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D96F0699-D8BF-47D6-8C5C-F50EE2DDBC3B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C29" i="16"/>
  <c r="D29" i="16" s="1"/>
  <c r="B29" i="16"/>
  <c r="B28" i="16"/>
  <c r="J10" i="16"/>
  <c r="J9" i="16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A253" i="15"/>
  <c r="N252" i="15"/>
  <c r="J252" i="15"/>
  <c r="L252" i="15" s="1"/>
  <c r="J251" i="15"/>
  <c r="K251" i="15" s="1"/>
  <c r="J250" i="15"/>
  <c r="K250" i="15" s="1"/>
  <c r="J249" i="15"/>
  <c r="L249" i="15" s="1"/>
  <c r="J248" i="15"/>
  <c r="P247" i="15"/>
  <c r="J247" i="15"/>
  <c r="M247" i="15" s="1"/>
  <c r="J246" i="15"/>
  <c r="L245" i="15"/>
  <c r="J245" i="15"/>
  <c r="J244" i="15"/>
  <c r="P243" i="15"/>
  <c r="O243" i="15"/>
  <c r="J243" i="15"/>
  <c r="M243" i="15" s="1"/>
  <c r="K242" i="15"/>
  <c r="J242" i="15"/>
  <c r="J241" i="15"/>
  <c r="J240" i="15"/>
  <c r="Q239" i="15"/>
  <c r="P239" i="15"/>
  <c r="J239" i="15"/>
  <c r="O239" i="15" s="1"/>
  <c r="J238" i="15"/>
  <c r="J237" i="15"/>
  <c r="K236" i="15"/>
  <c r="J236" i="15"/>
  <c r="N235" i="15"/>
  <c r="M235" i="15"/>
  <c r="J235" i="15"/>
  <c r="Q235" i="15" s="1"/>
  <c r="J234" i="15"/>
  <c r="N233" i="15"/>
  <c r="L233" i="15"/>
  <c r="K233" i="15"/>
  <c r="J233" i="15"/>
  <c r="N232" i="15"/>
  <c r="M232" i="15"/>
  <c r="J232" i="15"/>
  <c r="Q232" i="15" s="1"/>
  <c r="J231" i="15"/>
  <c r="J230" i="15"/>
  <c r="O230" i="15" s="1"/>
  <c r="J229" i="15"/>
  <c r="O228" i="15"/>
  <c r="J228" i="15"/>
  <c r="N228" i="15" s="1"/>
  <c r="L227" i="15"/>
  <c r="K227" i="15"/>
  <c r="J227" i="15"/>
  <c r="M227" i="15" s="1"/>
  <c r="P226" i="15"/>
  <c r="O226" i="15"/>
  <c r="N226" i="15"/>
  <c r="M226" i="15"/>
  <c r="L226" i="15"/>
  <c r="K226" i="15"/>
  <c r="J226" i="15"/>
  <c r="Q226" i="15" s="1"/>
  <c r="J225" i="15"/>
  <c r="N224" i="15"/>
  <c r="J224" i="15"/>
  <c r="K224" i="15" s="1"/>
  <c r="N223" i="15"/>
  <c r="M223" i="15"/>
  <c r="J223" i="15"/>
  <c r="P223" i="15" s="1"/>
  <c r="P222" i="15"/>
  <c r="O222" i="15"/>
  <c r="J222" i="15"/>
  <c r="N222" i="15" s="1"/>
  <c r="J221" i="15"/>
  <c r="J220" i="15"/>
  <c r="P220" i="15" s="1"/>
  <c r="J219" i="15"/>
  <c r="Q218" i="15"/>
  <c r="J218" i="15"/>
  <c r="J217" i="15"/>
  <c r="M217" i="15" s="1"/>
  <c r="Q216" i="15"/>
  <c r="J216" i="15"/>
  <c r="P216" i="15" s="1"/>
  <c r="J215" i="15"/>
  <c r="J214" i="15"/>
  <c r="P214" i="15" s="1"/>
  <c r="Q213" i="15"/>
  <c r="K213" i="15"/>
  <c r="J213" i="15"/>
  <c r="L213" i="15" s="1"/>
  <c r="J212" i="15"/>
  <c r="L212" i="15" s="1"/>
  <c r="J211" i="15"/>
  <c r="J210" i="15"/>
  <c r="K210" i="15" s="1"/>
  <c r="J209" i="15"/>
  <c r="P208" i="15"/>
  <c r="O208" i="15"/>
  <c r="N208" i="15"/>
  <c r="M208" i="15"/>
  <c r="K208" i="15"/>
  <c r="J208" i="15"/>
  <c r="Q208" i="15" s="1"/>
  <c r="J207" i="15"/>
  <c r="Q207" i="15" s="1"/>
  <c r="J206" i="15"/>
  <c r="L206" i="15" s="1"/>
  <c r="J205" i="15"/>
  <c r="J204" i="15"/>
  <c r="P203" i="15"/>
  <c r="J203" i="15"/>
  <c r="O203" i="15" s="1"/>
  <c r="Q202" i="15"/>
  <c r="P202" i="15"/>
  <c r="J202" i="15"/>
  <c r="O202" i="15" s="1"/>
  <c r="X201" i="15"/>
  <c r="J201" i="15"/>
  <c r="Q200" i="15"/>
  <c r="O200" i="15"/>
  <c r="N200" i="15"/>
  <c r="J200" i="15"/>
  <c r="M200" i="15" s="1"/>
  <c r="J199" i="15"/>
  <c r="J198" i="15"/>
  <c r="J197" i="15"/>
  <c r="J196" i="15"/>
  <c r="J195" i="15"/>
  <c r="L195" i="15" s="1"/>
  <c r="J194" i="15"/>
  <c r="M194" i="15" s="1"/>
  <c r="J193" i="15"/>
  <c r="N193" i="15" s="1"/>
  <c r="J192" i="15"/>
  <c r="J191" i="15"/>
  <c r="J190" i="15"/>
  <c r="P190" i="15" s="1"/>
  <c r="Q189" i="15"/>
  <c r="J189" i="15"/>
  <c r="P189" i="15" s="1"/>
  <c r="O188" i="15"/>
  <c r="N188" i="15"/>
  <c r="L188" i="15"/>
  <c r="K188" i="15"/>
  <c r="J188" i="15"/>
  <c r="Q188" i="15" s="1"/>
  <c r="J187" i="15"/>
  <c r="M187" i="15" s="1"/>
  <c r="J186" i="15"/>
  <c r="J185" i="15"/>
  <c r="J184" i="15"/>
  <c r="J183" i="15"/>
  <c r="P183" i="15" s="1"/>
  <c r="J182" i="15"/>
  <c r="M181" i="15"/>
  <c r="J181" i="15"/>
  <c r="J180" i="15"/>
  <c r="O179" i="15"/>
  <c r="M179" i="15"/>
  <c r="J179" i="15"/>
  <c r="K179" i="15" s="1"/>
  <c r="J178" i="15"/>
  <c r="J177" i="15"/>
  <c r="J176" i="15"/>
  <c r="J175" i="15"/>
  <c r="N174" i="15"/>
  <c r="M174" i="15"/>
  <c r="K174" i="15"/>
  <c r="J174" i="15"/>
  <c r="J173" i="15"/>
  <c r="K173" i="15" s="1"/>
  <c r="N172" i="15"/>
  <c r="J172" i="15"/>
  <c r="K172" i="15" s="1"/>
  <c r="J171" i="15"/>
  <c r="N170" i="15"/>
  <c r="J170" i="15"/>
  <c r="M170" i="15" s="1"/>
  <c r="J169" i="15"/>
  <c r="K168" i="15"/>
  <c r="J168" i="15"/>
  <c r="O167" i="15"/>
  <c r="K167" i="15"/>
  <c r="J167" i="15"/>
  <c r="J166" i="15"/>
  <c r="J165" i="15"/>
  <c r="J164" i="15"/>
  <c r="P164" i="15" s="1"/>
  <c r="Q163" i="15"/>
  <c r="M163" i="15"/>
  <c r="J163" i="15"/>
  <c r="K163" i="15" s="1"/>
  <c r="J162" i="15"/>
  <c r="Q161" i="15"/>
  <c r="P161" i="15"/>
  <c r="O161" i="15"/>
  <c r="N161" i="15"/>
  <c r="M161" i="15"/>
  <c r="J161" i="15"/>
  <c r="L161" i="15" s="1"/>
  <c r="J160" i="15"/>
  <c r="L160" i="15" s="1"/>
  <c r="Q159" i="15"/>
  <c r="P159" i="15"/>
  <c r="M159" i="15"/>
  <c r="J159" i="15"/>
  <c r="L159" i="15" s="1"/>
  <c r="J158" i="15"/>
  <c r="K158" i="15" s="1"/>
  <c r="J157" i="15"/>
  <c r="J156" i="15"/>
  <c r="P156" i="15" s="1"/>
  <c r="J155" i="15"/>
  <c r="O155" i="15" s="1"/>
  <c r="J154" i="15"/>
  <c r="J153" i="15"/>
  <c r="J152" i="15"/>
  <c r="J151" i="15"/>
  <c r="J150" i="15"/>
  <c r="Q150" i="15" s="1"/>
  <c r="L149" i="15"/>
  <c r="J149" i="15"/>
  <c r="N148" i="15"/>
  <c r="M148" i="15"/>
  <c r="K148" i="15"/>
  <c r="J148" i="15"/>
  <c r="O148" i="15" s="1"/>
  <c r="J147" i="15"/>
  <c r="K147" i="15" s="1"/>
  <c r="Q146" i="15"/>
  <c r="P146" i="15"/>
  <c r="O146" i="15"/>
  <c r="N146" i="15"/>
  <c r="M146" i="15"/>
  <c r="J146" i="15"/>
  <c r="L146" i="15" s="1"/>
  <c r="J145" i="15"/>
  <c r="L145" i="15" s="1"/>
  <c r="J144" i="15"/>
  <c r="J143" i="15"/>
  <c r="N143" i="15" s="1"/>
  <c r="J142" i="15"/>
  <c r="M142" i="15" s="1"/>
  <c r="J141" i="15"/>
  <c r="Q141" i="15" s="1"/>
  <c r="Q140" i="15"/>
  <c r="P140" i="15"/>
  <c r="M140" i="15"/>
  <c r="J140" i="15"/>
  <c r="K140" i="15" s="1"/>
  <c r="P139" i="15"/>
  <c r="O139" i="15"/>
  <c r="N139" i="15"/>
  <c r="J139" i="15"/>
  <c r="M139" i="15" s="1"/>
  <c r="J138" i="15"/>
  <c r="K138" i="15" s="1"/>
  <c r="Q137" i="15"/>
  <c r="J137" i="15"/>
  <c r="J136" i="15"/>
  <c r="J135" i="15"/>
  <c r="M134" i="15"/>
  <c r="J134" i="15"/>
  <c r="Q134" i="15" s="1"/>
  <c r="J133" i="15"/>
  <c r="M133" i="15" s="1"/>
  <c r="Q132" i="15"/>
  <c r="J132" i="15"/>
  <c r="P132" i="15" s="1"/>
  <c r="J131" i="15"/>
  <c r="Q131" i="15" s="1"/>
  <c r="J130" i="15"/>
  <c r="Q129" i="15"/>
  <c r="P129" i="15"/>
  <c r="N129" i="15"/>
  <c r="J129" i="15"/>
  <c r="O129" i="15" s="1"/>
  <c r="J128" i="15"/>
  <c r="K128" i="15" s="1"/>
  <c r="J127" i="15"/>
  <c r="Q126" i="15"/>
  <c r="N126" i="15"/>
  <c r="J126" i="15"/>
  <c r="L126" i="15" s="1"/>
  <c r="J125" i="15"/>
  <c r="P124" i="15"/>
  <c r="J124" i="15"/>
  <c r="P123" i="15"/>
  <c r="J123" i="15"/>
  <c r="Q123" i="15" s="1"/>
  <c r="J122" i="15"/>
  <c r="J121" i="15"/>
  <c r="J120" i="15"/>
  <c r="L119" i="15"/>
  <c r="J119" i="15"/>
  <c r="L118" i="15"/>
  <c r="J118" i="15"/>
  <c r="M118" i="15" s="1"/>
  <c r="P117" i="15"/>
  <c r="N117" i="15"/>
  <c r="K117" i="15"/>
  <c r="J117" i="15"/>
  <c r="M116" i="15"/>
  <c r="K116" i="15"/>
  <c r="J116" i="15"/>
  <c r="J115" i="15"/>
  <c r="Q114" i="15"/>
  <c r="P114" i="15"/>
  <c r="J114" i="15"/>
  <c r="J113" i="15"/>
  <c r="J112" i="15"/>
  <c r="L112" i="15" s="1"/>
  <c r="Q111" i="15"/>
  <c r="J111" i="15"/>
  <c r="J110" i="15"/>
  <c r="N109" i="15"/>
  <c r="L109" i="15"/>
  <c r="J109" i="15"/>
  <c r="J108" i="15"/>
  <c r="J107" i="15"/>
  <c r="M106" i="15"/>
  <c r="L106" i="15"/>
  <c r="K106" i="15"/>
  <c r="J106" i="15"/>
  <c r="Q106" i="15" s="1"/>
  <c r="J105" i="15"/>
  <c r="M105" i="15" s="1"/>
  <c r="J104" i="15"/>
  <c r="K104" i="15" s="1"/>
  <c r="J103" i="15"/>
  <c r="Q103" i="15" s="1"/>
  <c r="M102" i="15"/>
  <c r="J102" i="15"/>
  <c r="J101" i="15"/>
  <c r="O100" i="15"/>
  <c r="J100" i="15"/>
  <c r="J99" i="15"/>
  <c r="O99" i="15" s="1"/>
  <c r="J98" i="15"/>
  <c r="Q97" i="15"/>
  <c r="J97" i="15"/>
  <c r="P97" i="15" s="1"/>
  <c r="J96" i="15"/>
  <c r="K96" i="15" s="1"/>
  <c r="J95" i="15"/>
  <c r="J94" i="15"/>
  <c r="Q94" i="15" s="1"/>
  <c r="J93" i="15"/>
  <c r="Q92" i="15"/>
  <c r="J92" i="15"/>
  <c r="P92" i="15" s="1"/>
  <c r="N91" i="15"/>
  <c r="J91" i="15"/>
  <c r="J90" i="15"/>
  <c r="N90" i="15" s="1"/>
  <c r="P89" i="15"/>
  <c r="O89" i="15"/>
  <c r="J89" i="15"/>
  <c r="L89" i="15" s="1"/>
  <c r="O88" i="15"/>
  <c r="J88" i="15"/>
  <c r="J87" i="15"/>
  <c r="J86" i="15"/>
  <c r="J85" i="15"/>
  <c r="J84" i="15"/>
  <c r="J83" i="15"/>
  <c r="P82" i="15"/>
  <c r="J82" i="15"/>
  <c r="N82" i="15" s="1"/>
  <c r="J81" i="15"/>
  <c r="O81" i="15" s="1"/>
  <c r="J80" i="15"/>
  <c r="J79" i="15"/>
  <c r="L79" i="15" s="1"/>
  <c r="Q78" i="15"/>
  <c r="P78" i="15"/>
  <c r="J78" i="15"/>
  <c r="J77" i="15"/>
  <c r="J76" i="15"/>
  <c r="J75" i="15"/>
  <c r="J74" i="15"/>
  <c r="Q73" i="15"/>
  <c r="O73" i="15"/>
  <c r="J73" i="15"/>
  <c r="J72" i="15"/>
  <c r="P71" i="15"/>
  <c r="O71" i="15"/>
  <c r="L71" i="15"/>
  <c r="J71" i="15"/>
  <c r="N70" i="15"/>
  <c r="J70" i="15"/>
  <c r="O70" i="15" s="1"/>
  <c r="Q69" i="15"/>
  <c r="N69" i="15"/>
  <c r="J69" i="15"/>
  <c r="P69" i="15" s="1"/>
  <c r="J68" i="15"/>
  <c r="O67" i="15"/>
  <c r="M67" i="15"/>
  <c r="L67" i="15"/>
  <c r="J67" i="15"/>
  <c r="Q67" i="15" s="1"/>
  <c r="Q66" i="15"/>
  <c r="P66" i="15"/>
  <c r="N66" i="15"/>
  <c r="J66" i="15"/>
  <c r="L66" i="15" s="1"/>
  <c r="P65" i="15"/>
  <c r="N65" i="15"/>
  <c r="J65" i="15"/>
  <c r="Q65" i="15" s="1"/>
  <c r="J64" i="15"/>
  <c r="L64" i="15" s="1"/>
  <c r="Q63" i="15"/>
  <c r="P63" i="15"/>
  <c r="J63" i="15"/>
  <c r="L63" i="15" s="1"/>
  <c r="P62" i="15"/>
  <c r="O62" i="15"/>
  <c r="J62" i="15"/>
  <c r="N62" i="15" s="1"/>
  <c r="Q61" i="15"/>
  <c r="O61" i="15"/>
  <c r="N61" i="15"/>
  <c r="M61" i="15"/>
  <c r="L61" i="15"/>
  <c r="J61" i="15"/>
  <c r="P61" i="15" s="1"/>
  <c r="P60" i="15"/>
  <c r="N60" i="15"/>
  <c r="J60" i="15"/>
  <c r="L60" i="15" s="1"/>
  <c r="J59" i="15"/>
  <c r="K59" i="15" s="1"/>
  <c r="J58" i="15"/>
  <c r="J57" i="15"/>
  <c r="J56" i="15"/>
  <c r="M56" i="15" s="1"/>
  <c r="M55" i="15"/>
  <c r="J55" i="15"/>
  <c r="J54" i="15"/>
  <c r="M54" i="15" s="1"/>
  <c r="B45" i="15"/>
  <c r="J44" i="15"/>
  <c r="T33" i="15"/>
  <c r="T31" i="15"/>
  <c r="D25" i="15"/>
  <c r="B25" i="15"/>
  <c r="D24" i="15"/>
  <c r="B24" i="15"/>
  <c r="T20" i="15"/>
  <c r="D20" i="15"/>
  <c r="D5" i="15"/>
  <c r="B5" i="15"/>
  <c r="F4" i="15"/>
  <c r="B4" i="15"/>
  <c r="B17" i="14"/>
  <c r="B14" i="14"/>
  <c r="B5" i="14"/>
  <c r="B6" i="14" s="1"/>
  <c r="B2" i="14"/>
  <c r="V200" i="13"/>
  <c r="U200" i="13"/>
  <c r="O200" i="13"/>
  <c r="N200" i="13"/>
  <c r="C200" i="13"/>
  <c r="B201" i="12" s="1"/>
  <c r="A200" i="13"/>
  <c r="B200" i="13" s="1"/>
  <c r="C199" i="13"/>
  <c r="A199" i="13"/>
  <c r="B199" i="13" s="1"/>
  <c r="C198" i="13"/>
  <c r="A198" i="13"/>
  <c r="B198" i="13" s="1"/>
  <c r="C197" i="13"/>
  <c r="A197" i="13"/>
  <c r="W196" i="13"/>
  <c r="V196" i="13"/>
  <c r="U196" i="13"/>
  <c r="S196" i="13"/>
  <c r="Q196" i="13"/>
  <c r="O196" i="13"/>
  <c r="N196" i="13"/>
  <c r="C196" i="13"/>
  <c r="B197" i="12" s="1"/>
  <c r="A196" i="13"/>
  <c r="B196" i="13" s="1"/>
  <c r="U195" i="13"/>
  <c r="T195" i="13"/>
  <c r="R195" i="13"/>
  <c r="C195" i="13"/>
  <c r="A195" i="13"/>
  <c r="V195" i="13" s="1"/>
  <c r="C194" i="13"/>
  <c r="A194" i="13"/>
  <c r="R193" i="13"/>
  <c r="O193" i="13"/>
  <c r="C193" i="13"/>
  <c r="A193" i="13"/>
  <c r="B193" i="13" s="1"/>
  <c r="P192" i="13"/>
  <c r="N192" i="13"/>
  <c r="C192" i="13"/>
  <c r="B192" i="13"/>
  <c r="A192" i="13"/>
  <c r="U191" i="13"/>
  <c r="C191" i="13"/>
  <c r="A191" i="13"/>
  <c r="W191" i="13" s="1"/>
  <c r="C190" i="13"/>
  <c r="A190" i="13"/>
  <c r="C189" i="13"/>
  <c r="A189" i="13"/>
  <c r="P188" i="13"/>
  <c r="O188" i="13"/>
  <c r="C188" i="13"/>
  <c r="B189" i="12" s="1"/>
  <c r="A188" i="13"/>
  <c r="N188" i="13" s="1"/>
  <c r="C187" i="13"/>
  <c r="A187" i="13"/>
  <c r="C186" i="13"/>
  <c r="A186" i="13"/>
  <c r="B186" i="13" s="1"/>
  <c r="V185" i="13"/>
  <c r="O185" i="13"/>
  <c r="C185" i="13"/>
  <c r="A185" i="13"/>
  <c r="Q185" i="13" s="1"/>
  <c r="W184" i="13"/>
  <c r="Q184" i="13"/>
  <c r="N184" i="13"/>
  <c r="C184" i="13"/>
  <c r="A184" i="13"/>
  <c r="S184" i="13" s="1"/>
  <c r="V183" i="13"/>
  <c r="S183" i="13"/>
  <c r="R183" i="13"/>
  <c r="C183" i="13"/>
  <c r="B184" i="12" s="1"/>
  <c r="A183" i="13"/>
  <c r="U183" i="13" s="1"/>
  <c r="C182" i="13"/>
  <c r="A182" i="13"/>
  <c r="C181" i="13"/>
  <c r="A181" i="13"/>
  <c r="V181" i="13" s="1"/>
  <c r="S180" i="13"/>
  <c r="P180" i="13"/>
  <c r="C180" i="13"/>
  <c r="B181" i="12" s="1"/>
  <c r="A180" i="13"/>
  <c r="W179" i="13"/>
  <c r="S179" i="13"/>
  <c r="Q179" i="13"/>
  <c r="C179" i="13"/>
  <c r="A179" i="13"/>
  <c r="O179" i="13" s="1"/>
  <c r="R178" i="13"/>
  <c r="P178" i="13"/>
  <c r="O178" i="13"/>
  <c r="N178" i="13"/>
  <c r="C178" i="13"/>
  <c r="A178" i="13"/>
  <c r="Q178" i="13" s="1"/>
  <c r="C177" i="13"/>
  <c r="B177" i="13"/>
  <c r="A177" i="13"/>
  <c r="C176" i="13"/>
  <c r="A176" i="13"/>
  <c r="C175" i="13"/>
  <c r="A175" i="13"/>
  <c r="C174" i="13"/>
  <c r="B175" i="12" s="1"/>
  <c r="A174" i="13"/>
  <c r="C173" i="13"/>
  <c r="A173" i="13"/>
  <c r="S172" i="13"/>
  <c r="R172" i="13"/>
  <c r="P172" i="13"/>
  <c r="C172" i="13"/>
  <c r="A172" i="13"/>
  <c r="C171" i="13"/>
  <c r="A171" i="13"/>
  <c r="C170" i="13"/>
  <c r="A170" i="13"/>
  <c r="W169" i="13"/>
  <c r="T169" i="13"/>
  <c r="S169" i="13"/>
  <c r="C169" i="13"/>
  <c r="A169" i="13"/>
  <c r="O169" i="13" s="1"/>
  <c r="C168" i="13"/>
  <c r="A168" i="13"/>
  <c r="C167" i="13"/>
  <c r="A167" i="13"/>
  <c r="C166" i="13"/>
  <c r="A166" i="13"/>
  <c r="O165" i="13"/>
  <c r="C165" i="13"/>
  <c r="A165" i="13"/>
  <c r="Q164" i="13"/>
  <c r="N164" i="13"/>
  <c r="C164" i="13"/>
  <c r="A164" i="13"/>
  <c r="O164" i="13" s="1"/>
  <c r="C163" i="13"/>
  <c r="A163" i="13"/>
  <c r="C162" i="13"/>
  <c r="A162" i="13"/>
  <c r="C161" i="13"/>
  <c r="B162" i="12" s="1"/>
  <c r="A161" i="13"/>
  <c r="P160" i="13"/>
  <c r="O160" i="13"/>
  <c r="C160" i="13"/>
  <c r="B161" i="12" s="1"/>
  <c r="A160" i="13"/>
  <c r="C159" i="13"/>
  <c r="A159" i="13"/>
  <c r="P158" i="13"/>
  <c r="N158" i="13"/>
  <c r="C158" i="13"/>
  <c r="A158" i="13"/>
  <c r="S157" i="13"/>
  <c r="R157" i="13"/>
  <c r="Q157" i="13"/>
  <c r="O157" i="13"/>
  <c r="C157" i="13"/>
  <c r="B158" i="12" s="1"/>
  <c r="A157" i="13"/>
  <c r="T157" i="13" s="1"/>
  <c r="C156" i="13"/>
  <c r="A156" i="13"/>
  <c r="B157" i="12" s="1"/>
  <c r="W155" i="13"/>
  <c r="V155" i="13"/>
  <c r="C155" i="13"/>
  <c r="B156" i="12" s="1"/>
  <c r="B155" i="13"/>
  <c r="A155" i="13"/>
  <c r="R154" i="13"/>
  <c r="P154" i="13"/>
  <c r="C154" i="13"/>
  <c r="A154" i="13"/>
  <c r="T154" i="13" s="1"/>
  <c r="W153" i="13"/>
  <c r="V153" i="13"/>
  <c r="U153" i="13"/>
  <c r="S153" i="13"/>
  <c r="R153" i="13"/>
  <c r="Q153" i="13"/>
  <c r="O153" i="13"/>
  <c r="N153" i="13"/>
  <c r="C153" i="13"/>
  <c r="B154" i="12" s="1"/>
  <c r="A153" i="13"/>
  <c r="B153" i="13" s="1"/>
  <c r="W152" i="13"/>
  <c r="T152" i="13"/>
  <c r="C152" i="13"/>
  <c r="B153" i="12" s="1"/>
  <c r="B152" i="13"/>
  <c r="A152" i="13"/>
  <c r="U152" i="13" s="1"/>
  <c r="C151" i="13"/>
  <c r="B152" i="12" s="1"/>
  <c r="A151" i="13"/>
  <c r="R150" i="13"/>
  <c r="P150" i="13"/>
  <c r="C150" i="13"/>
  <c r="B151" i="12" s="1"/>
  <c r="A150" i="13"/>
  <c r="C149" i="13"/>
  <c r="A149" i="13"/>
  <c r="C148" i="13"/>
  <c r="A148" i="13"/>
  <c r="C147" i="13"/>
  <c r="A147" i="13"/>
  <c r="C146" i="13"/>
  <c r="A146" i="13"/>
  <c r="C145" i="13"/>
  <c r="A145" i="13"/>
  <c r="C144" i="13"/>
  <c r="B145" i="12" s="1"/>
  <c r="B144" i="13"/>
  <c r="A144" i="13"/>
  <c r="C143" i="13"/>
  <c r="A143" i="13"/>
  <c r="W142" i="13"/>
  <c r="C142" i="13"/>
  <c r="A142" i="13"/>
  <c r="C141" i="13"/>
  <c r="A141" i="13"/>
  <c r="C140" i="13"/>
  <c r="A140" i="13"/>
  <c r="R139" i="13"/>
  <c r="Q139" i="13"/>
  <c r="N139" i="13"/>
  <c r="C139" i="13"/>
  <c r="A139" i="13"/>
  <c r="V139" i="13" s="1"/>
  <c r="C138" i="13"/>
  <c r="A138" i="13"/>
  <c r="C137" i="13"/>
  <c r="A137" i="13"/>
  <c r="C136" i="13"/>
  <c r="A136" i="13"/>
  <c r="W135" i="13"/>
  <c r="Q135" i="13"/>
  <c r="O135" i="13"/>
  <c r="C135" i="13"/>
  <c r="B135" i="13"/>
  <c r="A135" i="13"/>
  <c r="U135" i="13" s="1"/>
  <c r="W134" i="13"/>
  <c r="U134" i="13"/>
  <c r="T134" i="13"/>
  <c r="P134" i="13"/>
  <c r="C134" i="13"/>
  <c r="A134" i="13"/>
  <c r="T133" i="13"/>
  <c r="S133" i="13"/>
  <c r="C133" i="13"/>
  <c r="B134" i="12" s="1"/>
  <c r="A133" i="13"/>
  <c r="B133" i="13" s="1"/>
  <c r="C132" i="13"/>
  <c r="A132" i="13"/>
  <c r="C131" i="13"/>
  <c r="A131" i="13"/>
  <c r="C130" i="13"/>
  <c r="A130" i="13"/>
  <c r="N129" i="13"/>
  <c r="C129" i="13"/>
  <c r="A129" i="13"/>
  <c r="Q129" i="13" s="1"/>
  <c r="C128" i="13"/>
  <c r="A128" i="13"/>
  <c r="C127" i="13"/>
  <c r="A127" i="13"/>
  <c r="W126" i="13"/>
  <c r="C126" i="13"/>
  <c r="A126" i="13"/>
  <c r="C125" i="13"/>
  <c r="A125" i="13"/>
  <c r="N124" i="13"/>
  <c r="C124" i="13"/>
  <c r="A124" i="13"/>
  <c r="C123" i="13"/>
  <c r="A123" i="13"/>
  <c r="R123" i="13" s="1"/>
  <c r="C122" i="13"/>
  <c r="A122" i="13"/>
  <c r="S122" i="13" s="1"/>
  <c r="C121" i="13"/>
  <c r="A121" i="13"/>
  <c r="C120" i="13"/>
  <c r="A120" i="13"/>
  <c r="V119" i="13"/>
  <c r="T119" i="13"/>
  <c r="R119" i="13"/>
  <c r="Q119" i="13"/>
  <c r="C119" i="13"/>
  <c r="B119" i="13"/>
  <c r="A119" i="13"/>
  <c r="C118" i="13"/>
  <c r="A118" i="13"/>
  <c r="U117" i="13"/>
  <c r="S117" i="13"/>
  <c r="R117" i="13"/>
  <c r="C117" i="13"/>
  <c r="B117" i="13"/>
  <c r="A117" i="13"/>
  <c r="U116" i="13"/>
  <c r="S116" i="13"/>
  <c r="R116" i="13"/>
  <c r="C116" i="13"/>
  <c r="A116" i="13"/>
  <c r="C115" i="13"/>
  <c r="A115" i="13"/>
  <c r="V115" i="13" s="1"/>
  <c r="C114" i="13"/>
  <c r="A114" i="13"/>
  <c r="C113" i="13"/>
  <c r="A113" i="13"/>
  <c r="T112" i="13"/>
  <c r="S112" i="13"/>
  <c r="C112" i="13"/>
  <c r="A112" i="13"/>
  <c r="C111" i="13"/>
  <c r="A111" i="13"/>
  <c r="Q110" i="13"/>
  <c r="C110" i="13"/>
  <c r="A110" i="13"/>
  <c r="V110" i="13" s="1"/>
  <c r="T109" i="13"/>
  <c r="P109" i="13"/>
  <c r="C109" i="13"/>
  <c r="A109" i="13"/>
  <c r="O109" i="13" s="1"/>
  <c r="C108" i="13"/>
  <c r="B109" i="12" s="1"/>
  <c r="A108" i="13"/>
  <c r="W107" i="13"/>
  <c r="C107" i="13"/>
  <c r="A107" i="13"/>
  <c r="S107" i="13" s="1"/>
  <c r="U106" i="13"/>
  <c r="Q106" i="13"/>
  <c r="C106" i="13"/>
  <c r="A106" i="13"/>
  <c r="T105" i="13"/>
  <c r="R105" i="13"/>
  <c r="C105" i="13"/>
  <c r="A105" i="13"/>
  <c r="P105" i="13" s="1"/>
  <c r="S104" i="13"/>
  <c r="Q104" i="13"/>
  <c r="C104" i="13"/>
  <c r="A104" i="13"/>
  <c r="R103" i="13"/>
  <c r="C103" i="13"/>
  <c r="A103" i="13"/>
  <c r="C102" i="13"/>
  <c r="A102" i="13"/>
  <c r="C101" i="13"/>
  <c r="A101" i="13"/>
  <c r="N100" i="13"/>
  <c r="C100" i="13"/>
  <c r="A100" i="13"/>
  <c r="C99" i="13"/>
  <c r="A99" i="13"/>
  <c r="R99" i="13" s="1"/>
  <c r="V98" i="13"/>
  <c r="Q98" i="13"/>
  <c r="N98" i="13"/>
  <c r="C98" i="13"/>
  <c r="A98" i="13"/>
  <c r="B98" i="13" s="1"/>
  <c r="C97" i="13"/>
  <c r="A97" i="13"/>
  <c r="B98" i="12" s="1"/>
  <c r="C96" i="13"/>
  <c r="A96" i="13"/>
  <c r="C95" i="13"/>
  <c r="A95" i="13"/>
  <c r="Q94" i="13"/>
  <c r="N94" i="13"/>
  <c r="C94" i="13"/>
  <c r="A94" i="13"/>
  <c r="S94" i="13" s="1"/>
  <c r="C93" i="13"/>
  <c r="A93" i="13"/>
  <c r="U92" i="13"/>
  <c r="P92" i="13"/>
  <c r="C92" i="13"/>
  <c r="A92" i="13"/>
  <c r="W91" i="13"/>
  <c r="C91" i="13"/>
  <c r="A91" i="13"/>
  <c r="Q90" i="13"/>
  <c r="C90" i="13"/>
  <c r="A90" i="13"/>
  <c r="C89" i="13"/>
  <c r="A89" i="13"/>
  <c r="P88" i="13"/>
  <c r="C88" i="13"/>
  <c r="A88" i="13"/>
  <c r="N88" i="13" s="1"/>
  <c r="W87" i="13"/>
  <c r="C87" i="13"/>
  <c r="A87" i="13"/>
  <c r="V86" i="13"/>
  <c r="S86" i="13"/>
  <c r="C86" i="13"/>
  <c r="A86" i="13"/>
  <c r="U86" i="13" s="1"/>
  <c r="C85" i="13"/>
  <c r="A85" i="13"/>
  <c r="B86" i="12" s="1"/>
  <c r="P84" i="13"/>
  <c r="C84" i="13"/>
  <c r="B85" i="12" s="1"/>
  <c r="A84" i="13"/>
  <c r="S83" i="13"/>
  <c r="C83" i="13"/>
  <c r="B84" i="12" s="1"/>
  <c r="A83" i="13"/>
  <c r="T82" i="13"/>
  <c r="N82" i="13"/>
  <c r="C82" i="13"/>
  <c r="A82" i="13"/>
  <c r="V82" i="13" s="1"/>
  <c r="C81" i="13"/>
  <c r="A81" i="13"/>
  <c r="T80" i="13"/>
  <c r="R80" i="13"/>
  <c r="Q80" i="13"/>
  <c r="P80" i="13"/>
  <c r="N80" i="13"/>
  <c r="C80" i="13"/>
  <c r="B80" i="13"/>
  <c r="A80" i="13"/>
  <c r="S80" i="13" s="1"/>
  <c r="C79" i="13"/>
  <c r="A79" i="13"/>
  <c r="U78" i="13"/>
  <c r="C78" i="13"/>
  <c r="A78" i="13"/>
  <c r="C77" i="13"/>
  <c r="A77" i="13"/>
  <c r="R77" i="13" s="1"/>
  <c r="C76" i="13"/>
  <c r="A76" i="13"/>
  <c r="S76" i="13" s="1"/>
  <c r="P75" i="13"/>
  <c r="N75" i="13"/>
  <c r="C75" i="13"/>
  <c r="B76" i="12" s="1"/>
  <c r="A75" i="13"/>
  <c r="C74" i="13"/>
  <c r="A74" i="13"/>
  <c r="V73" i="13"/>
  <c r="C73" i="13"/>
  <c r="B73" i="13"/>
  <c r="A73" i="13"/>
  <c r="V72" i="13"/>
  <c r="C72" i="13"/>
  <c r="B72" i="13"/>
  <c r="A72" i="13"/>
  <c r="C71" i="13"/>
  <c r="A71" i="13"/>
  <c r="N71" i="13" s="1"/>
  <c r="C70" i="13"/>
  <c r="A70" i="13"/>
  <c r="V70" i="13" s="1"/>
  <c r="C69" i="13"/>
  <c r="B69" i="13"/>
  <c r="A69" i="13"/>
  <c r="C68" i="13"/>
  <c r="A68" i="13"/>
  <c r="W67" i="13"/>
  <c r="V67" i="13"/>
  <c r="P67" i="13"/>
  <c r="C67" i="13"/>
  <c r="B68" i="12" s="1"/>
  <c r="B67" i="13"/>
  <c r="A67" i="13"/>
  <c r="P66" i="13"/>
  <c r="O66" i="13"/>
  <c r="C66" i="13"/>
  <c r="B67" i="12" s="1"/>
  <c r="B66" i="13"/>
  <c r="A66" i="13"/>
  <c r="Q66" i="13" s="1"/>
  <c r="C65" i="13"/>
  <c r="A65" i="13"/>
  <c r="C64" i="13"/>
  <c r="A64" i="13"/>
  <c r="C63" i="13"/>
  <c r="B64" i="12" s="1"/>
  <c r="A63" i="13"/>
  <c r="S63" i="13" s="1"/>
  <c r="U62" i="13"/>
  <c r="Q62" i="13"/>
  <c r="P62" i="13"/>
  <c r="C62" i="13"/>
  <c r="A62" i="13"/>
  <c r="W62" i="13" s="1"/>
  <c r="C61" i="13"/>
  <c r="B61" i="13"/>
  <c r="A61" i="13"/>
  <c r="Q60" i="13"/>
  <c r="P60" i="13"/>
  <c r="C60" i="13"/>
  <c r="A60" i="13"/>
  <c r="C59" i="13"/>
  <c r="A59" i="13"/>
  <c r="C58" i="13"/>
  <c r="A58" i="13"/>
  <c r="U57" i="13"/>
  <c r="T57" i="13"/>
  <c r="C57" i="13"/>
  <c r="A57" i="13"/>
  <c r="U56" i="13"/>
  <c r="S56" i="13"/>
  <c r="Q56" i="13"/>
  <c r="P56" i="13"/>
  <c r="C56" i="13"/>
  <c r="B57" i="12" s="1"/>
  <c r="A56" i="13"/>
  <c r="C55" i="13"/>
  <c r="A55" i="13"/>
  <c r="V55" i="13" s="1"/>
  <c r="V54" i="13"/>
  <c r="S54" i="13"/>
  <c r="C54" i="13"/>
  <c r="A54" i="13"/>
  <c r="C53" i="13"/>
  <c r="A53" i="13"/>
  <c r="W52" i="13"/>
  <c r="R52" i="13"/>
  <c r="O52" i="13"/>
  <c r="C52" i="13"/>
  <c r="A52" i="13"/>
  <c r="Q51" i="13"/>
  <c r="C51" i="13"/>
  <c r="A51" i="13"/>
  <c r="P50" i="13"/>
  <c r="C50" i="13"/>
  <c r="A50" i="13"/>
  <c r="Q50" i="13" s="1"/>
  <c r="C49" i="13"/>
  <c r="A49" i="13"/>
  <c r="R48" i="13"/>
  <c r="N48" i="13"/>
  <c r="C48" i="13"/>
  <c r="A48" i="13"/>
  <c r="U47" i="13"/>
  <c r="S47" i="13"/>
  <c r="Q47" i="13"/>
  <c r="C47" i="13"/>
  <c r="A47" i="13"/>
  <c r="T47" i="13" s="1"/>
  <c r="C46" i="13"/>
  <c r="A46" i="13"/>
  <c r="C45" i="13"/>
  <c r="A45" i="13"/>
  <c r="W44" i="13"/>
  <c r="S44" i="13"/>
  <c r="P44" i="13"/>
  <c r="O44" i="13"/>
  <c r="N44" i="13"/>
  <c r="C44" i="13"/>
  <c r="B44" i="13"/>
  <c r="A44" i="13"/>
  <c r="Q44" i="13" s="1"/>
  <c r="U43" i="13"/>
  <c r="T43" i="13"/>
  <c r="C43" i="13"/>
  <c r="A43" i="13"/>
  <c r="C42" i="13"/>
  <c r="A42" i="13"/>
  <c r="B43" i="12" s="1"/>
  <c r="C41" i="13"/>
  <c r="A41" i="13"/>
  <c r="C40" i="13"/>
  <c r="A40" i="13"/>
  <c r="C39" i="13"/>
  <c r="A39" i="13"/>
  <c r="C38" i="13"/>
  <c r="A38" i="13"/>
  <c r="W37" i="13"/>
  <c r="C37" i="13"/>
  <c r="B38" i="12" s="1"/>
  <c r="A37" i="13"/>
  <c r="C36" i="13"/>
  <c r="A36" i="13"/>
  <c r="C35" i="13"/>
  <c r="A35" i="13"/>
  <c r="S35" i="13" s="1"/>
  <c r="C34" i="13"/>
  <c r="A34" i="13"/>
  <c r="S33" i="13"/>
  <c r="R33" i="13"/>
  <c r="Q33" i="13"/>
  <c r="O33" i="13"/>
  <c r="C33" i="13"/>
  <c r="A33" i="13"/>
  <c r="V33" i="13" s="1"/>
  <c r="S32" i="13"/>
  <c r="C32" i="13"/>
  <c r="A32" i="13"/>
  <c r="U31" i="13"/>
  <c r="Q31" i="13"/>
  <c r="O31" i="13"/>
  <c r="C31" i="13"/>
  <c r="A31" i="13"/>
  <c r="V31" i="13" s="1"/>
  <c r="C30" i="13"/>
  <c r="B31" i="12" s="1"/>
  <c r="A30" i="13"/>
  <c r="C29" i="13"/>
  <c r="A29" i="13"/>
  <c r="C28" i="13"/>
  <c r="A28" i="13"/>
  <c r="C27" i="13"/>
  <c r="A27" i="13"/>
  <c r="P27" i="13" s="1"/>
  <c r="W26" i="13"/>
  <c r="C26" i="13"/>
  <c r="B27" i="12" s="1"/>
  <c r="B26" i="13"/>
  <c r="A26" i="13"/>
  <c r="C25" i="13"/>
  <c r="A25" i="13"/>
  <c r="C24" i="13"/>
  <c r="A24" i="13"/>
  <c r="C23" i="13"/>
  <c r="A23" i="13"/>
  <c r="C22" i="13"/>
  <c r="A22" i="13"/>
  <c r="C21" i="13"/>
  <c r="B22" i="12" s="1"/>
  <c r="A21" i="13"/>
  <c r="U21" i="13" s="1"/>
  <c r="C20" i="13"/>
  <c r="A20" i="13"/>
  <c r="R20" i="13" s="1"/>
  <c r="C19" i="13"/>
  <c r="A19" i="13"/>
  <c r="Q18" i="13"/>
  <c r="O18" i="13"/>
  <c r="C18" i="13"/>
  <c r="A18" i="13"/>
  <c r="R17" i="13"/>
  <c r="Q17" i="13"/>
  <c r="P17" i="13"/>
  <c r="C17" i="13"/>
  <c r="A17" i="13"/>
  <c r="C16" i="13"/>
  <c r="A16" i="13"/>
  <c r="C15" i="13"/>
  <c r="B16" i="12" s="1"/>
  <c r="A15" i="13"/>
  <c r="C14" i="13"/>
  <c r="A14" i="13"/>
  <c r="W13" i="13"/>
  <c r="R13" i="13"/>
  <c r="Q13" i="13"/>
  <c r="P13" i="13"/>
  <c r="C13" i="13"/>
  <c r="A13" i="13"/>
  <c r="U13" i="13" s="1"/>
  <c r="R12" i="13"/>
  <c r="Q12" i="13"/>
  <c r="O12" i="13"/>
  <c r="C12" i="13"/>
  <c r="A12" i="13"/>
  <c r="C11" i="13"/>
  <c r="A11" i="13"/>
  <c r="Q11" i="13" s="1"/>
  <c r="W10" i="13"/>
  <c r="O10" i="13"/>
  <c r="C10" i="13"/>
  <c r="B11" i="12" s="1"/>
  <c r="A10" i="13"/>
  <c r="C9" i="13"/>
  <c r="A9" i="13"/>
  <c r="R9" i="13" s="1"/>
  <c r="S8" i="13"/>
  <c r="R8" i="13"/>
  <c r="C8" i="13"/>
  <c r="A8" i="13"/>
  <c r="C7" i="13"/>
  <c r="A7" i="13"/>
  <c r="R7" i="13" s="1"/>
  <c r="K6" i="13"/>
  <c r="C6" i="13"/>
  <c r="A6" i="13"/>
  <c r="W5" i="13"/>
  <c r="Q5" i="13"/>
  <c r="N5" i="13"/>
  <c r="K5" i="13"/>
  <c r="C5" i="13"/>
  <c r="A5" i="13"/>
  <c r="K4" i="13"/>
  <c r="A4" i="13"/>
  <c r="K3" i="13"/>
  <c r="A3" i="13"/>
  <c r="A55" i="15" s="1"/>
  <c r="K2" i="13"/>
  <c r="A2" i="13"/>
  <c r="A54" i="15" s="1"/>
  <c r="O202" i="12"/>
  <c r="N202" i="12"/>
  <c r="L202" i="12"/>
  <c r="K202" i="12"/>
  <c r="I202" i="12"/>
  <c r="H202" i="12"/>
  <c r="F202" i="12"/>
  <c r="E202" i="12"/>
  <c r="C202" i="12"/>
  <c r="B202" i="12"/>
  <c r="A202" i="12"/>
  <c r="Q202" i="12" s="1"/>
  <c r="A201" i="12"/>
  <c r="AA201" i="12" s="1"/>
  <c r="B200" i="12"/>
  <c r="A200" i="12"/>
  <c r="AB199" i="12"/>
  <c r="W199" i="12"/>
  <c r="A199" i="12"/>
  <c r="V198" i="12"/>
  <c r="U198" i="12"/>
  <c r="R198" i="12"/>
  <c r="A198" i="12"/>
  <c r="AC198" i="12" s="1"/>
  <c r="AA197" i="12"/>
  <c r="T197" i="12"/>
  <c r="R197" i="12"/>
  <c r="Q197" i="12"/>
  <c r="A197" i="12"/>
  <c r="AB197" i="12" s="1"/>
  <c r="W196" i="12"/>
  <c r="T196" i="12"/>
  <c r="B196" i="12"/>
  <c r="A196" i="12"/>
  <c r="V196" i="12" s="1"/>
  <c r="A195" i="12"/>
  <c r="B194" i="12"/>
  <c r="A194" i="12"/>
  <c r="W193" i="12"/>
  <c r="V193" i="12"/>
  <c r="R193" i="12"/>
  <c r="B193" i="12"/>
  <c r="A193" i="12"/>
  <c r="AC193" i="12" s="1"/>
  <c r="A192" i="12"/>
  <c r="A191" i="12"/>
  <c r="Q191" i="12" s="1"/>
  <c r="AB190" i="12"/>
  <c r="A190" i="12"/>
  <c r="A189" i="12"/>
  <c r="AC188" i="12"/>
  <c r="AA188" i="12"/>
  <c r="W188" i="12"/>
  <c r="A188" i="12"/>
  <c r="AB187" i="12"/>
  <c r="A187" i="12"/>
  <c r="AC187" i="12" s="1"/>
  <c r="AC186" i="12"/>
  <c r="T186" i="12"/>
  <c r="B186" i="12"/>
  <c r="A186" i="12"/>
  <c r="A185" i="12"/>
  <c r="A184" i="12"/>
  <c r="A183" i="12"/>
  <c r="Z183" i="12" s="1"/>
  <c r="S182" i="12"/>
  <c r="Q182" i="12"/>
  <c r="A182" i="12"/>
  <c r="A181" i="12"/>
  <c r="AA180" i="12"/>
  <c r="B180" i="12"/>
  <c r="A180" i="12"/>
  <c r="B179" i="12"/>
  <c r="A179" i="12"/>
  <c r="T179" i="12" s="1"/>
  <c r="AC178" i="12"/>
  <c r="Y178" i="12"/>
  <c r="X178" i="12"/>
  <c r="A178" i="12"/>
  <c r="Q178" i="12" s="1"/>
  <c r="AC177" i="12"/>
  <c r="AA177" i="12"/>
  <c r="Z177" i="12"/>
  <c r="X177" i="12"/>
  <c r="W177" i="12"/>
  <c r="V177" i="12"/>
  <c r="T177" i="12"/>
  <c r="B177" i="12"/>
  <c r="A177" i="12"/>
  <c r="AB177" i="12" s="1"/>
  <c r="A176" i="12"/>
  <c r="S176" i="12" s="1"/>
  <c r="AA175" i="12"/>
  <c r="A175" i="12"/>
  <c r="T174" i="12"/>
  <c r="B174" i="12"/>
  <c r="A174" i="12"/>
  <c r="Q174" i="12" s="1"/>
  <c r="B173" i="12"/>
  <c r="A173" i="12"/>
  <c r="AB173" i="12" s="1"/>
  <c r="T172" i="12"/>
  <c r="R172" i="12"/>
  <c r="B172" i="12"/>
  <c r="A172" i="12"/>
  <c r="Y172" i="12" s="1"/>
  <c r="T171" i="12"/>
  <c r="B171" i="12"/>
  <c r="A171" i="12"/>
  <c r="AC170" i="12"/>
  <c r="AB170" i="12"/>
  <c r="A170" i="12"/>
  <c r="Z169" i="12"/>
  <c r="X169" i="12"/>
  <c r="W169" i="12"/>
  <c r="V169" i="12"/>
  <c r="U169" i="12"/>
  <c r="T169" i="12"/>
  <c r="A169" i="12"/>
  <c r="AB169" i="12" s="1"/>
  <c r="Y168" i="12"/>
  <c r="S168" i="12"/>
  <c r="B168" i="12"/>
  <c r="A168" i="12"/>
  <c r="A167" i="12"/>
  <c r="T167" i="12" s="1"/>
  <c r="A166" i="12"/>
  <c r="B165" i="12"/>
  <c r="A165" i="12"/>
  <c r="AA164" i="12"/>
  <c r="Q164" i="12"/>
  <c r="A164" i="12"/>
  <c r="B163" i="12"/>
  <c r="A163" i="12"/>
  <c r="AA162" i="12"/>
  <c r="A162" i="12"/>
  <c r="T161" i="12"/>
  <c r="A161" i="12"/>
  <c r="B160" i="12"/>
  <c r="A160" i="12"/>
  <c r="A159" i="12"/>
  <c r="A158" i="12"/>
  <c r="AB158" i="12" s="1"/>
  <c r="A157" i="12"/>
  <c r="AC156" i="12"/>
  <c r="A156" i="12"/>
  <c r="X155" i="12"/>
  <c r="B155" i="12"/>
  <c r="A155" i="12"/>
  <c r="V155" i="12" s="1"/>
  <c r="A154" i="12"/>
  <c r="S153" i="12"/>
  <c r="R153" i="12"/>
  <c r="Q153" i="12"/>
  <c r="A153" i="12"/>
  <c r="A152" i="12"/>
  <c r="Q152" i="12" s="1"/>
  <c r="A151" i="12"/>
  <c r="A150" i="12"/>
  <c r="B149" i="12"/>
  <c r="A149" i="12"/>
  <c r="AC148" i="12"/>
  <c r="B148" i="12"/>
  <c r="A148" i="12"/>
  <c r="A147" i="12"/>
  <c r="V146" i="12"/>
  <c r="U146" i="12"/>
  <c r="S146" i="12"/>
  <c r="Q146" i="12"/>
  <c r="A146" i="12"/>
  <c r="Z145" i="12"/>
  <c r="A145" i="12"/>
  <c r="U144" i="12"/>
  <c r="A144" i="12"/>
  <c r="S143" i="12"/>
  <c r="R143" i="12"/>
  <c r="B143" i="12"/>
  <c r="A143" i="12"/>
  <c r="Y143" i="12" s="1"/>
  <c r="A142" i="12"/>
  <c r="AC142" i="12" s="1"/>
  <c r="W141" i="12"/>
  <c r="Q141" i="12"/>
  <c r="B141" i="12"/>
  <c r="A141" i="12"/>
  <c r="B140" i="12"/>
  <c r="A140" i="12"/>
  <c r="AC139" i="12"/>
  <c r="R139" i="12"/>
  <c r="B139" i="12"/>
  <c r="A139" i="12"/>
  <c r="AB139" i="12" s="1"/>
  <c r="A138" i="12"/>
  <c r="X137" i="12"/>
  <c r="T137" i="12"/>
  <c r="A137" i="12"/>
  <c r="B136" i="12"/>
  <c r="A136" i="12"/>
  <c r="B135" i="12"/>
  <c r="A135" i="12"/>
  <c r="AB134" i="12"/>
  <c r="A134" i="12"/>
  <c r="AA134" i="12" s="1"/>
  <c r="V133" i="12"/>
  <c r="T133" i="12"/>
  <c r="B133" i="12"/>
  <c r="A133" i="12"/>
  <c r="R133" i="12" s="1"/>
  <c r="A132" i="12"/>
  <c r="Z131" i="12"/>
  <c r="Y131" i="12"/>
  <c r="X131" i="12"/>
  <c r="A131" i="12"/>
  <c r="AC130" i="12"/>
  <c r="X130" i="12"/>
  <c r="U130" i="12"/>
  <c r="S130" i="12"/>
  <c r="R130" i="12"/>
  <c r="B130" i="12"/>
  <c r="A130" i="12"/>
  <c r="X129" i="12"/>
  <c r="W129" i="12"/>
  <c r="Q129" i="12"/>
  <c r="B129" i="12"/>
  <c r="A129" i="12"/>
  <c r="A128" i="12"/>
  <c r="B127" i="12"/>
  <c r="A127" i="12"/>
  <c r="AC127" i="12" s="1"/>
  <c r="A126" i="12"/>
  <c r="A125" i="12"/>
  <c r="A124" i="12"/>
  <c r="B123" i="12"/>
  <c r="A123" i="12"/>
  <c r="AC122" i="12"/>
  <c r="AB122" i="12"/>
  <c r="Z122" i="12"/>
  <c r="W122" i="12"/>
  <c r="R122" i="12"/>
  <c r="Q122" i="12"/>
  <c r="B122" i="12"/>
  <c r="A122" i="12"/>
  <c r="AA121" i="12"/>
  <c r="Z121" i="12"/>
  <c r="X121" i="12"/>
  <c r="U121" i="12"/>
  <c r="T121" i="12"/>
  <c r="S121" i="12"/>
  <c r="R121" i="12"/>
  <c r="A121" i="12"/>
  <c r="W121" i="12" s="1"/>
  <c r="B120" i="12"/>
  <c r="A120" i="12"/>
  <c r="A119" i="12"/>
  <c r="B118" i="12"/>
  <c r="A118" i="12"/>
  <c r="AC117" i="12"/>
  <c r="B117" i="12"/>
  <c r="A117" i="12"/>
  <c r="A116" i="12"/>
  <c r="S116" i="12" s="1"/>
  <c r="Z115" i="12"/>
  <c r="V115" i="12"/>
  <c r="B115" i="12"/>
  <c r="A115" i="12"/>
  <c r="A114" i="12"/>
  <c r="Z113" i="12"/>
  <c r="A113" i="12"/>
  <c r="W112" i="12"/>
  <c r="A112" i="12"/>
  <c r="AB112" i="12" s="1"/>
  <c r="B111" i="12"/>
  <c r="A111" i="12"/>
  <c r="A110" i="12"/>
  <c r="AA109" i="12"/>
  <c r="Z109" i="12"/>
  <c r="W109" i="12"/>
  <c r="A109" i="12"/>
  <c r="AB109" i="12" s="1"/>
  <c r="B108" i="12"/>
  <c r="A108" i="12"/>
  <c r="W108" i="12" s="1"/>
  <c r="A107" i="12"/>
  <c r="Y106" i="12"/>
  <c r="V106" i="12"/>
  <c r="U106" i="12"/>
  <c r="S106" i="12"/>
  <c r="Q106" i="12"/>
  <c r="B106" i="12"/>
  <c r="A106" i="12"/>
  <c r="AC106" i="12" s="1"/>
  <c r="X105" i="12"/>
  <c r="W105" i="12"/>
  <c r="S105" i="12"/>
  <c r="R105" i="12"/>
  <c r="Q105" i="12"/>
  <c r="A105" i="12"/>
  <c r="Y105" i="12" s="1"/>
  <c r="U104" i="12"/>
  <c r="T104" i="12"/>
  <c r="B104" i="12"/>
  <c r="A104" i="12"/>
  <c r="Y103" i="12"/>
  <c r="B103" i="12"/>
  <c r="A103" i="12"/>
  <c r="T102" i="12"/>
  <c r="S102" i="12"/>
  <c r="R102" i="12"/>
  <c r="A102" i="12"/>
  <c r="AA102" i="12" s="1"/>
  <c r="B101" i="12"/>
  <c r="A101" i="12"/>
  <c r="R101" i="12" s="1"/>
  <c r="AB100" i="12"/>
  <c r="B100" i="12"/>
  <c r="A100" i="12"/>
  <c r="Z99" i="12"/>
  <c r="B99" i="12"/>
  <c r="A99" i="12"/>
  <c r="AC98" i="12"/>
  <c r="A98" i="12"/>
  <c r="AB98" i="12" s="1"/>
  <c r="B97" i="12"/>
  <c r="A97" i="12"/>
  <c r="B96" i="12"/>
  <c r="A96" i="12"/>
  <c r="AC95" i="12"/>
  <c r="Z95" i="12"/>
  <c r="R95" i="12"/>
  <c r="B95" i="12"/>
  <c r="A95" i="12"/>
  <c r="Q95" i="12" s="1"/>
  <c r="B94" i="12"/>
  <c r="A94" i="12"/>
  <c r="Q94" i="12" s="1"/>
  <c r="Q93" i="12"/>
  <c r="B93" i="12"/>
  <c r="A93" i="12"/>
  <c r="B92" i="12"/>
  <c r="A92" i="12"/>
  <c r="V91" i="12"/>
  <c r="Q91" i="12"/>
  <c r="A91" i="12"/>
  <c r="A90" i="12"/>
  <c r="B89" i="12"/>
  <c r="A89" i="12"/>
  <c r="A88" i="12"/>
  <c r="B87" i="12"/>
  <c r="A87" i="12"/>
  <c r="A86" i="12"/>
  <c r="A85" i="12"/>
  <c r="W84" i="12"/>
  <c r="U84" i="12"/>
  <c r="T84" i="12"/>
  <c r="S84" i="12"/>
  <c r="A84" i="12"/>
  <c r="AB84" i="12" s="1"/>
  <c r="B83" i="12"/>
  <c r="A83" i="12"/>
  <c r="Q82" i="12"/>
  <c r="A82" i="12"/>
  <c r="R82" i="12" s="1"/>
  <c r="B81" i="12"/>
  <c r="A81" i="12"/>
  <c r="AC80" i="12"/>
  <c r="AB80" i="12"/>
  <c r="AA80" i="12"/>
  <c r="A80" i="12"/>
  <c r="Y80" i="12" s="1"/>
  <c r="A79" i="12"/>
  <c r="V79" i="12" s="1"/>
  <c r="V78" i="12"/>
  <c r="B78" i="12"/>
  <c r="A78" i="12"/>
  <c r="AA78" i="12" s="1"/>
  <c r="B77" i="12"/>
  <c r="A77" i="12"/>
  <c r="Z76" i="12"/>
  <c r="A76" i="12"/>
  <c r="X76" i="12" s="1"/>
  <c r="AC75" i="12"/>
  <c r="A75" i="12"/>
  <c r="Q75" i="12" s="1"/>
  <c r="AC74" i="12"/>
  <c r="AA74" i="12"/>
  <c r="W74" i="12"/>
  <c r="B74" i="12"/>
  <c r="A74" i="12"/>
  <c r="AC73" i="12"/>
  <c r="T73" i="12"/>
  <c r="S73" i="12"/>
  <c r="Q73" i="12"/>
  <c r="B73" i="12"/>
  <c r="A73" i="12"/>
  <c r="Y73" i="12" s="1"/>
  <c r="U72" i="12"/>
  <c r="A72" i="12"/>
  <c r="X72" i="12" s="1"/>
  <c r="B71" i="12"/>
  <c r="A71" i="12"/>
  <c r="AC70" i="12"/>
  <c r="B70" i="12"/>
  <c r="A70" i="12"/>
  <c r="AB69" i="12"/>
  <c r="B69" i="12"/>
  <c r="A69" i="12"/>
  <c r="AC68" i="12"/>
  <c r="AA68" i="12"/>
  <c r="W68" i="12"/>
  <c r="V68" i="12"/>
  <c r="U68" i="12"/>
  <c r="T68" i="12"/>
  <c r="R68" i="12"/>
  <c r="A68" i="12"/>
  <c r="Z68" i="12" s="1"/>
  <c r="A67" i="12"/>
  <c r="AA67" i="12" s="1"/>
  <c r="S66" i="12"/>
  <c r="B66" i="12"/>
  <c r="A66" i="12"/>
  <c r="Y65" i="12"/>
  <c r="B65" i="12"/>
  <c r="A65" i="12"/>
  <c r="X65" i="12" s="1"/>
  <c r="A64" i="12"/>
  <c r="B63" i="12"/>
  <c r="A63" i="12"/>
  <c r="B62" i="12"/>
  <c r="A62" i="12"/>
  <c r="AC62" i="12" s="1"/>
  <c r="B61" i="12"/>
  <c r="A61" i="12"/>
  <c r="S61" i="12" s="1"/>
  <c r="Z60" i="12"/>
  <c r="Y60" i="12"/>
  <c r="A60" i="12"/>
  <c r="S60" i="12" s="1"/>
  <c r="A59" i="12"/>
  <c r="AC58" i="12"/>
  <c r="X58" i="12"/>
  <c r="B58" i="12"/>
  <c r="A58" i="12"/>
  <c r="AB58" i="12" s="1"/>
  <c r="AB57" i="12"/>
  <c r="AA57" i="12"/>
  <c r="X57" i="12"/>
  <c r="W57" i="12"/>
  <c r="Q57" i="12"/>
  <c r="A57" i="12"/>
  <c r="U57" i="12" s="1"/>
  <c r="W56" i="12"/>
  <c r="V56" i="12"/>
  <c r="R56" i="12"/>
  <c r="B56" i="12"/>
  <c r="A56" i="12"/>
  <c r="U55" i="12"/>
  <c r="B55" i="12"/>
  <c r="A55" i="12"/>
  <c r="AA54" i="12"/>
  <c r="Z54" i="12"/>
  <c r="S54" i="12"/>
  <c r="B54" i="12"/>
  <c r="A54" i="12"/>
  <c r="T54" i="12" s="1"/>
  <c r="B53" i="12"/>
  <c r="A53" i="12"/>
  <c r="X53" i="12" s="1"/>
  <c r="B52" i="12"/>
  <c r="A52" i="12"/>
  <c r="S52" i="12" s="1"/>
  <c r="B51" i="12"/>
  <c r="A51" i="12"/>
  <c r="A50" i="12"/>
  <c r="AC50" i="12" s="1"/>
  <c r="T49" i="12"/>
  <c r="Q49" i="12"/>
  <c r="B49" i="12"/>
  <c r="A49" i="12"/>
  <c r="AA48" i="12"/>
  <c r="Z48" i="12"/>
  <c r="T48" i="12"/>
  <c r="S48" i="12"/>
  <c r="B48" i="12"/>
  <c r="A48" i="12"/>
  <c r="X48" i="12" s="1"/>
  <c r="Y47" i="12"/>
  <c r="A47" i="12"/>
  <c r="A46" i="12"/>
  <c r="AB45" i="12"/>
  <c r="B45" i="12"/>
  <c r="A45" i="12"/>
  <c r="AC44" i="12"/>
  <c r="AA44" i="12"/>
  <c r="W44" i="12"/>
  <c r="B44" i="12"/>
  <c r="A44" i="12"/>
  <c r="AB44" i="12" s="1"/>
  <c r="A43" i="12"/>
  <c r="AB43" i="12" s="1"/>
  <c r="AA42" i="12"/>
  <c r="Z42" i="12"/>
  <c r="S42" i="12"/>
  <c r="R42" i="12"/>
  <c r="A42" i="12"/>
  <c r="U42" i="12" s="1"/>
  <c r="Y41" i="12"/>
  <c r="X41" i="12"/>
  <c r="R41" i="12"/>
  <c r="B41" i="12"/>
  <c r="A41" i="12"/>
  <c r="A40" i="12"/>
  <c r="Q40" i="12" s="1"/>
  <c r="X39" i="12"/>
  <c r="W39" i="12"/>
  <c r="R39" i="12"/>
  <c r="Q39" i="12"/>
  <c r="B39" i="12"/>
  <c r="A39" i="12"/>
  <c r="Y39" i="12" s="1"/>
  <c r="A38" i="12"/>
  <c r="AC37" i="12"/>
  <c r="Z37" i="12"/>
  <c r="A37" i="12"/>
  <c r="B36" i="12"/>
  <c r="A36" i="12"/>
  <c r="Y35" i="12"/>
  <c r="S35" i="12"/>
  <c r="R35" i="12"/>
  <c r="B35" i="12"/>
  <c r="A35" i="12"/>
  <c r="AC35" i="12" s="1"/>
  <c r="B34" i="12"/>
  <c r="A34" i="12"/>
  <c r="Y33" i="12"/>
  <c r="B33" i="12"/>
  <c r="A33" i="12"/>
  <c r="W32" i="12"/>
  <c r="B32" i="12"/>
  <c r="A32" i="12"/>
  <c r="AB32" i="12" s="1"/>
  <c r="AA31" i="12"/>
  <c r="A31" i="12"/>
  <c r="B30" i="12"/>
  <c r="A30" i="12"/>
  <c r="U30" i="12" s="1"/>
  <c r="B29" i="12"/>
  <c r="A29" i="12"/>
  <c r="B28" i="12"/>
  <c r="A28" i="12"/>
  <c r="AC27" i="12"/>
  <c r="AA27" i="12"/>
  <c r="A27" i="12"/>
  <c r="R27" i="12" s="1"/>
  <c r="A26" i="12"/>
  <c r="AA25" i="12"/>
  <c r="A25" i="12"/>
  <c r="AA24" i="12"/>
  <c r="V24" i="12"/>
  <c r="U24" i="12"/>
  <c r="T24" i="12"/>
  <c r="S24" i="12"/>
  <c r="B24" i="12"/>
  <c r="A24" i="12"/>
  <c r="R24" i="12" s="1"/>
  <c r="A23" i="12"/>
  <c r="AC23" i="12" s="1"/>
  <c r="R22" i="12"/>
  <c r="A22" i="12"/>
  <c r="A21" i="12"/>
  <c r="B20" i="12"/>
  <c r="A20" i="12"/>
  <c r="B19" i="12"/>
  <c r="A19" i="12"/>
  <c r="B18" i="12"/>
  <c r="A18" i="12"/>
  <c r="U18" i="12" s="1"/>
  <c r="B17" i="12"/>
  <c r="A17" i="12"/>
  <c r="V16" i="12"/>
  <c r="R16" i="12"/>
  <c r="A16" i="12"/>
  <c r="S15" i="12"/>
  <c r="A15" i="12"/>
  <c r="Z14" i="12"/>
  <c r="W14" i="12"/>
  <c r="B14" i="12"/>
  <c r="A14" i="12"/>
  <c r="B13" i="12"/>
  <c r="A13" i="12"/>
  <c r="Z12" i="12"/>
  <c r="B12" i="12"/>
  <c r="A12" i="12"/>
  <c r="Z11" i="12"/>
  <c r="V11" i="12"/>
  <c r="A11" i="12"/>
  <c r="AA10" i="12"/>
  <c r="B10" i="12"/>
  <c r="A10" i="12"/>
  <c r="AC9" i="12"/>
  <c r="AB9" i="12"/>
  <c r="T9" i="12"/>
  <c r="Q9" i="12"/>
  <c r="B9" i="12"/>
  <c r="A9" i="12"/>
  <c r="W9" i="12" s="1"/>
  <c r="R8" i="12"/>
  <c r="B8" i="12"/>
  <c r="A8" i="12"/>
  <c r="AC8" i="12" s="1"/>
  <c r="A7" i="12"/>
  <c r="S7" i="12" s="1"/>
  <c r="B6" i="12"/>
  <c r="A6" i="12"/>
  <c r="A5" i="12"/>
  <c r="A4" i="12"/>
  <c r="A3" i="12"/>
  <c r="AE200" i="11"/>
  <c r="Z200" i="11"/>
  <c r="G200" i="11"/>
  <c r="F200" i="11"/>
  <c r="A200" i="11"/>
  <c r="AB200" i="11" s="1"/>
  <c r="AL199" i="11"/>
  <c r="AA199" i="11"/>
  <c r="Y199" i="11"/>
  <c r="W199" i="11"/>
  <c r="V199" i="11"/>
  <c r="P199" i="11"/>
  <c r="O199" i="11"/>
  <c r="G199" i="11"/>
  <c r="A199" i="11"/>
  <c r="R199" i="11" s="1"/>
  <c r="A198" i="11"/>
  <c r="Y198" i="11" s="1"/>
  <c r="M197" i="11"/>
  <c r="A197" i="11"/>
  <c r="AL196" i="11"/>
  <c r="AG196" i="11"/>
  <c r="AE196" i="11"/>
  <c r="X196" i="11"/>
  <c r="W196" i="11"/>
  <c r="Q196" i="11"/>
  <c r="H196" i="11"/>
  <c r="G196" i="11"/>
  <c r="A196" i="11"/>
  <c r="M196" i="11" s="1"/>
  <c r="AL195" i="11"/>
  <c r="AI195" i="11"/>
  <c r="AE195" i="11"/>
  <c r="M195" i="11"/>
  <c r="K195" i="11"/>
  <c r="G195" i="11"/>
  <c r="C195" i="11"/>
  <c r="A195" i="11"/>
  <c r="AK195" i="11" s="1"/>
  <c r="A194" i="11"/>
  <c r="AJ193" i="11"/>
  <c r="AH193" i="11"/>
  <c r="Z193" i="11"/>
  <c r="V193" i="11"/>
  <c r="S193" i="11"/>
  <c r="Q193" i="11"/>
  <c r="O193" i="11"/>
  <c r="K193" i="11"/>
  <c r="J193" i="11"/>
  <c r="E193" i="11"/>
  <c r="C193" i="11"/>
  <c r="B193" i="11"/>
  <c r="A193" i="11"/>
  <c r="AI193" i="11" s="1"/>
  <c r="A192" i="11"/>
  <c r="AL192" i="11" s="1"/>
  <c r="AI191" i="11"/>
  <c r="AC191" i="11"/>
  <c r="AB191" i="11"/>
  <c r="AA191" i="11"/>
  <c r="W191" i="11"/>
  <c r="V191" i="11"/>
  <c r="N191" i="11"/>
  <c r="K191" i="11"/>
  <c r="F191" i="11"/>
  <c r="E191" i="11"/>
  <c r="D191" i="11"/>
  <c r="C191" i="11"/>
  <c r="B191" i="11"/>
  <c r="A191" i="11"/>
  <c r="AH191" i="11" s="1"/>
  <c r="A190" i="11"/>
  <c r="A189" i="11"/>
  <c r="AI188" i="11"/>
  <c r="AG188" i="11"/>
  <c r="Y188" i="11"/>
  <c r="T188" i="11"/>
  <c r="Q188" i="11"/>
  <c r="P188" i="11"/>
  <c r="O188" i="11"/>
  <c r="I188" i="11"/>
  <c r="H188" i="11"/>
  <c r="C188" i="11"/>
  <c r="A188" i="11"/>
  <c r="U188" i="11" s="1"/>
  <c r="AD187" i="11"/>
  <c r="AC187" i="11"/>
  <c r="W187" i="11"/>
  <c r="E187" i="11"/>
  <c r="A187" i="11"/>
  <c r="A186" i="11"/>
  <c r="AC185" i="11"/>
  <c r="A185" i="11"/>
  <c r="AI184" i="11"/>
  <c r="A184" i="11"/>
  <c r="AL183" i="11"/>
  <c r="AG183" i="11"/>
  <c r="AF183" i="11"/>
  <c r="Y183" i="11"/>
  <c r="F183" i="13" s="1"/>
  <c r="K184" i="12" s="1"/>
  <c r="G183" i="11"/>
  <c r="C183" i="11"/>
  <c r="A183" i="11"/>
  <c r="AI183" i="11" s="1"/>
  <c r="A182" i="11"/>
  <c r="AD181" i="11"/>
  <c r="W181" i="11"/>
  <c r="V181" i="11"/>
  <c r="E181" i="11"/>
  <c r="A181" i="11"/>
  <c r="Y180" i="11"/>
  <c r="T180" i="11"/>
  <c r="A180" i="11"/>
  <c r="AE179" i="11"/>
  <c r="AB179" i="11"/>
  <c r="AA179" i="11"/>
  <c r="Z179" i="11"/>
  <c r="V179" i="11"/>
  <c r="U179" i="11"/>
  <c r="K179" i="11"/>
  <c r="D179" i="11"/>
  <c r="B179" i="11"/>
  <c r="A179" i="11"/>
  <c r="Y178" i="11"/>
  <c r="F178" i="13" s="1"/>
  <c r="K179" i="12" s="1"/>
  <c r="X178" i="11"/>
  <c r="I178" i="11"/>
  <c r="H178" i="11"/>
  <c r="D178" i="11"/>
  <c r="A178" i="11"/>
  <c r="Q178" i="11" s="1"/>
  <c r="A177" i="11"/>
  <c r="A176" i="11"/>
  <c r="AH175" i="11"/>
  <c r="Y175" i="11"/>
  <c r="S175" i="11"/>
  <c r="A175" i="11"/>
  <c r="AG174" i="11"/>
  <c r="AF174" i="11"/>
  <c r="U174" i="11"/>
  <c r="B174" i="11"/>
  <c r="A174" i="11"/>
  <c r="AB173" i="11"/>
  <c r="AA173" i="11"/>
  <c r="Z173" i="11"/>
  <c r="W173" i="11"/>
  <c r="P173" i="11"/>
  <c r="O173" i="11"/>
  <c r="N173" i="11"/>
  <c r="A173" i="11"/>
  <c r="I173" i="11" s="1"/>
  <c r="A172" i="11"/>
  <c r="Z171" i="11"/>
  <c r="A171" i="11"/>
  <c r="AJ170" i="11"/>
  <c r="AI170" i="11"/>
  <c r="AH170" i="11"/>
  <c r="X170" i="11"/>
  <c r="P170" i="11"/>
  <c r="J170" i="11"/>
  <c r="I170" i="11"/>
  <c r="H170" i="11"/>
  <c r="D170" i="11"/>
  <c r="C170" i="11"/>
  <c r="A170" i="11"/>
  <c r="T170" i="11" s="1"/>
  <c r="J169" i="11"/>
  <c r="F169" i="11"/>
  <c r="E169" i="11"/>
  <c r="A169" i="11"/>
  <c r="Y169" i="11" s="1"/>
  <c r="AF168" i="11"/>
  <c r="A168" i="11"/>
  <c r="A167" i="11"/>
  <c r="D166" i="11"/>
  <c r="A166" i="11"/>
  <c r="AI165" i="11"/>
  <c r="AG165" i="11"/>
  <c r="Z165" i="11"/>
  <c r="G165" i="11"/>
  <c r="A165" i="11"/>
  <c r="AJ164" i="11"/>
  <c r="AG164" i="11"/>
  <c r="AB164" i="11"/>
  <c r="Y164" i="11"/>
  <c r="V164" i="11"/>
  <c r="U164" i="11"/>
  <c r="P164" i="11"/>
  <c r="J164" i="11"/>
  <c r="I164" i="11"/>
  <c r="A164" i="11"/>
  <c r="K163" i="11"/>
  <c r="A163" i="11"/>
  <c r="A162" i="11"/>
  <c r="AH161" i="11"/>
  <c r="AG161" i="11"/>
  <c r="AC161" i="11"/>
  <c r="AB161" i="11"/>
  <c r="AA161" i="11"/>
  <c r="V161" i="11"/>
  <c r="U161" i="11"/>
  <c r="Q161" i="11"/>
  <c r="O161" i="11"/>
  <c r="K161" i="11"/>
  <c r="J161" i="11"/>
  <c r="I161" i="11"/>
  <c r="G161" i="11"/>
  <c r="F161" i="11"/>
  <c r="E161" i="11"/>
  <c r="A161" i="11"/>
  <c r="F160" i="11"/>
  <c r="A160" i="11"/>
  <c r="AL159" i="11"/>
  <c r="AK159" i="11"/>
  <c r="V159" i="11"/>
  <c r="U159" i="11"/>
  <c r="A159" i="11"/>
  <c r="AK158" i="11"/>
  <c r="AJ158" i="11"/>
  <c r="AI158" i="11"/>
  <c r="AH158" i="11"/>
  <c r="AF158" i="11"/>
  <c r="O158" i="11"/>
  <c r="M158" i="11"/>
  <c r="K158" i="11"/>
  <c r="J158" i="11"/>
  <c r="E158" i="11"/>
  <c r="A158" i="11"/>
  <c r="AE157" i="11"/>
  <c r="AA157" i="11"/>
  <c r="A157" i="11"/>
  <c r="Z157" i="11" s="1"/>
  <c r="AL156" i="11"/>
  <c r="AE156" i="11"/>
  <c r="H156" i="11"/>
  <c r="E156" i="11"/>
  <c r="A156" i="11"/>
  <c r="AC156" i="11" s="1"/>
  <c r="AL155" i="11"/>
  <c r="AI155" i="11"/>
  <c r="AH155" i="11"/>
  <c r="AD155" i="11"/>
  <c r="Z155" i="11"/>
  <c r="W155" i="11"/>
  <c r="V155" i="11"/>
  <c r="S155" i="11"/>
  <c r="R155" i="11"/>
  <c r="O155" i="11"/>
  <c r="J155" i="11"/>
  <c r="I155" i="11"/>
  <c r="G155" i="11"/>
  <c r="F155" i="11"/>
  <c r="D155" i="11"/>
  <c r="C155" i="11"/>
  <c r="B155" i="11"/>
  <c r="A155" i="11"/>
  <c r="AJ155" i="11" s="1"/>
  <c r="AE154" i="11"/>
  <c r="AD154" i="11"/>
  <c r="AC154" i="11"/>
  <c r="AB154" i="11"/>
  <c r="W154" i="11"/>
  <c r="L154" i="11"/>
  <c r="F154" i="11"/>
  <c r="A154" i="11"/>
  <c r="AD153" i="11"/>
  <c r="Y153" i="11"/>
  <c r="T153" i="11"/>
  <c r="M153" i="11"/>
  <c r="J153" i="11"/>
  <c r="I153" i="11"/>
  <c r="A153" i="11"/>
  <c r="S153" i="11" s="1"/>
  <c r="Y152" i="11"/>
  <c r="X152" i="11"/>
  <c r="T152" i="11"/>
  <c r="Q152" i="11"/>
  <c r="P152" i="11"/>
  <c r="J152" i="11"/>
  <c r="I152" i="11"/>
  <c r="A152" i="11"/>
  <c r="U152" i="11" s="1"/>
  <c r="A151" i="11"/>
  <c r="P150" i="11"/>
  <c r="A150" i="11"/>
  <c r="A149" i="11"/>
  <c r="A148" i="11"/>
  <c r="C147" i="11"/>
  <c r="A147" i="11"/>
  <c r="B147" i="11" s="1"/>
  <c r="D146" i="11"/>
  <c r="A146" i="11"/>
  <c r="AJ146" i="11" s="1"/>
  <c r="AJ145" i="11"/>
  <c r="AD145" i="11"/>
  <c r="AC145" i="11"/>
  <c r="S145" i="11"/>
  <c r="R145" i="11"/>
  <c r="O145" i="11"/>
  <c r="N145" i="11"/>
  <c r="M145" i="11"/>
  <c r="L145" i="11"/>
  <c r="K145" i="11"/>
  <c r="A145" i="11"/>
  <c r="AB144" i="11"/>
  <c r="U144" i="11"/>
  <c r="P144" i="11"/>
  <c r="N144" i="11"/>
  <c r="I144" i="11"/>
  <c r="A144" i="11"/>
  <c r="AA144" i="11" s="1"/>
  <c r="AE143" i="11"/>
  <c r="A143" i="11"/>
  <c r="AC143" i="11" s="1"/>
  <c r="AF142" i="11"/>
  <c r="AB142" i="11"/>
  <c r="W142" i="11"/>
  <c r="Q142" i="11"/>
  <c r="M142" i="11"/>
  <c r="K142" i="11"/>
  <c r="J142" i="11"/>
  <c r="E142" i="11"/>
  <c r="A142" i="11"/>
  <c r="AD142" i="11" s="1"/>
  <c r="AL141" i="11"/>
  <c r="AI141" i="11"/>
  <c r="AF141" i="11"/>
  <c r="AE141" i="11"/>
  <c r="AC141" i="11"/>
  <c r="AA141" i="11"/>
  <c r="Z141" i="11"/>
  <c r="W141" i="11"/>
  <c r="T141" i="11"/>
  <c r="Q141" i="11"/>
  <c r="N141" i="11"/>
  <c r="M141" i="11"/>
  <c r="L141" i="11"/>
  <c r="K141" i="11"/>
  <c r="G141" i="11"/>
  <c r="F141" i="11"/>
  <c r="E141" i="11"/>
  <c r="C141" i="11"/>
  <c r="B141" i="11"/>
  <c r="A141" i="11"/>
  <c r="Q140" i="11"/>
  <c r="A140" i="11"/>
  <c r="S140" i="11" s="1"/>
  <c r="AD139" i="11"/>
  <c r="V139" i="11"/>
  <c r="U139" i="11"/>
  <c r="A139" i="11"/>
  <c r="Q139" i="11" s="1"/>
  <c r="AK138" i="11"/>
  <c r="AD138" i="11"/>
  <c r="R138" i="11"/>
  <c r="Q138" i="11"/>
  <c r="K138" i="11"/>
  <c r="C138" i="11"/>
  <c r="A138" i="11"/>
  <c r="AF138" i="11" s="1"/>
  <c r="AH137" i="11"/>
  <c r="U137" i="11"/>
  <c r="G137" i="11"/>
  <c r="E137" i="11"/>
  <c r="B137" i="11"/>
  <c r="A137" i="11"/>
  <c r="AF137" i="11" s="1"/>
  <c r="V136" i="11"/>
  <c r="O136" i="11"/>
  <c r="G136" i="11"/>
  <c r="A136" i="11"/>
  <c r="A135" i="11"/>
  <c r="AH134" i="11"/>
  <c r="Z134" i="11"/>
  <c r="A134" i="11"/>
  <c r="B134" i="11" s="1"/>
  <c r="E133" i="11"/>
  <c r="A133" i="11"/>
  <c r="U133" i="11" s="1"/>
  <c r="AD132" i="11"/>
  <c r="T132" i="11"/>
  <c r="S132" i="11"/>
  <c r="A132" i="11"/>
  <c r="AG132" i="11" s="1"/>
  <c r="AH131" i="11"/>
  <c r="AE131" i="11"/>
  <c r="Z131" i="11"/>
  <c r="T131" i="11"/>
  <c r="Q131" i="11"/>
  <c r="P131" i="11"/>
  <c r="M131" i="11"/>
  <c r="J131" i="11"/>
  <c r="I131" i="11"/>
  <c r="B131" i="11"/>
  <c r="A131" i="11"/>
  <c r="AK131" i="11" s="1"/>
  <c r="A130" i="11"/>
  <c r="J130" i="11" s="1"/>
  <c r="AI129" i="11"/>
  <c r="AA129" i="11"/>
  <c r="A129" i="11"/>
  <c r="U129" i="11" s="1"/>
  <c r="A128" i="11"/>
  <c r="AK127" i="11"/>
  <c r="AE127" i="11"/>
  <c r="AD127" i="11"/>
  <c r="AC127" i="11"/>
  <c r="T127" i="11"/>
  <c r="K127" i="11"/>
  <c r="A127" i="11"/>
  <c r="J127" i="11" s="1"/>
  <c r="AJ126" i="11"/>
  <c r="J126" i="11"/>
  <c r="D126" i="11"/>
  <c r="A126" i="11"/>
  <c r="AL125" i="11"/>
  <c r="AH125" i="11"/>
  <c r="AG125" i="11"/>
  <c r="Z125" i="11"/>
  <c r="A125" i="11"/>
  <c r="O126" i="12" s="1"/>
  <c r="A124" i="11"/>
  <c r="X124" i="11" s="1"/>
  <c r="AH123" i="11"/>
  <c r="AD123" i="11"/>
  <c r="AC123" i="11"/>
  <c r="A123" i="11"/>
  <c r="AJ122" i="11"/>
  <c r="AI122" i="11"/>
  <c r="AG122" i="11"/>
  <c r="AF122" i="11"/>
  <c r="AE122" i="11"/>
  <c r="AD122" i="11"/>
  <c r="T122" i="11"/>
  <c r="S122" i="11"/>
  <c r="R122" i="11"/>
  <c r="Q122" i="11"/>
  <c r="P122" i="11"/>
  <c r="O122" i="11"/>
  <c r="L122" i="11"/>
  <c r="H122" i="11"/>
  <c r="E122" i="11"/>
  <c r="D122" i="11"/>
  <c r="C122" i="11"/>
  <c r="A122" i="11"/>
  <c r="AC122" i="11" s="1"/>
  <c r="Q121" i="11"/>
  <c r="A121" i="11"/>
  <c r="Z121" i="11" s="1"/>
  <c r="A120" i="11"/>
  <c r="AL119" i="11"/>
  <c r="A119" i="11"/>
  <c r="A118" i="11"/>
  <c r="R117" i="11"/>
  <c r="Q117" i="11"/>
  <c r="D117" i="11"/>
  <c r="A117" i="11"/>
  <c r="AJ116" i="11"/>
  <c r="AI116" i="11"/>
  <c r="AH116" i="11"/>
  <c r="AC116" i="11"/>
  <c r="AB116" i="11"/>
  <c r="W116" i="11"/>
  <c r="T116" i="11"/>
  <c r="Q116" i="11"/>
  <c r="O116" i="11"/>
  <c r="L116" i="11"/>
  <c r="J116" i="11"/>
  <c r="I116" i="11"/>
  <c r="F116" i="11"/>
  <c r="A116" i="11"/>
  <c r="C117" i="12" s="1"/>
  <c r="D117" i="12" s="1"/>
  <c r="AK115" i="11"/>
  <c r="S115" i="11"/>
  <c r="J115" i="11"/>
  <c r="I115" i="11"/>
  <c r="B115" i="11"/>
  <c r="A115" i="11"/>
  <c r="AH115" i="11" s="1"/>
  <c r="AF114" i="11"/>
  <c r="X114" i="11"/>
  <c r="T114" i="11"/>
  <c r="P114" i="11"/>
  <c r="O114" i="11"/>
  <c r="C114" i="11"/>
  <c r="A114" i="11"/>
  <c r="AE114" i="11" s="1"/>
  <c r="AK113" i="11"/>
  <c r="AG113" i="11"/>
  <c r="X113" i="11"/>
  <c r="W113" i="11"/>
  <c r="V113" i="11"/>
  <c r="K113" i="11"/>
  <c r="F113" i="11"/>
  <c r="A113" i="11"/>
  <c r="AK112" i="11"/>
  <c r="AE112" i="11"/>
  <c r="Q112" i="11"/>
  <c r="G112" i="11"/>
  <c r="A112" i="11"/>
  <c r="C112" i="11" s="1"/>
  <c r="AL111" i="11"/>
  <c r="AG111" i="11"/>
  <c r="AF111" i="11"/>
  <c r="AE111" i="11"/>
  <c r="Z111" i="11"/>
  <c r="S111" i="11"/>
  <c r="Q111" i="11"/>
  <c r="N111" i="11"/>
  <c r="M111" i="11"/>
  <c r="D111" i="11"/>
  <c r="A111" i="11"/>
  <c r="AE110" i="11"/>
  <c r="F110" i="11"/>
  <c r="A110" i="11"/>
  <c r="AF109" i="11"/>
  <c r="AD109" i="11"/>
  <c r="AC109" i="11"/>
  <c r="H109" i="11"/>
  <c r="A109" i="11"/>
  <c r="AH108" i="11"/>
  <c r="J108" i="11"/>
  <c r="I108" i="11"/>
  <c r="A108" i="11"/>
  <c r="AJ107" i="11"/>
  <c r="D107" i="11"/>
  <c r="A107" i="11"/>
  <c r="AG107" i="11" s="1"/>
  <c r="AL106" i="11"/>
  <c r="AK106" i="11"/>
  <c r="AG106" i="11"/>
  <c r="AF106" i="11"/>
  <c r="AE106" i="11"/>
  <c r="AB106" i="11"/>
  <c r="Z106" i="11"/>
  <c r="Y106" i="11"/>
  <c r="X106" i="11"/>
  <c r="W106" i="11"/>
  <c r="U106" i="11"/>
  <c r="T106" i="11"/>
  <c r="Q106" i="11"/>
  <c r="M106" i="11"/>
  <c r="L106" i="11"/>
  <c r="K106" i="11"/>
  <c r="I106" i="11"/>
  <c r="H106" i="11"/>
  <c r="G106" i="11"/>
  <c r="F106" i="11"/>
  <c r="E106" i="11"/>
  <c r="D106" i="11"/>
  <c r="A106" i="11"/>
  <c r="AD106" i="11" s="1"/>
  <c r="AE105" i="11"/>
  <c r="AD105" i="11"/>
  <c r="AC105" i="11"/>
  <c r="J105" i="11"/>
  <c r="A105" i="11"/>
  <c r="AB104" i="11"/>
  <c r="V104" i="11"/>
  <c r="A104" i="11"/>
  <c r="I104" i="11" s="1"/>
  <c r="A103" i="11"/>
  <c r="AL102" i="11"/>
  <c r="A102" i="11"/>
  <c r="AJ101" i="11"/>
  <c r="AE101" i="11"/>
  <c r="Z101" i="11"/>
  <c r="X101" i="11"/>
  <c r="A101" i="11"/>
  <c r="AK101" i="11" s="1"/>
  <c r="AL100" i="11"/>
  <c r="AJ100" i="11"/>
  <c r="AD100" i="11"/>
  <c r="AC100" i="11"/>
  <c r="Z100" i="11"/>
  <c r="U100" i="11"/>
  <c r="R100" i="11"/>
  <c r="Q100" i="11"/>
  <c r="I100" i="11"/>
  <c r="H100" i="11"/>
  <c r="E100" i="11"/>
  <c r="D100" i="11"/>
  <c r="A100" i="11"/>
  <c r="AK99" i="11"/>
  <c r="AI99" i="11"/>
  <c r="AD99" i="11"/>
  <c r="W99" i="11"/>
  <c r="V99" i="11"/>
  <c r="T99" i="11"/>
  <c r="M99" i="11"/>
  <c r="J99" i="11"/>
  <c r="H99" i="11"/>
  <c r="G99" i="11"/>
  <c r="D99" i="11"/>
  <c r="A99" i="11"/>
  <c r="AB99" i="11" s="1"/>
  <c r="A98" i="11"/>
  <c r="AH97" i="11"/>
  <c r="AF97" i="11"/>
  <c r="AE97" i="11"/>
  <c r="Z97" i="11"/>
  <c r="V97" i="11"/>
  <c r="U97" i="11"/>
  <c r="S97" i="11"/>
  <c r="E97" i="11"/>
  <c r="A97" i="11"/>
  <c r="L96" i="11"/>
  <c r="B96" i="11"/>
  <c r="A96" i="11"/>
  <c r="M96" i="11" s="1"/>
  <c r="AL95" i="11"/>
  <c r="AK95" i="11"/>
  <c r="AJ95" i="11"/>
  <c r="AI95" i="11"/>
  <c r="AD95" i="11"/>
  <c r="Y95" i="11"/>
  <c r="X95" i="11"/>
  <c r="S95" i="11"/>
  <c r="R95" i="11"/>
  <c r="Q95" i="11"/>
  <c r="I95" i="11"/>
  <c r="G95" i="11"/>
  <c r="F95" i="11"/>
  <c r="E95" i="11"/>
  <c r="D95" i="11"/>
  <c r="C95" i="11"/>
  <c r="B95" i="11"/>
  <c r="A95" i="11"/>
  <c r="W95" i="11" s="1"/>
  <c r="A94" i="11"/>
  <c r="A93" i="11"/>
  <c r="AK92" i="11"/>
  <c r="U92" i="11"/>
  <c r="T92" i="11"/>
  <c r="S92" i="11"/>
  <c r="P92" i="11"/>
  <c r="F92" i="11"/>
  <c r="A92" i="11"/>
  <c r="AF92" i="11" s="1"/>
  <c r="AK91" i="11"/>
  <c r="P91" i="11"/>
  <c r="N91" i="11"/>
  <c r="M91" i="11"/>
  <c r="D91" i="11"/>
  <c r="A91" i="11"/>
  <c r="AG91" i="11" s="1"/>
  <c r="AG90" i="11"/>
  <c r="Q90" i="11"/>
  <c r="K90" i="11"/>
  <c r="E90" i="11"/>
  <c r="A90" i="11"/>
  <c r="AL90" i="11" s="1"/>
  <c r="AF89" i="11"/>
  <c r="R89" i="11"/>
  <c r="A89" i="11"/>
  <c r="A88" i="11"/>
  <c r="AK87" i="11"/>
  <c r="AJ87" i="11"/>
  <c r="AH87" i="11"/>
  <c r="U87" i="11"/>
  <c r="A87" i="11"/>
  <c r="AC87" i="11" s="1"/>
  <c r="AL86" i="11"/>
  <c r="A86" i="11"/>
  <c r="A85" i="11"/>
  <c r="AF84" i="11"/>
  <c r="AE84" i="11"/>
  <c r="H84" i="11"/>
  <c r="A84" i="11"/>
  <c r="AJ83" i="11"/>
  <c r="A83" i="11"/>
  <c r="Q83" i="11" s="1"/>
  <c r="AI82" i="11"/>
  <c r="AH82" i="11"/>
  <c r="AG82" i="11"/>
  <c r="AF82" i="11"/>
  <c r="AE82" i="11"/>
  <c r="Z82" i="11"/>
  <c r="V82" i="11"/>
  <c r="P82" i="11"/>
  <c r="O82" i="11"/>
  <c r="N82" i="11"/>
  <c r="L82" i="11"/>
  <c r="K82" i="11"/>
  <c r="J82" i="11"/>
  <c r="G82" i="11"/>
  <c r="D82" i="11"/>
  <c r="A82" i="11"/>
  <c r="AJ82" i="11" s="1"/>
  <c r="A81" i="11"/>
  <c r="A80" i="11"/>
  <c r="A79" i="11"/>
  <c r="U79" i="11" s="1"/>
  <c r="G78" i="11"/>
  <c r="F78" i="11"/>
  <c r="A78" i="11"/>
  <c r="AF77" i="11"/>
  <c r="AC77" i="11"/>
  <c r="Q77" i="11"/>
  <c r="L77" i="11"/>
  <c r="J77" i="11"/>
  <c r="A77" i="11"/>
  <c r="AJ77" i="11" s="1"/>
  <c r="A76" i="11"/>
  <c r="I75" i="11"/>
  <c r="A75" i="11"/>
  <c r="AD74" i="11"/>
  <c r="O74" i="11"/>
  <c r="N74" i="11"/>
  <c r="M74" i="11"/>
  <c r="D74" i="11"/>
  <c r="A74" i="11"/>
  <c r="AI74" i="11" s="1"/>
  <c r="AA73" i="11"/>
  <c r="I73" i="11"/>
  <c r="A73" i="11"/>
  <c r="AI72" i="11"/>
  <c r="AH72" i="11"/>
  <c r="AA72" i="11"/>
  <c r="N72" i="11"/>
  <c r="L72" i="11"/>
  <c r="K72" i="11"/>
  <c r="J72" i="11"/>
  <c r="A72" i="11"/>
  <c r="Z72" i="11" s="1"/>
  <c r="J71" i="11"/>
  <c r="E71" i="11"/>
  <c r="A71" i="11"/>
  <c r="AL70" i="11"/>
  <c r="AH70" i="11"/>
  <c r="X70" i="11"/>
  <c r="T70" i="11"/>
  <c r="S70" i="11"/>
  <c r="K70" i="11"/>
  <c r="I70" i="11"/>
  <c r="H70" i="11"/>
  <c r="G70" i="11"/>
  <c r="A70" i="11"/>
  <c r="AG70" i="11" s="1"/>
  <c r="X69" i="11"/>
  <c r="N69" i="11"/>
  <c r="M69" i="11"/>
  <c r="J69" i="11"/>
  <c r="A69" i="11"/>
  <c r="AE68" i="11"/>
  <c r="AD68" i="11"/>
  <c r="X68" i="11"/>
  <c r="A68" i="11"/>
  <c r="AA67" i="11"/>
  <c r="N67" i="11"/>
  <c r="J67" i="11"/>
  <c r="I67" i="11"/>
  <c r="A67" i="11"/>
  <c r="AL67" i="11" s="1"/>
  <c r="AI66" i="11"/>
  <c r="AH66" i="11"/>
  <c r="Z66" i="11"/>
  <c r="N66" i="11"/>
  <c r="L66" i="11"/>
  <c r="I66" i="11"/>
  <c r="H66" i="11"/>
  <c r="C66" i="11"/>
  <c r="A66" i="11"/>
  <c r="U66" i="11" s="1"/>
  <c r="A65" i="11"/>
  <c r="L65" i="11" s="1"/>
  <c r="AL64" i="11"/>
  <c r="AJ64" i="11"/>
  <c r="AB64" i="11"/>
  <c r="U64" i="11"/>
  <c r="T64" i="11"/>
  <c r="O64" i="11"/>
  <c r="N64" i="11"/>
  <c r="A64" i="11"/>
  <c r="A63" i="11"/>
  <c r="Y63" i="11" s="1"/>
  <c r="A62" i="11"/>
  <c r="A61" i="11"/>
  <c r="A60" i="11"/>
  <c r="A59" i="11"/>
  <c r="AE58" i="11"/>
  <c r="AA58" i="11"/>
  <c r="V58" i="11"/>
  <c r="U58" i="11"/>
  <c r="B58" i="11"/>
  <c r="A58" i="11"/>
  <c r="AG58" i="11" s="1"/>
  <c r="A57" i="11"/>
  <c r="N57" i="11" s="1"/>
  <c r="AB56" i="11"/>
  <c r="H56" i="11"/>
  <c r="A56" i="11"/>
  <c r="T55" i="11"/>
  <c r="A55" i="11"/>
  <c r="N55" i="11" s="1"/>
  <c r="I54" i="11"/>
  <c r="A54" i="11"/>
  <c r="A53" i="11"/>
  <c r="AH52" i="11"/>
  <c r="D52" i="11"/>
  <c r="C52" i="11"/>
  <c r="A52" i="11"/>
  <c r="B52" i="11" s="1"/>
  <c r="A51" i="11"/>
  <c r="A50" i="11"/>
  <c r="AL49" i="11"/>
  <c r="U49" i="11"/>
  <c r="J49" i="11"/>
  <c r="I49" i="11"/>
  <c r="E49" i="11"/>
  <c r="A49" i="11"/>
  <c r="Z49" i="11" s="1"/>
  <c r="AE48" i="11"/>
  <c r="AD48" i="11"/>
  <c r="AC48" i="11"/>
  <c r="Z48" i="11"/>
  <c r="P48" i="11"/>
  <c r="N48" i="11"/>
  <c r="L48" i="11"/>
  <c r="F48" i="11"/>
  <c r="A48" i="11"/>
  <c r="U48" i="11" s="1"/>
  <c r="A47" i="11"/>
  <c r="A46" i="11"/>
  <c r="AH45" i="11"/>
  <c r="M45" i="11"/>
  <c r="J45" i="11"/>
  <c r="I45" i="11"/>
  <c r="A45" i="11"/>
  <c r="N44" i="11"/>
  <c r="A44" i="11"/>
  <c r="S44" i="11" s="1"/>
  <c r="A43" i="11"/>
  <c r="AI42" i="11"/>
  <c r="AH42" i="11"/>
  <c r="AG42" i="11"/>
  <c r="AD42" i="11"/>
  <c r="AA42" i="11"/>
  <c r="X42" i="11"/>
  <c r="W42" i="11"/>
  <c r="U42" i="11"/>
  <c r="P42" i="11"/>
  <c r="N42" i="11"/>
  <c r="L42" i="11"/>
  <c r="K42" i="11"/>
  <c r="I42" i="11"/>
  <c r="E42" i="11"/>
  <c r="D42" i="11"/>
  <c r="B42" i="11"/>
  <c r="A42" i="11"/>
  <c r="AB42" i="11" s="1"/>
  <c r="AG41" i="11"/>
  <c r="AC41" i="11"/>
  <c r="T41" i="11"/>
  <c r="R41" i="11"/>
  <c r="A41" i="11"/>
  <c r="AJ41" i="11" s="1"/>
  <c r="AG40" i="11"/>
  <c r="AA40" i="11"/>
  <c r="Z40" i="11"/>
  <c r="V40" i="11"/>
  <c r="L40" i="11"/>
  <c r="D40" i="11"/>
  <c r="C40" i="11"/>
  <c r="B40" i="11"/>
  <c r="A40" i="11"/>
  <c r="U40" i="11" s="1"/>
  <c r="A39" i="11"/>
  <c r="M39" i="11" s="1"/>
  <c r="AK38" i="11"/>
  <c r="AJ38" i="11"/>
  <c r="AE38" i="11"/>
  <c r="Y38" i="11"/>
  <c r="X38" i="11"/>
  <c r="R38" i="11"/>
  <c r="O38" i="11"/>
  <c r="K38" i="11"/>
  <c r="F38" i="11"/>
  <c r="D38" i="11"/>
  <c r="C38" i="11"/>
  <c r="A38" i="11"/>
  <c r="S38" i="11" s="1"/>
  <c r="AA37" i="11"/>
  <c r="Z37" i="11"/>
  <c r="U37" i="11"/>
  <c r="T37" i="11"/>
  <c r="A37" i="11"/>
  <c r="AL37" i="11" s="1"/>
  <c r="AI36" i="11"/>
  <c r="AE36" i="11"/>
  <c r="AB36" i="11"/>
  <c r="AA36" i="11"/>
  <c r="N36" i="11"/>
  <c r="E36" i="11"/>
  <c r="D36" i="11"/>
  <c r="C36" i="11"/>
  <c r="A36" i="11"/>
  <c r="Z36" i="11" s="1"/>
  <c r="AJ35" i="11"/>
  <c r="E35" i="11"/>
  <c r="A35" i="11"/>
  <c r="AJ34" i="11"/>
  <c r="AB34" i="11"/>
  <c r="AA34" i="11"/>
  <c r="Z34" i="11"/>
  <c r="X34" i="11"/>
  <c r="P34" i="11"/>
  <c r="N34" i="11"/>
  <c r="J34" i="11"/>
  <c r="I34" i="11"/>
  <c r="H34" i="11"/>
  <c r="G34" i="11"/>
  <c r="A34" i="11"/>
  <c r="W34" i="11" s="1"/>
  <c r="A33" i="11"/>
  <c r="AC33" i="11" s="1"/>
  <c r="AL32" i="11"/>
  <c r="AK32" i="11"/>
  <c r="AJ32" i="11"/>
  <c r="AI32" i="11"/>
  <c r="AE32" i="11"/>
  <c r="AD32" i="11"/>
  <c r="AB32" i="11"/>
  <c r="Z32" i="11"/>
  <c r="Y32" i="11"/>
  <c r="S32" i="11"/>
  <c r="R32" i="11"/>
  <c r="O32" i="11"/>
  <c r="N32" i="11"/>
  <c r="M32" i="11"/>
  <c r="K32" i="11"/>
  <c r="H32" i="11"/>
  <c r="G32" i="11"/>
  <c r="F32" i="11"/>
  <c r="D32" i="11"/>
  <c r="B32" i="11"/>
  <c r="A32" i="11"/>
  <c r="X32" i="11" s="1"/>
  <c r="AL31" i="11"/>
  <c r="AK31" i="11"/>
  <c r="AC31" i="11"/>
  <c r="AA31" i="11"/>
  <c r="Z31" i="11"/>
  <c r="U31" i="11"/>
  <c r="T31" i="11"/>
  <c r="N31" i="11"/>
  <c r="J31" i="11"/>
  <c r="E31" i="11"/>
  <c r="D31" i="11"/>
  <c r="A31" i="11"/>
  <c r="A30" i="11"/>
  <c r="AG29" i="11"/>
  <c r="AF29" i="11"/>
  <c r="AC29" i="11"/>
  <c r="A29" i="11"/>
  <c r="AJ29" i="11" s="1"/>
  <c r="Z28" i="11"/>
  <c r="N28" i="11"/>
  <c r="L28" i="11"/>
  <c r="I28" i="11"/>
  <c r="A28" i="11"/>
  <c r="AG28" i="11" s="1"/>
  <c r="A27" i="11"/>
  <c r="X26" i="11"/>
  <c r="W26" i="11"/>
  <c r="T26" i="11"/>
  <c r="A26" i="11"/>
  <c r="AC25" i="11"/>
  <c r="AA25" i="11"/>
  <c r="U25" i="11"/>
  <c r="J25" i="11"/>
  <c r="I25" i="11"/>
  <c r="E25" i="11"/>
  <c r="A25" i="11"/>
  <c r="AD25" i="11" s="1"/>
  <c r="AJ24" i="11"/>
  <c r="AI24" i="11"/>
  <c r="AH24" i="11"/>
  <c r="AG24" i="11"/>
  <c r="AD24" i="11"/>
  <c r="AB24" i="11"/>
  <c r="Z24" i="11"/>
  <c r="X24" i="11"/>
  <c r="U24" i="11"/>
  <c r="T24" i="11"/>
  <c r="S24" i="11"/>
  <c r="Q24" i="11"/>
  <c r="O24" i="11"/>
  <c r="K24" i="11"/>
  <c r="J24" i="11"/>
  <c r="I24" i="11"/>
  <c r="F24" i="11"/>
  <c r="D24" i="11"/>
  <c r="C24" i="11"/>
  <c r="B24" i="11"/>
  <c r="A24" i="11"/>
  <c r="C25" i="12" s="1"/>
  <c r="AC23" i="11"/>
  <c r="T23" i="11"/>
  <c r="R23" i="11"/>
  <c r="E23" i="11"/>
  <c r="A23" i="11"/>
  <c r="Z23" i="11" s="1"/>
  <c r="W22" i="11"/>
  <c r="P22" i="11"/>
  <c r="N22" i="11"/>
  <c r="L22" i="11"/>
  <c r="A22" i="11"/>
  <c r="AF22" i="11" s="1"/>
  <c r="M21" i="11"/>
  <c r="A21" i="11"/>
  <c r="AH21" i="11" s="1"/>
  <c r="A20" i="11"/>
  <c r="AK20" i="11" s="1"/>
  <c r="V19" i="11"/>
  <c r="A19" i="11"/>
  <c r="AH18" i="11"/>
  <c r="AB18" i="11"/>
  <c r="G18" i="11"/>
  <c r="E18" i="11"/>
  <c r="B18" i="11"/>
  <c r="A18" i="11"/>
  <c r="AG18" i="11" s="1"/>
  <c r="AG17" i="11"/>
  <c r="Y17" i="11"/>
  <c r="X17" i="11"/>
  <c r="W17" i="11"/>
  <c r="L17" i="11"/>
  <c r="F17" i="11"/>
  <c r="E17" i="11"/>
  <c r="B17" i="11"/>
  <c r="A17" i="11"/>
  <c r="AI17" i="11" s="1"/>
  <c r="AH16" i="11"/>
  <c r="AF16" i="11"/>
  <c r="Z16" i="11"/>
  <c r="Y16" i="11"/>
  <c r="X16" i="11"/>
  <c r="W16" i="11"/>
  <c r="N16" i="11"/>
  <c r="M16" i="11"/>
  <c r="J16" i="11"/>
  <c r="I16" i="11"/>
  <c r="H16" i="11"/>
  <c r="G16" i="11"/>
  <c r="C16" i="11"/>
  <c r="A16" i="11"/>
  <c r="AG16" i="11" s="1"/>
  <c r="P15" i="11"/>
  <c r="O15" i="11"/>
  <c r="A15" i="11"/>
  <c r="B15" i="11" s="1"/>
  <c r="AL14" i="11"/>
  <c r="AK14" i="11"/>
  <c r="AF14" i="11"/>
  <c r="AE14" i="11"/>
  <c r="AB14" i="11"/>
  <c r="Y14" i="11"/>
  <c r="X14" i="11"/>
  <c r="W14" i="11"/>
  <c r="R14" i="11"/>
  <c r="P14" i="11"/>
  <c r="N14" i="11"/>
  <c r="M14" i="11"/>
  <c r="L14" i="11"/>
  <c r="G14" i="11"/>
  <c r="D14" i="11"/>
  <c r="C14" i="11"/>
  <c r="B14" i="11"/>
  <c r="A14" i="11"/>
  <c r="AI14" i="11" s="1"/>
  <c r="AK13" i="11"/>
  <c r="S13" i="11"/>
  <c r="R13" i="11"/>
  <c r="G13" i="11"/>
  <c r="C13" i="11"/>
  <c r="B13" i="11"/>
  <c r="A13" i="11"/>
  <c r="AC12" i="11"/>
  <c r="B12" i="11"/>
  <c r="A12" i="11"/>
  <c r="AB12" i="11" s="1"/>
  <c r="A11" i="11"/>
  <c r="AL10" i="11"/>
  <c r="AG10" i="11"/>
  <c r="AF10" i="11"/>
  <c r="AB10" i="11"/>
  <c r="AA10" i="11"/>
  <c r="X10" i="11"/>
  <c r="V10" i="11"/>
  <c r="N10" i="11"/>
  <c r="M10" i="11"/>
  <c r="K10" i="11"/>
  <c r="J10" i="11"/>
  <c r="H10" i="11"/>
  <c r="G10" i="11"/>
  <c r="C10" i="11"/>
  <c r="A10" i="11"/>
  <c r="AH10" i="11" s="1"/>
  <c r="AA9" i="11"/>
  <c r="I9" i="11"/>
  <c r="F9" i="11"/>
  <c r="B9" i="11"/>
  <c r="A9" i="11"/>
  <c r="AJ9" i="11" s="1"/>
  <c r="A8" i="11"/>
  <c r="AB8" i="11" s="1"/>
  <c r="A7" i="11"/>
  <c r="AL6" i="11"/>
  <c r="X6" i="11"/>
  <c r="S6" i="11"/>
  <c r="Q6" i="11"/>
  <c r="E6" i="11"/>
  <c r="D6" i="11"/>
  <c r="A6" i="11"/>
  <c r="Z6" i="11" s="1"/>
  <c r="A5" i="11"/>
  <c r="B4" i="11"/>
  <c r="A4" i="11"/>
  <c r="L3" i="11"/>
  <c r="H3" i="11"/>
  <c r="F3" i="11"/>
  <c r="A3" i="11"/>
  <c r="AF3" i="11" s="1"/>
  <c r="A2" i="11"/>
  <c r="O211" i="10"/>
  <c r="E211" i="10"/>
  <c r="G211" i="10" s="1"/>
  <c r="D211" i="10"/>
  <c r="B211" i="10"/>
  <c r="A211" i="10"/>
  <c r="K211" i="10" s="1"/>
  <c r="O210" i="10"/>
  <c r="A210" i="10"/>
  <c r="O209" i="10"/>
  <c r="A209" i="10"/>
  <c r="B209" i="10" s="1"/>
  <c r="O208" i="10"/>
  <c r="A208" i="10"/>
  <c r="L208" i="10" s="1"/>
  <c r="O207" i="10"/>
  <c r="N207" i="10"/>
  <c r="L207" i="10"/>
  <c r="E207" i="10"/>
  <c r="G207" i="10" s="1"/>
  <c r="A207" i="10"/>
  <c r="B207" i="10" s="1"/>
  <c r="O206" i="10"/>
  <c r="A206" i="10"/>
  <c r="O205" i="10"/>
  <c r="L205" i="10"/>
  <c r="K205" i="10"/>
  <c r="B205" i="10"/>
  <c r="A205" i="10"/>
  <c r="E205" i="10" s="1"/>
  <c r="G205" i="10" s="1"/>
  <c r="O204" i="10"/>
  <c r="B204" i="10"/>
  <c r="A204" i="10"/>
  <c r="O203" i="10"/>
  <c r="N203" i="10"/>
  <c r="A203" i="10"/>
  <c r="E203" i="10" s="1"/>
  <c r="G203" i="10" s="1"/>
  <c r="O202" i="10"/>
  <c r="D202" i="10"/>
  <c r="A202" i="10"/>
  <c r="O201" i="10"/>
  <c r="A201" i="10"/>
  <c r="O200" i="10"/>
  <c r="A200" i="10"/>
  <c r="K200" i="10" s="1"/>
  <c r="O199" i="10"/>
  <c r="A199" i="10"/>
  <c r="O198" i="10"/>
  <c r="A198" i="10"/>
  <c r="O197" i="10"/>
  <c r="L197" i="10"/>
  <c r="K197" i="10"/>
  <c r="A197" i="10"/>
  <c r="E197" i="10" s="1"/>
  <c r="G197" i="10" s="1"/>
  <c r="O196" i="10"/>
  <c r="A196" i="10"/>
  <c r="O195" i="10"/>
  <c r="N195" i="10"/>
  <c r="A195" i="10"/>
  <c r="L195" i="10" s="1"/>
  <c r="O194" i="10"/>
  <c r="A194" i="10"/>
  <c r="D194" i="10" s="1"/>
  <c r="O193" i="10"/>
  <c r="A193" i="10"/>
  <c r="N193" i="10" s="1"/>
  <c r="O192" i="10"/>
  <c r="L192" i="10"/>
  <c r="A192" i="10"/>
  <c r="O191" i="10"/>
  <c r="N191" i="10"/>
  <c r="B191" i="10"/>
  <c r="A191" i="10"/>
  <c r="L191" i="10" s="1"/>
  <c r="O190" i="10"/>
  <c r="A190" i="10"/>
  <c r="O189" i="10"/>
  <c r="N189" i="10"/>
  <c r="K189" i="10"/>
  <c r="B189" i="10"/>
  <c r="A189" i="10"/>
  <c r="O188" i="10"/>
  <c r="A188" i="10"/>
  <c r="O187" i="10"/>
  <c r="A187" i="10"/>
  <c r="L187" i="10" s="1"/>
  <c r="O186" i="10"/>
  <c r="A186" i="10"/>
  <c r="K186" i="10" s="1"/>
  <c r="O185" i="10"/>
  <c r="A185" i="10"/>
  <c r="K185" i="10" s="1"/>
  <c r="O184" i="10"/>
  <c r="A184" i="10"/>
  <c r="O183" i="10"/>
  <c r="A183" i="10"/>
  <c r="K183" i="10" s="1"/>
  <c r="O182" i="10"/>
  <c r="A182" i="10"/>
  <c r="O181" i="10"/>
  <c r="A181" i="10"/>
  <c r="O180" i="10"/>
  <c r="K180" i="10"/>
  <c r="E180" i="10"/>
  <c r="G180" i="10" s="1"/>
  <c r="A180" i="10"/>
  <c r="O179" i="10"/>
  <c r="A179" i="10"/>
  <c r="N179" i="10" s="1"/>
  <c r="O178" i="10"/>
  <c r="A178" i="10"/>
  <c r="O177" i="10"/>
  <c r="N177" i="10"/>
  <c r="K177" i="10"/>
  <c r="E177" i="10"/>
  <c r="G177" i="10" s="1"/>
  <c r="D177" i="10"/>
  <c r="A177" i="10"/>
  <c r="L177" i="10" s="1"/>
  <c r="O176" i="10"/>
  <c r="A176" i="10"/>
  <c r="O175" i="10"/>
  <c r="B175" i="10"/>
  <c r="A175" i="10"/>
  <c r="O174" i="10"/>
  <c r="A174" i="10"/>
  <c r="O173" i="10"/>
  <c r="A173" i="10"/>
  <c r="O172" i="10"/>
  <c r="A172" i="10"/>
  <c r="N172" i="10" s="1"/>
  <c r="O171" i="10"/>
  <c r="A171" i="10"/>
  <c r="O170" i="10"/>
  <c r="K170" i="10"/>
  <c r="E170" i="10"/>
  <c r="G170" i="10" s="1"/>
  <c r="A170" i="10"/>
  <c r="L170" i="10" s="1"/>
  <c r="O169" i="10"/>
  <c r="A169" i="10"/>
  <c r="O168" i="10"/>
  <c r="K168" i="10"/>
  <c r="A168" i="10"/>
  <c r="D168" i="10" s="1"/>
  <c r="O167" i="10"/>
  <c r="A167" i="10"/>
  <c r="N167" i="10" s="1"/>
  <c r="O166" i="10"/>
  <c r="A166" i="10"/>
  <c r="O165" i="10"/>
  <c r="L165" i="10"/>
  <c r="E165" i="10"/>
  <c r="G165" i="10" s="1"/>
  <c r="D165" i="10"/>
  <c r="B165" i="10"/>
  <c r="A165" i="10"/>
  <c r="N165" i="10" s="1"/>
  <c r="O164" i="10"/>
  <c r="K164" i="10"/>
  <c r="E164" i="10"/>
  <c r="G164" i="10" s="1"/>
  <c r="D164" i="10"/>
  <c r="A164" i="10"/>
  <c r="O163" i="10"/>
  <c r="N163" i="10"/>
  <c r="K163" i="10"/>
  <c r="E163" i="10"/>
  <c r="G163" i="10" s="1"/>
  <c r="B163" i="10"/>
  <c r="A163" i="10"/>
  <c r="L163" i="10" s="1"/>
  <c r="O162" i="10"/>
  <c r="L162" i="10"/>
  <c r="A162" i="10"/>
  <c r="K162" i="10" s="1"/>
  <c r="O161" i="10"/>
  <c r="A161" i="10"/>
  <c r="L161" i="10" s="1"/>
  <c r="O160" i="10"/>
  <c r="A160" i="10"/>
  <c r="N160" i="10" s="1"/>
  <c r="O159" i="10"/>
  <c r="A159" i="10"/>
  <c r="K159" i="10" s="1"/>
  <c r="O158" i="10"/>
  <c r="L158" i="10"/>
  <c r="K158" i="10"/>
  <c r="E158" i="10"/>
  <c r="G158" i="10" s="1"/>
  <c r="D158" i="10"/>
  <c r="A158" i="10"/>
  <c r="N158" i="10" s="1"/>
  <c r="O157" i="10"/>
  <c r="N157" i="10"/>
  <c r="L157" i="10"/>
  <c r="K157" i="10"/>
  <c r="A157" i="10"/>
  <c r="E157" i="10" s="1"/>
  <c r="G157" i="10" s="1"/>
  <c r="O156" i="10"/>
  <c r="A156" i="10"/>
  <c r="E156" i="10" s="1"/>
  <c r="G156" i="10" s="1"/>
  <c r="O155" i="10"/>
  <c r="A155" i="10"/>
  <c r="L155" i="10" s="1"/>
  <c r="O154" i="10"/>
  <c r="A154" i="10"/>
  <c r="O153" i="10"/>
  <c r="A153" i="10"/>
  <c r="O152" i="10"/>
  <c r="A152" i="10"/>
  <c r="O151" i="10"/>
  <c r="A151" i="10"/>
  <c r="N151" i="10" s="1"/>
  <c r="O150" i="10"/>
  <c r="L150" i="10"/>
  <c r="A150" i="10"/>
  <c r="K150" i="10" s="1"/>
  <c r="O149" i="10"/>
  <c r="N149" i="10"/>
  <c r="E149" i="10"/>
  <c r="G149" i="10" s="1"/>
  <c r="A149" i="10"/>
  <c r="L149" i="10" s="1"/>
  <c r="O148" i="10"/>
  <c r="A148" i="10"/>
  <c r="O147" i="10"/>
  <c r="A147" i="10"/>
  <c r="K147" i="10" s="1"/>
  <c r="O146" i="10"/>
  <c r="E146" i="10"/>
  <c r="G146" i="10" s="1"/>
  <c r="D146" i="10"/>
  <c r="B146" i="10"/>
  <c r="A146" i="10"/>
  <c r="N146" i="10" s="1"/>
  <c r="O145" i="10"/>
  <c r="A145" i="10"/>
  <c r="D145" i="10" s="1"/>
  <c r="O144" i="10"/>
  <c r="A144" i="10"/>
  <c r="O143" i="10"/>
  <c r="A143" i="10"/>
  <c r="O142" i="10"/>
  <c r="A142" i="10"/>
  <c r="O141" i="10"/>
  <c r="A141" i="10"/>
  <c r="O140" i="10"/>
  <c r="A140" i="10"/>
  <c r="O139" i="10"/>
  <c r="L139" i="10"/>
  <c r="K139" i="10"/>
  <c r="A139" i="10"/>
  <c r="E139" i="10" s="1"/>
  <c r="G139" i="10" s="1"/>
  <c r="O138" i="10"/>
  <c r="A138" i="10"/>
  <c r="K138" i="10" s="1"/>
  <c r="O137" i="10"/>
  <c r="N137" i="10"/>
  <c r="E137" i="10"/>
  <c r="G137" i="10" s="1"/>
  <c r="A137" i="10"/>
  <c r="O136" i="10"/>
  <c r="A136" i="10"/>
  <c r="O135" i="10"/>
  <c r="A135" i="10"/>
  <c r="O134" i="10"/>
  <c r="A134" i="10"/>
  <c r="B134" i="10" s="1"/>
  <c r="O133" i="10"/>
  <c r="E133" i="10"/>
  <c r="G133" i="10" s="1"/>
  <c r="D133" i="10"/>
  <c r="B133" i="10"/>
  <c r="A133" i="10"/>
  <c r="O132" i="10"/>
  <c r="K132" i="10"/>
  <c r="A132" i="10"/>
  <c r="O131" i="10"/>
  <c r="A131" i="10"/>
  <c r="O130" i="10"/>
  <c r="A130" i="10"/>
  <c r="O129" i="10"/>
  <c r="A129" i="10"/>
  <c r="N129" i="10" s="1"/>
  <c r="O128" i="10"/>
  <c r="A128" i="10"/>
  <c r="O127" i="10"/>
  <c r="K127" i="10"/>
  <c r="E127" i="10"/>
  <c r="G127" i="10" s="1"/>
  <c r="A127" i="10"/>
  <c r="L127" i="10" s="1"/>
  <c r="O126" i="10"/>
  <c r="A126" i="10"/>
  <c r="O125" i="10"/>
  <c r="A125" i="10"/>
  <c r="O124" i="10"/>
  <c r="N124" i="10"/>
  <c r="A124" i="10"/>
  <c r="O123" i="10"/>
  <c r="A123" i="10"/>
  <c r="O122" i="10"/>
  <c r="A122" i="10"/>
  <c r="O121" i="10"/>
  <c r="K121" i="10"/>
  <c r="E121" i="10"/>
  <c r="G121" i="10" s="1"/>
  <c r="A121" i="10"/>
  <c r="L121" i="10" s="1"/>
  <c r="O120" i="10"/>
  <c r="E120" i="10"/>
  <c r="G120" i="10" s="1"/>
  <c r="A120" i="10"/>
  <c r="O119" i="10"/>
  <c r="A119" i="10"/>
  <c r="O118" i="10"/>
  <c r="A118" i="10"/>
  <c r="O117" i="10"/>
  <c r="A117" i="10"/>
  <c r="D117" i="10" s="1"/>
  <c r="O116" i="10"/>
  <c r="A116" i="10"/>
  <c r="O115" i="10"/>
  <c r="A115" i="10"/>
  <c r="O114" i="10"/>
  <c r="N114" i="10"/>
  <c r="A114" i="10"/>
  <c r="O113" i="10"/>
  <c r="E113" i="10"/>
  <c r="G113" i="10" s="1"/>
  <c r="B113" i="10"/>
  <c r="A113" i="10"/>
  <c r="N113" i="10" s="1"/>
  <c r="O112" i="10"/>
  <c r="A112" i="10"/>
  <c r="O111" i="10"/>
  <c r="A111" i="10"/>
  <c r="O110" i="10"/>
  <c r="A110" i="10"/>
  <c r="O109" i="10"/>
  <c r="A109" i="10"/>
  <c r="O108" i="10"/>
  <c r="A108" i="10"/>
  <c r="O107" i="10"/>
  <c r="A107" i="10"/>
  <c r="O106" i="10"/>
  <c r="A106" i="10"/>
  <c r="O105" i="10"/>
  <c r="A105" i="10"/>
  <c r="O104" i="10"/>
  <c r="E104" i="10"/>
  <c r="G104" i="10" s="1"/>
  <c r="A104" i="10"/>
  <c r="L104" i="10" s="1"/>
  <c r="O103" i="10"/>
  <c r="E103" i="10"/>
  <c r="G103" i="10" s="1"/>
  <c r="A103" i="10"/>
  <c r="L103" i="10" s="1"/>
  <c r="O102" i="10"/>
  <c r="A102" i="10"/>
  <c r="O101" i="10"/>
  <c r="E101" i="10"/>
  <c r="G101" i="10" s="1"/>
  <c r="A101" i="10"/>
  <c r="N101" i="10" s="1"/>
  <c r="O100" i="10"/>
  <c r="A100" i="10"/>
  <c r="N100" i="10" s="1"/>
  <c r="O99" i="10"/>
  <c r="D99" i="10"/>
  <c r="A99" i="10"/>
  <c r="O98" i="10"/>
  <c r="K98" i="10"/>
  <c r="I98" i="10"/>
  <c r="A98" i="10"/>
  <c r="L98" i="10" s="1"/>
  <c r="O97" i="10"/>
  <c r="A97" i="10"/>
  <c r="O96" i="10"/>
  <c r="A96" i="10"/>
  <c r="D96" i="10" s="1"/>
  <c r="O95" i="10"/>
  <c r="A95" i="10"/>
  <c r="O94" i="10"/>
  <c r="K94" i="10"/>
  <c r="A94" i="10"/>
  <c r="O93" i="10"/>
  <c r="D93" i="10"/>
  <c r="B93" i="10"/>
  <c r="A93" i="10"/>
  <c r="E93" i="10" s="1"/>
  <c r="G93" i="10" s="1"/>
  <c r="O92" i="10"/>
  <c r="A92" i="10"/>
  <c r="O91" i="10"/>
  <c r="N91" i="10"/>
  <c r="L91" i="10"/>
  <c r="K91" i="10"/>
  <c r="A91" i="10"/>
  <c r="E91" i="10" s="1"/>
  <c r="G91" i="10" s="1"/>
  <c r="O90" i="10"/>
  <c r="L90" i="10"/>
  <c r="A90" i="10"/>
  <c r="N90" i="10" s="1"/>
  <c r="O89" i="10"/>
  <c r="A89" i="10"/>
  <c r="O88" i="10"/>
  <c r="A88" i="10"/>
  <c r="O87" i="10"/>
  <c r="A87" i="10"/>
  <c r="O86" i="10"/>
  <c r="D86" i="10"/>
  <c r="B86" i="10"/>
  <c r="A86" i="10"/>
  <c r="O85" i="10"/>
  <c r="A85" i="10"/>
  <c r="O84" i="10"/>
  <c r="K84" i="10"/>
  <c r="F84" i="10"/>
  <c r="E84" i="10"/>
  <c r="G84" i="10" s="1"/>
  <c r="A84" i="10"/>
  <c r="D84" i="10" s="1"/>
  <c r="O83" i="10"/>
  <c r="A83" i="10"/>
  <c r="I83" i="10" s="1"/>
  <c r="O82" i="10"/>
  <c r="A82" i="10"/>
  <c r="O81" i="10"/>
  <c r="N81" i="10"/>
  <c r="L81" i="10"/>
  <c r="D81" i="10"/>
  <c r="A81" i="10"/>
  <c r="O80" i="10"/>
  <c r="A80" i="10"/>
  <c r="O79" i="10"/>
  <c r="N79" i="10"/>
  <c r="B79" i="10"/>
  <c r="A79" i="10"/>
  <c r="O78" i="10"/>
  <c r="A78" i="10"/>
  <c r="O77" i="10"/>
  <c r="N77" i="10"/>
  <c r="A77" i="10"/>
  <c r="E77" i="10" s="1"/>
  <c r="G77" i="10" s="1"/>
  <c r="O76" i="10"/>
  <c r="A76" i="10"/>
  <c r="N76" i="10" s="1"/>
  <c r="O75" i="10"/>
  <c r="A75" i="10"/>
  <c r="O74" i="10"/>
  <c r="K74" i="10"/>
  <c r="E74" i="10"/>
  <c r="G74" i="10" s="1"/>
  <c r="A74" i="10"/>
  <c r="N74" i="10" s="1"/>
  <c r="O73" i="10"/>
  <c r="A73" i="10"/>
  <c r="O72" i="10"/>
  <c r="K72" i="10"/>
  <c r="A72" i="10"/>
  <c r="D72" i="10" s="1"/>
  <c r="O71" i="10"/>
  <c r="A71" i="10"/>
  <c r="N71" i="10" s="1"/>
  <c r="O70" i="10"/>
  <c r="A70" i="10"/>
  <c r="O69" i="10"/>
  <c r="I69" i="10"/>
  <c r="J69" i="10" s="1"/>
  <c r="A69" i="10"/>
  <c r="D69" i="10" s="1"/>
  <c r="O68" i="10"/>
  <c r="K68" i="10"/>
  <c r="A68" i="10"/>
  <c r="O67" i="10"/>
  <c r="A67" i="10"/>
  <c r="O66" i="10"/>
  <c r="A66" i="10"/>
  <c r="N66" i="10" s="1"/>
  <c r="O65" i="10"/>
  <c r="A65" i="10"/>
  <c r="O64" i="10"/>
  <c r="D64" i="10"/>
  <c r="A64" i="10"/>
  <c r="B64" i="10" s="1"/>
  <c r="O63" i="10"/>
  <c r="A63" i="10"/>
  <c r="O62" i="10"/>
  <c r="E62" i="10"/>
  <c r="G62" i="10" s="1"/>
  <c r="D62" i="10"/>
  <c r="A62" i="10"/>
  <c r="O61" i="10"/>
  <c r="K61" i="10"/>
  <c r="E61" i="10"/>
  <c r="G61" i="10" s="1"/>
  <c r="A61" i="10"/>
  <c r="O60" i="10"/>
  <c r="A60" i="10"/>
  <c r="O59" i="10"/>
  <c r="A59" i="10"/>
  <c r="O58" i="10"/>
  <c r="A58" i="10"/>
  <c r="I58" i="10" s="1"/>
  <c r="O57" i="10"/>
  <c r="N57" i="10"/>
  <c r="D57" i="10"/>
  <c r="A57" i="10"/>
  <c r="O56" i="10"/>
  <c r="A56" i="10"/>
  <c r="O55" i="10"/>
  <c r="A55" i="10"/>
  <c r="K55" i="10" s="1"/>
  <c r="O54" i="10"/>
  <c r="A54" i="10"/>
  <c r="N54" i="10" s="1"/>
  <c r="O53" i="10"/>
  <c r="A53" i="10"/>
  <c r="O52" i="10"/>
  <c r="A52" i="10"/>
  <c r="O51" i="10"/>
  <c r="K51" i="10"/>
  <c r="E51" i="10"/>
  <c r="G51" i="10" s="1"/>
  <c r="A51" i="10"/>
  <c r="D51" i="10" s="1"/>
  <c r="O50" i="10"/>
  <c r="B50" i="10"/>
  <c r="A50" i="10"/>
  <c r="O49" i="10"/>
  <c r="N49" i="10"/>
  <c r="L49" i="10"/>
  <c r="A49" i="10"/>
  <c r="K49" i="10" s="1"/>
  <c r="O48" i="10"/>
  <c r="A48" i="10"/>
  <c r="O47" i="10"/>
  <c r="A47" i="10"/>
  <c r="O46" i="10"/>
  <c r="A46" i="10"/>
  <c r="K46" i="10" s="1"/>
  <c r="O45" i="10"/>
  <c r="N45" i="10"/>
  <c r="K45" i="10"/>
  <c r="A45" i="10"/>
  <c r="L45" i="10" s="1"/>
  <c r="O44" i="10"/>
  <c r="A44" i="10"/>
  <c r="O43" i="10"/>
  <c r="N43" i="10"/>
  <c r="E43" i="10"/>
  <c r="G43" i="10" s="1"/>
  <c r="B43" i="10"/>
  <c r="A43" i="10"/>
  <c r="L43" i="10" s="1"/>
  <c r="O42" i="10"/>
  <c r="A42" i="10"/>
  <c r="O41" i="10"/>
  <c r="A41" i="10"/>
  <c r="O40" i="10"/>
  <c r="A40" i="10"/>
  <c r="O39" i="10"/>
  <c r="A39" i="10"/>
  <c r="O38" i="10"/>
  <c r="I38" i="10"/>
  <c r="A38" i="10"/>
  <c r="O37" i="10"/>
  <c r="A37" i="10"/>
  <c r="O36" i="10"/>
  <c r="A36" i="10"/>
  <c r="O35" i="10"/>
  <c r="N35" i="10"/>
  <c r="L35" i="10"/>
  <c r="A35" i="10"/>
  <c r="O34" i="10"/>
  <c r="A34" i="10"/>
  <c r="O33" i="10"/>
  <c r="A33" i="10"/>
  <c r="O32" i="10"/>
  <c r="A32" i="10"/>
  <c r="O31" i="10"/>
  <c r="A31" i="10"/>
  <c r="O30" i="10"/>
  <c r="A30" i="10"/>
  <c r="O29" i="10"/>
  <c r="A29" i="10"/>
  <c r="N29" i="10" s="1"/>
  <c r="O28" i="10"/>
  <c r="A28" i="10"/>
  <c r="O27" i="10"/>
  <c r="A27" i="10"/>
  <c r="O26" i="10"/>
  <c r="A26" i="10"/>
  <c r="O25" i="10"/>
  <c r="A25" i="10"/>
  <c r="O24" i="10"/>
  <c r="N24" i="10"/>
  <c r="K24" i="10"/>
  <c r="E24" i="10"/>
  <c r="G24" i="10" s="1"/>
  <c r="A24" i="10"/>
  <c r="D24" i="10" s="1"/>
  <c r="O23" i="10"/>
  <c r="A23" i="10"/>
  <c r="O22" i="10"/>
  <c r="A22" i="10"/>
  <c r="B22" i="10" s="1"/>
  <c r="O21" i="10"/>
  <c r="N21" i="10"/>
  <c r="A21" i="10"/>
  <c r="O20" i="10"/>
  <c r="L20" i="10"/>
  <c r="K20" i="10"/>
  <c r="A20" i="10"/>
  <c r="O19" i="10"/>
  <c r="A19" i="10"/>
  <c r="N19" i="10" s="1"/>
  <c r="O18" i="10"/>
  <c r="A18" i="10"/>
  <c r="O17" i="10"/>
  <c r="N17" i="10"/>
  <c r="E17" i="10"/>
  <c r="G17" i="10" s="1"/>
  <c r="A17" i="10"/>
  <c r="O16" i="10"/>
  <c r="A16" i="10"/>
  <c r="O15" i="10"/>
  <c r="O14" i="10"/>
  <c r="A11" i="10"/>
  <c r="A8" i="10"/>
  <c r="H3" i="10"/>
  <c r="F3" i="10"/>
  <c r="I74" i="10" s="1"/>
  <c r="C3" i="10"/>
  <c r="A200" i="9"/>
  <c r="A199" i="9"/>
  <c r="C198" i="9"/>
  <c r="B198" i="9"/>
  <c r="A198" i="9"/>
  <c r="D198" i="9" s="1"/>
  <c r="A197" i="9"/>
  <c r="F197" i="9" s="1"/>
  <c r="L196" i="9"/>
  <c r="C196" i="9"/>
  <c r="B196" i="9"/>
  <c r="A196" i="9"/>
  <c r="D195" i="9"/>
  <c r="C195" i="9"/>
  <c r="A195" i="9"/>
  <c r="F194" i="9"/>
  <c r="D194" i="9"/>
  <c r="A194" i="9"/>
  <c r="B194" i="9" s="1"/>
  <c r="D193" i="9"/>
  <c r="A193" i="9"/>
  <c r="A192" i="9"/>
  <c r="A191" i="9"/>
  <c r="L191" i="9" s="1"/>
  <c r="C190" i="9"/>
  <c r="A190" i="9"/>
  <c r="B190" i="9" s="1"/>
  <c r="D189" i="9"/>
  <c r="C189" i="9"/>
  <c r="A189" i="9"/>
  <c r="A188" i="9"/>
  <c r="A187" i="9"/>
  <c r="F187" i="9" s="1"/>
  <c r="C186" i="9"/>
  <c r="B186" i="9"/>
  <c r="A186" i="9"/>
  <c r="F186" i="9" s="1"/>
  <c r="A185" i="9"/>
  <c r="E185" i="9" s="1"/>
  <c r="L184" i="9"/>
  <c r="K184" i="9"/>
  <c r="C184" i="9"/>
  <c r="B184" i="9"/>
  <c r="A184" i="9"/>
  <c r="F184" i="9" s="1"/>
  <c r="A183" i="9"/>
  <c r="A182" i="9"/>
  <c r="F182" i="9" s="1"/>
  <c r="L181" i="9"/>
  <c r="F181" i="9"/>
  <c r="A181" i="9"/>
  <c r="C181" i="9" s="1"/>
  <c r="A180" i="9"/>
  <c r="E180" i="9" s="1"/>
  <c r="A179" i="9"/>
  <c r="K178" i="9"/>
  <c r="A178" i="9"/>
  <c r="L177" i="9"/>
  <c r="K177" i="9"/>
  <c r="D177" i="9"/>
  <c r="A177" i="9"/>
  <c r="C177" i="9" s="1"/>
  <c r="D176" i="9"/>
  <c r="B176" i="9"/>
  <c r="A176" i="9"/>
  <c r="A175" i="9"/>
  <c r="A174" i="9"/>
  <c r="L173" i="9"/>
  <c r="A173" i="9"/>
  <c r="F173" i="9" s="1"/>
  <c r="A172" i="9"/>
  <c r="A171" i="9"/>
  <c r="D170" i="9"/>
  <c r="B170" i="9"/>
  <c r="A170" i="9"/>
  <c r="A169" i="9"/>
  <c r="D169" i="9" s="1"/>
  <c r="A168" i="9"/>
  <c r="A167" i="9"/>
  <c r="F167" i="9" s="1"/>
  <c r="L166" i="9"/>
  <c r="C166" i="9"/>
  <c r="A166" i="9"/>
  <c r="A165" i="9"/>
  <c r="A164" i="9"/>
  <c r="A163" i="9"/>
  <c r="F163" i="9" s="1"/>
  <c r="C162" i="9"/>
  <c r="A162" i="9"/>
  <c r="A161" i="9"/>
  <c r="E161" i="9" s="1"/>
  <c r="K160" i="9"/>
  <c r="A160" i="9"/>
  <c r="C160" i="9" s="1"/>
  <c r="A159" i="9"/>
  <c r="A158" i="9"/>
  <c r="A157" i="9"/>
  <c r="D157" i="9" s="1"/>
  <c r="A156" i="9"/>
  <c r="L156" i="9" s="1"/>
  <c r="F155" i="9"/>
  <c r="A155" i="9"/>
  <c r="E155" i="9" s="1"/>
  <c r="A154" i="9"/>
  <c r="A153" i="9"/>
  <c r="C153" i="9" s="1"/>
  <c r="F152" i="9"/>
  <c r="D152" i="9"/>
  <c r="Q152" i="9" s="1"/>
  <c r="A152" i="9"/>
  <c r="K152" i="9" s="1"/>
  <c r="F151" i="9"/>
  <c r="C151" i="9"/>
  <c r="A151" i="9"/>
  <c r="B151" i="9" s="1"/>
  <c r="D150" i="9"/>
  <c r="B150" i="9"/>
  <c r="A150" i="9"/>
  <c r="L150" i="9" s="1"/>
  <c r="A149" i="9"/>
  <c r="K149" i="9" s="1"/>
  <c r="L148" i="9"/>
  <c r="C148" i="9"/>
  <c r="A148" i="9"/>
  <c r="B148" i="9" s="1"/>
  <c r="A147" i="9"/>
  <c r="A146" i="9"/>
  <c r="E146" i="9" s="1"/>
  <c r="A145" i="9"/>
  <c r="F144" i="9"/>
  <c r="D144" i="9"/>
  <c r="C144" i="9"/>
  <c r="A144" i="9"/>
  <c r="E144" i="9" s="1"/>
  <c r="A143" i="9"/>
  <c r="A142" i="9"/>
  <c r="K142" i="9" s="1"/>
  <c r="F141" i="9"/>
  <c r="D141" i="9"/>
  <c r="B141" i="9"/>
  <c r="A141" i="9"/>
  <c r="K140" i="9"/>
  <c r="A140" i="9"/>
  <c r="E140" i="9" s="1"/>
  <c r="A139" i="9"/>
  <c r="A138" i="9"/>
  <c r="A137" i="9"/>
  <c r="A136" i="9"/>
  <c r="L135" i="9"/>
  <c r="F135" i="9"/>
  <c r="D135" i="9"/>
  <c r="C135" i="9"/>
  <c r="A135" i="9"/>
  <c r="K135" i="9" s="1"/>
  <c r="F134" i="9"/>
  <c r="A134" i="9"/>
  <c r="A133" i="9"/>
  <c r="D132" i="9"/>
  <c r="B132" i="9"/>
  <c r="A132" i="9"/>
  <c r="A131" i="9"/>
  <c r="L131" i="9" s="1"/>
  <c r="C130" i="9"/>
  <c r="B130" i="9"/>
  <c r="A130" i="9"/>
  <c r="K130" i="9" s="1"/>
  <c r="A129" i="9"/>
  <c r="A128" i="9"/>
  <c r="B128" i="9" s="1"/>
  <c r="F127" i="9"/>
  <c r="B127" i="9"/>
  <c r="A127" i="9"/>
  <c r="A126" i="9"/>
  <c r="L125" i="9"/>
  <c r="A125" i="9"/>
  <c r="K125" i="9" s="1"/>
  <c r="C124" i="9"/>
  <c r="B124" i="9"/>
  <c r="A124" i="9"/>
  <c r="L124" i="9" s="1"/>
  <c r="L123" i="9"/>
  <c r="K123" i="9"/>
  <c r="F123" i="9"/>
  <c r="E123" i="9"/>
  <c r="D123" i="9"/>
  <c r="C123" i="9"/>
  <c r="A123" i="9"/>
  <c r="B123" i="9" s="1"/>
  <c r="A122" i="9"/>
  <c r="D121" i="9"/>
  <c r="C121" i="9"/>
  <c r="B121" i="9"/>
  <c r="A121" i="9"/>
  <c r="F121" i="9" s="1"/>
  <c r="C120" i="9"/>
  <c r="B120" i="9"/>
  <c r="A120" i="9"/>
  <c r="L120" i="9" s="1"/>
  <c r="A119" i="9"/>
  <c r="E119" i="9" s="1"/>
  <c r="L118" i="9"/>
  <c r="C118" i="9"/>
  <c r="A118" i="9"/>
  <c r="B118" i="9" s="1"/>
  <c r="D117" i="9"/>
  <c r="C117" i="9"/>
  <c r="A117" i="9"/>
  <c r="A116" i="9"/>
  <c r="E116" i="9" s="1"/>
  <c r="A115" i="9"/>
  <c r="A114" i="9"/>
  <c r="A113" i="9"/>
  <c r="E113" i="9" s="1"/>
  <c r="L112" i="9"/>
  <c r="A112" i="9"/>
  <c r="C112" i="9" s="1"/>
  <c r="L111" i="9"/>
  <c r="D111" i="9"/>
  <c r="C111" i="9"/>
  <c r="A111" i="9"/>
  <c r="B111" i="9" s="1"/>
  <c r="A110" i="9"/>
  <c r="E110" i="9" s="1"/>
  <c r="A109" i="9"/>
  <c r="L108" i="9"/>
  <c r="F108" i="9"/>
  <c r="A108" i="9"/>
  <c r="D108" i="9" s="1"/>
  <c r="A107" i="9"/>
  <c r="A106" i="9"/>
  <c r="A105" i="9"/>
  <c r="F104" i="9"/>
  <c r="A104" i="9"/>
  <c r="K104" i="9" s="1"/>
  <c r="A103" i="9"/>
  <c r="A102" i="9"/>
  <c r="D102" i="9" s="1"/>
  <c r="K101" i="9"/>
  <c r="A101" i="9"/>
  <c r="D100" i="9"/>
  <c r="A100" i="9"/>
  <c r="D99" i="9"/>
  <c r="C99" i="9"/>
  <c r="B99" i="9"/>
  <c r="A99" i="9"/>
  <c r="K99" i="9" s="1"/>
  <c r="A98" i="9"/>
  <c r="B98" i="9" s="1"/>
  <c r="L97" i="9"/>
  <c r="K97" i="9"/>
  <c r="D97" i="9"/>
  <c r="Q97" i="9" s="1"/>
  <c r="A97" i="9"/>
  <c r="A96" i="9"/>
  <c r="E96" i="9" s="1"/>
  <c r="K95" i="9"/>
  <c r="F95" i="9"/>
  <c r="A95" i="9"/>
  <c r="C95" i="9" s="1"/>
  <c r="A94" i="9"/>
  <c r="L93" i="9"/>
  <c r="F93" i="9"/>
  <c r="E93" i="9"/>
  <c r="D93" i="9"/>
  <c r="B93" i="9"/>
  <c r="A93" i="9"/>
  <c r="K93" i="9" s="1"/>
  <c r="A92" i="9"/>
  <c r="A91" i="9"/>
  <c r="B91" i="9" s="1"/>
  <c r="C90" i="9"/>
  <c r="B90" i="9"/>
  <c r="A90" i="9"/>
  <c r="L90" i="9" s="1"/>
  <c r="A89" i="9"/>
  <c r="A88" i="9"/>
  <c r="A87" i="9"/>
  <c r="A86" i="9"/>
  <c r="L85" i="9"/>
  <c r="K85" i="9"/>
  <c r="F85" i="9"/>
  <c r="A85" i="9"/>
  <c r="E85" i="9" s="1"/>
  <c r="E84" i="9"/>
  <c r="A84" i="9"/>
  <c r="F84" i="9" s="1"/>
  <c r="K83" i="9"/>
  <c r="F83" i="9"/>
  <c r="A83" i="9"/>
  <c r="A82" i="9"/>
  <c r="A81" i="9"/>
  <c r="A80" i="9"/>
  <c r="A79" i="9"/>
  <c r="C79" i="9" s="1"/>
  <c r="A78" i="9"/>
  <c r="A77" i="9"/>
  <c r="A76" i="9"/>
  <c r="F76" i="9" s="1"/>
  <c r="B75" i="9"/>
  <c r="A75" i="9"/>
  <c r="A74" i="9"/>
  <c r="F74" i="9" s="1"/>
  <c r="L73" i="9"/>
  <c r="K73" i="9"/>
  <c r="F73" i="9"/>
  <c r="A73" i="9"/>
  <c r="E73" i="9" s="1"/>
  <c r="A72" i="9"/>
  <c r="L71" i="9"/>
  <c r="K71" i="9"/>
  <c r="A71" i="9"/>
  <c r="L70" i="9"/>
  <c r="N70" i="9" s="1"/>
  <c r="K70" i="9"/>
  <c r="F70" i="9"/>
  <c r="D70" i="9"/>
  <c r="A70" i="9"/>
  <c r="C70" i="9" s="1"/>
  <c r="A69" i="9"/>
  <c r="B68" i="9"/>
  <c r="A68" i="9"/>
  <c r="A67" i="9"/>
  <c r="K67" i="9" s="1"/>
  <c r="A66" i="9"/>
  <c r="C66" i="9" s="1"/>
  <c r="A65" i="9"/>
  <c r="A64" i="9"/>
  <c r="A63" i="9"/>
  <c r="D62" i="9"/>
  <c r="C62" i="9"/>
  <c r="B62" i="9"/>
  <c r="A62" i="9"/>
  <c r="K62" i="9" s="1"/>
  <c r="E61" i="9"/>
  <c r="B61" i="9"/>
  <c r="A61" i="9"/>
  <c r="A60" i="9"/>
  <c r="C60" i="9" s="1"/>
  <c r="A59" i="9"/>
  <c r="L58" i="9"/>
  <c r="K58" i="9"/>
  <c r="E58" i="9"/>
  <c r="D58" i="9"/>
  <c r="C58" i="9"/>
  <c r="A58" i="9"/>
  <c r="F58" i="9" s="1"/>
  <c r="A57" i="9"/>
  <c r="K57" i="9" s="1"/>
  <c r="A56" i="9"/>
  <c r="A55" i="9"/>
  <c r="A54" i="9"/>
  <c r="C54" i="9" s="1"/>
  <c r="A53" i="9"/>
  <c r="A52" i="9"/>
  <c r="A51" i="9"/>
  <c r="K51" i="9" s="1"/>
  <c r="F50" i="9"/>
  <c r="D50" i="9"/>
  <c r="A50" i="9"/>
  <c r="E49" i="9"/>
  <c r="B49" i="9"/>
  <c r="A49" i="9"/>
  <c r="A48" i="9"/>
  <c r="A47" i="9"/>
  <c r="B46" i="9"/>
  <c r="A46" i="9"/>
  <c r="A45" i="9"/>
  <c r="A44" i="9"/>
  <c r="A43" i="9"/>
  <c r="E43" i="9" s="1"/>
  <c r="A42" i="9"/>
  <c r="A41" i="9"/>
  <c r="L40" i="9"/>
  <c r="C40" i="9"/>
  <c r="A40" i="9"/>
  <c r="K40" i="9" s="1"/>
  <c r="L39" i="9"/>
  <c r="K39" i="9"/>
  <c r="A39" i="9"/>
  <c r="C38" i="9"/>
  <c r="B38" i="9"/>
  <c r="A38" i="9"/>
  <c r="E38" i="9" s="1"/>
  <c r="A37" i="9"/>
  <c r="A36" i="9"/>
  <c r="A35" i="9"/>
  <c r="L34" i="9"/>
  <c r="K34" i="9"/>
  <c r="F34" i="9"/>
  <c r="E34" i="9"/>
  <c r="D34" i="9"/>
  <c r="C34" i="9"/>
  <c r="B34" i="9"/>
  <c r="A34" i="9"/>
  <c r="A33" i="9"/>
  <c r="B33" i="9" s="1"/>
  <c r="C32" i="9"/>
  <c r="B32" i="9"/>
  <c r="A32" i="9"/>
  <c r="L32" i="9" s="1"/>
  <c r="A31" i="9"/>
  <c r="F31" i="9" s="1"/>
  <c r="A30" i="9"/>
  <c r="L30" i="9" s="1"/>
  <c r="A29" i="9"/>
  <c r="E29" i="9" s="1"/>
  <c r="A28" i="9"/>
  <c r="A27" i="9"/>
  <c r="A26" i="9"/>
  <c r="A25" i="9"/>
  <c r="L25" i="9" s="1"/>
  <c r="K24" i="9"/>
  <c r="C24" i="9"/>
  <c r="A24" i="9"/>
  <c r="D24" i="9" s="1"/>
  <c r="A23" i="9"/>
  <c r="C22" i="9"/>
  <c r="B22" i="9"/>
  <c r="A22" i="9"/>
  <c r="F22" i="9" s="1"/>
  <c r="A21" i="9"/>
  <c r="F20" i="9"/>
  <c r="D20" i="9"/>
  <c r="A20" i="9"/>
  <c r="B20" i="9" s="1"/>
  <c r="A19" i="9"/>
  <c r="A18" i="9"/>
  <c r="L18" i="9" s="1"/>
  <c r="A17" i="9"/>
  <c r="E17" i="9" s="1"/>
  <c r="L16" i="9"/>
  <c r="K16" i="9"/>
  <c r="F16" i="9"/>
  <c r="E16" i="9"/>
  <c r="A16" i="9"/>
  <c r="B16" i="9" s="1"/>
  <c r="K15" i="9"/>
  <c r="D15" i="9"/>
  <c r="A15" i="9"/>
  <c r="L15" i="9" s="1"/>
  <c r="L14" i="9"/>
  <c r="K14" i="9"/>
  <c r="F14" i="9"/>
  <c r="C14" i="9"/>
  <c r="A14" i="9"/>
  <c r="E14" i="9" s="1"/>
  <c r="A13" i="9"/>
  <c r="A12" i="9"/>
  <c r="E11" i="9"/>
  <c r="D11" i="9"/>
  <c r="C11" i="9"/>
  <c r="B11" i="9"/>
  <c r="A11" i="9"/>
  <c r="B10" i="9"/>
  <c r="A10" i="9"/>
  <c r="A9" i="9"/>
  <c r="A8" i="9"/>
  <c r="A7" i="9"/>
  <c r="A6" i="9"/>
  <c r="L6" i="9" s="1"/>
  <c r="A5" i="9"/>
  <c r="L5" i="9" s="1"/>
  <c r="A4" i="9"/>
  <c r="K4" i="9" s="1"/>
  <c r="A3" i="9"/>
  <c r="A2" i="9"/>
  <c r="M200" i="8"/>
  <c r="F200" i="8"/>
  <c r="G200" i="8" s="1"/>
  <c r="C200" i="8"/>
  <c r="M199" i="8"/>
  <c r="F199" i="8"/>
  <c r="G199" i="8" s="1"/>
  <c r="C199" i="8"/>
  <c r="L199" i="8" s="1"/>
  <c r="J199" i="8" s="1"/>
  <c r="M198" i="8"/>
  <c r="F198" i="8"/>
  <c r="G198" i="8" s="1"/>
  <c r="C198" i="8"/>
  <c r="L198" i="8" s="1"/>
  <c r="M197" i="8"/>
  <c r="F197" i="8"/>
  <c r="G197" i="8" s="1"/>
  <c r="C197" i="8"/>
  <c r="L197" i="8" s="1"/>
  <c r="J197" i="8" s="1"/>
  <c r="M196" i="8"/>
  <c r="F196" i="8"/>
  <c r="G196" i="8" s="1"/>
  <c r="C196" i="8"/>
  <c r="L196" i="8" s="1"/>
  <c r="M195" i="8"/>
  <c r="F195" i="8"/>
  <c r="G195" i="8" s="1"/>
  <c r="C195" i="8"/>
  <c r="L195" i="8" s="1"/>
  <c r="M194" i="8"/>
  <c r="G194" i="8"/>
  <c r="F194" i="8"/>
  <c r="C194" i="8"/>
  <c r="M193" i="8"/>
  <c r="F193" i="8"/>
  <c r="G193" i="8" s="1"/>
  <c r="C193" i="8"/>
  <c r="L193" i="8" s="1"/>
  <c r="M192" i="8"/>
  <c r="F192" i="8"/>
  <c r="G192" i="8" s="1"/>
  <c r="C192" i="8"/>
  <c r="L192" i="8" s="1"/>
  <c r="J192" i="8" s="1"/>
  <c r="M191" i="8"/>
  <c r="F191" i="8"/>
  <c r="G191" i="8" s="1"/>
  <c r="C191" i="8"/>
  <c r="L191" i="8" s="1"/>
  <c r="J191" i="8" s="1"/>
  <c r="M190" i="8"/>
  <c r="F190" i="8"/>
  <c r="G190" i="8" s="1"/>
  <c r="C190" i="8"/>
  <c r="L190" i="8" s="1"/>
  <c r="J190" i="8" s="1"/>
  <c r="M189" i="8"/>
  <c r="F189" i="8"/>
  <c r="G189" i="8" s="1"/>
  <c r="C189" i="8"/>
  <c r="L189" i="8" s="1"/>
  <c r="M188" i="8"/>
  <c r="F188" i="8"/>
  <c r="G188" i="8" s="1"/>
  <c r="C188" i="8"/>
  <c r="L188" i="8" s="1"/>
  <c r="J188" i="8" s="1"/>
  <c r="M187" i="8"/>
  <c r="F187" i="8"/>
  <c r="G187" i="8" s="1"/>
  <c r="C187" i="8"/>
  <c r="L187" i="8" s="1"/>
  <c r="M186" i="8"/>
  <c r="F186" i="8"/>
  <c r="G186" i="8" s="1"/>
  <c r="C186" i="8"/>
  <c r="L186" i="8" s="1"/>
  <c r="J186" i="8" s="1"/>
  <c r="M185" i="8"/>
  <c r="G185" i="8"/>
  <c r="F185" i="8"/>
  <c r="C185" i="8"/>
  <c r="L185" i="8" s="1"/>
  <c r="J185" i="8" s="1"/>
  <c r="M184" i="8"/>
  <c r="F184" i="8"/>
  <c r="G184" i="8" s="1"/>
  <c r="C184" i="8"/>
  <c r="M183" i="8"/>
  <c r="L183" i="8"/>
  <c r="F183" i="8"/>
  <c r="G183" i="8" s="1"/>
  <c r="C183" i="8"/>
  <c r="M182" i="8"/>
  <c r="F182" i="8"/>
  <c r="G182" i="8" s="1"/>
  <c r="C182" i="8"/>
  <c r="L182" i="8" s="1"/>
  <c r="M181" i="8"/>
  <c r="F181" i="8"/>
  <c r="G181" i="8" s="1"/>
  <c r="C181" i="8"/>
  <c r="L181" i="8" s="1"/>
  <c r="M180" i="8"/>
  <c r="J180" i="8"/>
  <c r="G180" i="8"/>
  <c r="F180" i="8"/>
  <c r="C180" i="8"/>
  <c r="L180" i="8" s="1"/>
  <c r="M179" i="8"/>
  <c r="F179" i="8"/>
  <c r="G179" i="8" s="1"/>
  <c r="C179" i="8"/>
  <c r="M178" i="8"/>
  <c r="F178" i="8"/>
  <c r="G178" i="8" s="1"/>
  <c r="C178" i="8"/>
  <c r="M177" i="8"/>
  <c r="F177" i="8"/>
  <c r="G177" i="8" s="1"/>
  <c r="C177" i="8"/>
  <c r="L177" i="8" s="1"/>
  <c r="M176" i="8"/>
  <c r="F176" i="8"/>
  <c r="G176" i="8" s="1"/>
  <c r="C176" i="8"/>
  <c r="L176" i="8" s="1"/>
  <c r="J176" i="8" s="1"/>
  <c r="M175" i="8"/>
  <c r="L175" i="8"/>
  <c r="F175" i="8"/>
  <c r="G175" i="8" s="1"/>
  <c r="C175" i="8"/>
  <c r="M174" i="8"/>
  <c r="F174" i="8"/>
  <c r="G174" i="8" s="1"/>
  <c r="C174" i="8"/>
  <c r="L174" i="8" s="1"/>
  <c r="M173" i="8"/>
  <c r="F173" i="8"/>
  <c r="G173" i="8" s="1"/>
  <c r="C173" i="8"/>
  <c r="L173" i="8" s="1"/>
  <c r="M172" i="8"/>
  <c r="F172" i="8"/>
  <c r="G172" i="8" s="1"/>
  <c r="C172" i="8"/>
  <c r="M171" i="8"/>
  <c r="F171" i="8"/>
  <c r="G171" i="8" s="1"/>
  <c r="C171" i="8"/>
  <c r="L171" i="8" s="1"/>
  <c r="J171" i="8" s="1"/>
  <c r="M170" i="8"/>
  <c r="F170" i="8"/>
  <c r="G170" i="8" s="1"/>
  <c r="C170" i="8"/>
  <c r="L170" i="8" s="1"/>
  <c r="M169" i="8"/>
  <c r="F169" i="8"/>
  <c r="G169" i="8" s="1"/>
  <c r="C169" i="8"/>
  <c r="L169" i="8" s="1"/>
  <c r="M168" i="8"/>
  <c r="F168" i="8"/>
  <c r="G168" i="8" s="1"/>
  <c r="C168" i="8"/>
  <c r="L168" i="8" s="1"/>
  <c r="J168" i="8" s="1"/>
  <c r="M167" i="8"/>
  <c r="L167" i="8"/>
  <c r="J167" i="8" s="1"/>
  <c r="F167" i="8"/>
  <c r="G167" i="8" s="1"/>
  <c r="C167" i="8"/>
  <c r="M166" i="8"/>
  <c r="F166" i="8"/>
  <c r="G166" i="8" s="1"/>
  <c r="C166" i="8"/>
  <c r="L166" i="8" s="1"/>
  <c r="J166" i="8" s="1"/>
  <c r="M165" i="8"/>
  <c r="F165" i="8"/>
  <c r="G165" i="8" s="1"/>
  <c r="C165" i="8"/>
  <c r="L165" i="8" s="1"/>
  <c r="M164" i="8"/>
  <c r="G164" i="8"/>
  <c r="F164" i="8"/>
  <c r="C164" i="8"/>
  <c r="M163" i="8"/>
  <c r="F163" i="8"/>
  <c r="G163" i="8" s="1"/>
  <c r="C163" i="8"/>
  <c r="L163" i="8" s="1"/>
  <c r="J163" i="8" s="1"/>
  <c r="M162" i="8"/>
  <c r="F162" i="8"/>
  <c r="G162" i="8" s="1"/>
  <c r="C162" i="8"/>
  <c r="M161" i="8"/>
  <c r="L161" i="8"/>
  <c r="F161" i="8"/>
  <c r="G161" i="8" s="1"/>
  <c r="C161" i="8"/>
  <c r="M160" i="8"/>
  <c r="F160" i="8"/>
  <c r="G160" i="8" s="1"/>
  <c r="C160" i="8"/>
  <c r="L160" i="8" s="1"/>
  <c r="M159" i="8"/>
  <c r="F159" i="8"/>
  <c r="G159" i="8" s="1"/>
  <c r="C159" i="8"/>
  <c r="L159" i="8" s="1"/>
  <c r="M158" i="8"/>
  <c r="F158" i="8"/>
  <c r="G158" i="8" s="1"/>
  <c r="C158" i="8"/>
  <c r="L158" i="8" s="1"/>
  <c r="M157" i="8"/>
  <c r="F157" i="8"/>
  <c r="G157" i="8" s="1"/>
  <c r="C157" i="8"/>
  <c r="L157" i="8" s="1"/>
  <c r="M156" i="8"/>
  <c r="G156" i="8"/>
  <c r="F156" i="8"/>
  <c r="C156" i="8"/>
  <c r="L156" i="8" s="1"/>
  <c r="J156" i="8" s="1"/>
  <c r="M155" i="8"/>
  <c r="G155" i="8"/>
  <c r="F155" i="8"/>
  <c r="C155" i="8"/>
  <c r="M154" i="8"/>
  <c r="F154" i="8"/>
  <c r="G154" i="8" s="1"/>
  <c r="C154" i="8"/>
  <c r="L154" i="8" s="1"/>
  <c r="M153" i="8"/>
  <c r="G153" i="8"/>
  <c r="F153" i="8"/>
  <c r="C153" i="8"/>
  <c r="L153" i="8" s="1"/>
  <c r="J153" i="8" s="1"/>
  <c r="M152" i="8"/>
  <c r="L152" i="8"/>
  <c r="J152" i="8" s="1"/>
  <c r="G152" i="8"/>
  <c r="F152" i="8"/>
  <c r="C152" i="8"/>
  <c r="M151" i="8"/>
  <c r="F151" i="8"/>
  <c r="G151" i="8" s="1"/>
  <c r="C151" i="8"/>
  <c r="L151" i="8" s="1"/>
  <c r="M150" i="8"/>
  <c r="G150" i="8"/>
  <c r="F150" i="8"/>
  <c r="C150" i="8"/>
  <c r="L150" i="8" s="1"/>
  <c r="J150" i="8" s="1"/>
  <c r="M149" i="8"/>
  <c r="F149" i="8"/>
  <c r="G149" i="8" s="1"/>
  <c r="C149" i="8"/>
  <c r="L149" i="8" s="1"/>
  <c r="J149" i="8" s="1"/>
  <c r="M148" i="8"/>
  <c r="F148" i="8"/>
  <c r="G148" i="8" s="1"/>
  <c r="C148" i="8"/>
  <c r="L148" i="8" s="1"/>
  <c r="M147" i="8"/>
  <c r="L147" i="8"/>
  <c r="F147" i="8"/>
  <c r="G147" i="8" s="1"/>
  <c r="C147" i="8"/>
  <c r="M146" i="8"/>
  <c r="F146" i="8"/>
  <c r="G146" i="8" s="1"/>
  <c r="C146" i="8"/>
  <c r="M145" i="8"/>
  <c r="F145" i="8"/>
  <c r="G145" i="8" s="1"/>
  <c r="C145" i="8"/>
  <c r="L145" i="8" s="1"/>
  <c r="M144" i="8"/>
  <c r="L144" i="8"/>
  <c r="J144" i="8"/>
  <c r="G144" i="8"/>
  <c r="F144" i="8"/>
  <c r="C144" i="8"/>
  <c r="M143" i="8"/>
  <c r="F143" i="8"/>
  <c r="G143" i="8" s="1"/>
  <c r="C143" i="8"/>
  <c r="L143" i="8" s="1"/>
  <c r="J143" i="8" s="1"/>
  <c r="M142" i="8"/>
  <c r="F142" i="8"/>
  <c r="G142" i="8" s="1"/>
  <c r="C142" i="8"/>
  <c r="L142" i="8" s="1"/>
  <c r="M141" i="8"/>
  <c r="F141" i="8"/>
  <c r="G141" i="8" s="1"/>
  <c r="C141" i="8"/>
  <c r="L141" i="8" s="1"/>
  <c r="J141" i="8" s="1"/>
  <c r="M140" i="8"/>
  <c r="F140" i="8"/>
  <c r="G140" i="8" s="1"/>
  <c r="C140" i="8"/>
  <c r="L140" i="8" s="1"/>
  <c r="M139" i="8"/>
  <c r="F139" i="8"/>
  <c r="G139" i="8" s="1"/>
  <c r="C139" i="8"/>
  <c r="L139" i="8" s="1"/>
  <c r="M138" i="8"/>
  <c r="F138" i="8"/>
  <c r="G138" i="8" s="1"/>
  <c r="C138" i="8"/>
  <c r="L138" i="8" s="1"/>
  <c r="M137" i="8"/>
  <c r="F137" i="8"/>
  <c r="G137" i="8" s="1"/>
  <c r="C137" i="8"/>
  <c r="L137" i="8" s="1"/>
  <c r="M136" i="8"/>
  <c r="F136" i="8"/>
  <c r="G136" i="8" s="1"/>
  <c r="C136" i="8"/>
  <c r="M135" i="8"/>
  <c r="F135" i="8"/>
  <c r="G135" i="8" s="1"/>
  <c r="C135" i="8"/>
  <c r="L135" i="8" s="1"/>
  <c r="M134" i="8"/>
  <c r="F134" i="8"/>
  <c r="G134" i="8" s="1"/>
  <c r="C134" i="8"/>
  <c r="L134" i="8" s="1"/>
  <c r="M133" i="8"/>
  <c r="F133" i="8"/>
  <c r="G133" i="8" s="1"/>
  <c r="C133" i="8"/>
  <c r="L133" i="8" s="1"/>
  <c r="M132" i="8"/>
  <c r="F132" i="8"/>
  <c r="G132" i="8" s="1"/>
  <c r="C132" i="8"/>
  <c r="L132" i="8" s="1"/>
  <c r="J132" i="8" s="1"/>
  <c r="M131" i="8"/>
  <c r="F131" i="8"/>
  <c r="G131" i="8" s="1"/>
  <c r="C131" i="8"/>
  <c r="M130" i="8"/>
  <c r="F130" i="8"/>
  <c r="G130" i="8" s="1"/>
  <c r="C130" i="8"/>
  <c r="M129" i="8"/>
  <c r="G129" i="8"/>
  <c r="F129" i="8"/>
  <c r="C129" i="8"/>
  <c r="L129" i="8" s="1"/>
  <c r="M128" i="8"/>
  <c r="F128" i="8"/>
  <c r="G128" i="8" s="1"/>
  <c r="C128" i="8"/>
  <c r="L128" i="8" s="1"/>
  <c r="M127" i="8"/>
  <c r="F127" i="8"/>
  <c r="G127" i="8" s="1"/>
  <c r="C127" i="8"/>
  <c r="L127" i="8" s="1"/>
  <c r="J127" i="8" s="1"/>
  <c r="M126" i="8"/>
  <c r="G126" i="8"/>
  <c r="F126" i="8"/>
  <c r="C126" i="8"/>
  <c r="L126" i="8" s="1"/>
  <c r="M125" i="8"/>
  <c r="G125" i="8"/>
  <c r="F125" i="8"/>
  <c r="C125" i="8"/>
  <c r="L125" i="8" s="1"/>
  <c r="J125" i="8" s="1"/>
  <c r="M124" i="8"/>
  <c r="F124" i="8"/>
  <c r="G124" i="8" s="1"/>
  <c r="C124" i="8"/>
  <c r="M123" i="8"/>
  <c r="F123" i="8"/>
  <c r="G123" i="8" s="1"/>
  <c r="C123" i="8"/>
  <c r="L123" i="8" s="1"/>
  <c r="M122" i="8"/>
  <c r="J122" i="8"/>
  <c r="F122" i="8"/>
  <c r="G122" i="8" s="1"/>
  <c r="C122" i="8"/>
  <c r="L122" i="8" s="1"/>
  <c r="M121" i="8"/>
  <c r="F121" i="8"/>
  <c r="G121" i="8" s="1"/>
  <c r="C121" i="8"/>
  <c r="L121" i="8" s="1"/>
  <c r="M120" i="8"/>
  <c r="F120" i="8"/>
  <c r="G120" i="8" s="1"/>
  <c r="C120" i="8"/>
  <c r="L120" i="8" s="1"/>
  <c r="M119" i="8"/>
  <c r="G119" i="8"/>
  <c r="F119" i="8"/>
  <c r="C119" i="8"/>
  <c r="L119" i="8" s="1"/>
  <c r="J119" i="8" s="1"/>
  <c r="M118" i="8"/>
  <c r="J118" i="8"/>
  <c r="F118" i="8"/>
  <c r="G118" i="8" s="1"/>
  <c r="C118" i="8"/>
  <c r="L118" i="8" s="1"/>
  <c r="M117" i="8"/>
  <c r="L117" i="8"/>
  <c r="F117" i="8"/>
  <c r="G117" i="8" s="1"/>
  <c r="C117" i="8"/>
  <c r="M116" i="8"/>
  <c r="G116" i="8"/>
  <c r="F116" i="8"/>
  <c r="C116" i="8"/>
  <c r="M115" i="8"/>
  <c r="F115" i="8"/>
  <c r="G115" i="8" s="1"/>
  <c r="C115" i="8"/>
  <c r="M114" i="8"/>
  <c r="F114" i="8"/>
  <c r="G114" i="8" s="1"/>
  <c r="C114" i="8"/>
  <c r="M113" i="8"/>
  <c r="G113" i="8"/>
  <c r="F113" i="8"/>
  <c r="C113" i="8"/>
  <c r="L113" i="8" s="1"/>
  <c r="M112" i="8"/>
  <c r="F112" i="8"/>
  <c r="G112" i="8" s="1"/>
  <c r="C112" i="8"/>
  <c r="L112" i="8" s="1"/>
  <c r="M111" i="8"/>
  <c r="F111" i="8"/>
  <c r="G111" i="8" s="1"/>
  <c r="C111" i="8"/>
  <c r="L111" i="8" s="1"/>
  <c r="M110" i="8"/>
  <c r="F110" i="8"/>
  <c r="G110" i="8" s="1"/>
  <c r="C110" i="8"/>
  <c r="L110" i="8" s="1"/>
  <c r="J110" i="8" s="1"/>
  <c r="M109" i="8"/>
  <c r="F109" i="8"/>
  <c r="G109" i="8" s="1"/>
  <c r="C109" i="8"/>
  <c r="M108" i="8"/>
  <c r="F108" i="8"/>
  <c r="G108" i="8" s="1"/>
  <c r="C108" i="8"/>
  <c r="L108" i="8" s="1"/>
  <c r="J108" i="8" s="1"/>
  <c r="M107" i="8"/>
  <c r="F107" i="8"/>
  <c r="G107" i="8" s="1"/>
  <c r="C107" i="8"/>
  <c r="M106" i="8"/>
  <c r="F106" i="8"/>
  <c r="G106" i="8" s="1"/>
  <c r="C106" i="8"/>
  <c r="L106" i="8" s="1"/>
  <c r="M105" i="8"/>
  <c r="F105" i="8"/>
  <c r="G105" i="8" s="1"/>
  <c r="C105" i="8"/>
  <c r="L105" i="8" s="1"/>
  <c r="J105" i="8" s="1"/>
  <c r="M104" i="8"/>
  <c r="F104" i="8"/>
  <c r="G104" i="8" s="1"/>
  <c r="C104" i="8"/>
  <c r="L104" i="8" s="1"/>
  <c r="J104" i="8" s="1"/>
  <c r="M103" i="8"/>
  <c r="F103" i="8"/>
  <c r="G103" i="8" s="1"/>
  <c r="C103" i="8"/>
  <c r="L103" i="8" s="1"/>
  <c r="M102" i="8"/>
  <c r="G102" i="8"/>
  <c r="F102" i="8"/>
  <c r="C102" i="8"/>
  <c r="L102" i="8" s="1"/>
  <c r="M101" i="8"/>
  <c r="L101" i="8"/>
  <c r="J101" i="8" s="1"/>
  <c r="F101" i="8"/>
  <c r="G101" i="8" s="1"/>
  <c r="C101" i="8"/>
  <c r="M100" i="8"/>
  <c r="F100" i="8"/>
  <c r="G100" i="8" s="1"/>
  <c r="C100" i="8"/>
  <c r="L100" i="8" s="1"/>
  <c r="M99" i="8"/>
  <c r="F99" i="8"/>
  <c r="G99" i="8" s="1"/>
  <c r="C99" i="8"/>
  <c r="M98" i="8"/>
  <c r="F98" i="8"/>
  <c r="G98" i="8" s="1"/>
  <c r="C98" i="8"/>
  <c r="M97" i="8"/>
  <c r="F97" i="8"/>
  <c r="G97" i="8" s="1"/>
  <c r="C97" i="8"/>
  <c r="L97" i="8" s="1"/>
  <c r="M96" i="8"/>
  <c r="L96" i="8"/>
  <c r="J96" i="8" s="1"/>
  <c r="G96" i="8"/>
  <c r="F96" i="8"/>
  <c r="C96" i="8"/>
  <c r="M95" i="8"/>
  <c r="F95" i="8"/>
  <c r="G95" i="8" s="1"/>
  <c r="C95" i="8"/>
  <c r="L95" i="8" s="1"/>
  <c r="M94" i="8"/>
  <c r="F94" i="8"/>
  <c r="C94" i="8"/>
  <c r="L94" i="8" s="1"/>
  <c r="M93" i="8"/>
  <c r="F93" i="8"/>
  <c r="C93" i="8"/>
  <c r="L93" i="8" s="1"/>
  <c r="M92" i="8"/>
  <c r="L92" i="8"/>
  <c r="J92" i="8" s="1"/>
  <c r="F92" i="8"/>
  <c r="G92" i="8" s="1"/>
  <c r="C92" i="8"/>
  <c r="M91" i="8"/>
  <c r="F91" i="8"/>
  <c r="G91" i="8" s="1"/>
  <c r="C91" i="8"/>
  <c r="M90" i="8"/>
  <c r="F90" i="8"/>
  <c r="G90" i="8" s="1"/>
  <c r="C90" i="8"/>
  <c r="L90" i="8" s="1"/>
  <c r="J90" i="8" s="1"/>
  <c r="M89" i="8"/>
  <c r="L89" i="8"/>
  <c r="F89" i="8"/>
  <c r="G89" i="8" s="1"/>
  <c r="C89" i="8"/>
  <c r="M88" i="8"/>
  <c r="F88" i="8"/>
  <c r="G88" i="8" s="1"/>
  <c r="C88" i="8"/>
  <c r="M87" i="8"/>
  <c r="F87" i="8"/>
  <c r="G87" i="8" s="1"/>
  <c r="C87" i="8"/>
  <c r="L87" i="8" s="1"/>
  <c r="M86" i="8"/>
  <c r="G86" i="8"/>
  <c r="F86" i="8"/>
  <c r="C86" i="8"/>
  <c r="L86" i="8" s="1"/>
  <c r="M85" i="8"/>
  <c r="F85" i="8"/>
  <c r="G85" i="8" s="1"/>
  <c r="C85" i="8"/>
  <c r="L85" i="8" s="1"/>
  <c r="M84" i="8"/>
  <c r="F84" i="8"/>
  <c r="G84" i="8" s="1"/>
  <c r="C84" i="8"/>
  <c r="L84" i="8" s="1"/>
  <c r="M83" i="8"/>
  <c r="F83" i="8"/>
  <c r="G83" i="8" s="1"/>
  <c r="C83" i="8"/>
  <c r="M82" i="8"/>
  <c r="F82" i="8"/>
  <c r="G82" i="8" s="1"/>
  <c r="C82" i="8"/>
  <c r="M81" i="8"/>
  <c r="F81" i="8"/>
  <c r="G81" i="8" s="1"/>
  <c r="C81" i="8"/>
  <c r="L81" i="8" s="1"/>
  <c r="J81" i="8" s="1"/>
  <c r="M80" i="8"/>
  <c r="L80" i="8"/>
  <c r="J80" i="8" s="1"/>
  <c r="F80" i="8"/>
  <c r="G80" i="8" s="1"/>
  <c r="C80" i="8"/>
  <c r="M79" i="8"/>
  <c r="L79" i="8"/>
  <c r="J79" i="8" s="1"/>
  <c r="F79" i="8"/>
  <c r="G79" i="8" s="1"/>
  <c r="C79" i="8"/>
  <c r="M78" i="8"/>
  <c r="F78" i="8"/>
  <c r="G78" i="8" s="1"/>
  <c r="C78" i="8"/>
  <c r="L78" i="8" s="1"/>
  <c r="J78" i="8" s="1"/>
  <c r="M77" i="8"/>
  <c r="G77" i="8"/>
  <c r="F77" i="8"/>
  <c r="C77" i="8"/>
  <c r="L77" i="8" s="1"/>
  <c r="M76" i="8"/>
  <c r="F76" i="8"/>
  <c r="G76" i="8" s="1"/>
  <c r="C76" i="8"/>
  <c r="M75" i="8"/>
  <c r="F75" i="8"/>
  <c r="G75" i="8" s="1"/>
  <c r="C75" i="8"/>
  <c r="M74" i="8"/>
  <c r="F74" i="8"/>
  <c r="G74" i="8" s="1"/>
  <c r="C74" i="8"/>
  <c r="L74" i="8" s="1"/>
  <c r="J74" i="8" s="1"/>
  <c r="M73" i="8"/>
  <c r="F73" i="8"/>
  <c r="G73" i="8" s="1"/>
  <c r="C73" i="8"/>
  <c r="L73" i="8" s="1"/>
  <c r="M72" i="8"/>
  <c r="F72" i="8"/>
  <c r="G72" i="8" s="1"/>
  <c r="C72" i="8"/>
  <c r="L72" i="8" s="1"/>
  <c r="J72" i="8" s="1"/>
  <c r="M71" i="8"/>
  <c r="F71" i="8"/>
  <c r="G71" i="8" s="1"/>
  <c r="C71" i="8"/>
  <c r="L71" i="8" s="1"/>
  <c r="J71" i="8" s="1"/>
  <c r="M70" i="8"/>
  <c r="F70" i="8"/>
  <c r="G70" i="8" s="1"/>
  <c r="C70" i="8"/>
  <c r="L70" i="8" s="1"/>
  <c r="M69" i="8"/>
  <c r="F69" i="8"/>
  <c r="G69" i="8" s="1"/>
  <c r="C69" i="8"/>
  <c r="L69" i="8" s="1"/>
  <c r="M68" i="8"/>
  <c r="F68" i="8"/>
  <c r="G68" i="8" s="1"/>
  <c r="C68" i="8"/>
  <c r="L68" i="8" s="1"/>
  <c r="M67" i="8"/>
  <c r="F67" i="8"/>
  <c r="G67" i="8" s="1"/>
  <c r="C67" i="8"/>
  <c r="L67" i="8" s="1"/>
  <c r="M66" i="8"/>
  <c r="F66" i="8"/>
  <c r="G66" i="8" s="1"/>
  <c r="C66" i="8"/>
  <c r="M65" i="8"/>
  <c r="F65" i="8"/>
  <c r="G65" i="8" s="1"/>
  <c r="C65" i="8"/>
  <c r="L65" i="8" s="1"/>
  <c r="M64" i="8"/>
  <c r="F64" i="8"/>
  <c r="G64" i="8" s="1"/>
  <c r="C64" i="8"/>
  <c r="M63" i="8"/>
  <c r="F63" i="8"/>
  <c r="G63" i="8" s="1"/>
  <c r="C63" i="8"/>
  <c r="M62" i="8"/>
  <c r="F62" i="8"/>
  <c r="G62" i="8" s="1"/>
  <c r="C62" i="8"/>
  <c r="M61" i="8"/>
  <c r="F61" i="8"/>
  <c r="G61" i="8" s="1"/>
  <c r="C61" i="8"/>
  <c r="L61" i="8" s="1"/>
  <c r="M60" i="8"/>
  <c r="F60" i="8"/>
  <c r="G60" i="8" s="1"/>
  <c r="C60" i="8"/>
  <c r="L60" i="8" s="1"/>
  <c r="J60" i="8" s="1"/>
  <c r="M59" i="8"/>
  <c r="F59" i="8"/>
  <c r="G59" i="8" s="1"/>
  <c r="C59" i="8"/>
  <c r="L59" i="8" s="1"/>
  <c r="M58" i="8"/>
  <c r="G58" i="8"/>
  <c r="F58" i="8"/>
  <c r="C58" i="8"/>
  <c r="M57" i="8"/>
  <c r="L57" i="8"/>
  <c r="F57" i="8"/>
  <c r="G57" i="8" s="1"/>
  <c r="C57" i="8"/>
  <c r="M56" i="8"/>
  <c r="F56" i="8"/>
  <c r="G56" i="8" s="1"/>
  <c r="C56" i="8"/>
  <c r="L56" i="8" s="1"/>
  <c r="J56" i="8" s="1"/>
  <c r="M55" i="8"/>
  <c r="F55" i="8"/>
  <c r="G55" i="8" s="1"/>
  <c r="C55" i="8"/>
  <c r="M54" i="8"/>
  <c r="F54" i="8"/>
  <c r="G54" i="8" s="1"/>
  <c r="C54" i="8"/>
  <c r="L54" i="8" s="1"/>
  <c r="M53" i="8"/>
  <c r="F53" i="8"/>
  <c r="G53" i="8" s="1"/>
  <c r="C53" i="8"/>
  <c r="M52" i="8"/>
  <c r="F52" i="8"/>
  <c r="G52" i="8" s="1"/>
  <c r="C52" i="8"/>
  <c r="M51" i="8"/>
  <c r="F51" i="8"/>
  <c r="G51" i="8" s="1"/>
  <c r="C51" i="8"/>
  <c r="L51" i="8" s="1"/>
  <c r="M50" i="8"/>
  <c r="L50" i="8"/>
  <c r="J50" i="8" s="1"/>
  <c r="G50" i="8"/>
  <c r="F50" i="8"/>
  <c r="C50" i="8"/>
  <c r="M49" i="8"/>
  <c r="F49" i="8"/>
  <c r="G49" i="8" s="1"/>
  <c r="C49" i="8"/>
  <c r="L49" i="8" s="1"/>
  <c r="M48" i="8"/>
  <c r="F48" i="8"/>
  <c r="G48" i="8" s="1"/>
  <c r="C48" i="8"/>
  <c r="M47" i="8"/>
  <c r="F47" i="8"/>
  <c r="G47" i="8" s="1"/>
  <c r="C47" i="8"/>
  <c r="M46" i="8"/>
  <c r="F46" i="8"/>
  <c r="G46" i="8" s="1"/>
  <c r="C46" i="8"/>
  <c r="M45" i="8"/>
  <c r="F45" i="8"/>
  <c r="G45" i="8" s="1"/>
  <c r="C45" i="8"/>
  <c r="L45" i="8" s="1"/>
  <c r="M44" i="8"/>
  <c r="F44" i="8"/>
  <c r="G44" i="8" s="1"/>
  <c r="C44" i="8"/>
  <c r="M43" i="8"/>
  <c r="F43" i="8"/>
  <c r="G43" i="8" s="1"/>
  <c r="C43" i="8"/>
  <c r="M42" i="8"/>
  <c r="F42" i="8"/>
  <c r="G42" i="8" s="1"/>
  <c r="C42" i="8"/>
  <c r="L42" i="8" s="1"/>
  <c r="M41" i="8"/>
  <c r="L41" i="8"/>
  <c r="J41" i="8" s="1"/>
  <c r="G41" i="8"/>
  <c r="F41" i="8"/>
  <c r="C41" i="8"/>
  <c r="M40" i="8"/>
  <c r="F40" i="8"/>
  <c r="G40" i="8" s="1"/>
  <c r="C40" i="8"/>
  <c r="L40" i="8" s="1"/>
  <c r="J40" i="8" s="1"/>
  <c r="M39" i="8"/>
  <c r="G39" i="8"/>
  <c r="F39" i="8"/>
  <c r="C39" i="8"/>
  <c r="L39" i="8" s="1"/>
  <c r="M38" i="8"/>
  <c r="G38" i="8"/>
  <c r="F38" i="8"/>
  <c r="C38" i="8"/>
  <c r="L38" i="8" s="1"/>
  <c r="M37" i="8"/>
  <c r="F37" i="8"/>
  <c r="G37" i="8" s="1"/>
  <c r="C37" i="8"/>
  <c r="L37" i="8" s="1"/>
  <c r="J37" i="8" s="1"/>
  <c r="M36" i="8"/>
  <c r="L36" i="8"/>
  <c r="J36" i="8" s="1"/>
  <c r="F36" i="8"/>
  <c r="G36" i="8" s="1"/>
  <c r="C36" i="8"/>
  <c r="M35" i="8"/>
  <c r="F35" i="8"/>
  <c r="G35" i="8" s="1"/>
  <c r="C35" i="8"/>
  <c r="M34" i="8"/>
  <c r="F34" i="8"/>
  <c r="G34" i="8" s="1"/>
  <c r="C34" i="8"/>
  <c r="M33" i="8"/>
  <c r="L33" i="8"/>
  <c r="F33" i="8"/>
  <c r="G33" i="8" s="1"/>
  <c r="C33" i="8"/>
  <c r="M32" i="8"/>
  <c r="L32" i="8"/>
  <c r="F32" i="8"/>
  <c r="G32" i="8" s="1"/>
  <c r="C32" i="8"/>
  <c r="M31" i="8"/>
  <c r="F31" i="8"/>
  <c r="G31" i="8" s="1"/>
  <c r="C31" i="8"/>
  <c r="M30" i="8"/>
  <c r="F30" i="8"/>
  <c r="G30" i="8" s="1"/>
  <c r="C30" i="8"/>
  <c r="L30" i="8" s="1"/>
  <c r="M29" i="8"/>
  <c r="G29" i="8"/>
  <c r="F29" i="8"/>
  <c r="C29" i="8"/>
  <c r="M28" i="8"/>
  <c r="F28" i="8"/>
  <c r="G28" i="8" s="1"/>
  <c r="C28" i="8"/>
  <c r="L28" i="8" s="1"/>
  <c r="M27" i="8"/>
  <c r="F27" i="8"/>
  <c r="G27" i="8" s="1"/>
  <c r="C27" i="8"/>
  <c r="M26" i="8"/>
  <c r="L26" i="8"/>
  <c r="J26" i="8" s="1"/>
  <c r="G26" i="8"/>
  <c r="F26" i="8"/>
  <c r="C26" i="8"/>
  <c r="M25" i="8"/>
  <c r="F25" i="8"/>
  <c r="G25" i="8" s="1"/>
  <c r="C25" i="8"/>
  <c r="L25" i="8" s="1"/>
  <c r="M24" i="8"/>
  <c r="F24" i="8"/>
  <c r="G24" i="8" s="1"/>
  <c r="C24" i="8"/>
  <c r="L24" i="8" s="1"/>
  <c r="M23" i="8"/>
  <c r="J23" i="8"/>
  <c r="G23" i="8"/>
  <c r="F23" i="8"/>
  <c r="C23" i="8"/>
  <c r="L23" i="8" s="1"/>
  <c r="M22" i="8"/>
  <c r="F22" i="8"/>
  <c r="C22" i="8"/>
  <c r="L22" i="8" s="1"/>
  <c r="M21" i="8"/>
  <c r="F21" i="8"/>
  <c r="G21" i="8" s="1"/>
  <c r="C21" i="8"/>
  <c r="L21" i="8" s="1"/>
  <c r="J21" i="8" s="1"/>
  <c r="M20" i="8"/>
  <c r="F20" i="8"/>
  <c r="G20" i="8" s="1"/>
  <c r="C20" i="8"/>
  <c r="L20" i="8" s="1"/>
  <c r="M19" i="8"/>
  <c r="F19" i="8"/>
  <c r="G19" i="8" s="1"/>
  <c r="C19" i="8"/>
  <c r="L19" i="8" s="1"/>
  <c r="J19" i="8" s="1"/>
  <c r="M18" i="8"/>
  <c r="G18" i="8"/>
  <c r="F18" i="8"/>
  <c r="C18" i="8"/>
  <c r="L18" i="8" s="1"/>
  <c r="J18" i="8" s="1"/>
  <c r="M17" i="8"/>
  <c r="G17" i="8"/>
  <c r="F17" i="8"/>
  <c r="C17" i="8"/>
  <c r="M16" i="8"/>
  <c r="F16" i="8"/>
  <c r="G16" i="8" s="1"/>
  <c r="C16" i="8"/>
  <c r="M15" i="8"/>
  <c r="F15" i="8"/>
  <c r="G15" i="8" s="1"/>
  <c r="C15" i="8"/>
  <c r="L15" i="8" s="1"/>
  <c r="M14" i="8"/>
  <c r="G14" i="8"/>
  <c r="F14" i="8"/>
  <c r="C14" i="8"/>
  <c r="L14" i="8" s="1"/>
  <c r="M13" i="8"/>
  <c r="F13" i="8"/>
  <c r="G13" i="8" s="1"/>
  <c r="C13" i="8"/>
  <c r="L13" i="8" s="1"/>
  <c r="J13" i="8" s="1"/>
  <c r="M12" i="8"/>
  <c r="L12" i="8"/>
  <c r="J12" i="8" s="1"/>
  <c r="F12" i="8"/>
  <c r="G12" i="8" s="1"/>
  <c r="C12" i="8"/>
  <c r="M11" i="8"/>
  <c r="F11" i="8"/>
  <c r="G11" i="8" s="1"/>
  <c r="C11" i="8"/>
  <c r="L11" i="8" s="1"/>
  <c r="M10" i="8"/>
  <c r="F10" i="8"/>
  <c r="G10" i="8" s="1"/>
  <c r="C10" i="8"/>
  <c r="M9" i="8"/>
  <c r="G9" i="8"/>
  <c r="F9" i="8"/>
  <c r="C9" i="8"/>
  <c r="L9" i="8" s="1"/>
  <c r="J9" i="8" s="1"/>
  <c r="M8" i="8"/>
  <c r="F8" i="8"/>
  <c r="G8" i="8" s="1"/>
  <c r="C8" i="8"/>
  <c r="M7" i="8"/>
  <c r="F7" i="8"/>
  <c r="G7" i="8" s="1"/>
  <c r="C7" i="8"/>
  <c r="M6" i="8"/>
  <c r="F6" i="8"/>
  <c r="G6" i="8" s="1"/>
  <c r="C6" i="8"/>
  <c r="L6" i="8" s="1"/>
  <c r="M5" i="8"/>
  <c r="G5" i="8"/>
  <c r="F5" i="8"/>
  <c r="C5" i="8"/>
  <c r="L5" i="8" s="1"/>
  <c r="J5" i="8" s="1"/>
  <c r="M4" i="8"/>
  <c r="G4" i="8"/>
  <c r="F4" i="8"/>
  <c r="C4" i="8"/>
  <c r="L4" i="8" s="1"/>
  <c r="M3" i="8"/>
  <c r="F3" i="8"/>
  <c r="G3" i="8" s="1"/>
  <c r="C3" i="8"/>
  <c r="L3" i="8" s="1"/>
  <c r="F2" i="8"/>
  <c r="G2" i="8" s="1"/>
  <c r="C2" i="8"/>
  <c r="L5001" i="7"/>
  <c r="K5001" i="7"/>
  <c r="H5001" i="7"/>
  <c r="U5001" i="7" s="1"/>
  <c r="E5001" i="7"/>
  <c r="F5001" i="7" s="1"/>
  <c r="C5001" i="7"/>
  <c r="L5000" i="7"/>
  <c r="K5000" i="7"/>
  <c r="H5000" i="7"/>
  <c r="U5000" i="7" s="1"/>
  <c r="C5000" i="7"/>
  <c r="E5000" i="7" s="1"/>
  <c r="F5000" i="7" s="1"/>
  <c r="L4999" i="7"/>
  <c r="K4999" i="7"/>
  <c r="H4999" i="7"/>
  <c r="U4999" i="7" s="1"/>
  <c r="C4999" i="7"/>
  <c r="E4999" i="7" s="1"/>
  <c r="F4999" i="7" s="1"/>
  <c r="L4998" i="7"/>
  <c r="K4998" i="7"/>
  <c r="H4998" i="7"/>
  <c r="U4998" i="7" s="1"/>
  <c r="C4998" i="7"/>
  <c r="E4998" i="7" s="1"/>
  <c r="F4998" i="7" s="1"/>
  <c r="L4997" i="7"/>
  <c r="K4997" i="7"/>
  <c r="H4997" i="7"/>
  <c r="U4997" i="7" s="1"/>
  <c r="C4997" i="7"/>
  <c r="E4997" i="7" s="1"/>
  <c r="F4997" i="7" s="1"/>
  <c r="L4996" i="7"/>
  <c r="K4996" i="7"/>
  <c r="H4996" i="7"/>
  <c r="U4996" i="7" s="1"/>
  <c r="C4996" i="7"/>
  <c r="E4996" i="7" s="1"/>
  <c r="F4996" i="7" s="1"/>
  <c r="L4995" i="7"/>
  <c r="K4995" i="7"/>
  <c r="H4995" i="7"/>
  <c r="U4995" i="7" s="1"/>
  <c r="C4995" i="7"/>
  <c r="E4995" i="7" s="1"/>
  <c r="F4995" i="7" s="1"/>
  <c r="L4994" i="7"/>
  <c r="K4994" i="7"/>
  <c r="H4994" i="7"/>
  <c r="U4994" i="7" s="1"/>
  <c r="E4994" i="7"/>
  <c r="F4994" i="7" s="1"/>
  <c r="C4994" i="7"/>
  <c r="L4993" i="7"/>
  <c r="K4993" i="7"/>
  <c r="H4993" i="7"/>
  <c r="U4993" i="7" s="1"/>
  <c r="C4993" i="7"/>
  <c r="E4993" i="7" s="1"/>
  <c r="F4993" i="7" s="1"/>
  <c r="L4992" i="7"/>
  <c r="K4992" i="7"/>
  <c r="H4992" i="7"/>
  <c r="U4992" i="7" s="1"/>
  <c r="C4992" i="7"/>
  <c r="E4992" i="7" s="1"/>
  <c r="F4992" i="7" s="1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L4989" i="7"/>
  <c r="K4989" i="7"/>
  <c r="H4989" i="7"/>
  <c r="U4989" i="7" s="1"/>
  <c r="C4989" i="7"/>
  <c r="E4989" i="7" s="1"/>
  <c r="F4989" i="7" s="1"/>
  <c r="L4988" i="7"/>
  <c r="K4988" i="7"/>
  <c r="H4988" i="7"/>
  <c r="U4988" i="7" s="1"/>
  <c r="F4988" i="7"/>
  <c r="I4988" i="7" s="1"/>
  <c r="C4988" i="7"/>
  <c r="E4988" i="7" s="1"/>
  <c r="L4987" i="7"/>
  <c r="K4987" i="7"/>
  <c r="H4987" i="7"/>
  <c r="U4987" i="7" s="1"/>
  <c r="C4987" i="7"/>
  <c r="E4987" i="7" s="1"/>
  <c r="F4987" i="7" s="1"/>
  <c r="L4986" i="7"/>
  <c r="K4986" i="7"/>
  <c r="H4986" i="7"/>
  <c r="U4986" i="7" s="1"/>
  <c r="C4986" i="7"/>
  <c r="E4986" i="7" s="1"/>
  <c r="F4986" i="7" s="1"/>
  <c r="J4986" i="7" s="1"/>
  <c r="L4985" i="7"/>
  <c r="K4985" i="7"/>
  <c r="H4985" i="7"/>
  <c r="U4985" i="7" s="1"/>
  <c r="C4985" i="7"/>
  <c r="E4985" i="7" s="1"/>
  <c r="F4985" i="7" s="1"/>
  <c r="U4984" i="7"/>
  <c r="L4984" i="7"/>
  <c r="K4984" i="7"/>
  <c r="H4984" i="7"/>
  <c r="C4984" i="7"/>
  <c r="E4984" i="7" s="1"/>
  <c r="F4984" i="7" s="1"/>
  <c r="L4983" i="7"/>
  <c r="K4983" i="7"/>
  <c r="H4983" i="7"/>
  <c r="U4983" i="7" s="1"/>
  <c r="C4983" i="7"/>
  <c r="E4983" i="7" s="1"/>
  <c r="F4983" i="7" s="1"/>
  <c r="L4982" i="7"/>
  <c r="K4982" i="7"/>
  <c r="H4982" i="7"/>
  <c r="U4982" i="7" s="1"/>
  <c r="F4982" i="7"/>
  <c r="E4982" i="7"/>
  <c r="C4982" i="7"/>
  <c r="L4981" i="7"/>
  <c r="K4981" i="7"/>
  <c r="H4981" i="7"/>
  <c r="U4981" i="7" s="1"/>
  <c r="C4981" i="7"/>
  <c r="E4981" i="7" s="1"/>
  <c r="F4981" i="7" s="1"/>
  <c r="L4980" i="7"/>
  <c r="K4980" i="7"/>
  <c r="H4980" i="7"/>
  <c r="U4980" i="7" s="1"/>
  <c r="C4980" i="7"/>
  <c r="E4980" i="7" s="1"/>
  <c r="F4980" i="7" s="1"/>
  <c r="I4980" i="7" s="1"/>
  <c r="L4979" i="7"/>
  <c r="K4979" i="7"/>
  <c r="H4979" i="7"/>
  <c r="U4979" i="7" s="1"/>
  <c r="C4979" i="7"/>
  <c r="E4979" i="7" s="1"/>
  <c r="F4979" i="7" s="1"/>
  <c r="L4978" i="7"/>
  <c r="K4978" i="7"/>
  <c r="H4978" i="7"/>
  <c r="U4978" i="7" s="1"/>
  <c r="C4978" i="7"/>
  <c r="E4978" i="7" s="1"/>
  <c r="F4978" i="7" s="1"/>
  <c r="L4977" i="7"/>
  <c r="K4977" i="7"/>
  <c r="H4977" i="7"/>
  <c r="U4977" i="7" s="1"/>
  <c r="C4977" i="7"/>
  <c r="E4977" i="7" s="1"/>
  <c r="F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L4973" i="7"/>
  <c r="K4973" i="7"/>
  <c r="H4973" i="7"/>
  <c r="U4973" i="7" s="1"/>
  <c r="C4973" i="7"/>
  <c r="E4973" i="7" s="1"/>
  <c r="F4973" i="7" s="1"/>
  <c r="L4972" i="7"/>
  <c r="K4972" i="7"/>
  <c r="H4972" i="7"/>
  <c r="U4972" i="7" s="1"/>
  <c r="C4972" i="7"/>
  <c r="E4972" i="7" s="1"/>
  <c r="F4972" i="7" s="1"/>
  <c r="L4971" i="7"/>
  <c r="J4971" i="7" s="1"/>
  <c r="K4971" i="7"/>
  <c r="H4971" i="7"/>
  <c r="U4971" i="7" s="1"/>
  <c r="C4971" i="7"/>
  <c r="E4971" i="7" s="1"/>
  <c r="F4971" i="7" s="1"/>
  <c r="L4970" i="7"/>
  <c r="K4970" i="7"/>
  <c r="H4970" i="7"/>
  <c r="U4970" i="7" s="1"/>
  <c r="C4970" i="7"/>
  <c r="E4970" i="7" s="1"/>
  <c r="F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H4967" i="7"/>
  <c r="U4967" i="7" s="1"/>
  <c r="C4967" i="7"/>
  <c r="E4967" i="7" s="1"/>
  <c r="F4967" i="7" s="1"/>
  <c r="L4966" i="7"/>
  <c r="K4966" i="7"/>
  <c r="H4966" i="7"/>
  <c r="U4966" i="7" s="1"/>
  <c r="C4966" i="7"/>
  <c r="E4966" i="7" s="1"/>
  <c r="F4966" i="7" s="1"/>
  <c r="U4965" i="7"/>
  <c r="L4965" i="7"/>
  <c r="K4965" i="7"/>
  <c r="H4965" i="7"/>
  <c r="C4965" i="7"/>
  <c r="E4965" i="7" s="1"/>
  <c r="F4965" i="7" s="1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C4963" i="7"/>
  <c r="E4963" i="7" s="1"/>
  <c r="F4963" i="7" s="1"/>
  <c r="L4962" i="7"/>
  <c r="K4962" i="7"/>
  <c r="H4962" i="7"/>
  <c r="U4962" i="7" s="1"/>
  <c r="C4962" i="7"/>
  <c r="E4962" i="7" s="1"/>
  <c r="F4962" i="7" s="1"/>
  <c r="J4962" i="7" s="1"/>
  <c r="L4961" i="7"/>
  <c r="K4961" i="7"/>
  <c r="H4961" i="7"/>
  <c r="U4961" i="7" s="1"/>
  <c r="C4961" i="7"/>
  <c r="E4961" i="7" s="1"/>
  <c r="F4961" i="7" s="1"/>
  <c r="U4960" i="7"/>
  <c r="L4960" i="7"/>
  <c r="K4960" i="7"/>
  <c r="H4960" i="7"/>
  <c r="C4960" i="7"/>
  <c r="E4960" i="7" s="1"/>
  <c r="F4960" i="7" s="1"/>
  <c r="L4959" i="7"/>
  <c r="K4959" i="7"/>
  <c r="H4959" i="7"/>
  <c r="U4959" i="7" s="1"/>
  <c r="C4959" i="7"/>
  <c r="E4959" i="7" s="1"/>
  <c r="F4959" i="7" s="1"/>
  <c r="I4959" i="7" s="1"/>
  <c r="L4958" i="7"/>
  <c r="K4958" i="7"/>
  <c r="H4958" i="7"/>
  <c r="U4958" i="7" s="1"/>
  <c r="C4958" i="7"/>
  <c r="E4958" i="7" s="1"/>
  <c r="F4958" i="7" s="1"/>
  <c r="U4957" i="7"/>
  <c r="L4957" i="7"/>
  <c r="K4957" i="7"/>
  <c r="H4957" i="7"/>
  <c r="C4957" i="7"/>
  <c r="E4957" i="7" s="1"/>
  <c r="F4957" i="7" s="1"/>
  <c r="U4956" i="7"/>
  <c r="L4956" i="7"/>
  <c r="K4956" i="7"/>
  <c r="H4956" i="7"/>
  <c r="C4956" i="7"/>
  <c r="E4956" i="7" s="1"/>
  <c r="F4956" i="7" s="1"/>
  <c r="L4955" i="7"/>
  <c r="K4955" i="7"/>
  <c r="H4955" i="7"/>
  <c r="U4955" i="7" s="1"/>
  <c r="C4955" i="7"/>
  <c r="E4955" i="7" s="1"/>
  <c r="F4955" i="7" s="1"/>
  <c r="L4954" i="7"/>
  <c r="K4954" i="7"/>
  <c r="H4954" i="7"/>
  <c r="U4954" i="7" s="1"/>
  <c r="C4954" i="7"/>
  <c r="E4954" i="7" s="1"/>
  <c r="F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F4951" i="7"/>
  <c r="I4951" i="7" s="1"/>
  <c r="C4951" i="7"/>
  <c r="E4951" i="7" s="1"/>
  <c r="L4950" i="7"/>
  <c r="K4950" i="7"/>
  <c r="H4950" i="7"/>
  <c r="U4950" i="7" s="1"/>
  <c r="C4950" i="7"/>
  <c r="E4950" i="7" s="1"/>
  <c r="F4950" i="7" s="1"/>
  <c r="L4949" i="7"/>
  <c r="K4949" i="7"/>
  <c r="H4949" i="7"/>
  <c r="U4949" i="7" s="1"/>
  <c r="C4949" i="7"/>
  <c r="E4949" i="7" s="1"/>
  <c r="F4949" i="7" s="1"/>
  <c r="J4949" i="7" s="1"/>
  <c r="L4948" i="7"/>
  <c r="K4948" i="7"/>
  <c r="H4948" i="7"/>
  <c r="U4948" i="7" s="1"/>
  <c r="C4948" i="7"/>
  <c r="E4948" i="7" s="1"/>
  <c r="F4948" i="7" s="1"/>
  <c r="L4947" i="7"/>
  <c r="K4947" i="7"/>
  <c r="H4947" i="7"/>
  <c r="U4947" i="7" s="1"/>
  <c r="C4947" i="7"/>
  <c r="E4947" i="7" s="1"/>
  <c r="F4947" i="7" s="1"/>
  <c r="L4946" i="7"/>
  <c r="K4946" i="7"/>
  <c r="H4946" i="7"/>
  <c r="U4946" i="7" s="1"/>
  <c r="E4946" i="7"/>
  <c r="F4946" i="7" s="1"/>
  <c r="J4946" i="7" s="1"/>
  <c r="C4946" i="7"/>
  <c r="L4945" i="7"/>
  <c r="K4945" i="7"/>
  <c r="H4945" i="7"/>
  <c r="U4945" i="7" s="1"/>
  <c r="C4945" i="7"/>
  <c r="E4945" i="7" s="1"/>
  <c r="F4945" i="7" s="1"/>
  <c r="L4944" i="7"/>
  <c r="K4944" i="7"/>
  <c r="H4944" i="7"/>
  <c r="U4944" i="7" s="1"/>
  <c r="C4944" i="7"/>
  <c r="E4944" i="7" s="1"/>
  <c r="F4944" i="7" s="1"/>
  <c r="L4943" i="7"/>
  <c r="K4943" i="7"/>
  <c r="H4943" i="7"/>
  <c r="U4943" i="7" s="1"/>
  <c r="C4943" i="7"/>
  <c r="E4943" i="7" s="1"/>
  <c r="F4943" i="7" s="1"/>
  <c r="U4942" i="7"/>
  <c r="L4942" i="7"/>
  <c r="I4942" i="7" s="1"/>
  <c r="K4942" i="7"/>
  <c r="H4942" i="7"/>
  <c r="C4942" i="7"/>
  <c r="E4942" i="7" s="1"/>
  <c r="F4942" i="7" s="1"/>
  <c r="L4941" i="7"/>
  <c r="K4941" i="7"/>
  <c r="H4941" i="7"/>
  <c r="U4941" i="7" s="1"/>
  <c r="C4941" i="7"/>
  <c r="E4941" i="7" s="1"/>
  <c r="F4941" i="7" s="1"/>
  <c r="L4940" i="7"/>
  <c r="K4940" i="7"/>
  <c r="H4940" i="7"/>
  <c r="U4940" i="7" s="1"/>
  <c r="C4940" i="7"/>
  <c r="E4940" i="7" s="1"/>
  <c r="F4940" i="7" s="1"/>
  <c r="L4939" i="7"/>
  <c r="K4939" i="7"/>
  <c r="H4939" i="7"/>
  <c r="U4939" i="7" s="1"/>
  <c r="E4939" i="7"/>
  <c r="F4939" i="7" s="1"/>
  <c r="C4939" i="7"/>
  <c r="L4938" i="7"/>
  <c r="K4938" i="7"/>
  <c r="H4938" i="7"/>
  <c r="U4938" i="7" s="1"/>
  <c r="C4938" i="7"/>
  <c r="E4938" i="7" s="1"/>
  <c r="F4938" i="7" s="1"/>
  <c r="L4937" i="7"/>
  <c r="K4937" i="7"/>
  <c r="H4937" i="7"/>
  <c r="U4937" i="7" s="1"/>
  <c r="C4937" i="7"/>
  <c r="E4937" i="7" s="1"/>
  <c r="F4937" i="7" s="1"/>
  <c r="L4936" i="7"/>
  <c r="K4936" i="7"/>
  <c r="H4936" i="7"/>
  <c r="U4936" i="7" s="1"/>
  <c r="C4936" i="7"/>
  <c r="E4936" i="7" s="1"/>
  <c r="F4936" i="7" s="1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L4933" i="7"/>
  <c r="K4933" i="7"/>
  <c r="H4933" i="7"/>
  <c r="U4933" i="7" s="1"/>
  <c r="E4933" i="7"/>
  <c r="F4933" i="7" s="1"/>
  <c r="C4933" i="7"/>
  <c r="L4932" i="7"/>
  <c r="K4932" i="7"/>
  <c r="H4932" i="7"/>
  <c r="U4932" i="7" s="1"/>
  <c r="C4932" i="7"/>
  <c r="E4932" i="7" s="1"/>
  <c r="F4932" i="7" s="1"/>
  <c r="L4931" i="7"/>
  <c r="K4931" i="7"/>
  <c r="H4931" i="7"/>
  <c r="U4931" i="7" s="1"/>
  <c r="C4931" i="7"/>
  <c r="E4931" i="7" s="1"/>
  <c r="F4931" i="7" s="1"/>
  <c r="L4930" i="7"/>
  <c r="K4930" i="7"/>
  <c r="H4930" i="7"/>
  <c r="U4930" i="7" s="1"/>
  <c r="C4930" i="7"/>
  <c r="E4930" i="7" s="1"/>
  <c r="F4930" i="7" s="1"/>
  <c r="L4929" i="7"/>
  <c r="K4929" i="7"/>
  <c r="H4929" i="7"/>
  <c r="U4929" i="7" s="1"/>
  <c r="E4929" i="7"/>
  <c r="F4929" i="7" s="1"/>
  <c r="C4929" i="7"/>
  <c r="L4928" i="7"/>
  <c r="K4928" i="7"/>
  <c r="H4928" i="7"/>
  <c r="U4928" i="7" s="1"/>
  <c r="E4928" i="7"/>
  <c r="F4928" i="7" s="1"/>
  <c r="C4928" i="7"/>
  <c r="L4927" i="7"/>
  <c r="K4927" i="7"/>
  <c r="H4927" i="7"/>
  <c r="U4927" i="7" s="1"/>
  <c r="C4927" i="7"/>
  <c r="E4927" i="7" s="1"/>
  <c r="F4927" i="7" s="1"/>
  <c r="L4926" i="7"/>
  <c r="I4926" i="7" s="1"/>
  <c r="K4926" i="7"/>
  <c r="H4926" i="7"/>
  <c r="U4926" i="7" s="1"/>
  <c r="C4926" i="7"/>
  <c r="E4926" i="7" s="1"/>
  <c r="F4926" i="7" s="1"/>
  <c r="L4925" i="7"/>
  <c r="K4925" i="7"/>
  <c r="H4925" i="7"/>
  <c r="U4925" i="7" s="1"/>
  <c r="C4925" i="7"/>
  <c r="E4925" i="7" s="1"/>
  <c r="F4925" i="7" s="1"/>
  <c r="L4924" i="7"/>
  <c r="J4924" i="7" s="1"/>
  <c r="K4924" i="7"/>
  <c r="H4924" i="7"/>
  <c r="U4924" i="7" s="1"/>
  <c r="E4924" i="7"/>
  <c r="F4924" i="7" s="1"/>
  <c r="C4924" i="7"/>
  <c r="L4923" i="7"/>
  <c r="K4923" i="7"/>
  <c r="H4923" i="7"/>
  <c r="U4923" i="7" s="1"/>
  <c r="E4923" i="7"/>
  <c r="F4923" i="7" s="1"/>
  <c r="C4923" i="7"/>
  <c r="L4922" i="7"/>
  <c r="I4922" i="7" s="1"/>
  <c r="K4922" i="7"/>
  <c r="H4922" i="7"/>
  <c r="U4922" i="7" s="1"/>
  <c r="C4922" i="7"/>
  <c r="E4922" i="7" s="1"/>
  <c r="F4922" i="7" s="1"/>
  <c r="L4921" i="7"/>
  <c r="K4921" i="7"/>
  <c r="H4921" i="7"/>
  <c r="U4921" i="7" s="1"/>
  <c r="C4921" i="7"/>
  <c r="E4921" i="7" s="1"/>
  <c r="F4921" i="7" s="1"/>
  <c r="L4920" i="7"/>
  <c r="K4920" i="7"/>
  <c r="H4920" i="7"/>
  <c r="U4920" i="7" s="1"/>
  <c r="C4920" i="7"/>
  <c r="E4920" i="7" s="1"/>
  <c r="F4920" i="7" s="1"/>
  <c r="L4919" i="7"/>
  <c r="K4919" i="7"/>
  <c r="H4919" i="7"/>
  <c r="U4919" i="7" s="1"/>
  <c r="C4919" i="7"/>
  <c r="E4919" i="7" s="1"/>
  <c r="F4919" i="7" s="1"/>
  <c r="U4918" i="7"/>
  <c r="L4918" i="7"/>
  <c r="K4918" i="7"/>
  <c r="H4918" i="7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C4914" i="7"/>
  <c r="E4914" i="7" s="1"/>
  <c r="F4914" i="7" s="1"/>
  <c r="U4913" i="7"/>
  <c r="L4913" i="7"/>
  <c r="K4913" i="7"/>
  <c r="H4913" i="7"/>
  <c r="E4913" i="7"/>
  <c r="F4913" i="7" s="1"/>
  <c r="C4913" i="7"/>
  <c r="L4912" i="7"/>
  <c r="K4912" i="7"/>
  <c r="H4912" i="7"/>
  <c r="U4912" i="7" s="1"/>
  <c r="C4912" i="7"/>
  <c r="E4912" i="7" s="1"/>
  <c r="F4912" i="7" s="1"/>
  <c r="L4911" i="7"/>
  <c r="K4911" i="7"/>
  <c r="H4911" i="7"/>
  <c r="U4911" i="7" s="1"/>
  <c r="E4911" i="7"/>
  <c r="F4911" i="7" s="1"/>
  <c r="C4911" i="7"/>
  <c r="L4910" i="7"/>
  <c r="K4910" i="7"/>
  <c r="H4910" i="7"/>
  <c r="U4910" i="7" s="1"/>
  <c r="C4910" i="7"/>
  <c r="E4910" i="7" s="1"/>
  <c r="F4910" i="7" s="1"/>
  <c r="I4910" i="7" s="1"/>
  <c r="L4909" i="7"/>
  <c r="K4909" i="7"/>
  <c r="H4909" i="7"/>
  <c r="U4909" i="7" s="1"/>
  <c r="E4909" i="7"/>
  <c r="F4909" i="7" s="1"/>
  <c r="C4909" i="7"/>
  <c r="L4908" i="7"/>
  <c r="K4908" i="7"/>
  <c r="H4908" i="7"/>
  <c r="U4908" i="7" s="1"/>
  <c r="C4908" i="7"/>
  <c r="E4908" i="7" s="1"/>
  <c r="F4908" i="7" s="1"/>
  <c r="L4907" i="7"/>
  <c r="K4907" i="7"/>
  <c r="H4907" i="7"/>
  <c r="U4907" i="7" s="1"/>
  <c r="C4907" i="7"/>
  <c r="E4907" i="7" s="1"/>
  <c r="F4907" i="7" s="1"/>
  <c r="L4906" i="7"/>
  <c r="K4906" i="7"/>
  <c r="I4906" i="7"/>
  <c r="H4906" i="7"/>
  <c r="U4906" i="7" s="1"/>
  <c r="C4906" i="7"/>
  <c r="E4906" i="7" s="1"/>
  <c r="F4906" i="7" s="1"/>
  <c r="L4905" i="7"/>
  <c r="K4905" i="7"/>
  <c r="H4905" i="7"/>
  <c r="U4905" i="7" s="1"/>
  <c r="E4905" i="7"/>
  <c r="F4905" i="7" s="1"/>
  <c r="C4905" i="7"/>
  <c r="L4904" i="7"/>
  <c r="K4904" i="7"/>
  <c r="H4904" i="7"/>
  <c r="U4904" i="7" s="1"/>
  <c r="C4904" i="7"/>
  <c r="E4904" i="7" s="1"/>
  <c r="F4904" i="7" s="1"/>
  <c r="L4903" i="7"/>
  <c r="K4903" i="7"/>
  <c r="H4903" i="7"/>
  <c r="U4903" i="7" s="1"/>
  <c r="C4903" i="7"/>
  <c r="E4903" i="7" s="1"/>
  <c r="F4903" i="7" s="1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C4901" i="7"/>
  <c r="E4901" i="7" s="1"/>
  <c r="F4901" i="7" s="1"/>
  <c r="L4900" i="7"/>
  <c r="K4900" i="7"/>
  <c r="H4900" i="7"/>
  <c r="U4900" i="7" s="1"/>
  <c r="C4900" i="7"/>
  <c r="E4900" i="7" s="1"/>
  <c r="F4900" i="7" s="1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L4897" i="7"/>
  <c r="K4897" i="7"/>
  <c r="H4897" i="7"/>
  <c r="U4897" i="7" s="1"/>
  <c r="C4897" i="7"/>
  <c r="E4897" i="7" s="1"/>
  <c r="F4897" i="7" s="1"/>
  <c r="L4896" i="7"/>
  <c r="K4896" i="7"/>
  <c r="H4896" i="7"/>
  <c r="U4896" i="7" s="1"/>
  <c r="C4896" i="7"/>
  <c r="E4896" i="7" s="1"/>
  <c r="F4896" i="7" s="1"/>
  <c r="L4895" i="7"/>
  <c r="K4895" i="7"/>
  <c r="H4895" i="7"/>
  <c r="U4895" i="7" s="1"/>
  <c r="C4895" i="7"/>
  <c r="E4895" i="7" s="1"/>
  <c r="F4895" i="7" s="1"/>
  <c r="L4894" i="7"/>
  <c r="K4894" i="7"/>
  <c r="H4894" i="7"/>
  <c r="U4894" i="7" s="1"/>
  <c r="C4894" i="7"/>
  <c r="E4894" i="7" s="1"/>
  <c r="F4894" i="7" s="1"/>
  <c r="L4893" i="7"/>
  <c r="K4893" i="7"/>
  <c r="H4893" i="7"/>
  <c r="U4893" i="7" s="1"/>
  <c r="E4893" i="7"/>
  <c r="F4893" i="7" s="1"/>
  <c r="C4893" i="7"/>
  <c r="L4892" i="7"/>
  <c r="K4892" i="7"/>
  <c r="H4892" i="7"/>
  <c r="U4892" i="7" s="1"/>
  <c r="C4892" i="7"/>
  <c r="E4892" i="7" s="1"/>
  <c r="F4892" i="7" s="1"/>
  <c r="U4891" i="7"/>
  <c r="L4891" i="7"/>
  <c r="K4891" i="7"/>
  <c r="H4891" i="7"/>
  <c r="C4891" i="7"/>
  <c r="E4891" i="7" s="1"/>
  <c r="F4891" i="7" s="1"/>
  <c r="L4890" i="7"/>
  <c r="K4890" i="7"/>
  <c r="H4890" i="7"/>
  <c r="U4890" i="7" s="1"/>
  <c r="C4890" i="7"/>
  <c r="E4890" i="7" s="1"/>
  <c r="F4890" i="7" s="1"/>
  <c r="L4889" i="7"/>
  <c r="K4889" i="7"/>
  <c r="H4889" i="7"/>
  <c r="U4889" i="7" s="1"/>
  <c r="E4889" i="7"/>
  <c r="F4889" i="7" s="1"/>
  <c r="C4889" i="7"/>
  <c r="L4888" i="7"/>
  <c r="K4888" i="7"/>
  <c r="H4888" i="7"/>
  <c r="U4888" i="7" s="1"/>
  <c r="C4888" i="7"/>
  <c r="E4888" i="7" s="1"/>
  <c r="F4888" i="7" s="1"/>
  <c r="U4887" i="7"/>
  <c r="L4887" i="7"/>
  <c r="K4887" i="7"/>
  <c r="H4887" i="7"/>
  <c r="C4887" i="7"/>
  <c r="E4887" i="7" s="1"/>
  <c r="F4887" i="7" s="1"/>
  <c r="U4886" i="7"/>
  <c r="L4886" i="7"/>
  <c r="K4886" i="7"/>
  <c r="H4886" i="7"/>
  <c r="C4886" i="7"/>
  <c r="E4886" i="7" s="1"/>
  <c r="F4886" i="7" s="1"/>
  <c r="L4885" i="7"/>
  <c r="K4885" i="7"/>
  <c r="H4885" i="7"/>
  <c r="U4885" i="7" s="1"/>
  <c r="C4885" i="7"/>
  <c r="E4885" i="7" s="1"/>
  <c r="F4885" i="7" s="1"/>
  <c r="L4884" i="7"/>
  <c r="K4884" i="7"/>
  <c r="H4884" i="7"/>
  <c r="U4884" i="7" s="1"/>
  <c r="C4884" i="7"/>
  <c r="E4884" i="7" s="1"/>
  <c r="F4884" i="7" s="1"/>
  <c r="L4883" i="7"/>
  <c r="K4883" i="7"/>
  <c r="H4883" i="7"/>
  <c r="U4883" i="7" s="1"/>
  <c r="C4883" i="7"/>
  <c r="E4883" i="7" s="1"/>
  <c r="F4883" i="7" s="1"/>
  <c r="L4882" i="7"/>
  <c r="K4882" i="7"/>
  <c r="H4882" i="7"/>
  <c r="U4882" i="7" s="1"/>
  <c r="C4882" i="7"/>
  <c r="E4882" i="7" s="1"/>
  <c r="F4882" i="7" s="1"/>
  <c r="L4881" i="7"/>
  <c r="K4881" i="7"/>
  <c r="H4881" i="7"/>
  <c r="U4881" i="7" s="1"/>
  <c r="E4881" i="7"/>
  <c r="F4881" i="7" s="1"/>
  <c r="C4881" i="7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U4878" i="7"/>
  <c r="L4878" i="7"/>
  <c r="K4878" i="7"/>
  <c r="H4878" i="7"/>
  <c r="C4878" i="7"/>
  <c r="E4878" i="7" s="1"/>
  <c r="F4878" i="7" s="1"/>
  <c r="L4877" i="7"/>
  <c r="K4877" i="7"/>
  <c r="H4877" i="7"/>
  <c r="U4877" i="7" s="1"/>
  <c r="C4877" i="7"/>
  <c r="E4877" i="7" s="1"/>
  <c r="F4877" i="7" s="1"/>
  <c r="L4876" i="7"/>
  <c r="K4876" i="7"/>
  <c r="H4876" i="7"/>
  <c r="U4876" i="7" s="1"/>
  <c r="C4876" i="7"/>
  <c r="E4876" i="7" s="1"/>
  <c r="F4876" i="7" s="1"/>
  <c r="L4875" i="7"/>
  <c r="K4875" i="7"/>
  <c r="H4875" i="7"/>
  <c r="U4875" i="7" s="1"/>
  <c r="C4875" i="7"/>
  <c r="E4875" i="7" s="1"/>
  <c r="F4875" i="7" s="1"/>
  <c r="L4874" i="7"/>
  <c r="K4874" i="7"/>
  <c r="H4874" i="7"/>
  <c r="U4874" i="7" s="1"/>
  <c r="C4874" i="7"/>
  <c r="E4874" i="7" s="1"/>
  <c r="F4874" i="7" s="1"/>
  <c r="L4873" i="7"/>
  <c r="K4873" i="7"/>
  <c r="H4873" i="7"/>
  <c r="U4873" i="7" s="1"/>
  <c r="C4873" i="7"/>
  <c r="E4873" i="7" s="1"/>
  <c r="F4873" i="7" s="1"/>
  <c r="L4872" i="7"/>
  <c r="K4872" i="7"/>
  <c r="H4872" i="7"/>
  <c r="U4872" i="7" s="1"/>
  <c r="C4872" i="7"/>
  <c r="E4872" i="7" s="1"/>
  <c r="F4872" i="7" s="1"/>
  <c r="U4871" i="7"/>
  <c r="L4871" i="7"/>
  <c r="K4871" i="7"/>
  <c r="H4871" i="7"/>
  <c r="C4871" i="7"/>
  <c r="E4871" i="7" s="1"/>
  <c r="F4871" i="7" s="1"/>
  <c r="U4870" i="7"/>
  <c r="L4870" i="7"/>
  <c r="K4870" i="7"/>
  <c r="H4870" i="7"/>
  <c r="C4870" i="7"/>
  <c r="E4870" i="7" s="1"/>
  <c r="F4870" i="7" s="1"/>
  <c r="L4869" i="7"/>
  <c r="K4869" i="7"/>
  <c r="H4869" i="7"/>
  <c r="U4869" i="7" s="1"/>
  <c r="C4869" i="7"/>
  <c r="E4869" i="7" s="1"/>
  <c r="F4869" i="7" s="1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L4866" i="7"/>
  <c r="K4866" i="7"/>
  <c r="H4866" i="7"/>
  <c r="U4866" i="7" s="1"/>
  <c r="C4866" i="7"/>
  <c r="E4866" i="7" s="1"/>
  <c r="F4866" i="7" s="1"/>
  <c r="U4865" i="7"/>
  <c r="L4865" i="7"/>
  <c r="K4865" i="7"/>
  <c r="H4865" i="7"/>
  <c r="C4865" i="7"/>
  <c r="E4865" i="7" s="1"/>
  <c r="F4865" i="7" s="1"/>
  <c r="J4865" i="7" s="1"/>
  <c r="L4864" i="7"/>
  <c r="K4864" i="7"/>
  <c r="H4864" i="7"/>
  <c r="U4864" i="7" s="1"/>
  <c r="C4864" i="7"/>
  <c r="E4864" i="7" s="1"/>
  <c r="F4864" i="7" s="1"/>
  <c r="L4863" i="7"/>
  <c r="K4863" i="7"/>
  <c r="H4863" i="7"/>
  <c r="U4863" i="7" s="1"/>
  <c r="C4863" i="7"/>
  <c r="E4863" i="7" s="1"/>
  <c r="F4863" i="7" s="1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F4859" i="7"/>
  <c r="C4859" i="7"/>
  <c r="E4859" i="7" s="1"/>
  <c r="L4858" i="7"/>
  <c r="K4858" i="7"/>
  <c r="H4858" i="7"/>
  <c r="U4858" i="7" s="1"/>
  <c r="C4858" i="7"/>
  <c r="E4858" i="7" s="1"/>
  <c r="F4858" i="7" s="1"/>
  <c r="J4858" i="7" s="1"/>
  <c r="L4857" i="7"/>
  <c r="K4857" i="7"/>
  <c r="H4857" i="7"/>
  <c r="U4857" i="7" s="1"/>
  <c r="C4857" i="7"/>
  <c r="E4857" i="7" s="1"/>
  <c r="F4857" i="7" s="1"/>
  <c r="L4856" i="7"/>
  <c r="K4856" i="7"/>
  <c r="H4856" i="7"/>
  <c r="U4856" i="7" s="1"/>
  <c r="C4856" i="7"/>
  <c r="E4856" i="7" s="1"/>
  <c r="F4856" i="7" s="1"/>
  <c r="L4855" i="7"/>
  <c r="K4855" i="7"/>
  <c r="H4855" i="7"/>
  <c r="U4855" i="7" s="1"/>
  <c r="C4855" i="7"/>
  <c r="E4855" i="7" s="1"/>
  <c r="F4855" i="7" s="1"/>
  <c r="L4854" i="7"/>
  <c r="K4854" i="7"/>
  <c r="H4854" i="7"/>
  <c r="U4854" i="7" s="1"/>
  <c r="C4854" i="7"/>
  <c r="E4854" i="7" s="1"/>
  <c r="F4854" i="7" s="1"/>
  <c r="L4853" i="7"/>
  <c r="J4853" i="7" s="1"/>
  <c r="K4853" i="7"/>
  <c r="H4853" i="7"/>
  <c r="U4853" i="7" s="1"/>
  <c r="C4853" i="7"/>
  <c r="E4853" i="7" s="1"/>
  <c r="F4853" i="7" s="1"/>
  <c r="L4852" i="7"/>
  <c r="K4852" i="7"/>
  <c r="H4852" i="7"/>
  <c r="U4852" i="7" s="1"/>
  <c r="E4852" i="7"/>
  <c r="F4852" i="7" s="1"/>
  <c r="C4852" i="7"/>
  <c r="U4851" i="7"/>
  <c r="L4851" i="7"/>
  <c r="K4851" i="7"/>
  <c r="H4851" i="7"/>
  <c r="E4851" i="7"/>
  <c r="F4851" i="7" s="1"/>
  <c r="C4851" i="7"/>
  <c r="L4850" i="7"/>
  <c r="K4850" i="7"/>
  <c r="H4850" i="7"/>
  <c r="U4850" i="7" s="1"/>
  <c r="C4850" i="7"/>
  <c r="E4850" i="7" s="1"/>
  <c r="F4850" i="7" s="1"/>
  <c r="L4849" i="7"/>
  <c r="K4849" i="7"/>
  <c r="H4849" i="7"/>
  <c r="U4849" i="7" s="1"/>
  <c r="C4849" i="7"/>
  <c r="E4849" i="7" s="1"/>
  <c r="F4849" i="7" s="1"/>
  <c r="L4848" i="7"/>
  <c r="K4848" i="7"/>
  <c r="H4848" i="7"/>
  <c r="U4848" i="7" s="1"/>
  <c r="C4848" i="7"/>
  <c r="E4848" i="7" s="1"/>
  <c r="F4848" i="7" s="1"/>
  <c r="J4848" i="7" s="1"/>
  <c r="L4847" i="7"/>
  <c r="K4847" i="7"/>
  <c r="H4847" i="7"/>
  <c r="U4847" i="7" s="1"/>
  <c r="C4847" i="7"/>
  <c r="E4847" i="7" s="1"/>
  <c r="F4847" i="7" s="1"/>
  <c r="U4846" i="7"/>
  <c r="L4846" i="7"/>
  <c r="K4846" i="7"/>
  <c r="H4846" i="7"/>
  <c r="C4846" i="7"/>
  <c r="E4846" i="7" s="1"/>
  <c r="F4846" i="7" s="1"/>
  <c r="L4845" i="7"/>
  <c r="K4845" i="7"/>
  <c r="H4845" i="7"/>
  <c r="U4845" i="7" s="1"/>
  <c r="C4845" i="7"/>
  <c r="E4845" i="7" s="1"/>
  <c r="F4845" i="7" s="1"/>
  <c r="L4844" i="7"/>
  <c r="J4844" i="7" s="1"/>
  <c r="K4844" i="7"/>
  <c r="H4844" i="7"/>
  <c r="U4844" i="7" s="1"/>
  <c r="C4844" i="7"/>
  <c r="E4844" i="7" s="1"/>
  <c r="F4844" i="7" s="1"/>
  <c r="L4843" i="7"/>
  <c r="K4843" i="7"/>
  <c r="H4843" i="7"/>
  <c r="U4843" i="7" s="1"/>
  <c r="C4843" i="7"/>
  <c r="E4843" i="7" s="1"/>
  <c r="F4843" i="7" s="1"/>
  <c r="L4842" i="7"/>
  <c r="K4842" i="7"/>
  <c r="H4842" i="7"/>
  <c r="U4842" i="7" s="1"/>
  <c r="C4842" i="7"/>
  <c r="E4842" i="7" s="1"/>
  <c r="F4842" i="7" s="1"/>
  <c r="L4841" i="7"/>
  <c r="K4841" i="7"/>
  <c r="H4841" i="7"/>
  <c r="U4841" i="7" s="1"/>
  <c r="C4841" i="7"/>
  <c r="E4841" i="7" s="1"/>
  <c r="F4841" i="7" s="1"/>
  <c r="L4840" i="7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L4838" i="7"/>
  <c r="K4838" i="7"/>
  <c r="H4838" i="7"/>
  <c r="U4838" i="7" s="1"/>
  <c r="C4838" i="7"/>
  <c r="E4838" i="7" s="1"/>
  <c r="F4838" i="7" s="1"/>
  <c r="L4837" i="7"/>
  <c r="K4837" i="7"/>
  <c r="J4837" i="7"/>
  <c r="H4837" i="7"/>
  <c r="U4837" i="7" s="1"/>
  <c r="C4837" i="7"/>
  <c r="E4837" i="7" s="1"/>
  <c r="F4837" i="7" s="1"/>
  <c r="I4837" i="7" s="1"/>
  <c r="L4836" i="7"/>
  <c r="K4836" i="7"/>
  <c r="H4836" i="7"/>
  <c r="U4836" i="7" s="1"/>
  <c r="C4836" i="7"/>
  <c r="E4836" i="7" s="1"/>
  <c r="F4836" i="7" s="1"/>
  <c r="L4835" i="7"/>
  <c r="K4835" i="7"/>
  <c r="H4835" i="7"/>
  <c r="U4835" i="7" s="1"/>
  <c r="C4835" i="7"/>
  <c r="E4835" i="7" s="1"/>
  <c r="F4835" i="7" s="1"/>
  <c r="L4834" i="7"/>
  <c r="K4834" i="7"/>
  <c r="H4834" i="7"/>
  <c r="U4834" i="7" s="1"/>
  <c r="C4834" i="7"/>
  <c r="E4834" i="7" s="1"/>
  <c r="F4834" i="7" s="1"/>
  <c r="I4834" i="7" s="1"/>
  <c r="L4833" i="7"/>
  <c r="K4833" i="7"/>
  <c r="H4833" i="7"/>
  <c r="U4833" i="7" s="1"/>
  <c r="F4833" i="7"/>
  <c r="E4833" i="7"/>
  <c r="C4833" i="7"/>
  <c r="L4832" i="7"/>
  <c r="K4832" i="7"/>
  <c r="H4832" i="7"/>
  <c r="U4832" i="7" s="1"/>
  <c r="C4832" i="7"/>
  <c r="E4832" i="7" s="1"/>
  <c r="F4832" i="7" s="1"/>
  <c r="L4831" i="7"/>
  <c r="K4831" i="7"/>
  <c r="H4831" i="7"/>
  <c r="U4831" i="7" s="1"/>
  <c r="C4831" i="7"/>
  <c r="E4831" i="7" s="1"/>
  <c r="F4831" i="7" s="1"/>
  <c r="L4830" i="7"/>
  <c r="K4830" i="7"/>
  <c r="H4830" i="7"/>
  <c r="U4830" i="7" s="1"/>
  <c r="C4830" i="7"/>
  <c r="E4830" i="7" s="1"/>
  <c r="F4830" i="7" s="1"/>
  <c r="L4829" i="7"/>
  <c r="K4829" i="7"/>
  <c r="H4829" i="7"/>
  <c r="U4829" i="7" s="1"/>
  <c r="C4829" i="7"/>
  <c r="E4829" i="7" s="1"/>
  <c r="F4829" i="7" s="1"/>
  <c r="L4828" i="7"/>
  <c r="K4828" i="7"/>
  <c r="H4828" i="7"/>
  <c r="U4828" i="7" s="1"/>
  <c r="C4828" i="7"/>
  <c r="E4828" i="7" s="1"/>
  <c r="F4828" i="7" s="1"/>
  <c r="L4827" i="7"/>
  <c r="K4827" i="7"/>
  <c r="H4827" i="7"/>
  <c r="U4827" i="7" s="1"/>
  <c r="F4827" i="7"/>
  <c r="C4827" i="7"/>
  <c r="E4827" i="7" s="1"/>
  <c r="L4826" i="7"/>
  <c r="K4826" i="7"/>
  <c r="H4826" i="7"/>
  <c r="U4826" i="7" s="1"/>
  <c r="C4826" i="7"/>
  <c r="E4826" i="7" s="1"/>
  <c r="F4826" i="7" s="1"/>
  <c r="L4825" i="7"/>
  <c r="K4825" i="7"/>
  <c r="H4825" i="7"/>
  <c r="U4825" i="7" s="1"/>
  <c r="C4825" i="7"/>
  <c r="E4825" i="7" s="1"/>
  <c r="F4825" i="7" s="1"/>
  <c r="L4824" i="7"/>
  <c r="K4824" i="7"/>
  <c r="H4824" i="7"/>
  <c r="U4824" i="7" s="1"/>
  <c r="F4824" i="7"/>
  <c r="C4824" i="7"/>
  <c r="E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C4820" i="7"/>
  <c r="E4820" i="7" s="1"/>
  <c r="F4820" i="7" s="1"/>
  <c r="U4819" i="7"/>
  <c r="L4819" i="7"/>
  <c r="K4819" i="7"/>
  <c r="H4819" i="7"/>
  <c r="C4819" i="7"/>
  <c r="E4819" i="7" s="1"/>
  <c r="F4819" i="7" s="1"/>
  <c r="U4818" i="7"/>
  <c r="L4818" i="7"/>
  <c r="K4818" i="7"/>
  <c r="H4818" i="7"/>
  <c r="C4818" i="7"/>
  <c r="E4818" i="7" s="1"/>
  <c r="F4818" i="7" s="1"/>
  <c r="L4817" i="7"/>
  <c r="K4817" i="7"/>
  <c r="H4817" i="7"/>
  <c r="U4817" i="7" s="1"/>
  <c r="C4817" i="7"/>
  <c r="E4817" i="7" s="1"/>
  <c r="F4817" i="7" s="1"/>
  <c r="J4817" i="7" s="1"/>
  <c r="L4816" i="7"/>
  <c r="K4816" i="7"/>
  <c r="J4816" i="7"/>
  <c r="H4816" i="7"/>
  <c r="U4816" i="7" s="1"/>
  <c r="C4816" i="7"/>
  <c r="E4816" i="7" s="1"/>
  <c r="F4816" i="7" s="1"/>
  <c r="L4815" i="7"/>
  <c r="K4815" i="7"/>
  <c r="H4815" i="7"/>
  <c r="U4815" i="7" s="1"/>
  <c r="C4815" i="7"/>
  <c r="E4815" i="7" s="1"/>
  <c r="F4815" i="7" s="1"/>
  <c r="L4814" i="7"/>
  <c r="K4814" i="7"/>
  <c r="H4814" i="7"/>
  <c r="U4814" i="7" s="1"/>
  <c r="C4814" i="7"/>
  <c r="E4814" i="7" s="1"/>
  <c r="F4814" i="7" s="1"/>
  <c r="L4813" i="7"/>
  <c r="K4813" i="7"/>
  <c r="H4813" i="7"/>
  <c r="U4813" i="7" s="1"/>
  <c r="C4813" i="7"/>
  <c r="E4813" i="7" s="1"/>
  <c r="F4813" i="7" s="1"/>
  <c r="L4812" i="7"/>
  <c r="K4812" i="7"/>
  <c r="H4812" i="7"/>
  <c r="U4812" i="7" s="1"/>
  <c r="C4812" i="7"/>
  <c r="E4812" i="7" s="1"/>
  <c r="F4812" i="7" s="1"/>
  <c r="L4811" i="7"/>
  <c r="K4811" i="7"/>
  <c r="H4811" i="7"/>
  <c r="U4811" i="7" s="1"/>
  <c r="C4811" i="7"/>
  <c r="E4811" i="7" s="1"/>
  <c r="F4811" i="7" s="1"/>
  <c r="U4810" i="7"/>
  <c r="L4810" i="7"/>
  <c r="K4810" i="7"/>
  <c r="H4810" i="7"/>
  <c r="C4810" i="7"/>
  <c r="E4810" i="7" s="1"/>
  <c r="F4810" i="7" s="1"/>
  <c r="L4809" i="7"/>
  <c r="K4809" i="7"/>
  <c r="H4809" i="7"/>
  <c r="U4809" i="7" s="1"/>
  <c r="C4809" i="7"/>
  <c r="E4809" i="7" s="1"/>
  <c r="F4809" i="7" s="1"/>
  <c r="L4808" i="7"/>
  <c r="K4808" i="7"/>
  <c r="H4808" i="7"/>
  <c r="U4808" i="7" s="1"/>
  <c r="C4808" i="7"/>
  <c r="E4808" i="7" s="1"/>
  <c r="F4808" i="7" s="1"/>
  <c r="L4807" i="7"/>
  <c r="K4807" i="7"/>
  <c r="H4807" i="7"/>
  <c r="U4807" i="7" s="1"/>
  <c r="C4807" i="7"/>
  <c r="E4807" i="7" s="1"/>
  <c r="F4807" i="7" s="1"/>
  <c r="L4806" i="7"/>
  <c r="K4806" i="7"/>
  <c r="H4806" i="7"/>
  <c r="U4806" i="7" s="1"/>
  <c r="C4806" i="7"/>
  <c r="E4806" i="7" s="1"/>
  <c r="F4806" i="7" s="1"/>
  <c r="J4806" i="7" s="1"/>
  <c r="L4805" i="7"/>
  <c r="K4805" i="7"/>
  <c r="H4805" i="7"/>
  <c r="U4805" i="7" s="1"/>
  <c r="C4805" i="7"/>
  <c r="E4805" i="7" s="1"/>
  <c r="F4805" i="7" s="1"/>
  <c r="L4804" i="7"/>
  <c r="K4804" i="7"/>
  <c r="H4804" i="7"/>
  <c r="U4804" i="7" s="1"/>
  <c r="C4804" i="7"/>
  <c r="E4804" i="7" s="1"/>
  <c r="F4804" i="7" s="1"/>
  <c r="L4803" i="7"/>
  <c r="K4803" i="7"/>
  <c r="H4803" i="7"/>
  <c r="U4803" i="7" s="1"/>
  <c r="C4803" i="7"/>
  <c r="E4803" i="7" s="1"/>
  <c r="F4803" i="7" s="1"/>
  <c r="L4802" i="7"/>
  <c r="J4802" i="7" s="1"/>
  <c r="K4802" i="7"/>
  <c r="H4802" i="7"/>
  <c r="U4802" i="7" s="1"/>
  <c r="C4802" i="7"/>
  <c r="E4802" i="7" s="1"/>
  <c r="F4802" i="7" s="1"/>
  <c r="L4801" i="7"/>
  <c r="K4801" i="7"/>
  <c r="H4801" i="7"/>
  <c r="U4801" i="7" s="1"/>
  <c r="C4801" i="7"/>
  <c r="E4801" i="7" s="1"/>
  <c r="F4801" i="7" s="1"/>
  <c r="L4800" i="7"/>
  <c r="K4800" i="7"/>
  <c r="H4800" i="7"/>
  <c r="U4800" i="7" s="1"/>
  <c r="C4800" i="7"/>
  <c r="E4800" i="7" s="1"/>
  <c r="F4800" i="7" s="1"/>
  <c r="L4799" i="7"/>
  <c r="K4799" i="7"/>
  <c r="H4799" i="7"/>
  <c r="U4799" i="7" s="1"/>
  <c r="C4799" i="7"/>
  <c r="E4799" i="7" s="1"/>
  <c r="F4799" i="7" s="1"/>
  <c r="L4798" i="7"/>
  <c r="K4798" i="7"/>
  <c r="H4798" i="7"/>
  <c r="U4798" i="7" s="1"/>
  <c r="C4798" i="7"/>
  <c r="E4798" i="7" s="1"/>
  <c r="F4798" i="7" s="1"/>
  <c r="L4797" i="7"/>
  <c r="K4797" i="7"/>
  <c r="H4797" i="7"/>
  <c r="U4797" i="7" s="1"/>
  <c r="C4797" i="7"/>
  <c r="E4797" i="7" s="1"/>
  <c r="F4797" i="7" s="1"/>
  <c r="L4796" i="7"/>
  <c r="K4796" i="7"/>
  <c r="H4796" i="7"/>
  <c r="U4796" i="7" s="1"/>
  <c r="C4796" i="7"/>
  <c r="E4796" i="7" s="1"/>
  <c r="F4796" i="7" s="1"/>
  <c r="L4795" i="7"/>
  <c r="K4795" i="7"/>
  <c r="H4795" i="7"/>
  <c r="U4795" i="7" s="1"/>
  <c r="C4795" i="7"/>
  <c r="E4795" i="7" s="1"/>
  <c r="F4795" i="7" s="1"/>
  <c r="U4794" i="7"/>
  <c r="L4794" i="7"/>
  <c r="K4794" i="7"/>
  <c r="H4794" i="7"/>
  <c r="C4794" i="7"/>
  <c r="E4794" i="7" s="1"/>
  <c r="F4794" i="7" s="1"/>
  <c r="L4793" i="7"/>
  <c r="K4793" i="7"/>
  <c r="H4793" i="7"/>
  <c r="U4793" i="7" s="1"/>
  <c r="C4793" i="7"/>
  <c r="E4793" i="7" s="1"/>
  <c r="F4793" i="7" s="1"/>
  <c r="L4792" i="7"/>
  <c r="K4792" i="7"/>
  <c r="H4792" i="7"/>
  <c r="U4792" i="7" s="1"/>
  <c r="C4792" i="7"/>
  <c r="E4792" i="7" s="1"/>
  <c r="F4792" i="7" s="1"/>
  <c r="J4792" i="7" s="1"/>
  <c r="L4791" i="7"/>
  <c r="K4791" i="7"/>
  <c r="H4791" i="7"/>
  <c r="U4791" i="7" s="1"/>
  <c r="C4791" i="7"/>
  <c r="E4791" i="7" s="1"/>
  <c r="F4791" i="7" s="1"/>
  <c r="U4790" i="7"/>
  <c r="L4790" i="7"/>
  <c r="K4790" i="7"/>
  <c r="H4790" i="7"/>
  <c r="C4790" i="7"/>
  <c r="E4790" i="7" s="1"/>
  <c r="F4790" i="7" s="1"/>
  <c r="L4789" i="7"/>
  <c r="K4789" i="7"/>
  <c r="H4789" i="7"/>
  <c r="U4789" i="7" s="1"/>
  <c r="C4789" i="7"/>
  <c r="E4789" i="7" s="1"/>
  <c r="F4789" i="7" s="1"/>
  <c r="J4789" i="7" s="1"/>
  <c r="L4788" i="7"/>
  <c r="K4788" i="7"/>
  <c r="H4788" i="7"/>
  <c r="U4788" i="7" s="1"/>
  <c r="E4788" i="7"/>
  <c r="F4788" i="7" s="1"/>
  <c r="C4788" i="7"/>
  <c r="L4787" i="7"/>
  <c r="K4787" i="7"/>
  <c r="H4787" i="7"/>
  <c r="U4787" i="7" s="1"/>
  <c r="C4787" i="7"/>
  <c r="E4787" i="7" s="1"/>
  <c r="F4787" i="7" s="1"/>
  <c r="L4786" i="7"/>
  <c r="K4786" i="7"/>
  <c r="H4786" i="7"/>
  <c r="U4786" i="7" s="1"/>
  <c r="C4786" i="7"/>
  <c r="E4786" i="7" s="1"/>
  <c r="F4786" i="7" s="1"/>
  <c r="L4785" i="7"/>
  <c r="K4785" i="7"/>
  <c r="H4785" i="7"/>
  <c r="U4785" i="7" s="1"/>
  <c r="E4785" i="7"/>
  <c r="F4785" i="7" s="1"/>
  <c r="C4785" i="7"/>
  <c r="L4784" i="7"/>
  <c r="K4784" i="7"/>
  <c r="H4784" i="7"/>
  <c r="U4784" i="7" s="1"/>
  <c r="C4784" i="7"/>
  <c r="E4784" i="7" s="1"/>
  <c r="F4784" i="7" s="1"/>
  <c r="J4784" i="7" s="1"/>
  <c r="L4783" i="7"/>
  <c r="K4783" i="7"/>
  <c r="H4783" i="7"/>
  <c r="U4783" i="7" s="1"/>
  <c r="C4783" i="7"/>
  <c r="E4783" i="7" s="1"/>
  <c r="F4783" i="7" s="1"/>
  <c r="L4782" i="7"/>
  <c r="K4782" i="7"/>
  <c r="H4782" i="7"/>
  <c r="U4782" i="7" s="1"/>
  <c r="C4782" i="7"/>
  <c r="E4782" i="7" s="1"/>
  <c r="F4782" i="7" s="1"/>
  <c r="L4781" i="7"/>
  <c r="K4781" i="7"/>
  <c r="H4781" i="7"/>
  <c r="U4781" i="7" s="1"/>
  <c r="C4781" i="7"/>
  <c r="E4781" i="7" s="1"/>
  <c r="F4781" i="7" s="1"/>
  <c r="L4780" i="7"/>
  <c r="K4780" i="7"/>
  <c r="H4780" i="7"/>
  <c r="U4780" i="7" s="1"/>
  <c r="C4780" i="7"/>
  <c r="E4780" i="7" s="1"/>
  <c r="F4780" i="7" s="1"/>
  <c r="L4779" i="7"/>
  <c r="K4779" i="7"/>
  <c r="H4779" i="7"/>
  <c r="U4779" i="7" s="1"/>
  <c r="C4779" i="7"/>
  <c r="E4779" i="7" s="1"/>
  <c r="F4779" i="7" s="1"/>
  <c r="L4778" i="7"/>
  <c r="K4778" i="7"/>
  <c r="H4778" i="7"/>
  <c r="U4778" i="7" s="1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L4775" i="7"/>
  <c r="K4775" i="7"/>
  <c r="H4775" i="7"/>
  <c r="U4775" i="7" s="1"/>
  <c r="C4775" i="7"/>
  <c r="E4775" i="7" s="1"/>
  <c r="F4775" i="7" s="1"/>
  <c r="L4774" i="7"/>
  <c r="K4774" i="7"/>
  <c r="H4774" i="7"/>
  <c r="U4774" i="7" s="1"/>
  <c r="C4774" i="7"/>
  <c r="E4774" i="7" s="1"/>
  <c r="F4774" i="7" s="1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L4771" i="7"/>
  <c r="K4771" i="7"/>
  <c r="H4771" i="7"/>
  <c r="U4771" i="7" s="1"/>
  <c r="C4771" i="7"/>
  <c r="E4771" i="7" s="1"/>
  <c r="F4771" i="7" s="1"/>
  <c r="L4770" i="7"/>
  <c r="K4770" i="7"/>
  <c r="H4770" i="7"/>
  <c r="U4770" i="7" s="1"/>
  <c r="C4770" i="7"/>
  <c r="E4770" i="7" s="1"/>
  <c r="F4770" i="7" s="1"/>
  <c r="L4769" i="7"/>
  <c r="K4769" i="7"/>
  <c r="H4769" i="7"/>
  <c r="U4769" i="7" s="1"/>
  <c r="C4769" i="7"/>
  <c r="E4769" i="7" s="1"/>
  <c r="F4769" i="7" s="1"/>
  <c r="L4768" i="7"/>
  <c r="K4768" i="7"/>
  <c r="H4768" i="7"/>
  <c r="U4768" i="7" s="1"/>
  <c r="C4768" i="7"/>
  <c r="E4768" i="7" s="1"/>
  <c r="F4768" i="7" s="1"/>
  <c r="L4767" i="7"/>
  <c r="K4767" i="7"/>
  <c r="H4767" i="7"/>
  <c r="U4767" i="7" s="1"/>
  <c r="C4767" i="7"/>
  <c r="E4767" i="7" s="1"/>
  <c r="F4767" i="7" s="1"/>
  <c r="L4766" i="7"/>
  <c r="K4766" i="7"/>
  <c r="H4766" i="7"/>
  <c r="U4766" i="7" s="1"/>
  <c r="E4766" i="7"/>
  <c r="F4766" i="7" s="1"/>
  <c r="C4766" i="7"/>
  <c r="L4765" i="7"/>
  <c r="K4765" i="7"/>
  <c r="H4765" i="7"/>
  <c r="U4765" i="7" s="1"/>
  <c r="C4765" i="7"/>
  <c r="E4765" i="7" s="1"/>
  <c r="F4765" i="7" s="1"/>
  <c r="I4765" i="7" s="1"/>
  <c r="L4764" i="7"/>
  <c r="K4764" i="7"/>
  <c r="H4764" i="7"/>
  <c r="U4764" i="7" s="1"/>
  <c r="C4764" i="7"/>
  <c r="E4764" i="7" s="1"/>
  <c r="F4764" i="7" s="1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L4759" i="7"/>
  <c r="K4759" i="7"/>
  <c r="H4759" i="7"/>
  <c r="U4759" i="7" s="1"/>
  <c r="C4759" i="7"/>
  <c r="E4759" i="7" s="1"/>
  <c r="F4759" i="7" s="1"/>
  <c r="U4758" i="7"/>
  <c r="L4758" i="7"/>
  <c r="K4758" i="7"/>
  <c r="H4758" i="7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C4756" i="7"/>
  <c r="E4756" i="7" s="1"/>
  <c r="F4756" i="7" s="1"/>
  <c r="L4755" i="7"/>
  <c r="K4755" i="7"/>
  <c r="H4755" i="7"/>
  <c r="U4755" i="7" s="1"/>
  <c r="C4755" i="7"/>
  <c r="E4755" i="7" s="1"/>
  <c r="F4755" i="7" s="1"/>
  <c r="L4754" i="7"/>
  <c r="K4754" i="7"/>
  <c r="H4754" i="7"/>
  <c r="U4754" i="7" s="1"/>
  <c r="C4754" i="7"/>
  <c r="E4754" i="7" s="1"/>
  <c r="F4754" i="7" s="1"/>
  <c r="L4753" i="7"/>
  <c r="K4753" i="7"/>
  <c r="H4753" i="7"/>
  <c r="U4753" i="7" s="1"/>
  <c r="F4753" i="7"/>
  <c r="C4753" i="7"/>
  <c r="E4753" i="7" s="1"/>
  <c r="L4752" i="7"/>
  <c r="K4752" i="7"/>
  <c r="H4752" i="7"/>
  <c r="U4752" i="7" s="1"/>
  <c r="C4752" i="7"/>
  <c r="E4752" i="7" s="1"/>
  <c r="F4752" i="7" s="1"/>
  <c r="J4752" i="7" s="1"/>
  <c r="U4751" i="7"/>
  <c r="L4751" i="7"/>
  <c r="K4751" i="7"/>
  <c r="H4751" i="7"/>
  <c r="C4751" i="7"/>
  <c r="E4751" i="7" s="1"/>
  <c r="F4751" i="7" s="1"/>
  <c r="L4750" i="7"/>
  <c r="K4750" i="7"/>
  <c r="H4750" i="7"/>
  <c r="U4750" i="7" s="1"/>
  <c r="C4750" i="7"/>
  <c r="E4750" i="7" s="1"/>
  <c r="F4750" i="7" s="1"/>
  <c r="L4749" i="7"/>
  <c r="J4749" i="7" s="1"/>
  <c r="K4749" i="7"/>
  <c r="H4749" i="7"/>
  <c r="U4749" i="7" s="1"/>
  <c r="C4749" i="7"/>
  <c r="E4749" i="7" s="1"/>
  <c r="F4749" i="7" s="1"/>
  <c r="L4748" i="7"/>
  <c r="K4748" i="7"/>
  <c r="H4748" i="7"/>
  <c r="U4748" i="7" s="1"/>
  <c r="E4748" i="7"/>
  <c r="F4748" i="7" s="1"/>
  <c r="C4748" i="7"/>
  <c r="L4747" i="7"/>
  <c r="K4747" i="7"/>
  <c r="H4747" i="7"/>
  <c r="U4747" i="7" s="1"/>
  <c r="E4747" i="7"/>
  <c r="F4747" i="7" s="1"/>
  <c r="C4747" i="7"/>
  <c r="L4746" i="7"/>
  <c r="K4746" i="7"/>
  <c r="H4746" i="7"/>
  <c r="U4746" i="7" s="1"/>
  <c r="C4746" i="7"/>
  <c r="E4746" i="7" s="1"/>
  <c r="F4746" i="7" s="1"/>
  <c r="U4745" i="7"/>
  <c r="L4745" i="7"/>
  <c r="K4745" i="7"/>
  <c r="H4745" i="7"/>
  <c r="C4745" i="7"/>
  <c r="E4745" i="7" s="1"/>
  <c r="F4745" i="7" s="1"/>
  <c r="L4744" i="7"/>
  <c r="K4744" i="7"/>
  <c r="H4744" i="7"/>
  <c r="U4744" i="7" s="1"/>
  <c r="C4744" i="7"/>
  <c r="E4744" i="7" s="1"/>
  <c r="F4744" i="7" s="1"/>
  <c r="L4743" i="7"/>
  <c r="K4743" i="7"/>
  <c r="H4743" i="7"/>
  <c r="U4743" i="7" s="1"/>
  <c r="C4743" i="7"/>
  <c r="E4743" i="7" s="1"/>
  <c r="F4743" i="7" s="1"/>
  <c r="L4742" i="7"/>
  <c r="K4742" i="7"/>
  <c r="H4742" i="7"/>
  <c r="U4742" i="7" s="1"/>
  <c r="C4742" i="7"/>
  <c r="E4742" i="7" s="1"/>
  <c r="F4742" i="7" s="1"/>
  <c r="L4741" i="7"/>
  <c r="J4741" i="7" s="1"/>
  <c r="K4741" i="7"/>
  <c r="H4741" i="7"/>
  <c r="U4741" i="7" s="1"/>
  <c r="C4741" i="7"/>
  <c r="E4741" i="7" s="1"/>
  <c r="F4741" i="7" s="1"/>
  <c r="L4740" i="7"/>
  <c r="K4740" i="7"/>
  <c r="H4740" i="7"/>
  <c r="U4740" i="7" s="1"/>
  <c r="C4740" i="7"/>
  <c r="E4740" i="7" s="1"/>
  <c r="F4740" i="7" s="1"/>
  <c r="L4739" i="7"/>
  <c r="K4739" i="7"/>
  <c r="H4739" i="7"/>
  <c r="U4739" i="7" s="1"/>
  <c r="C4739" i="7"/>
  <c r="E4739" i="7" s="1"/>
  <c r="F4739" i="7" s="1"/>
  <c r="J4739" i="7" s="1"/>
  <c r="L4738" i="7"/>
  <c r="K4738" i="7"/>
  <c r="H4738" i="7"/>
  <c r="U4738" i="7" s="1"/>
  <c r="C4738" i="7"/>
  <c r="E4738" i="7" s="1"/>
  <c r="F4738" i="7" s="1"/>
  <c r="L4737" i="7"/>
  <c r="K4737" i="7"/>
  <c r="H4737" i="7"/>
  <c r="U4737" i="7" s="1"/>
  <c r="C4737" i="7"/>
  <c r="E4737" i="7" s="1"/>
  <c r="F4737" i="7" s="1"/>
  <c r="L4736" i="7"/>
  <c r="K4736" i="7"/>
  <c r="H4736" i="7"/>
  <c r="U4736" i="7" s="1"/>
  <c r="C4736" i="7"/>
  <c r="E4736" i="7" s="1"/>
  <c r="F4736" i="7" s="1"/>
  <c r="U4735" i="7"/>
  <c r="L4735" i="7"/>
  <c r="K4735" i="7"/>
  <c r="H4735" i="7"/>
  <c r="C4735" i="7"/>
  <c r="E4735" i="7" s="1"/>
  <c r="F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J4732" i="7" s="1"/>
  <c r="L4731" i="7"/>
  <c r="K4731" i="7"/>
  <c r="H4731" i="7"/>
  <c r="U4731" i="7" s="1"/>
  <c r="C4731" i="7"/>
  <c r="E4731" i="7" s="1"/>
  <c r="F4731" i="7" s="1"/>
  <c r="U4730" i="7"/>
  <c r="L4730" i="7"/>
  <c r="K4730" i="7"/>
  <c r="H4730" i="7"/>
  <c r="C4730" i="7"/>
  <c r="E4730" i="7" s="1"/>
  <c r="F4730" i="7" s="1"/>
  <c r="L4729" i="7"/>
  <c r="K4729" i="7"/>
  <c r="H4729" i="7"/>
  <c r="U4729" i="7" s="1"/>
  <c r="C4729" i="7"/>
  <c r="E4729" i="7" s="1"/>
  <c r="F4729" i="7" s="1"/>
  <c r="L4728" i="7"/>
  <c r="K4728" i="7"/>
  <c r="H4728" i="7"/>
  <c r="U4728" i="7" s="1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L4725" i="7"/>
  <c r="K4725" i="7"/>
  <c r="H4725" i="7"/>
  <c r="U4725" i="7" s="1"/>
  <c r="C4725" i="7"/>
  <c r="E4725" i="7" s="1"/>
  <c r="F4725" i="7" s="1"/>
  <c r="I4725" i="7" s="1"/>
  <c r="L4724" i="7"/>
  <c r="K4724" i="7"/>
  <c r="H4724" i="7"/>
  <c r="U4724" i="7" s="1"/>
  <c r="C4724" i="7"/>
  <c r="E4724" i="7" s="1"/>
  <c r="F4724" i="7" s="1"/>
  <c r="L4723" i="7"/>
  <c r="K4723" i="7"/>
  <c r="H4723" i="7"/>
  <c r="U4723" i="7" s="1"/>
  <c r="F4723" i="7"/>
  <c r="E4723" i="7"/>
  <c r="C4723" i="7"/>
  <c r="L4722" i="7"/>
  <c r="K4722" i="7"/>
  <c r="I4722" i="7"/>
  <c r="H4722" i="7"/>
  <c r="U4722" i="7" s="1"/>
  <c r="C4722" i="7"/>
  <c r="E4722" i="7" s="1"/>
  <c r="F4722" i="7" s="1"/>
  <c r="J4722" i="7" s="1"/>
  <c r="L4721" i="7"/>
  <c r="K4721" i="7"/>
  <c r="H4721" i="7"/>
  <c r="U4721" i="7" s="1"/>
  <c r="C4721" i="7"/>
  <c r="E4721" i="7" s="1"/>
  <c r="F4721" i="7" s="1"/>
  <c r="L4720" i="7"/>
  <c r="K4720" i="7"/>
  <c r="H4720" i="7"/>
  <c r="U4720" i="7" s="1"/>
  <c r="C4720" i="7"/>
  <c r="E4720" i="7" s="1"/>
  <c r="F4720" i="7" s="1"/>
  <c r="U4719" i="7"/>
  <c r="L4719" i="7"/>
  <c r="K4719" i="7"/>
  <c r="H4719" i="7"/>
  <c r="C4719" i="7"/>
  <c r="E4719" i="7" s="1"/>
  <c r="F4719" i="7" s="1"/>
  <c r="L4718" i="7"/>
  <c r="K4718" i="7"/>
  <c r="H4718" i="7"/>
  <c r="U4718" i="7" s="1"/>
  <c r="C4718" i="7"/>
  <c r="E4718" i="7" s="1"/>
  <c r="F4718" i="7" s="1"/>
  <c r="L4717" i="7"/>
  <c r="K4717" i="7"/>
  <c r="H4717" i="7"/>
  <c r="U4717" i="7" s="1"/>
  <c r="C4717" i="7"/>
  <c r="E4717" i="7" s="1"/>
  <c r="F4717" i="7" s="1"/>
  <c r="I4717" i="7" s="1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U4713" i="7"/>
  <c r="L4713" i="7"/>
  <c r="K4713" i="7"/>
  <c r="H4713" i="7"/>
  <c r="C4713" i="7"/>
  <c r="E4713" i="7" s="1"/>
  <c r="F4713" i="7" s="1"/>
  <c r="L4712" i="7"/>
  <c r="K4712" i="7"/>
  <c r="H4712" i="7"/>
  <c r="U4712" i="7" s="1"/>
  <c r="C4712" i="7"/>
  <c r="E4712" i="7" s="1"/>
  <c r="F4712" i="7" s="1"/>
  <c r="L4711" i="7"/>
  <c r="K4711" i="7"/>
  <c r="H4711" i="7"/>
  <c r="U4711" i="7" s="1"/>
  <c r="C4711" i="7"/>
  <c r="E4711" i="7" s="1"/>
  <c r="F4711" i="7" s="1"/>
  <c r="L4710" i="7"/>
  <c r="K4710" i="7"/>
  <c r="H4710" i="7"/>
  <c r="U4710" i="7" s="1"/>
  <c r="C4710" i="7"/>
  <c r="E4710" i="7" s="1"/>
  <c r="F4710" i="7" s="1"/>
  <c r="L4709" i="7"/>
  <c r="K4709" i="7"/>
  <c r="H4709" i="7"/>
  <c r="U4709" i="7" s="1"/>
  <c r="C4709" i="7"/>
  <c r="E4709" i="7" s="1"/>
  <c r="F4709" i="7" s="1"/>
  <c r="L4708" i="7"/>
  <c r="K4708" i="7"/>
  <c r="H4708" i="7"/>
  <c r="U4708" i="7" s="1"/>
  <c r="C4708" i="7"/>
  <c r="E4708" i="7" s="1"/>
  <c r="F4708" i="7" s="1"/>
  <c r="L4707" i="7"/>
  <c r="K4707" i="7"/>
  <c r="H4707" i="7"/>
  <c r="U4707" i="7" s="1"/>
  <c r="C4707" i="7"/>
  <c r="E4707" i="7" s="1"/>
  <c r="F4707" i="7" s="1"/>
  <c r="J4707" i="7" s="1"/>
  <c r="U4706" i="7"/>
  <c r="L4706" i="7"/>
  <c r="I4706" i="7" s="1"/>
  <c r="K4706" i="7"/>
  <c r="H4706" i="7"/>
  <c r="C4706" i="7"/>
  <c r="E4706" i="7" s="1"/>
  <c r="F4706" i="7" s="1"/>
  <c r="L4705" i="7"/>
  <c r="K4705" i="7"/>
  <c r="H4705" i="7"/>
  <c r="U4705" i="7" s="1"/>
  <c r="C4705" i="7"/>
  <c r="E4705" i="7" s="1"/>
  <c r="F4705" i="7" s="1"/>
  <c r="L4704" i="7"/>
  <c r="K4704" i="7"/>
  <c r="H4704" i="7"/>
  <c r="U4704" i="7" s="1"/>
  <c r="E4704" i="7"/>
  <c r="F4704" i="7" s="1"/>
  <c r="C4704" i="7"/>
  <c r="L4703" i="7"/>
  <c r="K4703" i="7"/>
  <c r="H4703" i="7"/>
  <c r="U4703" i="7" s="1"/>
  <c r="F4703" i="7"/>
  <c r="C4703" i="7"/>
  <c r="E4703" i="7" s="1"/>
  <c r="L4702" i="7"/>
  <c r="K4702" i="7"/>
  <c r="H4702" i="7"/>
  <c r="U4702" i="7" s="1"/>
  <c r="C4702" i="7"/>
  <c r="E4702" i="7" s="1"/>
  <c r="F4702" i="7" s="1"/>
  <c r="L4701" i="7"/>
  <c r="K4701" i="7"/>
  <c r="H4701" i="7"/>
  <c r="U4701" i="7" s="1"/>
  <c r="C4701" i="7"/>
  <c r="E4701" i="7" s="1"/>
  <c r="F4701" i="7" s="1"/>
  <c r="L4700" i="7"/>
  <c r="K4700" i="7"/>
  <c r="H4700" i="7"/>
  <c r="U4700" i="7" s="1"/>
  <c r="C4700" i="7"/>
  <c r="E4700" i="7" s="1"/>
  <c r="F4700" i="7" s="1"/>
  <c r="L4699" i="7"/>
  <c r="K4699" i="7"/>
  <c r="H4699" i="7"/>
  <c r="U4699" i="7" s="1"/>
  <c r="E4699" i="7"/>
  <c r="F4699" i="7" s="1"/>
  <c r="C4699" i="7"/>
  <c r="L4698" i="7"/>
  <c r="K4698" i="7"/>
  <c r="H4698" i="7"/>
  <c r="U4698" i="7" s="1"/>
  <c r="C4698" i="7"/>
  <c r="E4698" i="7" s="1"/>
  <c r="F4698" i="7" s="1"/>
  <c r="L4697" i="7"/>
  <c r="K4697" i="7"/>
  <c r="H4697" i="7"/>
  <c r="U4697" i="7" s="1"/>
  <c r="C4697" i="7"/>
  <c r="E4697" i="7" s="1"/>
  <c r="F4697" i="7" s="1"/>
  <c r="L4696" i="7"/>
  <c r="K4696" i="7"/>
  <c r="H4696" i="7"/>
  <c r="U4696" i="7" s="1"/>
  <c r="C4696" i="7"/>
  <c r="E4696" i="7" s="1"/>
  <c r="F4696" i="7" s="1"/>
  <c r="L4695" i="7"/>
  <c r="K4695" i="7"/>
  <c r="H4695" i="7"/>
  <c r="U4695" i="7" s="1"/>
  <c r="C4695" i="7"/>
  <c r="E4695" i="7" s="1"/>
  <c r="F4695" i="7" s="1"/>
  <c r="L4694" i="7"/>
  <c r="K4694" i="7"/>
  <c r="H4694" i="7"/>
  <c r="U4694" i="7" s="1"/>
  <c r="E4694" i="7"/>
  <c r="F4694" i="7" s="1"/>
  <c r="J4694" i="7" s="1"/>
  <c r="C4694" i="7"/>
  <c r="L4693" i="7"/>
  <c r="K4693" i="7"/>
  <c r="H4693" i="7"/>
  <c r="U4693" i="7" s="1"/>
  <c r="C4693" i="7"/>
  <c r="E4693" i="7" s="1"/>
  <c r="F4693" i="7" s="1"/>
  <c r="L4692" i="7"/>
  <c r="K4692" i="7"/>
  <c r="H4692" i="7"/>
  <c r="U4692" i="7" s="1"/>
  <c r="C4692" i="7"/>
  <c r="E4692" i="7" s="1"/>
  <c r="F4692" i="7" s="1"/>
  <c r="L4691" i="7"/>
  <c r="K4691" i="7"/>
  <c r="H4691" i="7"/>
  <c r="U4691" i="7" s="1"/>
  <c r="C4691" i="7"/>
  <c r="E4691" i="7" s="1"/>
  <c r="F4691" i="7" s="1"/>
  <c r="U4690" i="7"/>
  <c r="L4690" i="7"/>
  <c r="K4690" i="7"/>
  <c r="H4690" i="7"/>
  <c r="E4690" i="7"/>
  <c r="F4690" i="7" s="1"/>
  <c r="J4690" i="7" s="1"/>
  <c r="C4690" i="7"/>
  <c r="U4689" i="7"/>
  <c r="L4689" i="7"/>
  <c r="K4689" i="7"/>
  <c r="H4689" i="7"/>
  <c r="C4689" i="7"/>
  <c r="E4689" i="7" s="1"/>
  <c r="F4689" i="7" s="1"/>
  <c r="L4688" i="7"/>
  <c r="K4688" i="7"/>
  <c r="H4688" i="7"/>
  <c r="U4688" i="7" s="1"/>
  <c r="C4688" i="7"/>
  <c r="E4688" i="7" s="1"/>
  <c r="F4688" i="7" s="1"/>
  <c r="L4687" i="7"/>
  <c r="K4687" i="7"/>
  <c r="H4687" i="7"/>
  <c r="U4687" i="7" s="1"/>
  <c r="C4687" i="7"/>
  <c r="E4687" i="7" s="1"/>
  <c r="F4687" i="7" s="1"/>
  <c r="L4686" i="7"/>
  <c r="K4686" i="7"/>
  <c r="H4686" i="7"/>
  <c r="U4686" i="7" s="1"/>
  <c r="C4686" i="7"/>
  <c r="E4686" i="7" s="1"/>
  <c r="F4686" i="7" s="1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C4683" i="7"/>
  <c r="E4683" i="7" s="1"/>
  <c r="F4683" i="7" s="1"/>
  <c r="L4682" i="7"/>
  <c r="K4682" i="7"/>
  <c r="H4682" i="7"/>
  <c r="U4682" i="7" s="1"/>
  <c r="C4682" i="7"/>
  <c r="E4682" i="7" s="1"/>
  <c r="F4682" i="7" s="1"/>
  <c r="J4682" i="7" s="1"/>
  <c r="U4681" i="7"/>
  <c r="L4681" i="7"/>
  <c r="K4681" i="7"/>
  <c r="H4681" i="7"/>
  <c r="E4681" i="7"/>
  <c r="F4681" i="7" s="1"/>
  <c r="C4681" i="7"/>
  <c r="L4680" i="7"/>
  <c r="K4680" i="7"/>
  <c r="H4680" i="7"/>
  <c r="U4680" i="7" s="1"/>
  <c r="C4680" i="7"/>
  <c r="E4680" i="7" s="1"/>
  <c r="F4680" i="7" s="1"/>
  <c r="U4679" i="7"/>
  <c r="L4679" i="7"/>
  <c r="K4679" i="7"/>
  <c r="H4679" i="7"/>
  <c r="C4679" i="7"/>
  <c r="E4679" i="7" s="1"/>
  <c r="F4679" i="7" s="1"/>
  <c r="L4678" i="7"/>
  <c r="I4678" i="7" s="1"/>
  <c r="K4678" i="7"/>
  <c r="H4678" i="7"/>
  <c r="U4678" i="7" s="1"/>
  <c r="C4678" i="7"/>
  <c r="E4678" i="7" s="1"/>
  <c r="F4678" i="7" s="1"/>
  <c r="L4677" i="7"/>
  <c r="K4677" i="7"/>
  <c r="H4677" i="7"/>
  <c r="U4677" i="7" s="1"/>
  <c r="C4677" i="7"/>
  <c r="E4677" i="7" s="1"/>
  <c r="F4677" i="7" s="1"/>
  <c r="J4677" i="7" s="1"/>
  <c r="L4676" i="7"/>
  <c r="K4676" i="7"/>
  <c r="H4676" i="7"/>
  <c r="U4676" i="7" s="1"/>
  <c r="C4676" i="7"/>
  <c r="E4676" i="7" s="1"/>
  <c r="F4676" i="7" s="1"/>
  <c r="L4675" i="7"/>
  <c r="K4675" i="7"/>
  <c r="H4675" i="7"/>
  <c r="U4675" i="7" s="1"/>
  <c r="F4675" i="7"/>
  <c r="E4675" i="7"/>
  <c r="C4675" i="7"/>
  <c r="L4674" i="7"/>
  <c r="K4674" i="7"/>
  <c r="H4674" i="7"/>
  <c r="U4674" i="7" s="1"/>
  <c r="F4674" i="7"/>
  <c r="C4674" i="7"/>
  <c r="E4674" i="7" s="1"/>
  <c r="L4673" i="7"/>
  <c r="K4673" i="7"/>
  <c r="H4673" i="7"/>
  <c r="U4673" i="7" s="1"/>
  <c r="E4673" i="7"/>
  <c r="F4673" i="7" s="1"/>
  <c r="C4673" i="7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E4671" i="7"/>
  <c r="F4671" i="7" s="1"/>
  <c r="J4671" i="7" s="1"/>
  <c r="C4671" i="7"/>
  <c r="U4670" i="7"/>
  <c r="L4670" i="7"/>
  <c r="K4670" i="7"/>
  <c r="H4670" i="7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C4668" i="7"/>
  <c r="E4668" i="7" s="1"/>
  <c r="F4668" i="7" s="1"/>
  <c r="L4667" i="7"/>
  <c r="K4667" i="7"/>
  <c r="H4667" i="7"/>
  <c r="U4667" i="7" s="1"/>
  <c r="C4667" i="7"/>
  <c r="E4667" i="7" s="1"/>
  <c r="F4667" i="7" s="1"/>
  <c r="J4667" i="7" s="1"/>
  <c r="L4666" i="7"/>
  <c r="K4666" i="7"/>
  <c r="H4666" i="7"/>
  <c r="U4666" i="7" s="1"/>
  <c r="C4666" i="7"/>
  <c r="E4666" i="7" s="1"/>
  <c r="F4666" i="7" s="1"/>
  <c r="L4665" i="7"/>
  <c r="K4665" i="7"/>
  <c r="H4665" i="7"/>
  <c r="U4665" i="7" s="1"/>
  <c r="C4665" i="7"/>
  <c r="E4665" i="7" s="1"/>
  <c r="F4665" i="7" s="1"/>
  <c r="L4664" i="7"/>
  <c r="K4664" i="7"/>
  <c r="H4664" i="7"/>
  <c r="U4664" i="7" s="1"/>
  <c r="C4664" i="7"/>
  <c r="E4664" i="7" s="1"/>
  <c r="F4664" i="7" s="1"/>
  <c r="L4663" i="7"/>
  <c r="K4663" i="7"/>
  <c r="H4663" i="7"/>
  <c r="U4663" i="7" s="1"/>
  <c r="E4663" i="7"/>
  <c r="F4663" i="7" s="1"/>
  <c r="C4663" i="7"/>
  <c r="L4662" i="7"/>
  <c r="K4662" i="7"/>
  <c r="H4662" i="7"/>
  <c r="U4662" i="7" s="1"/>
  <c r="C4662" i="7"/>
  <c r="E4662" i="7" s="1"/>
  <c r="F4662" i="7" s="1"/>
  <c r="J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C4659" i="7"/>
  <c r="E4659" i="7" s="1"/>
  <c r="F4659" i="7" s="1"/>
  <c r="I4659" i="7" s="1"/>
  <c r="L4658" i="7"/>
  <c r="K4658" i="7"/>
  <c r="H4658" i="7"/>
  <c r="U4658" i="7" s="1"/>
  <c r="C4658" i="7"/>
  <c r="E4658" i="7" s="1"/>
  <c r="F4658" i="7" s="1"/>
  <c r="L4657" i="7"/>
  <c r="K4657" i="7"/>
  <c r="H4657" i="7"/>
  <c r="U4657" i="7" s="1"/>
  <c r="C4657" i="7"/>
  <c r="E4657" i="7" s="1"/>
  <c r="F4657" i="7" s="1"/>
  <c r="U4656" i="7"/>
  <c r="L4656" i="7"/>
  <c r="K4656" i="7"/>
  <c r="H4656" i="7"/>
  <c r="C4656" i="7"/>
  <c r="E4656" i="7" s="1"/>
  <c r="F4656" i="7" s="1"/>
  <c r="U4655" i="7"/>
  <c r="L4655" i="7"/>
  <c r="K4655" i="7"/>
  <c r="H4655" i="7"/>
  <c r="C4655" i="7"/>
  <c r="E4655" i="7" s="1"/>
  <c r="F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E4653" i="7"/>
  <c r="F4653" i="7" s="1"/>
  <c r="C4653" i="7"/>
  <c r="L4652" i="7"/>
  <c r="K4652" i="7"/>
  <c r="H4652" i="7"/>
  <c r="U4652" i="7" s="1"/>
  <c r="C4652" i="7"/>
  <c r="E4652" i="7" s="1"/>
  <c r="F4652" i="7" s="1"/>
  <c r="L4651" i="7"/>
  <c r="K4651" i="7"/>
  <c r="H4651" i="7"/>
  <c r="U4651" i="7" s="1"/>
  <c r="C4651" i="7"/>
  <c r="E4651" i="7" s="1"/>
  <c r="F4651" i="7" s="1"/>
  <c r="U4650" i="7"/>
  <c r="L4650" i="7"/>
  <c r="K4650" i="7"/>
  <c r="H4650" i="7"/>
  <c r="C4650" i="7"/>
  <c r="E4650" i="7" s="1"/>
  <c r="F4650" i="7" s="1"/>
  <c r="L4649" i="7"/>
  <c r="K4649" i="7"/>
  <c r="H4649" i="7"/>
  <c r="U4649" i="7" s="1"/>
  <c r="C4649" i="7"/>
  <c r="E4649" i="7" s="1"/>
  <c r="F4649" i="7" s="1"/>
  <c r="U4648" i="7"/>
  <c r="L4648" i="7"/>
  <c r="K4648" i="7"/>
  <c r="H4648" i="7"/>
  <c r="C4648" i="7"/>
  <c r="E4648" i="7" s="1"/>
  <c r="F4648" i="7" s="1"/>
  <c r="L4647" i="7"/>
  <c r="K4647" i="7"/>
  <c r="H4647" i="7"/>
  <c r="U4647" i="7" s="1"/>
  <c r="C4647" i="7"/>
  <c r="E4647" i="7" s="1"/>
  <c r="F4647" i="7" s="1"/>
  <c r="I4647" i="7" s="1"/>
  <c r="U4646" i="7"/>
  <c r="L4646" i="7"/>
  <c r="K4646" i="7"/>
  <c r="H4646" i="7"/>
  <c r="C4646" i="7"/>
  <c r="E4646" i="7" s="1"/>
  <c r="F4646" i="7" s="1"/>
  <c r="L4645" i="7"/>
  <c r="K4645" i="7"/>
  <c r="H4645" i="7"/>
  <c r="U4645" i="7" s="1"/>
  <c r="C4645" i="7"/>
  <c r="E4645" i="7" s="1"/>
  <c r="F4645" i="7" s="1"/>
  <c r="L4644" i="7"/>
  <c r="K4644" i="7"/>
  <c r="H4644" i="7"/>
  <c r="U4644" i="7" s="1"/>
  <c r="C4644" i="7"/>
  <c r="E4644" i="7" s="1"/>
  <c r="F4644" i="7" s="1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J4642" i="7" s="1"/>
  <c r="L4641" i="7"/>
  <c r="K4641" i="7"/>
  <c r="H4641" i="7"/>
  <c r="U4641" i="7" s="1"/>
  <c r="C4641" i="7"/>
  <c r="E4641" i="7" s="1"/>
  <c r="F4641" i="7" s="1"/>
  <c r="U4640" i="7"/>
  <c r="L4640" i="7"/>
  <c r="K4640" i="7"/>
  <c r="H4640" i="7"/>
  <c r="C4640" i="7"/>
  <c r="E4640" i="7" s="1"/>
  <c r="F4640" i="7" s="1"/>
  <c r="L4639" i="7"/>
  <c r="K4639" i="7"/>
  <c r="H4639" i="7"/>
  <c r="U4639" i="7" s="1"/>
  <c r="C4639" i="7"/>
  <c r="E4639" i="7" s="1"/>
  <c r="F4639" i="7" s="1"/>
  <c r="L4638" i="7"/>
  <c r="K4638" i="7"/>
  <c r="H4638" i="7"/>
  <c r="U4638" i="7" s="1"/>
  <c r="C4638" i="7"/>
  <c r="E4638" i="7" s="1"/>
  <c r="F4638" i="7" s="1"/>
  <c r="I4638" i="7" s="1"/>
  <c r="L4637" i="7"/>
  <c r="K4637" i="7"/>
  <c r="H4637" i="7"/>
  <c r="U4637" i="7" s="1"/>
  <c r="E4637" i="7"/>
  <c r="F4637" i="7" s="1"/>
  <c r="C4637" i="7"/>
  <c r="L4636" i="7"/>
  <c r="K4636" i="7"/>
  <c r="H4636" i="7"/>
  <c r="U4636" i="7" s="1"/>
  <c r="C4636" i="7"/>
  <c r="E4636" i="7" s="1"/>
  <c r="F4636" i="7" s="1"/>
  <c r="J4636" i="7" s="1"/>
  <c r="L4635" i="7"/>
  <c r="K4635" i="7"/>
  <c r="H4635" i="7"/>
  <c r="U4635" i="7" s="1"/>
  <c r="C4635" i="7"/>
  <c r="E4635" i="7" s="1"/>
  <c r="F4635" i="7" s="1"/>
  <c r="L4634" i="7"/>
  <c r="K4634" i="7"/>
  <c r="H4634" i="7"/>
  <c r="U4634" i="7" s="1"/>
  <c r="C4634" i="7"/>
  <c r="E4634" i="7" s="1"/>
  <c r="F4634" i="7" s="1"/>
  <c r="L4633" i="7"/>
  <c r="K4633" i="7"/>
  <c r="H4633" i="7"/>
  <c r="U4633" i="7" s="1"/>
  <c r="C4633" i="7"/>
  <c r="E4633" i="7" s="1"/>
  <c r="F4633" i="7" s="1"/>
  <c r="U4632" i="7"/>
  <c r="L4632" i="7"/>
  <c r="K4632" i="7"/>
  <c r="H4632" i="7"/>
  <c r="C4632" i="7"/>
  <c r="E4632" i="7" s="1"/>
  <c r="F4632" i="7" s="1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L4628" i="7"/>
  <c r="K4628" i="7"/>
  <c r="H4628" i="7"/>
  <c r="U4628" i="7" s="1"/>
  <c r="C4628" i="7"/>
  <c r="E4628" i="7" s="1"/>
  <c r="F4628" i="7" s="1"/>
  <c r="J4628" i="7" s="1"/>
  <c r="L4627" i="7"/>
  <c r="K4627" i="7"/>
  <c r="H4627" i="7"/>
  <c r="U4627" i="7" s="1"/>
  <c r="C4627" i="7"/>
  <c r="E4627" i="7" s="1"/>
  <c r="F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C4625" i="7"/>
  <c r="E4625" i="7" s="1"/>
  <c r="F4625" i="7" s="1"/>
  <c r="U4624" i="7"/>
  <c r="L4624" i="7"/>
  <c r="K4624" i="7"/>
  <c r="H4624" i="7"/>
  <c r="C4624" i="7"/>
  <c r="E4624" i="7" s="1"/>
  <c r="F4624" i="7" s="1"/>
  <c r="J4624" i="7" s="1"/>
  <c r="L4623" i="7"/>
  <c r="I4623" i="7" s="1"/>
  <c r="K4623" i="7"/>
  <c r="H4623" i="7"/>
  <c r="U4623" i="7" s="1"/>
  <c r="C4623" i="7"/>
  <c r="E4623" i="7" s="1"/>
  <c r="F4623" i="7" s="1"/>
  <c r="L4622" i="7"/>
  <c r="K4622" i="7"/>
  <c r="H4622" i="7"/>
  <c r="U4622" i="7" s="1"/>
  <c r="C4622" i="7"/>
  <c r="E4622" i="7" s="1"/>
  <c r="F4622" i="7" s="1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E4619" i="7"/>
  <c r="F4619" i="7" s="1"/>
  <c r="C4619" i="7"/>
  <c r="L4618" i="7"/>
  <c r="K4618" i="7"/>
  <c r="H4618" i="7"/>
  <c r="U4618" i="7" s="1"/>
  <c r="C4618" i="7"/>
  <c r="E4618" i="7" s="1"/>
  <c r="F4618" i="7" s="1"/>
  <c r="U4617" i="7"/>
  <c r="L4617" i="7"/>
  <c r="K4617" i="7"/>
  <c r="H4617" i="7"/>
  <c r="C4617" i="7"/>
  <c r="E4617" i="7" s="1"/>
  <c r="F4617" i="7" s="1"/>
  <c r="L4616" i="7"/>
  <c r="K4616" i="7"/>
  <c r="H4616" i="7"/>
  <c r="U4616" i="7" s="1"/>
  <c r="C4616" i="7"/>
  <c r="E4616" i="7" s="1"/>
  <c r="F4616" i="7" s="1"/>
  <c r="L4615" i="7"/>
  <c r="K4615" i="7"/>
  <c r="H4615" i="7"/>
  <c r="U4615" i="7" s="1"/>
  <c r="C4615" i="7"/>
  <c r="E4615" i="7" s="1"/>
  <c r="F4615" i="7" s="1"/>
  <c r="J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C4613" i="7"/>
  <c r="E4613" i="7" s="1"/>
  <c r="F4613" i="7" s="1"/>
  <c r="L4612" i="7"/>
  <c r="K4612" i="7"/>
  <c r="J4612" i="7"/>
  <c r="H4612" i="7"/>
  <c r="U4612" i="7" s="1"/>
  <c r="C4612" i="7"/>
  <c r="E4612" i="7" s="1"/>
  <c r="F4612" i="7" s="1"/>
  <c r="L4611" i="7"/>
  <c r="K4611" i="7"/>
  <c r="H4611" i="7"/>
  <c r="U4611" i="7" s="1"/>
  <c r="E4611" i="7"/>
  <c r="F4611" i="7" s="1"/>
  <c r="C4611" i="7"/>
  <c r="L4610" i="7"/>
  <c r="K4610" i="7"/>
  <c r="H4610" i="7"/>
  <c r="U4610" i="7" s="1"/>
  <c r="C4610" i="7"/>
  <c r="E4610" i="7" s="1"/>
  <c r="F4610" i="7" s="1"/>
  <c r="U4609" i="7"/>
  <c r="L4609" i="7"/>
  <c r="K4609" i="7"/>
  <c r="H4609" i="7"/>
  <c r="C4609" i="7"/>
  <c r="E4609" i="7" s="1"/>
  <c r="F4609" i="7" s="1"/>
  <c r="U4608" i="7"/>
  <c r="L4608" i="7"/>
  <c r="K4608" i="7"/>
  <c r="H4608" i="7"/>
  <c r="C4608" i="7"/>
  <c r="E4608" i="7" s="1"/>
  <c r="F4608" i="7" s="1"/>
  <c r="L4607" i="7"/>
  <c r="K4607" i="7"/>
  <c r="H4607" i="7"/>
  <c r="U4607" i="7" s="1"/>
  <c r="E4607" i="7"/>
  <c r="F4607" i="7" s="1"/>
  <c r="C4607" i="7"/>
  <c r="L4606" i="7"/>
  <c r="K4606" i="7"/>
  <c r="H4606" i="7"/>
  <c r="U4606" i="7" s="1"/>
  <c r="E4606" i="7"/>
  <c r="F4606" i="7" s="1"/>
  <c r="C4606" i="7"/>
  <c r="L4605" i="7"/>
  <c r="K4605" i="7"/>
  <c r="H4605" i="7"/>
  <c r="U4605" i="7" s="1"/>
  <c r="C4605" i="7"/>
  <c r="E4605" i="7" s="1"/>
  <c r="F4605" i="7" s="1"/>
  <c r="U4604" i="7"/>
  <c r="L4604" i="7"/>
  <c r="K4604" i="7"/>
  <c r="H4604" i="7"/>
  <c r="C4604" i="7"/>
  <c r="E4604" i="7" s="1"/>
  <c r="F4604" i="7" s="1"/>
  <c r="L4603" i="7"/>
  <c r="K4603" i="7"/>
  <c r="H4603" i="7"/>
  <c r="U4603" i="7" s="1"/>
  <c r="C4603" i="7"/>
  <c r="E4603" i="7" s="1"/>
  <c r="F4603" i="7" s="1"/>
  <c r="L4602" i="7"/>
  <c r="K4602" i="7"/>
  <c r="H4602" i="7"/>
  <c r="U4602" i="7" s="1"/>
  <c r="C4602" i="7"/>
  <c r="E4602" i="7" s="1"/>
  <c r="F4602" i="7" s="1"/>
  <c r="L4601" i="7"/>
  <c r="K4601" i="7"/>
  <c r="H4601" i="7"/>
  <c r="U4601" i="7" s="1"/>
  <c r="E4601" i="7"/>
  <c r="F4601" i="7" s="1"/>
  <c r="C4601" i="7"/>
  <c r="L4600" i="7"/>
  <c r="K4600" i="7"/>
  <c r="H4600" i="7"/>
  <c r="U4600" i="7" s="1"/>
  <c r="C4600" i="7"/>
  <c r="E4600" i="7" s="1"/>
  <c r="F4600" i="7" s="1"/>
  <c r="I4600" i="7" s="1"/>
  <c r="L4599" i="7"/>
  <c r="K4599" i="7"/>
  <c r="H4599" i="7"/>
  <c r="U4599" i="7" s="1"/>
  <c r="C4599" i="7"/>
  <c r="E4599" i="7" s="1"/>
  <c r="F4599" i="7" s="1"/>
  <c r="L4598" i="7"/>
  <c r="K4598" i="7"/>
  <c r="H4598" i="7"/>
  <c r="U4598" i="7" s="1"/>
  <c r="C4598" i="7"/>
  <c r="E4598" i="7" s="1"/>
  <c r="F4598" i="7" s="1"/>
  <c r="L4597" i="7"/>
  <c r="K4597" i="7"/>
  <c r="H4597" i="7"/>
  <c r="U4597" i="7" s="1"/>
  <c r="E4597" i="7"/>
  <c r="F4597" i="7" s="1"/>
  <c r="C4597" i="7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I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U4592" i="7"/>
  <c r="L4592" i="7"/>
  <c r="J4592" i="7" s="1"/>
  <c r="K4592" i="7"/>
  <c r="H4592" i="7"/>
  <c r="C4592" i="7"/>
  <c r="E4592" i="7" s="1"/>
  <c r="F4592" i="7" s="1"/>
  <c r="L4591" i="7"/>
  <c r="K4591" i="7"/>
  <c r="H4591" i="7"/>
  <c r="U4591" i="7" s="1"/>
  <c r="E4591" i="7"/>
  <c r="F4591" i="7" s="1"/>
  <c r="J4591" i="7" s="1"/>
  <c r="C4591" i="7"/>
  <c r="L4590" i="7"/>
  <c r="K4590" i="7"/>
  <c r="H4590" i="7"/>
  <c r="U4590" i="7" s="1"/>
  <c r="C4590" i="7"/>
  <c r="E4590" i="7" s="1"/>
  <c r="F4590" i="7" s="1"/>
  <c r="U4589" i="7"/>
  <c r="L4589" i="7"/>
  <c r="K4589" i="7"/>
  <c r="H4589" i="7"/>
  <c r="C4589" i="7"/>
  <c r="E4589" i="7" s="1"/>
  <c r="F4589" i="7" s="1"/>
  <c r="L4588" i="7"/>
  <c r="K4588" i="7"/>
  <c r="H4588" i="7"/>
  <c r="U4588" i="7" s="1"/>
  <c r="C4588" i="7"/>
  <c r="E4588" i="7" s="1"/>
  <c r="F4588" i="7" s="1"/>
  <c r="L4587" i="7"/>
  <c r="K4587" i="7"/>
  <c r="H4587" i="7"/>
  <c r="U4587" i="7" s="1"/>
  <c r="C4587" i="7"/>
  <c r="E4587" i="7" s="1"/>
  <c r="F4587" i="7" s="1"/>
  <c r="L4586" i="7"/>
  <c r="K4586" i="7"/>
  <c r="H4586" i="7"/>
  <c r="U4586" i="7" s="1"/>
  <c r="C4586" i="7"/>
  <c r="E4586" i="7" s="1"/>
  <c r="F4586" i="7" s="1"/>
  <c r="L4585" i="7"/>
  <c r="K4585" i="7"/>
  <c r="H4585" i="7"/>
  <c r="U4585" i="7" s="1"/>
  <c r="E4585" i="7"/>
  <c r="F4585" i="7" s="1"/>
  <c r="C4585" i="7"/>
  <c r="L4584" i="7"/>
  <c r="K4584" i="7"/>
  <c r="H4584" i="7"/>
  <c r="U4584" i="7" s="1"/>
  <c r="C4584" i="7"/>
  <c r="E4584" i="7" s="1"/>
  <c r="F4584" i="7" s="1"/>
  <c r="L4583" i="7"/>
  <c r="K4583" i="7"/>
  <c r="H4583" i="7"/>
  <c r="U4583" i="7" s="1"/>
  <c r="C4583" i="7"/>
  <c r="E4583" i="7" s="1"/>
  <c r="F4583" i="7" s="1"/>
  <c r="L4582" i="7"/>
  <c r="K4582" i="7"/>
  <c r="H4582" i="7"/>
  <c r="U4582" i="7" s="1"/>
  <c r="C4582" i="7"/>
  <c r="E4582" i="7" s="1"/>
  <c r="F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L4579" i="7"/>
  <c r="K4579" i="7"/>
  <c r="H4579" i="7"/>
  <c r="U4579" i="7" s="1"/>
  <c r="C4579" i="7"/>
  <c r="E4579" i="7" s="1"/>
  <c r="F4579" i="7" s="1"/>
  <c r="L4578" i="7"/>
  <c r="K4578" i="7"/>
  <c r="H4578" i="7"/>
  <c r="U4578" i="7" s="1"/>
  <c r="C4578" i="7"/>
  <c r="E4578" i="7" s="1"/>
  <c r="F4578" i="7" s="1"/>
  <c r="L4577" i="7"/>
  <c r="K4577" i="7"/>
  <c r="H4577" i="7"/>
  <c r="U4577" i="7" s="1"/>
  <c r="C4577" i="7"/>
  <c r="E4577" i="7" s="1"/>
  <c r="F4577" i="7" s="1"/>
  <c r="L4576" i="7"/>
  <c r="K4576" i="7"/>
  <c r="H4576" i="7"/>
  <c r="U4576" i="7" s="1"/>
  <c r="C4576" i="7"/>
  <c r="E4576" i="7" s="1"/>
  <c r="F4576" i="7" s="1"/>
  <c r="L4575" i="7"/>
  <c r="K4575" i="7"/>
  <c r="H4575" i="7"/>
  <c r="U4575" i="7" s="1"/>
  <c r="C4575" i="7"/>
  <c r="E4575" i="7" s="1"/>
  <c r="F4575" i="7" s="1"/>
  <c r="L4574" i="7"/>
  <c r="K4574" i="7"/>
  <c r="H4574" i="7"/>
  <c r="U4574" i="7" s="1"/>
  <c r="C4574" i="7"/>
  <c r="E4574" i="7" s="1"/>
  <c r="F4574" i="7" s="1"/>
  <c r="I4574" i="7" s="1"/>
  <c r="L4573" i="7"/>
  <c r="K4573" i="7"/>
  <c r="H4573" i="7"/>
  <c r="U4573" i="7" s="1"/>
  <c r="C4573" i="7"/>
  <c r="E4573" i="7" s="1"/>
  <c r="F4573" i="7" s="1"/>
  <c r="L4572" i="7"/>
  <c r="J4572" i="7" s="1"/>
  <c r="K4572" i="7"/>
  <c r="H4572" i="7"/>
  <c r="U4572" i="7" s="1"/>
  <c r="C4572" i="7"/>
  <c r="E4572" i="7" s="1"/>
  <c r="F4572" i="7" s="1"/>
  <c r="L4571" i="7"/>
  <c r="K4571" i="7"/>
  <c r="H4571" i="7"/>
  <c r="U4571" i="7" s="1"/>
  <c r="C4571" i="7"/>
  <c r="E4571" i="7" s="1"/>
  <c r="F4571" i="7" s="1"/>
  <c r="J4571" i="7" s="1"/>
  <c r="L4570" i="7"/>
  <c r="K4570" i="7"/>
  <c r="H4570" i="7"/>
  <c r="U4570" i="7" s="1"/>
  <c r="C4570" i="7"/>
  <c r="E4570" i="7" s="1"/>
  <c r="F4570" i="7" s="1"/>
  <c r="L4569" i="7"/>
  <c r="K4569" i="7"/>
  <c r="H4569" i="7"/>
  <c r="U4569" i="7" s="1"/>
  <c r="C4569" i="7"/>
  <c r="E4569" i="7" s="1"/>
  <c r="F4569" i="7" s="1"/>
  <c r="L4568" i="7"/>
  <c r="K4568" i="7"/>
  <c r="H4568" i="7"/>
  <c r="U4568" i="7" s="1"/>
  <c r="C4568" i="7"/>
  <c r="E4568" i="7" s="1"/>
  <c r="F4568" i="7" s="1"/>
  <c r="J4568" i="7" s="1"/>
  <c r="L4567" i="7"/>
  <c r="K4567" i="7"/>
  <c r="H4567" i="7"/>
  <c r="U4567" i="7" s="1"/>
  <c r="E4567" i="7"/>
  <c r="F4567" i="7" s="1"/>
  <c r="I4567" i="7" s="1"/>
  <c r="C4567" i="7"/>
  <c r="L4566" i="7"/>
  <c r="K4566" i="7"/>
  <c r="H4566" i="7"/>
  <c r="U4566" i="7" s="1"/>
  <c r="C4566" i="7"/>
  <c r="E4566" i="7" s="1"/>
  <c r="F4566" i="7" s="1"/>
  <c r="L4565" i="7"/>
  <c r="K4565" i="7"/>
  <c r="H4565" i="7"/>
  <c r="U4565" i="7" s="1"/>
  <c r="E4565" i="7"/>
  <c r="F4565" i="7" s="1"/>
  <c r="C4565" i="7"/>
  <c r="L4564" i="7"/>
  <c r="K4564" i="7"/>
  <c r="H4564" i="7"/>
  <c r="U4564" i="7" s="1"/>
  <c r="C4564" i="7"/>
  <c r="E4564" i="7" s="1"/>
  <c r="F4564" i="7" s="1"/>
  <c r="I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C4562" i="7"/>
  <c r="E4562" i="7" s="1"/>
  <c r="F4562" i="7" s="1"/>
  <c r="J4562" i="7" s="1"/>
  <c r="L4561" i="7"/>
  <c r="K4561" i="7"/>
  <c r="H4561" i="7"/>
  <c r="U4561" i="7" s="1"/>
  <c r="C4561" i="7"/>
  <c r="E4561" i="7" s="1"/>
  <c r="F4561" i="7" s="1"/>
  <c r="U4560" i="7"/>
  <c r="L4560" i="7"/>
  <c r="K4560" i="7"/>
  <c r="H4560" i="7"/>
  <c r="C4560" i="7"/>
  <c r="E4560" i="7" s="1"/>
  <c r="F4560" i="7" s="1"/>
  <c r="L4559" i="7"/>
  <c r="K4559" i="7"/>
  <c r="H4559" i="7"/>
  <c r="U4559" i="7" s="1"/>
  <c r="C4559" i="7"/>
  <c r="E4559" i="7" s="1"/>
  <c r="F4559" i="7" s="1"/>
  <c r="L4558" i="7"/>
  <c r="K4558" i="7"/>
  <c r="H4558" i="7"/>
  <c r="U4558" i="7" s="1"/>
  <c r="E4558" i="7"/>
  <c r="F4558" i="7" s="1"/>
  <c r="C4558" i="7"/>
  <c r="L4557" i="7"/>
  <c r="K4557" i="7"/>
  <c r="H4557" i="7"/>
  <c r="U4557" i="7" s="1"/>
  <c r="C4557" i="7"/>
  <c r="E4557" i="7" s="1"/>
  <c r="F4557" i="7" s="1"/>
  <c r="L4556" i="7"/>
  <c r="K4556" i="7"/>
  <c r="H4556" i="7"/>
  <c r="U4556" i="7" s="1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L4553" i="7"/>
  <c r="K4553" i="7"/>
  <c r="H4553" i="7"/>
  <c r="U4553" i="7" s="1"/>
  <c r="C4553" i="7"/>
  <c r="E4553" i="7" s="1"/>
  <c r="F4553" i="7" s="1"/>
  <c r="U4552" i="7"/>
  <c r="L4552" i="7"/>
  <c r="K4552" i="7"/>
  <c r="H4552" i="7"/>
  <c r="C4552" i="7"/>
  <c r="E4552" i="7" s="1"/>
  <c r="F4552" i="7" s="1"/>
  <c r="L4551" i="7"/>
  <c r="K4551" i="7"/>
  <c r="H4551" i="7"/>
  <c r="U4551" i="7" s="1"/>
  <c r="E4551" i="7"/>
  <c r="F4551" i="7" s="1"/>
  <c r="C4551" i="7"/>
  <c r="L4550" i="7"/>
  <c r="K4550" i="7"/>
  <c r="H4550" i="7"/>
  <c r="U4550" i="7" s="1"/>
  <c r="C4550" i="7"/>
  <c r="E4550" i="7" s="1"/>
  <c r="F4550" i="7" s="1"/>
  <c r="U4549" i="7"/>
  <c r="L4549" i="7"/>
  <c r="K4549" i="7"/>
  <c r="H4549" i="7"/>
  <c r="C4549" i="7"/>
  <c r="E4549" i="7" s="1"/>
  <c r="F4549" i="7" s="1"/>
  <c r="L4548" i="7"/>
  <c r="J4548" i="7" s="1"/>
  <c r="K4548" i="7"/>
  <c r="H4548" i="7"/>
  <c r="U4548" i="7" s="1"/>
  <c r="C4548" i="7"/>
  <c r="E4548" i="7" s="1"/>
  <c r="F4548" i="7" s="1"/>
  <c r="L4547" i="7"/>
  <c r="K4547" i="7"/>
  <c r="H4547" i="7"/>
  <c r="U4547" i="7" s="1"/>
  <c r="C4547" i="7"/>
  <c r="E4547" i="7" s="1"/>
  <c r="F4547" i="7" s="1"/>
  <c r="L4546" i="7"/>
  <c r="K4546" i="7"/>
  <c r="H4546" i="7"/>
  <c r="U4546" i="7" s="1"/>
  <c r="C4546" i="7"/>
  <c r="E4546" i="7" s="1"/>
  <c r="F4546" i="7" s="1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L4543" i="7"/>
  <c r="K4543" i="7"/>
  <c r="H4543" i="7"/>
  <c r="U4543" i="7" s="1"/>
  <c r="C4543" i="7"/>
  <c r="E4543" i="7" s="1"/>
  <c r="F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H4540" i="7"/>
  <c r="U4540" i="7" s="1"/>
  <c r="C4540" i="7"/>
  <c r="E4540" i="7" s="1"/>
  <c r="F4540" i="7" s="1"/>
  <c r="U4539" i="7"/>
  <c r="L4539" i="7"/>
  <c r="K4539" i="7"/>
  <c r="H4539" i="7"/>
  <c r="C4539" i="7"/>
  <c r="E4539" i="7" s="1"/>
  <c r="F4539" i="7" s="1"/>
  <c r="L4538" i="7"/>
  <c r="K4538" i="7"/>
  <c r="H4538" i="7"/>
  <c r="U4538" i="7" s="1"/>
  <c r="C4538" i="7"/>
  <c r="E4538" i="7" s="1"/>
  <c r="F4538" i="7" s="1"/>
  <c r="J4538" i="7" s="1"/>
  <c r="L4537" i="7"/>
  <c r="K4537" i="7"/>
  <c r="H4537" i="7"/>
  <c r="U4537" i="7" s="1"/>
  <c r="C4537" i="7"/>
  <c r="E4537" i="7" s="1"/>
  <c r="F4537" i="7" s="1"/>
  <c r="U4536" i="7"/>
  <c r="L4536" i="7"/>
  <c r="K4536" i="7"/>
  <c r="H4536" i="7"/>
  <c r="C4536" i="7"/>
  <c r="E4536" i="7" s="1"/>
  <c r="F4536" i="7" s="1"/>
  <c r="L4535" i="7"/>
  <c r="K4535" i="7"/>
  <c r="H4535" i="7"/>
  <c r="U4535" i="7" s="1"/>
  <c r="C4535" i="7"/>
  <c r="E4535" i="7" s="1"/>
  <c r="F4535" i="7" s="1"/>
  <c r="J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L4532" i="7"/>
  <c r="K4532" i="7"/>
  <c r="H4532" i="7"/>
  <c r="U4532" i="7" s="1"/>
  <c r="C4532" i="7"/>
  <c r="E4532" i="7" s="1"/>
  <c r="F4532" i="7" s="1"/>
  <c r="L4531" i="7"/>
  <c r="K4531" i="7"/>
  <c r="H4531" i="7"/>
  <c r="U4531" i="7" s="1"/>
  <c r="C4531" i="7"/>
  <c r="E4531" i="7" s="1"/>
  <c r="F4531" i="7" s="1"/>
  <c r="L4530" i="7"/>
  <c r="K4530" i="7"/>
  <c r="H4530" i="7"/>
  <c r="U4530" i="7" s="1"/>
  <c r="C4530" i="7"/>
  <c r="E4530" i="7" s="1"/>
  <c r="F4530" i="7" s="1"/>
  <c r="L4529" i="7"/>
  <c r="K4529" i="7"/>
  <c r="H4529" i="7"/>
  <c r="U4529" i="7" s="1"/>
  <c r="E4529" i="7"/>
  <c r="F4529" i="7" s="1"/>
  <c r="C4529" i="7"/>
  <c r="L4528" i="7"/>
  <c r="K4528" i="7"/>
  <c r="H4528" i="7"/>
  <c r="U4528" i="7" s="1"/>
  <c r="C4528" i="7"/>
  <c r="E4528" i="7" s="1"/>
  <c r="F4528" i="7" s="1"/>
  <c r="J4528" i="7" s="1"/>
  <c r="L4527" i="7"/>
  <c r="J4527" i="7" s="1"/>
  <c r="K4527" i="7"/>
  <c r="H4527" i="7"/>
  <c r="U4527" i="7" s="1"/>
  <c r="C4527" i="7"/>
  <c r="E4527" i="7" s="1"/>
  <c r="F4527" i="7" s="1"/>
  <c r="L4526" i="7"/>
  <c r="K4526" i="7"/>
  <c r="H4526" i="7"/>
  <c r="U4526" i="7" s="1"/>
  <c r="C4526" i="7"/>
  <c r="E4526" i="7" s="1"/>
  <c r="F4526" i="7" s="1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L4523" i="7"/>
  <c r="K4523" i="7"/>
  <c r="H4523" i="7"/>
  <c r="U4523" i="7" s="1"/>
  <c r="E4523" i="7"/>
  <c r="F4523" i="7" s="1"/>
  <c r="J4523" i="7" s="1"/>
  <c r="C4523" i="7"/>
  <c r="L4522" i="7"/>
  <c r="K4522" i="7"/>
  <c r="H4522" i="7"/>
  <c r="U4522" i="7" s="1"/>
  <c r="C4522" i="7"/>
  <c r="E4522" i="7" s="1"/>
  <c r="F4522" i="7" s="1"/>
  <c r="L4521" i="7"/>
  <c r="K4521" i="7"/>
  <c r="H4521" i="7"/>
  <c r="U4521" i="7" s="1"/>
  <c r="C4521" i="7"/>
  <c r="E4521" i="7" s="1"/>
  <c r="F4521" i="7" s="1"/>
  <c r="L4520" i="7"/>
  <c r="K4520" i="7"/>
  <c r="H4520" i="7"/>
  <c r="U4520" i="7" s="1"/>
  <c r="C4520" i="7"/>
  <c r="E4520" i="7" s="1"/>
  <c r="F4520" i="7" s="1"/>
  <c r="L4519" i="7"/>
  <c r="K4519" i="7"/>
  <c r="H4519" i="7"/>
  <c r="U4519" i="7" s="1"/>
  <c r="E4519" i="7"/>
  <c r="F4519" i="7" s="1"/>
  <c r="J4519" i="7" s="1"/>
  <c r="C4519" i="7"/>
  <c r="L4518" i="7"/>
  <c r="K4518" i="7"/>
  <c r="H4518" i="7"/>
  <c r="U4518" i="7" s="1"/>
  <c r="C4518" i="7"/>
  <c r="E4518" i="7" s="1"/>
  <c r="F4518" i="7" s="1"/>
  <c r="L4517" i="7"/>
  <c r="K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C4515" i="7"/>
  <c r="E4515" i="7" s="1"/>
  <c r="F4515" i="7" s="1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L4512" i="7"/>
  <c r="I4512" i="7" s="1"/>
  <c r="K4512" i="7"/>
  <c r="H4512" i="7"/>
  <c r="U4512" i="7" s="1"/>
  <c r="C4512" i="7"/>
  <c r="E4512" i="7" s="1"/>
  <c r="F4512" i="7" s="1"/>
  <c r="L4511" i="7"/>
  <c r="K4511" i="7"/>
  <c r="H4511" i="7"/>
  <c r="U4511" i="7" s="1"/>
  <c r="C4511" i="7"/>
  <c r="E4511" i="7" s="1"/>
  <c r="F4511" i="7" s="1"/>
  <c r="L4510" i="7"/>
  <c r="K4510" i="7"/>
  <c r="H4510" i="7"/>
  <c r="U4510" i="7" s="1"/>
  <c r="E4510" i="7"/>
  <c r="F4510" i="7" s="1"/>
  <c r="I4510" i="7" s="1"/>
  <c r="C4510" i="7"/>
  <c r="U4509" i="7"/>
  <c r="L4509" i="7"/>
  <c r="K4509" i="7"/>
  <c r="H4509" i="7"/>
  <c r="C4509" i="7"/>
  <c r="E4509" i="7" s="1"/>
  <c r="F4509" i="7" s="1"/>
  <c r="U4508" i="7"/>
  <c r="L4508" i="7"/>
  <c r="K4508" i="7"/>
  <c r="H4508" i="7"/>
  <c r="C4508" i="7"/>
  <c r="E4508" i="7" s="1"/>
  <c r="F4508" i="7" s="1"/>
  <c r="L4507" i="7"/>
  <c r="K4507" i="7"/>
  <c r="H4507" i="7"/>
  <c r="U4507" i="7" s="1"/>
  <c r="C4507" i="7"/>
  <c r="E4507" i="7" s="1"/>
  <c r="F4507" i="7" s="1"/>
  <c r="L4506" i="7"/>
  <c r="K4506" i="7"/>
  <c r="H4506" i="7"/>
  <c r="U4506" i="7" s="1"/>
  <c r="E4506" i="7"/>
  <c r="F4506" i="7" s="1"/>
  <c r="C4506" i="7"/>
  <c r="L4505" i="7"/>
  <c r="K4505" i="7"/>
  <c r="H4505" i="7"/>
  <c r="U4505" i="7" s="1"/>
  <c r="E4505" i="7"/>
  <c r="F4505" i="7" s="1"/>
  <c r="C4505" i="7"/>
  <c r="U4504" i="7"/>
  <c r="L4504" i="7"/>
  <c r="K4504" i="7"/>
  <c r="H4504" i="7"/>
  <c r="C4504" i="7"/>
  <c r="E4504" i="7" s="1"/>
  <c r="F4504" i="7" s="1"/>
  <c r="L4503" i="7"/>
  <c r="K4503" i="7"/>
  <c r="H4503" i="7"/>
  <c r="U4503" i="7" s="1"/>
  <c r="C4503" i="7"/>
  <c r="E4503" i="7" s="1"/>
  <c r="F4503" i="7" s="1"/>
  <c r="L4502" i="7"/>
  <c r="K4502" i="7"/>
  <c r="H4502" i="7"/>
  <c r="U4502" i="7" s="1"/>
  <c r="E4502" i="7"/>
  <c r="F4502" i="7" s="1"/>
  <c r="C4502" i="7"/>
  <c r="L4501" i="7"/>
  <c r="K4501" i="7"/>
  <c r="H4501" i="7"/>
  <c r="U4501" i="7" s="1"/>
  <c r="C4501" i="7"/>
  <c r="E4501" i="7" s="1"/>
  <c r="F4501" i="7" s="1"/>
  <c r="L4500" i="7"/>
  <c r="K4500" i="7"/>
  <c r="H4500" i="7"/>
  <c r="U4500" i="7" s="1"/>
  <c r="C4500" i="7"/>
  <c r="E4500" i="7" s="1"/>
  <c r="F4500" i="7" s="1"/>
  <c r="U4499" i="7"/>
  <c r="L4499" i="7"/>
  <c r="K4499" i="7"/>
  <c r="H4499" i="7"/>
  <c r="C4499" i="7"/>
  <c r="E4499" i="7" s="1"/>
  <c r="F4499" i="7" s="1"/>
  <c r="L4498" i="7"/>
  <c r="K4498" i="7"/>
  <c r="H4498" i="7"/>
  <c r="U4498" i="7" s="1"/>
  <c r="C4498" i="7"/>
  <c r="E4498" i="7" s="1"/>
  <c r="F4498" i="7" s="1"/>
  <c r="L4497" i="7"/>
  <c r="K4497" i="7"/>
  <c r="H4497" i="7"/>
  <c r="U4497" i="7" s="1"/>
  <c r="C4497" i="7"/>
  <c r="E4497" i="7" s="1"/>
  <c r="F4497" i="7" s="1"/>
  <c r="L4496" i="7"/>
  <c r="K4496" i="7"/>
  <c r="H4496" i="7"/>
  <c r="U4496" i="7" s="1"/>
  <c r="C4496" i="7"/>
  <c r="E4496" i="7" s="1"/>
  <c r="F4496" i="7" s="1"/>
  <c r="L4495" i="7"/>
  <c r="K4495" i="7"/>
  <c r="H4495" i="7"/>
  <c r="U4495" i="7" s="1"/>
  <c r="F4495" i="7"/>
  <c r="C4495" i="7"/>
  <c r="E4495" i="7" s="1"/>
  <c r="L4494" i="7"/>
  <c r="K4494" i="7"/>
  <c r="H4494" i="7"/>
  <c r="U4494" i="7" s="1"/>
  <c r="C4494" i="7"/>
  <c r="E4494" i="7" s="1"/>
  <c r="F4494" i="7" s="1"/>
  <c r="I4494" i="7" s="1"/>
  <c r="L4493" i="7"/>
  <c r="K4493" i="7"/>
  <c r="H4493" i="7"/>
  <c r="U4493" i="7" s="1"/>
  <c r="C4493" i="7"/>
  <c r="E4493" i="7" s="1"/>
  <c r="F4493" i="7" s="1"/>
  <c r="L4492" i="7"/>
  <c r="K4492" i="7"/>
  <c r="H4492" i="7"/>
  <c r="U4492" i="7" s="1"/>
  <c r="C4492" i="7"/>
  <c r="E4492" i="7" s="1"/>
  <c r="F4492" i="7" s="1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L4489" i="7"/>
  <c r="K4489" i="7"/>
  <c r="H4489" i="7"/>
  <c r="U4489" i="7" s="1"/>
  <c r="C4489" i="7"/>
  <c r="E4489" i="7" s="1"/>
  <c r="F4489" i="7" s="1"/>
  <c r="L4488" i="7"/>
  <c r="K4488" i="7"/>
  <c r="H4488" i="7"/>
  <c r="U4488" i="7" s="1"/>
  <c r="C4488" i="7"/>
  <c r="E4488" i="7" s="1"/>
  <c r="F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C4485" i="7"/>
  <c r="E4485" i="7" s="1"/>
  <c r="F4485" i="7" s="1"/>
  <c r="L4484" i="7"/>
  <c r="K4484" i="7"/>
  <c r="H4484" i="7"/>
  <c r="U4484" i="7" s="1"/>
  <c r="C4484" i="7"/>
  <c r="E4484" i="7" s="1"/>
  <c r="F4484" i="7" s="1"/>
  <c r="J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C4481" i="7"/>
  <c r="E4481" i="7" s="1"/>
  <c r="F4481" i="7" s="1"/>
  <c r="L4480" i="7"/>
  <c r="K4480" i="7"/>
  <c r="H4480" i="7"/>
  <c r="U4480" i="7" s="1"/>
  <c r="C4480" i="7"/>
  <c r="E4480" i="7" s="1"/>
  <c r="F4480" i="7" s="1"/>
  <c r="L4479" i="7"/>
  <c r="K4479" i="7"/>
  <c r="H4479" i="7"/>
  <c r="U4479" i="7" s="1"/>
  <c r="C4479" i="7"/>
  <c r="E4479" i="7" s="1"/>
  <c r="F4479" i="7" s="1"/>
  <c r="J4479" i="7" s="1"/>
  <c r="L4478" i="7"/>
  <c r="K4478" i="7"/>
  <c r="H4478" i="7"/>
  <c r="U4478" i="7" s="1"/>
  <c r="C4478" i="7"/>
  <c r="E4478" i="7" s="1"/>
  <c r="F4478" i="7" s="1"/>
  <c r="L4477" i="7"/>
  <c r="K4477" i="7"/>
  <c r="H4477" i="7"/>
  <c r="U4477" i="7" s="1"/>
  <c r="C4477" i="7"/>
  <c r="E4477" i="7" s="1"/>
  <c r="F4477" i="7" s="1"/>
  <c r="L4476" i="7"/>
  <c r="K4476" i="7"/>
  <c r="J4476" i="7"/>
  <c r="I4476" i="7"/>
  <c r="H4476" i="7"/>
  <c r="U4476" i="7" s="1"/>
  <c r="C4476" i="7"/>
  <c r="E4476" i="7" s="1"/>
  <c r="F4476" i="7" s="1"/>
  <c r="L4475" i="7"/>
  <c r="K4475" i="7"/>
  <c r="H4475" i="7"/>
  <c r="U4475" i="7" s="1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L4472" i="7"/>
  <c r="K4472" i="7"/>
  <c r="H4472" i="7"/>
  <c r="U4472" i="7" s="1"/>
  <c r="C4472" i="7"/>
  <c r="E4472" i="7" s="1"/>
  <c r="F4472" i="7" s="1"/>
  <c r="L4471" i="7"/>
  <c r="K4471" i="7"/>
  <c r="H4471" i="7"/>
  <c r="U4471" i="7" s="1"/>
  <c r="E4471" i="7"/>
  <c r="F4471" i="7" s="1"/>
  <c r="C4471" i="7"/>
  <c r="L4470" i="7"/>
  <c r="K4470" i="7"/>
  <c r="H4470" i="7"/>
  <c r="U4470" i="7" s="1"/>
  <c r="C4470" i="7"/>
  <c r="E4470" i="7" s="1"/>
  <c r="F4470" i="7" s="1"/>
  <c r="U4469" i="7"/>
  <c r="L4469" i="7"/>
  <c r="K4469" i="7"/>
  <c r="H4469" i="7"/>
  <c r="C4469" i="7"/>
  <c r="E4469" i="7" s="1"/>
  <c r="F4469" i="7" s="1"/>
  <c r="L4468" i="7"/>
  <c r="J4468" i="7" s="1"/>
  <c r="K4468" i="7"/>
  <c r="H4468" i="7"/>
  <c r="U4468" i="7" s="1"/>
  <c r="C4468" i="7"/>
  <c r="E4468" i="7" s="1"/>
  <c r="F4468" i="7" s="1"/>
  <c r="L4467" i="7"/>
  <c r="K4467" i="7"/>
  <c r="H4467" i="7"/>
  <c r="U4467" i="7" s="1"/>
  <c r="E4467" i="7"/>
  <c r="F4467" i="7" s="1"/>
  <c r="C4467" i="7"/>
  <c r="L4466" i="7"/>
  <c r="K4466" i="7"/>
  <c r="H4466" i="7"/>
  <c r="U4466" i="7" s="1"/>
  <c r="C4466" i="7"/>
  <c r="E4466" i="7" s="1"/>
  <c r="F4466" i="7" s="1"/>
  <c r="J4466" i="7" s="1"/>
  <c r="L4465" i="7"/>
  <c r="K4465" i="7"/>
  <c r="H4465" i="7"/>
  <c r="U4465" i="7" s="1"/>
  <c r="C4465" i="7"/>
  <c r="E4465" i="7" s="1"/>
  <c r="F4465" i="7" s="1"/>
  <c r="L4464" i="7"/>
  <c r="K4464" i="7"/>
  <c r="H4464" i="7"/>
  <c r="U4464" i="7" s="1"/>
  <c r="C4464" i="7"/>
  <c r="E4464" i="7" s="1"/>
  <c r="F4464" i="7" s="1"/>
  <c r="L4463" i="7"/>
  <c r="K4463" i="7"/>
  <c r="H4463" i="7"/>
  <c r="U4463" i="7" s="1"/>
  <c r="C4463" i="7"/>
  <c r="E4463" i="7" s="1"/>
  <c r="F4463" i="7" s="1"/>
  <c r="L4462" i="7"/>
  <c r="K4462" i="7"/>
  <c r="H4462" i="7"/>
  <c r="U4462" i="7" s="1"/>
  <c r="E4462" i="7"/>
  <c r="F4462" i="7" s="1"/>
  <c r="C4462" i="7"/>
  <c r="L4461" i="7"/>
  <c r="K4461" i="7"/>
  <c r="H4461" i="7"/>
  <c r="U4461" i="7" s="1"/>
  <c r="C4461" i="7"/>
  <c r="E4461" i="7" s="1"/>
  <c r="F4461" i="7" s="1"/>
  <c r="L4460" i="7"/>
  <c r="K4460" i="7"/>
  <c r="H4460" i="7"/>
  <c r="U4460" i="7" s="1"/>
  <c r="C4460" i="7"/>
  <c r="E4460" i="7" s="1"/>
  <c r="F4460" i="7" s="1"/>
  <c r="L4459" i="7"/>
  <c r="K4459" i="7"/>
  <c r="H4459" i="7"/>
  <c r="U4459" i="7" s="1"/>
  <c r="C4459" i="7"/>
  <c r="E4459" i="7" s="1"/>
  <c r="F4459" i="7" s="1"/>
  <c r="J4459" i="7" s="1"/>
  <c r="L4458" i="7"/>
  <c r="K4458" i="7"/>
  <c r="H4458" i="7"/>
  <c r="U4458" i="7" s="1"/>
  <c r="C4458" i="7"/>
  <c r="E4458" i="7" s="1"/>
  <c r="F4458" i="7" s="1"/>
  <c r="U4457" i="7"/>
  <c r="L4457" i="7"/>
  <c r="K4457" i="7"/>
  <c r="H4457" i="7"/>
  <c r="C4457" i="7"/>
  <c r="E4457" i="7" s="1"/>
  <c r="F4457" i="7" s="1"/>
  <c r="L4456" i="7"/>
  <c r="K4456" i="7"/>
  <c r="H4456" i="7"/>
  <c r="U4456" i="7" s="1"/>
  <c r="C4456" i="7"/>
  <c r="E4456" i="7" s="1"/>
  <c r="F4456" i="7" s="1"/>
  <c r="L4455" i="7"/>
  <c r="K4455" i="7"/>
  <c r="H4455" i="7"/>
  <c r="U4455" i="7" s="1"/>
  <c r="E4455" i="7"/>
  <c r="F4455" i="7" s="1"/>
  <c r="C4455" i="7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L4452" i="7"/>
  <c r="K4452" i="7"/>
  <c r="H4452" i="7"/>
  <c r="U4452" i="7" s="1"/>
  <c r="C4452" i="7"/>
  <c r="E4452" i="7" s="1"/>
  <c r="F4452" i="7" s="1"/>
  <c r="L4451" i="7"/>
  <c r="K4451" i="7"/>
  <c r="H4451" i="7"/>
  <c r="U4451" i="7" s="1"/>
  <c r="C4451" i="7"/>
  <c r="E4451" i="7" s="1"/>
  <c r="F4451" i="7" s="1"/>
  <c r="L4450" i="7"/>
  <c r="K4450" i="7"/>
  <c r="H4450" i="7"/>
  <c r="U4450" i="7" s="1"/>
  <c r="C4450" i="7"/>
  <c r="E4450" i="7" s="1"/>
  <c r="F4450" i="7" s="1"/>
  <c r="L4449" i="7"/>
  <c r="K4449" i="7"/>
  <c r="H4449" i="7"/>
  <c r="U4449" i="7" s="1"/>
  <c r="C4449" i="7"/>
  <c r="E4449" i="7" s="1"/>
  <c r="F4449" i="7" s="1"/>
  <c r="J4449" i="7" s="1"/>
  <c r="L4448" i="7"/>
  <c r="K4448" i="7"/>
  <c r="H4448" i="7"/>
  <c r="U4448" i="7" s="1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E4446" i="7"/>
  <c r="F4446" i="7" s="1"/>
  <c r="C4446" i="7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J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C4440" i="7"/>
  <c r="E4440" i="7" s="1"/>
  <c r="F4440" i="7" s="1"/>
  <c r="J4440" i="7" s="1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E4437" i="7"/>
  <c r="F4437" i="7" s="1"/>
  <c r="C4437" i="7"/>
  <c r="L4436" i="7"/>
  <c r="K4436" i="7"/>
  <c r="H4436" i="7"/>
  <c r="U4436" i="7" s="1"/>
  <c r="C4436" i="7"/>
  <c r="E4436" i="7" s="1"/>
  <c r="F4436" i="7" s="1"/>
  <c r="L4435" i="7"/>
  <c r="K4435" i="7"/>
  <c r="H4435" i="7"/>
  <c r="U4435" i="7" s="1"/>
  <c r="C4435" i="7"/>
  <c r="E4435" i="7" s="1"/>
  <c r="F4435" i="7" s="1"/>
  <c r="L4434" i="7"/>
  <c r="K4434" i="7"/>
  <c r="H4434" i="7"/>
  <c r="U4434" i="7" s="1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J4430" i="7" s="1"/>
  <c r="K4430" i="7"/>
  <c r="H4430" i="7"/>
  <c r="U4430" i="7" s="1"/>
  <c r="C4430" i="7"/>
  <c r="E4430" i="7" s="1"/>
  <c r="F4430" i="7" s="1"/>
  <c r="L4429" i="7"/>
  <c r="K4429" i="7"/>
  <c r="H4429" i="7"/>
  <c r="U4429" i="7" s="1"/>
  <c r="C4429" i="7"/>
  <c r="E4429" i="7" s="1"/>
  <c r="F4429" i="7" s="1"/>
  <c r="U4428" i="7"/>
  <c r="L4428" i="7"/>
  <c r="K4428" i="7"/>
  <c r="H4428" i="7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E4423" i="7"/>
  <c r="F4423" i="7" s="1"/>
  <c r="C4423" i="7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C4418" i="7"/>
  <c r="E4418" i="7" s="1"/>
  <c r="F4418" i="7" s="1"/>
  <c r="L4417" i="7"/>
  <c r="K4417" i="7"/>
  <c r="H4417" i="7"/>
  <c r="U4417" i="7" s="1"/>
  <c r="C4417" i="7"/>
  <c r="E4417" i="7" s="1"/>
  <c r="F4417" i="7" s="1"/>
  <c r="L4416" i="7"/>
  <c r="K4416" i="7"/>
  <c r="H4416" i="7"/>
  <c r="U4416" i="7" s="1"/>
  <c r="C4416" i="7"/>
  <c r="E4416" i="7" s="1"/>
  <c r="F4416" i="7" s="1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E4414" i="7"/>
  <c r="F4414" i="7" s="1"/>
  <c r="C4414" i="7"/>
  <c r="L4413" i="7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L4408" i="7"/>
  <c r="K4408" i="7"/>
  <c r="H4408" i="7"/>
  <c r="U4408" i="7" s="1"/>
  <c r="C4408" i="7"/>
  <c r="E4408" i="7" s="1"/>
  <c r="F4408" i="7" s="1"/>
  <c r="L4407" i="7"/>
  <c r="J4407" i="7" s="1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U4405" i="7"/>
  <c r="L4405" i="7"/>
  <c r="K4405" i="7"/>
  <c r="H4405" i="7"/>
  <c r="E4405" i="7"/>
  <c r="F4405" i="7" s="1"/>
  <c r="C4405" i="7"/>
  <c r="L4404" i="7"/>
  <c r="K4404" i="7"/>
  <c r="H4404" i="7"/>
  <c r="U4404" i="7" s="1"/>
  <c r="C4404" i="7"/>
  <c r="E4404" i="7" s="1"/>
  <c r="F4404" i="7" s="1"/>
  <c r="J4404" i="7" s="1"/>
  <c r="L4403" i="7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J4402" i="7" s="1"/>
  <c r="L4401" i="7"/>
  <c r="K4401" i="7"/>
  <c r="H4401" i="7"/>
  <c r="U4401" i="7" s="1"/>
  <c r="C4401" i="7"/>
  <c r="E4401" i="7" s="1"/>
  <c r="F4401" i="7" s="1"/>
  <c r="L4400" i="7"/>
  <c r="K4400" i="7"/>
  <c r="H4400" i="7"/>
  <c r="U4400" i="7" s="1"/>
  <c r="C4400" i="7"/>
  <c r="E4400" i="7" s="1"/>
  <c r="F4400" i="7" s="1"/>
  <c r="L4399" i="7"/>
  <c r="K4399" i="7"/>
  <c r="H4399" i="7"/>
  <c r="U4399" i="7" s="1"/>
  <c r="C4399" i="7"/>
  <c r="E4399" i="7" s="1"/>
  <c r="F4399" i="7" s="1"/>
  <c r="L4398" i="7"/>
  <c r="K4398" i="7"/>
  <c r="H4398" i="7"/>
  <c r="U4398" i="7" s="1"/>
  <c r="C4398" i="7"/>
  <c r="E4398" i="7" s="1"/>
  <c r="F4398" i="7" s="1"/>
  <c r="J4398" i="7" s="1"/>
  <c r="L4397" i="7"/>
  <c r="K4397" i="7"/>
  <c r="H4397" i="7"/>
  <c r="U4397" i="7" s="1"/>
  <c r="C4397" i="7"/>
  <c r="E4397" i="7" s="1"/>
  <c r="F4397" i="7" s="1"/>
  <c r="U4396" i="7"/>
  <c r="L4396" i="7"/>
  <c r="K4396" i="7"/>
  <c r="H4396" i="7"/>
  <c r="C4396" i="7"/>
  <c r="E4396" i="7" s="1"/>
  <c r="F4396" i="7" s="1"/>
  <c r="L4395" i="7"/>
  <c r="K4395" i="7"/>
  <c r="H4395" i="7"/>
  <c r="U4395" i="7" s="1"/>
  <c r="C4395" i="7"/>
  <c r="E4395" i="7" s="1"/>
  <c r="F4395" i="7" s="1"/>
  <c r="J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C4393" i="7"/>
  <c r="E4393" i="7" s="1"/>
  <c r="F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C4391" i="7"/>
  <c r="E4391" i="7" s="1"/>
  <c r="F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U4388" i="7"/>
  <c r="L4388" i="7"/>
  <c r="K4388" i="7"/>
  <c r="H4388" i="7"/>
  <c r="C4388" i="7"/>
  <c r="E4388" i="7" s="1"/>
  <c r="F4388" i="7" s="1"/>
  <c r="J4388" i="7" s="1"/>
  <c r="U4387" i="7"/>
  <c r="L4387" i="7"/>
  <c r="K4387" i="7"/>
  <c r="H4387" i="7"/>
  <c r="C4387" i="7"/>
  <c r="E4387" i="7" s="1"/>
  <c r="F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J4385" i="7" s="1"/>
  <c r="L4384" i="7"/>
  <c r="K4384" i="7"/>
  <c r="H4384" i="7"/>
  <c r="U4384" i="7" s="1"/>
  <c r="C4384" i="7"/>
  <c r="E4384" i="7" s="1"/>
  <c r="F4384" i="7" s="1"/>
  <c r="L4383" i="7"/>
  <c r="K4383" i="7"/>
  <c r="H4383" i="7"/>
  <c r="U4383" i="7" s="1"/>
  <c r="C4383" i="7"/>
  <c r="E4383" i="7" s="1"/>
  <c r="F4383" i="7" s="1"/>
  <c r="L4382" i="7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L4380" i="7"/>
  <c r="K4380" i="7"/>
  <c r="H4380" i="7"/>
  <c r="U4380" i="7" s="1"/>
  <c r="C4380" i="7"/>
  <c r="E4380" i="7" s="1"/>
  <c r="F4380" i="7" s="1"/>
  <c r="U4379" i="7"/>
  <c r="L4379" i="7"/>
  <c r="K4379" i="7"/>
  <c r="H4379" i="7"/>
  <c r="C4379" i="7"/>
  <c r="E4379" i="7" s="1"/>
  <c r="F4379" i="7" s="1"/>
  <c r="L4378" i="7"/>
  <c r="K4378" i="7"/>
  <c r="H4378" i="7"/>
  <c r="U4378" i="7" s="1"/>
  <c r="C4378" i="7"/>
  <c r="E4378" i="7" s="1"/>
  <c r="F4378" i="7" s="1"/>
  <c r="J4378" i="7" s="1"/>
  <c r="L4377" i="7"/>
  <c r="K4377" i="7"/>
  <c r="H4377" i="7"/>
  <c r="U4377" i="7" s="1"/>
  <c r="C4377" i="7"/>
  <c r="E4377" i="7" s="1"/>
  <c r="F4377" i="7" s="1"/>
  <c r="L4376" i="7"/>
  <c r="K4376" i="7"/>
  <c r="H4376" i="7"/>
  <c r="U4376" i="7" s="1"/>
  <c r="C4376" i="7"/>
  <c r="E4376" i="7" s="1"/>
  <c r="F4376" i="7" s="1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C4374" i="7"/>
  <c r="E4374" i="7" s="1"/>
  <c r="F4374" i="7" s="1"/>
  <c r="U4373" i="7"/>
  <c r="L4373" i="7"/>
  <c r="K4373" i="7"/>
  <c r="H4373" i="7"/>
  <c r="C4373" i="7"/>
  <c r="E4373" i="7" s="1"/>
  <c r="F4373" i="7" s="1"/>
  <c r="L4372" i="7"/>
  <c r="K4372" i="7"/>
  <c r="H4372" i="7"/>
  <c r="U4372" i="7" s="1"/>
  <c r="E4372" i="7"/>
  <c r="F4372" i="7" s="1"/>
  <c r="C4372" i="7"/>
  <c r="L4371" i="7"/>
  <c r="K4371" i="7"/>
  <c r="H4371" i="7"/>
  <c r="U4371" i="7" s="1"/>
  <c r="E4371" i="7"/>
  <c r="F4371" i="7" s="1"/>
  <c r="C4371" i="7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F4369" i="7"/>
  <c r="I4369" i="7" s="1"/>
  <c r="C4369" i="7"/>
  <c r="E4369" i="7" s="1"/>
  <c r="L4368" i="7"/>
  <c r="K4368" i="7"/>
  <c r="H4368" i="7"/>
  <c r="U4368" i="7" s="1"/>
  <c r="E4368" i="7"/>
  <c r="F4368" i="7" s="1"/>
  <c r="C4368" i="7"/>
  <c r="L4367" i="7"/>
  <c r="K4367" i="7"/>
  <c r="H4367" i="7"/>
  <c r="U4367" i="7" s="1"/>
  <c r="C4367" i="7"/>
  <c r="E4367" i="7" s="1"/>
  <c r="F4367" i="7" s="1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C4365" i="7"/>
  <c r="E4365" i="7" s="1"/>
  <c r="F4365" i="7" s="1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C4363" i="7"/>
  <c r="E4363" i="7" s="1"/>
  <c r="F4363" i="7" s="1"/>
  <c r="L4362" i="7"/>
  <c r="K4362" i="7"/>
  <c r="H4362" i="7"/>
  <c r="U4362" i="7" s="1"/>
  <c r="C4362" i="7"/>
  <c r="E4362" i="7" s="1"/>
  <c r="F4362" i="7" s="1"/>
  <c r="L4361" i="7"/>
  <c r="K4361" i="7"/>
  <c r="H4361" i="7"/>
  <c r="U4361" i="7" s="1"/>
  <c r="C4361" i="7"/>
  <c r="E4361" i="7" s="1"/>
  <c r="F4361" i="7" s="1"/>
  <c r="L4360" i="7"/>
  <c r="K4360" i="7"/>
  <c r="H4360" i="7"/>
  <c r="U4360" i="7" s="1"/>
  <c r="C4360" i="7"/>
  <c r="E4360" i="7" s="1"/>
  <c r="F4360" i="7" s="1"/>
  <c r="L4359" i="7"/>
  <c r="K4359" i="7"/>
  <c r="H4359" i="7"/>
  <c r="U4359" i="7" s="1"/>
  <c r="C4359" i="7"/>
  <c r="E4359" i="7" s="1"/>
  <c r="F4359" i="7" s="1"/>
  <c r="J4359" i="7" s="1"/>
  <c r="L4358" i="7"/>
  <c r="K4358" i="7"/>
  <c r="H4358" i="7"/>
  <c r="U4358" i="7" s="1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J4356" i="7"/>
  <c r="H4356" i="7"/>
  <c r="U4356" i="7" s="1"/>
  <c r="E4356" i="7"/>
  <c r="F4356" i="7" s="1"/>
  <c r="C4356" i="7"/>
  <c r="L4355" i="7"/>
  <c r="K4355" i="7"/>
  <c r="H4355" i="7"/>
  <c r="U4355" i="7" s="1"/>
  <c r="C4355" i="7"/>
  <c r="E4355" i="7" s="1"/>
  <c r="F4355" i="7" s="1"/>
  <c r="J4355" i="7" s="1"/>
  <c r="L4354" i="7"/>
  <c r="K4354" i="7"/>
  <c r="H4354" i="7"/>
  <c r="U4354" i="7" s="1"/>
  <c r="C4354" i="7"/>
  <c r="E4354" i="7" s="1"/>
  <c r="F4354" i="7" s="1"/>
  <c r="U4353" i="7"/>
  <c r="L4353" i="7"/>
  <c r="K4353" i="7"/>
  <c r="H4353" i="7"/>
  <c r="C4353" i="7"/>
  <c r="E4353" i="7" s="1"/>
  <c r="F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C4350" i="7"/>
  <c r="E4350" i="7" s="1"/>
  <c r="F4350" i="7" s="1"/>
  <c r="L4349" i="7"/>
  <c r="K4349" i="7"/>
  <c r="I4349" i="7"/>
  <c r="H4349" i="7"/>
  <c r="U4349" i="7" s="1"/>
  <c r="C4349" i="7"/>
  <c r="E4349" i="7" s="1"/>
  <c r="F4349" i="7" s="1"/>
  <c r="J4349" i="7" s="1"/>
  <c r="L4348" i="7"/>
  <c r="K4348" i="7"/>
  <c r="H4348" i="7"/>
  <c r="U4348" i="7" s="1"/>
  <c r="C4348" i="7"/>
  <c r="E4348" i="7" s="1"/>
  <c r="F4348" i="7" s="1"/>
  <c r="L4347" i="7"/>
  <c r="K4347" i="7"/>
  <c r="H4347" i="7"/>
  <c r="U4347" i="7" s="1"/>
  <c r="C4347" i="7"/>
  <c r="E4347" i="7" s="1"/>
  <c r="F4347" i="7" s="1"/>
  <c r="L4346" i="7"/>
  <c r="K4346" i="7"/>
  <c r="H4346" i="7"/>
  <c r="U4346" i="7" s="1"/>
  <c r="C4346" i="7"/>
  <c r="E4346" i="7" s="1"/>
  <c r="F4346" i="7" s="1"/>
  <c r="L4345" i="7"/>
  <c r="K4345" i="7"/>
  <c r="H4345" i="7"/>
  <c r="U4345" i="7" s="1"/>
  <c r="C4345" i="7"/>
  <c r="E4345" i="7" s="1"/>
  <c r="F4345" i="7" s="1"/>
  <c r="L4344" i="7"/>
  <c r="K4344" i="7"/>
  <c r="H4344" i="7"/>
  <c r="U4344" i="7" s="1"/>
  <c r="C4344" i="7"/>
  <c r="E4344" i="7" s="1"/>
  <c r="F4344" i="7" s="1"/>
  <c r="L4343" i="7"/>
  <c r="K4343" i="7"/>
  <c r="H4343" i="7"/>
  <c r="U4343" i="7" s="1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E4340" i="7"/>
  <c r="F4340" i="7" s="1"/>
  <c r="C4340" i="7"/>
  <c r="L4339" i="7"/>
  <c r="K4339" i="7"/>
  <c r="H4339" i="7"/>
  <c r="U4339" i="7" s="1"/>
  <c r="C4339" i="7"/>
  <c r="E4339" i="7" s="1"/>
  <c r="F4339" i="7" s="1"/>
  <c r="L4338" i="7"/>
  <c r="K4338" i="7"/>
  <c r="H4338" i="7"/>
  <c r="U4338" i="7" s="1"/>
  <c r="C4338" i="7"/>
  <c r="E4338" i="7" s="1"/>
  <c r="F4338" i="7" s="1"/>
  <c r="L4337" i="7"/>
  <c r="K4337" i="7"/>
  <c r="H4337" i="7"/>
  <c r="U4337" i="7" s="1"/>
  <c r="C4337" i="7"/>
  <c r="E4337" i="7" s="1"/>
  <c r="F4337" i="7" s="1"/>
  <c r="U4336" i="7"/>
  <c r="L4336" i="7"/>
  <c r="K4336" i="7"/>
  <c r="H4336" i="7"/>
  <c r="C4336" i="7"/>
  <c r="E4336" i="7" s="1"/>
  <c r="F4336" i="7" s="1"/>
  <c r="L4335" i="7"/>
  <c r="K4335" i="7"/>
  <c r="H4335" i="7"/>
  <c r="U4335" i="7" s="1"/>
  <c r="C4335" i="7"/>
  <c r="E4335" i="7" s="1"/>
  <c r="F4335" i="7" s="1"/>
  <c r="L4334" i="7"/>
  <c r="K4334" i="7"/>
  <c r="H4334" i="7"/>
  <c r="U4334" i="7" s="1"/>
  <c r="C4334" i="7"/>
  <c r="E4334" i="7" s="1"/>
  <c r="F4334" i="7" s="1"/>
  <c r="L4333" i="7"/>
  <c r="K4333" i="7"/>
  <c r="H4333" i="7"/>
  <c r="U4333" i="7" s="1"/>
  <c r="F4333" i="7"/>
  <c r="C4333" i="7"/>
  <c r="E4333" i="7" s="1"/>
  <c r="U4332" i="7"/>
  <c r="L4332" i="7"/>
  <c r="K4332" i="7"/>
  <c r="H4332" i="7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H4328" i="7"/>
  <c r="U4328" i="7" s="1"/>
  <c r="E4328" i="7"/>
  <c r="F4328" i="7" s="1"/>
  <c r="J4328" i="7" s="1"/>
  <c r="C4328" i="7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U4325" i="7"/>
  <c r="L4325" i="7"/>
  <c r="K4325" i="7"/>
  <c r="H4325" i="7"/>
  <c r="C4325" i="7"/>
  <c r="E4325" i="7" s="1"/>
  <c r="F4325" i="7" s="1"/>
  <c r="L4324" i="7"/>
  <c r="K4324" i="7"/>
  <c r="H4324" i="7"/>
  <c r="U4324" i="7" s="1"/>
  <c r="C4324" i="7"/>
  <c r="E4324" i="7" s="1"/>
  <c r="F4324" i="7" s="1"/>
  <c r="L4323" i="7"/>
  <c r="K4323" i="7"/>
  <c r="H4323" i="7"/>
  <c r="U4323" i="7" s="1"/>
  <c r="C4323" i="7"/>
  <c r="E4323" i="7" s="1"/>
  <c r="F4323" i="7" s="1"/>
  <c r="L4322" i="7"/>
  <c r="K4322" i="7"/>
  <c r="H4322" i="7"/>
  <c r="U4322" i="7" s="1"/>
  <c r="C4322" i="7"/>
  <c r="E4322" i="7" s="1"/>
  <c r="F4322" i="7" s="1"/>
  <c r="L4321" i="7"/>
  <c r="K4321" i="7"/>
  <c r="H4321" i="7"/>
  <c r="U4321" i="7" s="1"/>
  <c r="C4321" i="7"/>
  <c r="E4321" i="7" s="1"/>
  <c r="F4321" i="7" s="1"/>
  <c r="U4320" i="7"/>
  <c r="L4320" i="7"/>
  <c r="K4320" i="7"/>
  <c r="H4320" i="7"/>
  <c r="C4320" i="7"/>
  <c r="E4320" i="7" s="1"/>
  <c r="F4320" i="7" s="1"/>
  <c r="L4319" i="7"/>
  <c r="K4319" i="7"/>
  <c r="H4319" i="7"/>
  <c r="U4319" i="7" s="1"/>
  <c r="C4319" i="7"/>
  <c r="E4319" i="7" s="1"/>
  <c r="F4319" i="7" s="1"/>
  <c r="I4319" i="7" s="1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E4316" i="7"/>
  <c r="F4316" i="7" s="1"/>
  <c r="C4316" i="7"/>
  <c r="L4315" i="7"/>
  <c r="K4315" i="7"/>
  <c r="H4315" i="7"/>
  <c r="U4315" i="7" s="1"/>
  <c r="C4315" i="7"/>
  <c r="E4315" i="7" s="1"/>
  <c r="F4315" i="7" s="1"/>
  <c r="L4314" i="7"/>
  <c r="K4314" i="7"/>
  <c r="H4314" i="7"/>
  <c r="U4314" i="7" s="1"/>
  <c r="C4314" i="7"/>
  <c r="E4314" i="7" s="1"/>
  <c r="F4314" i="7" s="1"/>
  <c r="L4313" i="7"/>
  <c r="K4313" i="7"/>
  <c r="H4313" i="7"/>
  <c r="U4313" i="7" s="1"/>
  <c r="C4313" i="7"/>
  <c r="E4313" i="7" s="1"/>
  <c r="F4313" i="7" s="1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C4310" i="7"/>
  <c r="E4310" i="7" s="1"/>
  <c r="F4310" i="7" s="1"/>
  <c r="U4309" i="7"/>
  <c r="L4309" i="7"/>
  <c r="K4309" i="7"/>
  <c r="H4309" i="7"/>
  <c r="C4309" i="7"/>
  <c r="E4309" i="7" s="1"/>
  <c r="F4309" i="7" s="1"/>
  <c r="L4308" i="7"/>
  <c r="K4308" i="7"/>
  <c r="H4308" i="7"/>
  <c r="U4308" i="7" s="1"/>
  <c r="C4308" i="7"/>
  <c r="E4308" i="7" s="1"/>
  <c r="F4308" i="7" s="1"/>
  <c r="L4307" i="7"/>
  <c r="K4307" i="7"/>
  <c r="H4307" i="7"/>
  <c r="U4307" i="7" s="1"/>
  <c r="C4307" i="7"/>
  <c r="E4307" i="7" s="1"/>
  <c r="F4307" i="7" s="1"/>
  <c r="L4306" i="7"/>
  <c r="K4306" i="7"/>
  <c r="H4306" i="7"/>
  <c r="U4306" i="7" s="1"/>
  <c r="C4306" i="7"/>
  <c r="E4306" i="7" s="1"/>
  <c r="F4306" i="7" s="1"/>
  <c r="L4305" i="7"/>
  <c r="K4305" i="7"/>
  <c r="H4305" i="7"/>
  <c r="U4305" i="7" s="1"/>
  <c r="F4305" i="7"/>
  <c r="C4305" i="7"/>
  <c r="E4305" i="7" s="1"/>
  <c r="L4304" i="7"/>
  <c r="K4304" i="7"/>
  <c r="H4304" i="7"/>
  <c r="U4304" i="7" s="1"/>
  <c r="C4304" i="7"/>
  <c r="E4304" i="7" s="1"/>
  <c r="F4304" i="7" s="1"/>
  <c r="U4303" i="7"/>
  <c r="L4303" i="7"/>
  <c r="K4303" i="7"/>
  <c r="H4303" i="7"/>
  <c r="C4303" i="7"/>
  <c r="E4303" i="7" s="1"/>
  <c r="F4303" i="7" s="1"/>
  <c r="L4302" i="7"/>
  <c r="K4302" i="7"/>
  <c r="H4302" i="7"/>
  <c r="U4302" i="7" s="1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C4298" i="7"/>
  <c r="E4298" i="7" s="1"/>
  <c r="F4298" i="7" s="1"/>
  <c r="L4297" i="7"/>
  <c r="K4297" i="7"/>
  <c r="H4297" i="7"/>
  <c r="U4297" i="7" s="1"/>
  <c r="C4297" i="7"/>
  <c r="E4297" i="7" s="1"/>
  <c r="F4297" i="7" s="1"/>
  <c r="U4296" i="7"/>
  <c r="L4296" i="7"/>
  <c r="K4296" i="7"/>
  <c r="H4296" i="7"/>
  <c r="E4296" i="7"/>
  <c r="F4296" i="7" s="1"/>
  <c r="J4296" i="7" s="1"/>
  <c r="C4296" i="7"/>
  <c r="L4295" i="7"/>
  <c r="K4295" i="7"/>
  <c r="H4295" i="7"/>
  <c r="U4295" i="7" s="1"/>
  <c r="C4295" i="7"/>
  <c r="E4295" i="7" s="1"/>
  <c r="F4295" i="7" s="1"/>
  <c r="I4295" i="7" s="1"/>
  <c r="L4294" i="7"/>
  <c r="K4294" i="7"/>
  <c r="H4294" i="7"/>
  <c r="U4294" i="7" s="1"/>
  <c r="C4294" i="7"/>
  <c r="E4294" i="7" s="1"/>
  <c r="F4294" i="7" s="1"/>
  <c r="L4293" i="7"/>
  <c r="K4293" i="7"/>
  <c r="H4293" i="7"/>
  <c r="U4293" i="7" s="1"/>
  <c r="C4293" i="7"/>
  <c r="E4293" i="7" s="1"/>
  <c r="F4293" i="7" s="1"/>
  <c r="L4292" i="7"/>
  <c r="K4292" i="7"/>
  <c r="H4292" i="7"/>
  <c r="U4292" i="7" s="1"/>
  <c r="C4292" i="7"/>
  <c r="E4292" i="7" s="1"/>
  <c r="F4292" i="7" s="1"/>
  <c r="U4291" i="7"/>
  <c r="L4291" i="7"/>
  <c r="K4291" i="7"/>
  <c r="H4291" i="7"/>
  <c r="C4291" i="7"/>
  <c r="E4291" i="7" s="1"/>
  <c r="F4291" i="7" s="1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C4289" i="7"/>
  <c r="E4289" i="7" s="1"/>
  <c r="F4289" i="7" s="1"/>
  <c r="L4288" i="7"/>
  <c r="K4288" i="7"/>
  <c r="H4288" i="7"/>
  <c r="U4288" i="7" s="1"/>
  <c r="C4288" i="7"/>
  <c r="E4288" i="7" s="1"/>
  <c r="F4288" i="7" s="1"/>
  <c r="L4287" i="7"/>
  <c r="K4287" i="7"/>
  <c r="H4287" i="7"/>
  <c r="U4287" i="7" s="1"/>
  <c r="C4287" i="7"/>
  <c r="E4287" i="7" s="1"/>
  <c r="F4287" i="7" s="1"/>
  <c r="L4286" i="7"/>
  <c r="K4286" i="7"/>
  <c r="H4286" i="7"/>
  <c r="U4286" i="7" s="1"/>
  <c r="C4286" i="7"/>
  <c r="E4286" i="7" s="1"/>
  <c r="F4286" i="7" s="1"/>
  <c r="L4285" i="7"/>
  <c r="K4285" i="7"/>
  <c r="H4285" i="7"/>
  <c r="U4285" i="7" s="1"/>
  <c r="C4285" i="7"/>
  <c r="E4285" i="7" s="1"/>
  <c r="F4285" i="7" s="1"/>
  <c r="L4284" i="7"/>
  <c r="K4284" i="7"/>
  <c r="H4284" i="7"/>
  <c r="U4284" i="7" s="1"/>
  <c r="E4284" i="7"/>
  <c r="F4284" i="7" s="1"/>
  <c r="C4284" i="7"/>
  <c r="L4283" i="7"/>
  <c r="K4283" i="7"/>
  <c r="H4283" i="7"/>
  <c r="U4283" i="7" s="1"/>
  <c r="C4283" i="7"/>
  <c r="E4283" i="7" s="1"/>
  <c r="F4283" i="7" s="1"/>
  <c r="L4282" i="7"/>
  <c r="K4282" i="7"/>
  <c r="H4282" i="7"/>
  <c r="U4282" i="7" s="1"/>
  <c r="C4282" i="7"/>
  <c r="E4282" i="7" s="1"/>
  <c r="F4282" i="7" s="1"/>
  <c r="L4281" i="7"/>
  <c r="K4281" i="7"/>
  <c r="H4281" i="7"/>
  <c r="U4281" i="7" s="1"/>
  <c r="C4281" i="7"/>
  <c r="E4281" i="7" s="1"/>
  <c r="F4281" i="7" s="1"/>
  <c r="L4280" i="7"/>
  <c r="K4280" i="7"/>
  <c r="H4280" i="7"/>
  <c r="U4280" i="7" s="1"/>
  <c r="E4280" i="7"/>
  <c r="F4280" i="7" s="1"/>
  <c r="C4280" i="7"/>
  <c r="L4279" i="7"/>
  <c r="K4279" i="7"/>
  <c r="H4279" i="7"/>
  <c r="U4279" i="7" s="1"/>
  <c r="C4279" i="7"/>
  <c r="E4279" i="7" s="1"/>
  <c r="F4279" i="7" s="1"/>
  <c r="L4278" i="7"/>
  <c r="K4278" i="7"/>
  <c r="H4278" i="7"/>
  <c r="U4278" i="7" s="1"/>
  <c r="C4278" i="7"/>
  <c r="E4278" i="7" s="1"/>
  <c r="F4278" i="7" s="1"/>
  <c r="U4277" i="7"/>
  <c r="L4277" i="7"/>
  <c r="K4277" i="7"/>
  <c r="H4277" i="7"/>
  <c r="C4277" i="7"/>
  <c r="E4277" i="7" s="1"/>
  <c r="F4277" i="7" s="1"/>
  <c r="L4276" i="7"/>
  <c r="K4276" i="7"/>
  <c r="H4276" i="7"/>
  <c r="U4276" i="7" s="1"/>
  <c r="C4276" i="7"/>
  <c r="E4276" i="7" s="1"/>
  <c r="F4276" i="7" s="1"/>
  <c r="I4276" i="7" s="1"/>
  <c r="L4275" i="7"/>
  <c r="K4275" i="7"/>
  <c r="H4275" i="7"/>
  <c r="U4275" i="7" s="1"/>
  <c r="C4275" i="7"/>
  <c r="E4275" i="7" s="1"/>
  <c r="F4275" i="7" s="1"/>
  <c r="L4274" i="7"/>
  <c r="K4274" i="7"/>
  <c r="H4274" i="7"/>
  <c r="U4274" i="7" s="1"/>
  <c r="C4274" i="7"/>
  <c r="E4274" i="7" s="1"/>
  <c r="F4274" i="7" s="1"/>
  <c r="L4273" i="7"/>
  <c r="K4273" i="7"/>
  <c r="H4273" i="7"/>
  <c r="U4273" i="7" s="1"/>
  <c r="C4273" i="7"/>
  <c r="E4273" i="7" s="1"/>
  <c r="F4273" i="7" s="1"/>
  <c r="L4272" i="7"/>
  <c r="K4272" i="7"/>
  <c r="H4272" i="7"/>
  <c r="U4272" i="7" s="1"/>
  <c r="E4272" i="7"/>
  <c r="F4272" i="7" s="1"/>
  <c r="I4272" i="7" s="1"/>
  <c r="C4272" i="7"/>
  <c r="L4271" i="7"/>
  <c r="K4271" i="7"/>
  <c r="H4271" i="7"/>
  <c r="U4271" i="7" s="1"/>
  <c r="C4271" i="7"/>
  <c r="E4271" i="7" s="1"/>
  <c r="F4271" i="7" s="1"/>
  <c r="L4270" i="7"/>
  <c r="K4270" i="7"/>
  <c r="H4270" i="7"/>
  <c r="U4270" i="7" s="1"/>
  <c r="C4270" i="7"/>
  <c r="E4270" i="7" s="1"/>
  <c r="F4270" i="7" s="1"/>
  <c r="L4269" i="7"/>
  <c r="K4269" i="7"/>
  <c r="H4269" i="7"/>
  <c r="U4269" i="7" s="1"/>
  <c r="C4269" i="7"/>
  <c r="E4269" i="7" s="1"/>
  <c r="F4269" i="7" s="1"/>
  <c r="L4268" i="7"/>
  <c r="K4268" i="7"/>
  <c r="H4268" i="7"/>
  <c r="U4268" i="7" s="1"/>
  <c r="E4268" i="7"/>
  <c r="F4268" i="7" s="1"/>
  <c r="C4268" i="7"/>
  <c r="L4267" i="7"/>
  <c r="K4267" i="7"/>
  <c r="H4267" i="7"/>
  <c r="U4267" i="7" s="1"/>
  <c r="C4267" i="7"/>
  <c r="E4267" i="7" s="1"/>
  <c r="F4267" i="7" s="1"/>
  <c r="J4267" i="7" s="1"/>
  <c r="L4266" i="7"/>
  <c r="K4266" i="7"/>
  <c r="H4266" i="7"/>
  <c r="U4266" i="7" s="1"/>
  <c r="F4266" i="7"/>
  <c r="C4266" i="7"/>
  <c r="E4266" i="7" s="1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E4264" i="7"/>
  <c r="F4264" i="7" s="1"/>
  <c r="C4264" i="7"/>
  <c r="L4263" i="7"/>
  <c r="K4263" i="7"/>
  <c r="H4263" i="7"/>
  <c r="U4263" i="7" s="1"/>
  <c r="C4263" i="7"/>
  <c r="E4263" i="7" s="1"/>
  <c r="F4263" i="7" s="1"/>
  <c r="L4262" i="7"/>
  <c r="K4262" i="7"/>
  <c r="H4262" i="7"/>
  <c r="U4262" i="7" s="1"/>
  <c r="C4262" i="7"/>
  <c r="E4262" i="7" s="1"/>
  <c r="F4262" i="7" s="1"/>
  <c r="U4261" i="7"/>
  <c r="L4261" i="7"/>
  <c r="K4261" i="7"/>
  <c r="H4261" i="7"/>
  <c r="C4261" i="7"/>
  <c r="E4261" i="7" s="1"/>
  <c r="F4261" i="7" s="1"/>
  <c r="L4260" i="7"/>
  <c r="J4260" i="7" s="1"/>
  <c r="K4260" i="7"/>
  <c r="H4260" i="7"/>
  <c r="U4260" i="7" s="1"/>
  <c r="C4260" i="7"/>
  <c r="E4260" i="7" s="1"/>
  <c r="F4260" i="7" s="1"/>
  <c r="L4259" i="7"/>
  <c r="K4259" i="7"/>
  <c r="H4259" i="7"/>
  <c r="U4259" i="7" s="1"/>
  <c r="C4259" i="7"/>
  <c r="E4259" i="7" s="1"/>
  <c r="F4259" i="7" s="1"/>
  <c r="L4258" i="7"/>
  <c r="K4258" i="7"/>
  <c r="H4258" i="7"/>
  <c r="U4258" i="7" s="1"/>
  <c r="C4258" i="7"/>
  <c r="E4258" i="7" s="1"/>
  <c r="F4258" i="7" s="1"/>
  <c r="U4257" i="7"/>
  <c r="L4257" i="7"/>
  <c r="K4257" i="7"/>
  <c r="H4257" i="7"/>
  <c r="F4257" i="7"/>
  <c r="C4257" i="7"/>
  <c r="E4257" i="7" s="1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L4254" i="7"/>
  <c r="K4254" i="7"/>
  <c r="H4254" i="7"/>
  <c r="U4254" i="7" s="1"/>
  <c r="C4254" i="7"/>
  <c r="E4254" i="7" s="1"/>
  <c r="F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E4252" i="7"/>
  <c r="F4252" i="7" s="1"/>
  <c r="C4252" i="7"/>
  <c r="L4251" i="7"/>
  <c r="K4251" i="7"/>
  <c r="I4251" i="7"/>
  <c r="H4251" i="7"/>
  <c r="U4251" i="7" s="1"/>
  <c r="C4251" i="7"/>
  <c r="E4251" i="7" s="1"/>
  <c r="F4251" i="7" s="1"/>
  <c r="L4250" i="7"/>
  <c r="K4250" i="7"/>
  <c r="H4250" i="7"/>
  <c r="U4250" i="7" s="1"/>
  <c r="C4250" i="7"/>
  <c r="E4250" i="7" s="1"/>
  <c r="F4250" i="7" s="1"/>
  <c r="U4249" i="7"/>
  <c r="L4249" i="7"/>
  <c r="K4249" i="7"/>
  <c r="H4249" i="7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K4247" i="7"/>
  <c r="H4247" i="7"/>
  <c r="U4247" i="7" s="1"/>
  <c r="C4247" i="7"/>
  <c r="E4247" i="7" s="1"/>
  <c r="F4247" i="7" s="1"/>
  <c r="L4246" i="7"/>
  <c r="K4246" i="7"/>
  <c r="H4246" i="7"/>
  <c r="U4246" i="7" s="1"/>
  <c r="C4246" i="7"/>
  <c r="E4246" i="7" s="1"/>
  <c r="F4246" i="7" s="1"/>
  <c r="L4245" i="7"/>
  <c r="K4245" i="7"/>
  <c r="H4245" i="7"/>
  <c r="U4245" i="7" s="1"/>
  <c r="C4245" i="7"/>
  <c r="E4245" i="7" s="1"/>
  <c r="F4245" i="7" s="1"/>
  <c r="L4244" i="7"/>
  <c r="K4244" i="7"/>
  <c r="H4244" i="7"/>
  <c r="U4244" i="7" s="1"/>
  <c r="C4244" i="7"/>
  <c r="E4244" i="7" s="1"/>
  <c r="F4244" i="7" s="1"/>
  <c r="L4243" i="7"/>
  <c r="K4243" i="7"/>
  <c r="H4243" i="7"/>
  <c r="U4243" i="7" s="1"/>
  <c r="F4243" i="7"/>
  <c r="C4243" i="7"/>
  <c r="E4243" i="7" s="1"/>
  <c r="L4242" i="7"/>
  <c r="K4242" i="7"/>
  <c r="H4242" i="7"/>
  <c r="U4242" i="7" s="1"/>
  <c r="C4242" i="7"/>
  <c r="E4242" i="7" s="1"/>
  <c r="F4242" i="7" s="1"/>
  <c r="L4241" i="7"/>
  <c r="K4241" i="7"/>
  <c r="H4241" i="7"/>
  <c r="U4241" i="7" s="1"/>
  <c r="C4241" i="7"/>
  <c r="E4241" i="7" s="1"/>
  <c r="F4241" i="7" s="1"/>
  <c r="U4240" i="7"/>
  <c r="L4240" i="7"/>
  <c r="K4240" i="7"/>
  <c r="H4240" i="7"/>
  <c r="C4240" i="7"/>
  <c r="E4240" i="7" s="1"/>
  <c r="F4240" i="7" s="1"/>
  <c r="L4239" i="7"/>
  <c r="K4239" i="7"/>
  <c r="H4239" i="7"/>
  <c r="U4239" i="7" s="1"/>
  <c r="C4239" i="7"/>
  <c r="E4239" i="7" s="1"/>
  <c r="F4239" i="7" s="1"/>
  <c r="L4238" i="7"/>
  <c r="K4238" i="7"/>
  <c r="H4238" i="7"/>
  <c r="U4238" i="7" s="1"/>
  <c r="C4238" i="7"/>
  <c r="E4238" i="7" s="1"/>
  <c r="F4238" i="7" s="1"/>
  <c r="L4237" i="7"/>
  <c r="K4237" i="7"/>
  <c r="H4237" i="7"/>
  <c r="U4237" i="7" s="1"/>
  <c r="C4237" i="7"/>
  <c r="E4237" i="7" s="1"/>
  <c r="F4237" i="7" s="1"/>
  <c r="L4236" i="7"/>
  <c r="J4236" i="7" s="1"/>
  <c r="K4236" i="7"/>
  <c r="H4236" i="7"/>
  <c r="U4236" i="7" s="1"/>
  <c r="E4236" i="7"/>
  <c r="F4236" i="7" s="1"/>
  <c r="C4236" i="7"/>
  <c r="L4235" i="7"/>
  <c r="K4235" i="7"/>
  <c r="H4235" i="7"/>
  <c r="U4235" i="7" s="1"/>
  <c r="F4235" i="7"/>
  <c r="C4235" i="7"/>
  <c r="E4235" i="7" s="1"/>
  <c r="L4234" i="7"/>
  <c r="K4234" i="7"/>
  <c r="H4234" i="7"/>
  <c r="U4234" i="7" s="1"/>
  <c r="C4234" i="7"/>
  <c r="E4234" i="7" s="1"/>
  <c r="F4234" i="7" s="1"/>
  <c r="U4233" i="7"/>
  <c r="L4233" i="7"/>
  <c r="K4233" i="7"/>
  <c r="H4233" i="7"/>
  <c r="C4233" i="7"/>
  <c r="E4233" i="7" s="1"/>
  <c r="F4233" i="7" s="1"/>
  <c r="L4232" i="7"/>
  <c r="K4232" i="7"/>
  <c r="H4232" i="7"/>
  <c r="U4232" i="7" s="1"/>
  <c r="C4232" i="7"/>
  <c r="E4232" i="7" s="1"/>
  <c r="F4232" i="7" s="1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E4230" i="7"/>
  <c r="F4230" i="7" s="1"/>
  <c r="C4230" i="7"/>
  <c r="L4229" i="7"/>
  <c r="K4229" i="7"/>
  <c r="H4229" i="7"/>
  <c r="U4229" i="7" s="1"/>
  <c r="C4229" i="7"/>
  <c r="E4229" i="7" s="1"/>
  <c r="F4229" i="7" s="1"/>
  <c r="L4228" i="7"/>
  <c r="K4228" i="7"/>
  <c r="H4228" i="7"/>
  <c r="U4228" i="7" s="1"/>
  <c r="C4228" i="7"/>
  <c r="E4228" i="7" s="1"/>
  <c r="F4228" i="7" s="1"/>
  <c r="L4227" i="7"/>
  <c r="K4227" i="7"/>
  <c r="H4227" i="7"/>
  <c r="U4227" i="7" s="1"/>
  <c r="C4227" i="7"/>
  <c r="E4227" i="7" s="1"/>
  <c r="F4227" i="7" s="1"/>
  <c r="L4226" i="7"/>
  <c r="K4226" i="7"/>
  <c r="H4226" i="7"/>
  <c r="U4226" i="7" s="1"/>
  <c r="C4226" i="7"/>
  <c r="E4226" i="7" s="1"/>
  <c r="F4226" i="7" s="1"/>
  <c r="L4225" i="7"/>
  <c r="K4225" i="7"/>
  <c r="H4225" i="7"/>
  <c r="U4225" i="7" s="1"/>
  <c r="F4225" i="7"/>
  <c r="C4225" i="7"/>
  <c r="E4225" i="7" s="1"/>
  <c r="L4224" i="7"/>
  <c r="K4224" i="7"/>
  <c r="H4224" i="7"/>
  <c r="U4224" i="7" s="1"/>
  <c r="C4224" i="7"/>
  <c r="E4224" i="7" s="1"/>
  <c r="F4224" i="7" s="1"/>
  <c r="L4223" i="7"/>
  <c r="K4223" i="7"/>
  <c r="H4223" i="7"/>
  <c r="U4223" i="7" s="1"/>
  <c r="C4223" i="7"/>
  <c r="E4223" i="7" s="1"/>
  <c r="F4223" i="7" s="1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C4221" i="7"/>
  <c r="E4221" i="7" s="1"/>
  <c r="F4221" i="7" s="1"/>
  <c r="L4220" i="7"/>
  <c r="K4220" i="7"/>
  <c r="H4220" i="7"/>
  <c r="U4220" i="7" s="1"/>
  <c r="C4220" i="7"/>
  <c r="E4220" i="7" s="1"/>
  <c r="F4220" i="7" s="1"/>
  <c r="U4219" i="7"/>
  <c r="L4219" i="7"/>
  <c r="K4219" i="7"/>
  <c r="H4219" i="7"/>
  <c r="C4219" i="7"/>
  <c r="E4219" i="7" s="1"/>
  <c r="F4219" i="7" s="1"/>
  <c r="L4218" i="7"/>
  <c r="K4218" i="7"/>
  <c r="H4218" i="7"/>
  <c r="U4218" i="7" s="1"/>
  <c r="C4218" i="7"/>
  <c r="E4218" i="7" s="1"/>
  <c r="F4218" i="7" s="1"/>
  <c r="L4217" i="7"/>
  <c r="K4217" i="7"/>
  <c r="H4217" i="7"/>
  <c r="U4217" i="7" s="1"/>
  <c r="C4217" i="7"/>
  <c r="E4217" i="7" s="1"/>
  <c r="F4217" i="7" s="1"/>
  <c r="L4216" i="7"/>
  <c r="K4216" i="7"/>
  <c r="H4216" i="7"/>
  <c r="U4216" i="7" s="1"/>
  <c r="C4216" i="7"/>
  <c r="E4216" i="7" s="1"/>
  <c r="F4216" i="7" s="1"/>
  <c r="I4216" i="7" s="1"/>
  <c r="L4215" i="7"/>
  <c r="K4215" i="7"/>
  <c r="H4215" i="7"/>
  <c r="U4215" i="7" s="1"/>
  <c r="C4215" i="7"/>
  <c r="E4215" i="7" s="1"/>
  <c r="F4215" i="7" s="1"/>
  <c r="L4214" i="7"/>
  <c r="K4214" i="7"/>
  <c r="H4214" i="7"/>
  <c r="U4214" i="7" s="1"/>
  <c r="E4214" i="7"/>
  <c r="F4214" i="7" s="1"/>
  <c r="C4214" i="7"/>
  <c r="L4213" i="7"/>
  <c r="K4213" i="7"/>
  <c r="H4213" i="7"/>
  <c r="U4213" i="7" s="1"/>
  <c r="C4213" i="7"/>
  <c r="E4213" i="7" s="1"/>
  <c r="F4213" i="7" s="1"/>
  <c r="U4212" i="7"/>
  <c r="L4212" i="7"/>
  <c r="K4212" i="7"/>
  <c r="H4212" i="7"/>
  <c r="C4212" i="7"/>
  <c r="E4212" i="7" s="1"/>
  <c r="F4212" i="7" s="1"/>
  <c r="L4211" i="7"/>
  <c r="K4211" i="7"/>
  <c r="H4211" i="7"/>
  <c r="U4211" i="7" s="1"/>
  <c r="C4211" i="7"/>
  <c r="E4211" i="7" s="1"/>
  <c r="F4211" i="7" s="1"/>
  <c r="L4210" i="7"/>
  <c r="K4210" i="7"/>
  <c r="H4210" i="7"/>
  <c r="U4210" i="7" s="1"/>
  <c r="C4210" i="7"/>
  <c r="E4210" i="7" s="1"/>
  <c r="F4210" i="7" s="1"/>
  <c r="L4209" i="7"/>
  <c r="K4209" i="7"/>
  <c r="H4209" i="7"/>
  <c r="U4209" i="7" s="1"/>
  <c r="C4209" i="7"/>
  <c r="E4209" i="7" s="1"/>
  <c r="F4209" i="7" s="1"/>
  <c r="J4209" i="7" s="1"/>
  <c r="L4208" i="7"/>
  <c r="K4208" i="7"/>
  <c r="H4208" i="7"/>
  <c r="U4208" i="7" s="1"/>
  <c r="C4208" i="7"/>
  <c r="E4208" i="7" s="1"/>
  <c r="F4208" i="7" s="1"/>
  <c r="U4207" i="7"/>
  <c r="L4207" i="7"/>
  <c r="K4207" i="7"/>
  <c r="H4207" i="7"/>
  <c r="C4207" i="7"/>
  <c r="E4207" i="7" s="1"/>
  <c r="F4207" i="7" s="1"/>
  <c r="L4206" i="7"/>
  <c r="K4206" i="7"/>
  <c r="H4206" i="7"/>
  <c r="U4206" i="7" s="1"/>
  <c r="C4206" i="7"/>
  <c r="E4206" i="7" s="1"/>
  <c r="F4206" i="7" s="1"/>
  <c r="L4205" i="7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L4200" i="7"/>
  <c r="K4200" i="7"/>
  <c r="H4200" i="7"/>
  <c r="U4200" i="7" s="1"/>
  <c r="C4200" i="7"/>
  <c r="E4200" i="7" s="1"/>
  <c r="F4200" i="7" s="1"/>
  <c r="L4199" i="7"/>
  <c r="J4199" i="7" s="1"/>
  <c r="K4199" i="7"/>
  <c r="H4199" i="7"/>
  <c r="U4199" i="7" s="1"/>
  <c r="C4199" i="7"/>
  <c r="E4199" i="7" s="1"/>
  <c r="F4199" i="7" s="1"/>
  <c r="L4198" i="7"/>
  <c r="K4198" i="7"/>
  <c r="H4198" i="7"/>
  <c r="U4198" i="7" s="1"/>
  <c r="C4198" i="7"/>
  <c r="E4198" i="7" s="1"/>
  <c r="F4198" i="7" s="1"/>
  <c r="L4197" i="7"/>
  <c r="K4197" i="7"/>
  <c r="H4197" i="7"/>
  <c r="U4197" i="7" s="1"/>
  <c r="C4197" i="7"/>
  <c r="E4197" i="7" s="1"/>
  <c r="F4197" i="7" s="1"/>
  <c r="L4196" i="7"/>
  <c r="K4196" i="7"/>
  <c r="H4196" i="7"/>
  <c r="U4196" i="7" s="1"/>
  <c r="E4196" i="7"/>
  <c r="F4196" i="7" s="1"/>
  <c r="C4196" i="7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U4193" i="7"/>
  <c r="L4193" i="7"/>
  <c r="K4193" i="7"/>
  <c r="H4193" i="7"/>
  <c r="C4193" i="7"/>
  <c r="E4193" i="7" s="1"/>
  <c r="F4193" i="7" s="1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C4191" i="7"/>
  <c r="E4191" i="7" s="1"/>
  <c r="F4191" i="7" s="1"/>
  <c r="L4190" i="7"/>
  <c r="K4190" i="7"/>
  <c r="H4190" i="7"/>
  <c r="U4190" i="7" s="1"/>
  <c r="C4190" i="7"/>
  <c r="E4190" i="7" s="1"/>
  <c r="F4190" i="7" s="1"/>
  <c r="U4189" i="7"/>
  <c r="L4189" i="7"/>
  <c r="K4189" i="7"/>
  <c r="H4189" i="7"/>
  <c r="C4189" i="7"/>
  <c r="E4189" i="7" s="1"/>
  <c r="F4189" i="7" s="1"/>
  <c r="L4188" i="7"/>
  <c r="K4188" i="7"/>
  <c r="H4188" i="7"/>
  <c r="U4188" i="7" s="1"/>
  <c r="C4188" i="7"/>
  <c r="E4188" i="7" s="1"/>
  <c r="F4188" i="7" s="1"/>
  <c r="L4187" i="7"/>
  <c r="K4187" i="7"/>
  <c r="H4187" i="7"/>
  <c r="U4187" i="7" s="1"/>
  <c r="F4187" i="7"/>
  <c r="C4187" i="7"/>
  <c r="E4187" i="7" s="1"/>
  <c r="L4186" i="7"/>
  <c r="K4186" i="7"/>
  <c r="H4186" i="7"/>
  <c r="U4186" i="7" s="1"/>
  <c r="C4186" i="7"/>
  <c r="E4186" i="7" s="1"/>
  <c r="F4186" i="7" s="1"/>
  <c r="L4185" i="7"/>
  <c r="K4185" i="7"/>
  <c r="H4185" i="7"/>
  <c r="U4185" i="7" s="1"/>
  <c r="C4185" i="7"/>
  <c r="E4185" i="7" s="1"/>
  <c r="F4185" i="7" s="1"/>
  <c r="L4184" i="7"/>
  <c r="K4184" i="7"/>
  <c r="H4184" i="7"/>
  <c r="U4184" i="7" s="1"/>
  <c r="C4184" i="7"/>
  <c r="E4184" i="7" s="1"/>
  <c r="F4184" i="7" s="1"/>
  <c r="L4183" i="7"/>
  <c r="K4183" i="7"/>
  <c r="H4183" i="7"/>
  <c r="U4183" i="7" s="1"/>
  <c r="C4183" i="7"/>
  <c r="E4183" i="7" s="1"/>
  <c r="F4183" i="7" s="1"/>
  <c r="L4182" i="7"/>
  <c r="K4182" i="7"/>
  <c r="H4182" i="7"/>
  <c r="U4182" i="7" s="1"/>
  <c r="E4182" i="7"/>
  <c r="F4182" i="7" s="1"/>
  <c r="C4182" i="7"/>
  <c r="L4181" i="7"/>
  <c r="K4181" i="7"/>
  <c r="H4181" i="7"/>
  <c r="U4181" i="7" s="1"/>
  <c r="C4181" i="7"/>
  <c r="E4181" i="7" s="1"/>
  <c r="F4181" i="7" s="1"/>
  <c r="L4180" i="7"/>
  <c r="K4180" i="7"/>
  <c r="H4180" i="7"/>
  <c r="U4180" i="7" s="1"/>
  <c r="C4180" i="7"/>
  <c r="E4180" i="7" s="1"/>
  <c r="F4180" i="7" s="1"/>
  <c r="U4179" i="7"/>
  <c r="L4179" i="7"/>
  <c r="K4179" i="7"/>
  <c r="H4179" i="7"/>
  <c r="C4179" i="7"/>
  <c r="E4179" i="7" s="1"/>
  <c r="F4179" i="7" s="1"/>
  <c r="L4178" i="7"/>
  <c r="K4178" i="7"/>
  <c r="H4178" i="7"/>
  <c r="U4178" i="7" s="1"/>
  <c r="C4178" i="7"/>
  <c r="E4178" i="7" s="1"/>
  <c r="F4178" i="7" s="1"/>
  <c r="L4177" i="7"/>
  <c r="K4177" i="7"/>
  <c r="H4177" i="7"/>
  <c r="U4177" i="7" s="1"/>
  <c r="C4177" i="7"/>
  <c r="E4177" i="7" s="1"/>
  <c r="F4177" i="7" s="1"/>
  <c r="L4176" i="7"/>
  <c r="K4176" i="7"/>
  <c r="H4176" i="7"/>
  <c r="U4176" i="7" s="1"/>
  <c r="C4176" i="7"/>
  <c r="E4176" i="7" s="1"/>
  <c r="F4176" i="7" s="1"/>
  <c r="L4175" i="7"/>
  <c r="K4175" i="7"/>
  <c r="H4175" i="7"/>
  <c r="U4175" i="7" s="1"/>
  <c r="C4175" i="7"/>
  <c r="E4175" i="7" s="1"/>
  <c r="F4175" i="7" s="1"/>
  <c r="L4174" i="7"/>
  <c r="K4174" i="7"/>
  <c r="H4174" i="7"/>
  <c r="U4174" i="7" s="1"/>
  <c r="C4174" i="7"/>
  <c r="E4174" i="7" s="1"/>
  <c r="F4174" i="7" s="1"/>
  <c r="L4173" i="7"/>
  <c r="K4173" i="7"/>
  <c r="H4173" i="7"/>
  <c r="U4173" i="7" s="1"/>
  <c r="C4173" i="7"/>
  <c r="E4173" i="7" s="1"/>
  <c r="F4173" i="7" s="1"/>
  <c r="L4172" i="7"/>
  <c r="K4172" i="7"/>
  <c r="H4172" i="7"/>
  <c r="U4172" i="7" s="1"/>
  <c r="E4172" i="7"/>
  <c r="F4172" i="7" s="1"/>
  <c r="C4172" i="7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C4170" i="7"/>
  <c r="E4170" i="7" s="1"/>
  <c r="F4170" i="7" s="1"/>
  <c r="U4169" i="7"/>
  <c r="L4169" i="7"/>
  <c r="K4169" i="7"/>
  <c r="H4169" i="7"/>
  <c r="C4169" i="7"/>
  <c r="E4169" i="7" s="1"/>
  <c r="F4169" i="7" s="1"/>
  <c r="U4168" i="7"/>
  <c r="L4168" i="7"/>
  <c r="K4168" i="7"/>
  <c r="H4168" i="7"/>
  <c r="C4168" i="7"/>
  <c r="E4168" i="7" s="1"/>
  <c r="F4168" i="7" s="1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L4165" i="7"/>
  <c r="K4165" i="7"/>
  <c r="H4165" i="7"/>
  <c r="U4165" i="7" s="1"/>
  <c r="C4165" i="7"/>
  <c r="E4165" i="7" s="1"/>
  <c r="F4165" i="7" s="1"/>
  <c r="U4164" i="7"/>
  <c r="L4164" i="7"/>
  <c r="K4164" i="7"/>
  <c r="H4164" i="7"/>
  <c r="C4164" i="7"/>
  <c r="E4164" i="7" s="1"/>
  <c r="F4164" i="7" s="1"/>
  <c r="L4163" i="7"/>
  <c r="K4163" i="7"/>
  <c r="H4163" i="7"/>
  <c r="U4163" i="7" s="1"/>
  <c r="F4163" i="7"/>
  <c r="C4163" i="7"/>
  <c r="E4163" i="7" s="1"/>
  <c r="L4162" i="7"/>
  <c r="K4162" i="7"/>
  <c r="H4162" i="7"/>
  <c r="U4162" i="7" s="1"/>
  <c r="C4162" i="7"/>
  <c r="E4162" i="7" s="1"/>
  <c r="F4162" i="7" s="1"/>
  <c r="L4161" i="7"/>
  <c r="K4161" i="7"/>
  <c r="H4161" i="7"/>
  <c r="U4161" i="7" s="1"/>
  <c r="C4161" i="7"/>
  <c r="E4161" i="7" s="1"/>
  <c r="F4161" i="7" s="1"/>
  <c r="L4160" i="7"/>
  <c r="K4160" i="7"/>
  <c r="H4160" i="7"/>
  <c r="U4160" i="7" s="1"/>
  <c r="C4160" i="7"/>
  <c r="E4160" i="7" s="1"/>
  <c r="F4160" i="7" s="1"/>
  <c r="L4159" i="7"/>
  <c r="K4159" i="7"/>
  <c r="H4159" i="7"/>
  <c r="U4159" i="7" s="1"/>
  <c r="C4159" i="7"/>
  <c r="E4159" i="7" s="1"/>
  <c r="F4159" i="7" s="1"/>
  <c r="L4158" i="7"/>
  <c r="K4158" i="7"/>
  <c r="H4158" i="7"/>
  <c r="U4158" i="7" s="1"/>
  <c r="C4158" i="7"/>
  <c r="E4158" i="7" s="1"/>
  <c r="F4158" i="7" s="1"/>
  <c r="L4157" i="7"/>
  <c r="K4157" i="7"/>
  <c r="H4157" i="7"/>
  <c r="U4157" i="7" s="1"/>
  <c r="C4157" i="7"/>
  <c r="E4157" i="7" s="1"/>
  <c r="F4157" i="7" s="1"/>
  <c r="L4156" i="7"/>
  <c r="K4156" i="7"/>
  <c r="H4156" i="7"/>
  <c r="U4156" i="7" s="1"/>
  <c r="C4156" i="7"/>
  <c r="E4156" i="7" s="1"/>
  <c r="F4156" i="7" s="1"/>
  <c r="L4155" i="7"/>
  <c r="K4155" i="7"/>
  <c r="H4155" i="7"/>
  <c r="U4155" i="7" s="1"/>
  <c r="C4155" i="7"/>
  <c r="E4155" i="7" s="1"/>
  <c r="F4155" i="7" s="1"/>
  <c r="L4154" i="7"/>
  <c r="K4154" i="7"/>
  <c r="H4154" i="7"/>
  <c r="U4154" i="7" s="1"/>
  <c r="C4154" i="7"/>
  <c r="E4154" i="7" s="1"/>
  <c r="F4154" i="7" s="1"/>
  <c r="L4153" i="7"/>
  <c r="K4153" i="7"/>
  <c r="H4153" i="7"/>
  <c r="U4153" i="7" s="1"/>
  <c r="F4153" i="7"/>
  <c r="C4153" i="7"/>
  <c r="E4153" i="7" s="1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L4148" i="7"/>
  <c r="K4148" i="7"/>
  <c r="H4148" i="7"/>
  <c r="U4148" i="7" s="1"/>
  <c r="E4148" i="7"/>
  <c r="F4148" i="7" s="1"/>
  <c r="C4148" i="7"/>
  <c r="L4147" i="7"/>
  <c r="K4147" i="7"/>
  <c r="H4147" i="7"/>
  <c r="U4147" i="7" s="1"/>
  <c r="C4147" i="7"/>
  <c r="E4147" i="7" s="1"/>
  <c r="F4147" i="7" s="1"/>
  <c r="J4147" i="7" s="1"/>
  <c r="L4146" i="7"/>
  <c r="K4146" i="7"/>
  <c r="H4146" i="7"/>
  <c r="U4146" i="7" s="1"/>
  <c r="C4146" i="7"/>
  <c r="E4146" i="7" s="1"/>
  <c r="F4146" i="7" s="1"/>
  <c r="U4145" i="7"/>
  <c r="L4145" i="7"/>
  <c r="K4145" i="7"/>
  <c r="H4145" i="7"/>
  <c r="C4145" i="7"/>
  <c r="E4145" i="7" s="1"/>
  <c r="F4145" i="7" s="1"/>
  <c r="L4144" i="7"/>
  <c r="K4144" i="7"/>
  <c r="H4144" i="7"/>
  <c r="U4144" i="7" s="1"/>
  <c r="C4144" i="7"/>
  <c r="E4144" i="7" s="1"/>
  <c r="F4144" i="7" s="1"/>
  <c r="L4143" i="7"/>
  <c r="K4143" i="7"/>
  <c r="H4143" i="7"/>
  <c r="U4143" i="7" s="1"/>
  <c r="C4143" i="7"/>
  <c r="E4143" i="7" s="1"/>
  <c r="F4143" i="7" s="1"/>
  <c r="L4142" i="7"/>
  <c r="K4142" i="7"/>
  <c r="H4142" i="7"/>
  <c r="U4142" i="7" s="1"/>
  <c r="C4142" i="7"/>
  <c r="E4142" i="7" s="1"/>
  <c r="F4142" i="7" s="1"/>
  <c r="L4141" i="7"/>
  <c r="K4141" i="7"/>
  <c r="H4141" i="7"/>
  <c r="U4141" i="7" s="1"/>
  <c r="C4141" i="7"/>
  <c r="E4141" i="7" s="1"/>
  <c r="F4141" i="7" s="1"/>
  <c r="L4140" i="7"/>
  <c r="K4140" i="7"/>
  <c r="H4140" i="7"/>
  <c r="U4140" i="7" s="1"/>
  <c r="C4140" i="7"/>
  <c r="E4140" i="7" s="1"/>
  <c r="F4140" i="7" s="1"/>
  <c r="L4139" i="7"/>
  <c r="K4139" i="7"/>
  <c r="H4139" i="7"/>
  <c r="U4139" i="7" s="1"/>
  <c r="E4139" i="7"/>
  <c r="F4139" i="7" s="1"/>
  <c r="C4139" i="7"/>
  <c r="L4138" i="7"/>
  <c r="K4138" i="7"/>
  <c r="H4138" i="7"/>
  <c r="U4138" i="7" s="1"/>
  <c r="C4138" i="7"/>
  <c r="E4138" i="7" s="1"/>
  <c r="F4138" i="7" s="1"/>
  <c r="L4137" i="7"/>
  <c r="K4137" i="7"/>
  <c r="H4137" i="7"/>
  <c r="U4137" i="7" s="1"/>
  <c r="C4137" i="7"/>
  <c r="E4137" i="7" s="1"/>
  <c r="F4137" i="7" s="1"/>
  <c r="L4136" i="7"/>
  <c r="K4136" i="7"/>
  <c r="H4136" i="7"/>
  <c r="U4136" i="7" s="1"/>
  <c r="C4136" i="7"/>
  <c r="E4136" i="7" s="1"/>
  <c r="F4136" i="7" s="1"/>
  <c r="U4135" i="7"/>
  <c r="L4135" i="7"/>
  <c r="K4135" i="7"/>
  <c r="H4135" i="7"/>
  <c r="C4135" i="7"/>
  <c r="E4135" i="7" s="1"/>
  <c r="F4135" i="7" s="1"/>
  <c r="L4134" i="7"/>
  <c r="K4134" i="7"/>
  <c r="H4134" i="7"/>
  <c r="U4134" i="7" s="1"/>
  <c r="C4134" i="7"/>
  <c r="E4134" i="7" s="1"/>
  <c r="F4134" i="7" s="1"/>
  <c r="L4133" i="7"/>
  <c r="K4133" i="7"/>
  <c r="H4133" i="7"/>
  <c r="U4133" i="7" s="1"/>
  <c r="C4133" i="7"/>
  <c r="E4133" i="7" s="1"/>
  <c r="F4133" i="7" s="1"/>
  <c r="L4132" i="7"/>
  <c r="K4132" i="7"/>
  <c r="H4132" i="7"/>
  <c r="U4132" i="7" s="1"/>
  <c r="C4132" i="7"/>
  <c r="E4132" i="7" s="1"/>
  <c r="F4132" i="7" s="1"/>
  <c r="L4131" i="7"/>
  <c r="K4131" i="7"/>
  <c r="H4131" i="7"/>
  <c r="U4131" i="7" s="1"/>
  <c r="C4131" i="7"/>
  <c r="E4131" i="7" s="1"/>
  <c r="F4131" i="7" s="1"/>
  <c r="L4130" i="7"/>
  <c r="K4130" i="7"/>
  <c r="H4130" i="7"/>
  <c r="U4130" i="7" s="1"/>
  <c r="E4130" i="7"/>
  <c r="F4130" i="7" s="1"/>
  <c r="C4130" i="7"/>
  <c r="L4129" i="7"/>
  <c r="K4129" i="7"/>
  <c r="H4129" i="7"/>
  <c r="U4129" i="7" s="1"/>
  <c r="C4129" i="7"/>
  <c r="E4129" i="7" s="1"/>
  <c r="F4129" i="7" s="1"/>
  <c r="U4128" i="7"/>
  <c r="L4128" i="7"/>
  <c r="K4128" i="7"/>
  <c r="H4128" i="7"/>
  <c r="C4128" i="7"/>
  <c r="E4128" i="7" s="1"/>
  <c r="F4128" i="7" s="1"/>
  <c r="L4127" i="7"/>
  <c r="K4127" i="7"/>
  <c r="H4127" i="7"/>
  <c r="U4127" i="7" s="1"/>
  <c r="C4127" i="7"/>
  <c r="E4127" i="7" s="1"/>
  <c r="F4127" i="7" s="1"/>
  <c r="L4126" i="7"/>
  <c r="I4126" i="7" s="1"/>
  <c r="K4126" i="7"/>
  <c r="H4126" i="7"/>
  <c r="U4126" i="7" s="1"/>
  <c r="C4126" i="7"/>
  <c r="E4126" i="7" s="1"/>
  <c r="F4126" i="7" s="1"/>
  <c r="L4125" i="7"/>
  <c r="K4125" i="7"/>
  <c r="H4125" i="7"/>
  <c r="U4125" i="7" s="1"/>
  <c r="C4125" i="7"/>
  <c r="E4125" i="7" s="1"/>
  <c r="F4125" i="7" s="1"/>
  <c r="L4124" i="7"/>
  <c r="K4124" i="7"/>
  <c r="H4124" i="7"/>
  <c r="U4124" i="7" s="1"/>
  <c r="C4124" i="7"/>
  <c r="E4124" i="7" s="1"/>
  <c r="F4124" i="7" s="1"/>
  <c r="L4123" i="7"/>
  <c r="K4123" i="7"/>
  <c r="H4123" i="7"/>
  <c r="U4123" i="7" s="1"/>
  <c r="C4123" i="7"/>
  <c r="E4123" i="7" s="1"/>
  <c r="F4123" i="7" s="1"/>
  <c r="L4122" i="7"/>
  <c r="K4122" i="7"/>
  <c r="H4122" i="7"/>
  <c r="U4122" i="7" s="1"/>
  <c r="C4122" i="7"/>
  <c r="E4122" i="7" s="1"/>
  <c r="F4122" i="7" s="1"/>
  <c r="L4121" i="7"/>
  <c r="K4121" i="7"/>
  <c r="H4121" i="7"/>
  <c r="U4121" i="7" s="1"/>
  <c r="C4121" i="7"/>
  <c r="E4121" i="7" s="1"/>
  <c r="F4121" i="7" s="1"/>
  <c r="U4120" i="7"/>
  <c r="L4120" i="7"/>
  <c r="K4120" i="7"/>
  <c r="H4120" i="7"/>
  <c r="C4120" i="7"/>
  <c r="E4120" i="7" s="1"/>
  <c r="F4120" i="7" s="1"/>
  <c r="L4119" i="7"/>
  <c r="K4119" i="7"/>
  <c r="H4119" i="7"/>
  <c r="U4119" i="7" s="1"/>
  <c r="C4119" i="7"/>
  <c r="E4119" i="7" s="1"/>
  <c r="F4119" i="7" s="1"/>
  <c r="L4118" i="7"/>
  <c r="K4118" i="7"/>
  <c r="H4118" i="7"/>
  <c r="U4118" i="7" s="1"/>
  <c r="C4118" i="7"/>
  <c r="E4118" i="7" s="1"/>
  <c r="F4118" i="7" s="1"/>
  <c r="L4117" i="7"/>
  <c r="K4117" i="7"/>
  <c r="H4117" i="7"/>
  <c r="U4117" i="7" s="1"/>
  <c r="C4117" i="7"/>
  <c r="E4117" i="7" s="1"/>
  <c r="F4117" i="7" s="1"/>
  <c r="L4116" i="7"/>
  <c r="K4116" i="7"/>
  <c r="H4116" i="7"/>
  <c r="U4116" i="7" s="1"/>
  <c r="C4116" i="7"/>
  <c r="E4116" i="7" s="1"/>
  <c r="F4116" i="7" s="1"/>
  <c r="L4115" i="7"/>
  <c r="K4115" i="7"/>
  <c r="H4115" i="7"/>
  <c r="U4115" i="7" s="1"/>
  <c r="C4115" i="7"/>
  <c r="E4115" i="7" s="1"/>
  <c r="F4115" i="7" s="1"/>
  <c r="L4114" i="7"/>
  <c r="K4114" i="7"/>
  <c r="H4114" i="7"/>
  <c r="U4114" i="7" s="1"/>
  <c r="C4114" i="7"/>
  <c r="E4114" i="7" s="1"/>
  <c r="F4114" i="7" s="1"/>
  <c r="J4114" i="7" s="1"/>
  <c r="L4113" i="7"/>
  <c r="K4113" i="7"/>
  <c r="H4113" i="7"/>
  <c r="U4113" i="7" s="1"/>
  <c r="C4113" i="7"/>
  <c r="E4113" i="7" s="1"/>
  <c r="F4113" i="7" s="1"/>
  <c r="L4112" i="7"/>
  <c r="K4112" i="7"/>
  <c r="H4112" i="7"/>
  <c r="U4112" i="7" s="1"/>
  <c r="C4112" i="7"/>
  <c r="E4112" i="7" s="1"/>
  <c r="F4112" i="7" s="1"/>
  <c r="L4111" i="7"/>
  <c r="K4111" i="7"/>
  <c r="H4111" i="7"/>
  <c r="U4111" i="7" s="1"/>
  <c r="F4111" i="7"/>
  <c r="C4111" i="7"/>
  <c r="E4111" i="7" s="1"/>
  <c r="L4110" i="7"/>
  <c r="K4110" i="7"/>
  <c r="H4110" i="7"/>
  <c r="U4110" i="7" s="1"/>
  <c r="C4110" i="7"/>
  <c r="E4110" i="7" s="1"/>
  <c r="F4110" i="7" s="1"/>
  <c r="L4109" i="7"/>
  <c r="K4109" i="7"/>
  <c r="H4109" i="7"/>
  <c r="U4109" i="7" s="1"/>
  <c r="C4109" i="7"/>
  <c r="E4109" i="7" s="1"/>
  <c r="F4109" i="7" s="1"/>
  <c r="L4108" i="7"/>
  <c r="K4108" i="7"/>
  <c r="H4108" i="7"/>
  <c r="U4108" i="7" s="1"/>
  <c r="C4108" i="7"/>
  <c r="E4108" i="7" s="1"/>
  <c r="F4108" i="7" s="1"/>
  <c r="L4107" i="7"/>
  <c r="K4107" i="7"/>
  <c r="H4107" i="7"/>
  <c r="U4107" i="7" s="1"/>
  <c r="C4107" i="7"/>
  <c r="E4107" i="7" s="1"/>
  <c r="F4107" i="7" s="1"/>
  <c r="L4106" i="7"/>
  <c r="K4106" i="7"/>
  <c r="H4106" i="7"/>
  <c r="U4106" i="7" s="1"/>
  <c r="E4106" i="7"/>
  <c r="F4106" i="7" s="1"/>
  <c r="C4106" i="7"/>
  <c r="L4105" i="7"/>
  <c r="K4105" i="7"/>
  <c r="H4105" i="7"/>
  <c r="U4105" i="7" s="1"/>
  <c r="C4105" i="7"/>
  <c r="E4105" i="7" s="1"/>
  <c r="F4105" i="7" s="1"/>
  <c r="L4104" i="7"/>
  <c r="K4104" i="7"/>
  <c r="H4104" i="7"/>
  <c r="U4104" i="7" s="1"/>
  <c r="C4104" i="7"/>
  <c r="E4104" i="7" s="1"/>
  <c r="F4104" i="7" s="1"/>
  <c r="J4104" i="7" s="1"/>
  <c r="L4103" i="7"/>
  <c r="K4103" i="7"/>
  <c r="H4103" i="7"/>
  <c r="U4103" i="7" s="1"/>
  <c r="C4103" i="7"/>
  <c r="E4103" i="7" s="1"/>
  <c r="F4103" i="7" s="1"/>
  <c r="L4102" i="7"/>
  <c r="K4102" i="7"/>
  <c r="H4102" i="7"/>
  <c r="U4102" i="7" s="1"/>
  <c r="C4102" i="7"/>
  <c r="E4102" i="7" s="1"/>
  <c r="F4102" i="7" s="1"/>
  <c r="J4102" i="7" s="1"/>
  <c r="U4101" i="7"/>
  <c r="L4101" i="7"/>
  <c r="K4101" i="7"/>
  <c r="H4101" i="7"/>
  <c r="C4101" i="7"/>
  <c r="E4101" i="7" s="1"/>
  <c r="F4101" i="7" s="1"/>
  <c r="L4100" i="7"/>
  <c r="K4100" i="7"/>
  <c r="H4100" i="7"/>
  <c r="U4100" i="7" s="1"/>
  <c r="C4100" i="7"/>
  <c r="E4100" i="7" s="1"/>
  <c r="F4100" i="7" s="1"/>
  <c r="L4099" i="7"/>
  <c r="K4099" i="7"/>
  <c r="H4099" i="7"/>
  <c r="U4099" i="7" s="1"/>
  <c r="C4099" i="7"/>
  <c r="E4099" i="7" s="1"/>
  <c r="F4099" i="7" s="1"/>
  <c r="I4099" i="7" s="1"/>
  <c r="L4098" i="7"/>
  <c r="K4098" i="7"/>
  <c r="H4098" i="7"/>
  <c r="U4098" i="7" s="1"/>
  <c r="E4098" i="7"/>
  <c r="F4098" i="7" s="1"/>
  <c r="C4098" i="7"/>
  <c r="U4097" i="7"/>
  <c r="L4097" i="7"/>
  <c r="K4097" i="7"/>
  <c r="H4097" i="7"/>
  <c r="E4097" i="7"/>
  <c r="F4097" i="7" s="1"/>
  <c r="C4097" i="7"/>
  <c r="U4096" i="7"/>
  <c r="L4096" i="7"/>
  <c r="K4096" i="7"/>
  <c r="H4096" i="7"/>
  <c r="C4096" i="7"/>
  <c r="E4096" i="7" s="1"/>
  <c r="F4096" i="7" s="1"/>
  <c r="U4095" i="7"/>
  <c r="L4095" i="7"/>
  <c r="K4095" i="7"/>
  <c r="H4095" i="7"/>
  <c r="C4095" i="7"/>
  <c r="E4095" i="7" s="1"/>
  <c r="F4095" i="7" s="1"/>
  <c r="L4094" i="7"/>
  <c r="K4094" i="7"/>
  <c r="H4094" i="7"/>
  <c r="U4094" i="7" s="1"/>
  <c r="C4094" i="7"/>
  <c r="E4094" i="7" s="1"/>
  <c r="F4094" i="7" s="1"/>
  <c r="U4093" i="7"/>
  <c r="L4093" i="7"/>
  <c r="K4093" i="7"/>
  <c r="H4093" i="7"/>
  <c r="C4093" i="7"/>
  <c r="E4093" i="7" s="1"/>
  <c r="F4093" i="7" s="1"/>
  <c r="L4092" i="7"/>
  <c r="K4092" i="7"/>
  <c r="H4092" i="7"/>
  <c r="U4092" i="7" s="1"/>
  <c r="C4092" i="7"/>
  <c r="E4092" i="7" s="1"/>
  <c r="F4092" i="7" s="1"/>
  <c r="L4091" i="7"/>
  <c r="K4091" i="7"/>
  <c r="H4091" i="7"/>
  <c r="U4091" i="7" s="1"/>
  <c r="C4091" i="7"/>
  <c r="E4091" i="7" s="1"/>
  <c r="F4091" i="7" s="1"/>
  <c r="I4091" i="7" s="1"/>
  <c r="L4090" i="7"/>
  <c r="K4090" i="7"/>
  <c r="H4090" i="7"/>
  <c r="U4090" i="7" s="1"/>
  <c r="E4090" i="7"/>
  <c r="F4090" i="7" s="1"/>
  <c r="C4090" i="7"/>
  <c r="L4089" i="7"/>
  <c r="K4089" i="7"/>
  <c r="H4089" i="7"/>
  <c r="U4089" i="7" s="1"/>
  <c r="C4089" i="7"/>
  <c r="E4089" i="7" s="1"/>
  <c r="F4089" i="7" s="1"/>
  <c r="L4088" i="7"/>
  <c r="K4088" i="7"/>
  <c r="H4088" i="7"/>
  <c r="U4088" i="7" s="1"/>
  <c r="C4088" i="7"/>
  <c r="E4088" i="7" s="1"/>
  <c r="F4088" i="7" s="1"/>
  <c r="L4087" i="7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C4081" i="7"/>
  <c r="E4081" i="7" s="1"/>
  <c r="F4081" i="7" s="1"/>
  <c r="U4080" i="7"/>
  <c r="L4080" i="7"/>
  <c r="K4080" i="7"/>
  <c r="H4080" i="7"/>
  <c r="C4080" i="7"/>
  <c r="E4080" i="7" s="1"/>
  <c r="F4080" i="7" s="1"/>
  <c r="L4079" i="7"/>
  <c r="K4079" i="7"/>
  <c r="H4079" i="7"/>
  <c r="U4079" i="7" s="1"/>
  <c r="F4079" i="7"/>
  <c r="C4079" i="7"/>
  <c r="E4079" i="7" s="1"/>
  <c r="L4078" i="7"/>
  <c r="K4078" i="7"/>
  <c r="H4078" i="7"/>
  <c r="U4078" i="7" s="1"/>
  <c r="C4078" i="7"/>
  <c r="E4078" i="7" s="1"/>
  <c r="F4078" i="7" s="1"/>
  <c r="L4077" i="7"/>
  <c r="K4077" i="7"/>
  <c r="H4077" i="7"/>
  <c r="U4077" i="7" s="1"/>
  <c r="C4077" i="7"/>
  <c r="E4077" i="7" s="1"/>
  <c r="F4077" i="7" s="1"/>
  <c r="J4077" i="7" s="1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C4075" i="7"/>
  <c r="E4075" i="7" s="1"/>
  <c r="F4075" i="7" s="1"/>
  <c r="L4074" i="7"/>
  <c r="K4074" i="7"/>
  <c r="H4074" i="7"/>
  <c r="U4074" i="7" s="1"/>
  <c r="C4074" i="7"/>
  <c r="E4074" i="7" s="1"/>
  <c r="F4074" i="7" s="1"/>
  <c r="L4073" i="7"/>
  <c r="K4073" i="7"/>
  <c r="H4073" i="7"/>
  <c r="U4073" i="7" s="1"/>
  <c r="E4073" i="7"/>
  <c r="F4073" i="7" s="1"/>
  <c r="C4073" i="7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C4068" i="7"/>
  <c r="E4068" i="7" s="1"/>
  <c r="F4068" i="7" s="1"/>
  <c r="L4067" i="7"/>
  <c r="K4067" i="7"/>
  <c r="H4067" i="7"/>
  <c r="U4067" i="7" s="1"/>
  <c r="C4067" i="7"/>
  <c r="E4067" i="7" s="1"/>
  <c r="F4067" i="7" s="1"/>
  <c r="L4066" i="7"/>
  <c r="K4066" i="7"/>
  <c r="H4066" i="7"/>
  <c r="U4066" i="7" s="1"/>
  <c r="C4066" i="7"/>
  <c r="E4066" i="7" s="1"/>
  <c r="F4066" i="7" s="1"/>
  <c r="U4065" i="7"/>
  <c r="L4065" i="7"/>
  <c r="K4065" i="7"/>
  <c r="H4065" i="7"/>
  <c r="C4065" i="7"/>
  <c r="E4065" i="7" s="1"/>
  <c r="F4065" i="7" s="1"/>
  <c r="L4064" i="7"/>
  <c r="K4064" i="7"/>
  <c r="I4064" i="7"/>
  <c r="H4064" i="7"/>
  <c r="U4064" i="7" s="1"/>
  <c r="C4064" i="7"/>
  <c r="E4064" i="7" s="1"/>
  <c r="F4064" i="7" s="1"/>
  <c r="J4064" i="7" s="1"/>
  <c r="L4063" i="7"/>
  <c r="K4063" i="7"/>
  <c r="H4063" i="7"/>
  <c r="U4063" i="7" s="1"/>
  <c r="C4063" i="7"/>
  <c r="E4063" i="7" s="1"/>
  <c r="F4063" i="7" s="1"/>
  <c r="L4062" i="7"/>
  <c r="K4062" i="7"/>
  <c r="H4062" i="7"/>
  <c r="U4062" i="7" s="1"/>
  <c r="C4062" i="7"/>
  <c r="E4062" i="7" s="1"/>
  <c r="F4062" i="7" s="1"/>
  <c r="U4061" i="7"/>
  <c r="L4061" i="7"/>
  <c r="K4061" i="7"/>
  <c r="H4061" i="7"/>
  <c r="C4061" i="7"/>
  <c r="E4061" i="7" s="1"/>
  <c r="F4061" i="7" s="1"/>
  <c r="L4060" i="7"/>
  <c r="K4060" i="7"/>
  <c r="H4060" i="7"/>
  <c r="U4060" i="7" s="1"/>
  <c r="C4060" i="7"/>
  <c r="E4060" i="7" s="1"/>
  <c r="F4060" i="7" s="1"/>
  <c r="L4059" i="7"/>
  <c r="K4059" i="7"/>
  <c r="H4059" i="7"/>
  <c r="U4059" i="7" s="1"/>
  <c r="C4059" i="7"/>
  <c r="E4059" i="7" s="1"/>
  <c r="F4059" i="7" s="1"/>
  <c r="L4058" i="7"/>
  <c r="K4058" i="7"/>
  <c r="H4058" i="7"/>
  <c r="U4058" i="7" s="1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L4054" i="7"/>
  <c r="K4054" i="7"/>
  <c r="H4054" i="7"/>
  <c r="U4054" i="7" s="1"/>
  <c r="C4054" i="7"/>
  <c r="E4054" i="7" s="1"/>
  <c r="F4054" i="7" s="1"/>
  <c r="U4053" i="7"/>
  <c r="L4053" i="7"/>
  <c r="K4053" i="7"/>
  <c r="H4053" i="7"/>
  <c r="C4053" i="7"/>
  <c r="E4053" i="7" s="1"/>
  <c r="F4053" i="7" s="1"/>
  <c r="L4052" i="7"/>
  <c r="K4052" i="7"/>
  <c r="H4052" i="7"/>
  <c r="U4052" i="7" s="1"/>
  <c r="C4052" i="7"/>
  <c r="E4052" i="7" s="1"/>
  <c r="F4052" i="7" s="1"/>
  <c r="L4051" i="7"/>
  <c r="J4051" i="7" s="1"/>
  <c r="K4051" i="7"/>
  <c r="H4051" i="7"/>
  <c r="U4051" i="7" s="1"/>
  <c r="C4051" i="7"/>
  <c r="E4051" i="7" s="1"/>
  <c r="F4051" i="7" s="1"/>
  <c r="L4050" i="7"/>
  <c r="K4050" i="7"/>
  <c r="H4050" i="7"/>
  <c r="U4050" i="7" s="1"/>
  <c r="C4050" i="7"/>
  <c r="E4050" i="7" s="1"/>
  <c r="F4050" i="7" s="1"/>
  <c r="L4049" i="7"/>
  <c r="K4049" i="7"/>
  <c r="H4049" i="7"/>
  <c r="U4049" i="7" s="1"/>
  <c r="E4049" i="7"/>
  <c r="F4049" i="7" s="1"/>
  <c r="C4049" i="7"/>
  <c r="L4048" i="7"/>
  <c r="K4048" i="7"/>
  <c r="H4048" i="7"/>
  <c r="U4048" i="7" s="1"/>
  <c r="C4048" i="7"/>
  <c r="E4048" i="7" s="1"/>
  <c r="F4048" i="7" s="1"/>
  <c r="L4047" i="7"/>
  <c r="K4047" i="7"/>
  <c r="H4047" i="7"/>
  <c r="U4047" i="7" s="1"/>
  <c r="C4047" i="7"/>
  <c r="E4047" i="7" s="1"/>
  <c r="F4047" i="7" s="1"/>
  <c r="L4046" i="7"/>
  <c r="K4046" i="7"/>
  <c r="H4046" i="7"/>
  <c r="U4046" i="7" s="1"/>
  <c r="C4046" i="7"/>
  <c r="E4046" i="7" s="1"/>
  <c r="F4046" i="7" s="1"/>
  <c r="U4045" i="7"/>
  <c r="L4045" i="7"/>
  <c r="K4045" i="7"/>
  <c r="H4045" i="7"/>
  <c r="C4045" i="7"/>
  <c r="E4045" i="7" s="1"/>
  <c r="F4045" i="7" s="1"/>
  <c r="L4044" i="7"/>
  <c r="K4044" i="7"/>
  <c r="H4044" i="7"/>
  <c r="U4044" i="7" s="1"/>
  <c r="C4044" i="7"/>
  <c r="E4044" i="7" s="1"/>
  <c r="F4044" i="7" s="1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L4041" i="7"/>
  <c r="K4041" i="7"/>
  <c r="H4041" i="7"/>
  <c r="U4041" i="7" s="1"/>
  <c r="C4041" i="7"/>
  <c r="E4041" i="7" s="1"/>
  <c r="F4041" i="7" s="1"/>
  <c r="L4040" i="7"/>
  <c r="K4040" i="7"/>
  <c r="H4040" i="7"/>
  <c r="U4040" i="7" s="1"/>
  <c r="C4040" i="7"/>
  <c r="E4040" i="7" s="1"/>
  <c r="F4040" i="7" s="1"/>
  <c r="U4039" i="7"/>
  <c r="L4039" i="7"/>
  <c r="K4039" i="7"/>
  <c r="H4039" i="7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L4036" i="7"/>
  <c r="K4036" i="7"/>
  <c r="H4036" i="7"/>
  <c r="U4036" i="7" s="1"/>
  <c r="C4036" i="7"/>
  <c r="E4036" i="7" s="1"/>
  <c r="F4036" i="7" s="1"/>
  <c r="L4035" i="7"/>
  <c r="J4035" i="7" s="1"/>
  <c r="K4035" i="7"/>
  <c r="H4035" i="7"/>
  <c r="U4035" i="7" s="1"/>
  <c r="E4035" i="7"/>
  <c r="F4035" i="7" s="1"/>
  <c r="C4035" i="7"/>
  <c r="U4034" i="7"/>
  <c r="L4034" i="7"/>
  <c r="K4034" i="7"/>
  <c r="H4034" i="7"/>
  <c r="F4034" i="7"/>
  <c r="C4034" i="7"/>
  <c r="E4034" i="7" s="1"/>
  <c r="L4033" i="7"/>
  <c r="K4033" i="7"/>
  <c r="H4033" i="7"/>
  <c r="U4033" i="7" s="1"/>
  <c r="E4033" i="7"/>
  <c r="F4033" i="7" s="1"/>
  <c r="C4033" i="7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E4031" i="7"/>
  <c r="F4031" i="7" s="1"/>
  <c r="C4031" i="7"/>
  <c r="U4030" i="7"/>
  <c r="L4030" i="7"/>
  <c r="K4030" i="7"/>
  <c r="H4030" i="7"/>
  <c r="C4030" i="7"/>
  <c r="E4030" i="7" s="1"/>
  <c r="F4030" i="7" s="1"/>
  <c r="L4029" i="7"/>
  <c r="K4029" i="7"/>
  <c r="H4029" i="7"/>
  <c r="U4029" i="7" s="1"/>
  <c r="C4029" i="7"/>
  <c r="E4029" i="7" s="1"/>
  <c r="F4029" i="7" s="1"/>
  <c r="L4028" i="7"/>
  <c r="K4028" i="7"/>
  <c r="H4028" i="7"/>
  <c r="U4028" i="7" s="1"/>
  <c r="C4028" i="7"/>
  <c r="E4028" i="7" s="1"/>
  <c r="F4028" i="7" s="1"/>
  <c r="L4027" i="7"/>
  <c r="K4027" i="7"/>
  <c r="H4027" i="7"/>
  <c r="U4027" i="7" s="1"/>
  <c r="E4027" i="7"/>
  <c r="F4027" i="7" s="1"/>
  <c r="C4027" i="7"/>
  <c r="U4026" i="7"/>
  <c r="L4026" i="7"/>
  <c r="K4026" i="7"/>
  <c r="H4026" i="7"/>
  <c r="C4026" i="7"/>
  <c r="E4026" i="7" s="1"/>
  <c r="F4026" i="7" s="1"/>
  <c r="L4025" i="7"/>
  <c r="K4025" i="7"/>
  <c r="H4025" i="7"/>
  <c r="U4025" i="7" s="1"/>
  <c r="E4025" i="7"/>
  <c r="F4025" i="7" s="1"/>
  <c r="C4025" i="7"/>
  <c r="U4024" i="7"/>
  <c r="L4024" i="7"/>
  <c r="K4024" i="7"/>
  <c r="H4024" i="7"/>
  <c r="C4024" i="7"/>
  <c r="E4024" i="7" s="1"/>
  <c r="F4024" i="7" s="1"/>
  <c r="L4023" i="7"/>
  <c r="K4023" i="7"/>
  <c r="H4023" i="7"/>
  <c r="U4023" i="7" s="1"/>
  <c r="E4023" i="7"/>
  <c r="F4023" i="7" s="1"/>
  <c r="I4023" i="7" s="1"/>
  <c r="C4023" i="7"/>
  <c r="U4022" i="7"/>
  <c r="L4022" i="7"/>
  <c r="K4022" i="7"/>
  <c r="H4022" i="7"/>
  <c r="F4022" i="7"/>
  <c r="C4022" i="7"/>
  <c r="E4022" i="7" s="1"/>
  <c r="L4021" i="7"/>
  <c r="K4021" i="7"/>
  <c r="H4021" i="7"/>
  <c r="U4021" i="7" s="1"/>
  <c r="E4021" i="7"/>
  <c r="F4021" i="7" s="1"/>
  <c r="C4021" i="7"/>
  <c r="U4020" i="7"/>
  <c r="L4020" i="7"/>
  <c r="K4020" i="7"/>
  <c r="H4020" i="7"/>
  <c r="C4020" i="7"/>
  <c r="E4020" i="7" s="1"/>
  <c r="F4020" i="7" s="1"/>
  <c r="L4019" i="7"/>
  <c r="K4019" i="7"/>
  <c r="H4019" i="7"/>
  <c r="U4019" i="7" s="1"/>
  <c r="C4019" i="7"/>
  <c r="E4019" i="7" s="1"/>
  <c r="F4019" i="7" s="1"/>
  <c r="L4018" i="7"/>
  <c r="K4018" i="7"/>
  <c r="H4018" i="7"/>
  <c r="U4018" i="7" s="1"/>
  <c r="C4018" i="7"/>
  <c r="E4018" i="7" s="1"/>
  <c r="F4018" i="7" s="1"/>
  <c r="L4017" i="7"/>
  <c r="K4017" i="7"/>
  <c r="H4017" i="7"/>
  <c r="U4017" i="7" s="1"/>
  <c r="C4017" i="7"/>
  <c r="E4017" i="7" s="1"/>
  <c r="F4017" i="7" s="1"/>
  <c r="U4016" i="7"/>
  <c r="L4016" i="7"/>
  <c r="K4016" i="7"/>
  <c r="H4016" i="7"/>
  <c r="C4016" i="7"/>
  <c r="E4016" i="7" s="1"/>
  <c r="F4016" i="7" s="1"/>
  <c r="L4015" i="7"/>
  <c r="K4015" i="7"/>
  <c r="H4015" i="7"/>
  <c r="U4015" i="7" s="1"/>
  <c r="C4015" i="7"/>
  <c r="E4015" i="7" s="1"/>
  <c r="F4015" i="7" s="1"/>
  <c r="U4014" i="7"/>
  <c r="L4014" i="7"/>
  <c r="K4014" i="7"/>
  <c r="H4014" i="7"/>
  <c r="C4014" i="7"/>
  <c r="E4014" i="7" s="1"/>
  <c r="F4014" i="7" s="1"/>
  <c r="L4013" i="7"/>
  <c r="K4013" i="7"/>
  <c r="H4013" i="7"/>
  <c r="U4013" i="7" s="1"/>
  <c r="E4013" i="7"/>
  <c r="F4013" i="7" s="1"/>
  <c r="C4013" i="7"/>
  <c r="U4012" i="7"/>
  <c r="L4012" i="7"/>
  <c r="I4012" i="7" s="1"/>
  <c r="K4012" i="7"/>
  <c r="H4012" i="7"/>
  <c r="F4012" i="7"/>
  <c r="C4012" i="7"/>
  <c r="E4012" i="7" s="1"/>
  <c r="L4011" i="7"/>
  <c r="K4011" i="7"/>
  <c r="H4011" i="7"/>
  <c r="U4011" i="7" s="1"/>
  <c r="C4011" i="7"/>
  <c r="E4011" i="7" s="1"/>
  <c r="F4011" i="7" s="1"/>
  <c r="J4011" i="7" s="1"/>
  <c r="U4010" i="7"/>
  <c r="L4010" i="7"/>
  <c r="K4010" i="7"/>
  <c r="H4010" i="7"/>
  <c r="C4010" i="7"/>
  <c r="E4010" i="7" s="1"/>
  <c r="F4010" i="7" s="1"/>
  <c r="L4009" i="7"/>
  <c r="K4009" i="7"/>
  <c r="H4009" i="7"/>
  <c r="U4009" i="7" s="1"/>
  <c r="C4009" i="7"/>
  <c r="E4009" i="7" s="1"/>
  <c r="F4009" i="7" s="1"/>
  <c r="L4008" i="7"/>
  <c r="I4008" i="7" s="1"/>
  <c r="K4008" i="7"/>
  <c r="H4008" i="7"/>
  <c r="U4008" i="7" s="1"/>
  <c r="C4008" i="7"/>
  <c r="E4008" i="7" s="1"/>
  <c r="F4008" i="7" s="1"/>
  <c r="L4007" i="7"/>
  <c r="K4007" i="7"/>
  <c r="H4007" i="7"/>
  <c r="U4007" i="7" s="1"/>
  <c r="E4007" i="7"/>
  <c r="F4007" i="7" s="1"/>
  <c r="C4007" i="7"/>
  <c r="L4006" i="7"/>
  <c r="K4006" i="7"/>
  <c r="H4006" i="7"/>
  <c r="U4006" i="7" s="1"/>
  <c r="F4006" i="7"/>
  <c r="C4006" i="7"/>
  <c r="E4006" i="7" s="1"/>
  <c r="U4005" i="7"/>
  <c r="L4005" i="7"/>
  <c r="K4005" i="7"/>
  <c r="H4005" i="7"/>
  <c r="E4005" i="7"/>
  <c r="F4005" i="7" s="1"/>
  <c r="C4005" i="7"/>
  <c r="L4004" i="7"/>
  <c r="K4004" i="7"/>
  <c r="H4004" i="7"/>
  <c r="U4004" i="7" s="1"/>
  <c r="F4004" i="7"/>
  <c r="C4004" i="7"/>
  <c r="E4004" i="7" s="1"/>
  <c r="L4003" i="7"/>
  <c r="K4003" i="7"/>
  <c r="H4003" i="7"/>
  <c r="U4003" i="7" s="1"/>
  <c r="C4003" i="7"/>
  <c r="E4003" i="7" s="1"/>
  <c r="F4003" i="7" s="1"/>
  <c r="U4002" i="7"/>
  <c r="L4002" i="7"/>
  <c r="K4002" i="7"/>
  <c r="H4002" i="7"/>
  <c r="C4002" i="7"/>
  <c r="E4002" i="7" s="1"/>
  <c r="F4002" i="7" s="1"/>
  <c r="U4001" i="7"/>
  <c r="L4001" i="7"/>
  <c r="K4001" i="7"/>
  <c r="H4001" i="7"/>
  <c r="C4001" i="7"/>
  <c r="E4001" i="7" s="1"/>
  <c r="F4001" i="7" s="1"/>
  <c r="U4000" i="7"/>
  <c r="L4000" i="7"/>
  <c r="I4000" i="7" s="1"/>
  <c r="K4000" i="7"/>
  <c r="H4000" i="7"/>
  <c r="F4000" i="7"/>
  <c r="C4000" i="7"/>
  <c r="E4000" i="7" s="1"/>
  <c r="L3999" i="7"/>
  <c r="K3999" i="7"/>
  <c r="H3999" i="7"/>
  <c r="U3999" i="7" s="1"/>
  <c r="E3999" i="7"/>
  <c r="F3999" i="7" s="1"/>
  <c r="C3999" i="7"/>
  <c r="U3998" i="7"/>
  <c r="L3998" i="7"/>
  <c r="I3998" i="7" s="1"/>
  <c r="K3998" i="7"/>
  <c r="H3998" i="7"/>
  <c r="F3998" i="7"/>
  <c r="C3998" i="7"/>
  <c r="E3998" i="7" s="1"/>
  <c r="L3997" i="7"/>
  <c r="K3997" i="7"/>
  <c r="H3997" i="7"/>
  <c r="U3997" i="7" s="1"/>
  <c r="E3997" i="7"/>
  <c r="F3997" i="7" s="1"/>
  <c r="I3997" i="7" s="1"/>
  <c r="C3997" i="7"/>
  <c r="U3996" i="7"/>
  <c r="L3996" i="7"/>
  <c r="K3996" i="7"/>
  <c r="H3996" i="7"/>
  <c r="C3996" i="7"/>
  <c r="E3996" i="7" s="1"/>
  <c r="F3996" i="7" s="1"/>
  <c r="L3995" i="7"/>
  <c r="K3995" i="7"/>
  <c r="H3995" i="7"/>
  <c r="U3995" i="7" s="1"/>
  <c r="C3995" i="7"/>
  <c r="E3995" i="7" s="1"/>
  <c r="F3995" i="7" s="1"/>
  <c r="U3994" i="7"/>
  <c r="L3994" i="7"/>
  <c r="K3994" i="7"/>
  <c r="H3994" i="7"/>
  <c r="C3994" i="7"/>
  <c r="E3994" i="7" s="1"/>
  <c r="F3994" i="7" s="1"/>
  <c r="L3993" i="7"/>
  <c r="K3993" i="7"/>
  <c r="H3993" i="7"/>
  <c r="U3993" i="7" s="1"/>
  <c r="C3993" i="7"/>
  <c r="E3993" i="7" s="1"/>
  <c r="F3993" i="7" s="1"/>
  <c r="U3992" i="7"/>
  <c r="L3992" i="7"/>
  <c r="K3992" i="7"/>
  <c r="H3992" i="7"/>
  <c r="C3992" i="7"/>
  <c r="E3992" i="7" s="1"/>
  <c r="F3992" i="7" s="1"/>
  <c r="L3991" i="7"/>
  <c r="K3991" i="7"/>
  <c r="H3991" i="7"/>
  <c r="U3991" i="7" s="1"/>
  <c r="C3991" i="7"/>
  <c r="E3991" i="7" s="1"/>
  <c r="F3991" i="7" s="1"/>
  <c r="L3990" i="7"/>
  <c r="K3990" i="7"/>
  <c r="H3990" i="7"/>
  <c r="U3990" i="7" s="1"/>
  <c r="C3990" i="7"/>
  <c r="E3990" i="7" s="1"/>
  <c r="F3990" i="7" s="1"/>
  <c r="U3989" i="7"/>
  <c r="L3989" i="7"/>
  <c r="K3989" i="7"/>
  <c r="H3989" i="7"/>
  <c r="C3989" i="7"/>
  <c r="E3989" i="7" s="1"/>
  <c r="F3989" i="7" s="1"/>
  <c r="U3988" i="7"/>
  <c r="L3988" i="7"/>
  <c r="K3988" i="7"/>
  <c r="H3988" i="7"/>
  <c r="C3988" i="7"/>
  <c r="E3988" i="7" s="1"/>
  <c r="F3988" i="7" s="1"/>
  <c r="L3987" i="7"/>
  <c r="K3987" i="7"/>
  <c r="H3987" i="7"/>
  <c r="U3987" i="7" s="1"/>
  <c r="C3987" i="7"/>
  <c r="E3987" i="7" s="1"/>
  <c r="F3987" i="7" s="1"/>
  <c r="U3986" i="7"/>
  <c r="L3986" i="7"/>
  <c r="I3986" i="7" s="1"/>
  <c r="K3986" i="7"/>
  <c r="H3986" i="7"/>
  <c r="C3986" i="7"/>
  <c r="E3986" i="7" s="1"/>
  <c r="F3986" i="7" s="1"/>
  <c r="U3985" i="7"/>
  <c r="L3985" i="7"/>
  <c r="K3985" i="7"/>
  <c r="H3985" i="7"/>
  <c r="C3985" i="7"/>
  <c r="E3985" i="7" s="1"/>
  <c r="F3985" i="7" s="1"/>
  <c r="U3984" i="7"/>
  <c r="L3984" i="7"/>
  <c r="K3984" i="7"/>
  <c r="H3984" i="7"/>
  <c r="C3984" i="7"/>
  <c r="E3984" i="7" s="1"/>
  <c r="F3984" i="7" s="1"/>
  <c r="L3983" i="7"/>
  <c r="K3983" i="7"/>
  <c r="H3983" i="7"/>
  <c r="U3983" i="7" s="1"/>
  <c r="C3983" i="7"/>
  <c r="E3983" i="7" s="1"/>
  <c r="F3983" i="7" s="1"/>
  <c r="U3982" i="7"/>
  <c r="L3982" i="7"/>
  <c r="K3982" i="7"/>
  <c r="H3982" i="7"/>
  <c r="C3982" i="7"/>
  <c r="E3982" i="7" s="1"/>
  <c r="F3982" i="7" s="1"/>
  <c r="U3981" i="7"/>
  <c r="L3981" i="7"/>
  <c r="K3981" i="7"/>
  <c r="H3981" i="7"/>
  <c r="C3981" i="7"/>
  <c r="E3981" i="7" s="1"/>
  <c r="F3981" i="7" s="1"/>
  <c r="L3980" i="7"/>
  <c r="K3980" i="7"/>
  <c r="H3980" i="7"/>
  <c r="U3980" i="7" s="1"/>
  <c r="C3980" i="7"/>
  <c r="E3980" i="7" s="1"/>
  <c r="F3980" i="7" s="1"/>
  <c r="L3979" i="7"/>
  <c r="K3979" i="7"/>
  <c r="H3979" i="7"/>
  <c r="U3979" i="7" s="1"/>
  <c r="C3979" i="7"/>
  <c r="E3979" i="7" s="1"/>
  <c r="F3979" i="7" s="1"/>
  <c r="L3978" i="7"/>
  <c r="K3978" i="7"/>
  <c r="H3978" i="7"/>
  <c r="U3978" i="7" s="1"/>
  <c r="C3978" i="7"/>
  <c r="E3978" i="7" s="1"/>
  <c r="F3978" i="7" s="1"/>
  <c r="U3977" i="7"/>
  <c r="L3977" i="7"/>
  <c r="K3977" i="7"/>
  <c r="H3977" i="7"/>
  <c r="C3977" i="7"/>
  <c r="E3977" i="7" s="1"/>
  <c r="F3977" i="7" s="1"/>
  <c r="L3976" i="7"/>
  <c r="K3976" i="7"/>
  <c r="H3976" i="7"/>
  <c r="U3976" i="7" s="1"/>
  <c r="C3976" i="7"/>
  <c r="E3976" i="7" s="1"/>
  <c r="F3976" i="7" s="1"/>
  <c r="L3975" i="7"/>
  <c r="K3975" i="7"/>
  <c r="H3975" i="7"/>
  <c r="U3975" i="7" s="1"/>
  <c r="C3975" i="7"/>
  <c r="E3975" i="7" s="1"/>
  <c r="F3975" i="7" s="1"/>
  <c r="L3974" i="7"/>
  <c r="K3974" i="7"/>
  <c r="H3974" i="7"/>
  <c r="U3974" i="7" s="1"/>
  <c r="C3974" i="7"/>
  <c r="E3974" i="7" s="1"/>
  <c r="F3974" i="7" s="1"/>
  <c r="U3973" i="7"/>
  <c r="L3973" i="7"/>
  <c r="J3973" i="7" s="1"/>
  <c r="K3973" i="7"/>
  <c r="H3973" i="7"/>
  <c r="E3973" i="7"/>
  <c r="F3973" i="7" s="1"/>
  <c r="C3973" i="7"/>
  <c r="L3972" i="7"/>
  <c r="K3972" i="7"/>
  <c r="H3972" i="7"/>
  <c r="U3972" i="7" s="1"/>
  <c r="C3972" i="7"/>
  <c r="E3972" i="7" s="1"/>
  <c r="F3972" i="7" s="1"/>
  <c r="L3971" i="7"/>
  <c r="J3971" i="7" s="1"/>
  <c r="K3971" i="7"/>
  <c r="H3971" i="7"/>
  <c r="U3971" i="7" s="1"/>
  <c r="F3971" i="7"/>
  <c r="E3971" i="7"/>
  <c r="C3971" i="7"/>
  <c r="L3970" i="7"/>
  <c r="K3970" i="7"/>
  <c r="H3970" i="7"/>
  <c r="U3970" i="7" s="1"/>
  <c r="C3970" i="7"/>
  <c r="E3970" i="7" s="1"/>
  <c r="F3970" i="7" s="1"/>
  <c r="J3970" i="7" s="1"/>
  <c r="L3969" i="7"/>
  <c r="K3969" i="7"/>
  <c r="H3969" i="7"/>
  <c r="U3969" i="7" s="1"/>
  <c r="E3969" i="7"/>
  <c r="F3969" i="7" s="1"/>
  <c r="C3969" i="7"/>
  <c r="L3968" i="7"/>
  <c r="K3968" i="7"/>
  <c r="H3968" i="7"/>
  <c r="U3968" i="7" s="1"/>
  <c r="C3968" i="7"/>
  <c r="E3968" i="7" s="1"/>
  <c r="F3968" i="7" s="1"/>
  <c r="L3967" i="7"/>
  <c r="K3967" i="7"/>
  <c r="H3967" i="7"/>
  <c r="U3967" i="7" s="1"/>
  <c r="E3967" i="7"/>
  <c r="F3967" i="7" s="1"/>
  <c r="C3967" i="7"/>
  <c r="L3966" i="7"/>
  <c r="K3966" i="7"/>
  <c r="H3966" i="7"/>
  <c r="U3966" i="7" s="1"/>
  <c r="C3966" i="7"/>
  <c r="E3966" i="7" s="1"/>
  <c r="F3966" i="7" s="1"/>
  <c r="U3965" i="7"/>
  <c r="L3965" i="7"/>
  <c r="K3965" i="7"/>
  <c r="H3965" i="7"/>
  <c r="C3965" i="7"/>
  <c r="E3965" i="7" s="1"/>
  <c r="F3965" i="7" s="1"/>
  <c r="L3964" i="7"/>
  <c r="K3964" i="7"/>
  <c r="H3964" i="7"/>
  <c r="U3964" i="7" s="1"/>
  <c r="C3964" i="7"/>
  <c r="E3964" i="7" s="1"/>
  <c r="F3964" i="7" s="1"/>
  <c r="L3963" i="7"/>
  <c r="K3963" i="7"/>
  <c r="H3963" i="7"/>
  <c r="U3963" i="7" s="1"/>
  <c r="C3963" i="7"/>
  <c r="E3963" i="7" s="1"/>
  <c r="F3963" i="7" s="1"/>
  <c r="L3962" i="7"/>
  <c r="K3962" i="7"/>
  <c r="H3962" i="7"/>
  <c r="U3962" i="7" s="1"/>
  <c r="C3962" i="7"/>
  <c r="E3962" i="7" s="1"/>
  <c r="F3962" i="7" s="1"/>
  <c r="L3961" i="7"/>
  <c r="K3961" i="7"/>
  <c r="H3961" i="7"/>
  <c r="U3961" i="7" s="1"/>
  <c r="C3961" i="7"/>
  <c r="E3961" i="7" s="1"/>
  <c r="F3961" i="7" s="1"/>
  <c r="L3960" i="7"/>
  <c r="K3960" i="7"/>
  <c r="H3960" i="7"/>
  <c r="U3960" i="7" s="1"/>
  <c r="C3960" i="7"/>
  <c r="E3960" i="7" s="1"/>
  <c r="F3960" i="7" s="1"/>
  <c r="L3959" i="7"/>
  <c r="K3959" i="7"/>
  <c r="H3959" i="7"/>
  <c r="U3959" i="7" s="1"/>
  <c r="E3959" i="7"/>
  <c r="F3959" i="7" s="1"/>
  <c r="C3959" i="7"/>
  <c r="L3958" i="7"/>
  <c r="K3958" i="7"/>
  <c r="H3958" i="7"/>
  <c r="U3958" i="7" s="1"/>
  <c r="F3958" i="7"/>
  <c r="J3958" i="7" s="1"/>
  <c r="C3958" i="7"/>
  <c r="E3958" i="7" s="1"/>
  <c r="L3957" i="7"/>
  <c r="K3957" i="7"/>
  <c r="H3957" i="7"/>
  <c r="U3957" i="7" s="1"/>
  <c r="E3957" i="7"/>
  <c r="F3957" i="7" s="1"/>
  <c r="C3957" i="7"/>
  <c r="L3956" i="7"/>
  <c r="K3956" i="7"/>
  <c r="H3956" i="7"/>
  <c r="U3956" i="7" s="1"/>
  <c r="C3956" i="7"/>
  <c r="E3956" i="7" s="1"/>
  <c r="F3956" i="7" s="1"/>
  <c r="U3955" i="7"/>
  <c r="L3955" i="7"/>
  <c r="K3955" i="7"/>
  <c r="H3955" i="7"/>
  <c r="C3955" i="7"/>
  <c r="E3955" i="7" s="1"/>
  <c r="F3955" i="7" s="1"/>
  <c r="U3954" i="7"/>
  <c r="L3954" i="7"/>
  <c r="K3954" i="7"/>
  <c r="H3954" i="7"/>
  <c r="C3954" i="7"/>
  <c r="E3954" i="7" s="1"/>
  <c r="F3954" i="7" s="1"/>
  <c r="L3953" i="7"/>
  <c r="K3953" i="7"/>
  <c r="H3953" i="7"/>
  <c r="U3953" i="7" s="1"/>
  <c r="E3953" i="7"/>
  <c r="F3953" i="7" s="1"/>
  <c r="C3953" i="7"/>
  <c r="L3952" i="7"/>
  <c r="K3952" i="7"/>
  <c r="H3952" i="7"/>
  <c r="U3952" i="7" s="1"/>
  <c r="F3952" i="7"/>
  <c r="C3952" i="7"/>
  <c r="E3952" i="7" s="1"/>
  <c r="L3951" i="7"/>
  <c r="K3951" i="7"/>
  <c r="H3951" i="7"/>
  <c r="U3951" i="7" s="1"/>
  <c r="E3951" i="7"/>
  <c r="F3951" i="7" s="1"/>
  <c r="C3951" i="7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C3949" i="7"/>
  <c r="E3949" i="7" s="1"/>
  <c r="F3949" i="7" s="1"/>
  <c r="U3948" i="7"/>
  <c r="L3948" i="7"/>
  <c r="K3948" i="7"/>
  <c r="H3948" i="7"/>
  <c r="C3948" i="7"/>
  <c r="E3948" i="7" s="1"/>
  <c r="F3948" i="7" s="1"/>
  <c r="L3947" i="7"/>
  <c r="K3947" i="7"/>
  <c r="H3947" i="7"/>
  <c r="U3947" i="7" s="1"/>
  <c r="F3947" i="7"/>
  <c r="E3947" i="7"/>
  <c r="C3947" i="7"/>
  <c r="L3946" i="7"/>
  <c r="K3946" i="7"/>
  <c r="H3946" i="7"/>
  <c r="U3946" i="7" s="1"/>
  <c r="C3946" i="7"/>
  <c r="E3946" i="7" s="1"/>
  <c r="F3946" i="7" s="1"/>
  <c r="L3945" i="7"/>
  <c r="K3945" i="7"/>
  <c r="H3945" i="7"/>
  <c r="U3945" i="7" s="1"/>
  <c r="E3945" i="7"/>
  <c r="F3945" i="7" s="1"/>
  <c r="C3945" i="7"/>
  <c r="L3944" i="7"/>
  <c r="K3944" i="7"/>
  <c r="H3944" i="7"/>
  <c r="U3944" i="7" s="1"/>
  <c r="C3944" i="7"/>
  <c r="E3944" i="7" s="1"/>
  <c r="F3944" i="7" s="1"/>
  <c r="U3943" i="7"/>
  <c r="L3943" i="7"/>
  <c r="K3943" i="7"/>
  <c r="H3943" i="7"/>
  <c r="C3943" i="7"/>
  <c r="E3943" i="7" s="1"/>
  <c r="F3943" i="7" s="1"/>
  <c r="J3943" i="7" s="1"/>
  <c r="L3942" i="7"/>
  <c r="K3942" i="7"/>
  <c r="H3942" i="7"/>
  <c r="U3942" i="7" s="1"/>
  <c r="C3942" i="7"/>
  <c r="E3942" i="7" s="1"/>
  <c r="F3942" i="7" s="1"/>
  <c r="U3941" i="7"/>
  <c r="L3941" i="7"/>
  <c r="K3941" i="7"/>
  <c r="H3941" i="7"/>
  <c r="C3941" i="7"/>
  <c r="E3941" i="7" s="1"/>
  <c r="F3941" i="7" s="1"/>
  <c r="L3940" i="7"/>
  <c r="K3940" i="7"/>
  <c r="H3940" i="7"/>
  <c r="U3940" i="7" s="1"/>
  <c r="F3940" i="7"/>
  <c r="C3940" i="7"/>
  <c r="E3940" i="7" s="1"/>
  <c r="L3939" i="7"/>
  <c r="K3939" i="7"/>
  <c r="H3939" i="7"/>
  <c r="U3939" i="7" s="1"/>
  <c r="C3939" i="7"/>
  <c r="E3939" i="7" s="1"/>
  <c r="F3939" i="7" s="1"/>
  <c r="L3938" i="7"/>
  <c r="K3938" i="7"/>
  <c r="H3938" i="7"/>
  <c r="U3938" i="7" s="1"/>
  <c r="C3938" i="7"/>
  <c r="E3938" i="7" s="1"/>
  <c r="F3938" i="7" s="1"/>
  <c r="U3937" i="7"/>
  <c r="L3937" i="7"/>
  <c r="K3937" i="7"/>
  <c r="H3937" i="7"/>
  <c r="C3937" i="7"/>
  <c r="E3937" i="7" s="1"/>
  <c r="F3937" i="7" s="1"/>
  <c r="L3936" i="7"/>
  <c r="K3936" i="7"/>
  <c r="H3936" i="7"/>
  <c r="U3936" i="7" s="1"/>
  <c r="C3936" i="7"/>
  <c r="E3936" i="7" s="1"/>
  <c r="F3936" i="7" s="1"/>
  <c r="L3935" i="7"/>
  <c r="K3935" i="7"/>
  <c r="H3935" i="7"/>
  <c r="U3935" i="7" s="1"/>
  <c r="C3935" i="7"/>
  <c r="E3935" i="7" s="1"/>
  <c r="F3935" i="7" s="1"/>
  <c r="L3934" i="7"/>
  <c r="K3934" i="7"/>
  <c r="H3934" i="7"/>
  <c r="U3934" i="7" s="1"/>
  <c r="C3934" i="7"/>
  <c r="E3934" i="7" s="1"/>
  <c r="F3934" i="7" s="1"/>
  <c r="U3933" i="7"/>
  <c r="L3933" i="7"/>
  <c r="K3933" i="7"/>
  <c r="H3933" i="7"/>
  <c r="C3933" i="7"/>
  <c r="E3933" i="7" s="1"/>
  <c r="F3933" i="7" s="1"/>
  <c r="U3932" i="7"/>
  <c r="L3932" i="7"/>
  <c r="K3932" i="7"/>
  <c r="H3932" i="7"/>
  <c r="C3932" i="7"/>
  <c r="E3932" i="7" s="1"/>
  <c r="F3932" i="7" s="1"/>
  <c r="U3931" i="7"/>
  <c r="L3931" i="7"/>
  <c r="K3931" i="7"/>
  <c r="H3931" i="7"/>
  <c r="C3931" i="7"/>
  <c r="E3931" i="7" s="1"/>
  <c r="F3931" i="7" s="1"/>
  <c r="L3930" i="7"/>
  <c r="K3930" i="7"/>
  <c r="H3930" i="7"/>
  <c r="U3930" i="7" s="1"/>
  <c r="C3930" i="7"/>
  <c r="E3930" i="7" s="1"/>
  <c r="F3930" i="7" s="1"/>
  <c r="L3929" i="7"/>
  <c r="K3929" i="7"/>
  <c r="H3929" i="7"/>
  <c r="U3929" i="7" s="1"/>
  <c r="C3929" i="7"/>
  <c r="E3929" i="7" s="1"/>
  <c r="F3929" i="7" s="1"/>
  <c r="L3928" i="7"/>
  <c r="K3928" i="7"/>
  <c r="H3928" i="7"/>
  <c r="U3928" i="7" s="1"/>
  <c r="C3928" i="7"/>
  <c r="E3928" i="7" s="1"/>
  <c r="F3928" i="7" s="1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H3925" i="7"/>
  <c r="U3925" i="7" s="1"/>
  <c r="E3925" i="7"/>
  <c r="F3925" i="7" s="1"/>
  <c r="C3925" i="7"/>
  <c r="L3924" i="7"/>
  <c r="K3924" i="7"/>
  <c r="H3924" i="7"/>
  <c r="U3924" i="7" s="1"/>
  <c r="C3924" i="7"/>
  <c r="E3924" i="7" s="1"/>
  <c r="F3924" i="7" s="1"/>
  <c r="J3924" i="7" s="1"/>
  <c r="U3923" i="7"/>
  <c r="L3923" i="7"/>
  <c r="K3923" i="7"/>
  <c r="H3923" i="7"/>
  <c r="C3923" i="7"/>
  <c r="E3923" i="7" s="1"/>
  <c r="F3923" i="7" s="1"/>
  <c r="L3922" i="7"/>
  <c r="K3922" i="7"/>
  <c r="H3922" i="7"/>
  <c r="U3922" i="7" s="1"/>
  <c r="C3922" i="7"/>
  <c r="E3922" i="7" s="1"/>
  <c r="F3922" i="7" s="1"/>
  <c r="U3921" i="7"/>
  <c r="L3921" i="7"/>
  <c r="K3921" i="7"/>
  <c r="H3921" i="7"/>
  <c r="C3921" i="7"/>
  <c r="E3921" i="7" s="1"/>
  <c r="F3921" i="7" s="1"/>
  <c r="U3920" i="7"/>
  <c r="L3920" i="7"/>
  <c r="K3920" i="7"/>
  <c r="H3920" i="7"/>
  <c r="C3920" i="7"/>
  <c r="E3920" i="7" s="1"/>
  <c r="F3920" i="7" s="1"/>
  <c r="L3919" i="7"/>
  <c r="K3919" i="7"/>
  <c r="H3919" i="7"/>
  <c r="U3919" i="7" s="1"/>
  <c r="E3919" i="7"/>
  <c r="F3919" i="7" s="1"/>
  <c r="C3919" i="7"/>
  <c r="L3918" i="7"/>
  <c r="K3918" i="7"/>
  <c r="H3918" i="7"/>
  <c r="U3918" i="7" s="1"/>
  <c r="C3918" i="7"/>
  <c r="E3918" i="7" s="1"/>
  <c r="F3918" i="7" s="1"/>
  <c r="L3917" i="7"/>
  <c r="K3917" i="7"/>
  <c r="H3917" i="7"/>
  <c r="U3917" i="7" s="1"/>
  <c r="E3917" i="7"/>
  <c r="F3917" i="7" s="1"/>
  <c r="C3917" i="7"/>
  <c r="U3916" i="7"/>
  <c r="L3916" i="7"/>
  <c r="J3916" i="7" s="1"/>
  <c r="K3916" i="7"/>
  <c r="H3916" i="7"/>
  <c r="C3916" i="7"/>
  <c r="E3916" i="7" s="1"/>
  <c r="F3916" i="7" s="1"/>
  <c r="L3915" i="7"/>
  <c r="K3915" i="7"/>
  <c r="H3915" i="7"/>
  <c r="U3915" i="7" s="1"/>
  <c r="C3915" i="7"/>
  <c r="E3915" i="7" s="1"/>
  <c r="F3915" i="7" s="1"/>
  <c r="U3914" i="7"/>
  <c r="L3914" i="7"/>
  <c r="K3914" i="7"/>
  <c r="H3914" i="7"/>
  <c r="C3914" i="7"/>
  <c r="E3914" i="7" s="1"/>
  <c r="F3914" i="7" s="1"/>
  <c r="U3913" i="7"/>
  <c r="L3913" i="7"/>
  <c r="K3913" i="7"/>
  <c r="H3913" i="7"/>
  <c r="C3913" i="7"/>
  <c r="E3913" i="7" s="1"/>
  <c r="F3913" i="7" s="1"/>
  <c r="L3912" i="7"/>
  <c r="K3912" i="7"/>
  <c r="H3912" i="7"/>
  <c r="U3912" i="7" s="1"/>
  <c r="C3912" i="7"/>
  <c r="E3912" i="7" s="1"/>
  <c r="F3912" i="7" s="1"/>
  <c r="L3911" i="7"/>
  <c r="K3911" i="7"/>
  <c r="H3911" i="7"/>
  <c r="U3911" i="7" s="1"/>
  <c r="C3911" i="7"/>
  <c r="E3911" i="7" s="1"/>
  <c r="F3911" i="7" s="1"/>
  <c r="L3910" i="7"/>
  <c r="K3910" i="7"/>
  <c r="H3910" i="7"/>
  <c r="U3910" i="7" s="1"/>
  <c r="C3910" i="7"/>
  <c r="E3910" i="7" s="1"/>
  <c r="F3910" i="7" s="1"/>
  <c r="I3910" i="7" s="1"/>
  <c r="U3909" i="7"/>
  <c r="L3909" i="7"/>
  <c r="K3909" i="7"/>
  <c r="H3909" i="7"/>
  <c r="E3909" i="7"/>
  <c r="F3909" i="7" s="1"/>
  <c r="C3909" i="7"/>
  <c r="U3908" i="7"/>
  <c r="L3908" i="7"/>
  <c r="K3908" i="7"/>
  <c r="H3908" i="7"/>
  <c r="C3908" i="7"/>
  <c r="E3908" i="7" s="1"/>
  <c r="F3908" i="7" s="1"/>
  <c r="U3907" i="7"/>
  <c r="L3907" i="7"/>
  <c r="J3907" i="7" s="1"/>
  <c r="K3907" i="7"/>
  <c r="H3907" i="7"/>
  <c r="E3907" i="7"/>
  <c r="F3907" i="7" s="1"/>
  <c r="C3907" i="7"/>
  <c r="L3906" i="7"/>
  <c r="K3906" i="7"/>
  <c r="H3906" i="7"/>
  <c r="U3906" i="7" s="1"/>
  <c r="C3906" i="7"/>
  <c r="E3906" i="7" s="1"/>
  <c r="F3906" i="7" s="1"/>
  <c r="L3905" i="7"/>
  <c r="K3905" i="7"/>
  <c r="H3905" i="7"/>
  <c r="U3905" i="7" s="1"/>
  <c r="E3905" i="7"/>
  <c r="F3905" i="7" s="1"/>
  <c r="C3905" i="7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C3902" i="7"/>
  <c r="E3902" i="7" s="1"/>
  <c r="F3902" i="7" s="1"/>
  <c r="U3901" i="7"/>
  <c r="L3901" i="7"/>
  <c r="K3901" i="7"/>
  <c r="H3901" i="7"/>
  <c r="C3901" i="7"/>
  <c r="E3901" i="7" s="1"/>
  <c r="F3901" i="7" s="1"/>
  <c r="L3900" i="7"/>
  <c r="K3900" i="7"/>
  <c r="H3900" i="7"/>
  <c r="U3900" i="7" s="1"/>
  <c r="C3900" i="7"/>
  <c r="E3900" i="7" s="1"/>
  <c r="F3900" i="7" s="1"/>
  <c r="U3899" i="7"/>
  <c r="L3899" i="7"/>
  <c r="K3899" i="7"/>
  <c r="H3899" i="7"/>
  <c r="E3899" i="7"/>
  <c r="F3899" i="7" s="1"/>
  <c r="C3899" i="7"/>
  <c r="L3898" i="7"/>
  <c r="K3898" i="7"/>
  <c r="H3898" i="7"/>
  <c r="U3898" i="7" s="1"/>
  <c r="F3898" i="7"/>
  <c r="C3898" i="7"/>
  <c r="E3898" i="7" s="1"/>
  <c r="L3897" i="7"/>
  <c r="K3897" i="7"/>
  <c r="H3897" i="7"/>
  <c r="U3897" i="7" s="1"/>
  <c r="C3897" i="7"/>
  <c r="E3897" i="7" s="1"/>
  <c r="F3897" i="7" s="1"/>
  <c r="U3896" i="7"/>
  <c r="L3896" i="7"/>
  <c r="K3896" i="7"/>
  <c r="H3896" i="7"/>
  <c r="C3896" i="7"/>
  <c r="E3896" i="7" s="1"/>
  <c r="F3896" i="7" s="1"/>
  <c r="U3895" i="7"/>
  <c r="L3895" i="7"/>
  <c r="K3895" i="7"/>
  <c r="H3895" i="7"/>
  <c r="C3895" i="7"/>
  <c r="E3895" i="7" s="1"/>
  <c r="F3895" i="7" s="1"/>
  <c r="U3894" i="7"/>
  <c r="L3894" i="7"/>
  <c r="K3894" i="7"/>
  <c r="H3894" i="7"/>
  <c r="C3894" i="7"/>
  <c r="E3894" i="7" s="1"/>
  <c r="F3894" i="7" s="1"/>
  <c r="L3893" i="7"/>
  <c r="K3893" i="7"/>
  <c r="H3893" i="7"/>
  <c r="U3893" i="7" s="1"/>
  <c r="C3893" i="7"/>
  <c r="E3893" i="7" s="1"/>
  <c r="F3893" i="7" s="1"/>
  <c r="U3892" i="7"/>
  <c r="L3892" i="7"/>
  <c r="J3892" i="7" s="1"/>
  <c r="K3892" i="7"/>
  <c r="H3892" i="7"/>
  <c r="F3892" i="7"/>
  <c r="C3892" i="7"/>
  <c r="E3892" i="7" s="1"/>
  <c r="L3891" i="7"/>
  <c r="K3891" i="7"/>
  <c r="H3891" i="7"/>
  <c r="U3891" i="7" s="1"/>
  <c r="C3891" i="7"/>
  <c r="E3891" i="7" s="1"/>
  <c r="F3891" i="7" s="1"/>
  <c r="U3890" i="7"/>
  <c r="L3890" i="7"/>
  <c r="K3890" i="7"/>
  <c r="H3890" i="7"/>
  <c r="C3890" i="7"/>
  <c r="E3890" i="7" s="1"/>
  <c r="F3890" i="7" s="1"/>
  <c r="U3889" i="7"/>
  <c r="L3889" i="7"/>
  <c r="K3889" i="7"/>
  <c r="H3889" i="7"/>
  <c r="C3889" i="7"/>
  <c r="E3889" i="7" s="1"/>
  <c r="F3889" i="7" s="1"/>
  <c r="I3889" i="7" s="1"/>
  <c r="U3888" i="7"/>
  <c r="L3888" i="7"/>
  <c r="K3888" i="7"/>
  <c r="H3888" i="7"/>
  <c r="C3888" i="7"/>
  <c r="E3888" i="7" s="1"/>
  <c r="F3888" i="7" s="1"/>
  <c r="U3887" i="7"/>
  <c r="L3887" i="7"/>
  <c r="K3887" i="7"/>
  <c r="H3887" i="7"/>
  <c r="C3887" i="7"/>
  <c r="E3887" i="7" s="1"/>
  <c r="F3887" i="7" s="1"/>
  <c r="L3886" i="7"/>
  <c r="K3886" i="7"/>
  <c r="H3886" i="7"/>
  <c r="U3886" i="7" s="1"/>
  <c r="C3886" i="7"/>
  <c r="E3886" i="7" s="1"/>
  <c r="F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C3884" i="7"/>
  <c r="E3884" i="7" s="1"/>
  <c r="F3884" i="7" s="1"/>
  <c r="U3883" i="7"/>
  <c r="L3883" i="7"/>
  <c r="K3883" i="7"/>
  <c r="H3883" i="7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C3881" i="7"/>
  <c r="E3881" i="7" s="1"/>
  <c r="F3881" i="7" s="1"/>
  <c r="L3880" i="7"/>
  <c r="K3880" i="7"/>
  <c r="H3880" i="7"/>
  <c r="U3880" i="7" s="1"/>
  <c r="F3880" i="7"/>
  <c r="C3880" i="7"/>
  <c r="E3880" i="7" s="1"/>
  <c r="L3879" i="7"/>
  <c r="K3879" i="7"/>
  <c r="H3879" i="7"/>
  <c r="U3879" i="7" s="1"/>
  <c r="C3879" i="7"/>
  <c r="E3879" i="7" s="1"/>
  <c r="F3879" i="7" s="1"/>
  <c r="U3878" i="7"/>
  <c r="L3878" i="7"/>
  <c r="K3878" i="7"/>
  <c r="H3878" i="7"/>
  <c r="C3878" i="7"/>
  <c r="E3878" i="7" s="1"/>
  <c r="F3878" i="7" s="1"/>
  <c r="U3877" i="7"/>
  <c r="L3877" i="7"/>
  <c r="K3877" i="7"/>
  <c r="H3877" i="7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K3873" i="7"/>
  <c r="H3873" i="7"/>
  <c r="U3873" i="7" s="1"/>
  <c r="C3873" i="7"/>
  <c r="E3873" i="7" s="1"/>
  <c r="F3873" i="7" s="1"/>
  <c r="U3872" i="7"/>
  <c r="L3872" i="7"/>
  <c r="K3872" i="7"/>
  <c r="H3872" i="7"/>
  <c r="C3872" i="7"/>
  <c r="E3872" i="7" s="1"/>
  <c r="F3872" i="7" s="1"/>
  <c r="L3871" i="7"/>
  <c r="K3871" i="7"/>
  <c r="J3871" i="7"/>
  <c r="H3871" i="7"/>
  <c r="U3871" i="7" s="1"/>
  <c r="C3871" i="7"/>
  <c r="E3871" i="7" s="1"/>
  <c r="F3871" i="7" s="1"/>
  <c r="I3871" i="7" s="1"/>
  <c r="L3870" i="7"/>
  <c r="K3870" i="7"/>
  <c r="H3870" i="7"/>
  <c r="U3870" i="7" s="1"/>
  <c r="C3870" i="7"/>
  <c r="E3870" i="7" s="1"/>
  <c r="F3870" i="7" s="1"/>
  <c r="L3869" i="7"/>
  <c r="K3869" i="7"/>
  <c r="H3869" i="7"/>
  <c r="U3869" i="7" s="1"/>
  <c r="C3869" i="7"/>
  <c r="E3869" i="7" s="1"/>
  <c r="F3869" i="7" s="1"/>
  <c r="U3868" i="7"/>
  <c r="L3868" i="7"/>
  <c r="K3868" i="7"/>
  <c r="H3868" i="7"/>
  <c r="C3868" i="7"/>
  <c r="E3868" i="7" s="1"/>
  <c r="F3868" i="7" s="1"/>
  <c r="L3867" i="7"/>
  <c r="K3867" i="7"/>
  <c r="H3867" i="7"/>
  <c r="U3867" i="7" s="1"/>
  <c r="E3867" i="7"/>
  <c r="F3867" i="7" s="1"/>
  <c r="C3867" i="7"/>
  <c r="L3866" i="7"/>
  <c r="K3866" i="7"/>
  <c r="H3866" i="7"/>
  <c r="U3866" i="7" s="1"/>
  <c r="C3866" i="7"/>
  <c r="E3866" i="7" s="1"/>
  <c r="F3866" i="7" s="1"/>
  <c r="L3865" i="7"/>
  <c r="K3865" i="7"/>
  <c r="H3865" i="7"/>
  <c r="U3865" i="7" s="1"/>
  <c r="C3865" i="7"/>
  <c r="E3865" i="7" s="1"/>
  <c r="F3865" i="7" s="1"/>
  <c r="U3864" i="7"/>
  <c r="L3864" i="7"/>
  <c r="K3864" i="7"/>
  <c r="H3864" i="7"/>
  <c r="C3864" i="7"/>
  <c r="E3864" i="7" s="1"/>
  <c r="F3864" i="7" s="1"/>
  <c r="L3863" i="7"/>
  <c r="K3863" i="7"/>
  <c r="H3863" i="7"/>
  <c r="U3863" i="7" s="1"/>
  <c r="C3863" i="7"/>
  <c r="E3863" i="7" s="1"/>
  <c r="F3863" i="7" s="1"/>
  <c r="U3862" i="7"/>
  <c r="L3862" i="7"/>
  <c r="K3862" i="7"/>
  <c r="H3862" i="7"/>
  <c r="C3862" i="7"/>
  <c r="E3862" i="7" s="1"/>
  <c r="F3862" i="7" s="1"/>
  <c r="L3861" i="7"/>
  <c r="K3861" i="7"/>
  <c r="H3861" i="7"/>
  <c r="U3861" i="7" s="1"/>
  <c r="E3861" i="7"/>
  <c r="F3861" i="7" s="1"/>
  <c r="C3861" i="7"/>
  <c r="L3860" i="7"/>
  <c r="K3860" i="7"/>
  <c r="H3860" i="7"/>
  <c r="U3860" i="7" s="1"/>
  <c r="C3860" i="7"/>
  <c r="E3860" i="7" s="1"/>
  <c r="F3860" i="7" s="1"/>
  <c r="L3859" i="7"/>
  <c r="K3859" i="7"/>
  <c r="H3859" i="7"/>
  <c r="U3859" i="7" s="1"/>
  <c r="C3859" i="7"/>
  <c r="E3859" i="7" s="1"/>
  <c r="F3859" i="7" s="1"/>
  <c r="U3858" i="7"/>
  <c r="L3858" i="7"/>
  <c r="K3858" i="7"/>
  <c r="H3858" i="7"/>
  <c r="C3858" i="7"/>
  <c r="E3858" i="7" s="1"/>
  <c r="F3858" i="7" s="1"/>
  <c r="L3857" i="7"/>
  <c r="K3857" i="7"/>
  <c r="H3857" i="7"/>
  <c r="U3857" i="7" s="1"/>
  <c r="C3857" i="7"/>
  <c r="E3857" i="7" s="1"/>
  <c r="F3857" i="7" s="1"/>
  <c r="L3856" i="7"/>
  <c r="K3856" i="7"/>
  <c r="H3856" i="7"/>
  <c r="U3856" i="7" s="1"/>
  <c r="C3856" i="7"/>
  <c r="E3856" i="7" s="1"/>
  <c r="F3856" i="7" s="1"/>
  <c r="L3855" i="7"/>
  <c r="K3855" i="7"/>
  <c r="H3855" i="7"/>
  <c r="U3855" i="7" s="1"/>
  <c r="E3855" i="7"/>
  <c r="F3855" i="7" s="1"/>
  <c r="C3855" i="7"/>
  <c r="L3854" i="7"/>
  <c r="K3854" i="7"/>
  <c r="H3854" i="7"/>
  <c r="U3854" i="7" s="1"/>
  <c r="C3854" i="7"/>
  <c r="E3854" i="7" s="1"/>
  <c r="F3854" i="7" s="1"/>
  <c r="L3853" i="7"/>
  <c r="K3853" i="7"/>
  <c r="H3853" i="7"/>
  <c r="U3853" i="7" s="1"/>
  <c r="C3853" i="7"/>
  <c r="E3853" i="7" s="1"/>
  <c r="F3853" i="7" s="1"/>
  <c r="U3852" i="7"/>
  <c r="L3852" i="7"/>
  <c r="K3852" i="7"/>
  <c r="H3852" i="7"/>
  <c r="C3852" i="7"/>
  <c r="E3852" i="7" s="1"/>
  <c r="F3852" i="7" s="1"/>
  <c r="L3851" i="7"/>
  <c r="K3851" i="7"/>
  <c r="H3851" i="7"/>
  <c r="U3851" i="7" s="1"/>
  <c r="C3851" i="7"/>
  <c r="E3851" i="7" s="1"/>
  <c r="F3851" i="7" s="1"/>
  <c r="U3850" i="7"/>
  <c r="L3850" i="7"/>
  <c r="K3850" i="7"/>
  <c r="H3850" i="7"/>
  <c r="F3850" i="7"/>
  <c r="C3850" i="7"/>
  <c r="E3850" i="7" s="1"/>
  <c r="L3849" i="7"/>
  <c r="K3849" i="7"/>
  <c r="H3849" i="7"/>
  <c r="U3849" i="7" s="1"/>
  <c r="C3849" i="7"/>
  <c r="E3849" i="7" s="1"/>
  <c r="F3849" i="7" s="1"/>
  <c r="U3848" i="7"/>
  <c r="L3848" i="7"/>
  <c r="K3848" i="7"/>
  <c r="H3848" i="7"/>
  <c r="C3848" i="7"/>
  <c r="E3848" i="7" s="1"/>
  <c r="F3848" i="7" s="1"/>
  <c r="U3847" i="7"/>
  <c r="L3847" i="7"/>
  <c r="K3847" i="7"/>
  <c r="H3847" i="7"/>
  <c r="C3847" i="7"/>
  <c r="E3847" i="7" s="1"/>
  <c r="F3847" i="7" s="1"/>
  <c r="U3846" i="7"/>
  <c r="L3846" i="7"/>
  <c r="K3846" i="7"/>
  <c r="H3846" i="7"/>
  <c r="C3846" i="7"/>
  <c r="E3846" i="7" s="1"/>
  <c r="F3846" i="7" s="1"/>
  <c r="L3845" i="7"/>
  <c r="K3845" i="7"/>
  <c r="H3845" i="7"/>
  <c r="U3845" i="7" s="1"/>
  <c r="C3845" i="7"/>
  <c r="E3845" i="7" s="1"/>
  <c r="F3845" i="7" s="1"/>
  <c r="L3844" i="7"/>
  <c r="K3844" i="7"/>
  <c r="H3844" i="7"/>
  <c r="U3844" i="7" s="1"/>
  <c r="F3844" i="7"/>
  <c r="C3844" i="7"/>
  <c r="E3844" i="7" s="1"/>
  <c r="L3843" i="7"/>
  <c r="K3843" i="7"/>
  <c r="H3843" i="7"/>
  <c r="U3843" i="7" s="1"/>
  <c r="C3843" i="7"/>
  <c r="E3843" i="7" s="1"/>
  <c r="F3843" i="7" s="1"/>
  <c r="U3842" i="7"/>
  <c r="L3842" i="7"/>
  <c r="K3842" i="7"/>
  <c r="H3842" i="7"/>
  <c r="C3842" i="7"/>
  <c r="E3842" i="7" s="1"/>
  <c r="F3842" i="7" s="1"/>
  <c r="L3841" i="7"/>
  <c r="K3841" i="7"/>
  <c r="H3841" i="7"/>
  <c r="U3841" i="7" s="1"/>
  <c r="C3841" i="7"/>
  <c r="E3841" i="7" s="1"/>
  <c r="F3841" i="7" s="1"/>
  <c r="U3840" i="7"/>
  <c r="L3840" i="7"/>
  <c r="K3840" i="7"/>
  <c r="H3840" i="7"/>
  <c r="C3840" i="7"/>
  <c r="E3840" i="7" s="1"/>
  <c r="F3840" i="7" s="1"/>
  <c r="L3839" i="7"/>
  <c r="K3839" i="7"/>
  <c r="H3839" i="7"/>
  <c r="U3839" i="7" s="1"/>
  <c r="C3839" i="7"/>
  <c r="E3839" i="7" s="1"/>
  <c r="F3839" i="7" s="1"/>
  <c r="U3838" i="7"/>
  <c r="L3838" i="7"/>
  <c r="K3838" i="7"/>
  <c r="H3838" i="7"/>
  <c r="C3838" i="7"/>
  <c r="E3838" i="7" s="1"/>
  <c r="F3838" i="7" s="1"/>
  <c r="L3837" i="7"/>
  <c r="K3837" i="7"/>
  <c r="H3837" i="7"/>
  <c r="U3837" i="7" s="1"/>
  <c r="C3837" i="7"/>
  <c r="E3837" i="7" s="1"/>
  <c r="F3837" i="7" s="1"/>
  <c r="L3836" i="7"/>
  <c r="K3836" i="7"/>
  <c r="H3836" i="7"/>
  <c r="U3836" i="7" s="1"/>
  <c r="C3836" i="7"/>
  <c r="E3836" i="7" s="1"/>
  <c r="F3836" i="7" s="1"/>
  <c r="L3835" i="7"/>
  <c r="K3835" i="7"/>
  <c r="H3835" i="7"/>
  <c r="U3835" i="7" s="1"/>
  <c r="E3835" i="7"/>
  <c r="F3835" i="7" s="1"/>
  <c r="C3835" i="7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F3833" i="7"/>
  <c r="E3833" i="7"/>
  <c r="C3833" i="7"/>
  <c r="U3832" i="7"/>
  <c r="L3832" i="7"/>
  <c r="K3832" i="7"/>
  <c r="H3832" i="7"/>
  <c r="C3832" i="7"/>
  <c r="E3832" i="7" s="1"/>
  <c r="F3832" i="7" s="1"/>
  <c r="L3831" i="7"/>
  <c r="K3831" i="7"/>
  <c r="H3831" i="7"/>
  <c r="U3831" i="7" s="1"/>
  <c r="C3831" i="7"/>
  <c r="E3831" i="7" s="1"/>
  <c r="F3831" i="7" s="1"/>
  <c r="U3830" i="7"/>
  <c r="L3830" i="7"/>
  <c r="K3830" i="7"/>
  <c r="H3830" i="7"/>
  <c r="C3830" i="7"/>
  <c r="E3830" i="7" s="1"/>
  <c r="F3830" i="7" s="1"/>
  <c r="L3829" i="7"/>
  <c r="K3829" i="7"/>
  <c r="H3829" i="7"/>
  <c r="U3829" i="7" s="1"/>
  <c r="C3829" i="7"/>
  <c r="E3829" i="7" s="1"/>
  <c r="F3829" i="7" s="1"/>
  <c r="U3828" i="7"/>
  <c r="L3828" i="7"/>
  <c r="K3828" i="7"/>
  <c r="H3828" i="7"/>
  <c r="C3828" i="7"/>
  <c r="E3828" i="7" s="1"/>
  <c r="F3828" i="7" s="1"/>
  <c r="L3827" i="7"/>
  <c r="K3827" i="7"/>
  <c r="H3827" i="7"/>
  <c r="U3827" i="7" s="1"/>
  <c r="E3827" i="7"/>
  <c r="F3827" i="7" s="1"/>
  <c r="C3827" i="7"/>
  <c r="L3826" i="7"/>
  <c r="K3826" i="7"/>
  <c r="H3826" i="7"/>
  <c r="U3826" i="7" s="1"/>
  <c r="C3826" i="7"/>
  <c r="E3826" i="7" s="1"/>
  <c r="F3826" i="7" s="1"/>
  <c r="L3825" i="7"/>
  <c r="K3825" i="7"/>
  <c r="H3825" i="7"/>
  <c r="U3825" i="7" s="1"/>
  <c r="C3825" i="7"/>
  <c r="E3825" i="7" s="1"/>
  <c r="F3825" i="7" s="1"/>
  <c r="U3824" i="7"/>
  <c r="L3824" i="7"/>
  <c r="K3824" i="7"/>
  <c r="H3824" i="7"/>
  <c r="C3824" i="7"/>
  <c r="E3824" i="7" s="1"/>
  <c r="F3824" i="7" s="1"/>
  <c r="U3823" i="7"/>
  <c r="L3823" i="7"/>
  <c r="K3823" i="7"/>
  <c r="H3823" i="7"/>
  <c r="C3823" i="7"/>
  <c r="E3823" i="7" s="1"/>
  <c r="F3823" i="7" s="1"/>
  <c r="L3822" i="7"/>
  <c r="K3822" i="7"/>
  <c r="H3822" i="7"/>
  <c r="U3822" i="7" s="1"/>
  <c r="C3822" i="7"/>
  <c r="E3822" i="7" s="1"/>
  <c r="F3822" i="7" s="1"/>
  <c r="U3821" i="7"/>
  <c r="L3821" i="7"/>
  <c r="K3821" i="7"/>
  <c r="H3821" i="7"/>
  <c r="C3821" i="7"/>
  <c r="E3821" i="7" s="1"/>
  <c r="F3821" i="7" s="1"/>
  <c r="L3820" i="7"/>
  <c r="K3820" i="7"/>
  <c r="H3820" i="7"/>
  <c r="U3820" i="7" s="1"/>
  <c r="C3820" i="7"/>
  <c r="E3820" i="7" s="1"/>
  <c r="F3820" i="7" s="1"/>
  <c r="L3819" i="7"/>
  <c r="K3819" i="7"/>
  <c r="H3819" i="7"/>
  <c r="U3819" i="7" s="1"/>
  <c r="C3819" i="7"/>
  <c r="E3819" i="7" s="1"/>
  <c r="F3819" i="7" s="1"/>
  <c r="L3818" i="7"/>
  <c r="K3818" i="7"/>
  <c r="H3818" i="7"/>
  <c r="U3818" i="7" s="1"/>
  <c r="C3818" i="7"/>
  <c r="E3818" i="7" s="1"/>
  <c r="F3818" i="7" s="1"/>
  <c r="L3817" i="7"/>
  <c r="K3817" i="7"/>
  <c r="H3817" i="7"/>
  <c r="U3817" i="7" s="1"/>
  <c r="C3817" i="7"/>
  <c r="E3817" i="7" s="1"/>
  <c r="F3817" i="7" s="1"/>
  <c r="U3816" i="7"/>
  <c r="L3816" i="7"/>
  <c r="K3816" i="7"/>
  <c r="H3816" i="7"/>
  <c r="C3816" i="7"/>
  <c r="E3816" i="7" s="1"/>
  <c r="F3816" i="7" s="1"/>
  <c r="U3815" i="7"/>
  <c r="L3815" i="7"/>
  <c r="K3815" i="7"/>
  <c r="H3815" i="7"/>
  <c r="C3815" i="7"/>
  <c r="E3815" i="7" s="1"/>
  <c r="F3815" i="7" s="1"/>
  <c r="L3814" i="7"/>
  <c r="K3814" i="7"/>
  <c r="J3814" i="7"/>
  <c r="H3814" i="7"/>
  <c r="U3814" i="7" s="1"/>
  <c r="C3814" i="7"/>
  <c r="E3814" i="7" s="1"/>
  <c r="F3814" i="7" s="1"/>
  <c r="L3813" i="7"/>
  <c r="K3813" i="7"/>
  <c r="H3813" i="7"/>
  <c r="U3813" i="7" s="1"/>
  <c r="E3813" i="7"/>
  <c r="F3813" i="7" s="1"/>
  <c r="C3813" i="7"/>
  <c r="L3812" i="7"/>
  <c r="K3812" i="7"/>
  <c r="H3812" i="7"/>
  <c r="U3812" i="7" s="1"/>
  <c r="C3812" i="7"/>
  <c r="E3812" i="7" s="1"/>
  <c r="F3812" i="7" s="1"/>
  <c r="L3811" i="7"/>
  <c r="K3811" i="7"/>
  <c r="H3811" i="7"/>
  <c r="U3811" i="7" s="1"/>
  <c r="E3811" i="7"/>
  <c r="F3811" i="7" s="1"/>
  <c r="C3811" i="7"/>
  <c r="L3810" i="7"/>
  <c r="K3810" i="7"/>
  <c r="H3810" i="7"/>
  <c r="U3810" i="7" s="1"/>
  <c r="C3810" i="7"/>
  <c r="E3810" i="7" s="1"/>
  <c r="F3810" i="7" s="1"/>
  <c r="J3810" i="7" s="1"/>
  <c r="U3809" i="7"/>
  <c r="L3809" i="7"/>
  <c r="K3809" i="7"/>
  <c r="H3809" i="7"/>
  <c r="E3809" i="7"/>
  <c r="F3809" i="7" s="1"/>
  <c r="C3809" i="7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C3806" i="7"/>
  <c r="E3806" i="7" s="1"/>
  <c r="F3806" i="7" s="1"/>
  <c r="U3805" i="7"/>
  <c r="L3805" i="7"/>
  <c r="K3805" i="7"/>
  <c r="H3805" i="7"/>
  <c r="C3805" i="7"/>
  <c r="E3805" i="7" s="1"/>
  <c r="F3805" i="7" s="1"/>
  <c r="L3804" i="7"/>
  <c r="K3804" i="7"/>
  <c r="H3804" i="7"/>
  <c r="U3804" i="7" s="1"/>
  <c r="C3804" i="7"/>
  <c r="E3804" i="7" s="1"/>
  <c r="F3804" i="7" s="1"/>
  <c r="U3803" i="7"/>
  <c r="L3803" i="7"/>
  <c r="K3803" i="7"/>
  <c r="H3803" i="7"/>
  <c r="E3803" i="7"/>
  <c r="F3803" i="7" s="1"/>
  <c r="C3803" i="7"/>
  <c r="L3802" i="7"/>
  <c r="K3802" i="7"/>
  <c r="H3802" i="7"/>
  <c r="U3802" i="7" s="1"/>
  <c r="C3802" i="7"/>
  <c r="E3802" i="7" s="1"/>
  <c r="F3802" i="7" s="1"/>
  <c r="J3802" i="7" s="1"/>
  <c r="L3801" i="7"/>
  <c r="K3801" i="7"/>
  <c r="H3801" i="7"/>
  <c r="U3801" i="7" s="1"/>
  <c r="E3801" i="7"/>
  <c r="F3801" i="7" s="1"/>
  <c r="C3801" i="7"/>
  <c r="L3800" i="7"/>
  <c r="K3800" i="7"/>
  <c r="H3800" i="7"/>
  <c r="U3800" i="7" s="1"/>
  <c r="C3800" i="7"/>
  <c r="E3800" i="7" s="1"/>
  <c r="F3800" i="7" s="1"/>
  <c r="U3799" i="7"/>
  <c r="L3799" i="7"/>
  <c r="K3799" i="7"/>
  <c r="H3799" i="7"/>
  <c r="E3799" i="7"/>
  <c r="F3799" i="7" s="1"/>
  <c r="C3799" i="7"/>
  <c r="L3798" i="7"/>
  <c r="K3798" i="7"/>
  <c r="H3798" i="7"/>
  <c r="U3798" i="7" s="1"/>
  <c r="C3798" i="7"/>
  <c r="E3798" i="7" s="1"/>
  <c r="F3798" i="7" s="1"/>
  <c r="U3797" i="7"/>
  <c r="L3797" i="7"/>
  <c r="K3797" i="7"/>
  <c r="H3797" i="7"/>
  <c r="E3797" i="7"/>
  <c r="F3797" i="7" s="1"/>
  <c r="C3797" i="7"/>
  <c r="L3796" i="7"/>
  <c r="K3796" i="7"/>
  <c r="H3796" i="7"/>
  <c r="U3796" i="7" s="1"/>
  <c r="C3796" i="7"/>
  <c r="E3796" i="7" s="1"/>
  <c r="F3796" i="7" s="1"/>
  <c r="L3795" i="7"/>
  <c r="K3795" i="7"/>
  <c r="H3795" i="7"/>
  <c r="U3795" i="7" s="1"/>
  <c r="E3795" i="7"/>
  <c r="F3795" i="7" s="1"/>
  <c r="C3795" i="7"/>
  <c r="U3794" i="7"/>
  <c r="L3794" i="7"/>
  <c r="K3794" i="7"/>
  <c r="H3794" i="7"/>
  <c r="C3794" i="7"/>
  <c r="E3794" i="7" s="1"/>
  <c r="F3794" i="7" s="1"/>
  <c r="L3793" i="7"/>
  <c r="K3793" i="7"/>
  <c r="H3793" i="7"/>
  <c r="U3793" i="7" s="1"/>
  <c r="E3793" i="7"/>
  <c r="F3793" i="7" s="1"/>
  <c r="C3793" i="7"/>
  <c r="L3792" i="7"/>
  <c r="K3792" i="7"/>
  <c r="H3792" i="7"/>
  <c r="U3792" i="7" s="1"/>
  <c r="C3792" i="7"/>
  <c r="E3792" i="7" s="1"/>
  <c r="F3792" i="7" s="1"/>
  <c r="J3792" i="7" s="1"/>
  <c r="U3791" i="7"/>
  <c r="L3791" i="7"/>
  <c r="K3791" i="7"/>
  <c r="H3791" i="7"/>
  <c r="C3791" i="7"/>
  <c r="E3791" i="7" s="1"/>
  <c r="F3791" i="7" s="1"/>
  <c r="L3790" i="7"/>
  <c r="K3790" i="7"/>
  <c r="H3790" i="7"/>
  <c r="U3790" i="7" s="1"/>
  <c r="C3790" i="7"/>
  <c r="E3790" i="7" s="1"/>
  <c r="F3790" i="7" s="1"/>
  <c r="L3789" i="7"/>
  <c r="K3789" i="7"/>
  <c r="H3789" i="7"/>
  <c r="U3789" i="7" s="1"/>
  <c r="C3789" i="7"/>
  <c r="E3789" i="7" s="1"/>
  <c r="F3789" i="7" s="1"/>
  <c r="L3788" i="7"/>
  <c r="K3788" i="7"/>
  <c r="H3788" i="7"/>
  <c r="U3788" i="7" s="1"/>
  <c r="C3788" i="7"/>
  <c r="E3788" i="7" s="1"/>
  <c r="F3788" i="7" s="1"/>
  <c r="U3787" i="7"/>
  <c r="L3787" i="7"/>
  <c r="K3787" i="7"/>
  <c r="H3787" i="7"/>
  <c r="C3787" i="7"/>
  <c r="E3787" i="7" s="1"/>
  <c r="F3787" i="7" s="1"/>
  <c r="L3786" i="7"/>
  <c r="K3786" i="7"/>
  <c r="H3786" i="7"/>
  <c r="U3786" i="7" s="1"/>
  <c r="C3786" i="7"/>
  <c r="E3786" i="7" s="1"/>
  <c r="F3786" i="7" s="1"/>
  <c r="J3786" i="7" s="1"/>
  <c r="U3785" i="7"/>
  <c r="L3785" i="7"/>
  <c r="K3785" i="7"/>
  <c r="H3785" i="7"/>
  <c r="C3785" i="7"/>
  <c r="E3785" i="7" s="1"/>
  <c r="F3785" i="7" s="1"/>
  <c r="L3784" i="7"/>
  <c r="K3784" i="7"/>
  <c r="H3784" i="7"/>
  <c r="U3784" i="7" s="1"/>
  <c r="C3784" i="7"/>
  <c r="E3784" i="7" s="1"/>
  <c r="F3784" i="7" s="1"/>
  <c r="L3783" i="7"/>
  <c r="K3783" i="7"/>
  <c r="H3783" i="7"/>
  <c r="U3783" i="7" s="1"/>
  <c r="C3783" i="7"/>
  <c r="E3783" i="7" s="1"/>
  <c r="F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L3780" i="7"/>
  <c r="K3780" i="7"/>
  <c r="H3780" i="7"/>
  <c r="U3780" i="7" s="1"/>
  <c r="F3780" i="7"/>
  <c r="C3780" i="7"/>
  <c r="E3780" i="7" s="1"/>
  <c r="L3779" i="7"/>
  <c r="K3779" i="7"/>
  <c r="H3779" i="7"/>
  <c r="U3779" i="7" s="1"/>
  <c r="C3779" i="7"/>
  <c r="E3779" i="7" s="1"/>
  <c r="F3779" i="7" s="1"/>
  <c r="L3778" i="7"/>
  <c r="K3778" i="7"/>
  <c r="H3778" i="7"/>
  <c r="U3778" i="7" s="1"/>
  <c r="C3778" i="7"/>
  <c r="E3778" i="7" s="1"/>
  <c r="F3778" i="7" s="1"/>
  <c r="L3777" i="7"/>
  <c r="K3777" i="7"/>
  <c r="H3777" i="7"/>
  <c r="U3777" i="7" s="1"/>
  <c r="C3777" i="7"/>
  <c r="E3777" i="7" s="1"/>
  <c r="F3777" i="7" s="1"/>
  <c r="U3776" i="7"/>
  <c r="L3776" i="7"/>
  <c r="K3776" i="7"/>
  <c r="H3776" i="7"/>
  <c r="C3776" i="7"/>
  <c r="E3776" i="7" s="1"/>
  <c r="F3776" i="7" s="1"/>
  <c r="L3775" i="7"/>
  <c r="K3775" i="7"/>
  <c r="H3775" i="7"/>
  <c r="U3775" i="7" s="1"/>
  <c r="E3775" i="7"/>
  <c r="F3775" i="7" s="1"/>
  <c r="C3775" i="7"/>
  <c r="L3774" i="7"/>
  <c r="K3774" i="7"/>
  <c r="H3774" i="7"/>
  <c r="U3774" i="7" s="1"/>
  <c r="C3774" i="7"/>
  <c r="E3774" i="7" s="1"/>
  <c r="F3774" i="7" s="1"/>
  <c r="L3773" i="7"/>
  <c r="K3773" i="7"/>
  <c r="H3773" i="7"/>
  <c r="U3773" i="7" s="1"/>
  <c r="C3773" i="7"/>
  <c r="E3773" i="7" s="1"/>
  <c r="F3773" i="7" s="1"/>
  <c r="U3772" i="7"/>
  <c r="L3772" i="7"/>
  <c r="K3772" i="7"/>
  <c r="H3772" i="7"/>
  <c r="C3772" i="7"/>
  <c r="E3772" i="7" s="1"/>
  <c r="F3772" i="7" s="1"/>
  <c r="L3771" i="7"/>
  <c r="K3771" i="7"/>
  <c r="H3771" i="7"/>
  <c r="U3771" i="7" s="1"/>
  <c r="C3771" i="7"/>
  <c r="E3771" i="7" s="1"/>
  <c r="F3771" i="7" s="1"/>
  <c r="L3770" i="7"/>
  <c r="K3770" i="7"/>
  <c r="H3770" i="7"/>
  <c r="U3770" i="7" s="1"/>
  <c r="C3770" i="7"/>
  <c r="E3770" i="7" s="1"/>
  <c r="F3770" i="7" s="1"/>
  <c r="L3769" i="7"/>
  <c r="K3769" i="7"/>
  <c r="H3769" i="7"/>
  <c r="U3769" i="7" s="1"/>
  <c r="C3769" i="7"/>
  <c r="E3769" i="7" s="1"/>
  <c r="F3769" i="7" s="1"/>
  <c r="L3768" i="7"/>
  <c r="K3768" i="7"/>
  <c r="H3768" i="7"/>
  <c r="U3768" i="7" s="1"/>
  <c r="C3768" i="7"/>
  <c r="E3768" i="7" s="1"/>
  <c r="F3768" i="7" s="1"/>
  <c r="L3767" i="7"/>
  <c r="K3767" i="7"/>
  <c r="H3767" i="7"/>
  <c r="U3767" i="7" s="1"/>
  <c r="E3767" i="7"/>
  <c r="F3767" i="7" s="1"/>
  <c r="C3767" i="7"/>
  <c r="U3766" i="7"/>
  <c r="L3766" i="7"/>
  <c r="K3766" i="7"/>
  <c r="H3766" i="7"/>
  <c r="C3766" i="7"/>
  <c r="E3766" i="7" s="1"/>
  <c r="F3766" i="7" s="1"/>
  <c r="L3765" i="7"/>
  <c r="K3765" i="7"/>
  <c r="H3765" i="7"/>
  <c r="U3765" i="7" s="1"/>
  <c r="C3765" i="7"/>
  <c r="E3765" i="7" s="1"/>
  <c r="F3765" i="7" s="1"/>
  <c r="U3764" i="7"/>
  <c r="L3764" i="7"/>
  <c r="K3764" i="7"/>
  <c r="H3764" i="7"/>
  <c r="C3764" i="7"/>
  <c r="E3764" i="7" s="1"/>
  <c r="F3764" i="7" s="1"/>
  <c r="L3763" i="7"/>
  <c r="K3763" i="7"/>
  <c r="H3763" i="7"/>
  <c r="U3763" i="7" s="1"/>
  <c r="C3763" i="7"/>
  <c r="E3763" i="7" s="1"/>
  <c r="F3763" i="7" s="1"/>
  <c r="J3763" i="7" s="1"/>
  <c r="U3762" i="7"/>
  <c r="L3762" i="7"/>
  <c r="K3762" i="7"/>
  <c r="H3762" i="7"/>
  <c r="C3762" i="7"/>
  <c r="E3762" i="7" s="1"/>
  <c r="F3762" i="7" s="1"/>
  <c r="L3761" i="7"/>
  <c r="K3761" i="7"/>
  <c r="H3761" i="7"/>
  <c r="U3761" i="7" s="1"/>
  <c r="C3761" i="7"/>
  <c r="E3761" i="7" s="1"/>
  <c r="F3761" i="7" s="1"/>
  <c r="U3760" i="7"/>
  <c r="L3760" i="7"/>
  <c r="K3760" i="7"/>
  <c r="H3760" i="7"/>
  <c r="C3760" i="7"/>
  <c r="E3760" i="7" s="1"/>
  <c r="F3760" i="7" s="1"/>
  <c r="L3759" i="7"/>
  <c r="K3759" i="7"/>
  <c r="H3759" i="7"/>
  <c r="U3759" i="7" s="1"/>
  <c r="C3759" i="7"/>
  <c r="E3759" i="7" s="1"/>
  <c r="F3759" i="7" s="1"/>
  <c r="L3758" i="7"/>
  <c r="K3758" i="7"/>
  <c r="H3758" i="7"/>
  <c r="U3758" i="7" s="1"/>
  <c r="C3758" i="7"/>
  <c r="E3758" i="7" s="1"/>
  <c r="F3758" i="7" s="1"/>
  <c r="U3757" i="7"/>
  <c r="L3757" i="7"/>
  <c r="K3757" i="7"/>
  <c r="H3757" i="7"/>
  <c r="C3757" i="7"/>
  <c r="E3757" i="7" s="1"/>
  <c r="F3757" i="7" s="1"/>
  <c r="U3756" i="7"/>
  <c r="L3756" i="7"/>
  <c r="K3756" i="7"/>
  <c r="H3756" i="7"/>
  <c r="C3756" i="7"/>
  <c r="E3756" i="7" s="1"/>
  <c r="F3756" i="7" s="1"/>
  <c r="L3755" i="7"/>
  <c r="K3755" i="7"/>
  <c r="H3755" i="7"/>
  <c r="U3755" i="7" s="1"/>
  <c r="C3755" i="7"/>
  <c r="E3755" i="7" s="1"/>
  <c r="F3755" i="7" s="1"/>
  <c r="L3754" i="7"/>
  <c r="K3754" i="7"/>
  <c r="H3754" i="7"/>
  <c r="U3754" i="7" s="1"/>
  <c r="C3754" i="7"/>
  <c r="E3754" i="7" s="1"/>
  <c r="F3754" i="7" s="1"/>
  <c r="L3753" i="7"/>
  <c r="K3753" i="7"/>
  <c r="H3753" i="7"/>
  <c r="U3753" i="7" s="1"/>
  <c r="C3753" i="7"/>
  <c r="E3753" i="7" s="1"/>
  <c r="F3753" i="7" s="1"/>
  <c r="U3752" i="7"/>
  <c r="L3752" i="7"/>
  <c r="K3752" i="7"/>
  <c r="H3752" i="7"/>
  <c r="C3752" i="7"/>
  <c r="E3752" i="7" s="1"/>
  <c r="F3752" i="7" s="1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E3749" i="7"/>
  <c r="F3749" i="7" s="1"/>
  <c r="C3749" i="7"/>
  <c r="L3748" i="7"/>
  <c r="K3748" i="7"/>
  <c r="H3748" i="7"/>
  <c r="U3748" i="7" s="1"/>
  <c r="F3748" i="7"/>
  <c r="C3748" i="7"/>
  <c r="E3748" i="7" s="1"/>
  <c r="L3747" i="7"/>
  <c r="K3747" i="7"/>
  <c r="H3747" i="7"/>
  <c r="U3747" i="7" s="1"/>
  <c r="C3747" i="7"/>
  <c r="E3747" i="7" s="1"/>
  <c r="F3747" i="7" s="1"/>
  <c r="U3746" i="7"/>
  <c r="L3746" i="7"/>
  <c r="K3746" i="7"/>
  <c r="H3746" i="7"/>
  <c r="C3746" i="7"/>
  <c r="E3746" i="7" s="1"/>
  <c r="F3746" i="7" s="1"/>
  <c r="U3745" i="7"/>
  <c r="L3745" i="7"/>
  <c r="K3745" i="7"/>
  <c r="H3745" i="7"/>
  <c r="C3745" i="7"/>
  <c r="E3745" i="7" s="1"/>
  <c r="F3745" i="7" s="1"/>
  <c r="U3744" i="7"/>
  <c r="L3744" i="7"/>
  <c r="K3744" i="7"/>
  <c r="H3744" i="7"/>
  <c r="C3744" i="7"/>
  <c r="E3744" i="7" s="1"/>
  <c r="F3744" i="7" s="1"/>
  <c r="L3743" i="7"/>
  <c r="K3743" i="7"/>
  <c r="H3743" i="7"/>
  <c r="U3743" i="7" s="1"/>
  <c r="E3743" i="7"/>
  <c r="F3743" i="7" s="1"/>
  <c r="C3743" i="7"/>
  <c r="L3742" i="7"/>
  <c r="K3742" i="7"/>
  <c r="H3742" i="7"/>
  <c r="U3742" i="7" s="1"/>
  <c r="C3742" i="7"/>
  <c r="E3742" i="7" s="1"/>
  <c r="F3742" i="7" s="1"/>
  <c r="L3741" i="7"/>
  <c r="K3741" i="7"/>
  <c r="H3741" i="7"/>
  <c r="U3741" i="7" s="1"/>
  <c r="C3741" i="7"/>
  <c r="E3741" i="7" s="1"/>
  <c r="F3741" i="7" s="1"/>
  <c r="L3740" i="7"/>
  <c r="K3740" i="7"/>
  <c r="H3740" i="7"/>
  <c r="U3740" i="7" s="1"/>
  <c r="C3740" i="7"/>
  <c r="E3740" i="7" s="1"/>
  <c r="F3740" i="7" s="1"/>
  <c r="L3739" i="7"/>
  <c r="K3739" i="7"/>
  <c r="H3739" i="7"/>
  <c r="U3739" i="7" s="1"/>
  <c r="E3739" i="7"/>
  <c r="F3739" i="7" s="1"/>
  <c r="C3739" i="7"/>
  <c r="L3738" i="7"/>
  <c r="K3738" i="7"/>
  <c r="H3738" i="7"/>
  <c r="U3738" i="7" s="1"/>
  <c r="C3738" i="7"/>
  <c r="E3738" i="7" s="1"/>
  <c r="F3738" i="7" s="1"/>
  <c r="J3738" i="7" s="1"/>
  <c r="L3737" i="7"/>
  <c r="K3737" i="7"/>
  <c r="H3737" i="7"/>
  <c r="U3737" i="7" s="1"/>
  <c r="C3737" i="7"/>
  <c r="E3737" i="7" s="1"/>
  <c r="F3737" i="7" s="1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E3735" i="7"/>
  <c r="F3735" i="7" s="1"/>
  <c r="C3735" i="7"/>
  <c r="L3734" i="7"/>
  <c r="K3734" i="7"/>
  <c r="H3734" i="7"/>
  <c r="U3734" i="7" s="1"/>
  <c r="C3734" i="7"/>
  <c r="E3734" i="7" s="1"/>
  <c r="F3734" i="7" s="1"/>
  <c r="L3733" i="7"/>
  <c r="K3733" i="7"/>
  <c r="H3733" i="7"/>
  <c r="U3733" i="7" s="1"/>
  <c r="C3733" i="7"/>
  <c r="E3733" i="7" s="1"/>
  <c r="F3733" i="7" s="1"/>
  <c r="L3732" i="7"/>
  <c r="K3732" i="7"/>
  <c r="H3732" i="7"/>
  <c r="U3732" i="7" s="1"/>
  <c r="C3732" i="7"/>
  <c r="E3732" i="7" s="1"/>
  <c r="F3732" i="7" s="1"/>
  <c r="U3731" i="7"/>
  <c r="L3731" i="7"/>
  <c r="K3731" i="7"/>
  <c r="H3731" i="7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U3728" i="7"/>
  <c r="L3728" i="7"/>
  <c r="K3728" i="7"/>
  <c r="H3728" i="7"/>
  <c r="C3728" i="7"/>
  <c r="E3728" i="7" s="1"/>
  <c r="F3728" i="7" s="1"/>
  <c r="U3727" i="7"/>
  <c r="L3727" i="7"/>
  <c r="K3727" i="7"/>
  <c r="H3727" i="7"/>
  <c r="C3727" i="7"/>
  <c r="E3727" i="7" s="1"/>
  <c r="F3727" i="7" s="1"/>
  <c r="U3726" i="7"/>
  <c r="L3726" i="7"/>
  <c r="K3726" i="7"/>
  <c r="H3726" i="7"/>
  <c r="C3726" i="7"/>
  <c r="E3726" i="7" s="1"/>
  <c r="F3726" i="7" s="1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F3724" i="7"/>
  <c r="C3724" i="7"/>
  <c r="E3724" i="7" s="1"/>
  <c r="L3723" i="7"/>
  <c r="K3723" i="7"/>
  <c r="H3723" i="7"/>
  <c r="U3723" i="7" s="1"/>
  <c r="C3723" i="7"/>
  <c r="E3723" i="7" s="1"/>
  <c r="F3723" i="7" s="1"/>
  <c r="U3722" i="7"/>
  <c r="L3722" i="7"/>
  <c r="K3722" i="7"/>
  <c r="H3722" i="7"/>
  <c r="C3722" i="7"/>
  <c r="E3722" i="7" s="1"/>
  <c r="F3722" i="7" s="1"/>
  <c r="U3721" i="7"/>
  <c r="L3721" i="7"/>
  <c r="K3721" i="7"/>
  <c r="H3721" i="7"/>
  <c r="C3721" i="7"/>
  <c r="E3721" i="7" s="1"/>
  <c r="F3721" i="7" s="1"/>
  <c r="U3720" i="7"/>
  <c r="L3720" i="7"/>
  <c r="K3720" i="7"/>
  <c r="H3720" i="7"/>
  <c r="C3720" i="7"/>
  <c r="E3720" i="7" s="1"/>
  <c r="F3720" i="7" s="1"/>
  <c r="L3719" i="7"/>
  <c r="K3719" i="7"/>
  <c r="H3719" i="7"/>
  <c r="U3719" i="7" s="1"/>
  <c r="C3719" i="7"/>
  <c r="E3719" i="7" s="1"/>
  <c r="F3719" i="7" s="1"/>
  <c r="L3718" i="7"/>
  <c r="K3718" i="7"/>
  <c r="H3718" i="7"/>
  <c r="U3718" i="7" s="1"/>
  <c r="F3718" i="7"/>
  <c r="C3718" i="7"/>
  <c r="E3718" i="7" s="1"/>
  <c r="L3717" i="7"/>
  <c r="K3717" i="7"/>
  <c r="H3717" i="7"/>
  <c r="U3717" i="7" s="1"/>
  <c r="E3717" i="7"/>
  <c r="F3717" i="7" s="1"/>
  <c r="C3717" i="7"/>
  <c r="L3716" i="7"/>
  <c r="K3716" i="7"/>
  <c r="H3716" i="7"/>
  <c r="U3716" i="7" s="1"/>
  <c r="C3716" i="7"/>
  <c r="E3716" i="7" s="1"/>
  <c r="F3716" i="7" s="1"/>
  <c r="L3715" i="7"/>
  <c r="K3715" i="7"/>
  <c r="H3715" i="7"/>
  <c r="U3715" i="7" s="1"/>
  <c r="C3715" i="7"/>
  <c r="E3715" i="7" s="1"/>
  <c r="F3715" i="7" s="1"/>
  <c r="U3714" i="7"/>
  <c r="L3714" i="7"/>
  <c r="K3714" i="7"/>
  <c r="H3714" i="7"/>
  <c r="C3714" i="7"/>
  <c r="E3714" i="7" s="1"/>
  <c r="F3714" i="7" s="1"/>
  <c r="L3713" i="7"/>
  <c r="K3713" i="7"/>
  <c r="H3713" i="7"/>
  <c r="U3713" i="7" s="1"/>
  <c r="C3713" i="7"/>
  <c r="E3713" i="7" s="1"/>
  <c r="F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C3711" i="7"/>
  <c r="E3711" i="7" s="1"/>
  <c r="F3711" i="7" s="1"/>
  <c r="U3710" i="7"/>
  <c r="L3710" i="7"/>
  <c r="K3710" i="7"/>
  <c r="H3710" i="7"/>
  <c r="C3710" i="7"/>
  <c r="E3710" i="7" s="1"/>
  <c r="F3710" i="7" s="1"/>
  <c r="L3709" i="7"/>
  <c r="J3709" i="7" s="1"/>
  <c r="K3709" i="7"/>
  <c r="H3709" i="7"/>
  <c r="U3709" i="7" s="1"/>
  <c r="C3709" i="7"/>
  <c r="E3709" i="7" s="1"/>
  <c r="F3709" i="7" s="1"/>
  <c r="L3708" i="7"/>
  <c r="K3708" i="7"/>
  <c r="H3708" i="7"/>
  <c r="U3708" i="7" s="1"/>
  <c r="C3708" i="7"/>
  <c r="E3708" i="7" s="1"/>
  <c r="F3708" i="7" s="1"/>
  <c r="L3707" i="7"/>
  <c r="K3707" i="7"/>
  <c r="H3707" i="7"/>
  <c r="U3707" i="7" s="1"/>
  <c r="C3707" i="7"/>
  <c r="E3707" i="7" s="1"/>
  <c r="F3707" i="7" s="1"/>
  <c r="U3706" i="7"/>
  <c r="L3706" i="7"/>
  <c r="K3706" i="7"/>
  <c r="H3706" i="7"/>
  <c r="C3706" i="7"/>
  <c r="E3706" i="7" s="1"/>
  <c r="F3706" i="7" s="1"/>
  <c r="I3706" i="7" s="1"/>
  <c r="L3705" i="7"/>
  <c r="K3705" i="7"/>
  <c r="H3705" i="7"/>
  <c r="U3705" i="7" s="1"/>
  <c r="C3705" i="7"/>
  <c r="E3705" i="7" s="1"/>
  <c r="F3705" i="7" s="1"/>
  <c r="U3704" i="7"/>
  <c r="L3704" i="7"/>
  <c r="K3704" i="7"/>
  <c r="H3704" i="7"/>
  <c r="C3704" i="7"/>
  <c r="E3704" i="7" s="1"/>
  <c r="F3704" i="7" s="1"/>
  <c r="L3703" i="7"/>
  <c r="K3703" i="7"/>
  <c r="H3703" i="7"/>
  <c r="U3703" i="7" s="1"/>
  <c r="C3703" i="7"/>
  <c r="E3703" i="7" s="1"/>
  <c r="F3703" i="7" s="1"/>
  <c r="U3702" i="7"/>
  <c r="L3702" i="7"/>
  <c r="K3702" i="7"/>
  <c r="H3702" i="7"/>
  <c r="C3702" i="7"/>
  <c r="E3702" i="7" s="1"/>
  <c r="F3702" i="7" s="1"/>
  <c r="L3701" i="7"/>
  <c r="K3701" i="7"/>
  <c r="H3701" i="7"/>
  <c r="U3701" i="7" s="1"/>
  <c r="C3701" i="7"/>
  <c r="E3701" i="7" s="1"/>
  <c r="F3701" i="7" s="1"/>
  <c r="U3700" i="7"/>
  <c r="L3700" i="7"/>
  <c r="K3700" i="7"/>
  <c r="H3700" i="7"/>
  <c r="C3700" i="7"/>
  <c r="E3700" i="7" s="1"/>
  <c r="F3700" i="7" s="1"/>
  <c r="L3699" i="7"/>
  <c r="K3699" i="7"/>
  <c r="H3699" i="7"/>
  <c r="U3699" i="7" s="1"/>
  <c r="E3699" i="7"/>
  <c r="F3699" i="7" s="1"/>
  <c r="C3699" i="7"/>
  <c r="L3698" i="7"/>
  <c r="K3698" i="7"/>
  <c r="H3698" i="7"/>
  <c r="U3698" i="7" s="1"/>
  <c r="C3698" i="7"/>
  <c r="E3698" i="7" s="1"/>
  <c r="F3698" i="7" s="1"/>
  <c r="L3697" i="7"/>
  <c r="K3697" i="7"/>
  <c r="H3697" i="7"/>
  <c r="U3697" i="7" s="1"/>
  <c r="C3697" i="7"/>
  <c r="E3697" i="7" s="1"/>
  <c r="F3697" i="7" s="1"/>
  <c r="U3696" i="7"/>
  <c r="L3696" i="7"/>
  <c r="K3696" i="7"/>
  <c r="H3696" i="7"/>
  <c r="C3696" i="7"/>
  <c r="E3696" i="7" s="1"/>
  <c r="F3696" i="7" s="1"/>
  <c r="L3695" i="7"/>
  <c r="K3695" i="7"/>
  <c r="H3695" i="7"/>
  <c r="U3695" i="7" s="1"/>
  <c r="C3695" i="7"/>
  <c r="E3695" i="7" s="1"/>
  <c r="F3695" i="7" s="1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C3693" i="7"/>
  <c r="E3693" i="7" s="1"/>
  <c r="F3693" i="7" s="1"/>
  <c r="I3693" i="7" s="1"/>
  <c r="U3692" i="7"/>
  <c r="L3692" i="7"/>
  <c r="K3692" i="7"/>
  <c r="H3692" i="7"/>
  <c r="C3692" i="7"/>
  <c r="E3692" i="7" s="1"/>
  <c r="F3692" i="7" s="1"/>
  <c r="U3691" i="7"/>
  <c r="L3691" i="7"/>
  <c r="K3691" i="7"/>
  <c r="H3691" i="7"/>
  <c r="C3691" i="7"/>
  <c r="E3691" i="7" s="1"/>
  <c r="F3691" i="7" s="1"/>
  <c r="L3690" i="7"/>
  <c r="K3690" i="7"/>
  <c r="H3690" i="7"/>
  <c r="U3690" i="7" s="1"/>
  <c r="C3690" i="7"/>
  <c r="E3690" i="7" s="1"/>
  <c r="F3690" i="7" s="1"/>
  <c r="L3689" i="7"/>
  <c r="K3689" i="7"/>
  <c r="H3689" i="7"/>
  <c r="U3689" i="7" s="1"/>
  <c r="C3689" i="7"/>
  <c r="E3689" i="7" s="1"/>
  <c r="F3689" i="7" s="1"/>
  <c r="L3688" i="7"/>
  <c r="K3688" i="7"/>
  <c r="H3688" i="7"/>
  <c r="U3688" i="7" s="1"/>
  <c r="C3688" i="7"/>
  <c r="E3688" i="7" s="1"/>
  <c r="F3688" i="7" s="1"/>
  <c r="I3688" i="7" s="1"/>
  <c r="L3687" i="7"/>
  <c r="K3687" i="7"/>
  <c r="H3687" i="7"/>
  <c r="U3687" i="7" s="1"/>
  <c r="E3687" i="7"/>
  <c r="F3687" i="7" s="1"/>
  <c r="C3687" i="7"/>
  <c r="U3686" i="7"/>
  <c r="L3686" i="7"/>
  <c r="K3686" i="7"/>
  <c r="H3686" i="7"/>
  <c r="C3686" i="7"/>
  <c r="E3686" i="7" s="1"/>
  <c r="F3686" i="7" s="1"/>
  <c r="L3685" i="7"/>
  <c r="K3685" i="7"/>
  <c r="H3685" i="7"/>
  <c r="U3685" i="7" s="1"/>
  <c r="C3685" i="7"/>
  <c r="E3685" i="7" s="1"/>
  <c r="F3685" i="7" s="1"/>
  <c r="L3684" i="7"/>
  <c r="K3684" i="7"/>
  <c r="H3684" i="7"/>
  <c r="U3684" i="7" s="1"/>
  <c r="F3684" i="7"/>
  <c r="C3684" i="7"/>
  <c r="E3684" i="7" s="1"/>
  <c r="L3683" i="7"/>
  <c r="K3683" i="7"/>
  <c r="H3683" i="7"/>
  <c r="U3683" i="7" s="1"/>
  <c r="E3683" i="7"/>
  <c r="F3683" i="7" s="1"/>
  <c r="C3683" i="7"/>
  <c r="U3682" i="7"/>
  <c r="L3682" i="7"/>
  <c r="K3682" i="7"/>
  <c r="H3682" i="7"/>
  <c r="F3682" i="7"/>
  <c r="C3682" i="7"/>
  <c r="E3682" i="7" s="1"/>
  <c r="L3681" i="7"/>
  <c r="K3681" i="7"/>
  <c r="H3681" i="7"/>
  <c r="U3681" i="7" s="1"/>
  <c r="C3681" i="7"/>
  <c r="E3681" i="7" s="1"/>
  <c r="F3681" i="7" s="1"/>
  <c r="U3680" i="7"/>
  <c r="L3680" i="7"/>
  <c r="K3680" i="7"/>
  <c r="H3680" i="7"/>
  <c r="C3680" i="7"/>
  <c r="E3680" i="7" s="1"/>
  <c r="F3680" i="7" s="1"/>
  <c r="U3679" i="7"/>
  <c r="L3679" i="7"/>
  <c r="K3679" i="7"/>
  <c r="H3679" i="7"/>
  <c r="C3679" i="7"/>
  <c r="E3679" i="7" s="1"/>
  <c r="F3679" i="7" s="1"/>
  <c r="U3678" i="7"/>
  <c r="L3678" i="7"/>
  <c r="K3678" i="7"/>
  <c r="H3678" i="7"/>
  <c r="C3678" i="7"/>
  <c r="E3678" i="7" s="1"/>
  <c r="F3678" i="7" s="1"/>
  <c r="L3677" i="7"/>
  <c r="K3677" i="7"/>
  <c r="H3677" i="7"/>
  <c r="U3677" i="7" s="1"/>
  <c r="E3677" i="7"/>
  <c r="F3677" i="7" s="1"/>
  <c r="C3677" i="7"/>
  <c r="L3676" i="7"/>
  <c r="K3676" i="7"/>
  <c r="H3676" i="7"/>
  <c r="U3676" i="7" s="1"/>
  <c r="C3676" i="7"/>
  <c r="E3676" i="7" s="1"/>
  <c r="F3676" i="7" s="1"/>
  <c r="L3675" i="7"/>
  <c r="K3675" i="7"/>
  <c r="H3675" i="7"/>
  <c r="U3675" i="7" s="1"/>
  <c r="C3675" i="7"/>
  <c r="E3675" i="7" s="1"/>
  <c r="F3675" i="7" s="1"/>
  <c r="U3674" i="7"/>
  <c r="L3674" i="7"/>
  <c r="K3674" i="7"/>
  <c r="H3674" i="7"/>
  <c r="C3674" i="7"/>
  <c r="E3674" i="7" s="1"/>
  <c r="F3674" i="7" s="1"/>
  <c r="L3673" i="7"/>
  <c r="K3673" i="7"/>
  <c r="H3673" i="7"/>
  <c r="U3673" i="7" s="1"/>
  <c r="E3673" i="7"/>
  <c r="F3673" i="7" s="1"/>
  <c r="C3673" i="7"/>
  <c r="L3672" i="7"/>
  <c r="K3672" i="7"/>
  <c r="H3672" i="7"/>
  <c r="U3672" i="7" s="1"/>
  <c r="F3672" i="7"/>
  <c r="C3672" i="7"/>
  <c r="E3672" i="7" s="1"/>
  <c r="L3671" i="7"/>
  <c r="K3671" i="7"/>
  <c r="H3671" i="7"/>
  <c r="U3671" i="7" s="1"/>
  <c r="F3671" i="7"/>
  <c r="C3671" i="7"/>
  <c r="E3671" i="7" s="1"/>
  <c r="L3670" i="7"/>
  <c r="K3670" i="7"/>
  <c r="H3670" i="7"/>
  <c r="U3670" i="7" s="1"/>
  <c r="C3670" i="7"/>
  <c r="E3670" i="7" s="1"/>
  <c r="F3670" i="7" s="1"/>
  <c r="L3669" i="7"/>
  <c r="K3669" i="7"/>
  <c r="H3669" i="7"/>
  <c r="U3669" i="7" s="1"/>
  <c r="C3669" i="7"/>
  <c r="E3669" i="7" s="1"/>
  <c r="F3669" i="7" s="1"/>
  <c r="U3668" i="7"/>
  <c r="L3668" i="7"/>
  <c r="K3668" i="7"/>
  <c r="H3668" i="7"/>
  <c r="C3668" i="7"/>
  <c r="E3668" i="7" s="1"/>
  <c r="F3668" i="7" s="1"/>
  <c r="U3667" i="7"/>
  <c r="L3667" i="7"/>
  <c r="J3667" i="7" s="1"/>
  <c r="K3667" i="7"/>
  <c r="H3667" i="7"/>
  <c r="C3667" i="7"/>
  <c r="E3667" i="7" s="1"/>
  <c r="F3667" i="7" s="1"/>
  <c r="U3666" i="7"/>
  <c r="L3666" i="7"/>
  <c r="K3666" i="7"/>
  <c r="H3666" i="7"/>
  <c r="C3666" i="7"/>
  <c r="E3666" i="7" s="1"/>
  <c r="F3666" i="7" s="1"/>
  <c r="L3665" i="7"/>
  <c r="K3665" i="7"/>
  <c r="H3665" i="7"/>
  <c r="U3665" i="7" s="1"/>
  <c r="C3665" i="7"/>
  <c r="E3665" i="7" s="1"/>
  <c r="F3665" i="7" s="1"/>
  <c r="L3664" i="7"/>
  <c r="K3664" i="7"/>
  <c r="H3664" i="7"/>
  <c r="U3664" i="7" s="1"/>
  <c r="C3664" i="7"/>
  <c r="E3664" i="7" s="1"/>
  <c r="F3664" i="7" s="1"/>
  <c r="L3663" i="7"/>
  <c r="K3663" i="7"/>
  <c r="H3663" i="7"/>
  <c r="U3663" i="7" s="1"/>
  <c r="C3663" i="7"/>
  <c r="E3663" i="7" s="1"/>
  <c r="F3663" i="7" s="1"/>
  <c r="U3662" i="7"/>
  <c r="L3662" i="7"/>
  <c r="K3662" i="7"/>
  <c r="H3662" i="7"/>
  <c r="C3662" i="7"/>
  <c r="E3662" i="7" s="1"/>
  <c r="F3662" i="7" s="1"/>
  <c r="L3661" i="7"/>
  <c r="K3661" i="7"/>
  <c r="H3661" i="7"/>
  <c r="U3661" i="7" s="1"/>
  <c r="E3661" i="7"/>
  <c r="F3661" i="7" s="1"/>
  <c r="C3661" i="7"/>
  <c r="L3660" i="7"/>
  <c r="K3660" i="7"/>
  <c r="H3660" i="7"/>
  <c r="U3660" i="7" s="1"/>
  <c r="C3660" i="7"/>
  <c r="E3660" i="7" s="1"/>
  <c r="F3660" i="7" s="1"/>
  <c r="L3659" i="7"/>
  <c r="K3659" i="7"/>
  <c r="H3659" i="7"/>
  <c r="U3659" i="7" s="1"/>
  <c r="C3659" i="7"/>
  <c r="E3659" i="7" s="1"/>
  <c r="F3659" i="7" s="1"/>
  <c r="U3658" i="7"/>
  <c r="L3658" i="7"/>
  <c r="J3658" i="7" s="1"/>
  <c r="K3658" i="7"/>
  <c r="H3658" i="7"/>
  <c r="C3658" i="7"/>
  <c r="E3658" i="7" s="1"/>
  <c r="F3658" i="7" s="1"/>
  <c r="L3657" i="7"/>
  <c r="K3657" i="7"/>
  <c r="H3657" i="7"/>
  <c r="U3657" i="7" s="1"/>
  <c r="C3657" i="7"/>
  <c r="E3657" i="7" s="1"/>
  <c r="F3657" i="7" s="1"/>
  <c r="I3657" i="7" s="1"/>
  <c r="L3656" i="7"/>
  <c r="K3656" i="7"/>
  <c r="H3656" i="7"/>
  <c r="U3656" i="7" s="1"/>
  <c r="C3656" i="7"/>
  <c r="E3656" i="7" s="1"/>
  <c r="F3656" i="7" s="1"/>
  <c r="L3655" i="7"/>
  <c r="K3655" i="7"/>
  <c r="H3655" i="7"/>
  <c r="U3655" i="7" s="1"/>
  <c r="C3655" i="7"/>
  <c r="E3655" i="7" s="1"/>
  <c r="F3655" i="7" s="1"/>
  <c r="U3654" i="7"/>
  <c r="L3654" i="7"/>
  <c r="K3654" i="7"/>
  <c r="H3654" i="7"/>
  <c r="C3654" i="7"/>
  <c r="E3654" i="7" s="1"/>
  <c r="F3654" i="7" s="1"/>
  <c r="L3653" i="7"/>
  <c r="K3653" i="7"/>
  <c r="H3653" i="7"/>
  <c r="U3653" i="7" s="1"/>
  <c r="E3653" i="7"/>
  <c r="F3653" i="7" s="1"/>
  <c r="C3653" i="7"/>
  <c r="U3652" i="7"/>
  <c r="L3652" i="7"/>
  <c r="K3652" i="7"/>
  <c r="H3652" i="7"/>
  <c r="C3652" i="7"/>
  <c r="E3652" i="7" s="1"/>
  <c r="F3652" i="7" s="1"/>
  <c r="L3651" i="7"/>
  <c r="K3651" i="7"/>
  <c r="H3651" i="7"/>
  <c r="U3651" i="7" s="1"/>
  <c r="C3651" i="7"/>
  <c r="E3651" i="7" s="1"/>
  <c r="F3651" i="7" s="1"/>
  <c r="U3650" i="7"/>
  <c r="L3650" i="7"/>
  <c r="I3650" i="7" s="1"/>
  <c r="K3650" i="7"/>
  <c r="H3650" i="7"/>
  <c r="C3650" i="7"/>
  <c r="E3650" i="7" s="1"/>
  <c r="F3650" i="7" s="1"/>
  <c r="L3649" i="7"/>
  <c r="K3649" i="7"/>
  <c r="H3649" i="7"/>
  <c r="U3649" i="7" s="1"/>
  <c r="E3649" i="7"/>
  <c r="F3649" i="7" s="1"/>
  <c r="J3649" i="7" s="1"/>
  <c r="C3649" i="7"/>
  <c r="L3648" i="7"/>
  <c r="K3648" i="7"/>
  <c r="H3648" i="7"/>
  <c r="U3648" i="7" s="1"/>
  <c r="C3648" i="7"/>
  <c r="E3648" i="7" s="1"/>
  <c r="F3648" i="7" s="1"/>
  <c r="L3647" i="7"/>
  <c r="K3647" i="7"/>
  <c r="H3647" i="7"/>
  <c r="U3647" i="7" s="1"/>
  <c r="C3647" i="7"/>
  <c r="E3647" i="7" s="1"/>
  <c r="F3647" i="7" s="1"/>
  <c r="L3646" i="7"/>
  <c r="K3646" i="7"/>
  <c r="J3646" i="7"/>
  <c r="H3646" i="7"/>
  <c r="U3646" i="7" s="1"/>
  <c r="C3646" i="7"/>
  <c r="E3646" i="7" s="1"/>
  <c r="F3646" i="7" s="1"/>
  <c r="L3645" i="7"/>
  <c r="K3645" i="7"/>
  <c r="H3645" i="7"/>
  <c r="U3645" i="7" s="1"/>
  <c r="C3645" i="7"/>
  <c r="E3645" i="7" s="1"/>
  <c r="F3645" i="7" s="1"/>
  <c r="L3644" i="7"/>
  <c r="K3644" i="7"/>
  <c r="H3644" i="7"/>
  <c r="U3644" i="7" s="1"/>
  <c r="C3644" i="7"/>
  <c r="E3644" i="7" s="1"/>
  <c r="F3644" i="7" s="1"/>
  <c r="J3644" i="7" s="1"/>
  <c r="U3643" i="7"/>
  <c r="L3643" i="7"/>
  <c r="K3643" i="7"/>
  <c r="H3643" i="7"/>
  <c r="C3643" i="7"/>
  <c r="E3643" i="7" s="1"/>
  <c r="F3643" i="7" s="1"/>
  <c r="L3642" i="7"/>
  <c r="K3642" i="7"/>
  <c r="H3642" i="7"/>
  <c r="U3642" i="7" s="1"/>
  <c r="C3642" i="7"/>
  <c r="E3642" i="7" s="1"/>
  <c r="F3642" i="7" s="1"/>
  <c r="L3641" i="7"/>
  <c r="K3641" i="7"/>
  <c r="H3641" i="7"/>
  <c r="U3641" i="7" s="1"/>
  <c r="C3641" i="7"/>
  <c r="E3641" i="7" s="1"/>
  <c r="F3641" i="7" s="1"/>
  <c r="U3640" i="7"/>
  <c r="L3640" i="7"/>
  <c r="K3640" i="7"/>
  <c r="H3640" i="7"/>
  <c r="C3640" i="7"/>
  <c r="E3640" i="7" s="1"/>
  <c r="F3640" i="7" s="1"/>
  <c r="I3640" i="7" s="1"/>
  <c r="L3639" i="7"/>
  <c r="K3639" i="7"/>
  <c r="H3639" i="7"/>
  <c r="U3639" i="7" s="1"/>
  <c r="C3639" i="7"/>
  <c r="E3639" i="7" s="1"/>
  <c r="F3639" i="7" s="1"/>
  <c r="U3638" i="7"/>
  <c r="L3638" i="7"/>
  <c r="K3638" i="7"/>
  <c r="H3638" i="7"/>
  <c r="C3638" i="7"/>
  <c r="E3638" i="7" s="1"/>
  <c r="F3638" i="7" s="1"/>
  <c r="L3637" i="7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J3636" i="7" s="1"/>
  <c r="L3635" i="7"/>
  <c r="K3635" i="7"/>
  <c r="H3635" i="7"/>
  <c r="U3635" i="7" s="1"/>
  <c r="C3635" i="7"/>
  <c r="E3635" i="7" s="1"/>
  <c r="F3635" i="7" s="1"/>
  <c r="U3634" i="7"/>
  <c r="L3634" i="7"/>
  <c r="K3634" i="7"/>
  <c r="H3634" i="7"/>
  <c r="C3634" i="7"/>
  <c r="E3634" i="7" s="1"/>
  <c r="F3634" i="7" s="1"/>
  <c r="U3633" i="7"/>
  <c r="L3633" i="7"/>
  <c r="K3633" i="7"/>
  <c r="H3633" i="7"/>
  <c r="C3633" i="7"/>
  <c r="E3633" i="7" s="1"/>
  <c r="F3633" i="7" s="1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C3631" i="7"/>
  <c r="E3631" i="7" s="1"/>
  <c r="F3631" i="7" s="1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E3629" i="7"/>
  <c r="F3629" i="7" s="1"/>
  <c r="C3629" i="7"/>
  <c r="L3628" i="7"/>
  <c r="K3628" i="7"/>
  <c r="J3628" i="7"/>
  <c r="H3628" i="7"/>
  <c r="U3628" i="7" s="1"/>
  <c r="C3628" i="7"/>
  <c r="E3628" i="7" s="1"/>
  <c r="F3628" i="7" s="1"/>
  <c r="I3628" i="7" s="1"/>
  <c r="L3627" i="7"/>
  <c r="K3627" i="7"/>
  <c r="H3627" i="7"/>
  <c r="U3627" i="7" s="1"/>
  <c r="C3627" i="7"/>
  <c r="E3627" i="7" s="1"/>
  <c r="F3627" i="7" s="1"/>
  <c r="L3626" i="7"/>
  <c r="K3626" i="7"/>
  <c r="H3626" i="7"/>
  <c r="U3626" i="7" s="1"/>
  <c r="C3626" i="7"/>
  <c r="E3626" i="7" s="1"/>
  <c r="F3626" i="7" s="1"/>
  <c r="U3625" i="7"/>
  <c r="L3625" i="7"/>
  <c r="K3625" i="7"/>
  <c r="H3625" i="7"/>
  <c r="C3625" i="7"/>
  <c r="E3625" i="7" s="1"/>
  <c r="F3625" i="7" s="1"/>
  <c r="U3624" i="7"/>
  <c r="L3624" i="7"/>
  <c r="K3624" i="7"/>
  <c r="H3624" i="7"/>
  <c r="C3624" i="7"/>
  <c r="E3624" i="7" s="1"/>
  <c r="F3624" i="7" s="1"/>
  <c r="L3623" i="7"/>
  <c r="K3623" i="7"/>
  <c r="H3623" i="7"/>
  <c r="U3623" i="7" s="1"/>
  <c r="C3623" i="7"/>
  <c r="E3623" i="7" s="1"/>
  <c r="F3623" i="7" s="1"/>
  <c r="U3622" i="7"/>
  <c r="L3622" i="7"/>
  <c r="K3622" i="7"/>
  <c r="H3622" i="7"/>
  <c r="C3622" i="7"/>
  <c r="E3622" i="7" s="1"/>
  <c r="F3622" i="7" s="1"/>
  <c r="L3621" i="7"/>
  <c r="K3621" i="7"/>
  <c r="H3621" i="7"/>
  <c r="U3621" i="7" s="1"/>
  <c r="C3621" i="7"/>
  <c r="E3621" i="7" s="1"/>
  <c r="F3621" i="7" s="1"/>
  <c r="L3620" i="7"/>
  <c r="K3620" i="7"/>
  <c r="H3620" i="7"/>
  <c r="U3620" i="7" s="1"/>
  <c r="C3620" i="7"/>
  <c r="E3620" i="7" s="1"/>
  <c r="F3620" i="7" s="1"/>
  <c r="U3619" i="7"/>
  <c r="L3619" i="7"/>
  <c r="K3619" i="7"/>
  <c r="H3619" i="7"/>
  <c r="C3619" i="7"/>
  <c r="E3619" i="7" s="1"/>
  <c r="F3619" i="7" s="1"/>
  <c r="L3618" i="7"/>
  <c r="K3618" i="7"/>
  <c r="H3618" i="7"/>
  <c r="U3618" i="7" s="1"/>
  <c r="C3618" i="7"/>
  <c r="E3618" i="7" s="1"/>
  <c r="F3618" i="7" s="1"/>
  <c r="L3617" i="7"/>
  <c r="K3617" i="7"/>
  <c r="H3617" i="7"/>
  <c r="U3617" i="7" s="1"/>
  <c r="E3617" i="7"/>
  <c r="F3617" i="7" s="1"/>
  <c r="I3617" i="7" s="1"/>
  <c r="C3617" i="7"/>
  <c r="L3616" i="7"/>
  <c r="K3616" i="7"/>
  <c r="H3616" i="7"/>
  <c r="U3616" i="7" s="1"/>
  <c r="C3616" i="7"/>
  <c r="E3616" i="7" s="1"/>
  <c r="F3616" i="7" s="1"/>
  <c r="L3615" i="7"/>
  <c r="K3615" i="7"/>
  <c r="H3615" i="7"/>
  <c r="U3615" i="7" s="1"/>
  <c r="C3615" i="7"/>
  <c r="E3615" i="7" s="1"/>
  <c r="F3615" i="7" s="1"/>
  <c r="U3614" i="7"/>
  <c r="L3614" i="7"/>
  <c r="K3614" i="7"/>
  <c r="H3614" i="7"/>
  <c r="C3614" i="7"/>
  <c r="E3614" i="7" s="1"/>
  <c r="F3614" i="7" s="1"/>
  <c r="L3613" i="7"/>
  <c r="K3613" i="7"/>
  <c r="H3613" i="7"/>
  <c r="U3613" i="7" s="1"/>
  <c r="C3613" i="7"/>
  <c r="E3613" i="7" s="1"/>
  <c r="F3613" i="7" s="1"/>
  <c r="I3613" i="7" s="1"/>
  <c r="L3612" i="7"/>
  <c r="K3612" i="7"/>
  <c r="J3612" i="7"/>
  <c r="H3612" i="7"/>
  <c r="U3612" i="7" s="1"/>
  <c r="C3612" i="7"/>
  <c r="E3612" i="7" s="1"/>
  <c r="F3612" i="7" s="1"/>
  <c r="L3611" i="7"/>
  <c r="K3611" i="7"/>
  <c r="H3611" i="7"/>
  <c r="U3611" i="7" s="1"/>
  <c r="C3611" i="7"/>
  <c r="E3611" i="7" s="1"/>
  <c r="F3611" i="7" s="1"/>
  <c r="L3610" i="7"/>
  <c r="K3610" i="7"/>
  <c r="H3610" i="7"/>
  <c r="U3610" i="7" s="1"/>
  <c r="C3610" i="7"/>
  <c r="E3610" i="7" s="1"/>
  <c r="F3610" i="7" s="1"/>
  <c r="L3609" i="7"/>
  <c r="K3609" i="7"/>
  <c r="H3609" i="7"/>
  <c r="U3609" i="7" s="1"/>
  <c r="C3609" i="7"/>
  <c r="E3609" i="7" s="1"/>
  <c r="F3609" i="7" s="1"/>
  <c r="L3608" i="7"/>
  <c r="K3608" i="7"/>
  <c r="H3608" i="7"/>
  <c r="U3608" i="7" s="1"/>
  <c r="C3608" i="7"/>
  <c r="E3608" i="7" s="1"/>
  <c r="F3608" i="7" s="1"/>
  <c r="U3607" i="7"/>
  <c r="L3607" i="7"/>
  <c r="K3607" i="7"/>
  <c r="H3607" i="7"/>
  <c r="C3607" i="7"/>
  <c r="E3607" i="7" s="1"/>
  <c r="F3607" i="7" s="1"/>
  <c r="L3606" i="7"/>
  <c r="K3606" i="7"/>
  <c r="H3606" i="7"/>
  <c r="U3606" i="7" s="1"/>
  <c r="C3606" i="7"/>
  <c r="E3606" i="7" s="1"/>
  <c r="F3606" i="7" s="1"/>
  <c r="L3605" i="7"/>
  <c r="K3605" i="7"/>
  <c r="H3605" i="7"/>
  <c r="U3605" i="7" s="1"/>
  <c r="C3605" i="7"/>
  <c r="E3605" i="7" s="1"/>
  <c r="F3605" i="7" s="1"/>
  <c r="L3604" i="7"/>
  <c r="K3604" i="7"/>
  <c r="H3604" i="7"/>
  <c r="U3604" i="7" s="1"/>
  <c r="C3604" i="7"/>
  <c r="E3604" i="7" s="1"/>
  <c r="F3604" i="7" s="1"/>
  <c r="L3603" i="7"/>
  <c r="K3603" i="7"/>
  <c r="H3603" i="7"/>
  <c r="U3603" i="7" s="1"/>
  <c r="E3603" i="7"/>
  <c r="F3603" i="7" s="1"/>
  <c r="C3603" i="7"/>
  <c r="L3602" i="7"/>
  <c r="K3602" i="7"/>
  <c r="H3602" i="7"/>
  <c r="U3602" i="7" s="1"/>
  <c r="C3602" i="7"/>
  <c r="E3602" i="7" s="1"/>
  <c r="F3602" i="7" s="1"/>
  <c r="L3601" i="7"/>
  <c r="K3601" i="7"/>
  <c r="H3601" i="7"/>
  <c r="U3601" i="7" s="1"/>
  <c r="C3601" i="7"/>
  <c r="E3601" i="7" s="1"/>
  <c r="F3601" i="7" s="1"/>
  <c r="L3600" i="7"/>
  <c r="K3600" i="7"/>
  <c r="H3600" i="7"/>
  <c r="U3600" i="7" s="1"/>
  <c r="C3600" i="7"/>
  <c r="E3600" i="7" s="1"/>
  <c r="F3600" i="7" s="1"/>
  <c r="L3599" i="7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L3597" i="7"/>
  <c r="K3597" i="7"/>
  <c r="H3597" i="7"/>
  <c r="U3597" i="7" s="1"/>
  <c r="C3597" i="7"/>
  <c r="E3597" i="7" s="1"/>
  <c r="F3597" i="7" s="1"/>
  <c r="L3596" i="7"/>
  <c r="K3596" i="7"/>
  <c r="H3596" i="7"/>
  <c r="U3596" i="7" s="1"/>
  <c r="C3596" i="7"/>
  <c r="E3596" i="7" s="1"/>
  <c r="F3596" i="7" s="1"/>
  <c r="U3595" i="7"/>
  <c r="L3595" i="7"/>
  <c r="K3595" i="7"/>
  <c r="H3595" i="7"/>
  <c r="C3595" i="7"/>
  <c r="E3595" i="7" s="1"/>
  <c r="F3595" i="7" s="1"/>
  <c r="L3594" i="7"/>
  <c r="K3594" i="7"/>
  <c r="H3594" i="7"/>
  <c r="U3594" i="7" s="1"/>
  <c r="C3594" i="7"/>
  <c r="E3594" i="7" s="1"/>
  <c r="F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C3592" i="7"/>
  <c r="E3592" i="7" s="1"/>
  <c r="F3592" i="7" s="1"/>
  <c r="L3591" i="7"/>
  <c r="K3591" i="7"/>
  <c r="H3591" i="7"/>
  <c r="U3591" i="7" s="1"/>
  <c r="C3591" i="7"/>
  <c r="E3591" i="7" s="1"/>
  <c r="F3591" i="7" s="1"/>
  <c r="U3590" i="7"/>
  <c r="L3590" i="7"/>
  <c r="K3590" i="7"/>
  <c r="H3590" i="7"/>
  <c r="C3590" i="7"/>
  <c r="E3590" i="7" s="1"/>
  <c r="F3590" i="7" s="1"/>
  <c r="L3589" i="7"/>
  <c r="K3589" i="7"/>
  <c r="H3589" i="7"/>
  <c r="U3589" i="7" s="1"/>
  <c r="C3589" i="7"/>
  <c r="E3589" i="7" s="1"/>
  <c r="F3589" i="7" s="1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C3587" i="7"/>
  <c r="E3587" i="7" s="1"/>
  <c r="F3587" i="7" s="1"/>
  <c r="U3586" i="7"/>
  <c r="L3586" i="7"/>
  <c r="K3586" i="7"/>
  <c r="H3586" i="7"/>
  <c r="C3586" i="7"/>
  <c r="E3586" i="7" s="1"/>
  <c r="F3586" i="7" s="1"/>
  <c r="I3586" i="7" s="1"/>
  <c r="L3585" i="7"/>
  <c r="K3585" i="7"/>
  <c r="H3585" i="7"/>
  <c r="U3585" i="7" s="1"/>
  <c r="C3585" i="7"/>
  <c r="E3585" i="7" s="1"/>
  <c r="F3585" i="7" s="1"/>
  <c r="L3584" i="7"/>
  <c r="K3584" i="7"/>
  <c r="H3584" i="7"/>
  <c r="U3584" i="7" s="1"/>
  <c r="C3584" i="7"/>
  <c r="E3584" i="7" s="1"/>
  <c r="F3584" i="7" s="1"/>
  <c r="L3583" i="7"/>
  <c r="K3583" i="7"/>
  <c r="H3583" i="7"/>
  <c r="U3583" i="7" s="1"/>
  <c r="C3583" i="7"/>
  <c r="E3583" i="7" s="1"/>
  <c r="F3583" i="7" s="1"/>
  <c r="L3582" i="7"/>
  <c r="K3582" i="7"/>
  <c r="H3582" i="7"/>
  <c r="U3582" i="7" s="1"/>
  <c r="F3582" i="7"/>
  <c r="C3582" i="7"/>
  <c r="E3582" i="7" s="1"/>
  <c r="L3581" i="7"/>
  <c r="K3581" i="7"/>
  <c r="H3581" i="7"/>
  <c r="U3581" i="7" s="1"/>
  <c r="C3581" i="7"/>
  <c r="E3581" i="7" s="1"/>
  <c r="F3581" i="7" s="1"/>
  <c r="L3580" i="7"/>
  <c r="K3580" i="7"/>
  <c r="H3580" i="7"/>
  <c r="U3580" i="7" s="1"/>
  <c r="C3580" i="7"/>
  <c r="E3580" i="7" s="1"/>
  <c r="F3580" i="7" s="1"/>
  <c r="L3579" i="7"/>
  <c r="K3579" i="7"/>
  <c r="H3579" i="7"/>
  <c r="U3579" i="7" s="1"/>
  <c r="C3579" i="7"/>
  <c r="E3579" i="7" s="1"/>
  <c r="F3579" i="7" s="1"/>
  <c r="L3578" i="7"/>
  <c r="K3578" i="7"/>
  <c r="H3578" i="7"/>
  <c r="U3578" i="7" s="1"/>
  <c r="C3578" i="7"/>
  <c r="E3578" i="7" s="1"/>
  <c r="F3578" i="7" s="1"/>
  <c r="L3577" i="7"/>
  <c r="J3577" i="7" s="1"/>
  <c r="K3577" i="7"/>
  <c r="H3577" i="7"/>
  <c r="U3577" i="7" s="1"/>
  <c r="E3577" i="7"/>
  <c r="F3577" i="7" s="1"/>
  <c r="C3577" i="7"/>
  <c r="L3576" i="7"/>
  <c r="K3576" i="7"/>
  <c r="H3576" i="7"/>
  <c r="U3576" i="7" s="1"/>
  <c r="C3576" i="7"/>
  <c r="E3576" i="7" s="1"/>
  <c r="F3576" i="7" s="1"/>
  <c r="L3575" i="7"/>
  <c r="K3575" i="7"/>
  <c r="H3575" i="7"/>
  <c r="U3575" i="7" s="1"/>
  <c r="C3575" i="7"/>
  <c r="E3575" i="7" s="1"/>
  <c r="F3575" i="7" s="1"/>
  <c r="U3574" i="7"/>
  <c r="L3574" i="7"/>
  <c r="K3574" i="7"/>
  <c r="H3574" i="7"/>
  <c r="C3574" i="7"/>
  <c r="E3574" i="7" s="1"/>
  <c r="F3574" i="7" s="1"/>
  <c r="L3573" i="7"/>
  <c r="K3573" i="7"/>
  <c r="H3573" i="7"/>
  <c r="U3573" i="7" s="1"/>
  <c r="C3573" i="7"/>
  <c r="E3573" i="7" s="1"/>
  <c r="F3573" i="7" s="1"/>
  <c r="L3572" i="7"/>
  <c r="K3572" i="7"/>
  <c r="H3572" i="7"/>
  <c r="U3572" i="7" s="1"/>
  <c r="C3572" i="7"/>
  <c r="E3572" i="7" s="1"/>
  <c r="F3572" i="7" s="1"/>
  <c r="L3571" i="7"/>
  <c r="K3571" i="7"/>
  <c r="H3571" i="7"/>
  <c r="U3571" i="7" s="1"/>
  <c r="C3571" i="7"/>
  <c r="E3571" i="7" s="1"/>
  <c r="F3571" i="7" s="1"/>
  <c r="U3570" i="7"/>
  <c r="L3570" i="7"/>
  <c r="K3570" i="7"/>
  <c r="H3570" i="7"/>
  <c r="C3570" i="7"/>
  <c r="E3570" i="7" s="1"/>
  <c r="F3570" i="7" s="1"/>
  <c r="L3569" i="7"/>
  <c r="K3569" i="7"/>
  <c r="H3569" i="7"/>
  <c r="U3569" i="7" s="1"/>
  <c r="C3569" i="7"/>
  <c r="E3569" i="7" s="1"/>
  <c r="F3569" i="7" s="1"/>
  <c r="U3568" i="7"/>
  <c r="L3568" i="7"/>
  <c r="K3568" i="7"/>
  <c r="H3568" i="7"/>
  <c r="C3568" i="7"/>
  <c r="E3568" i="7" s="1"/>
  <c r="F3568" i="7" s="1"/>
  <c r="L3567" i="7"/>
  <c r="K3567" i="7"/>
  <c r="H3567" i="7"/>
  <c r="U3567" i="7" s="1"/>
  <c r="C3567" i="7"/>
  <c r="E3567" i="7" s="1"/>
  <c r="F3567" i="7" s="1"/>
  <c r="U3566" i="7"/>
  <c r="L3566" i="7"/>
  <c r="K3566" i="7"/>
  <c r="H3566" i="7"/>
  <c r="C3566" i="7"/>
  <c r="E3566" i="7" s="1"/>
  <c r="F3566" i="7" s="1"/>
  <c r="U3565" i="7"/>
  <c r="L3565" i="7"/>
  <c r="K3565" i="7"/>
  <c r="H3565" i="7"/>
  <c r="C3565" i="7"/>
  <c r="E3565" i="7" s="1"/>
  <c r="F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C3562" i="7"/>
  <c r="E3562" i="7" s="1"/>
  <c r="F3562" i="7" s="1"/>
  <c r="L3561" i="7"/>
  <c r="K3561" i="7"/>
  <c r="H3561" i="7"/>
  <c r="U3561" i="7" s="1"/>
  <c r="C3561" i="7"/>
  <c r="E3561" i="7" s="1"/>
  <c r="F3561" i="7" s="1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C3559" i="7"/>
  <c r="E3559" i="7" s="1"/>
  <c r="F3559" i="7" s="1"/>
  <c r="I3559" i="7" s="1"/>
  <c r="L3558" i="7"/>
  <c r="K3558" i="7"/>
  <c r="H3558" i="7"/>
  <c r="U3558" i="7" s="1"/>
  <c r="F3558" i="7"/>
  <c r="C3558" i="7"/>
  <c r="E3558" i="7" s="1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C3555" i="7"/>
  <c r="E3555" i="7" s="1"/>
  <c r="F3555" i="7" s="1"/>
  <c r="U3554" i="7"/>
  <c r="L3554" i="7"/>
  <c r="K3554" i="7"/>
  <c r="H3554" i="7"/>
  <c r="C3554" i="7"/>
  <c r="E3554" i="7" s="1"/>
  <c r="F3554" i="7" s="1"/>
  <c r="U3553" i="7"/>
  <c r="L3553" i="7"/>
  <c r="K3553" i="7"/>
  <c r="H3553" i="7"/>
  <c r="C3553" i="7"/>
  <c r="E3553" i="7" s="1"/>
  <c r="F3553" i="7" s="1"/>
  <c r="L3552" i="7"/>
  <c r="K3552" i="7"/>
  <c r="H3552" i="7"/>
  <c r="U3552" i="7" s="1"/>
  <c r="C3552" i="7"/>
  <c r="E3552" i="7" s="1"/>
  <c r="F3552" i="7" s="1"/>
  <c r="L3551" i="7"/>
  <c r="K3551" i="7"/>
  <c r="H3551" i="7"/>
  <c r="U3551" i="7" s="1"/>
  <c r="C3551" i="7"/>
  <c r="E3551" i="7" s="1"/>
  <c r="F3551" i="7" s="1"/>
  <c r="L3550" i="7"/>
  <c r="K3550" i="7"/>
  <c r="H3550" i="7"/>
  <c r="U3550" i="7" s="1"/>
  <c r="C3550" i="7"/>
  <c r="E3550" i="7" s="1"/>
  <c r="F3550" i="7" s="1"/>
  <c r="L3549" i="7"/>
  <c r="K3549" i="7"/>
  <c r="H3549" i="7"/>
  <c r="U3549" i="7" s="1"/>
  <c r="C3549" i="7"/>
  <c r="E3549" i="7" s="1"/>
  <c r="F3549" i="7" s="1"/>
  <c r="L3548" i="7"/>
  <c r="K3548" i="7"/>
  <c r="H3548" i="7"/>
  <c r="U3548" i="7" s="1"/>
  <c r="C3548" i="7"/>
  <c r="E3548" i="7" s="1"/>
  <c r="F3548" i="7" s="1"/>
  <c r="U3547" i="7"/>
  <c r="L3547" i="7"/>
  <c r="K3547" i="7"/>
  <c r="H3547" i="7"/>
  <c r="C3547" i="7"/>
  <c r="E3547" i="7" s="1"/>
  <c r="F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U3544" i="7"/>
  <c r="L3544" i="7"/>
  <c r="K3544" i="7"/>
  <c r="H3544" i="7"/>
  <c r="C3544" i="7"/>
  <c r="E3544" i="7" s="1"/>
  <c r="F3544" i="7" s="1"/>
  <c r="L3543" i="7"/>
  <c r="K3543" i="7"/>
  <c r="H3543" i="7"/>
  <c r="U3543" i="7" s="1"/>
  <c r="C3543" i="7"/>
  <c r="E3543" i="7" s="1"/>
  <c r="F3543" i="7" s="1"/>
  <c r="L3542" i="7"/>
  <c r="K3542" i="7"/>
  <c r="H3542" i="7"/>
  <c r="U3542" i="7" s="1"/>
  <c r="C3542" i="7"/>
  <c r="E3542" i="7" s="1"/>
  <c r="F3542" i="7" s="1"/>
  <c r="L3541" i="7"/>
  <c r="K3541" i="7"/>
  <c r="H3541" i="7"/>
  <c r="U3541" i="7" s="1"/>
  <c r="E3541" i="7"/>
  <c r="F3541" i="7" s="1"/>
  <c r="C3541" i="7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C3539" i="7"/>
  <c r="E3539" i="7" s="1"/>
  <c r="F3539" i="7" s="1"/>
  <c r="U3538" i="7"/>
  <c r="L3538" i="7"/>
  <c r="J3538" i="7" s="1"/>
  <c r="K3538" i="7"/>
  <c r="H3538" i="7"/>
  <c r="C3538" i="7"/>
  <c r="E3538" i="7" s="1"/>
  <c r="F3538" i="7" s="1"/>
  <c r="L3537" i="7"/>
  <c r="K3537" i="7"/>
  <c r="H3537" i="7"/>
  <c r="U3537" i="7" s="1"/>
  <c r="C3537" i="7"/>
  <c r="E3537" i="7" s="1"/>
  <c r="F3537" i="7" s="1"/>
  <c r="L3536" i="7"/>
  <c r="K3536" i="7"/>
  <c r="H3536" i="7"/>
  <c r="U3536" i="7" s="1"/>
  <c r="C3536" i="7"/>
  <c r="E3536" i="7" s="1"/>
  <c r="F3536" i="7" s="1"/>
  <c r="L3535" i="7"/>
  <c r="K3535" i="7"/>
  <c r="H3535" i="7"/>
  <c r="U3535" i="7" s="1"/>
  <c r="C3535" i="7"/>
  <c r="E3535" i="7" s="1"/>
  <c r="F3535" i="7" s="1"/>
  <c r="L3534" i="7"/>
  <c r="K3534" i="7"/>
  <c r="H3534" i="7"/>
  <c r="U3534" i="7" s="1"/>
  <c r="C3534" i="7"/>
  <c r="E3534" i="7" s="1"/>
  <c r="F3534" i="7" s="1"/>
  <c r="L3533" i="7"/>
  <c r="K3533" i="7"/>
  <c r="H3533" i="7"/>
  <c r="U3533" i="7" s="1"/>
  <c r="E3533" i="7"/>
  <c r="F3533" i="7" s="1"/>
  <c r="C3533" i="7"/>
  <c r="L3532" i="7"/>
  <c r="K3532" i="7"/>
  <c r="H3532" i="7"/>
  <c r="U3532" i="7" s="1"/>
  <c r="C3532" i="7"/>
  <c r="E3532" i="7" s="1"/>
  <c r="F3532" i="7" s="1"/>
  <c r="I3532" i="7" s="1"/>
  <c r="L3531" i="7"/>
  <c r="K3531" i="7"/>
  <c r="H3531" i="7"/>
  <c r="U3531" i="7" s="1"/>
  <c r="E3531" i="7"/>
  <c r="F3531" i="7" s="1"/>
  <c r="C3531" i="7"/>
  <c r="L3530" i="7"/>
  <c r="K3530" i="7"/>
  <c r="H3530" i="7"/>
  <c r="U3530" i="7" s="1"/>
  <c r="C3530" i="7"/>
  <c r="E3530" i="7" s="1"/>
  <c r="F3530" i="7" s="1"/>
  <c r="L3529" i="7"/>
  <c r="K3529" i="7"/>
  <c r="H3529" i="7"/>
  <c r="U3529" i="7" s="1"/>
  <c r="C3529" i="7"/>
  <c r="E3529" i="7" s="1"/>
  <c r="F3529" i="7" s="1"/>
  <c r="L3528" i="7"/>
  <c r="K3528" i="7"/>
  <c r="H3528" i="7"/>
  <c r="U3528" i="7" s="1"/>
  <c r="C3528" i="7"/>
  <c r="E3528" i="7" s="1"/>
  <c r="F3528" i="7" s="1"/>
  <c r="L3527" i="7"/>
  <c r="K3527" i="7"/>
  <c r="H3527" i="7"/>
  <c r="U3527" i="7" s="1"/>
  <c r="C3527" i="7"/>
  <c r="E3527" i="7" s="1"/>
  <c r="F3527" i="7" s="1"/>
  <c r="U3526" i="7"/>
  <c r="L3526" i="7"/>
  <c r="K3526" i="7"/>
  <c r="H3526" i="7"/>
  <c r="C3526" i="7"/>
  <c r="E3526" i="7" s="1"/>
  <c r="F3526" i="7" s="1"/>
  <c r="L3525" i="7"/>
  <c r="K3525" i="7"/>
  <c r="H3525" i="7"/>
  <c r="U3525" i="7" s="1"/>
  <c r="C3525" i="7"/>
  <c r="E3525" i="7" s="1"/>
  <c r="F3525" i="7" s="1"/>
  <c r="L3524" i="7"/>
  <c r="K3524" i="7"/>
  <c r="H3524" i="7"/>
  <c r="U3524" i="7" s="1"/>
  <c r="C3524" i="7"/>
  <c r="E3524" i="7" s="1"/>
  <c r="F3524" i="7" s="1"/>
  <c r="L3523" i="7"/>
  <c r="K3523" i="7"/>
  <c r="H3523" i="7"/>
  <c r="U3523" i="7" s="1"/>
  <c r="C3523" i="7"/>
  <c r="E3523" i="7" s="1"/>
  <c r="F3523" i="7" s="1"/>
  <c r="L3522" i="7"/>
  <c r="K3522" i="7"/>
  <c r="H3522" i="7"/>
  <c r="U3522" i="7" s="1"/>
  <c r="C3522" i="7"/>
  <c r="E3522" i="7" s="1"/>
  <c r="F3522" i="7" s="1"/>
  <c r="L3521" i="7"/>
  <c r="K3521" i="7"/>
  <c r="H3521" i="7"/>
  <c r="U3521" i="7" s="1"/>
  <c r="C3521" i="7"/>
  <c r="E3521" i="7" s="1"/>
  <c r="F3521" i="7" s="1"/>
  <c r="U3520" i="7"/>
  <c r="L3520" i="7"/>
  <c r="K3520" i="7"/>
  <c r="H3520" i="7"/>
  <c r="C3520" i="7"/>
  <c r="E3520" i="7" s="1"/>
  <c r="F3520" i="7" s="1"/>
  <c r="U3519" i="7"/>
  <c r="L3519" i="7"/>
  <c r="K3519" i="7"/>
  <c r="H3519" i="7"/>
  <c r="C3519" i="7"/>
  <c r="E3519" i="7" s="1"/>
  <c r="F3519" i="7" s="1"/>
  <c r="L3518" i="7"/>
  <c r="K3518" i="7"/>
  <c r="H3518" i="7"/>
  <c r="U3518" i="7" s="1"/>
  <c r="C3518" i="7"/>
  <c r="E3518" i="7" s="1"/>
  <c r="F3518" i="7" s="1"/>
  <c r="L3517" i="7"/>
  <c r="K3517" i="7"/>
  <c r="H3517" i="7"/>
  <c r="U3517" i="7" s="1"/>
  <c r="C3517" i="7"/>
  <c r="E3517" i="7" s="1"/>
  <c r="F3517" i="7" s="1"/>
  <c r="U3516" i="7"/>
  <c r="L3516" i="7"/>
  <c r="K3516" i="7"/>
  <c r="H3516" i="7"/>
  <c r="C3516" i="7"/>
  <c r="E3516" i="7" s="1"/>
  <c r="F3516" i="7" s="1"/>
  <c r="L3515" i="7"/>
  <c r="K3515" i="7"/>
  <c r="H3515" i="7"/>
  <c r="U3515" i="7" s="1"/>
  <c r="C3515" i="7"/>
  <c r="E3515" i="7" s="1"/>
  <c r="F3515" i="7" s="1"/>
  <c r="L3514" i="7"/>
  <c r="K3514" i="7"/>
  <c r="H3514" i="7"/>
  <c r="U3514" i="7" s="1"/>
  <c r="F3514" i="7"/>
  <c r="C3514" i="7"/>
  <c r="E3514" i="7" s="1"/>
  <c r="L3513" i="7"/>
  <c r="K3513" i="7"/>
  <c r="H3513" i="7"/>
  <c r="U3513" i="7" s="1"/>
  <c r="C3513" i="7"/>
  <c r="E3513" i="7" s="1"/>
  <c r="F3513" i="7" s="1"/>
  <c r="L3512" i="7"/>
  <c r="K3512" i="7"/>
  <c r="H3512" i="7"/>
  <c r="U3512" i="7" s="1"/>
  <c r="C3512" i="7"/>
  <c r="E3512" i="7" s="1"/>
  <c r="F3512" i="7" s="1"/>
  <c r="U3511" i="7"/>
  <c r="L3511" i="7"/>
  <c r="K3511" i="7"/>
  <c r="H3511" i="7"/>
  <c r="C3511" i="7"/>
  <c r="E3511" i="7" s="1"/>
  <c r="F3511" i="7" s="1"/>
  <c r="L3510" i="7"/>
  <c r="K3510" i="7"/>
  <c r="H3510" i="7"/>
  <c r="U3510" i="7" s="1"/>
  <c r="C3510" i="7"/>
  <c r="E3510" i="7" s="1"/>
  <c r="F3510" i="7" s="1"/>
  <c r="L3509" i="7"/>
  <c r="K3509" i="7"/>
  <c r="H3509" i="7"/>
  <c r="U3509" i="7" s="1"/>
  <c r="C3509" i="7"/>
  <c r="E3509" i="7" s="1"/>
  <c r="F3509" i="7" s="1"/>
  <c r="L3508" i="7"/>
  <c r="K3508" i="7"/>
  <c r="H3508" i="7"/>
  <c r="U3508" i="7" s="1"/>
  <c r="C3508" i="7"/>
  <c r="E3508" i="7" s="1"/>
  <c r="F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F3504" i="7"/>
  <c r="C3504" i="7"/>
  <c r="E3504" i="7" s="1"/>
  <c r="L3503" i="7"/>
  <c r="K3503" i="7"/>
  <c r="H3503" i="7"/>
  <c r="U3503" i="7" s="1"/>
  <c r="C3503" i="7"/>
  <c r="E3503" i="7" s="1"/>
  <c r="F3503" i="7" s="1"/>
  <c r="L3502" i="7"/>
  <c r="K3502" i="7"/>
  <c r="J3502" i="7"/>
  <c r="H3502" i="7"/>
  <c r="U3502" i="7" s="1"/>
  <c r="C3502" i="7"/>
  <c r="E3502" i="7" s="1"/>
  <c r="F3502" i="7" s="1"/>
  <c r="U3501" i="7"/>
  <c r="L3501" i="7"/>
  <c r="K3501" i="7"/>
  <c r="H3501" i="7"/>
  <c r="C3501" i="7"/>
  <c r="E3501" i="7" s="1"/>
  <c r="F3501" i="7" s="1"/>
  <c r="L3500" i="7"/>
  <c r="K3500" i="7"/>
  <c r="H3500" i="7"/>
  <c r="U3500" i="7" s="1"/>
  <c r="C3500" i="7"/>
  <c r="E3500" i="7" s="1"/>
  <c r="F3500" i="7" s="1"/>
  <c r="U3499" i="7"/>
  <c r="L3499" i="7"/>
  <c r="K3499" i="7"/>
  <c r="H3499" i="7"/>
  <c r="C3499" i="7"/>
  <c r="E3499" i="7" s="1"/>
  <c r="F3499" i="7" s="1"/>
  <c r="L3498" i="7"/>
  <c r="K3498" i="7"/>
  <c r="H3498" i="7"/>
  <c r="U3498" i="7" s="1"/>
  <c r="C3498" i="7"/>
  <c r="E3498" i="7" s="1"/>
  <c r="F3498" i="7" s="1"/>
  <c r="L3497" i="7"/>
  <c r="K3497" i="7"/>
  <c r="H3497" i="7"/>
  <c r="U3497" i="7" s="1"/>
  <c r="E3497" i="7"/>
  <c r="F3497" i="7" s="1"/>
  <c r="I3497" i="7" s="1"/>
  <c r="C3497" i="7"/>
  <c r="L3496" i="7"/>
  <c r="K3496" i="7"/>
  <c r="H3496" i="7"/>
  <c r="U3496" i="7" s="1"/>
  <c r="C3496" i="7"/>
  <c r="E3496" i="7" s="1"/>
  <c r="F3496" i="7" s="1"/>
  <c r="I3496" i="7" s="1"/>
  <c r="L3495" i="7"/>
  <c r="K3495" i="7"/>
  <c r="H3495" i="7"/>
  <c r="U3495" i="7" s="1"/>
  <c r="C3495" i="7"/>
  <c r="E3495" i="7" s="1"/>
  <c r="F3495" i="7" s="1"/>
  <c r="L3494" i="7"/>
  <c r="K3494" i="7"/>
  <c r="H3494" i="7"/>
  <c r="U3494" i="7" s="1"/>
  <c r="C3494" i="7"/>
  <c r="E3494" i="7" s="1"/>
  <c r="F3494" i="7" s="1"/>
  <c r="U3493" i="7"/>
  <c r="L3493" i="7"/>
  <c r="K3493" i="7"/>
  <c r="H3493" i="7"/>
  <c r="C3493" i="7"/>
  <c r="E3493" i="7" s="1"/>
  <c r="F3493" i="7" s="1"/>
  <c r="L3492" i="7"/>
  <c r="K3492" i="7"/>
  <c r="H3492" i="7"/>
  <c r="U3492" i="7" s="1"/>
  <c r="C3492" i="7"/>
  <c r="E3492" i="7" s="1"/>
  <c r="F3492" i="7" s="1"/>
  <c r="L3491" i="7"/>
  <c r="K3491" i="7"/>
  <c r="H3491" i="7"/>
  <c r="U3491" i="7" s="1"/>
  <c r="C3491" i="7"/>
  <c r="E3491" i="7" s="1"/>
  <c r="F3491" i="7" s="1"/>
  <c r="U3490" i="7"/>
  <c r="L3490" i="7"/>
  <c r="K3490" i="7"/>
  <c r="H3490" i="7"/>
  <c r="C3490" i="7"/>
  <c r="E3490" i="7" s="1"/>
  <c r="F3490" i="7" s="1"/>
  <c r="L3489" i="7"/>
  <c r="K3489" i="7"/>
  <c r="H3489" i="7"/>
  <c r="U3489" i="7" s="1"/>
  <c r="C3489" i="7"/>
  <c r="E3489" i="7" s="1"/>
  <c r="F3489" i="7" s="1"/>
  <c r="L3488" i="7"/>
  <c r="K3488" i="7"/>
  <c r="H3488" i="7"/>
  <c r="U3488" i="7" s="1"/>
  <c r="C3488" i="7"/>
  <c r="E3488" i="7" s="1"/>
  <c r="F3488" i="7" s="1"/>
  <c r="U3487" i="7"/>
  <c r="L3487" i="7"/>
  <c r="K3487" i="7"/>
  <c r="H3487" i="7"/>
  <c r="C3487" i="7"/>
  <c r="E3487" i="7" s="1"/>
  <c r="F3487" i="7" s="1"/>
  <c r="U3486" i="7"/>
  <c r="L3486" i="7"/>
  <c r="K3486" i="7"/>
  <c r="H3486" i="7"/>
  <c r="C3486" i="7"/>
  <c r="E3486" i="7" s="1"/>
  <c r="F3486" i="7" s="1"/>
  <c r="L3485" i="7"/>
  <c r="K3485" i="7"/>
  <c r="H3485" i="7"/>
  <c r="U3485" i="7" s="1"/>
  <c r="C3485" i="7"/>
  <c r="E3485" i="7" s="1"/>
  <c r="F3485" i="7" s="1"/>
  <c r="L3484" i="7"/>
  <c r="K3484" i="7"/>
  <c r="H3484" i="7"/>
  <c r="U3484" i="7" s="1"/>
  <c r="C3484" i="7"/>
  <c r="E3484" i="7" s="1"/>
  <c r="F3484" i="7" s="1"/>
  <c r="I3484" i="7" s="1"/>
  <c r="L3483" i="7"/>
  <c r="K3483" i="7"/>
  <c r="H3483" i="7"/>
  <c r="U3483" i="7" s="1"/>
  <c r="E3483" i="7"/>
  <c r="F3483" i="7" s="1"/>
  <c r="C3483" i="7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U3480" i="7"/>
  <c r="L3480" i="7"/>
  <c r="K3480" i="7"/>
  <c r="H3480" i="7"/>
  <c r="C3480" i="7"/>
  <c r="E3480" i="7" s="1"/>
  <c r="F3480" i="7" s="1"/>
  <c r="L3479" i="7"/>
  <c r="K3479" i="7"/>
  <c r="H3479" i="7"/>
  <c r="U3479" i="7" s="1"/>
  <c r="C3479" i="7"/>
  <c r="E3479" i="7" s="1"/>
  <c r="F3479" i="7" s="1"/>
  <c r="U3478" i="7"/>
  <c r="L3478" i="7"/>
  <c r="K3478" i="7"/>
  <c r="H3478" i="7"/>
  <c r="C3478" i="7"/>
  <c r="E3478" i="7" s="1"/>
  <c r="F3478" i="7" s="1"/>
  <c r="L3477" i="7"/>
  <c r="K3477" i="7"/>
  <c r="H3477" i="7"/>
  <c r="U3477" i="7" s="1"/>
  <c r="E3477" i="7"/>
  <c r="F3477" i="7" s="1"/>
  <c r="C3477" i="7"/>
  <c r="L3476" i="7"/>
  <c r="K3476" i="7"/>
  <c r="H3476" i="7"/>
  <c r="U3476" i="7" s="1"/>
  <c r="C3476" i="7"/>
  <c r="E3476" i="7" s="1"/>
  <c r="F3476" i="7" s="1"/>
  <c r="U3475" i="7"/>
  <c r="L3475" i="7"/>
  <c r="K3475" i="7"/>
  <c r="H3475" i="7"/>
  <c r="C3475" i="7"/>
  <c r="E3475" i="7" s="1"/>
  <c r="F3475" i="7" s="1"/>
  <c r="L3474" i="7"/>
  <c r="K3474" i="7"/>
  <c r="H3474" i="7"/>
  <c r="U3474" i="7" s="1"/>
  <c r="C3474" i="7"/>
  <c r="E3474" i="7" s="1"/>
  <c r="F3474" i="7" s="1"/>
  <c r="L3473" i="7"/>
  <c r="K3473" i="7"/>
  <c r="H3473" i="7"/>
  <c r="U3473" i="7" s="1"/>
  <c r="C3473" i="7"/>
  <c r="E3473" i="7" s="1"/>
  <c r="F3473" i="7" s="1"/>
  <c r="U3472" i="7"/>
  <c r="L3472" i="7"/>
  <c r="K3472" i="7"/>
  <c r="H3472" i="7"/>
  <c r="F3472" i="7"/>
  <c r="I3472" i="7" s="1"/>
  <c r="C3472" i="7"/>
  <c r="E3472" i="7" s="1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C3470" i="7"/>
  <c r="E3470" i="7" s="1"/>
  <c r="F3470" i="7" s="1"/>
  <c r="L3469" i="7"/>
  <c r="K3469" i="7"/>
  <c r="H3469" i="7"/>
  <c r="U3469" i="7" s="1"/>
  <c r="C3469" i="7"/>
  <c r="E3469" i="7" s="1"/>
  <c r="F3469" i="7" s="1"/>
  <c r="L3468" i="7"/>
  <c r="K3468" i="7"/>
  <c r="H3468" i="7"/>
  <c r="U3468" i="7" s="1"/>
  <c r="F3468" i="7"/>
  <c r="C3468" i="7"/>
  <c r="E3468" i="7" s="1"/>
  <c r="L3467" i="7"/>
  <c r="K3467" i="7"/>
  <c r="H3467" i="7"/>
  <c r="U3467" i="7" s="1"/>
  <c r="C3467" i="7"/>
  <c r="E3467" i="7" s="1"/>
  <c r="F3467" i="7" s="1"/>
  <c r="U3466" i="7"/>
  <c r="L3466" i="7"/>
  <c r="J3466" i="7" s="1"/>
  <c r="K3466" i="7"/>
  <c r="H3466" i="7"/>
  <c r="C3466" i="7"/>
  <c r="E3466" i="7" s="1"/>
  <c r="F3466" i="7" s="1"/>
  <c r="U3465" i="7"/>
  <c r="L3465" i="7"/>
  <c r="K3465" i="7"/>
  <c r="H3465" i="7"/>
  <c r="C3465" i="7"/>
  <c r="E3465" i="7" s="1"/>
  <c r="F3465" i="7" s="1"/>
  <c r="L3464" i="7"/>
  <c r="K3464" i="7"/>
  <c r="H3464" i="7"/>
  <c r="U3464" i="7" s="1"/>
  <c r="C3464" i="7"/>
  <c r="E3464" i="7" s="1"/>
  <c r="F3464" i="7" s="1"/>
  <c r="L3463" i="7"/>
  <c r="K3463" i="7"/>
  <c r="H3463" i="7"/>
  <c r="U3463" i="7" s="1"/>
  <c r="C3463" i="7"/>
  <c r="E3463" i="7" s="1"/>
  <c r="F3463" i="7" s="1"/>
  <c r="L3462" i="7"/>
  <c r="K3462" i="7"/>
  <c r="H3462" i="7"/>
  <c r="U3462" i="7" s="1"/>
  <c r="C3462" i="7"/>
  <c r="E3462" i="7" s="1"/>
  <c r="F3462" i="7" s="1"/>
  <c r="L3461" i="7"/>
  <c r="K3461" i="7"/>
  <c r="H3461" i="7"/>
  <c r="U3461" i="7" s="1"/>
  <c r="C3461" i="7"/>
  <c r="E3461" i="7" s="1"/>
  <c r="F3461" i="7" s="1"/>
  <c r="L3460" i="7"/>
  <c r="K3460" i="7"/>
  <c r="H3460" i="7"/>
  <c r="U3460" i="7" s="1"/>
  <c r="C3460" i="7"/>
  <c r="E3460" i="7" s="1"/>
  <c r="F3460" i="7" s="1"/>
  <c r="U3459" i="7"/>
  <c r="L3459" i="7"/>
  <c r="K3459" i="7"/>
  <c r="H3459" i="7"/>
  <c r="E3459" i="7"/>
  <c r="F3459" i="7" s="1"/>
  <c r="C3459" i="7"/>
  <c r="L3458" i="7"/>
  <c r="K3458" i="7"/>
  <c r="H3458" i="7"/>
  <c r="U3458" i="7" s="1"/>
  <c r="C3458" i="7"/>
  <c r="E3458" i="7" s="1"/>
  <c r="F3458" i="7" s="1"/>
  <c r="L3457" i="7"/>
  <c r="K3457" i="7"/>
  <c r="H3457" i="7"/>
  <c r="U3457" i="7" s="1"/>
  <c r="C3457" i="7"/>
  <c r="E3457" i="7" s="1"/>
  <c r="F3457" i="7" s="1"/>
  <c r="L3456" i="7"/>
  <c r="K3456" i="7"/>
  <c r="H3456" i="7"/>
  <c r="U3456" i="7" s="1"/>
  <c r="C3456" i="7"/>
  <c r="E3456" i="7" s="1"/>
  <c r="F3456" i="7" s="1"/>
  <c r="L3455" i="7"/>
  <c r="K3455" i="7"/>
  <c r="H3455" i="7"/>
  <c r="U3455" i="7" s="1"/>
  <c r="C3455" i="7"/>
  <c r="E3455" i="7" s="1"/>
  <c r="F3455" i="7" s="1"/>
  <c r="L3454" i="7"/>
  <c r="K3454" i="7"/>
  <c r="H3454" i="7"/>
  <c r="U3454" i="7" s="1"/>
  <c r="C3454" i="7"/>
  <c r="E3454" i="7" s="1"/>
  <c r="F3454" i="7" s="1"/>
  <c r="I3454" i="7" s="1"/>
  <c r="L3453" i="7"/>
  <c r="K3453" i="7"/>
  <c r="H3453" i="7"/>
  <c r="U3453" i="7" s="1"/>
  <c r="C3453" i="7"/>
  <c r="E3453" i="7" s="1"/>
  <c r="F3453" i="7" s="1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C3451" i="7"/>
  <c r="E3451" i="7" s="1"/>
  <c r="F3451" i="7" s="1"/>
  <c r="L3450" i="7"/>
  <c r="K3450" i="7"/>
  <c r="H3450" i="7"/>
  <c r="U3450" i="7" s="1"/>
  <c r="C3450" i="7"/>
  <c r="E3450" i="7" s="1"/>
  <c r="F3450" i="7" s="1"/>
  <c r="L3449" i="7"/>
  <c r="K3449" i="7"/>
  <c r="H3449" i="7"/>
  <c r="U3449" i="7" s="1"/>
  <c r="C3449" i="7"/>
  <c r="E3449" i="7" s="1"/>
  <c r="F3449" i="7" s="1"/>
  <c r="U3448" i="7"/>
  <c r="L3448" i="7"/>
  <c r="K3448" i="7"/>
  <c r="H3448" i="7"/>
  <c r="C3448" i="7"/>
  <c r="E3448" i="7" s="1"/>
  <c r="F3448" i="7" s="1"/>
  <c r="L3447" i="7"/>
  <c r="K3447" i="7"/>
  <c r="H3447" i="7"/>
  <c r="U3447" i="7" s="1"/>
  <c r="C3447" i="7"/>
  <c r="E3447" i="7" s="1"/>
  <c r="F3447" i="7" s="1"/>
  <c r="L3446" i="7"/>
  <c r="K3446" i="7"/>
  <c r="H3446" i="7"/>
  <c r="U3446" i="7" s="1"/>
  <c r="C3446" i="7"/>
  <c r="E3446" i="7" s="1"/>
  <c r="F3446" i="7" s="1"/>
  <c r="L3445" i="7"/>
  <c r="K3445" i="7"/>
  <c r="H3445" i="7"/>
  <c r="U3445" i="7" s="1"/>
  <c r="E3445" i="7"/>
  <c r="F3445" i="7" s="1"/>
  <c r="C3445" i="7"/>
  <c r="L3444" i="7"/>
  <c r="K3444" i="7"/>
  <c r="H3444" i="7"/>
  <c r="U3444" i="7" s="1"/>
  <c r="C3444" i="7"/>
  <c r="E3444" i="7" s="1"/>
  <c r="F3444" i="7" s="1"/>
  <c r="L3443" i="7"/>
  <c r="K3443" i="7"/>
  <c r="H3443" i="7"/>
  <c r="U3443" i="7" s="1"/>
  <c r="E3443" i="7"/>
  <c r="F3443" i="7" s="1"/>
  <c r="I3443" i="7" s="1"/>
  <c r="C3443" i="7"/>
  <c r="L3442" i="7"/>
  <c r="K3442" i="7"/>
  <c r="H3442" i="7"/>
  <c r="U3442" i="7" s="1"/>
  <c r="C3442" i="7"/>
  <c r="E3442" i="7" s="1"/>
  <c r="F3442" i="7" s="1"/>
  <c r="I3442" i="7" s="1"/>
  <c r="U3441" i="7"/>
  <c r="L3441" i="7"/>
  <c r="K3441" i="7"/>
  <c r="H3441" i="7"/>
  <c r="C3441" i="7"/>
  <c r="E3441" i="7" s="1"/>
  <c r="F3441" i="7" s="1"/>
  <c r="L3440" i="7"/>
  <c r="K3440" i="7"/>
  <c r="H3440" i="7"/>
  <c r="U3440" i="7" s="1"/>
  <c r="C3440" i="7"/>
  <c r="E3440" i="7" s="1"/>
  <c r="F3440" i="7" s="1"/>
  <c r="L3439" i="7"/>
  <c r="K3439" i="7"/>
  <c r="H3439" i="7"/>
  <c r="U3439" i="7" s="1"/>
  <c r="C3439" i="7"/>
  <c r="E3439" i="7" s="1"/>
  <c r="F3439" i="7" s="1"/>
  <c r="L3438" i="7"/>
  <c r="K3438" i="7"/>
  <c r="H3438" i="7"/>
  <c r="U3438" i="7" s="1"/>
  <c r="C3438" i="7"/>
  <c r="E3438" i="7" s="1"/>
  <c r="F3438" i="7" s="1"/>
  <c r="L3437" i="7"/>
  <c r="K3437" i="7"/>
  <c r="H3437" i="7"/>
  <c r="U3437" i="7" s="1"/>
  <c r="C3437" i="7"/>
  <c r="E3437" i="7" s="1"/>
  <c r="F3437" i="7" s="1"/>
  <c r="L3436" i="7"/>
  <c r="K3436" i="7"/>
  <c r="H3436" i="7"/>
  <c r="U3436" i="7" s="1"/>
  <c r="C3436" i="7"/>
  <c r="E3436" i="7" s="1"/>
  <c r="F3436" i="7" s="1"/>
  <c r="L3435" i="7"/>
  <c r="K3435" i="7"/>
  <c r="H3435" i="7"/>
  <c r="U3435" i="7" s="1"/>
  <c r="C3435" i="7"/>
  <c r="E3435" i="7" s="1"/>
  <c r="F3435" i="7" s="1"/>
  <c r="L3434" i="7"/>
  <c r="K3434" i="7"/>
  <c r="H3434" i="7"/>
  <c r="U3434" i="7" s="1"/>
  <c r="C3434" i="7"/>
  <c r="E3434" i="7" s="1"/>
  <c r="F3434" i="7" s="1"/>
  <c r="L3433" i="7"/>
  <c r="K3433" i="7"/>
  <c r="H3433" i="7"/>
  <c r="U3433" i="7" s="1"/>
  <c r="C3433" i="7"/>
  <c r="E3433" i="7" s="1"/>
  <c r="F3433" i="7" s="1"/>
  <c r="L3432" i="7"/>
  <c r="K3432" i="7"/>
  <c r="H3432" i="7"/>
  <c r="U3432" i="7" s="1"/>
  <c r="C3432" i="7"/>
  <c r="E3432" i="7" s="1"/>
  <c r="F3432" i="7" s="1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C3430" i="7"/>
  <c r="E3430" i="7" s="1"/>
  <c r="F3430" i="7" s="1"/>
  <c r="I3430" i="7" s="1"/>
  <c r="L3429" i="7"/>
  <c r="K3429" i="7"/>
  <c r="H3429" i="7"/>
  <c r="U3429" i="7" s="1"/>
  <c r="C3429" i="7"/>
  <c r="E3429" i="7" s="1"/>
  <c r="F3429" i="7" s="1"/>
  <c r="L3428" i="7"/>
  <c r="K3428" i="7"/>
  <c r="H3428" i="7"/>
  <c r="U3428" i="7" s="1"/>
  <c r="C3428" i="7"/>
  <c r="E3428" i="7" s="1"/>
  <c r="F3428" i="7" s="1"/>
  <c r="U3427" i="7"/>
  <c r="L3427" i="7"/>
  <c r="K3427" i="7"/>
  <c r="H3427" i="7"/>
  <c r="E3427" i="7"/>
  <c r="F3427" i="7" s="1"/>
  <c r="C3427" i="7"/>
  <c r="L3426" i="7"/>
  <c r="K3426" i="7"/>
  <c r="H3426" i="7"/>
  <c r="U3426" i="7" s="1"/>
  <c r="C3426" i="7"/>
  <c r="E3426" i="7" s="1"/>
  <c r="F3426" i="7" s="1"/>
  <c r="L3425" i="7"/>
  <c r="K3425" i="7"/>
  <c r="H3425" i="7"/>
  <c r="U3425" i="7" s="1"/>
  <c r="E3425" i="7"/>
  <c r="F3425" i="7" s="1"/>
  <c r="C3425" i="7"/>
  <c r="U3424" i="7"/>
  <c r="L3424" i="7"/>
  <c r="K3424" i="7"/>
  <c r="H3424" i="7"/>
  <c r="C3424" i="7"/>
  <c r="E3424" i="7" s="1"/>
  <c r="F3424" i="7" s="1"/>
  <c r="L3423" i="7"/>
  <c r="K3423" i="7"/>
  <c r="H3423" i="7"/>
  <c r="U3423" i="7" s="1"/>
  <c r="C3423" i="7"/>
  <c r="E3423" i="7" s="1"/>
  <c r="F3423" i="7" s="1"/>
  <c r="I3423" i="7" s="1"/>
  <c r="L3422" i="7"/>
  <c r="K3422" i="7"/>
  <c r="H3422" i="7"/>
  <c r="U3422" i="7" s="1"/>
  <c r="C3422" i="7"/>
  <c r="E3422" i="7" s="1"/>
  <c r="F3422" i="7" s="1"/>
  <c r="L3421" i="7"/>
  <c r="K3421" i="7"/>
  <c r="H3421" i="7"/>
  <c r="U3421" i="7" s="1"/>
  <c r="C3421" i="7"/>
  <c r="E3421" i="7" s="1"/>
  <c r="F3421" i="7" s="1"/>
  <c r="L3420" i="7"/>
  <c r="K3420" i="7"/>
  <c r="H3420" i="7"/>
  <c r="U3420" i="7" s="1"/>
  <c r="C3420" i="7"/>
  <c r="E3420" i="7" s="1"/>
  <c r="F3420" i="7" s="1"/>
  <c r="L3419" i="7"/>
  <c r="K3419" i="7"/>
  <c r="H3419" i="7"/>
  <c r="U3419" i="7" s="1"/>
  <c r="C3419" i="7"/>
  <c r="E3419" i="7" s="1"/>
  <c r="F3419" i="7" s="1"/>
  <c r="L3418" i="7"/>
  <c r="K3418" i="7"/>
  <c r="H3418" i="7"/>
  <c r="U3418" i="7" s="1"/>
  <c r="F3418" i="7"/>
  <c r="C3418" i="7"/>
  <c r="E3418" i="7" s="1"/>
  <c r="L3417" i="7"/>
  <c r="K3417" i="7"/>
  <c r="H3417" i="7"/>
  <c r="U3417" i="7" s="1"/>
  <c r="C3417" i="7"/>
  <c r="E3417" i="7" s="1"/>
  <c r="F3417" i="7" s="1"/>
  <c r="L3416" i="7"/>
  <c r="K3416" i="7"/>
  <c r="H3416" i="7"/>
  <c r="U3416" i="7" s="1"/>
  <c r="C3416" i="7"/>
  <c r="E3416" i="7" s="1"/>
  <c r="F3416" i="7" s="1"/>
  <c r="U3415" i="7"/>
  <c r="L3415" i="7"/>
  <c r="K3415" i="7"/>
  <c r="H3415" i="7"/>
  <c r="C3415" i="7"/>
  <c r="E3415" i="7" s="1"/>
  <c r="F3415" i="7" s="1"/>
  <c r="L3414" i="7"/>
  <c r="K3414" i="7"/>
  <c r="H3414" i="7"/>
  <c r="U3414" i="7" s="1"/>
  <c r="F3414" i="7"/>
  <c r="C3414" i="7"/>
  <c r="E3414" i="7" s="1"/>
  <c r="L3413" i="7"/>
  <c r="K3413" i="7"/>
  <c r="H3413" i="7"/>
  <c r="U3413" i="7" s="1"/>
  <c r="C3413" i="7"/>
  <c r="E3413" i="7" s="1"/>
  <c r="F3413" i="7" s="1"/>
  <c r="L3412" i="7"/>
  <c r="K3412" i="7"/>
  <c r="H3412" i="7"/>
  <c r="U3412" i="7" s="1"/>
  <c r="C3412" i="7"/>
  <c r="E3412" i="7" s="1"/>
  <c r="F3412" i="7" s="1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C3410" i="7"/>
  <c r="E3410" i="7" s="1"/>
  <c r="F3410" i="7" s="1"/>
  <c r="L3409" i="7"/>
  <c r="K3409" i="7"/>
  <c r="H3409" i="7"/>
  <c r="U3409" i="7" s="1"/>
  <c r="E3409" i="7"/>
  <c r="F3409" i="7" s="1"/>
  <c r="C3409" i="7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C3406" i="7"/>
  <c r="E3406" i="7" s="1"/>
  <c r="F3406" i="7" s="1"/>
  <c r="U3405" i="7"/>
  <c r="L3405" i="7"/>
  <c r="K3405" i="7"/>
  <c r="H3405" i="7"/>
  <c r="C3405" i="7"/>
  <c r="E3405" i="7" s="1"/>
  <c r="F3405" i="7" s="1"/>
  <c r="L3404" i="7"/>
  <c r="K3404" i="7"/>
  <c r="H3404" i="7"/>
  <c r="U3404" i="7" s="1"/>
  <c r="C3404" i="7"/>
  <c r="E3404" i="7" s="1"/>
  <c r="F3404" i="7" s="1"/>
  <c r="L3403" i="7"/>
  <c r="K3403" i="7"/>
  <c r="H3403" i="7"/>
  <c r="U3403" i="7" s="1"/>
  <c r="C3403" i="7"/>
  <c r="E3403" i="7" s="1"/>
  <c r="F3403" i="7" s="1"/>
  <c r="L3402" i="7"/>
  <c r="K3402" i="7"/>
  <c r="H3402" i="7"/>
  <c r="U3402" i="7" s="1"/>
  <c r="C3402" i="7"/>
  <c r="E3402" i="7" s="1"/>
  <c r="F3402" i="7" s="1"/>
  <c r="L3401" i="7"/>
  <c r="K3401" i="7"/>
  <c r="H3401" i="7"/>
  <c r="U3401" i="7" s="1"/>
  <c r="C3401" i="7"/>
  <c r="E3401" i="7" s="1"/>
  <c r="F3401" i="7" s="1"/>
  <c r="L3400" i="7"/>
  <c r="K3400" i="7"/>
  <c r="H3400" i="7"/>
  <c r="U3400" i="7" s="1"/>
  <c r="F3400" i="7"/>
  <c r="C3400" i="7"/>
  <c r="E3400" i="7" s="1"/>
  <c r="L3399" i="7"/>
  <c r="K3399" i="7"/>
  <c r="H3399" i="7"/>
  <c r="U3399" i="7" s="1"/>
  <c r="C3399" i="7"/>
  <c r="E3399" i="7" s="1"/>
  <c r="F3399" i="7" s="1"/>
  <c r="L3398" i="7"/>
  <c r="K3398" i="7"/>
  <c r="H3398" i="7"/>
  <c r="U3398" i="7" s="1"/>
  <c r="C3398" i="7"/>
  <c r="E3398" i="7" s="1"/>
  <c r="F3398" i="7" s="1"/>
  <c r="U3397" i="7"/>
  <c r="L3397" i="7"/>
  <c r="K3397" i="7"/>
  <c r="H3397" i="7"/>
  <c r="C3397" i="7"/>
  <c r="E3397" i="7" s="1"/>
  <c r="F3397" i="7" s="1"/>
  <c r="L3396" i="7"/>
  <c r="K3396" i="7"/>
  <c r="H3396" i="7"/>
  <c r="U3396" i="7" s="1"/>
  <c r="C3396" i="7"/>
  <c r="E3396" i="7" s="1"/>
  <c r="F3396" i="7" s="1"/>
  <c r="L3395" i="7"/>
  <c r="K3395" i="7"/>
  <c r="H3395" i="7"/>
  <c r="U3395" i="7" s="1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U3391" i="7"/>
  <c r="L3391" i="7"/>
  <c r="K3391" i="7"/>
  <c r="H3391" i="7"/>
  <c r="C3391" i="7"/>
  <c r="E3391" i="7" s="1"/>
  <c r="F3391" i="7" s="1"/>
  <c r="L3390" i="7"/>
  <c r="K3390" i="7"/>
  <c r="H3390" i="7"/>
  <c r="U3390" i="7" s="1"/>
  <c r="C3390" i="7"/>
  <c r="E3390" i="7" s="1"/>
  <c r="F3390" i="7" s="1"/>
  <c r="L3389" i="7"/>
  <c r="K3389" i="7"/>
  <c r="H3389" i="7"/>
  <c r="U3389" i="7" s="1"/>
  <c r="F3389" i="7"/>
  <c r="E3389" i="7"/>
  <c r="C3389" i="7"/>
  <c r="L3388" i="7"/>
  <c r="K3388" i="7"/>
  <c r="H3388" i="7"/>
  <c r="U3388" i="7" s="1"/>
  <c r="C3388" i="7"/>
  <c r="E3388" i="7" s="1"/>
  <c r="F3388" i="7" s="1"/>
  <c r="I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C3386" i="7"/>
  <c r="E3386" i="7" s="1"/>
  <c r="F3386" i="7" s="1"/>
  <c r="L3385" i="7"/>
  <c r="K3385" i="7"/>
  <c r="H3385" i="7"/>
  <c r="U3385" i="7" s="1"/>
  <c r="C3385" i="7"/>
  <c r="E3385" i="7" s="1"/>
  <c r="F3385" i="7" s="1"/>
  <c r="L3384" i="7"/>
  <c r="K3384" i="7"/>
  <c r="H3384" i="7"/>
  <c r="U3384" i="7" s="1"/>
  <c r="C3384" i="7"/>
  <c r="E3384" i="7" s="1"/>
  <c r="F3384" i="7" s="1"/>
  <c r="J3384" i="7" s="1"/>
  <c r="L3383" i="7"/>
  <c r="K3383" i="7"/>
  <c r="H3383" i="7"/>
  <c r="U3383" i="7" s="1"/>
  <c r="C3383" i="7"/>
  <c r="E3383" i="7" s="1"/>
  <c r="F3383" i="7" s="1"/>
  <c r="L3382" i="7"/>
  <c r="K3382" i="7"/>
  <c r="H3382" i="7"/>
  <c r="U3382" i="7" s="1"/>
  <c r="C3382" i="7"/>
  <c r="E3382" i="7" s="1"/>
  <c r="F3382" i="7" s="1"/>
  <c r="L3381" i="7"/>
  <c r="K3381" i="7"/>
  <c r="H3381" i="7"/>
  <c r="U3381" i="7" s="1"/>
  <c r="E3381" i="7"/>
  <c r="F3381" i="7" s="1"/>
  <c r="C3381" i="7"/>
  <c r="L3380" i="7"/>
  <c r="K3380" i="7"/>
  <c r="H3380" i="7"/>
  <c r="U3380" i="7" s="1"/>
  <c r="C3380" i="7"/>
  <c r="E3380" i="7" s="1"/>
  <c r="F3380" i="7" s="1"/>
  <c r="L3379" i="7"/>
  <c r="K3379" i="7"/>
  <c r="H3379" i="7"/>
  <c r="U3379" i="7" s="1"/>
  <c r="C3379" i="7"/>
  <c r="E3379" i="7" s="1"/>
  <c r="F3379" i="7" s="1"/>
  <c r="U3378" i="7"/>
  <c r="L3378" i="7"/>
  <c r="K3378" i="7"/>
  <c r="H3378" i="7"/>
  <c r="F3378" i="7"/>
  <c r="C3378" i="7"/>
  <c r="E3378" i="7" s="1"/>
  <c r="L3377" i="7"/>
  <c r="K3377" i="7"/>
  <c r="H3377" i="7"/>
  <c r="U3377" i="7" s="1"/>
  <c r="C3377" i="7"/>
  <c r="E3377" i="7" s="1"/>
  <c r="F3377" i="7" s="1"/>
  <c r="L3376" i="7"/>
  <c r="K3376" i="7"/>
  <c r="H3376" i="7"/>
  <c r="U3376" i="7" s="1"/>
  <c r="F3376" i="7"/>
  <c r="C3376" i="7"/>
  <c r="E3376" i="7" s="1"/>
  <c r="L3375" i="7"/>
  <c r="K3375" i="7"/>
  <c r="H3375" i="7"/>
  <c r="U3375" i="7" s="1"/>
  <c r="C3375" i="7"/>
  <c r="E3375" i="7" s="1"/>
  <c r="F3375" i="7" s="1"/>
  <c r="L3374" i="7"/>
  <c r="K3374" i="7"/>
  <c r="J3374" i="7"/>
  <c r="I3374" i="7"/>
  <c r="H3374" i="7"/>
  <c r="U3374" i="7" s="1"/>
  <c r="C3374" i="7"/>
  <c r="E3374" i="7" s="1"/>
  <c r="F3374" i="7" s="1"/>
  <c r="U3373" i="7"/>
  <c r="L3373" i="7"/>
  <c r="K3373" i="7"/>
  <c r="H3373" i="7"/>
  <c r="C3373" i="7"/>
  <c r="E3373" i="7" s="1"/>
  <c r="F3373" i="7" s="1"/>
  <c r="L3372" i="7"/>
  <c r="K3372" i="7"/>
  <c r="H3372" i="7"/>
  <c r="U3372" i="7" s="1"/>
  <c r="C3372" i="7"/>
  <c r="E3372" i="7" s="1"/>
  <c r="F3372" i="7" s="1"/>
  <c r="L3371" i="7"/>
  <c r="K3371" i="7"/>
  <c r="H3371" i="7"/>
  <c r="U3371" i="7" s="1"/>
  <c r="E3371" i="7"/>
  <c r="F3371" i="7" s="1"/>
  <c r="C3371" i="7"/>
  <c r="L3370" i="7"/>
  <c r="K3370" i="7"/>
  <c r="H3370" i="7"/>
  <c r="U3370" i="7" s="1"/>
  <c r="F3370" i="7"/>
  <c r="I3370" i="7" s="1"/>
  <c r="C3370" i="7"/>
  <c r="E3370" i="7" s="1"/>
  <c r="L3369" i="7"/>
  <c r="K3369" i="7"/>
  <c r="H3369" i="7"/>
  <c r="U3369" i="7" s="1"/>
  <c r="E3369" i="7"/>
  <c r="F3369" i="7" s="1"/>
  <c r="C3369" i="7"/>
  <c r="L3368" i="7"/>
  <c r="K3368" i="7"/>
  <c r="H3368" i="7"/>
  <c r="U3368" i="7" s="1"/>
  <c r="C3368" i="7"/>
  <c r="E3368" i="7" s="1"/>
  <c r="F3368" i="7" s="1"/>
  <c r="U3367" i="7"/>
  <c r="L3367" i="7"/>
  <c r="K3367" i="7"/>
  <c r="H3367" i="7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L3364" i="7"/>
  <c r="K3364" i="7"/>
  <c r="H3364" i="7"/>
  <c r="U3364" i="7" s="1"/>
  <c r="C3364" i="7"/>
  <c r="E3364" i="7" s="1"/>
  <c r="F3364" i="7" s="1"/>
  <c r="L3363" i="7"/>
  <c r="K3363" i="7"/>
  <c r="H3363" i="7"/>
  <c r="U3363" i="7" s="1"/>
  <c r="C3363" i="7"/>
  <c r="E3363" i="7" s="1"/>
  <c r="F3363" i="7" s="1"/>
  <c r="L3362" i="7"/>
  <c r="K3362" i="7"/>
  <c r="H3362" i="7"/>
  <c r="U3362" i="7" s="1"/>
  <c r="C3362" i="7"/>
  <c r="E3362" i="7" s="1"/>
  <c r="F3362" i="7" s="1"/>
  <c r="L3361" i="7"/>
  <c r="K3361" i="7"/>
  <c r="H3361" i="7"/>
  <c r="U3361" i="7" s="1"/>
  <c r="C3361" i="7"/>
  <c r="E3361" i="7" s="1"/>
  <c r="F3361" i="7" s="1"/>
  <c r="L3360" i="7"/>
  <c r="K3360" i="7"/>
  <c r="H3360" i="7"/>
  <c r="U3360" i="7" s="1"/>
  <c r="C3360" i="7"/>
  <c r="E3360" i="7" s="1"/>
  <c r="F3360" i="7" s="1"/>
  <c r="L3359" i="7"/>
  <c r="K3359" i="7"/>
  <c r="H3359" i="7"/>
  <c r="U3359" i="7" s="1"/>
  <c r="C3359" i="7"/>
  <c r="E3359" i="7" s="1"/>
  <c r="F3359" i="7" s="1"/>
  <c r="L3358" i="7"/>
  <c r="K3358" i="7"/>
  <c r="H3358" i="7"/>
  <c r="U3358" i="7" s="1"/>
  <c r="C3358" i="7"/>
  <c r="E3358" i="7" s="1"/>
  <c r="F3358" i="7" s="1"/>
  <c r="U3357" i="7"/>
  <c r="L3357" i="7"/>
  <c r="K3357" i="7"/>
  <c r="H3357" i="7"/>
  <c r="C3357" i="7"/>
  <c r="E3357" i="7" s="1"/>
  <c r="F3357" i="7" s="1"/>
  <c r="L3356" i="7"/>
  <c r="K3356" i="7"/>
  <c r="H3356" i="7"/>
  <c r="U3356" i="7" s="1"/>
  <c r="C3356" i="7"/>
  <c r="E3356" i="7" s="1"/>
  <c r="F3356" i="7" s="1"/>
  <c r="U3355" i="7"/>
  <c r="L3355" i="7"/>
  <c r="K3355" i="7"/>
  <c r="H3355" i="7"/>
  <c r="C3355" i="7"/>
  <c r="E3355" i="7" s="1"/>
  <c r="F3355" i="7" s="1"/>
  <c r="L3354" i="7"/>
  <c r="K3354" i="7"/>
  <c r="H3354" i="7"/>
  <c r="U3354" i="7" s="1"/>
  <c r="C3354" i="7"/>
  <c r="E3354" i="7" s="1"/>
  <c r="F3354" i="7" s="1"/>
  <c r="L3353" i="7"/>
  <c r="K3353" i="7"/>
  <c r="H3353" i="7"/>
  <c r="U3353" i="7" s="1"/>
  <c r="E3353" i="7"/>
  <c r="F3353" i="7" s="1"/>
  <c r="C3353" i="7"/>
  <c r="U3352" i="7"/>
  <c r="L3352" i="7"/>
  <c r="K3352" i="7"/>
  <c r="H3352" i="7"/>
  <c r="C3352" i="7"/>
  <c r="E3352" i="7" s="1"/>
  <c r="F3352" i="7" s="1"/>
  <c r="I3352" i="7" s="1"/>
  <c r="L3351" i="7"/>
  <c r="K3351" i="7"/>
  <c r="H3351" i="7"/>
  <c r="U3351" i="7" s="1"/>
  <c r="C3351" i="7"/>
  <c r="E3351" i="7" s="1"/>
  <c r="F3351" i="7" s="1"/>
  <c r="L3350" i="7"/>
  <c r="K3350" i="7"/>
  <c r="H3350" i="7"/>
  <c r="U3350" i="7" s="1"/>
  <c r="C3350" i="7"/>
  <c r="E3350" i="7" s="1"/>
  <c r="F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C3348" i="7"/>
  <c r="E3348" i="7" s="1"/>
  <c r="F3348" i="7" s="1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F3346" i="7"/>
  <c r="I3346" i="7" s="1"/>
  <c r="C3346" i="7"/>
  <c r="E3346" i="7" s="1"/>
  <c r="L3345" i="7"/>
  <c r="K3345" i="7"/>
  <c r="H3345" i="7"/>
  <c r="U3345" i="7" s="1"/>
  <c r="C3345" i="7"/>
  <c r="E3345" i="7" s="1"/>
  <c r="F3345" i="7" s="1"/>
  <c r="L3344" i="7"/>
  <c r="K3344" i="7"/>
  <c r="H3344" i="7"/>
  <c r="U3344" i="7" s="1"/>
  <c r="C3344" i="7"/>
  <c r="E3344" i="7" s="1"/>
  <c r="F3344" i="7" s="1"/>
  <c r="L3343" i="7"/>
  <c r="K3343" i="7"/>
  <c r="H3343" i="7"/>
  <c r="U3343" i="7" s="1"/>
  <c r="C3343" i="7"/>
  <c r="E3343" i="7" s="1"/>
  <c r="F3343" i="7" s="1"/>
  <c r="U3342" i="7"/>
  <c r="L3342" i="7"/>
  <c r="K3342" i="7"/>
  <c r="H3342" i="7"/>
  <c r="C3342" i="7"/>
  <c r="E3342" i="7" s="1"/>
  <c r="F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C3340" i="7"/>
  <c r="E3340" i="7" s="1"/>
  <c r="F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C3338" i="7"/>
  <c r="E3338" i="7" s="1"/>
  <c r="F3338" i="7" s="1"/>
  <c r="L3337" i="7"/>
  <c r="K3337" i="7"/>
  <c r="H3337" i="7"/>
  <c r="U3337" i="7" s="1"/>
  <c r="C3337" i="7"/>
  <c r="E3337" i="7" s="1"/>
  <c r="F3337" i="7" s="1"/>
  <c r="U3336" i="7"/>
  <c r="L3336" i="7"/>
  <c r="K3336" i="7"/>
  <c r="H3336" i="7"/>
  <c r="C3336" i="7"/>
  <c r="E3336" i="7" s="1"/>
  <c r="F3336" i="7" s="1"/>
  <c r="L3335" i="7"/>
  <c r="K3335" i="7"/>
  <c r="H3335" i="7"/>
  <c r="U3335" i="7" s="1"/>
  <c r="C3335" i="7"/>
  <c r="E3335" i="7" s="1"/>
  <c r="F3335" i="7" s="1"/>
  <c r="L3334" i="7"/>
  <c r="K3334" i="7"/>
  <c r="H3334" i="7"/>
  <c r="U3334" i="7" s="1"/>
  <c r="F3334" i="7"/>
  <c r="C3334" i="7"/>
  <c r="E3334" i="7" s="1"/>
  <c r="L3333" i="7"/>
  <c r="K3333" i="7"/>
  <c r="H3333" i="7"/>
  <c r="U3333" i="7" s="1"/>
  <c r="C3333" i="7"/>
  <c r="E3333" i="7" s="1"/>
  <c r="F3333" i="7" s="1"/>
  <c r="I3333" i="7" s="1"/>
  <c r="L3332" i="7"/>
  <c r="K3332" i="7"/>
  <c r="H3332" i="7"/>
  <c r="U3332" i="7" s="1"/>
  <c r="C3332" i="7"/>
  <c r="E3332" i="7" s="1"/>
  <c r="F3332" i="7" s="1"/>
  <c r="U3331" i="7"/>
  <c r="L3331" i="7"/>
  <c r="K3331" i="7"/>
  <c r="H3331" i="7"/>
  <c r="C3331" i="7"/>
  <c r="E3331" i="7" s="1"/>
  <c r="F3331" i="7" s="1"/>
  <c r="L3330" i="7"/>
  <c r="K3330" i="7"/>
  <c r="H3330" i="7"/>
  <c r="U3330" i="7" s="1"/>
  <c r="C3330" i="7"/>
  <c r="E3330" i="7" s="1"/>
  <c r="F3330" i="7" s="1"/>
  <c r="J3330" i="7" s="1"/>
  <c r="L3329" i="7"/>
  <c r="K3329" i="7"/>
  <c r="H3329" i="7"/>
  <c r="U3329" i="7" s="1"/>
  <c r="C3329" i="7"/>
  <c r="E3329" i="7" s="1"/>
  <c r="F3329" i="7" s="1"/>
  <c r="U3328" i="7"/>
  <c r="L3328" i="7"/>
  <c r="K3328" i="7"/>
  <c r="H3328" i="7"/>
  <c r="C3328" i="7"/>
  <c r="E3328" i="7" s="1"/>
  <c r="F3328" i="7" s="1"/>
  <c r="L3327" i="7"/>
  <c r="K3327" i="7"/>
  <c r="H3327" i="7"/>
  <c r="U3327" i="7" s="1"/>
  <c r="C3327" i="7"/>
  <c r="E3327" i="7" s="1"/>
  <c r="F3327" i="7" s="1"/>
  <c r="L3326" i="7"/>
  <c r="K3326" i="7"/>
  <c r="H3326" i="7"/>
  <c r="U3326" i="7" s="1"/>
  <c r="C3326" i="7"/>
  <c r="E3326" i="7" s="1"/>
  <c r="F3326" i="7" s="1"/>
  <c r="L3325" i="7"/>
  <c r="K3325" i="7"/>
  <c r="H3325" i="7"/>
  <c r="U3325" i="7" s="1"/>
  <c r="C3325" i="7"/>
  <c r="E3325" i="7" s="1"/>
  <c r="F3325" i="7" s="1"/>
  <c r="L3324" i="7"/>
  <c r="K3324" i="7"/>
  <c r="H3324" i="7"/>
  <c r="U3324" i="7" s="1"/>
  <c r="C3324" i="7"/>
  <c r="E3324" i="7" s="1"/>
  <c r="F3324" i="7" s="1"/>
  <c r="L3323" i="7"/>
  <c r="K3323" i="7"/>
  <c r="H3323" i="7"/>
  <c r="U3323" i="7" s="1"/>
  <c r="C3323" i="7"/>
  <c r="E3323" i="7" s="1"/>
  <c r="F3323" i="7" s="1"/>
  <c r="L3322" i="7"/>
  <c r="K3322" i="7"/>
  <c r="H3322" i="7"/>
  <c r="U3322" i="7" s="1"/>
  <c r="F3322" i="7"/>
  <c r="C3322" i="7"/>
  <c r="E3322" i="7" s="1"/>
  <c r="L3321" i="7"/>
  <c r="K3321" i="7"/>
  <c r="H3321" i="7"/>
  <c r="U3321" i="7" s="1"/>
  <c r="C3321" i="7"/>
  <c r="E3321" i="7" s="1"/>
  <c r="F3321" i="7" s="1"/>
  <c r="L3320" i="7"/>
  <c r="K3320" i="7"/>
  <c r="H3320" i="7"/>
  <c r="U3320" i="7" s="1"/>
  <c r="C3320" i="7"/>
  <c r="E3320" i="7" s="1"/>
  <c r="F3320" i="7" s="1"/>
  <c r="L3319" i="7"/>
  <c r="K3319" i="7"/>
  <c r="H3319" i="7"/>
  <c r="U3319" i="7" s="1"/>
  <c r="C3319" i="7"/>
  <c r="E3319" i="7" s="1"/>
  <c r="F3319" i="7" s="1"/>
  <c r="L3318" i="7"/>
  <c r="K3318" i="7"/>
  <c r="H3318" i="7"/>
  <c r="U3318" i="7" s="1"/>
  <c r="C3318" i="7"/>
  <c r="E3318" i="7" s="1"/>
  <c r="F3318" i="7" s="1"/>
  <c r="L3317" i="7"/>
  <c r="K3317" i="7"/>
  <c r="H3317" i="7"/>
  <c r="U3317" i="7" s="1"/>
  <c r="C3317" i="7"/>
  <c r="E3317" i="7" s="1"/>
  <c r="F3317" i="7" s="1"/>
  <c r="L3316" i="7"/>
  <c r="K3316" i="7"/>
  <c r="H3316" i="7"/>
  <c r="U3316" i="7" s="1"/>
  <c r="C3316" i="7"/>
  <c r="E3316" i="7" s="1"/>
  <c r="F3316" i="7" s="1"/>
  <c r="U3315" i="7"/>
  <c r="L3315" i="7"/>
  <c r="K3315" i="7"/>
  <c r="H3315" i="7"/>
  <c r="C3315" i="7"/>
  <c r="E3315" i="7" s="1"/>
  <c r="F3315" i="7" s="1"/>
  <c r="L3314" i="7"/>
  <c r="K3314" i="7"/>
  <c r="H3314" i="7"/>
  <c r="U3314" i="7" s="1"/>
  <c r="C3314" i="7"/>
  <c r="E3314" i="7" s="1"/>
  <c r="F3314" i="7" s="1"/>
  <c r="L3313" i="7"/>
  <c r="K3313" i="7"/>
  <c r="H3313" i="7"/>
  <c r="U3313" i="7" s="1"/>
  <c r="C3313" i="7"/>
  <c r="E3313" i="7" s="1"/>
  <c r="F3313" i="7" s="1"/>
  <c r="L3312" i="7"/>
  <c r="K3312" i="7"/>
  <c r="H3312" i="7"/>
  <c r="U3312" i="7" s="1"/>
  <c r="C3312" i="7"/>
  <c r="E3312" i="7" s="1"/>
  <c r="F3312" i="7" s="1"/>
  <c r="J3312" i="7" s="1"/>
  <c r="L3311" i="7"/>
  <c r="K3311" i="7"/>
  <c r="H3311" i="7"/>
  <c r="U3311" i="7" s="1"/>
  <c r="C3311" i="7"/>
  <c r="E3311" i="7" s="1"/>
  <c r="F3311" i="7" s="1"/>
  <c r="L3310" i="7"/>
  <c r="K3310" i="7"/>
  <c r="H3310" i="7"/>
  <c r="U3310" i="7" s="1"/>
  <c r="C3310" i="7"/>
  <c r="E3310" i="7" s="1"/>
  <c r="F3310" i="7" s="1"/>
  <c r="I3310" i="7" s="1"/>
  <c r="L3309" i="7"/>
  <c r="K3309" i="7"/>
  <c r="H3309" i="7"/>
  <c r="U3309" i="7" s="1"/>
  <c r="C3309" i="7"/>
  <c r="E3309" i="7" s="1"/>
  <c r="F3309" i="7" s="1"/>
  <c r="L3308" i="7"/>
  <c r="K3308" i="7"/>
  <c r="H3308" i="7"/>
  <c r="U3308" i="7" s="1"/>
  <c r="C3308" i="7"/>
  <c r="E3308" i="7" s="1"/>
  <c r="F3308" i="7" s="1"/>
  <c r="L3307" i="7"/>
  <c r="K3307" i="7"/>
  <c r="H3307" i="7"/>
  <c r="U3307" i="7" s="1"/>
  <c r="C3307" i="7"/>
  <c r="E3307" i="7" s="1"/>
  <c r="F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L3304" i="7"/>
  <c r="K3304" i="7"/>
  <c r="H3304" i="7"/>
  <c r="U3304" i="7" s="1"/>
  <c r="C3304" i="7"/>
  <c r="E3304" i="7" s="1"/>
  <c r="F3304" i="7" s="1"/>
  <c r="I3304" i="7" s="1"/>
  <c r="L3303" i="7"/>
  <c r="K3303" i="7"/>
  <c r="H3303" i="7"/>
  <c r="U3303" i="7" s="1"/>
  <c r="C3303" i="7"/>
  <c r="E3303" i="7" s="1"/>
  <c r="F3303" i="7" s="1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E3301" i="7"/>
  <c r="F3301" i="7" s="1"/>
  <c r="C3301" i="7"/>
  <c r="U3300" i="7"/>
  <c r="L3300" i="7"/>
  <c r="K3300" i="7"/>
  <c r="H3300" i="7"/>
  <c r="C3300" i="7"/>
  <c r="E3300" i="7" s="1"/>
  <c r="F3300" i="7" s="1"/>
  <c r="L3299" i="7"/>
  <c r="K3299" i="7"/>
  <c r="H3299" i="7"/>
  <c r="U3299" i="7" s="1"/>
  <c r="F3299" i="7"/>
  <c r="I3299" i="7" s="1"/>
  <c r="C3299" i="7"/>
  <c r="E3299" i="7" s="1"/>
  <c r="L3298" i="7"/>
  <c r="K3298" i="7"/>
  <c r="H3298" i="7"/>
  <c r="U3298" i="7" s="1"/>
  <c r="F3298" i="7"/>
  <c r="C3298" i="7"/>
  <c r="E3298" i="7" s="1"/>
  <c r="L3297" i="7"/>
  <c r="K3297" i="7"/>
  <c r="H3297" i="7"/>
  <c r="U3297" i="7" s="1"/>
  <c r="C3297" i="7"/>
  <c r="E3297" i="7" s="1"/>
  <c r="F3297" i="7" s="1"/>
  <c r="L3296" i="7"/>
  <c r="K3296" i="7"/>
  <c r="H3296" i="7"/>
  <c r="U3296" i="7" s="1"/>
  <c r="C3296" i="7"/>
  <c r="E3296" i="7" s="1"/>
  <c r="F3296" i="7" s="1"/>
  <c r="L3295" i="7"/>
  <c r="K3295" i="7"/>
  <c r="H3295" i="7"/>
  <c r="U3295" i="7" s="1"/>
  <c r="C3295" i="7"/>
  <c r="E3295" i="7" s="1"/>
  <c r="F3295" i="7" s="1"/>
  <c r="L3294" i="7"/>
  <c r="K3294" i="7"/>
  <c r="H3294" i="7"/>
  <c r="U3294" i="7" s="1"/>
  <c r="C3294" i="7"/>
  <c r="E3294" i="7" s="1"/>
  <c r="F3294" i="7" s="1"/>
  <c r="L3293" i="7"/>
  <c r="K3293" i="7"/>
  <c r="H3293" i="7"/>
  <c r="U3293" i="7" s="1"/>
  <c r="C3293" i="7"/>
  <c r="E3293" i="7" s="1"/>
  <c r="F3293" i="7" s="1"/>
  <c r="L3292" i="7"/>
  <c r="K3292" i="7"/>
  <c r="H3292" i="7"/>
  <c r="U3292" i="7" s="1"/>
  <c r="C3292" i="7"/>
  <c r="E3292" i="7" s="1"/>
  <c r="F3292" i="7" s="1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F3290" i="7"/>
  <c r="C3290" i="7"/>
  <c r="E3290" i="7" s="1"/>
  <c r="U3289" i="7"/>
  <c r="L3289" i="7"/>
  <c r="K3289" i="7"/>
  <c r="H3289" i="7"/>
  <c r="C3289" i="7"/>
  <c r="E3289" i="7" s="1"/>
  <c r="F3289" i="7" s="1"/>
  <c r="L3288" i="7"/>
  <c r="K3288" i="7"/>
  <c r="H3288" i="7"/>
  <c r="U3288" i="7" s="1"/>
  <c r="F3288" i="7"/>
  <c r="C3288" i="7"/>
  <c r="E3288" i="7" s="1"/>
  <c r="L3287" i="7"/>
  <c r="K3287" i="7"/>
  <c r="H3287" i="7"/>
  <c r="U3287" i="7" s="1"/>
  <c r="C3287" i="7"/>
  <c r="E3287" i="7" s="1"/>
  <c r="F3287" i="7" s="1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E3285" i="7"/>
  <c r="F3285" i="7" s="1"/>
  <c r="C3285" i="7"/>
  <c r="L3284" i="7"/>
  <c r="K3284" i="7"/>
  <c r="H3284" i="7"/>
  <c r="U3284" i="7" s="1"/>
  <c r="C3284" i="7"/>
  <c r="E3284" i="7" s="1"/>
  <c r="F3284" i="7" s="1"/>
  <c r="L3283" i="7"/>
  <c r="K3283" i="7"/>
  <c r="H3283" i="7"/>
  <c r="U3283" i="7" s="1"/>
  <c r="C3283" i="7"/>
  <c r="E3283" i="7" s="1"/>
  <c r="F3283" i="7" s="1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E3281" i="7"/>
  <c r="F3281" i="7" s="1"/>
  <c r="C3281" i="7"/>
  <c r="L3280" i="7"/>
  <c r="K3280" i="7"/>
  <c r="H3280" i="7"/>
  <c r="U3280" i="7" s="1"/>
  <c r="C3280" i="7"/>
  <c r="E3280" i="7" s="1"/>
  <c r="F3280" i="7" s="1"/>
  <c r="L3279" i="7"/>
  <c r="K3279" i="7"/>
  <c r="H3279" i="7"/>
  <c r="U3279" i="7" s="1"/>
  <c r="E3279" i="7"/>
  <c r="F3279" i="7" s="1"/>
  <c r="J3279" i="7" s="1"/>
  <c r="C3279" i="7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L3276" i="7"/>
  <c r="K3276" i="7"/>
  <c r="H3276" i="7"/>
  <c r="U3276" i="7" s="1"/>
  <c r="C3276" i="7"/>
  <c r="E3276" i="7" s="1"/>
  <c r="F3276" i="7" s="1"/>
  <c r="L3275" i="7"/>
  <c r="K3275" i="7"/>
  <c r="H3275" i="7"/>
  <c r="U3275" i="7" s="1"/>
  <c r="C3275" i="7"/>
  <c r="E3275" i="7" s="1"/>
  <c r="F3275" i="7" s="1"/>
  <c r="L3274" i="7"/>
  <c r="K3274" i="7"/>
  <c r="H3274" i="7"/>
  <c r="U3274" i="7" s="1"/>
  <c r="C3274" i="7"/>
  <c r="E3274" i="7" s="1"/>
  <c r="F3274" i="7" s="1"/>
  <c r="L3273" i="7"/>
  <c r="K3273" i="7"/>
  <c r="H3273" i="7"/>
  <c r="U3273" i="7" s="1"/>
  <c r="C3273" i="7"/>
  <c r="E3273" i="7" s="1"/>
  <c r="F3273" i="7" s="1"/>
  <c r="L3272" i="7"/>
  <c r="K3272" i="7"/>
  <c r="H3272" i="7"/>
  <c r="U3272" i="7" s="1"/>
  <c r="F3272" i="7"/>
  <c r="C3272" i="7"/>
  <c r="E3272" i="7" s="1"/>
  <c r="U3271" i="7"/>
  <c r="L3271" i="7"/>
  <c r="K3271" i="7"/>
  <c r="H3271" i="7"/>
  <c r="C3271" i="7"/>
  <c r="E3271" i="7" s="1"/>
  <c r="F3271" i="7" s="1"/>
  <c r="L3270" i="7"/>
  <c r="K3270" i="7"/>
  <c r="H3270" i="7"/>
  <c r="U3270" i="7" s="1"/>
  <c r="C3270" i="7"/>
  <c r="E3270" i="7" s="1"/>
  <c r="F3270" i="7" s="1"/>
  <c r="L3269" i="7"/>
  <c r="K3269" i="7"/>
  <c r="H3269" i="7"/>
  <c r="U3269" i="7" s="1"/>
  <c r="C3269" i="7"/>
  <c r="E3269" i="7" s="1"/>
  <c r="F3269" i="7" s="1"/>
  <c r="L3268" i="7"/>
  <c r="K3268" i="7"/>
  <c r="H3268" i="7"/>
  <c r="U3268" i="7" s="1"/>
  <c r="C3268" i="7"/>
  <c r="E3268" i="7" s="1"/>
  <c r="F3268" i="7" s="1"/>
  <c r="I3268" i="7" s="1"/>
  <c r="L3267" i="7"/>
  <c r="K3267" i="7"/>
  <c r="H3267" i="7"/>
  <c r="U3267" i="7" s="1"/>
  <c r="C3267" i="7"/>
  <c r="E3267" i="7" s="1"/>
  <c r="F3267" i="7" s="1"/>
  <c r="L3266" i="7"/>
  <c r="K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L3264" i="7"/>
  <c r="K3264" i="7"/>
  <c r="H3264" i="7"/>
  <c r="U3264" i="7" s="1"/>
  <c r="C3264" i="7"/>
  <c r="E3264" i="7" s="1"/>
  <c r="F3264" i="7" s="1"/>
  <c r="L3263" i="7"/>
  <c r="K3263" i="7"/>
  <c r="H3263" i="7"/>
  <c r="U3263" i="7" s="1"/>
  <c r="C3263" i="7"/>
  <c r="E3263" i="7" s="1"/>
  <c r="F3263" i="7" s="1"/>
  <c r="L3262" i="7"/>
  <c r="K3262" i="7"/>
  <c r="H3262" i="7"/>
  <c r="U3262" i="7" s="1"/>
  <c r="C3262" i="7"/>
  <c r="E3262" i="7" s="1"/>
  <c r="F3262" i="7" s="1"/>
  <c r="U3261" i="7"/>
  <c r="L3261" i="7"/>
  <c r="K3261" i="7"/>
  <c r="H3261" i="7"/>
  <c r="E3261" i="7"/>
  <c r="F3261" i="7" s="1"/>
  <c r="C3261" i="7"/>
  <c r="L3260" i="7"/>
  <c r="K3260" i="7"/>
  <c r="H3260" i="7"/>
  <c r="U3260" i="7" s="1"/>
  <c r="C3260" i="7"/>
  <c r="E3260" i="7" s="1"/>
  <c r="F3260" i="7" s="1"/>
  <c r="L3259" i="7"/>
  <c r="K3259" i="7"/>
  <c r="H3259" i="7"/>
  <c r="U3259" i="7" s="1"/>
  <c r="C3259" i="7"/>
  <c r="E3259" i="7" s="1"/>
  <c r="F3259" i="7" s="1"/>
  <c r="L3258" i="7"/>
  <c r="K3258" i="7"/>
  <c r="H3258" i="7"/>
  <c r="U3258" i="7" s="1"/>
  <c r="C3258" i="7"/>
  <c r="E3258" i="7" s="1"/>
  <c r="F3258" i="7" s="1"/>
  <c r="L3257" i="7"/>
  <c r="K3257" i="7"/>
  <c r="H3257" i="7"/>
  <c r="U3257" i="7" s="1"/>
  <c r="C3257" i="7"/>
  <c r="E3257" i="7" s="1"/>
  <c r="F3257" i="7" s="1"/>
  <c r="L3256" i="7"/>
  <c r="K3256" i="7"/>
  <c r="H3256" i="7"/>
  <c r="U3256" i="7" s="1"/>
  <c r="C3256" i="7"/>
  <c r="E3256" i="7" s="1"/>
  <c r="F3256" i="7" s="1"/>
  <c r="L3255" i="7"/>
  <c r="K3255" i="7"/>
  <c r="H3255" i="7"/>
  <c r="U3255" i="7" s="1"/>
  <c r="C3255" i="7"/>
  <c r="E3255" i="7" s="1"/>
  <c r="F3255" i="7" s="1"/>
  <c r="L3254" i="7"/>
  <c r="K3254" i="7"/>
  <c r="H3254" i="7"/>
  <c r="U3254" i="7" s="1"/>
  <c r="C3254" i="7"/>
  <c r="E3254" i="7" s="1"/>
  <c r="F3254" i="7" s="1"/>
  <c r="L3253" i="7"/>
  <c r="K3253" i="7"/>
  <c r="H3253" i="7"/>
  <c r="U3253" i="7" s="1"/>
  <c r="C3253" i="7"/>
  <c r="E3253" i="7" s="1"/>
  <c r="F3253" i="7" s="1"/>
  <c r="L3252" i="7"/>
  <c r="K3252" i="7"/>
  <c r="H3252" i="7"/>
  <c r="U3252" i="7" s="1"/>
  <c r="C3252" i="7"/>
  <c r="E3252" i="7" s="1"/>
  <c r="F3252" i="7" s="1"/>
  <c r="U3251" i="7"/>
  <c r="L3251" i="7"/>
  <c r="K3251" i="7"/>
  <c r="H3251" i="7"/>
  <c r="C3251" i="7"/>
  <c r="E3251" i="7" s="1"/>
  <c r="F3251" i="7" s="1"/>
  <c r="L3250" i="7"/>
  <c r="K3250" i="7"/>
  <c r="H3250" i="7"/>
  <c r="U3250" i="7" s="1"/>
  <c r="C3250" i="7"/>
  <c r="E3250" i="7" s="1"/>
  <c r="F3250" i="7" s="1"/>
  <c r="L3249" i="7"/>
  <c r="K3249" i="7"/>
  <c r="H3249" i="7"/>
  <c r="U3249" i="7" s="1"/>
  <c r="C3249" i="7"/>
  <c r="E3249" i="7" s="1"/>
  <c r="F3249" i="7" s="1"/>
  <c r="L3248" i="7"/>
  <c r="K3248" i="7"/>
  <c r="H3248" i="7"/>
  <c r="U3248" i="7" s="1"/>
  <c r="C3248" i="7"/>
  <c r="E3248" i="7" s="1"/>
  <c r="F3248" i="7" s="1"/>
  <c r="L3247" i="7"/>
  <c r="K3247" i="7"/>
  <c r="H3247" i="7"/>
  <c r="U3247" i="7" s="1"/>
  <c r="E3247" i="7"/>
  <c r="F3247" i="7" s="1"/>
  <c r="C3247" i="7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E3245" i="7"/>
  <c r="F3245" i="7" s="1"/>
  <c r="C3245" i="7"/>
  <c r="L3244" i="7"/>
  <c r="K3244" i="7"/>
  <c r="H3244" i="7"/>
  <c r="U3244" i="7" s="1"/>
  <c r="C3244" i="7"/>
  <c r="E3244" i="7" s="1"/>
  <c r="F3244" i="7" s="1"/>
  <c r="J3244" i="7" s="1"/>
  <c r="L3243" i="7"/>
  <c r="K3243" i="7"/>
  <c r="H3243" i="7"/>
  <c r="U3243" i="7" s="1"/>
  <c r="C3243" i="7"/>
  <c r="E3243" i="7" s="1"/>
  <c r="F3243" i="7" s="1"/>
  <c r="L3242" i="7"/>
  <c r="K3242" i="7"/>
  <c r="H3242" i="7"/>
  <c r="U3242" i="7" s="1"/>
  <c r="C3242" i="7"/>
  <c r="E3242" i="7" s="1"/>
  <c r="F3242" i="7" s="1"/>
  <c r="L3241" i="7"/>
  <c r="K3241" i="7"/>
  <c r="H3241" i="7"/>
  <c r="U3241" i="7" s="1"/>
  <c r="C3241" i="7"/>
  <c r="E3241" i="7" s="1"/>
  <c r="F3241" i="7" s="1"/>
  <c r="L3240" i="7"/>
  <c r="J3240" i="7" s="1"/>
  <c r="K3240" i="7"/>
  <c r="H3240" i="7"/>
  <c r="U3240" i="7" s="1"/>
  <c r="C3240" i="7"/>
  <c r="E3240" i="7" s="1"/>
  <c r="F3240" i="7" s="1"/>
  <c r="U3239" i="7"/>
  <c r="L3239" i="7"/>
  <c r="K3239" i="7"/>
  <c r="H3239" i="7"/>
  <c r="C3239" i="7"/>
  <c r="E3239" i="7" s="1"/>
  <c r="F3239" i="7" s="1"/>
  <c r="U3238" i="7"/>
  <c r="L3238" i="7"/>
  <c r="K3238" i="7"/>
  <c r="H3238" i="7"/>
  <c r="C3238" i="7"/>
  <c r="E3238" i="7" s="1"/>
  <c r="F3238" i="7" s="1"/>
  <c r="L3237" i="7"/>
  <c r="K3237" i="7"/>
  <c r="H3237" i="7"/>
  <c r="U3237" i="7" s="1"/>
  <c r="C3237" i="7"/>
  <c r="E3237" i="7" s="1"/>
  <c r="F3237" i="7" s="1"/>
  <c r="L3236" i="7"/>
  <c r="K3236" i="7"/>
  <c r="H3236" i="7"/>
  <c r="U3236" i="7" s="1"/>
  <c r="C3236" i="7"/>
  <c r="E3236" i="7" s="1"/>
  <c r="F3236" i="7" s="1"/>
  <c r="L3235" i="7"/>
  <c r="K3235" i="7"/>
  <c r="H3235" i="7"/>
  <c r="U3235" i="7" s="1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I3233" i="7" s="1"/>
  <c r="L3232" i="7"/>
  <c r="K3232" i="7"/>
  <c r="H3232" i="7"/>
  <c r="U3232" i="7" s="1"/>
  <c r="C3232" i="7"/>
  <c r="E3232" i="7" s="1"/>
  <c r="F3232" i="7" s="1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C3230" i="7"/>
  <c r="E3230" i="7" s="1"/>
  <c r="F3230" i="7" s="1"/>
  <c r="L3229" i="7"/>
  <c r="K3229" i="7"/>
  <c r="H3229" i="7"/>
  <c r="U3229" i="7" s="1"/>
  <c r="C3229" i="7"/>
  <c r="E3229" i="7" s="1"/>
  <c r="F3229" i="7" s="1"/>
  <c r="L3228" i="7"/>
  <c r="K3228" i="7"/>
  <c r="H3228" i="7"/>
  <c r="U3228" i="7" s="1"/>
  <c r="F3228" i="7"/>
  <c r="C3228" i="7"/>
  <c r="E3228" i="7" s="1"/>
  <c r="L3227" i="7"/>
  <c r="K3227" i="7"/>
  <c r="H3227" i="7"/>
  <c r="U3227" i="7" s="1"/>
  <c r="C3227" i="7"/>
  <c r="E3227" i="7" s="1"/>
  <c r="F3227" i="7" s="1"/>
  <c r="U3226" i="7"/>
  <c r="L3226" i="7"/>
  <c r="K3226" i="7"/>
  <c r="H3226" i="7"/>
  <c r="C3226" i="7"/>
  <c r="E3226" i="7" s="1"/>
  <c r="F3226" i="7" s="1"/>
  <c r="L3225" i="7"/>
  <c r="K3225" i="7"/>
  <c r="H3225" i="7"/>
  <c r="U3225" i="7" s="1"/>
  <c r="C3225" i="7"/>
  <c r="E3225" i="7" s="1"/>
  <c r="F3225" i="7" s="1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C3223" i="7"/>
  <c r="E3223" i="7" s="1"/>
  <c r="F3223" i="7" s="1"/>
  <c r="L3222" i="7"/>
  <c r="K3222" i="7"/>
  <c r="H3222" i="7"/>
  <c r="U3222" i="7" s="1"/>
  <c r="C3222" i="7"/>
  <c r="E3222" i="7" s="1"/>
  <c r="F3222" i="7" s="1"/>
  <c r="U3221" i="7"/>
  <c r="L3221" i="7"/>
  <c r="K3221" i="7"/>
  <c r="H3221" i="7"/>
  <c r="C3221" i="7"/>
  <c r="E3221" i="7" s="1"/>
  <c r="F3221" i="7" s="1"/>
  <c r="L3220" i="7"/>
  <c r="K3220" i="7"/>
  <c r="H3220" i="7"/>
  <c r="U3220" i="7" s="1"/>
  <c r="C3220" i="7"/>
  <c r="E3220" i="7" s="1"/>
  <c r="F3220" i="7" s="1"/>
  <c r="L3219" i="7"/>
  <c r="K3219" i="7"/>
  <c r="H3219" i="7"/>
  <c r="U3219" i="7" s="1"/>
  <c r="E3219" i="7"/>
  <c r="F3219" i="7" s="1"/>
  <c r="C3219" i="7"/>
  <c r="L3218" i="7"/>
  <c r="K3218" i="7"/>
  <c r="H3218" i="7"/>
  <c r="U3218" i="7" s="1"/>
  <c r="C3218" i="7"/>
  <c r="E3218" i="7" s="1"/>
  <c r="F3218" i="7" s="1"/>
  <c r="J3218" i="7" s="1"/>
  <c r="L3217" i="7"/>
  <c r="K3217" i="7"/>
  <c r="H3217" i="7"/>
  <c r="U3217" i="7" s="1"/>
  <c r="C3217" i="7"/>
  <c r="E3217" i="7" s="1"/>
  <c r="F3217" i="7" s="1"/>
  <c r="L3216" i="7"/>
  <c r="K3216" i="7"/>
  <c r="H3216" i="7"/>
  <c r="U3216" i="7" s="1"/>
  <c r="C3216" i="7"/>
  <c r="E3216" i="7" s="1"/>
  <c r="F3216" i="7" s="1"/>
  <c r="U3215" i="7"/>
  <c r="L3215" i="7"/>
  <c r="K3215" i="7"/>
  <c r="H3215" i="7"/>
  <c r="C3215" i="7"/>
  <c r="E3215" i="7" s="1"/>
  <c r="F3215" i="7" s="1"/>
  <c r="U3214" i="7"/>
  <c r="L3214" i="7"/>
  <c r="K3214" i="7"/>
  <c r="H3214" i="7"/>
  <c r="F3214" i="7"/>
  <c r="C3214" i="7"/>
  <c r="E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L3209" i="7"/>
  <c r="K3209" i="7"/>
  <c r="H3209" i="7"/>
  <c r="U3209" i="7" s="1"/>
  <c r="C3209" i="7"/>
  <c r="E3209" i="7" s="1"/>
  <c r="F3209" i="7" s="1"/>
  <c r="L3208" i="7"/>
  <c r="K3208" i="7"/>
  <c r="H3208" i="7"/>
  <c r="U3208" i="7" s="1"/>
  <c r="C3208" i="7"/>
  <c r="E3208" i="7" s="1"/>
  <c r="F3208" i="7" s="1"/>
  <c r="L3207" i="7"/>
  <c r="K3207" i="7"/>
  <c r="H3207" i="7"/>
  <c r="U3207" i="7" s="1"/>
  <c r="C3207" i="7"/>
  <c r="E3207" i="7" s="1"/>
  <c r="F3207" i="7" s="1"/>
  <c r="I3207" i="7" s="1"/>
  <c r="U3206" i="7"/>
  <c r="L3206" i="7"/>
  <c r="K3206" i="7"/>
  <c r="H3206" i="7"/>
  <c r="C3206" i="7"/>
  <c r="E3206" i="7" s="1"/>
  <c r="F3206" i="7" s="1"/>
  <c r="L3205" i="7"/>
  <c r="K3205" i="7"/>
  <c r="H3205" i="7"/>
  <c r="U3205" i="7" s="1"/>
  <c r="C3205" i="7"/>
  <c r="E3205" i="7" s="1"/>
  <c r="F3205" i="7" s="1"/>
  <c r="L3204" i="7"/>
  <c r="K3204" i="7"/>
  <c r="H3204" i="7"/>
  <c r="U3204" i="7" s="1"/>
  <c r="C3204" i="7"/>
  <c r="E3204" i="7" s="1"/>
  <c r="F3204" i="7" s="1"/>
  <c r="J3204" i="7" s="1"/>
  <c r="L3203" i="7"/>
  <c r="K3203" i="7"/>
  <c r="H3203" i="7"/>
  <c r="U3203" i="7" s="1"/>
  <c r="C3203" i="7"/>
  <c r="E3203" i="7" s="1"/>
  <c r="F3203" i="7" s="1"/>
  <c r="L3202" i="7"/>
  <c r="K3202" i="7"/>
  <c r="H3202" i="7"/>
  <c r="U3202" i="7" s="1"/>
  <c r="C3202" i="7"/>
  <c r="E3202" i="7" s="1"/>
  <c r="F3202" i="7" s="1"/>
  <c r="I3202" i="7" s="1"/>
  <c r="L3201" i="7"/>
  <c r="K3201" i="7"/>
  <c r="H3201" i="7"/>
  <c r="U3201" i="7" s="1"/>
  <c r="C3201" i="7"/>
  <c r="E3201" i="7" s="1"/>
  <c r="F3201" i="7" s="1"/>
  <c r="L3200" i="7"/>
  <c r="K3200" i="7"/>
  <c r="H3200" i="7"/>
  <c r="U3200" i="7" s="1"/>
  <c r="C3200" i="7"/>
  <c r="E3200" i="7" s="1"/>
  <c r="F3200" i="7" s="1"/>
  <c r="L3199" i="7"/>
  <c r="K3199" i="7"/>
  <c r="H3199" i="7"/>
  <c r="U3199" i="7" s="1"/>
  <c r="C3199" i="7"/>
  <c r="E3199" i="7" s="1"/>
  <c r="F3199" i="7" s="1"/>
  <c r="I3199" i="7" s="1"/>
  <c r="L3198" i="7"/>
  <c r="K3198" i="7"/>
  <c r="H3198" i="7"/>
  <c r="U3198" i="7" s="1"/>
  <c r="F3198" i="7"/>
  <c r="C3198" i="7"/>
  <c r="E3198" i="7" s="1"/>
  <c r="L3197" i="7"/>
  <c r="K3197" i="7"/>
  <c r="H3197" i="7"/>
  <c r="U3197" i="7" s="1"/>
  <c r="C3197" i="7"/>
  <c r="E3197" i="7" s="1"/>
  <c r="F3197" i="7" s="1"/>
  <c r="L3196" i="7"/>
  <c r="K3196" i="7"/>
  <c r="H3196" i="7"/>
  <c r="U3196" i="7" s="1"/>
  <c r="C3196" i="7"/>
  <c r="E3196" i="7" s="1"/>
  <c r="F3196" i="7" s="1"/>
  <c r="L3195" i="7"/>
  <c r="K3195" i="7"/>
  <c r="H3195" i="7"/>
  <c r="U3195" i="7" s="1"/>
  <c r="E3195" i="7"/>
  <c r="F3195" i="7" s="1"/>
  <c r="C3195" i="7"/>
  <c r="L3194" i="7"/>
  <c r="K3194" i="7"/>
  <c r="H3194" i="7"/>
  <c r="U3194" i="7" s="1"/>
  <c r="C3194" i="7"/>
  <c r="E3194" i="7" s="1"/>
  <c r="F3194" i="7" s="1"/>
  <c r="L3193" i="7"/>
  <c r="K3193" i="7"/>
  <c r="H3193" i="7"/>
  <c r="U3193" i="7" s="1"/>
  <c r="C3193" i="7"/>
  <c r="E3193" i="7" s="1"/>
  <c r="F3193" i="7" s="1"/>
  <c r="L3192" i="7"/>
  <c r="K3192" i="7"/>
  <c r="H3192" i="7"/>
  <c r="U3192" i="7" s="1"/>
  <c r="C3192" i="7"/>
  <c r="E3192" i="7" s="1"/>
  <c r="F3192" i="7" s="1"/>
  <c r="L3191" i="7"/>
  <c r="K3191" i="7"/>
  <c r="H3191" i="7"/>
  <c r="U3191" i="7" s="1"/>
  <c r="E3191" i="7"/>
  <c r="F3191" i="7" s="1"/>
  <c r="C3191" i="7"/>
  <c r="U3190" i="7"/>
  <c r="L3190" i="7"/>
  <c r="K3190" i="7"/>
  <c r="J3190" i="7"/>
  <c r="H3190" i="7"/>
  <c r="C3190" i="7"/>
  <c r="E3190" i="7" s="1"/>
  <c r="F3190" i="7" s="1"/>
  <c r="L3189" i="7"/>
  <c r="K3189" i="7"/>
  <c r="H3189" i="7"/>
  <c r="U3189" i="7" s="1"/>
  <c r="C3189" i="7"/>
  <c r="E3189" i="7" s="1"/>
  <c r="F3189" i="7" s="1"/>
  <c r="L3188" i="7"/>
  <c r="K3188" i="7"/>
  <c r="J3188" i="7"/>
  <c r="H3188" i="7"/>
  <c r="U3188" i="7" s="1"/>
  <c r="F3188" i="7"/>
  <c r="I3188" i="7" s="1"/>
  <c r="C3188" i="7"/>
  <c r="E3188" i="7" s="1"/>
  <c r="L3187" i="7"/>
  <c r="K3187" i="7"/>
  <c r="H3187" i="7"/>
  <c r="U3187" i="7" s="1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F3185" i="7"/>
  <c r="C3185" i="7"/>
  <c r="E3185" i="7" s="1"/>
  <c r="U3184" i="7"/>
  <c r="L3184" i="7"/>
  <c r="K3184" i="7"/>
  <c r="H3184" i="7"/>
  <c r="C3184" i="7"/>
  <c r="E3184" i="7" s="1"/>
  <c r="F3184" i="7" s="1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C3182" i="7"/>
  <c r="E3182" i="7" s="1"/>
  <c r="F3182" i="7" s="1"/>
  <c r="L3181" i="7"/>
  <c r="J3181" i="7" s="1"/>
  <c r="K3181" i="7"/>
  <c r="H3181" i="7"/>
  <c r="U3181" i="7" s="1"/>
  <c r="C3181" i="7"/>
  <c r="E3181" i="7" s="1"/>
  <c r="F3181" i="7" s="1"/>
  <c r="L3180" i="7"/>
  <c r="K3180" i="7"/>
  <c r="H3180" i="7"/>
  <c r="U3180" i="7" s="1"/>
  <c r="C3180" i="7"/>
  <c r="E3180" i="7" s="1"/>
  <c r="F3180" i="7" s="1"/>
  <c r="U3179" i="7"/>
  <c r="L3179" i="7"/>
  <c r="K3179" i="7"/>
  <c r="H3179" i="7"/>
  <c r="F3179" i="7"/>
  <c r="E3179" i="7"/>
  <c r="C3179" i="7"/>
  <c r="L3178" i="7"/>
  <c r="K3178" i="7"/>
  <c r="H3178" i="7"/>
  <c r="U3178" i="7" s="1"/>
  <c r="C3178" i="7"/>
  <c r="E3178" i="7" s="1"/>
  <c r="F3178" i="7" s="1"/>
  <c r="J3178" i="7" s="1"/>
  <c r="L3177" i="7"/>
  <c r="K3177" i="7"/>
  <c r="H3177" i="7"/>
  <c r="U3177" i="7" s="1"/>
  <c r="C3177" i="7"/>
  <c r="E3177" i="7" s="1"/>
  <c r="F3177" i="7" s="1"/>
  <c r="U3176" i="7"/>
  <c r="L3176" i="7"/>
  <c r="K3176" i="7"/>
  <c r="H3176" i="7"/>
  <c r="C3176" i="7"/>
  <c r="E3176" i="7" s="1"/>
  <c r="F3176" i="7" s="1"/>
  <c r="L3175" i="7"/>
  <c r="K3175" i="7"/>
  <c r="H3175" i="7"/>
  <c r="U3175" i="7" s="1"/>
  <c r="C3175" i="7"/>
  <c r="E3175" i="7" s="1"/>
  <c r="F3175" i="7" s="1"/>
  <c r="U3174" i="7"/>
  <c r="L3174" i="7"/>
  <c r="K3174" i="7"/>
  <c r="H3174" i="7"/>
  <c r="C3174" i="7"/>
  <c r="E3174" i="7" s="1"/>
  <c r="F3174" i="7" s="1"/>
  <c r="L3173" i="7"/>
  <c r="K3173" i="7"/>
  <c r="H3173" i="7"/>
  <c r="U3173" i="7" s="1"/>
  <c r="C3173" i="7"/>
  <c r="E3173" i="7" s="1"/>
  <c r="F3173" i="7" s="1"/>
  <c r="L3172" i="7"/>
  <c r="K3172" i="7"/>
  <c r="H3172" i="7"/>
  <c r="U3172" i="7" s="1"/>
  <c r="C3172" i="7"/>
  <c r="E3172" i="7" s="1"/>
  <c r="F3172" i="7" s="1"/>
  <c r="L3171" i="7"/>
  <c r="K3171" i="7"/>
  <c r="H3171" i="7"/>
  <c r="U3171" i="7" s="1"/>
  <c r="E3171" i="7"/>
  <c r="F3171" i="7" s="1"/>
  <c r="C3171" i="7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E3169" i="7"/>
  <c r="F3169" i="7" s="1"/>
  <c r="C3169" i="7"/>
  <c r="L3168" i="7"/>
  <c r="K3168" i="7"/>
  <c r="H3168" i="7"/>
  <c r="U3168" i="7" s="1"/>
  <c r="C3168" i="7"/>
  <c r="E3168" i="7" s="1"/>
  <c r="F3168" i="7" s="1"/>
  <c r="L3167" i="7"/>
  <c r="K3167" i="7"/>
  <c r="H3167" i="7"/>
  <c r="U3167" i="7" s="1"/>
  <c r="C3167" i="7"/>
  <c r="E3167" i="7" s="1"/>
  <c r="F3167" i="7" s="1"/>
  <c r="U3166" i="7"/>
  <c r="L3166" i="7"/>
  <c r="K3166" i="7"/>
  <c r="H3166" i="7"/>
  <c r="C3166" i="7"/>
  <c r="E3166" i="7" s="1"/>
  <c r="F3166" i="7" s="1"/>
  <c r="L3165" i="7"/>
  <c r="K3165" i="7"/>
  <c r="H3165" i="7"/>
  <c r="U3165" i="7" s="1"/>
  <c r="C3165" i="7"/>
  <c r="E3165" i="7" s="1"/>
  <c r="F3165" i="7" s="1"/>
  <c r="L3164" i="7"/>
  <c r="K3164" i="7"/>
  <c r="H3164" i="7"/>
  <c r="U3164" i="7" s="1"/>
  <c r="C3164" i="7"/>
  <c r="E3164" i="7" s="1"/>
  <c r="F3164" i="7" s="1"/>
  <c r="L3163" i="7"/>
  <c r="K3163" i="7"/>
  <c r="H3163" i="7"/>
  <c r="U3163" i="7" s="1"/>
  <c r="C3163" i="7"/>
  <c r="E3163" i="7" s="1"/>
  <c r="F3163" i="7" s="1"/>
  <c r="L3162" i="7"/>
  <c r="I3162" i="7" s="1"/>
  <c r="K3162" i="7"/>
  <c r="H3162" i="7"/>
  <c r="U3162" i="7" s="1"/>
  <c r="C3162" i="7"/>
  <c r="E3162" i="7" s="1"/>
  <c r="F3162" i="7" s="1"/>
  <c r="L3161" i="7"/>
  <c r="K3161" i="7"/>
  <c r="H3161" i="7"/>
  <c r="U3161" i="7" s="1"/>
  <c r="C3161" i="7"/>
  <c r="E3161" i="7" s="1"/>
  <c r="F3161" i="7" s="1"/>
  <c r="U3160" i="7"/>
  <c r="L3160" i="7"/>
  <c r="K3160" i="7"/>
  <c r="H3160" i="7"/>
  <c r="C3160" i="7"/>
  <c r="E3160" i="7" s="1"/>
  <c r="F3160" i="7" s="1"/>
  <c r="L3159" i="7"/>
  <c r="K3159" i="7"/>
  <c r="H3159" i="7"/>
  <c r="U3159" i="7" s="1"/>
  <c r="C3159" i="7"/>
  <c r="E3159" i="7" s="1"/>
  <c r="F3159" i="7" s="1"/>
  <c r="L3158" i="7"/>
  <c r="I3158" i="7" s="1"/>
  <c r="K3158" i="7"/>
  <c r="H3158" i="7"/>
  <c r="U3158" i="7" s="1"/>
  <c r="F3158" i="7"/>
  <c r="C3158" i="7"/>
  <c r="E3158" i="7" s="1"/>
  <c r="U3157" i="7"/>
  <c r="L3157" i="7"/>
  <c r="K3157" i="7"/>
  <c r="H3157" i="7"/>
  <c r="C3157" i="7"/>
  <c r="E3157" i="7" s="1"/>
  <c r="F3157" i="7" s="1"/>
  <c r="L3156" i="7"/>
  <c r="K3156" i="7"/>
  <c r="H3156" i="7"/>
  <c r="U3156" i="7" s="1"/>
  <c r="C3156" i="7"/>
  <c r="E3156" i="7" s="1"/>
  <c r="F3156" i="7" s="1"/>
  <c r="I3156" i="7" s="1"/>
  <c r="L3155" i="7"/>
  <c r="K3155" i="7"/>
  <c r="H3155" i="7"/>
  <c r="U3155" i="7" s="1"/>
  <c r="C3155" i="7"/>
  <c r="E3155" i="7" s="1"/>
  <c r="F3155" i="7" s="1"/>
  <c r="L3154" i="7"/>
  <c r="K3154" i="7"/>
  <c r="H3154" i="7"/>
  <c r="U3154" i="7" s="1"/>
  <c r="C3154" i="7"/>
  <c r="E3154" i="7" s="1"/>
  <c r="F3154" i="7" s="1"/>
  <c r="L3153" i="7"/>
  <c r="K3153" i="7"/>
  <c r="H3153" i="7"/>
  <c r="U3153" i="7" s="1"/>
  <c r="E3153" i="7"/>
  <c r="F3153" i="7" s="1"/>
  <c r="C3153" i="7"/>
  <c r="L3152" i="7"/>
  <c r="K3152" i="7"/>
  <c r="H3152" i="7"/>
  <c r="U3152" i="7" s="1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C3150" i="7"/>
  <c r="E3150" i="7" s="1"/>
  <c r="F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F3146" i="7"/>
  <c r="C3146" i="7"/>
  <c r="E3146" i="7" s="1"/>
  <c r="L3145" i="7"/>
  <c r="K3145" i="7"/>
  <c r="H3145" i="7"/>
  <c r="U3145" i="7" s="1"/>
  <c r="C3145" i="7"/>
  <c r="E3145" i="7" s="1"/>
  <c r="F3145" i="7" s="1"/>
  <c r="L3144" i="7"/>
  <c r="K3144" i="7"/>
  <c r="H3144" i="7"/>
  <c r="U3144" i="7" s="1"/>
  <c r="C3144" i="7"/>
  <c r="E3144" i="7" s="1"/>
  <c r="F3144" i="7" s="1"/>
  <c r="U3143" i="7"/>
  <c r="L3143" i="7"/>
  <c r="K3143" i="7"/>
  <c r="H3143" i="7"/>
  <c r="C3143" i="7"/>
  <c r="E3143" i="7" s="1"/>
  <c r="F3143" i="7" s="1"/>
  <c r="U3142" i="7"/>
  <c r="L3142" i="7"/>
  <c r="K3142" i="7"/>
  <c r="H3142" i="7"/>
  <c r="C3142" i="7"/>
  <c r="E3142" i="7" s="1"/>
  <c r="F3142" i="7" s="1"/>
  <c r="L3141" i="7"/>
  <c r="K3141" i="7"/>
  <c r="H3141" i="7"/>
  <c r="U3141" i="7" s="1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I3139" i="7" s="1"/>
  <c r="U3138" i="7"/>
  <c r="L3138" i="7"/>
  <c r="K3138" i="7"/>
  <c r="H3138" i="7"/>
  <c r="C3138" i="7"/>
  <c r="E3138" i="7" s="1"/>
  <c r="F3138" i="7" s="1"/>
  <c r="L3137" i="7"/>
  <c r="K3137" i="7"/>
  <c r="H3137" i="7"/>
  <c r="U3137" i="7" s="1"/>
  <c r="C3137" i="7"/>
  <c r="E3137" i="7" s="1"/>
  <c r="F3137" i="7" s="1"/>
  <c r="U3136" i="7"/>
  <c r="L3136" i="7"/>
  <c r="K3136" i="7"/>
  <c r="H3136" i="7"/>
  <c r="C3136" i="7"/>
  <c r="E3136" i="7" s="1"/>
  <c r="F3136" i="7" s="1"/>
  <c r="L3135" i="7"/>
  <c r="K3135" i="7"/>
  <c r="H3135" i="7"/>
  <c r="U3135" i="7" s="1"/>
  <c r="C3135" i="7"/>
  <c r="E3135" i="7" s="1"/>
  <c r="F3135" i="7" s="1"/>
  <c r="I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C3131" i="7"/>
  <c r="E3131" i="7" s="1"/>
  <c r="F3131" i="7" s="1"/>
  <c r="L3130" i="7"/>
  <c r="K3130" i="7"/>
  <c r="H3130" i="7"/>
  <c r="U3130" i="7" s="1"/>
  <c r="C3130" i="7"/>
  <c r="E3130" i="7" s="1"/>
  <c r="F3130" i="7" s="1"/>
  <c r="L3129" i="7"/>
  <c r="K3129" i="7"/>
  <c r="H3129" i="7"/>
  <c r="U3129" i="7" s="1"/>
  <c r="C3129" i="7"/>
  <c r="E3129" i="7" s="1"/>
  <c r="F3129" i="7" s="1"/>
  <c r="I3129" i="7" s="1"/>
  <c r="L3128" i="7"/>
  <c r="K3128" i="7"/>
  <c r="H3128" i="7"/>
  <c r="U3128" i="7" s="1"/>
  <c r="C3128" i="7"/>
  <c r="E3128" i="7" s="1"/>
  <c r="F3128" i="7" s="1"/>
  <c r="L3127" i="7"/>
  <c r="K3127" i="7"/>
  <c r="H3127" i="7"/>
  <c r="U3127" i="7" s="1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L3123" i="7"/>
  <c r="K3123" i="7"/>
  <c r="H3123" i="7"/>
  <c r="U3123" i="7" s="1"/>
  <c r="C3123" i="7"/>
  <c r="E3123" i="7" s="1"/>
  <c r="F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K3120" i="7"/>
  <c r="H3120" i="7"/>
  <c r="U3120" i="7" s="1"/>
  <c r="C3120" i="7"/>
  <c r="E3120" i="7" s="1"/>
  <c r="F3120" i="7" s="1"/>
  <c r="I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C3118" i="7"/>
  <c r="E3118" i="7" s="1"/>
  <c r="F3118" i="7" s="1"/>
  <c r="L3117" i="7"/>
  <c r="K3117" i="7"/>
  <c r="H3117" i="7"/>
  <c r="U3117" i="7" s="1"/>
  <c r="C3117" i="7"/>
  <c r="E3117" i="7" s="1"/>
  <c r="F3117" i="7" s="1"/>
  <c r="U3116" i="7"/>
  <c r="L3116" i="7"/>
  <c r="K3116" i="7"/>
  <c r="H3116" i="7"/>
  <c r="C3116" i="7"/>
  <c r="E3116" i="7" s="1"/>
  <c r="F3116" i="7" s="1"/>
  <c r="L3115" i="7"/>
  <c r="K3115" i="7"/>
  <c r="H3115" i="7"/>
  <c r="U3115" i="7" s="1"/>
  <c r="C3115" i="7"/>
  <c r="E3115" i="7" s="1"/>
  <c r="F3115" i="7" s="1"/>
  <c r="J3115" i="7" s="1"/>
  <c r="L3114" i="7"/>
  <c r="K3114" i="7"/>
  <c r="H3114" i="7"/>
  <c r="U3114" i="7" s="1"/>
  <c r="C3114" i="7"/>
  <c r="E3114" i="7" s="1"/>
  <c r="F3114" i="7" s="1"/>
  <c r="U3113" i="7"/>
  <c r="L3113" i="7"/>
  <c r="K3113" i="7"/>
  <c r="H3113" i="7"/>
  <c r="C3113" i="7"/>
  <c r="E3113" i="7" s="1"/>
  <c r="F3113" i="7" s="1"/>
  <c r="L3112" i="7"/>
  <c r="K3112" i="7"/>
  <c r="H3112" i="7"/>
  <c r="U3112" i="7" s="1"/>
  <c r="C3112" i="7"/>
  <c r="E3112" i="7" s="1"/>
  <c r="F3112" i="7" s="1"/>
  <c r="L3111" i="7"/>
  <c r="K3111" i="7"/>
  <c r="H3111" i="7"/>
  <c r="U3111" i="7" s="1"/>
  <c r="C3111" i="7"/>
  <c r="E3111" i="7" s="1"/>
  <c r="F3111" i="7" s="1"/>
  <c r="L3110" i="7"/>
  <c r="K3110" i="7"/>
  <c r="H3110" i="7"/>
  <c r="U3110" i="7" s="1"/>
  <c r="C3110" i="7"/>
  <c r="E3110" i="7" s="1"/>
  <c r="F3110" i="7" s="1"/>
  <c r="L3109" i="7"/>
  <c r="K3109" i="7"/>
  <c r="H3109" i="7"/>
  <c r="U3109" i="7" s="1"/>
  <c r="C3109" i="7"/>
  <c r="E3109" i="7" s="1"/>
  <c r="F3109" i="7" s="1"/>
  <c r="L3108" i="7"/>
  <c r="K3108" i="7"/>
  <c r="H3108" i="7"/>
  <c r="U3108" i="7" s="1"/>
  <c r="F3108" i="7"/>
  <c r="C3108" i="7"/>
  <c r="E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I3103" i="7" s="1"/>
  <c r="L3102" i="7"/>
  <c r="K3102" i="7"/>
  <c r="H3102" i="7"/>
  <c r="U3102" i="7" s="1"/>
  <c r="C3102" i="7"/>
  <c r="E3102" i="7" s="1"/>
  <c r="F3102" i="7" s="1"/>
  <c r="L3101" i="7"/>
  <c r="K3101" i="7"/>
  <c r="H3101" i="7"/>
  <c r="U3101" i="7" s="1"/>
  <c r="C3101" i="7"/>
  <c r="E3101" i="7" s="1"/>
  <c r="F3101" i="7" s="1"/>
  <c r="I3101" i="7" s="1"/>
  <c r="L3100" i="7"/>
  <c r="K3100" i="7"/>
  <c r="H3100" i="7"/>
  <c r="U3100" i="7" s="1"/>
  <c r="C3100" i="7"/>
  <c r="E3100" i="7" s="1"/>
  <c r="F3100" i="7" s="1"/>
  <c r="U3099" i="7"/>
  <c r="L3099" i="7"/>
  <c r="K3099" i="7"/>
  <c r="H3099" i="7"/>
  <c r="C3099" i="7"/>
  <c r="E3099" i="7" s="1"/>
  <c r="F3099" i="7" s="1"/>
  <c r="L3098" i="7"/>
  <c r="K3098" i="7"/>
  <c r="H3098" i="7"/>
  <c r="U3098" i="7" s="1"/>
  <c r="C3098" i="7"/>
  <c r="E3098" i="7" s="1"/>
  <c r="F3098" i="7" s="1"/>
  <c r="J3098" i="7" s="1"/>
  <c r="L3097" i="7"/>
  <c r="K3097" i="7"/>
  <c r="H3097" i="7"/>
  <c r="U3097" i="7" s="1"/>
  <c r="C3097" i="7"/>
  <c r="E3097" i="7" s="1"/>
  <c r="F3097" i="7" s="1"/>
  <c r="L3096" i="7"/>
  <c r="K3096" i="7"/>
  <c r="H3096" i="7"/>
  <c r="U3096" i="7" s="1"/>
  <c r="C3096" i="7"/>
  <c r="E3096" i="7" s="1"/>
  <c r="F3096" i="7" s="1"/>
  <c r="L3095" i="7"/>
  <c r="K3095" i="7"/>
  <c r="H3095" i="7"/>
  <c r="U3095" i="7" s="1"/>
  <c r="C3095" i="7"/>
  <c r="E3095" i="7" s="1"/>
  <c r="F3095" i="7" s="1"/>
  <c r="L3094" i="7"/>
  <c r="K3094" i="7"/>
  <c r="H3094" i="7"/>
  <c r="U3094" i="7" s="1"/>
  <c r="C3094" i="7"/>
  <c r="E3094" i="7" s="1"/>
  <c r="F3094" i="7" s="1"/>
  <c r="L3093" i="7"/>
  <c r="K3093" i="7"/>
  <c r="H3093" i="7"/>
  <c r="U3093" i="7" s="1"/>
  <c r="C3093" i="7"/>
  <c r="E3093" i="7" s="1"/>
  <c r="F3093" i="7" s="1"/>
  <c r="L3092" i="7"/>
  <c r="K3092" i="7"/>
  <c r="H3092" i="7"/>
  <c r="U3092" i="7" s="1"/>
  <c r="C3092" i="7"/>
  <c r="E3092" i="7" s="1"/>
  <c r="F3092" i="7" s="1"/>
  <c r="L3091" i="7"/>
  <c r="K3091" i="7"/>
  <c r="H3091" i="7"/>
  <c r="U3091" i="7" s="1"/>
  <c r="F3091" i="7"/>
  <c r="C3091" i="7"/>
  <c r="E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U3088" i="7"/>
  <c r="L3088" i="7"/>
  <c r="K3088" i="7"/>
  <c r="H3088" i="7"/>
  <c r="C3088" i="7"/>
  <c r="E3088" i="7" s="1"/>
  <c r="F3088" i="7" s="1"/>
  <c r="L3087" i="7"/>
  <c r="K3087" i="7"/>
  <c r="H3087" i="7"/>
  <c r="U3087" i="7" s="1"/>
  <c r="C3087" i="7"/>
  <c r="E3087" i="7" s="1"/>
  <c r="F3087" i="7" s="1"/>
  <c r="I3087" i="7" s="1"/>
  <c r="L3086" i="7"/>
  <c r="K3086" i="7"/>
  <c r="H3086" i="7"/>
  <c r="U3086" i="7" s="1"/>
  <c r="F3086" i="7"/>
  <c r="C3086" i="7"/>
  <c r="E3086" i="7" s="1"/>
  <c r="L3085" i="7"/>
  <c r="K3085" i="7"/>
  <c r="H3085" i="7"/>
  <c r="U3085" i="7" s="1"/>
  <c r="C3085" i="7"/>
  <c r="E3085" i="7" s="1"/>
  <c r="F3085" i="7" s="1"/>
  <c r="L3084" i="7"/>
  <c r="K3084" i="7"/>
  <c r="I3084" i="7"/>
  <c r="H3084" i="7"/>
  <c r="U3084" i="7" s="1"/>
  <c r="C3084" i="7"/>
  <c r="E3084" i="7" s="1"/>
  <c r="F3084" i="7" s="1"/>
  <c r="L3083" i="7"/>
  <c r="K3083" i="7"/>
  <c r="H3083" i="7"/>
  <c r="U3083" i="7" s="1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L3080" i="7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C3078" i="7"/>
  <c r="E3078" i="7" s="1"/>
  <c r="F3078" i="7" s="1"/>
  <c r="L3077" i="7"/>
  <c r="K3077" i="7"/>
  <c r="H3077" i="7"/>
  <c r="U3077" i="7" s="1"/>
  <c r="C3077" i="7"/>
  <c r="E3077" i="7" s="1"/>
  <c r="F3077" i="7" s="1"/>
  <c r="L3076" i="7"/>
  <c r="K3076" i="7"/>
  <c r="H3076" i="7"/>
  <c r="U3076" i="7" s="1"/>
  <c r="C3076" i="7"/>
  <c r="E3076" i="7" s="1"/>
  <c r="F3076" i="7" s="1"/>
  <c r="L3075" i="7"/>
  <c r="K3075" i="7"/>
  <c r="H3075" i="7"/>
  <c r="U3075" i="7" s="1"/>
  <c r="C3075" i="7"/>
  <c r="E3075" i="7" s="1"/>
  <c r="F3075" i="7" s="1"/>
  <c r="L3074" i="7"/>
  <c r="K3074" i="7"/>
  <c r="J3074" i="7"/>
  <c r="H3074" i="7"/>
  <c r="U3074" i="7" s="1"/>
  <c r="C3074" i="7"/>
  <c r="E3074" i="7" s="1"/>
  <c r="F3074" i="7" s="1"/>
  <c r="I3074" i="7" s="1"/>
  <c r="L3073" i="7"/>
  <c r="K3073" i="7"/>
  <c r="H3073" i="7"/>
  <c r="U3073" i="7" s="1"/>
  <c r="E3073" i="7"/>
  <c r="F3073" i="7" s="1"/>
  <c r="C3073" i="7"/>
  <c r="L3072" i="7"/>
  <c r="J3072" i="7" s="1"/>
  <c r="K3072" i="7"/>
  <c r="H3072" i="7"/>
  <c r="U3072" i="7" s="1"/>
  <c r="C3072" i="7"/>
  <c r="E3072" i="7" s="1"/>
  <c r="F3072" i="7" s="1"/>
  <c r="L3071" i="7"/>
  <c r="K3071" i="7"/>
  <c r="H3071" i="7"/>
  <c r="U3071" i="7" s="1"/>
  <c r="C3071" i="7"/>
  <c r="E3071" i="7" s="1"/>
  <c r="F3071" i="7" s="1"/>
  <c r="U3070" i="7"/>
  <c r="L3070" i="7"/>
  <c r="K3070" i="7"/>
  <c r="H3070" i="7"/>
  <c r="E3070" i="7"/>
  <c r="F3070" i="7" s="1"/>
  <c r="C3070" i="7"/>
  <c r="L3069" i="7"/>
  <c r="K3069" i="7"/>
  <c r="H3069" i="7"/>
  <c r="U3069" i="7" s="1"/>
  <c r="C3069" i="7"/>
  <c r="E3069" i="7" s="1"/>
  <c r="F3069" i="7" s="1"/>
  <c r="I3069" i="7" s="1"/>
  <c r="L3068" i="7"/>
  <c r="K3068" i="7"/>
  <c r="H3068" i="7"/>
  <c r="U3068" i="7" s="1"/>
  <c r="C3068" i="7"/>
  <c r="E3068" i="7" s="1"/>
  <c r="F3068" i="7" s="1"/>
  <c r="U3067" i="7"/>
  <c r="L3067" i="7"/>
  <c r="K3067" i="7"/>
  <c r="H3067" i="7"/>
  <c r="C3067" i="7"/>
  <c r="E3067" i="7" s="1"/>
  <c r="F3067" i="7" s="1"/>
  <c r="L3066" i="7"/>
  <c r="K3066" i="7"/>
  <c r="H3066" i="7"/>
  <c r="U3066" i="7" s="1"/>
  <c r="C3066" i="7"/>
  <c r="E3066" i="7" s="1"/>
  <c r="F3066" i="7" s="1"/>
  <c r="I3066" i="7" s="1"/>
  <c r="L3065" i="7"/>
  <c r="K3065" i="7"/>
  <c r="H3065" i="7"/>
  <c r="U3065" i="7" s="1"/>
  <c r="C3065" i="7"/>
  <c r="E3065" i="7" s="1"/>
  <c r="F3065" i="7" s="1"/>
  <c r="L3064" i="7"/>
  <c r="K3064" i="7"/>
  <c r="H3064" i="7"/>
  <c r="U3064" i="7" s="1"/>
  <c r="C3064" i="7"/>
  <c r="E3064" i="7" s="1"/>
  <c r="F3064" i="7" s="1"/>
  <c r="L3063" i="7"/>
  <c r="K3063" i="7"/>
  <c r="H3063" i="7"/>
  <c r="U3063" i="7" s="1"/>
  <c r="C3063" i="7"/>
  <c r="E3063" i="7" s="1"/>
  <c r="F3063" i="7" s="1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F3061" i="7"/>
  <c r="C3061" i="7"/>
  <c r="E3061" i="7" s="1"/>
  <c r="L3060" i="7"/>
  <c r="K3060" i="7"/>
  <c r="H3060" i="7"/>
  <c r="U3060" i="7" s="1"/>
  <c r="C3060" i="7"/>
  <c r="E3060" i="7" s="1"/>
  <c r="F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C3058" i="7"/>
  <c r="E3058" i="7" s="1"/>
  <c r="F3058" i="7" s="1"/>
  <c r="L3057" i="7"/>
  <c r="K3057" i="7"/>
  <c r="H3057" i="7"/>
  <c r="U3057" i="7" s="1"/>
  <c r="C3057" i="7"/>
  <c r="E3057" i="7" s="1"/>
  <c r="F3057" i="7" s="1"/>
  <c r="L3056" i="7"/>
  <c r="K3056" i="7"/>
  <c r="H3056" i="7"/>
  <c r="U3056" i="7" s="1"/>
  <c r="C3056" i="7"/>
  <c r="E3056" i="7" s="1"/>
  <c r="F3056" i="7" s="1"/>
  <c r="J3056" i="7" s="1"/>
  <c r="L3055" i="7"/>
  <c r="K3055" i="7"/>
  <c r="H3055" i="7"/>
  <c r="U3055" i="7" s="1"/>
  <c r="C3055" i="7"/>
  <c r="E3055" i="7" s="1"/>
  <c r="F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F3053" i="7"/>
  <c r="C3053" i="7"/>
  <c r="E3053" i="7" s="1"/>
  <c r="L3052" i="7"/>
  <c r="K3052" i="7"/>
  <c r="H3052" i="7"/>
  <c r="U3052" i="7" s="1"/>
  <c r="C3052" i="7"/>
  <c r="E3052" i="7" s="1"/>
  <c r="F3052" i="7" s="1"/>
  <c r="L3051" i="7"/>
  <c r="K3051" i="7"/>
  <c r="H3051" i="7"/>
  <c r="U3051" i="7" s="1"/>
  <c r="E3051" i="7"/>
  <c r="F3051" i="7" s="1"/>
  <c r="C3051" i="7"/>
  <c r="L3050" i="7"/>
  <c r="K3050" i="7"/>
  <c r="H3050" i="7"/>
  <c r="U3050" i="7" s="1"/>
  <c r="C3050" i="7"/>
  <c r="E3050" i="7" s="1"/>
  <c r="F3050" i="7" s="1"/>
  <c r="L3049" i="7"/>
  <c r="K3049" i="7"/>
  <c r="H3049" i="7"/>
  <c r="U3049" i="7" s="1"/>
  <c r="F3049" i="7"/>
  <c r="C3049" i="7"/>
  <c r="E3049" i="7" s="1"/>
  <c r="L3048" i="7"/>
  <c r="K3048" i="7"/>
  <c r="H3048" i="7"/>
  <c r="U3048" i="7" s="1"/>
  <c r="F3048" i="7"/>
  <c r="C3048" i="7"/>
  <c r="E3048" i="7" s="1"/>
  <c r="L3047" i="7"/>
  <c r="K3047" i="7"/>
  <c r="H3047" i="7"/>
  <c r="U3047" i="7" s="1"/>
  <c r="C3047" i="7"/>
  <c r="E3047" i="7" s="1"/>
  <c r="F3047" i="7" s="1"/>
  <c r="L3046" i="7"/>
  <c r="K3046" i="7"/>
  <c r="H3046" i="7"/>
  <c r="U3046" i="7" s="1"/>
  <c r="E3046" i="7"/>
  <c r="F3046" i="7" s="1"/>
  <c r="C3046" i="7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C3044" i="7"/>
  <c r="E3044" i="7" s="1"/>
  <c r="F3044" i="7" s="1"/>
  <c r="I3044" i="7" s="1"/>
  <c r="L3043" i="7"/>
  <c r="K3043" i="7"/>
  <c r="H3043" i="7"/>
  <c r="U3043" i="7" s="1"/>
  <c r="C3043" i="7"/>
  <c r="E3043" i="7" s="1"/>
  <c r="F3043" i="7" s="1"/>
  <c r="L3042" i="7"/>
  <c r="K3042" i="7"/>
  <c r="H3042" i="7"/>
  <c r="U3042" i="7" s="1"/>
  <c r="C3042" i="7"/>
  <c r="E3042" i="7" s="1"/>
  <c r="F3042" i="7" s="1"/>
  <c r="L3041" i="7"/>
  <c r="K3041" i="7"/>
  <c r="H3041" i="7"/>
  <c r="U3041" i="7" s="1"/>
  <c r="C3041" i="7"/>
  <c r="E3041" i="7" s="1"/>
  <c r="F3041" i="7" s="1"/>
  <c r="L3040" i="7"/>
  <c r="K3040" i="7"/>
  <c r="H3040" i="7"/>
  <c r="U3040" i="7" s="1"/>
  <c r="C3040" i="7"/>
  <c r="E3040" i="7" s="1"/>
  <c r="F3040" i="7" s="1"/>
  <c r="L3039" i="7"/>
  <c r="K3039" i="7"/>
  <c r="H3039" i="7"/>
  <c r="U3039" i="7" s="1"/>
  <c r="C3039" i="7"/>
  <c r="E3039" i="7" s="1"/>
  <c r="F3039" i="7" s="1"/>
  <c r="U3038" i="7"/>
  <c r="L3038" i="7"/>
  <c r="K3038" i="7"/>
  <c r="H3038" i="7"/>
  <c r="C3038" i="7"/>
  <c r="E3038" i="7" s="1"/>
  <c r="F3038" i="7" s="1"/>
  <c r="J3038" i="7" s="1"/>
  <c r="L3037" i="7"/>
  <c r="K3037" i="7"/>
  <c r="H3037" i="7"/>
  <c r="U3037" i="7" s="1"/>
  <c r="C3037" i="7"/>
  <c r="E3037" i="7" s="1"/>
  <c r="F3037" i="7" s="1"/>
  <c r="U3036" i="7"/>
  <c r="L3036" i="7"/>
  <c r="K3036" i="7"/>
  <c r="H3036" i="7"/>
  <c r="C3036" i="7"/>
  <c r="E3036" i="7" s="1"/>
  <c r="F3036" i="7" s="1"/>
  <c r="L3035" i="7"/>
  <c r="K3035" i="7"/>
  <c r="H3035" i="7"/>
  <c r="U3035" i="7" s="1"/>
  <c r="C3035" i="7"/>
  <c r="E3035" i="7" s="1"/>
  <c r="F3035" i="7" s="1"/>
  <c r="L3034" i="7"/>
  <c r="K3034" i="7"/>
  <c r="H3034" i="7"/>
  <c r="U3034" i="7" s="1"/>
  <c r="C3034" i="7"/>
  <c r="E3034" i="7" s="1"/>
  <c r="F3034" i="7" s="1"/>
  <c r="U3033" i="7"/>
  <c r="L3033" i="7"/>
  <c r="K3033" i="7"/>
  <c r="H3033" i="7"/>
  <c r="C3033" i="7"/>
  <c r="E3033" i="7" s="1"/>
  <c r="F3033" i="7" s="1"/>
  <c r="L3032" i="7"/>
  <c r="K3032" i="7"/>
  <c r="H3032" i="7"/>
  <c r="U3032" i="7" s="1"/>
  <c r="C3032" i="7"/>
  <c r="E3032" i="7" s="1"/>
  <c r="F3032" i="7" s="1"/>
  <c r="U3031" i="7"/>
  <c r="L3031" i="7"/>
  <c r="K3031" i="7"/>
  <c r="H3031" i="7"/>
  <c r="C3031" i="7"/>
  <c r="E3031" i="7" s="1"/>
  <c r="F3031" i="7" s="1"/>
  <c r="L3030" i="7"/>
  <c r="K3030" i="7"/>
  <c r="H3030" i="7"/>
  <c r="U3030" i="7" s="1"/>
  <c r="F3030" i="7"/>
  <c r="C3030" i="7"/>
  <c r="E3030" i="7" s="1"/>
  <c r="L3029" i="7"/>
  <c r="K3029" i="7"/>
  <c r="H3029" i="7"/>
  <c r="U3029" i="7" s="1"/>
  <c r="C3029" i="7"/>
  <c r="E3029" i="7" s="1"/>
  <c r="F3029" i="7" s="1"/>
  <c r="L3028" i="7"/>
  <c r="K3028" i="7"/>
  <c r="H3028" i="7"/>
  <c r="U3028" i="7" s="1"/>
  <c r="C3028" i="7"/>
  <c r="E3028" i="7" s="1"/>
  <c r="F3028" i="7" s="1"/>
  <c r="U3027" i="7"/>
  <c r="L3027" i="7"/>
  <c r="K3027" i="7"/>
  <c r="H3027" i="7"/>
  <c r="C3027" i="7"/>
  <c r="E3027" i="7" s="1"/>
  <c r="F3027" i="7" s="1"/>
  <c r="L3026" i="7"/>
  <c r="K3026" i="7"/>
  <c r="I3026" i="7"/>
  <c r="H3026" i="7"/>
  <c r="U3026" i="7" s="1"/>
  <c r="C3026" i="7"/>
  <c r="E3026" i="7" s="1"/>
  <c r="F3026" i="7" s="1"/>
  <c r="L3025" i="7"/>
  <c r="J3025" i="7" s="1"/>
  <c r="K3025" i="7"/>
  <c r="H3025" i="7"/>
  <c r="U3025" i="7" s="1"/>
  <c r="C3025" i="7"/>
  <c r="E3025" i="7" s="1"/>
  <c r="F3025" i="7" s="1"/>
  <c r="L3024" i="7"/>
  <c r="K3024" i="7"/>
  <c r="H3024" i="7"/>
  <c r="U3024" i="7" s="1"/>
  <c r="C3024" i="7"/>
  <c r="E3024" i="7" s="1"/>
  <c r="F3024" i="7" s="1"/>
  <c r="L3023" i="7"/>
  <c r="K3023" i="7"/>
  <c r="H3023" i="7"/>
  <c r="U3023" i="7" s="1"/>
  <c r="C3023" i="7"/>
  <c r="E3023" i="7" s="1"/>
  <c r="F3023" i="7" s="1"/>
  <c r="I3023" i="7" s="1"/>
  <c r="L3022" i="7"/>
  <c r="K3022" i="7"/>
  <c r="H3022" i="7"/>
  <c r="U3022" i="7" s="1"/>
  <c r="C3022" i="7"/>
  <c r="E3022" i="7" s="1"/>
  <c r="F3022" i="7" s="1"/>
  <c r="L3021" i="7"/>
  <c r="K3021" i="7"/>
  <c r="H3021" i="7"/>
  <c r="U3021" i="7" s="1"/>
  <c r="C3021" i="7"/>
  <c r="E3021" i="7" s="1"/>
  <c r="F3021" i="7" s="1"/>
  <c r="L3020" i="7"/>
  <c r="K3020" i="7"/>
  <c r="H3020" i="7"/>
  <c r="U3020" i="7" s="1"/>
  <c r="C3020" i="7"/>
  <c r="E3020" i="7" s="1"/>
  <c r="F3020" i="7" s="1"/>
  <c r="L3019" i="7"/>
  <c r="K3019" i="7"/>
  <c r="H3019" i="7"/>
  <c r="U3019" i="7" s="1"/>
  <c r="F3019" i="7"/>
  <c r="C3019" i="7"/>
  <c r="E3019" i="7" s="1"/>
  <c r="U3018" i="7"/>
  <c r="L3018" i="7"/>
  <c r="K3018" i="7"/>
  <c r="H3018" i="7"/>
  <c r="C3018" i="7"/>
  <c r="E3018" i="7" s="1"/>
  <c r="F3018" i="7" s="1"/>
  <c r="U3017" i="7"/>
  <c r="L3017" i="7"/>
  <c r="K3017" i="7"/>
  <c r="H3017" i="7"/>
  <c r="E3017" i="7"/>
  <c r="F3017" i="7" s="1"/>
  <c r="C3017" i="7"/>
  <c r="L3016" i="7"/>
  <c r="K3016" i="7"/>
  <c r="H3016" i="7"/>
  <c r="U3016" i="7" s="1"/>
  <c r="C3016" i="7"/>
  <c r="E3016" i="7" s="1"/>
  <c r="F3016" i="7" s="1"/>
  <c r="U3015" i="7"/>
  <c r="L3015" i="7"/>
  <c r="K3015" i="7"/>
  <c r="H3015" i="7"/>
  <c r="E3015" i="7"/>
  <c r="F3015" i="7" s="1"/>
  <c r="C3015" i="7"/>
  <c r="L3014" i="7"/>
  <c r="K3014" i="7"/>
  <c r="H3014" i="7"/>
  <c r="U3014" i="7" s="1"/>
  <c r="E3014" i="7"/>
  <c r="F3014" i="7" s="1"/>
  <c r="C3014" i="7"/>
  <c r="U3013" i="7"/>
  <c r="L3013" i="7"/>
  <c r="K3013" i="7"/>
  <c r="H3013" i="7"/>
  <c r="C3013" i="7"/>
  <c r="E3013" i="7" s="1"/>
  <c r="F3013" i="7" s="1"/>
  <c r="L3012" i="7"/>
  <c r="K3012" i="7"/>
  <c r="H3012" i="7"/>
  <c r="U3012" i="7" s="1"/>
  <c r="C3012" i="7"/>
  <c r="E3012" i="7" s="1"/>
  <c r="F3012" i="7" s="1"/>
  <c r="L3011" i="7"/>
  <c r="K3011" i="7"/>
  <c r="H3011" i="7"/>
  <c r="U3011" i="7" s="1"/>
  <c r="C3011" i="7"/>
  <c r="E3011" i="7" s="1"/>
  <c r="F3011" i="7" s="1"/>
  <c r="U3010" i="7"/>
  <c r="L3010" i="7"/>
  <c r="K3010" i="7"/>
  <c r="H3010" i="7"/>
  <c r="C3010" i="7"/>
  <c r="E3010" i="7" s="1"/>
  <c r="F3010" i="7" s="1"/>
  <c r="L3009" i="7"/>
  <c r="K3009" i="7"/>
  <c r="H3009" i="7"/>
  <c r="U3009" i="7" s="1"/>
  <c r="C3009" i="7"/>
  <c r="E3009" i="7" s="1"/>
  <c r="F3009" i="7" s="1"/>
  <c r="U3008" i="7"/>
  <c r="L3008" i="7"/>
  <c r="K3008" i="7"/>
  <c r="H3008" i="7"/>
  <c r="C3008" i="7"/>
  <c r="E3008" i="7" s="1"/>
  <c r="F3008" i="7" s="1"/>
  <c r="L3007" i="7"/>
  <c r="K3007" i="7"/>
  <c r="H3007" i="7"/>
  <c r="U3007" i="7" s="1"/>
  <c r="C3007" i="7"/>
  <c r="E3007" i="7" s="1"/>
  <c r="F3007" i="7" s="1"/>
  <c r="L3006" i="7"/>
  <c r="K3006" i="7"/>
  <c r="H3006" i="7"/>
  <c r="U3006" i="7" s="1"/>
  <c r="C3006" i="7"/>
  <c r="E3006" i="7" s="1"/>
  <c r="F3006" i="7" s="1"/>
  <c r="U3005" i="7"/>
  <c r="L3005" i="7"/>
  <c r="K3005" i="7"/>
  <c r="H3005" i="7"/>
  <c r="C3005" i="7"/>
  <c r="E3005" i="7" s="1"/>
  <c r="F3005" i="7" s="1"/>
  <c r="L3004" i="7"/>
  <c r="K3004" i="7"/>
  <c r="H3004" i="7"/>
  <c r="U3004" i="7" s="1"/>
  <c r="C3004" i="7"/>
  <c r="E3004" i="7" s="1"/>
  <c r="F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C3002" i="7"/>
  <c r="E3002" i="7" s="1"/>
  <c r="F3002" i="7" s="1"/>
  <c r="L3001" i="7"/>
  <c r="K3001" i="7"/>
  <c r="H3001" i="7"/>
  <c r="U3001" i="7" s="1"/>
  <c r="C3001" i="7"/>
  <c r="E3001" i="7" s="1"/>
  <c r="F3001" i="7" s="1"/>
  <c r="I3001" i="7" s="1"/>
  <c r="L3000" i="7"/>
  <c r="K3000" i="7"/>
  <c r="H3000" i="7"/>
  <c r="U3000" i="7" s="1"/>
  <c r="C3000" i="7"/>
  <c r="E3000" i="7" s="1"/>
  <c r="F3000" i="7" s="1"/>
  <c r="L2999" i="7"/>
  <c r="K2999" i="7"/>
  <c r="H2999" i="7"/>
  <c r="U2999" i="7" s="1"/>
  <c r="C2999" i="7"/>
  <c r="E2999" i="7" s="1"/>
  <c r="F2999" i="7" s="1"/>
  <c r="L2998" i="7"/>
  <c r="K2998" i="7"/>
  <c r="H2998" i="7"/>
  <c r="U2998" i="7" s="1"/>
  <c r="C2998" i="7"/>
  <c r="E2998" i="7" s="1"/>
  <c r="F2998" i="7" s="1"/>
  <c r="I2998" i="7" s="1"/>
  <c r="L2997" i="7"/>
  <c r="K2997" i="7"/>
  <c r="H2997" i="7"/>
  <c r="U2997" i="7" s="1"/>
  <c r="C2997" i="7"/>
  <c r="E2997" i="7" s="1"/>
  <c r="F2997" i="7" s="1"/>
  <c r="L2996" i="7"/>
  <c r="K2996" i="7"/>
  <c r="H2996" i="7"/>
  <c r="U2996" i="7" s="1"/>
  <c r="C2996" i="7"/>
  <c r="E2996" i="7" s="1"/>
  <c r="F2996" i="7" s="1"/>
  <c r="L2995" i="7"/>
  <c r="K2995" i="7"/>
  <c r="H2995" i="7"/>
  <c r="U2995" i="7" s="1"/>
  <c r="E2995" i="7"/>
  <c r="F2995" i="7" s="1"/>
  <c r="C2995" i="7"/>
  <c r="L2994" i="7"/>
  <c r="K2994" i="7"/>
  <c r="H2994" i="7"/>
  <c r="U2994" i="7" s="1"/>
  <c r="E2994" i="7"/>
  <c r="F2994" i="7" s="1"/>
  <c r="C2994" i="7"/>
  <c r="L2993" i="7"/>
  <c r="K2993" i="7"/>
  <c r="H2993" i="7"/>
  <c r="U2993" i="7" s="1"/>
  <c r="C2993" i="7"/>
  <c r="E2993" i="7" s="1"/>
  <c r="F2993" i="7" s="1"/>
  <c r="L2992" i="7"/>
  <c r="K2992" i="7"/>
  <c r="H2992" i="7"/>
  <c r="U2992" i="7" s="1"/>
  <c r="C2992" i="7"/>
  <c r="E2992" i="7" s="1"/>
  <c r="F2992" i="7" s="1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C2990" i="7"/>
  <c r="E2990" i="7" s="1"/>
  <c r="F2990" i="7" s="1"/>
  <c r="U2989" i="7"/>
  <c r="L2989" i="7"/>
  <c r="J2989" i="7" s="1"/>
  <c r="K2989" i="7"/>
  <c r="H2989" i="7"/>
  <c r="C2989" i="7"/>
  <c r="E2989" i="7" s="1"/>
  <c r="F2989" i="7" s="1"/>
  <c r="L2988" i="7"/>
  <c r="K2988" i="7"/>
  <c r="H2988" i="7"/>
  <c r="U2988" i="7" s="1"/>
  <c r="C2988" i="7"/>
  <c r="E2988" i="7" s="1"/>
  <c r="F2988" i="7" s="1"/>
  <c r="L2987" i="7"/>
  <c r="K2987" i="7"/>
  <c r="H2987" i="7"/>
  <c r="U2987" i="7" s="1"/>
  <c r="C2987" i="7"/>
  <c r="E2987" i="7" s="1"/>
  <c r="F2987" i="7" s="1"/>
  <c r="L2986" i="7"/>
  <c r="K2986" i="7"/>
  <c r="H2986" i="7"/>
  <c r="U2986" i="7" s="1"/>
  <c r="C2986" i="7"/>
  <c r="E2986" i="7" s="1"/>
  <c r="F2986" i="7" s="1"/>
  <c r="U2985" i="7"/>
  <c r="L2985" i="7"/>
  <c r="K2985" i="7"/>
  <c r="H2985" i="7"/>
  <c r="C2985" i="7"/>
  <c r="E2985" i="7" s="1"/>
  <c r="F2985" i="7" s="1"/>
  <c r="L2984" i="7"/>
  <c r="K2984" i="7"/>
  <c r="H2984" i="7"/>
  <c r="U2984" i="7" s="1"/>
  <c r="C2984" i="7"/>
  <c r="E2984" i="7" s="1"/>
  <c r="F2984" i="7" s="1"/>
  <c r="L2983" i="7"/>
  <c r="K2983" i="7"/>
  <c r="H2983" i="7"/>
  <c r="U2983" i="7" s="1"/>
  <c r="C2983" i="7"/>
  <c r="E2983" i="7" s="1"/>
  <c r="F2983" i="7" s="1"/>
  <c r="L2982" i="7"/>
  <c r="K2982" i="7"/>
  <c r="H2982" i="7"/>
  <c r="U2982" i="7" s="1"/>
  <c r="C2982" i="7"/>
  <c r="E2982" i="7" s="1"/>
  <c r="F2982" i="7" s="1"/>
  <c r="U2981" i="7"/>
  <c r="L2981" i="7"/>
  <c r="K2981" i="7"/>
  <c r="H2981" i="7"/>
  <c r="E2981" i="7"/>
  <c r="F2981" i="7" s="1"/>
  <c r="C2981" i="7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U2978" i="7"/>
  <c r="L2978" i="7"/>
  <c r="K2978" i="7"/>
  <c r="H2978" i="7"/>
  <c r="C2978" i="7"/>
  <c r="E2978" i="7" s="1"/>
  <c r="F2978" i="7" s="1"/>
  <c r="L2977" i="7"/>
  <c r="K2977" i="7"/>
  <c r="H2977" i="7"/>
  <c r="U2977" i="7" s="1"/>
  <c r="C2977" i="7"/>
  <c r="E2977" i="7" s="1"/>
  <c r="F2977" i="7" s="1"/>
  <c r="L2976" i="7"/>
  <c r="K2976" i="7"/>
  <c r="H2976" i="7"/>
  <c r="U2976" i="7" s="1"/>
  <c r="C2976" i="7"/>
  <c r="E2976" i="7" s="1"/>
  <c r="F2976" i="7" s="1"/>
  <c r="L2975" i="7"/>
  <c r="K2975" i="7"/>
  <c r="H2975" i="7"/>
  <c r="U2975" i="7" s="1"/>
  <c r="C2975" i="7"/>
  <c r="E2975" i="7" s="1"/>
  <c r="F2975" i="7" s="1"/>
  <c r="L2974" i="7"/>
  <c r="K2974" i="7"/>
  <c r="H2974" i="7"/>
  <c r="U2974" i="7" s="1"/>
  <c r="C2974" i="7"/>
  <c r="E2974" i="7" s="1"/>
  <c r="F2974" i="7" s="1"/>
  <c r="J2974" i="7" s="1"/>
  <c r="L2973" i="7"/>
  <c r="K2973" i="7"/>
  <c r="H2973" i="7"/>
  <c r="U2973" i="7" s="1"/>
  <c r="C2973" i="7"/>
  <c r="E2973" i="7" s="1"/>
  <c r="F2973" i="7" s="1"/>
  <c r="U2972" i="7"/>
  <c r="L2972" i="7"/>
  <c r="K2972" i="7"/>
  <c r="H2972" i="7"/>
  <c r="C2972" i="7"/>
  <c r="E2972" i="7" s="1"/>
  <c r="F2972" i="7" s="1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E2970" i="7"/>
  <c r="F2970" i="7" s="1"/>
  <c r="C2970" i="7"/>
  <c r="L2969" i="7"/>
  <c r="K2969" i="7"/>
  <c r="H2969" i="7"/>
  <c r="U2969" i="7" s="1"/>
  <c r="C2969" i="7"/>
  <c r="E2969" i="7" s="1"/>
  <c r="F2969" i="7" s="1"/>
  <c r="L2968" i="7"/>
  <c r="K2968" i="7"/>
  <c r="H2968" i="7"/>
  <c r="U2968" i="7" s="1"/>
  <c r="C2968" i="7"/>
  <c r="E2968" i="7" s="1"/>
  <c r="F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C2966" i="7"/>
  <c r="E2966" i="7" s="1"/>
  <c r="F2966" i="7" s="1"/>
  <c r="L2965" i="7"/>
  <c r="K2965" i="7"/>
  <c r="H2965" i="7"/>
  <c r="U2965" i="7" s="1"/>
  <c r="C2965" i="7"/>
  <c r="E2965" i="7" s="1"/>
  <c r="F2965" i="7" s="1"/>
  <c r="L2964" i="7"/>
  <c r="K2964" i="7"/>
  <c r="H2964" i="7"/>
  <c r="U2964" i="7" s="1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U2961" i="7"/>
  <c r="L2961" i="7"/>
  <c r="K2961" i="7"/>
  <c r="H2961" i="7"/>
  <c r="C2961" i="7"/>
  <c r="E2961" i="7" s="1"/>
  <c r="F2961" i="7" s="1"/>
  <c r="L2960" i="7"/>
  <c r="K2960" i="7"/>
  <c r="H2960" i="7"/>
  <c r="U2960" i="7" s="1"/>
  <c r="C2960" i="7"/>
  <c r="E2960" i="7" s="1"/>
  <c r="F2960" i="7" s="1"/>
  <c r="U2959" i="7"/>
  <c r="L2959" i="7"/>
  <c r="J2959" i="7" s="1"/>
  <c r="K2959" i="7"/>
  <c r="H2959" i="7"/>
  <c r="C2959" i="7"/>
  <c r="E2959" i="7" s="1"/>
  <c r="F2959" i="7" s="1"/>
  <c r="L2958" i="7"/>
  <c r="K2958" i="7"/>
  <c r="H2958" i="7"/>
  <c r="U2958" i="7" s="1"/>
  <c r="C2958" i="7"/>
  <c r="E2958" i="7" s="1"/>
  <c r="F2958" i="7" s="1"/>
  <c r="L2957" i="7"/>
  <c r="K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L2955" i="7"/>
  <c r="K2955" i="7"/>
  <c r="H2955" i="7"/>
  <c r="U2955" i="7" s="1"/>
  <c r="C2955" i="7"/>
  <c r="E2955" i="7" s="1"/>
  <c r="F2955" i="7" s="1"/>
  <c r="L2954" i="7"/>
  <c r="K2954" i="7"/>
  <c r="H2954" i="7"/>
  <c r="U2954" i="7" s="1"/>
  <c r="C2954" i="7"/>
  <c r="E2954" i="7" s="1"/>
  <c r="F2954" i="7" s="1"/>
  <c r="L2953" i="7"/>
  <c r="K2953" i="7"/>
  <c r="H2953" i="7"/>
  <c r="U2953" i="7" s="1"/>
  <c r="C2953" i="7"/>
  <c r="E2953" i="7" s="1"/>
  <c r="F2953" i="7" s="1"/>
  <c r="L2952" i="7"/>
  <c r="K2952" i="7"/>
  <c r="H2952" i="7"/>
  <c r="U2952" i="7" s="1"/>
  <c r="C2952" i="7"/>
  <c r="E2952" i="7" s="1"/>
  <c r="F2952" i="7" s="1"/>
  <c r="I2952" i="7" s="1"/>
  <c r="U2951" i="7"/>
  <c r="L2951" i="7"/>
  <c r="K2951" i="7"/>
  <c r="H2951" i="7"/>
  <c r="C2951" i="7"/>
  <c r="E2951" i="7" s="1"/>
  <c r="F2951" i="7" s="1"/>
  <c r="L2950" i="7"/>
  <c r="K2950" i="7"/>
  <c r="H2950" i="7"/>
  <c r="U2950" i="7" s="1"/>
  <c r="C2950" i="7"/>
  <c r="E2950" i="7" s="1"/>
  <c r="F2950" i="7" s="1"/>
  <c r="L2949" i="7"/>
  <c r="K2949" i="7"/>
  <c r="H2949" i="7"/>
  <c r="U2949" i="7" s="1"/>
  <c r="C2949" i="7"/>
  <c r="E2949" i="7" s="1"/>
  <c r="F2949" i="7" s="1"/>
  <c r="J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U2946" i="7"/>
  <c r="L2946" i="7"/>
  <c r="K2946" i="7"/>
  <c r="H2946" i="7"/>
  <c r="C2946" i="7"/>
  <c r="E2946" i="7" s="1"/>
  <c r="F2946" i="7" s="1"/>
  <c r="L2945" i="7"/>
  <c r="K2945" i="7"/>
  <c r="H2945" i="7"/>
  <c r="U2945" i="7" s="1"/>
  <c r="C2945" i="7"/>
  <c r="E2945" i="7" s="1"/>
  <c r="F2945" i="7" s="1"/>
  <c r="L2944" i="7"/>
  <c r="K2944" i="7"/>
  <c r="H2944" i="7"/>
  <c r="U2944" i="7" s="1"/>
  <c r="C2944" i="7"/>
  <c r="E2944" i="7" s="1"/>
  <c r="F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C2942" i="7"/>
  <c r="E2942" i="7" s="1"/>
  <c r="F2942" i="7" s="1"/>
  <c r="L2941" i="7"/>
  <c r="K2941" i="7"/>
  <c r="H2941" i="7"/>
  <c r="U2941" i="7" s="1"/>
  <c r="C2941" i="7"/>
  <c r="E2941" i="7" s="1"/>
  <c r="F2941" i="7" s="1"/>
  <c r="J2941" i="7" s="1"/>
  <c r="L2940" i="7"/>
  <c r="K2940" i="7"/>
  <c r="H2940" i="7"/>
  <c r="U2940" i="7" s="1"/>
  <c r="C2940" i="7"/>
  <c r="E2940" i="7" s="1"/>
  <c r="F2940" i="7" s="1"/>
  <c r="L2939" i="7"/>
  <c r="K2939" i="7"/>
  <c r="H2939" i="7"/>
  <c r="U2939" i="7" s="1"/>
  <c r="C2939" i="7"/>
  <c r="E2939" i="7" s="1"/>
  <c r="F2939" i="7" s="1"/>
  <c r="L2938" i="7"/>
  <c r="K2938" i="7"/>
  <c r="H2938" i="7"/>
  <c r="U2938" i="7" s="1"/>
  <c r="E2938" i="7"/>
  <c r="F2938" i="7" s="1"/>
  <c r="C2938" i="7"/>
  <c r="U2937" i="7"/>
  <c r="L2937" i="7"/>
  <c r="K2937" i="7"/>
  <c r="H2937" i="7"/>
  <c r="C2937" i="7"/>
  <c r="E2937" i="7" s="1"/>
  <c r="F2937" i="7" s="1"/>
  <c r="L2936" i="7"/>
  <c r="K2936" i="7"/>
  <c r="H2936" i="7"/>
  <c r="U2936" i="7" s="1"/>
  <c r="C2936" i="7"/>
  <c r="E2936" i="7" s="1"/>
  <c r="F2936" i="7" s="1"/>
  <c r="L2935" i="7"/>
  <c r="K2935" i="7"/>
  <c r="H2935" i="7"/>
  <c r="U2935" i="7" s="1"/>
  <c r="F2935" i="7"/>
  <c r="C2935" i="7"/>
  <c r="E2935" i="7" s="1"/>
  <c r="U2934" i="7"/>
  <c r="L2934" i="7"/>
  <c r="K2934" i="7"/>
  <c r="H2934" i="7"/>
  <c r="C2934" i="7"/>
  <c r="E2934" i="7" s="1"/>
  <c r="F2934" i="7" s="1"/>
  <c r="L2933" i="7"/>
  <c r="K2933" i="7"/>
  <c r="H2933" i="7"/>
  <c r="U2933" i="7" s="1"/>
  <c r="C2933" i="7"/>
  <c r="E2933" i="7" s="1"/>
  <c r="F2933" i="7" s="1"/>
  <c r="J2933" i="7" s="1"/>
  <c r="L2932" i="7"/>
  <c r="K2932" i="7"/>
  <c r="H2932" i="7"/>
  <c r="U2932" i="7" s="1"/>
  <c r="C2932" i="7"/>
  <c r="E2932" i="7" s="1"/>
  <c r="F2932" i="7" s="1"/>
  <c r="U2931" i="7"/>
  <c r="L2931" i="7"/>
  <c r="K2931" i="7"/>
  <c r="H2931" i="7"/>
  <c r="C2931" i="7"/>
  <c r="E2931" i="7" s="1"/>
  <c r="F2931" i="7" s="1"/>
  <c r="U2930" i="7"/>
  <c r="L2930" i="7"/>
  <c r="K2930" i="7"/>
  <c r="H2930" i="7"/>
  <c r="C2930" i="7"/>
  <c r="E2930" i="7" s="1"/>
  <c r="F2930" i="7" s="1"/>
  <c r="U2929" i="7"/>
  <c r="L2929" i="7"/>
  <c r="K2929" i="7"/>
  <c r="H2929" i="7"/>
  <c r="C2929" i="7"/>
  <c r="E2929" i="7" s="1"/>
  <c r="F2929" i="7" s="1"/>
  <c r="L2928" i="7"/>
  <c r="K2928" i="7"/>
  <c r="H2928" i="7"/>
  <c r="U2928" i="7" s="1"/>
  <c r="F2928" i="7"/>
  <c r="C2928" i="7"/>
  <c r="E2928" i="7" s="1"/>
  <c r="L2927" i="7"/>
  <c r="K2927" i="7"/>
  <c r="H2927" i="7"/>
  <c r="U2927" i="7" s="1"/>
  <c r="C2927" i="7"/>
  <c r="E2927" i="7" s="1"/>
  <c r="F2927" i="7" s="1"/>
  <c r="L2926" i="7"/>
  <c r="K2926" i="7"/>
  <c r="H2926" i="7"/>
  <c r="U2926" i="7" s="1"/>
  <c r="C2926" i="7"/>
  <c r="E2926" i="7" s="1"/>
  <c r="F2926" i="7" s="1"/>
  <c r="L2925" i="7"/>
  <c r="K2925" i="7"/>
  <c r="H2925" i="7"/>
  <c r="U2925" i="7" s="1"/>
  <c r="C2925" i="7"/>
  <c r="E2925" i="7" s="1"/>
  <c r="F2925" i="7" s="1"/>
  <c r="L2924" i="7"/>
  <c r="K2924" i="7"/>
  <c r="H2924" i="7"/>
  <c r="U2924" i="7" s="1"/>
  <c r="C2924" i="7"/>
  <c r="E2924" i="7" s="1"/>
  <c r="F2924" i="7" s="1"/>
  <c r="L2923" i="7"/>
  <c r="K2923" i="7"/>
  <c r="H2923" i="7"/>
  <c r="U2923" i="7" s="1"/>
  <c r="C2923" i="7"/>
  <c r="E2923" i="7" s="1"/>
  <c r="F2923" i="7" s="1"/>
  <c r="L2922" i="7"/>
  <c r="K2922" i="7"/>
  <c r="H2922" i="7"/>
  <c r="U2922" i="7" s="1"/>
  <c r="C2922" i="7"/>
  <c r="E2922" i="7" s="1"/>
  <c r="F2922" i="7" s="1"/>
  <c r="U2921" i="7"/>
  <c r="L2921" i="7"/>
  <c r="K2921" i="7"/>
  <c r="H2921" i="7"/>
  <c r="E2921" i="7"/>
  <c r="F2921" i="7" s="1"/>
  <c r="C2921" i="7"/>
  <c r="L2920" i="7"/>
  <c r="I2920" i="7" s="1"/>
  <c r="K2920" i="7"/>
  <c r="H2920" i="7"/>
  <c r="U2920" i="7" s="1"/>
  <c r="C2920" i="7"/>
  <c r="E2920" i="7" s="1"/>
  <c r="F2920" i="7" s="1"/>
  <c r="L2919" i="7"/>
  <c r="K2919" i="7"/>
  <c r="H2919" i="7"/>
  <c r="U2919" i="7" s="1"/>
  <c r="C2919" i="7"/>
  <c r="E2919" i="7" s="1"/>
  <c r="F2919" i="7" s="1"/>
  <c r="U2918" i="7"/>
  <c r="L2918" i="7"/>
  <c r="K2918" i="7"/>
  <c r="H2918" i="7"/>
  <c r="C2918" i="7"/>
  <c r="E2918" i="7" s="1"/>
  <c r="F2918" i="7" s="1"/>
  <c r="L2917" i="7"/>
  <c r="K2917" i="7"/>
  <c r="H2917" i="7"/>
  <c r="U2917" i="7" s="1"/>
  <c r="E2917" i="7"/>
  <c r="F2917" i="7" s="1"/>
  <c r="C2917" i="7"/>
  <c r="L2916" i="7"/>
  <c r="K2916" i="7"/>
  <c r="H2916" i="7"/>
  <c r="U2916" i="7" s="1"/>
  <c r="C2916" i="7"/>
  <c r="E2916" i="7" s="1"/>
  <c r="F2916" i="7" s="1"/>
  <c r="L2915" i="7"/>
  <c r="K2915" i="7"/>
  <c r="H2915" i="7"/>
  <c r="U2915" i="7" s="1"/>
  <c r="C2915" i="7"/>
  <c r="E2915" i="7" s="1"/>
  <c r="F2915" i="7" s="1"/>
  <c r="L2914" i="7"/>
  <c r="K2914" i="7"/>
  <c r="H2914" i="7"/>
  <c r="U2914" i="7" s="1"/>
  <c r="E2914" i="7"/>
  <c r="F2914" i="7" s="1"/>
  <c r="I2914" i="7" s="1"/>
  <c r="C2914" i="7"/>
  <c r="U2913" i="7"/>
  <c r="L2913" i="7"/>
  <c r="K2913" i="7"/>
  <c r="H2913" i="7"/>
  <c r="E2913" i="7"/>
  <c r="F2913" i="7" s="1"/>
  <c r="C2913" i="7"/>
  <c r="L2912" i="7"/>
  <c r="K2912" i="7"/>
  <c r="H2912" i="7"/>
  <c r="U2912" i="7" s="1"/>
  <c r="C2912" i="7"/>
  <c r="E2912" i="7" s="1"/>
  <c r="F2912" i="7" s="1"/>
  <c r="L2911" i="7"/>
  <c r="K2911" i="7"/>
  <c r="I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L2909" i="7"/>
  <c r="K2909" i="7"/>
  <c r="H2909" i="7"/>
  <c r="U2909" i="7" s="1"/>
  <c r="E2909" i="7"/>
  <c r="F2909" i="7" s="1"/>
  <c r="C2909" i="7"/>
  <c r="L2908" i="7"/>
  <c r="K2908" i="7"/>
  <c r="H2908" i="7"/>
  <c r="U2908" i="7" s="1"/>
  <c r="C2908" i="7"/>
  <c r="E2908" i="7" s="1"/>
  <c r="F2908" i="7" s="1"/>
  <c r="L2907" i="7"/>
  <c r="K2907" i="7"/>
  <c r="H2907" i="7"/>
  <c r="U2907" i="7" s="1"/>
  <c r="C2907" i="7"/>
  <c r="E2907" i="7" s="1"/>
  <c r="F2907" i="7" s="1"/>
  <c r="U2906" i="7"/>
  <c r="L2906" i="7"/>
  <c r="J2906" i="7" s="1"/>
  <c r="K2906" i="7"/>
  <c r="H2906" i="7"/>
  <c r="C2906" i="7"/>
  <c r="E2906" i="7" s="1"/>
  <c r="F2906" i="7" s="1"/>
  <c r="L2905" i="7"/>
  <c r="K2905" i="7"/>
  <c r="H2905" i="7"/>
  <c r="U2905" i="7" s="1"/>
  <c r="C2905" i="7"/>
  <c r="E2905" i="7" s="1"/>
  <c r="F2905" i="7" s="1"/>
  <c r="L2904" i="7"/>
  <c r="K2904" i="7"/>
  <c r="I2904" i="7"/>
  <c r="H2904" i="7"/>
  <c r="U2904" i="7" s="1"/>
  <c r="C2904" i="7"/>
  <c r="E2904" i="7" s="1"/>
  <c r="F2904" i="7" s="1"/>
  <c r="J2904" i="7" s="1"/>
  <c r="U2903" i="7"/>
  <c r="L2903" i="7"/>
  <c r="K2903" i="7"/>
  <c r="H2903" i="7"/>
  <c r="C2903" i="7"/>
  <c r="E2903" i="7" s="1"/>
  <c r="F2903" i="7" s="1"/>
  <c r="L2902" i="7"/>
  <c r="K2902" i="7"/>
  <c r="H2902" i="7"/>
  <c r="U2902" i="7" s="1"/>
  <c r="C2902" i="7"/>
  <c r="E2902" i="7" s="1"/>
  <c r="F2902" i="7" s="1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E2899" i="7"/>
  <c r="F2899" i="7" s="1"/>
  <c r="C2899" i="7"/>
  <c r="U2898" i="7"/>
  <c r="L2898" i="7"/>
  <c r="K2898" i="7"/>
  <c r="H2898" i="7"/>
  <c r="C2898" i="7"/>
  <c r="E2898" i="7" s="1"/>
  <c r="F2898" i="7" s="1"/>
  <c r="L2897" i="7"/>
  <c r="K2897" i="7"/>
  <c r="H2897" i="7"/>
  <c r="U2897" i="7" s="1"/>
  <c r="C2897" i="7"/>
  <c r="E2897" i="7" s="1"/>
  <c r="F2897" i="7" s="1"/>
  <c r="L2896" i="7"/>
  <c r="K2896" i="7"/>
  <c r="H2896" i="7"/>
  <c r="U2896" i="7" s="1"/>
  <c r="C2896" i="7"/>
  <c r="E2896" i="7" s="1"/>
  <c r="F2896" i="7" s="1"/>
  <c r="L2895" i="7"/>
  <c r="K2895" i="7"/>
  <c r="H2895" i="7"/>
  <c r="U2895" i="7" s="1"/>
  <c r="C2895" i="7"/>
  <c r="E2895" i="7" s="1"/>
  <c r="F2895" i="7" s="1"/>
  <c r="L2894" i="7"/>
  <c r="K2894" i="7"/>
  <c r="H2894" i="7"/>
  <c r="U2894" i="7" s="1"/>
  <c r="C2894" i="7"/>
  <c r="E2894" i="7" s="1"/>
  <c r="F2894" i="7" s="1"/>
  <c r="L2893" i="7"/>
  <c r="K2893" i="7"/>
  <c r="I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L2891" i="7"/>
  <c r="K2891" i="7"/>
  <c r="H2891" i="7"/>
  <c r="U2891" i="7" s="1"/>
  <c r="C2891" i="7"/>
  <c r="E2891" i="7" s="1"/>
  <c r="F2891" i="7" s="1"/>
  <c r="L2890" i="7"/>
  <c r="K2890" i="7"/>
  <c r="H2890" i="7"/>
  <c r="U2890" i="7" s="1"/>
  <c r="C2890" i="7"/>
  <c r="E2890" i="7" s="1"/>
  <c r="F2890" i="7" s="1"/>
  <c r="L2889" i="7"/>
  <c r="K2889" i="7"/>
  <c r="H2889" i="7"/>
  <c r="U2889" i="7" s="1"/>
  <c r="C2889" i="7"/>
  <c r="E2889" i="7" s="1"/>
  <c r="F2889" i="7" s="1"/>
  <c r="L2888" i="7"/>
  <c r="K2888" i="7"/>
  <c r="H2888" i="7"/>
  <c r="U2888" i="7" s="1"/>
  <c r="C2888" i="7"/>
  <c r="E2888" i="7" s="1"/>
  <c r="F2888" i="7" s="1"/>
  <c r="U2887" i="7"/>
  <c r="L2887" i="7"/>
  <c r="K2887" i="7"/>
  <c r="H2887" i="7"/>
  <c r="C2887" i="7"/>
  <c r="E2887" i="7" s="1"/>
  <c r="F2887" i="7" s="1"/>
  <c r="L2886" i="7"/>
  <c r="K2886" i="7"/>
  <c r="H2886" i="7"/>
  <c r="U2886" i="7" s="1"/>
  <c r="C2886" i="7"/>
  <c r="E2886" i="7" s="1"/>
  <c r="F2886" i="7" s="1"/>
  <c r="L2885" i="7"/>
  <c r="J2885" i="7" s="1"/>
  <c r="K2885" i="7"/>
  <c r="H2885" i="7"/>
  <c r="U2885" i="7" s="1"/>
  <c r="E2885" i="7"/>
  <c r="F2885" i="7" s="1"/>
  <c r="C2885" i="7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L2882" i="7"/>
  <c r="K2882" i="7"/>
  <c r="H2882" i="7"/>
  <c r="U2882" i="7" s="1"/>
  <c r="E2882" i="7"/>
  <c r="F2882" i="7" s="1"/>
  <c r="C2882" i="7"/>
  <c r="U2881" i="7"/>
  <c r="L2881" i="7"/>
  <c r="K2881" i="7"/>
  <c r="H2881" i="7"/>
  <c r="C2881" i="7"/>
  <c r="E2881" i="7" s="1"/>
  <c r="F2881" i="7" s="1"/>
  <c r="L2880" i="7"/>
  <c r="K2880" i="7"/>
  <c r="H2880" i="7"/>
  <c r="U2880" i="7" s="1"/>
  <c r="F2880" i="7"/>
  <c r="C2880" i="7"/>
  <c r="E2880" i="7" s="1"/>
  <c r="L2879" i="7"/>
  <c r="K2879" i="7"/>
  <c r="H2879" i="7"/>
  <c r="U2879" i="7" s="1"/>
  <c r="C2879" i="7"/>
  <c r="E2879" i="7" s="1"/>
  <c r="F2879" i="7" s="1"/>
  <c r="L2878" i="7"/>
  <c r="K2878" i="7"/>
  <c r="H2878" i="7"/>
  <c r="U2878" i="7" s="1"/>
  <c r="E2878" i="7"/>
  <c r="F2878" i="7" s="1"/>
  <c r="C2878" i="7"/>
  <c r="L2877" i="7"/>
  <c r="K2877" i="7"/>
  <c r="H2877" i="7"/>
  <c r="U2877" i="7" s="1"/>
  <c r="E2877" i="7"/>
  <c r="F2877" i="7" s="1"/>
  <c r="C2877" i="7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E2875" i="7"/>
  <c r="F2875" i="7" s="1"/>
  <c r="C2875" i="7"/>
  <c r="U2874" i="7"/>
  <c r="L2874" i="7"/>
  <c r="K2874" i="7"/>
  <c r="H2874" i="7"/>
  <c r="C2874" i="7"/>
  <c r="E2874" i="7" s="1"/>
  <c r="F2874" i="7" s="1"/>
  <c r="U2873" i="7"/>
  <c r="L2873" i="7"/>
  <c r="K2873" i="7"/>
  <c r="H2873" i="7"/>
  <c r="C2873" i="7"/>
  <c r="E2873" i="7" s="1"/>
  <c r="F2873" i="7" s="1"/>
  <c r="L2872" i="7"/>
  <c r="K2872" i="7"/>
  <c r="H2872" i="7"/>
  <c r="U2872" i="7" s="1"/>
  <c r="C2872" i="7"/>
  <c r="E2872" i="7" s="1"/>
  <c r="F2872" i="7" s="1"/>
  <c r="L2871" i="7"/>
  <c r="K2871" i="7"/>
  <c r="H2871" i="7"/>
  <c r="U2871" i="7" s="1"/>
  <c r="F2871" i="7"/>
  <c r="I2871" i="7" s="1"/>
  <c r="C2871" i="7"/>
  <c r="E2871" i="7" s="1"/>
  <c r="L2870" i="7"/>
  <c r="K2870" i="7"/>
  <c r="H2870" i="7"/>
  <c r="U2870" i="7" s="1"/>
  <c r="C2870" i="7"/>
  <c r="E2870" i="7" s="1"/>
  <c r="F2870" i="7" s="1"/>
  <c r="L2869" i="7"/>
  <c r="K2869" i="7"/>
  <c r="H2869" i="7"/>
  <c r="U2869" i="7" s="1"/>
  <c r="C2869" i="7"/>
  <c r="E2869" i="7" s="1"/>
  <c r="F2869" i="7" s="1"/>
  <c r="J2869" i="7" s="1"/>
  <c r="L2868" i="7"/>
  <c r="K2868" i="7"/>
  <c r="H2868" i="7"/>
  <c r="U2868" i="7" s="1"/>
  <c r="C2868" i="7"/>
  <c r="E2868" i="7" s="1"/>
  <c r="F2868" i="7" s="1"/>
  <c r="L2867" i="7"/>
  <c r="K2867" i="7"/>
  <c r="H2867" i="7"/>
  <c r="U2867" i="7" s="1"/>
  <c r="E2867" i="7"/>
  <c r="F2867" i="7" s="1"/>
  <c r="C2867" i="7"/>
  <c r="L2866" i="7"/>
  <c r="K2866" i="7"/>
  <c r="H2866" i="7"/>
  <c r="U2866" i="7" s="1"/>
  <c r="C2866" i="7"/>
  <c r="E2866" i="7" s="1"/>
  <c r="F2866" i="7" s="1"/>
  <c r="L2865" i="7"/>
  <c r="K2865" i="7"/>
  <c r="H2865" i="7"/>
  <c r="U2865" i="7" s="1"/>
  <c r="C2865" i="7"/>
  <c r="E2865" i="7" s="1"/>
  <c r="F2865" i="7" s="1"/>
  <c r="L2864" i="7"/>
  <c r="K2864" i="7"/>
  <c r="H2864" i="7"/>
  <c r="U2864" i="7" s="1"/>
  <c r="C2864" i="7"/>
  <c r="E2864" i="7" s="1"/>
  <c r="F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E2862" i="7"/>
  <c r="F2862" i="7" s="1"/>
  <c r="C2862" i="7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C2860" i="7"/>
  <c r="E2860" i="7" s="1"/>
  <c r="F2860" i="7" s="1"/>
  <c r="I2860" i="7" s="1"/>
  <c r="L2859" i="7"/>
  <c r="K2859" i="7"/>
  <c r="H2859" i="7"/>
  <c r="U2859" i="7" s="1"/>
  <c r="C2859" i="7"/>
  <c r="E2859" i="7" s="1"/>
  <c r="F2859" i="7" s="1"/>
  <c r="L2858" i="7"/>
  <c r="K2858" i="7"/>
  <c r="H2858" i="7"/>
  <c r="U2858" i="7" s="1"/>
  <c r="C2858" i="7"/>
  <c r="E2858" i="7" s="1"/>
  <c r="F2858" i="7" s="1"/>
  <c r="U2857" i="7"/>
  <c r="L2857" i="7"/>
  <c r="K2857" i="7"/>
  <c r="H2857" i="7"/>
  <c r="C2857" i="7"/>
  <c r="E2857" i="7" s="1"/>
  <c r="F2857" i="7" s="1"/>
  <c r="L2856" i="7"/>
  <c r="K2856" i="7"/>
  <c r="H2856" i="7"/>
  <c r="U2856" i="7" s="1"/>
  <c r="C2856" i="7"/>
  <c r="E2856" i="7" s="1"/>
  <c r="F2856" i="7" s="1"/>
  <c r="L2855" i="7"/>
  <c r="K2855" i="7"/>
  <c r="H2855" i="7"/>
  <c r="U2855" i="7" s="1"/>
  <c r="C2855" i="7"/>
  <c r="E2855" i="7" s="1"/>
  <c r="F2855" i="7" s="1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L2852" i="7"/>
  <c r="K2852" i="7"/>
  <c r="H2852" i="7"/>
  <c r="U2852" i="7" s="1"/>
  <c r="C2852" i="7"/>
  <c r="E2852" i="7" s="1"/>
  <c r="F2852" i="7" s="1"/>
  <c r="L2851" i="7"/>
  <c r="K2851" i="7"/>
  <c r="H2851" i="7"/>
  <c r="U2851" i="7" s="1"/>
  <c r="E2851" i="7"/>
  <c r="F2851" i="7" s="1"/>
  <c r="C2851" i="7"/>
  <c r="L2850" i="7"/>
  <c r="K2850" i="7"/>
  <c r="H2850" i="7"/>
  <c r="U2850" i="7" s="1"/>
  <c r="C2850" i="7"/>
  <c r="E2850" i="7" s="1"/>
  <c r="F2850" i="7" s="1"/>
  <c r="L2849" i="7"/>
  <c r="I2849" i="7" s="1"/>
  <c r="K2849" i="7"/>
  <c r="H2849" i="7"/>
  <c r="U2849" i="7" s="1"/>
  <c r="C2849" i="7"/>
  <c r="E2849" i="7" s="1"/>
  <c r="F2849" i="7" s="1"/>
  <c r="L2848" i="7"/>
  <c r="K2848" i="7"/>
  <c r="H2848" i="7"/>
  <c r="U2848" i="7" s="1"/>
  <c r="C2848" i="7"/>
  <c r="E2848" i="7" s="1"/>
  <c r="F2848" i="7" s="1"/>
  <c r="L2847" i="7"/>
  <c r="K2847" i="7"/>
  <c r="H2847" i="7"/>
  <c r="U2847" i="7" s="1"/>
  <c r="C2847" i="7"/>
  <c r="E2847" i="7" s="1"/>
  <c r="F2847" i="7" s="1"/>
  <c r="L2846" i="7"/>
  <c r="K2846" i="7"/>
  <c r="H2846" i="7"/>
  <c r="U2846" i="7" s="1"/>
  <c r="C2846" i="7"/>
  <c r="E2846" i="7" s="1"/>
  <c r="F2846" i="7" s="1"/>
  <c r="L2845" i="7"/>
  <c r="K2845" i="7"/>
  <c r="H2845" i="7"/>
  <c r="U2845" i="7" s="1"/>
  <c r="E2845" i="7"/>
  <c r="F2845" i="7" s="1"/>
  <c r="C2845" i="7"/>
  <c r="L2844" i="7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L2842" i="7"/>
  <c r="K2842" i="7"/>
  <c r="H2842" i="7"/>
  <c r="U2842" i="7" s="1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F2840" i="7"/>
  <c r="C2840" i="7"/>
  <c r="E2840" i="7" s="1"/>
  <c r="U2839" i="7"/>
  <c r="L2839" i="7"/>
  <c r="K2839" i="7"/>
  <c r="H2839" i="7"/>
  <c r="C2839" i="7"/>
  <c r="E2839" i="7" s="1"/>
  <c r="F2839" i="7" s="1"/>
  <c r="L2838" i="7"/>
  <c r="K2838" i="7"/>
  <c r="H2838" i="7"/>
  <c r="U2838" i="7" s="1"/>
  <c r="E2838" i="7"/>
  <c r="F2838" i="7" s="1"/>
  <c r="C2838" i="7"/>
  <c r="L2837" i="7"/>
  <c r="J2837" i="7" s="1"/>
  <c r="K2837" i="7"/>
  <c r="H2837" i="7"/>
  <c r="U2837" i="7" s="1"/>
  <c r="E2837" i="7"/>
  <c r="F2837" i="7" s="1"/>
  <c r="C2837" i="7"/>
  <c r="L2836" i="7"/>
  <c r="K2836" i="7"/>
  <c r="H2836" i="7"/>
  <c r="U2836" i="7" s="1"/>
  <c r="C2836" i="7"/>
  <c r="E2836" i="7" s="1"/>
  <c r="F2836" i="7" s="1"/>
  <c r="U2835" i="7"/>
  <c r="L2835" i="7"/>
  <c r="K2835" i="7"/>
  <c r="H2835" i="7"/>
  <c r="C2835" i="7"/>
  <c r="E2835" i="7" s="1"/>
  <c r="F2835" i="7" s="1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L2832" i="7"/>
  <c r="K2832" i="7"/>
  <c r="H2832" i="7"/>
  <c r="U2832" i="7" s="1"/>
  <c r="C2832" i="7"/>
  <c r="E2832" i="7" s="1"/>
  <c r="F2832" i="7" s="1"/>
  <c r="L2831" i="7"/>
  <c r="K2831" i="7"/>
  <c r="H2831" i="7"/>
  <c r="U2831" i="7" s="1"/>
  <c r="C2831" i="7"/>
  <c r="E2831" i="7" s="1"/>
  <c r="F2831" i="7" s="1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L2828" i="7"/>
  <c r="K2828" i="7"/>
  <c r="H2828" i="7"/>
  <c r="U2828" i="7" s="1"/>
  <c r="C2828" i="7"/>
  <c r="E2828" i="7" s="1"/>
  <c r="F2828" i="7" s="1"/>
  <c r="L2827" i="7"/>
  <c r="K2827" i="7"/>
  <c r="H2827" i="7"/>
  <c r="U2827" i="7" s="1"/>
  <c r="C2827" i="7"/>
  <c r="E2827" i="7" s="1"/>
  <c r="F2827" i="7" s="1"/>
  <c r="U2826" i="7"/>
  <c r="L2826" i="7"/>
  <c r="K2826" i="7"/>
  <c r="H2826" i="7"/>
  <c r="C2826" i="7"/>
  <c r="E2826" i="7" s="1"/>
  <c r="F2826" i="7" s="1"/>
  <c r="L2825" i="7"/>
  <c r="K2825" i="7"/>
  <c r="H2825" i="7"/>
  <c r="U2825" i="7" s="1"/>
  <c r="C2825" i="7"/>
  <c r="E2825" i="7" s="1"/>
  <c r="F2825" i="7" s="1"/>
  <c r="U2824" i="7"/>
  <c r="L2824" i="7"/>
  <c r="K2824" i="7"/>
  <c r="H2824" i="7"/>
  <c r="C2824" i="7"/>
  <c r="E2824" i="7" s="1"/>
  <c r="F2824" i="7" s="1"/>
  <c r="L2823" i="7"/>
  <c r="K2823" i="7"/>
  <c r="H2823" i="7"/>
  <c r="U2823" i="7" s="1"/>
  <c r="C2823" i="7"/>
  <c r="E2823" i="7" s="1"/>
  <c r="F2823" i="7" s="1"/>
  <c r="L2822" i="7"/>
  <c r="K2822" i="7"/>
  <c r="H2822" i="7"/>
  <c r="U2822" i="7" s="1"/>
  <c r="C2822" i="7"/>
  <c r="E2822" i="7" s="1"/>
  <c r="F2822" i="7" s="1"/>
  <c r="L2821" i="7"/>
  <c r="K2821" i="7"/>
  <c r="H2821" i="7"/>
  <c r="U2821" i="7" s="1"/>
  <c r="E2821" i="7"/>
  <c r="F2821" i="7" s="1"/>
  <c r="C2821" i="7"/>
  <c r="L2820" i="7"/>
  <c r="K2820" i="7"/>
  <c r="H2820" i="7"/>
  <c r="U2820" i="7" s="1"/>
  <c r="C2820" i="7"/>
  <c r="E2820" i="7" s="1"/>
  <c r="F2820" i="7" s="1"/>
  <c r="I2820" i="7" s="1"/>
  <c r="U2819" i="7"/>
  <c r="L2819" i="7"/>
  <c r="K2819" i="7"/>
  <c r="H2819" i="7"/>
  <c r="C2819" i="7"/>
  <c r="E2819" i="7" s="1"/>
  <c r="F2819" i="7" s="1"/>
  <c r="U2818" i="7"/>
  <c r="L2818" i="7"/>
  <c r="K2818" i="7"/>
  <c r="H2818" i="7"/>
  <c r="C2818" i="7"/>
  <c r="E2818" i="7" s="1"/>
  <c r="F2818" i="7" s="1"/>
  <c r="U2817" i="7"/>
  <c r="L2817" i="7"/>
  <c r="K2817" i="7"/>
  <c r="H2817" i="7"/>
  <c r="C2817" i="7"/>
  <c r="E2817" i="7" s="1"/>
  <c r="F2817" i="7" s="1"/>
  <c r="U2816" i="7"/>
  <c r="L2816" i="7"/>
  <c r="K2816" i="7"/>
  <c r="H2816" i="7"/>
  <c r="C2816" i="7"/>
  <c r="E2816" i="7" s="1"/>
  <c r="F2816" i="7" s="1"/>
  <c r="L2815" i="7"/>
  <c r="K2815" i="7"/>
  <c r="J2815" i="7"/>
  <c r="H2815" i="7"/>
  <c r="U2815" i="7" s="1"/>
  <c r="C2815" i="7"/>
  <c r="E2815" i="7" s="1"/>
  <c r="F2815" i="7" s="1"/>
  <c r="I2815" i="7" s="1"/>
  <c r="U2814" i="7"/>
  <c r="L2814" i="7"/>
  <c r="K2814" i="7"/>
  <c r="H2814" i="7"/>
  <c r="C2814" i="7"/>
  <c r="E2814" i="7" s="1"/>
  <c r="F2814" i="7" s="1"/>
  <c r="L2813" i="7"/>
  <c r="K2813" i="7"/>
  <c r="H2813" i="7"/>
  <c r="U2813" i="7" s="1"/>
  <c r="C2813" i="7"/>
  <c r="E2813" i="7" s="1"/>
  <c r="F2813" i="7" s="1"/>
  <c r="U2812" i="7"/>
  <c r="L2812" i="7"/>
  <c r="J2812" i="7" s="1"/>
  <c r="K2812" i="7"/>
  <c r="H2812" i="7"/>
  <c r="C2812" i="7"/>
  <c r="E2812" i="7" s="1"/>
  <c r="F2812" i="7" s="1"/>
  <c r="U2811" i="7"/>
  <c r="L2811" i="7"/>
  <c r="K2811" i="7"/>
  <c r="H2811" i="7"/>
  <c r="C2811" i="7"/>
  <c r="E2811" i="7" s="1"/>
  <c r="F2811" i="7" s="1"/>
  <c r="U2810" i="7"/>
  <c r="L2810" i="7"/>
  <c r="I2810" i="7" s="1"/>
  <c r="K2810" i="7"/>
  <c r="H2810" i="7"/>
  <c r="C2810" i="7"/>
  <c r="E2810" i="7" s="1"/>
  <c r="F2810" i="7" s="1"/>
  <c r="U2809" i="7"/>
  <c r="L2809" i="7"/>
  <c r="K2809" i="7"/>
  <c r="H2809" i="7"/>
  <c r="E2809" i="7"/>
  <c r="F2809" i="7" s="1"/>
  <c r="C2809" i="7"/>
  <c r="L2808" i="7"/>
  <c r="K2808" i="7"/>
  <c r="H2808" i="7"/>
  <c r="U2808" i="7" s="1"/>
  <c r="C2808" i="7"/>
  <c r="E2808" i="7" s="1"/>
  <c r="F2808" i="7" s="1"/>
  <c r="U2807" i="7"/>
  <c r="L2807" i="7"/>
  <c r="K2807" i="7"/>
  <c r="H2807" i="7"/>
  <c r="C2807" i="7"/>
  <c r="E2807" i="7" s="1"/>
  <c r="F2807" i="7" s="1"/>
  <c r="L2806" i="7"/>
  <c r="K2806" i="7"/>
  <c r="H2806" i="7"/>
  <c r="U2806" i="7" s="1"/>
  <c r="C2806" i="7"/>
  <c r="E2806" i="7" s="1"/>
  <c r="F2806" i="7" s="1"/>
  <c r="U2805" i="7"/>
  <c r="L2805" i="7"/>
  <c r="K2805" i="7"/>
  <c r="H2805" i="7"/>
  <c r="C2805" i="7"/>
  <c r="E2805" i="7" s="1"/>
  <c r="F2805" i="7" s="1"/>
  <c r="U2804" i="7"/>
  <c r="L2804" i="7"/>
  <c r="K2804" i="7"/>
  <c r="H2804" i="7"/>
  <c r="C2804" i="7"/>
  <c r="E2804" i="7" s="1"/>
  <c r="F2804" i="7" s="1"/>
  <c r="J2804" i="7" s="1"/>
  <c r="U2803" i="7"/>
  <c r="L2803" i="7"/>
  <c r="K2803" i="7"/>
  <c r="H2803" i="7"/>
  <c r="C2803" i="7"/>
  <c r="E2803" i="7" s="1"/>
  <c r="F2803" i="7" s="1"/>
  <c r="U2802" i="7"/>
  <c r="L2802" i="7"/>
  <c r="I2802" i="7" s="1"/>
  <c r="K2802" i="7"/>
  <c r="H2802" i="7"/>
  <c r="C2802" i="7"/>
  <c r="E2802" i="7" s="1"/>
  <c r="F2802" i="7" s="1"/>
  <c r="L2801" i="7"/>
  <c r="K2801" i="7"/>
  <c r="H2801" i="7"/>
  <c r="U2801" i="7" s="1"/>
  <c r="F2801" i="7"/>
  <c r="E2801" i="7"/>
  <c r="C2801" i="7"/>
  <c r="U2800" i="7"/>
  <c r="L2800" i="7"/>
  <c r="K2800" i="7"/>
  <c r="H2800" i="7"/>
  <c r="C2800" i="7"/>
  <c r="E2800" i="7" s="1"/>
  <c r="F2800" i="7" s="1"/>
  <c r="L2799" i="7"/>
  <c r="K2799" i="7"/>
  <c r="H2799" i="7"/>
  <c r="U2799" i="7" s="1"/>
  <c r="C2799" i="7"/>
  <c r="E2799" i="7" s="1"/>
  <c r="F2799" i="7" s="1"/>
  <c r="U2798" i="7"/>
  <c r="L2798" i="7"/>
  <c r="K2798" i="7"/>
  <c r="H2798" i="7"/>
  <c r="C2798" i="7"/>
  <c r="E2798" i="7" s="1"/>
  <c r="F2798" i="7" s="1"/>
  <c r="U2797" i="7"/>
  <c r="L2797" i="7"/>
  <c r="K2797" i="7"/>
  <c r="H2797" i="7"/>
  <c r="C2797" i="7"/>
  <c r="E2797" i="7" s="1"/>
  <c r="F2797" i="7" s="1"/>
  <c r="U2796" i="7"/>
  <c r="L2796" i="7"/>
  <c r="K2796" i="7"/>
  <c r="H2796" i="7"/>
  <c r="C2796" i="7"/>
  <c r="E2796" i="7" s="1"/>
  <c r="F2796" i="7" s="1"/>
  <c r="L2795" i="7"/>
  <c r="K2795" i="7"/>
  <c r="H2795" i="7"/>
  <c r="U2795" i="7" s="1"/>
  <c r="C2795" i="7"/>
  <c r="E2795" i="7" s="1"/>
  <c r="F2795" i="7" s="1"/>
  <c r="L2794" i="7"/>
  <c r="K2794" i="7"/>
  <c r="H2794" i="7"/>
  <c r="U2794" i="7" s="1"/>
  <c r="C2794" i="7"/>
  <c r="E2794" i="7" s="1"/>
  <c r="F2794" i="7" s="1"/>
  <c r="U2793" i="7"/>
  <c r="L2793" i="7"/>
  <c r="K2793" i="7"/>
  <c r="H2793" i="7"/>
  <c r="F2793" i="7"/>
  <c r="C2793" i="7"/>
  <c r="E2793" i="7" s="1"/>
  <c r="L2792" i="7"/>
  <c r="K2792" i="7"/>
  <c r="H2792" i="7"/>
  <c r="U2792" i="7" s="1"/>
  <c r="C2792" i="7"/>
  <c r="E2792" i="7" s="1"/>
  <c r="F2792" i="7" s="1"/>
  <c r="J2792" i="7" s="1"/>
  <c r="L2791" i="7"/>
  <c r="K2791" i="7"/>
  <c r="H2791" i="7"/>
  <c r="U2791" i="7" s="1"/>
  <c r="C2791" i="7"/>
  <c r="E2791" i="7" s="1"/>
  <c r="F2791" i="7" s="1"/>
  <c r="L2790" i="7"/>
  <c r="K2790" i="7"/>
  <c r="H2790" i="7"/>
  <c r="U2790" i="7" s="1"/>
  <c r="C2790" i="7"/>
  <c r="E2790" i="7" s="1"/>
  <c r="F2790" i="7" s="1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C2788" i="7"/>
  <c r="E2788" i="7" s="1"/>
  <c r="F2788" i="7" s="1"/>
  <c r="I2788" i="7" s="1"/>
  <c r="L2787" i="7"/>
  <c r="K2787" i="7"/>
  <c r="H2787" i="7"/>
  <c r="U2787" i="7" s="1"/>
  <c r="E2787" i="7"/>
  <c r="F2787" i="7" s="1"/>
  <c r="C2787" i="7"/>
  <c r="L2786" i="7"/>
  <c r="K2786" i="7"/>
  <c r="I2786" i="7"/>
  <c r="H2786" i="7"/>
  <c r="U2786" i="7" s="1"/>
  <c r="C2786" i="7"/>
  <c r="E2786" i="7" s="1"/>
  <c r="F2786" i="7" s="1"/>
  <c r="L2785" i="7"/>
  <c r="K2785" i="7"/>
  <c r="H2785" i="7"/>
  <c r="U2785" i="7" s="1"/>
  <c r="C2785" i="7"/>
  <c r="E2785" i="7" s="1"/>
  <c r="F2785" i="7" s="1"/>
  <c r="L2784" i="7"/>
  <c r="K2784" i="7"/>
  <c r="H2784" i="7"/>
  <c r="U2784" i="7" s="1"/>
  <c r="C2784" i="7"/>
  <c r="E2784" i="7" s="1"/>
  <c r="F2784" i="7" s="1"/>
  <c r="I2784" i="7" s="1"/>
  <c r="L2783" i="7"/>
  <c r="K2783" i="7"/>
  <c r="H2783" i="7"/>
  <c r="U2783" i="7" s="1"/>
  <c r="C2783" i="7"/>
  <c r="E2783" i="7" s="1"/>
  <c r="F2783" i="7" s="1"/>
  <c r="L2782" i="7"/>
  <c r="K2782" i="7"/>
  <c r="H2782" i="7"/>
  <c r="U2782" i="7" s="1"/>
  <c r="F2782" i="7"/>
  <c r="J2782" i="7" s="1"/>
  <c r="C2782" i="7"/>
  <c r="E2782" i="7" s="1"/>
  <c r="L2781" i="7"/>
  <c r="K2781" i="7"/>
  <c r="H2781" i="7"/>
  <c r="U2781" i="7" s="1"/>
  <c r="E2781" i="7"/>
  <c r="F2781" i="7" s="1"/>
  <c r="C2781" i="7"/>
  <c r="U2780" i="7"/>
  <c r="L2780" i="7"/>
  <c r="J2780" i="7" s="1"/>
  <c r="K2780" i="7"/>
  <c r="H2780" i="7"/>
  <c r="C2780" i="7"/>
  <c r="E2780" i="7" s="1"/>
  <c r="F2780" i="7" s="1"/>
  <c r="L2779" i="7"/>
  <c r="K2779" i="7"/>
  <c r="H2779" i="7"/>
  <c r="U2779" i="7" s="1"/>
  <c r="C2779" i="7"/>
  <c r="E2779" i="7" s="1"/>
  <c r="F2779" i="7" s="1"/>
  <c r="I2779" i="7" s="1"/>
  <c r="U2778" i="7"/>
  <c r="L2778" i="7"/>
  <c r="K2778" i="7"/>
  <c r="H2778" i="7"/>
  <c r="C2778" i="7"/>
  <c r="E2778" i="7" s="1"/>
  <c r="F2778" i="7" s="1"/>
  <c r="L2777" i="7"/>
  <c r="K2777" i="7"/>
  <c r="H2777" i="7"/>
  <c r="U2777" i="7" s="1"/>
  <c r="C2777" i="7"/>
  <c r="E2777" i="7" s="1"/>
  <c r="F2777" i="7" s="1"/>
  <c r="U2776" i="7"/>
  <c r="L2776" i="7"/>
  <c r="K2776" i="7"/>
  <c r="H2776" i="7"/>
  <c r="C2776" i="7"/>
  <c r="E2776" i="7" s="1"/>
  <c r="F2776" i="7" s="1"/>
  <c r="U2775" i="7"/>
  <c r="L2775" i="7"/>
  <c r="K2775" i="7"/>
  <c r="H2775" i="7"/>
  <c r="C2775" i="7"/>
  <c r="E2775" i="7" s="1"/>
  <c r="F2775" i="7" s="1"/>
  <c r="L2774" i="7"/>
  <c r="K2774" i="7"/>
  <c r="H2774" i="7"/>
  <c r="U2774" i="7" s="1"/>
  <c r="F2774" i="7"/>
  <c r="C2774" i="7"/>
  <c r="E2774" i="7" s="1"/>
  <c r="U2773" i="7"/>
  <c r="L2773" i="7"/>
  <c r="K2773" i="7"/>
  <c r="H2773" i="7"/>
  <c r="C2773" i="7"/>
  <c r="E2773" i="7" s="1"/>
  <c r="F2773" i="7" s="1"/>
  <c r="L2772" i="7"/>
  <c r="K2772" i="7"/>
  <c r="J2772" i="7"/>
  <c r="H2772" i="7"/>
  <c r="U2772" i="7" s="1"/>
  <c r="C2772" i="7"/>
  <c r="E2772" i="7" s="1"/>
  <c r="F2772" i="7" s="1"/>
  <c r="I2772" i="7" s="1"/>
  <c r="L2771" i="7"/>
  <c r="K2771" i="7"/>
  <c r="H2771" i="7"/>
  <c r="U2771" i="7" s="1"/>
  <c r="C2771" i="7"/>
  <c r="E2771" i="7" s="1"/>
  <c r="F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C2769" i="7"/>
  <c r="E2769" i="7" s="1"/>
  <c r="F2769" i="7" s="1"/>
  <c r="L2768" i="7"/>
  <c r="K2768" i="7"/>
  <c r="H2768" i="7"/>
  <c r="U2768" i="7" s="1"/>
  <c r="C2768" i="7"/>
  <c r="E2768" i="7" s="1"/>
  <c r="F2768" i="7" s="1"/>
  <c r="L2767" i="7"/>
  <c r="K2767" i="7"/>
  <c r="H2767" i="7"/>
  <c r="U2767" i="7" s="1"/>
  <c r="C2767" i="7"/>
  <c r="E2767" i="7" s="1"/>
  <c r="F2767" i="7" s="1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L2764" i="7"/>
  <c r="K2764" i="7"/>
  <c r="I2764" i="7"/>
  <c r="H2764" i="7"/>
  <c r="U2764" i="7" s="1"/>
  <c r="C2764" i="7"/>
  <c r="E2764" i="7" s="1"/>
  <c r="F2764" i="7" s="1"/>
  <c r="J2764" i="7" s="1"/>
  <c r="U2763" i="7"/>
  <c r="L2763" i="7"/>
  <c r="K2763" i="7"/>
  <c r="H2763" i="7"/>
  <c r="C2763" i="7"/>
  <c r="E2763" i="7" s="1"/>
  <c r="F2763" i="7" s="1"/>
  <c r="L2762" i="7"/>
  <c r="K2762" i="7"/>
  <c r="H2762" i="7"/>
  <c r="U2762" i="7" s="1"/>
  <c r="C2762" i="7"/>
  <c r="E2762" i="7" s="1"/>
  <c r="F2762" i="7" s="1"/>
  <c r="I2762" i="7" s="1"/>
  <c r="U2761" i="7"/>
  <c r="L2761" i="7"/>
  <c r="K2761" i="7"/>
  <c r="H2761" i="7"/>
  <c r="C2761" i="7"/>
  <c r="E2761" i="7" s="1"/>
  <c r="F2761" i="7" s="1"/>
  <c r="L2760" i="7"/>
  <c r="K2760" i="7"/>
  <c r="H2760" i="7"/>
  <c r="U2760" i="7" s="1"/>
  <c r="C2760" i="7"/>
  <c r="E2760" i="7" s="1"/>
  <c r="F2760" i="7" s="1"/>
  <c r="L2759" i="7"/>
  <c r="K2759" i="7"/>
  <c r="H2759" i="7"/>
  <c r="U2759" i="7" s="1"/>
  <c r="C2759" i="7"/>
  <c r="E2759" i="7" s="1"/>
  <c r="F2759" i="7" s="1"/>
  <c r="L2758" i="7"/>
  <c r="I2758" i="7" s="1"/>
  <c r="K2758" i="7"/>
  <c r="H2758" i="7"/>
  <c r="U2758" i="7" s="1"/>
  <c r="C2758" i="7"/>
  <c r="E2758" i="7" s="1"/>
  <c r="F2758" i="7" s="1"/>
  <c r="L2757" i="7"/>
  <c r="K2757" i="7"/>
  <c r="H2757" i="7"/>
  <c r="U2757" i="7" s="1"/>
  <c r="C2757" i="7"/>
  <c r="E2757" i="7" s="1"/>
  <c r="F2757" i="7" s="1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I2755" i="7" s="1"/>
  <c r="L2754" i="7"/>
  <c r="K2754" i="7"/>
  <c r="H2754" i="7"/>
  <c r="U2754" i="7" s="1"/>
  <c r="C2754" i="7"/>
  <c r="E2754" i="7" s="1"/>
  <c r="F2754" i="7" s="1"/>
  <c r="U2753" i="7"/>
  <c r="L2753" i="7"/>
  <c r="K2753" i="7"/>
  <c r="H2753" i="7"/>
  <c r="E2753" i="7"/>
  <c r="F2753" i="7" s="1"/>
  <c r="C2753" i="7"/>
  <c r="L2752" i="7"/>
  <c r="K2752" i="7"/>
  <c r="H2752" i="7"/>
  <c r="U2752" i="7" s="1"/>
  <c r="C2752" i="7"/>
  <c r="E2752" i="7" s="1"/>
  <c r="F2752" i="7" s="1"/>
  <c r="U2751" i="7"/>
  <c r="L2751" i="7"/>
  <c r="K2751" i="7"/>
  <c r="H2751" i="7"/>
  <c r="C2751" i="7"/>
  <c r="E2751" i="7" s="1"/>
  <c r="F2751" i="7" s="1"/>
  <c r="L2750" i="7"/>
  <c r="K2750" i="7"/>
  <c r="H2750" i="7"/>
  <c r="U2750" i="7" s="1"/>
  <c r="C2750" i="7"/>
  <c r="E2750" i="7" s="1"/>
  <c r="F2750" i="7" s="1"/>
  <c r="U2749" i="7"/>
  <c r="L2749" i="7"/>
  <c r="K2749" i="7"/>
  <c r="H2749" i="7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C2747" i="7"/>
  <c r="E2747" i="7" s="1"/>
  <c r="F2747" i="7" s="1"/>
  <c r="I2747" i="7" s="1"/>
  <c r="L2746" i="7"/>
  <c r="K2746" i="7"/>
  <c r="H2746" i="7"/>
  <c r="U2746" i="7" s="1"/>
  <c r="C2746" i="7"/>
  <c r="E2746" i="7" s="1"/>
  <c r="F2746" i="7" s="1"/>
  <c r="U2745" i="7"/>
  <c r="L2745" i="7"/>
  <c r="K2745" i="7"/>
  <c r="H2745" i="7"/>
  <c r="C2745" i="7"/>
  <c r="E2745" i="7" s="1"/>
  <c r="F2745" i="7" s="1"/>
  <c r="U2744" i="7"/>
  <c r="L2744" i="7"/>
  <c r="K2744" i="7"/>
  <c r="H2744" i="7"/>
  <c r="C2744" i="7"/>
  <c r="E2744" i="7" s="1"/>
  <c r="F2744" i="7" s="1"/>
  <c r="U2743" i="7"/>
  <c r="L2743" i="7"/>
  <c r="K2743" i="7"/>
  <c r="H2743" i="7"/>
  <c r="C2743" i="7"/>
  <c r="E2743" i="7" s="1"/>
  <c r="F2743" i="7" s="1"/>
  <c r="U2742" i="7"/>
  <c r="L2742" i="7"/>
  <c r="K2742" i="7"/>
  <c r="H2742" i="7"/>
  <c r="C2742" i="7"/>
  <c r="E2742" i="7" s="1"/>
  <c r="F2742" i="7" s="1"/>
  <c r="L2741" i="7"/>
  <c r="K2741" i="7"/>
  <c r="H2741" i="7"/>
  <c r="U2741" i="7" s="1"/>
  <c r="C2741" i="7"/>
  <c r="E2741" i="7" s="1"/>
  <c r="F2741" i="7" s="1"/>
  <c r="L2740" i="7"/>
  <c r="K2740" i="7"/>
  <c r="H2740" i="7"/>
  <c r="U2740" i="7" s="1"/>
  <c r="C2740" i="7"/>
  <c r="E2740" i="7" s="1"/>
  <c r="F2740" i="7" s="1"/>
  <c r="U2739" i="7"/>
  <c r="L2739" i="7"/>
  <c r="K2739" i="7"/>
  <c r="H2739" i="7"/>
  <c r="C2739" i="7"/>
  <c r="E2739" i="7" s="1"/>
  <c r="F2739" i="7" s="1"/>
  <c r="L2738" i="7"/>
  <c r="K2738" i="7"/>
  <c r="H2738" i="7"/>
  <c r="U2738" i="7" s="1"/>
  <c r="C2738" i="7"/>
  <c r="E2738" i="7" s="1"/>
  <c r="F2738" i="7" s="1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C2735" i="7"/>
  <c r="E2735" i="7" s="1"/>
  <c r="F2735" i="7" s="1"/>
  <c r="L2734" i="7"/>
  <c r="K2734" i="7"/>
  <c r="H2734" i="7"/>
  <c r="U2734" i="7" s="1"/>
  <c r="C2734" i="7"/>
  <c r="E2734" i="7" s="1"/>
  <c r="F2734" i="7" s="1"/>
  <c r="U2733" i="7"/>
  <c r="L2733" i="7"/>
  <c r="K2733" i="7"/>
  <c r="H2733" i="7"/>
  <c r="E2733" i="7"/>
  <c r="F2733" i="7" s="1"/>
  <c r="C2733" i="7"/>
  <c r="L2732" i="7"/>
  <c r="K2732" i="7"/>
  <c r="I2732" i="7"/>
  <c r="H2732" i="7"/>
  <c r="U2732" i="7" s="1"/>
  <c r="C2732" i="7"/>
  <c r="E2732" i="7" s="1"/>
  <c r="F2732" i="7" s="1"/>
  <c r="J2732" i="7" s="1"/>
  <c r="L2731" i="7"/>
  <c r="K2731" i="7"/>
  <c r="H2731" i="7"/>
  <c r="U2731" i="7" s="1"/>
  <c r="C2731" i="7"/>
  <c r="E2731" i="7" s="1"/>
  <c r="F2731" i="7" s="1"/>
  <c r="L2730" i="7"/>
  <c r="K2730" i="7"/>
  <c r="H2730" i="7"/>
  <c r="U2730" i="7" s="1"/>
  <c r="C2730" i="7"/>
  <c r="E2730" i="7" s="1"/>
  <c r="F2730" i="7" s="1"/>
  <c r="U2729" i="7"/>
  <c r="L2729" i="7"/>
  <c r="K2729" i="7"/>
  <c r="H2729" i="7"/>
  <c r="E2729" i="7"/>
  <c r="F2729" i="7" s="1"/>
  <c r="C2729" i="7"/>
  <c r="U2728" i="7"/>
  <c r="L2728" i="7"/>
  <c r="K2728" i="7"/>
  <c r="H2728" i="7"/>
  <c r="C2728" i="7"/>
  <c r="E2728" i="7" s="1"/>
  <c r="F2728" i="7" s="1"/>
  <c r="U2727" i="7"/>
  <c r="L2727" i="7"/>
  <c r="K2727" i="7"/>
  <c r="H2727" i="7"/>
  <c r="C2727" i="7"/>
  <c r="E2727" i="7" s="1"/>
  <c r="F2727" i="7" s="1"/>
  <c r="U2726" i="7"/>
  <c r="L2726" i="7"/>
  <c r="K2726" i="7"/>
  <c r="H2726" i="7"/>
  <c r="C2726" i="7"/>
  <c r="E2726" i="7" s="1"/>
  <c r="F2726" i="7" s="1"/>
  <c r="L2725" i="7"/>
  <c r="K2725" i="7"/>
  <c r="H2725" i="7"/>
  <c r="U2725" i="7" s="1"/>
  <c r="C2725" i="7"/>
  <c r="E2725" i="7" s="1"/>
  <c r="F2725" i="7" s="1"/>
  <c r="L2724" i="7"/>
  <c r="K2724" i="7"/>
  <c r="J2724" i="7"/>
  <c r="H2724" i="7"/>
  <c r="U2724" i="7" s="1"/>
  <c r="C2724" i="7"/>
  <c r="E2724" i="7" s="1"/>
  <c r="F2724" i="7" s="1"/>
  <c r="I2724" i="7" s="1"/>
  <c r="L2723" i="7"/>
  <c r="K2723" i="7"/>
  <c r="H2723" i="7"/>
  <c r="U2723" i="7" s="1"/>
  <c r="C2723" i="7"/>
  <c r="E2723" i="7" s="1"/>
  <c r="F2723" i="7" s="1"/>
  <c r="L2722" i="7"/>
  <c r="K2722" i="7"/>
  <c r="H2722" i="7"/>
  <c r="U2722" i="7" s="1"/>
  <c r="C2722" i="7"/>
  <c r="E2722" i="7" s="1"/>
  <c r="F2722" i="7" s="1"/>
  <c r="U2721" i="7"/>
  <c r="L2721" i="7"/>
  <c r="K2721" i="7"/>
  <c r="H2721" i="7"/>
  <c r="C2721" i="7"/>
  <c r="E2721" i="7" s="1"/>
  <c r="F2721" i="7" s="1"/>
  <c r="L2720" i="7"/>
  <c r="K2720" i="7"/>
  <c r="H2720" i="7"/>
  <c r="U2720" i="7" s="1"/>
  <c r="C2720" i="7"/>
  <c r="E2720" i="7" s="1"/>
  <c r="F2720" i="7" s="1"/>
  <c r="L2719" i="7"/>
  <c r="K2719" i="7"/>
  <c r="H2719" i="7"/>
  <c r="U2719" i="7" s="1"/>
  <c r="E2719" i="7"/>
  <c r="F2719" i="7" s="1"/>
  <c r="C2719" i="7"/>
  <c r="L2718" i="7"/>
  <c r="K2718" i="7"/>
  <c r="H2718" i="7"/>
  <c r="U2718" i="7" s="1"/>
  <c r="C2718" i="7"/>
  <c r="E2718" i="7" s="1"/>
  <c r="F2718" i="7" s="1"/>
  <c r="U2717" i="7"/>
  <c r="L2717" i="7"/>
  <c r="K2717" i="7"/>
  <c r="H2717" i="7"/>
  <c r="C2717" i="7"/>
  <c r="E2717" i="7" s="1"/>
  <c r="F2717" i="7" s="1"/>
  <c r="L2716" i="7"/>
  <c r="K2716" i="7"/>
  <c r="H2716" i="7"/>
  <c r="U2716" i="7" s="1"/>
  <c r="C2716" i="7"/>
  <c r="E2716" i="7" s="1"/>
  <c r="F2716" i="7" s="1"/>
  <c r="J2716" i="7" s="1"/>
  <c r="L2715" i="7"/>
  <c r="K2715" i="7"/>
  <c r="H2715" i="7"/>
  <c r="U2715" i="7" s="1"/>
  <c r="C2715" i="7"/>
  <c r="E2715" i="7" s="1"/>
  <c r="F2715" i="7" s="1"/>
  <c r="L2714" i="7"/>
  <c r="K2714" i="7"/>
  <c r="H2714" i="7"/>
  <c r="U2714" i="7" s="1"/>
  <c r="C2714" i="7"/>
  <c r="E2714" i="7" s="1"/>
  <c r="F2714" i="7" s="1"/>
  <c r="L2713" i="7"/>
  <c r="K2713" i="7"/>
  <c r="H2713" i="7"/>
  <c r="U2713" i="7" s="1"/>
  <c r="C2713" i="7"/>
  <c r="E2713" i="7" s="1"/>
  <c r="F2713" i="7" s="1"/>
  <c r="L2712" i="7"/>
  <c r="K2712" i="7"/>
  <c r="I2712" i="7"/>
  <c r="H2712" i="7"/>
  <c r="U2712" i="7" s="1"/>
  <c r="C2712" i="7"/>
  <c r="E2712" i="7" s="1"/>
  <c r="F2712" i="7" s="1"/>
  <c r="J2712" i="7" s="1"/>
  <c r="L2711" i="7"/>
  <c r="K2711" i="7"/>
  <c r="H2711" i="7"/>
  <c r="U2711" i="7" s="1"/>
  <c r="C2711" i="7"/>
  <c r="E2711" i="7" s="1"/>
  <c r="F2711" i="7" s="1"/>
  <c r="I2711" i="7" s="1"/>
  <c r="U2710" i="7"/>
  <c r="L2710" i="7"/>
  <c r="K2710" i="7"/>
  <c r="H2710" i="7"/>
  <c r="C2710" i="7"/>
  <c r="E2710" i="7" s="1"/>
  <c r="F2710" i="7" s="1"/>
  <c r="U2709" i="7"/>
  <c r="L2709" i="7"/>
  <c r="K2709" i="7"/>
  <c r="H2709" i="7"/>
  <c r="C2709" i="7"/>
  <c r="E2709" i="7" s="1"/>
  <c r="F2709" i="7" s="1"/>
  <c r="U2708" i="7"/>
  <c r="L2708" i="7"/>
  <c r="I2708" i="7" s="1"/>
  <c r="K2708" i="7"/>
  <c r="H2708" i="7"/>
  <c r="C2708" i="7"/>
  <c r="E2708" i="7" s="1"/>
  <c r="F2708" i="7" s="1"/>
  <c r="L2707" i="7"/>
  <c r="K2707" i="7"/>
  <c r="H2707" i="7"/>
  <c r="U2707" i="7" s="1"/>
  <c r="E2707" i="7"/>
  <c r="F2707" i="7" s="1"/>
  <c r="C2707" i="7"/>
  <c r="L2706" i="7"/>
  <c r="K2706" i="7"/>
  <c r="H2706" i="7"/>
  <c r="U2706" i="7" s="1"/>
  <c r="C2706" i="7"/>
  <c r="E2706" i="7" s="1"/>
  <c r="F2706" i="7" s="1"/>
  <c r="U2705" i="7"/>
  <c r="L2705" i="7"/>
  <c r="K2705" i="7"/>
  <c r="H2705" i="7"/>
  <c r="E2705" i="7"/>
  <c r="F2705" i="7" s="1"/>
  <c r="C2705" i="7"/>
  <c r="L2704" i="7"/>
  <c r="K2704" i="7"/>
  <c r="H2704" i="7"/>
  <c r="U2704" i="7" s="1"/>
  <c r="C2704" i="7"/>
  <c r="E2704" i="7" s="1"/>
  <c r="F2704" i="7" s="1"/>
  <c r="J2704" i="7" s="1"/>
  <c r="L2703" i="7"/>
  <c r="K2703" i="7"/>
  <c r="H2703" i="7"/>
  <c r="U2703" i="7" s="1"/>
  <c r="E2703" i="7"/>
  <c r="F2703" i="7" s="1"/>
  <c r="C2703" i="7"/>
  <c r="U2702" i="7"/>
  <c r="L2702" i="7"/>
  <c r="K2702" i="7"/>
  <c r="H2702" i="7"/>
  <c r="C2702" i="7"/>
  <c r="E2702" i="7" s="1"/>
  <c r="F2702" i="7" s="1"/>
  <c r="U2701" i="7"/>
  <c r="L2701" i="7"/>
  <c r="K2701" i="7"/>
  <c r="H2701" i="7"/>
  <c r="C2701" i="7"/>
  <c r="E2701" i="7" s="1"/>
  <c r="F2701" i="7" s="1"/>
  <c r="L2700" i="7"/>
  <c r="K2700" i="7"/>
  <c r="H2700" i="7"/>
  <c r="U2700" i="7" s="1"/>
  <c r="C2700" i="7"/>
  <c r="E2700" i="7" s="1"/>
  <c r="F2700" i="7" s="1"/>
  <c r="L2699" i="7"/>
  <c r="K2699" i="7"/>
  <c r="H2699" i="7"/>
  <c r="U2699" i="7" s="1"/>
  <c r="C2699" i="7"/>
  <c r="E2699" i="7" s="1"/>
  <c r="F2699" i="7" s="1"/>
  <c r="L2698" i="7"/>
  <c r="K2698" i="7"/>
  <c r="H2698" i="7"/>
  <c r="U2698" i="7" s="1"/>
  <c r="C2698" i="7"/>
  <c r="E2698" i="7" s="1"/>
  <c r="F2698" i="7" s="1"/>
  <c r="U2697" i="7"/>
  <c r="L2697" i="7"/>
  <c r="K2697" i="7"/>
  <c r="H2697" i="7"/>
  <c r="C2697" i="7"/>
  <c r="E2697" i="7" s="1"/>
  <c r="F2697" i="7" s="1"/>
  <c r="L2696" i="7"/>
  <c r="K2696" i="7"/>
  <c r="H2696" i="7"/>
  <c r="U2696" i="7" s="1"/>
  <c r="C2696" i="7"/>
  <c r="E2696" i="7" s="1"/>
  <c r="F2696" i="7" s="1"/>
  <c r="U2695" i="7"/>
  <c r="L2695" i="7"/>
  <c r="K2695" i="7"/>
  <c r="H2695" i="7"/>
  <c r="E2695" i="7"/>
  <c r="F2695" i="7" s="1"/>
  <c r="C2695" i="7"/>
  <c r="L2694" i="7"/>
  <c r="K2694" i="7"/>
  <c r="H2694" i="7"/>
  <c r="U2694" i="7" s="1"/>
  <c r="F2694" i="7"/>
  <c r="C2694" i="7"/>
  <c r="E2694" i="7" s="1"/>
  <c r="U2693" i="7"/>
  <c r="L2693" i="7"/>
  <c r="K2693" i="7"/>
  <c r="H2693" i="7"/>
  <c r="E2693" i="7"/>
  <c r="F2693" i="7" s="1"/>
  <c r="C2693" i="7"/>
  <c r="L2692" i="7"/>
  <c r="K2692" i="7"/>
  <c r="H2692" i="7"/>
  <c r="U2692" i="7" s="1"/>
  <c r="C2692" i="7"/>
  <c r="E2692" i="7" s="1"/>
  <c r="F2692" i="7" s="1"/>
  <c r="L2691" i="7"/>
  <c r="K2691" i="7"/>
  <c r="H2691" i="7"/>
  <c r="U2691" i="7" s="1"/>
  <c r="C2691" i="7"/>
  <c r="E2691" i="7" s="1"/>
  <c r="F2691" i="7" s="1"/>
  <c r="L2690" i="7"/>
  <c r="K2690" i="7"/>
  <c r="H2690" i="7"/>
  <c r="U2690" i="7" s="1"/>
  <c r="C2690" i="7"/>
  <c r="E2690" i="7" s="1"/>
  <c r="F2690" i="7" s="1"/>
  <c r="U2689" i="7"/>
  <c r="L2689" i="7"/>
  <c r="K2689" i="7"/>
  <c r="H2689" i="7"/>
  <c r="E2689" i="7"/>
  <c r="F2689" i="7" s="1"/>
  <c r="C2689" i="7"/>
  <c r="L2688" i="7"/>
  <c r="K2688" i="7"/>
  <c r="H2688" i="7"/>
  <c r="U2688" i="7" s="1"/>
  <c r="C2688" i="7"/>
  <c r="E2688" i="7" s="1"/>
  <c r="F2688" i="7" s="1"/>
  <c r="L2687" i="7"/>
  <c r="K2687" i="7"/>
  <c r="H2687" i="7"/>
  <c r="U2687" i="7" s="1"/>
  <c r="C2687" i="7"/>
  <c r="E2687" i="7" s="1"/>
  <c r="F2687" i="7" s="1"/>
  <c r="U2686" i="7"/>
  <c r="L2686" i="7"/>
  <c r="K2686" i="7"/>
  <c r="H2686" i="7"/>
  <c r="C2686" i="7"/>
  <c r="E2686" i="7" s="1"/>
  <c r="F2686" i="7" s="1"/>
  <c r="J2686" i="7" s="1"/>
  <c r="L2685" i="7"/>
  <c r="K2685" i="7"/>
  <c r="H2685" i="7"/>
  <c r="U2685" i="7" s="1"/>
  <c r="C2685" i="7"/>
  <c r="E2685" i="7" s="1"/>
  <c r="F2685" i="7" s="1"/>
  <c r="L2684" i="7"/>
  <c r="I2684" i="7" s="1"/>
  <c r="K2684" i="7"/>
  <c r="H2684" i="7"/>
  <c r="U2684" i="7" s="1"/>
  <c r="C2684" i="7"/>
  <c r="E2684" i="7" s="1"/>
  <c r="F2684" i="7" s="1"/>
  <c r="L2683" i="7"/>
  <c r="K2683" i="7"/>
  <c r="H2683" i="7"/>
  <c r="U2683" i="7" s="1"/>
  <c r="C2683" i="7"/>
  <c r="E2683" i="7" s="1"/>
  <c r="F2683" i="7" s="1"/>
  <c r="I2683" i="7" s="1"/>
  <c r="L2682" i="7"/>
  <c r="K2682" i="7"/>
  <c r="H2682" i="7"/>
  <c r="U2682" i="7" s="1"/>
  <c r="C2682" i="7"/>
  <c r="E2682" i="7" s="1"/>
  <c r="F2682" i="7" s="1"/>
  <c r="U2681" i="7"/>
  <c r="L2681" i="7"/>
  <c r="K2681" i="7"/>
  <c r="H2681" i="7"/>
  <c r="C2681" i="7"/>
  <c r="E2681" i="7" s="1"/>
  <c r="F2681" i="7" s="1"/>
  <c r="L2680" i="7"/>
  <c r="K2680" i="7"/>
  <c r="H2680" i="7"/>
  <c r="U2680" i="7" s="1"/>
  <c r="C2680" i="7"/>
  <c r="E2680" i="7" s="1"/>
  <c r="F2680" i="7" s="1"/>
  <c r="J2680" i="7" s="1"/>
  <c r="U2679" i="7"/>
  <c r="L2679" i="7"/>
  <c r="K2679" i="7"/>
  <c r="H2679" i="7"/>
  <c r="E2679" i="7"/>
  <c r="F2679" i="7" s="1"/>
  <c r="C2679" i="7"/>
  <c r="U2678" i="7"/>
  <c r="L2678" i="7"/>
  <c r="K2678" i="7"/>
  <c r="H2678" i="7"/>
  <c r="C2678" i="7"/>
  <c r="E2678" i="7" s="1"/>
  <c r="F2678" i="7" s="1"/>
  <c r="J2678" i="7" s="1"/>
  <c r="U2677" i="7"/>
  <c r="L2677" i="7"/>
  <c r="K2677" i="7"/>
  <c r="H2677" i="7"/>
  <c r="C2677" i="7"/>
  <c r="E2677" i="7" s="1"/>
  <c r="F2677" i="7" s="1"/>
  <c r="L2676" i="7"/>
  <c r="K2676" i="7"/>
  <c r="H2676" i="7"/>
  <c r="U2676" i="7" s="1"/>
  <c r="C2676" i="7"/>
  <c r="E2676" i="7" s="1"/>
  <c r="F2676" i="7" s="1"/>
  <c r="J2676" i="7" s="1"/>
  <c r="L2675" i="7"/>
  <c r="K2675" i="7"/>
  <c r="H2675" i="7"/>
  <c r="U2675" i="7" s="1"/>
  <c r="C2675" i="7"/>
  <c r="E2675" i="7" s="1"/>
  <c r="F2675" i="7" s="1"/>
  <c r="U2674" i="7"/>
  <c r="L2674" i="7"/>
  <c r="K2674" i="7"/>
  <c r="H2674" i="7"/>
  <c r="C2674" i="7"/>
  <c r="E2674" i="7" s="1"/>
  <c r="F2674" i="7" s="1"/>
  <c r="L2673" i="7"/>
  <c r="K2673" i="7"/>
  <c r="H2673" i="7"/>
  <c r="U2673" i="7" s="1"/>
  <c r="C2673" i="7"/>
  <c r="E2673" i="7" s="1"/>
  <c r="F2673" i="7" s="1"/>
  <c r="L2672" i="7"/>
  <c r="K2672" i="7"/>
  <c r="H2672" i="7"/>
  <c r="U2672" i="7" s="1"/>
  <c r="C2672" i="7"/>
  <c r="E2672" i="7" s="1"/>
  <c r="F2672" i="7" s="1"/>
  <c r="U2671" i="7"/>
  <c r="L2671" i="7"/>
  <c r="K2671" i="7"/>
  <c r="H2671" i="7"/>
  <c r="C2671" i="7"/>
  <c r="E2671" i="7" s="1"/>
  <c r="F2671" i="7" s="1"/>
  <c r="J2671" i="7" s="1"/>
  <c r="L2670" i="7"/>
  <c r="K2670" i="7"/>
  <c r="H2670" i="7"/>
  <c r="U2670" i="7" s="1"/>
  <c r="C2670" i="7"/>
  <c r="E2670" i="7" s="1"/>
  <c r="F2670" i="7" s="1"/>
  <c r="U2669" i="7"/>
  <c r="L2669" i="7"/>
  <c r="K2669" i="7"/>
  <c r="H2669" i="7"/>
  <c r="C2669" i="7"/>
  <c r="E2669" i="7" s="1"/>
  <c r="F2669" i="7" s="1"/>
  <c r="U2668" i="7"/>
  <c r="L2668" i="7"/>
  <c r="K2668" i="7"/>
  <c r="H2668" i="7"/>
  <c r="C2668" i="7"/>
  <c r="E2668" i="7" s="1"/>
  <c r="F2668" i="7" s="1"/>
  <c r="U2667" i="7"/>
  <c r="L2667" i="7"/>
  <c r="K2667" i="7"/>
  <c r="H2667" i="7"/>
  <c r="C2667" i="7"/>
  <c r="E2667" i="7" s="1"/>
  <c r="F2667" i="7" s="1"/>
  <c r="U2666" i="7"/>
  <c r="L2666" i="7"/>
  <c r="K2666" i="7"/>
  <c r="H2666" i="7"/>
  <c r="C2666" i="7"/>
  <c r="E2666" i="7" s="1"/>
  <c r="F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C2664" i="7"/>
  <c r="E2664" i="7" s="1"/>
  <c r="F2664" i="7" s="1"/>
  <c r="U2663" i="7"/>
  <c r="L2663" i="7"/>
  <c r="K2663" i="7"/>
  <c r="H2663" i="7"/>
  <c r="C2663" i="7"/>
  <c r="E2663" i="7" s="1"/>
  <c r="F2663" i="7" s="1"/>
  <c r="U2662" i="7"/>
  <c r="L2662" i="7"/>
  <c r="K2662" i="7"/>
  <c r="H2662" i="7"/>
  <c r="C2662" i="7"/>
  <c r="E2662" i="7" s="1"/>
  <c r="F2662" i="7" s="1"/>
  <c r="U2661" i="7"/>
  <c r="L2661" i="7"/>
  <c r="K2661" i="7"/>
  <c r="H2661" i="7"/>
  <c r="E2661" i="7"/>
  <c r="F2661" i="7" s="1"/>
  <c r="C2661" i="7"/>
  <c r="U2660" i="7"/>
  <c r="L2660" i="7"/>
  <c r="I2660" i="7" s="1"/>
  <c r="K2660" i="7"/>
  <c r="H2660" i="7"/>
  <c r="C2660" i="7"/>
  <c r="E2660" i="7" s="1"/>
  <c r="F2660" i="7" s="1"/>
  <c r="U2659" i="7"/>
  <c r="L2659" i="7"/>
  <c r="K2659" i="7"/>
  <c r="H2659" i="7"/>
  <c r="C2659" i="7"/>
  <c r="E2659" i="7" s="1"/>
  <c r="F2659" i="7" s="1"/>
  <c r="L2658" i="7"/>
  <c r="K2658" i="7"/>
  <c r="I2658" i="7"/>
  <c r="H2658" i="7"/>
  <c r="U2658" i="7" s="1"/>
  <c r="C2658" i="7"/>
  <c r="E2658" i="7" s="1"/>
  <c r="F2658" i="7" s="1"/>
  <c r="J2658" i="7" s="1"/>
  <c r="L2657" i="7"/>
  <c r="K2657" i="7"/>
  <c r="H2657" i="7"/>
  <c r="U2657" i="7" s="1"/>
  <c r="C2657" i="7"/>
  <c r="E2657" i="7" s="1"/>
  <c r="F2657" i="7" s="1"/>
  <c r="L2656" i="7"/>
  <c r="K2656" i="7"/>
  <c r="H2656" i="7"/>
  <c r="U2656" i="7" s="1"/>
  <c r="C2656" i="7"/>
  <c r="E2656" i="7" s="1"/>
  <c r="F2656" i="7" s="1"/>
  <c r="J2656" i="7" s="1"/>
  <c r="L2655" i="7"/>
  <c r="K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L2653" i="7"/>
  <c r="K2653" i="7"/>
  <c r="H2653" i="7"/>
  <c r="U2653" i="7" s="1"/>
  <c r="C2653" i="7"/>
  <c r="E2653" i="7" s="1"/>
  <c r="F2653" i="7" s="1"/>
  <c r="U2652" i="7"/>
  <c r="L2652" i="7"/>
  <c r="I2652" i="7" s="1"/>
  <c r="K2652" i="7"/>
  <c r="J2652" i="7"/>
  <c r="H2652" i="7"/>
  <c r="C2652" i="7"/>
  <c r="E2652" i="7" s="1"/>
  <c r="F2652" i="7" s="1"/>
  <c r="L2651" i="7"/>
  <c r="K2651" i="7"/>
  <c r="H2651" i="7"/>
  <c r="U2651" i="7" s="1"/>
  <c r="E2651" i="7"/>
  <c r="F2651" i="7" s="1"/>
  <c r="I2651" i="7" s="1"/>
  <c r="C2651" i="7"/>
  <c r="L2650" i="7"/>
  <c r="K2650" i="7"/>
  <c r="H2650" i="7"/>
  <c r="U2650" i="7" s="1"/>
  <c r="C2650" i="7"/>
  <c r="E2650" i="7" s="1"/>
  <c r="F2650" i="7" s="1"/>
  <c r="L2649" i="7"/>
  <c r="K2649" i="7"/>
  <c r="H2649" i="7"/>
  <c r="U2649" i="7" s="1"/>
  <c r="E2649" i="7"/>
  <c r="F2649" i="7" s="1"/>
  <c r="C2649" i="7"/>
  <c r="L2648" i="7"/>
  <c r="K2648" i="7"/>
  <c r="H2648" i="7"/>
  <c r="U2648" i="7" s="1"/>
  <c r="C2648" i="7"/>
  <c r="E2648" i="7" s="1"/>
  <c r="F2648" i="7" s="1"/>
  <c r="J2648" i="7" s="1"/>
  <c r="L2647" i="7"/>
  <c r="K2647" i="7"/>
  <c r="H2647" i="7"/>
  <c r="U2647" i="7" s="1"/>
  <c r="C2647" i="7"/>
  <c r="E2647" i="7" s="1"/>
  <c r="F2647" i="7" s="1"/>
  <c r="L2646" i="7"/>
  <c r="K2646" i="7"/>
  <c r="H2646" i="7"/>
  <c r="U2646" i="7" s="1"/>
  <c r="C2646" i="7"/>
  <c r="E2646" i="7" s="1"/>
  <c r="F2646" i="7" s="1"/>
  <c r="U2645" i="7"/>
  <c r="L2645" i="7"/>
  <c r="K2645" i="7"/>
  <c r="H2645" i="7"/>
  <c r="C2645" i="7"/>
  <c r="E2645" i="7" s="1"/>
  <c r="F2645" i="7" s="1"/>
  <c r="U2644" i="7"/>
  <c r="L2644" i="7"/>
  <c r="K2644" i="7"/>
  <c r="H2644" i="7"/>
  <c r="C2644" i="7"/>
  <c r="E2644" i="7" s="1"/>
  <c r="F2644" i="7" s="1"/>
  <c r="J2644" i="7" s="1"/>
  <c r="L2643" i="7"/>
  <c r="K2643" i="7"/>
  <c r="H2643" i="7"/>
  <c r="U2643" i="7" s="1"/>
  <c r="F2643" i="7"/>
  <c r="E2643" i="7"/>
  <c r="C2643" i="7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E2641" i="7"/>
  <c r="F2641" i="7" s="1"/>
  <c r="C2641" i="7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C2638" i="7"/>
  <c r="E2638" i="7" s="1"/>
  <c r="F2638" i="7" s="1"/>
  <c r="L2637" i="7"/>
  <c r="K2637" i="7"/>
  <c r="H2637" i="7"/>
  <c r="U2637" i="7" s="1"/>
  <c r="E2637" i="7"/>
  <c r="F2637" i="7" s="1"/>
  <c r="C2637" i="7"/>
  <c r="L2636" i="7"/>
  <c r="K2636" i="7"/>
  <c r="I2636" i="7"/>
  <c r="H2636" i="7"/>
  <c r="U2636" i="7" s="1"/>
  <c r="C2636" i="7"/>
  <c r="E2636" i="7" s="1"/>
  <c r="F2636" i="7" s="1"/>
  <c r="J2636" i="7" s="1"/>
  <c r="L2635" i="7"/>
  <c r="K2635" i="7"/>
  <c r="H2635" i="7"/>
  <c r="U2635" i="7" s="1"/>
  <c r="C2635" i="7"/>
  <c r="E2635" i="7" s="1"/>
  <c r="F2635" i="7" s="1"/>
  <c r="L2634" i="7"/>
  <c r="K2634" i="7"/>
  <c r="H2634" i="7"/>
  <c r="U2634" i="7" s="1"/>
  <c r="C2634" i="7"/>
  <c r="E2634" i="7" s="1"/>
  <c r="F2634" i="7" s="1"/>
  <c r="L2633" i="7"/>
  <c r="K2633" i="7"/>
  <c r="H2633" i="7"/>
  <c r="U2633" i="7" s="1"/>
  <c r="C2633" i="7"/>
  <c r="E2633" i="7" s="1"/>
  <c r="F2633" i="7" s="1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C2631" i="7"/>
  <c r="E2631" i="7" s="1"/>
  <c r="F2631" i="7" s="1"/>
  <c r="I2631" i="7" s="1"/>
  <c r="L2630" i="7"/>
  <c r="K2630" i="7"/>
  <c r="H2630" i="7"/>
  <c r="U2630" i="7" s="1"/>
  <c r="C2630" i="7"/>
  <c r="E2630" i="7" s="1"/>
  <c r="F2630" i="7" s="1"/>
  <c r="U2629" i="7"/>
  <c r="L2629" i="7"/>
  <c r="K2629" i="7"/>
  <c r="H2629" i="7"/>
  <c r="C2629" i="7"/>
  <c r="E2629" i="7" s="1"/>
  <c r="F2629" i="7" s="1"/>
  <c r="L2628" i="7"/>
  <c r="K2628" i="7"/>
  <c r="I2628" i="7"/>
  <c r="H2628" i="7"/>
  <c r="U2628" i="7" s="1"/>
  <c r="C2628" i="7"/>
  <c r="E2628" i="7" s="1"/>
  <c r="F2628" i="7" s="1"/>
  <c r="L2627" i="7"/>
  <c r="K2627" i="7"/>
  <c r="H2627" i="7"/>
  <c r="U2627" i="7" s="1"/>
  <c r="C2627" i="7"/>
  <c r="E2627" i="7" s="1"/>
  <c r="F2627" i="7" s="1"/>
  <c r="L2626" i="7"/>
  <c r="K2626" i="7"/>
  <c r="H2626" i="7"/>
  <c r="U2626" i="7" s="1"/>
  <c r="C2626" i="7"/>
  <c r="E2626" i="7" s="1"/>
  <c r="F2626" i="7" s="1"/>
  <c r="J2626" i="7" s="1"/>
  <c r="U2625" i="7"/>
  <c r="L2625" i="7"/>
  <c r="K2625" i="7"/>
  <c r="H2625" i="7"/>
  <c r="E2625" i="7"/>
  <c r="F2625" i="7" s="1"/>
  <c r="C2625" i="7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E2623" i="7"/>
  <c r="F2623" i="7" s="1"/>
  <c r="C2623" i="7"/>
  <c r="L2622" i="7"/>
  <c r="K2622" i="7"/>
  <c r="H2622" i="7"/>
  <c r="U2622" i="7" s="1"/>
  <c r="F2622" i="7"/>
  <c r="C2622" i="7"/>
  <c r="E2622" i="7" s="1"/>
  <c r="L2621" i="7"/>
  <c r="K2621" i="7"/>
  <c r="H2621" i="7"/>
  <c r="U2621" i="7" s="1"/>
  <c r="C2621" i="7"/>
  <c r="E2621" i="7" s="1"/>
  <c r="F2621" i="7" s="1"/>
  <c r="U2620" i="7"/>
  <c r="L2620" i="7"/>
  <c r="J2620" i="7" s="1"/>
  <c r="K2620" i="7"/>
  <c r="I2620" i="7"/>
  <c r="H2620" i="7"/>
  <c r="C2620" i="7"/>
  <c r="E2620" i="7" s="1"/>
  <c r="F2620" i="7" s="1"/>
  <c r="L2619" i="7"/>
  <c r="K2619" i="7"/>
  <c r="H2619" i="7"/>
  <c r="U2619" i="7" s="1"/>
  <c r="C2619" i="7"/>
  <c r="E2619" i="7" s="1"/>
  <c r="F2619" i="7" s="1"/>
  <c r="U2618" i="7"/>
  <c r="L2618" i="7"/>
  <c r="K2618" i="7"/>
  <c r="H2618" i="7"/>
  <c r="C2618" i="7"/>
  <c r="E2618" i="7" s="1"/>
  <c r="F2618" i="7" s="1"/>
  <c r="U2617" i="7"/>
  <c r="L2617" i="7"/>
  <c r="K2617" i="7"/>
  <c r="H2617" i="7"/>
  <c r="C2617" i="7"/>
  <c r="E2617" i="7" s="1"/>
  <c r="F2617" i="7" s="1"/>
  <c r="L2616" i="7"/>
  <c r="K2616" i="7"/>
  <c r="I2616" i="7"/>
  <c r="H2616" i="7"/>
  <c r="U2616" i="7" s="1"/>
  <c r="C2616" i="7"/>
  <c r="E2616" i="7" s="1"/>
  <c r="F2616" i="7" s="1"/>
  <c r="U2615" i="7"/>
  <c r="L2615" i="7"/>
  <c r="K2615" i="7"/>
  <c r="H2615" i="7"/>
  <c r="C2615" i="7"/>
  <c r="E2615" i="7" s="1"/>
  <c r="F2615" i="7" s="1"/>
  <c r="L2614" i="7"/>
  <c r="K2614" i="7"/>
  <c r="H2614" i="7"/>
  <c r="U2614" i="7" s="1"/>
  <c r="C2614" i="7"/>
  <c r="E2614" i="7" s="1"/>
  <c r="F2614" i="7" s="1"/>
  <c r="L2613" i="7"/>
  <c r="K2613" i="7"/>
  <c r="H2613" i="7"/>
  <c r="U2613" i="7" s="1"/>
  <c r="E2613" i="7"/>
  <c r="F2613" i="7" s="1"/>
  <c r="C2613" i="7"/>
  <c r="L2612" i="7"/>
  <c r="K2612" i="7"/>
  <c r="H2612" i="7"/>
  <c r="U2612" i="7" s="1"/>
  <c r="C2612" i="7"/>
  <c r="E2612" i="7" s="1"/>
  <c r="F2612" i="7" s="1"/>
  <c r="L2611" i="7"/>
  <c r="K2611" i="7"/>
  <c r="H2611" i="7"/>
  <c r="U2611" i="7" s="1"/>
  <c r="C2611" i="7"/>
  <c r="E2611" i="7" s="1"/>
  <c r="F2611" i="7" s="1"/>
  <c r="L2610" i="7"/>
  <c r="K2610" i="7"/>
  <c r="H2610" i="7"/>
  <c r="U2610" i="7" s="1"/>
  <c r="C2610" i="7"/>
  <c r="E2610" i="7" s="1"/>
  <c r="F2610" i="7" s="1"/>
  <c r="U2609" i="7"/>
  <c r="L2609" i="7"/>
  <c r="K2609" i="7"/>
  <c r="H2609" i="7"/>
  <c r="E2609" i="7"/>
  <c r="F2609" i="7" s="1"/>
  <c r="C2609" i="7"/>
  <c r="U2608" i="7"/>
  <c r="L2608" i="7"/>
  <c r="K2608" i="7"/>
  <c r="H2608" i="7"/>
  <c r="C2608" i="7"/>
  <c r="E2608" i="7" s="1"/>
  <c r="F2608" i="7" s="1"/>
  <c r="L2607" i="7"/>
  <c r="K2607" i="7"/>
  <c r="H2607" i="7"/>
  <c r="U2607" i="7" s="1"/>
  <c r="E2607" i="7"/>
  <c r="F2607" i="7" s="1"/>
  <c r="C2607" i="7"/>
  <c r="U2606" i="7"/>
  <c r="L2606" i="7"/>
  <c r="K2606" i="7"/>
  <c r="H2606" i="7"/>
  <c r="C2606" i="7"/>
  <c r="E2606" i="7" s="1"/>
  <c r="F2606" i="7" s="1"/>
  <c r="L2605" i="7"/>
  <c r="K2605" i="7"/>
  <c r="H2605" i="7"/>
  <c r="U2605" i="7" s="1"/>
  <c r="C2605" i="7"/>
  <c r="E2605" i="7" s="1"/>
  <c r="F2605" i="7" s="1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C2603" i="7"/>
  <c r="E2603" i="7" s="1"/>
  <c r="F2603" i="7" s="1"/>
  <c r="L2602" i="7"/>
  <c r="K2602" i="7"/>
  <c r="H2602" i="7"/>
  <c r="U2602" i="7" s="1"/>
  <c r="C2602" i="7"/>
  <c r="E2602" i="7" s="1"/>
  <c r="F2602" i="7" s="1"/>
  <c r="U2601" i="7"/>
  <c r="L2601" i="7"/>
  <c r="K2601" i="7"/>
  <c r="H2601" i="7"/>
  <c r="C2601" i="7"/>
  <c r="E2601" i="7" s="1"/>
  <c r="F2601" i="7" s="1"/>
  <c r="L2600" i="7"/>
  <c r="K2600" i="7"/>
  <c r="H2600" i="7"/>
  <c r="U2600" i="7" s="1"/>
  <c r="C2600" i="7"/>
  <c r="E2600" i="7" s="1"/>
  <c r="F2600" i="7" s="1"/>
  <c r="J2600" i="7" s="1"/>
  <c r="L2599" i="7"/>
  <c r="K2599" i="7"/>
  <c r="H2599" i="7"/>
  <c r="U2599" i="7" s="1"/>
  <c r="E2599" i="7"/>
  <c r="F2599" i="7" s="1"/>
  <c r="C2599" i="7"/>
  <c r="L2598" i="7"/>
  <c r="K2598" i="7"/>
  <c r="H2598" i="7"/>
  <c r="U2598" i="7" s="1"/>
  <c r="C2598" i="7"/>
  <c r="E2598" i="7" s="1"/>
  <c r="F2598" i="7" s="1"/>
  <c r="J2598" i="7" s="1"/>
  <c r="U2597" i="7"/>
  <c r="L2597" i="7"/>
  <c r="K2597" i="7"/>
  <c r="H2597" i="7"/>
  <c r="E2597" i="7"/>
  <c r="F2597" i="7" s="1"/>
  <c r="C2597" i="7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E2595" i="7"/>
  <c r="F2595" i="7" s="1"/>
  <c r="C2595" i="7"/>
  <c r="U2594" i="7"/>
  <c r="L2594" i="7"/>
  <c r="K2594" i="7"/>
  <c r="H2594" i="7"/>
  <c r="C2594" i="7"/>
  <c r="E2594" i="7" s="1"/>
  <c r="F2594" i="7" s="1"/>
  <c r="L2593" i="7"/>
  <c r="K2593" i="7"/>
  <c r="H2593" i="7"/>
  <c r="U2593" i="7" s="1"/>
  <c r="E2593" i="7"/>
  <c r="F2593" i="7" s="1"/>
  <c r="C2593" i="7"/>
  <c r="U2592" i="7"/>
  <c r="L2592" i="7"/>
  <c r="K2592" i="7"/>
  <c r="H2592" i="7"/>
  <c r="C2592" i="7"/>
  <c r="E2592" i="7" s="1"/>
  <c r="F2592" i="7" s="1"/>
  <c r="L2591" i="7"/>
  <c r="K2591" i="7"/>
  <c r="H2591" i="7"/>
  <c r="U2591" i="7" s="1"/>
  <c r="E2591" i="7"/>
  <c r="F2591" i="7" s="1"/>
  <c r="C2591" i="7"/>
  <c r="U2590" i="7"/>
  <c r="L2590" i="7"/>
  <c r="K2590" i="7"/>
  <c r="H2590" i="7"/>
  <c r="C2590" i="7"/>
  <c r="E2590" i="7" s="1"/>
  <c r="F2590" i="7" s="1"/>
  <c r="L2589" i="7"/>
  <c r="K2589" i="7"/>
  <c r="H2589" i="7"/>
  <c r="U2589" i="7" s="1"/>
  <c r="E2589" i="7"/>
  <c r="F2589" i="7" s="1"/>
  <c r="C2589" i="7"/>
  <c r="U2588" i="7"/>
  <c r="L2588" i="7"/>
  <c r="I2588" i="7" s="1"/>
  <c r="K2588" i="7"/>
  <c r="H2588" i="7"/>
  <c r="C2588" i="7"/>
  <c r="E2588" i="7" s="1"/>
  <c r="F2588" i="7" s="1"/>
  <c r="L2587" i="7"/>
  <c r="K2587" i="7"/>
  <c r="H2587" i="7"/>
  <c r="U2587" i="7" s="1"/>
  <c r="C2587" i="7"/>
  <c r="E2587" i="7" s="1"/>
  <c r="F2587" i="7" s="1"/>
  <c r="I2587" i="7" s="1"/>
  <c r="L2586" i="7"/>
  <c r="K2586" i="7"/>
  <c r="H2586" i="7"/>
  <c r="U2586" i="7" s="1"/>
  <c r="C2586" i="7"/>
  <c r="E2586" i="7" s="1"/>
  <c r="F2586" i="7" s="1"/>
  <c r="U2585" i="7"/>
  <c r="L2585" i="7"/>
  <c r="K2585" i="7"/>
  <c r="H2585" i="7"/>
  <c r="C2585" i="7"/>
  <c r="E2585" i="7" s="1"/>
  <c r="F2585" i="7" s="1"/>
  <c r="L2584" i="7"/>
  <c r="K2584" i="7"/>
  <c r="H2584" i="7"/>
  <c r="U2584" i="7" s="1"/>
  <c r="C2584" i="7"/>
  <c r="E2584" i="7" s="1"/>
  <c r="F2584" i="7" s="1"/>
  <c r="U2583" i="7"/>
  <c r="L2583" i="7"/>
  <c r="K2583" i="7"/>
  <c r="H2583" i="7"/>
  <c r="C2583" i="7"/>
  <c r="E2583" i="7" s="1"/>
  <c r="F2583" i="7" s="1"/>
  <c r="L2582" i="7"/>
  <c r="K2582" i="7"/>
  <c r="H2582" i="7"/>
  <c r="U2582" i="7" s="1"/>
  <c r="C2582" i="7"/>
  <c r="E2582" i="7" s="1"/>
  <c r="F2582" i="7" s="1"/>
  <c r="J2582" i="7" s="1"/>
  <c r="U2581" i="7"/>
  <c r="L2581" i="7"/>
  <c r="K2581" i="7"/>
  <c r="H2581" i="7"/>
  <c r="C2581" i="7"/>
  <c r="E2581" i="7" s="1"/>
  <c r="F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C2579" i="7"/>
  <c r="E2579" i="7" s="1"/>
  <c r="F2579" i="7" s="1"/>
  <c r="L2578" i="7"/>
  <c r="K2578" i="7"/>
  <c r="H2578" i="7"/>
  <c r="U2578" i="7" s="1"/>
  <c r="C2578" i="7"/>
  <c r="E2578" i="7" s="1"/>
  <c r="F2578" i="7" s="1"/>
  <c r="U2577" i="7"/>
  <c r="L2577" i="7"/>
  <c r="K2577" i="7"/>
  <c r="H2577" i="7"/>
  <c r="C2577" i="7"/>
  <c r="E2577" i="7" s="1"/>
  <c r="F2577" i="7" s="1"/>
  <c r="L2576" i="7"/>
  <c r="K2576" i="7"/>
  <c r="H2576" i="7"/>
  <c r="U2576" i="7" s="1"/>
  <c r="C2576" i="7"/>
  <c r="E2576" i="7" s="1"/>
  <c r="F2576" i="7" s="1"/>
  <c r="J2576" i="7" s="1"/>
  <c r="L2575" i="7"/>
  <c r="K2575" i="7"/>
  <c r="H2575" i="7"/>
  <c r="U2575" i="7" s="1"/>
  <c r="C2575" i="7"/>
  <c r="E2575" i="7" s="1"/>
  <c r="F2575" i="7" s="1"/>
  <c r="L2574" i="7"/>
  <c r="K2574" i="7"/>
  <c r="H2574" i="7"/>
  <c r="U2574" i="7" s="1"/>
  <c r="C2574" i="7"/>
  <c r="E2574" i="7" s="1"/>
  <c r="F2574" i="7" s="1"/>
  <c r="L2573" i="7"/>
  <c r="K2573" i="7"/>
  <c r="H2573" i="7"/>
  <c r="U2573" i="7" s="1"/>
  <c r="E2573" i="7"/>
  <c r="F2573" i="7" s="1"/>
  <c r="C2573" i="7"/>
  <c r="U2572" i="7"/>
  <c r="L2572" i="7"/>
  <c r="K2572" i="7"/>
  <c r="H2572" i="7"/>
  <c r="C2572" i="7"/>
  <c r="E2572" i="7" s="1"/>
  <c r="F2572" i="7" s="1"/>
  <c r="J2572" i="7" s="1"/>
  <c r="L2571" i="7"/>
  <c r="K2571" i="7"/>
  <c r="H2571" i="7"/>
  <c r="U2571" i="7" s="1"/>
  <c r="C2571" i="7"/>
  <c r="E2571" i="7" s="1"/>
  <c r="F2571" i="7" s="1"/>
  <c r="U2570" i="7"/>
  <c r="L2570" i="7"/>
  <c r="K2570" i="7"/>
  <c r="H2570" i="7"/>
  <c r="C2570" i="7"/>
  <c r="E2570" i="7" s="1"/>
  <c r="F2570" i="7" s="1"/>
  <c r="I2570" i="7" s="1"/>
  <c r="L2569" i="7"/>
  <c r="K2569" i="7"/>
  <c r="H2569" i="7"/>
  <c r="U2569" i="7" s="1"/>
  <c r="C2569" i="7"/>
  <c r="E2569" i="7" s="1"/>
  <c r="F2569" i="7" s="1"/>
  <c r="L2568" i="7"/>
  <c r="K2568" i="7"/>
  <c r="H2568" i="7"/>
  <c r="U2568" i="7" s="1"/>
  <c r="C2568" i="7"/>
  <c r="E2568" i="7" s="1"/>
  <c r="F2568" i="7" s="1"/>
  <c r="J2568" i="7" s="1"/>
  <c r="L2567" i="7"/>
  <c r="K2567" i="7"/>
  <c r="H2567" i="7"/>
  <c r="U2567" i="7" s="1"/>
  <c r="C2567" i="7"/>
  <c r="E2567" i="7" s="1"/>
  <c r="F2567" i="7" s="1"/>
  <c r="L2566" i="7"/>
  <c r="K2566" i="7"/>
  <c r="H2566" i="7"/>
  <c r="U2566" i="7" s="1"/>
  <c r="C2566" i="7"/>
  <c r="E2566" i="7" s="1"/>
  <c r="F2566" i="7" s="1"/>
  <c r="L2565" i="7"/>
  <c r="K2565" i="7"/>
  <c r="H2565" i="7"/>
  <c r="U2565" i="7" s="1"/>
  <c r="E2565" i="7"/>
  <c r="F2565" i="7" s="1"/>
  <c r="C2565" i="7"/>
  <c r="L2564" i="7"/>
  <c r="K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U2561" i="7"/>
  <c r="L2561" i="7"/>
  <c r="K2561" i="7"/>
  <c r="H2561" i="7"/>
  <c r="C2561" i="7"/>
  <c r="E2561" i="7" s="1"/>
  <c r="F2561" i="7" s="1"/>
  <c r="U2560" i="7"/>
  <c r="L2560" i="7"/>
  <c r="K2560" i="7"/>
  <c r="H2560" i="7"/>
  <c r="C2560" i="7"/>
  <c r="E2560" i="7" s="1"/>
  <c r="F2560" i="7" s="1"/>
  <c r="L2559" i="7"/>
  <c r="K2559" i="7"/>
  <c r="H2559" i="7"/>
  <c r="U2559" i="7" s="1"/>
  <c r="C2559" i="7"/>
  <c r="E2559" i="7" s="1"/>
  <c r="F2559" i="7" s="1"/>
  <c r="L2558" i="7"/>
  <c r="K2558" i="7"/>
  <c r="H2558" i="7"/>
  <c r="U2558" i="7" s="1"/>
  <c r="C2558" i="7"/>
  <c r="E2558" i="7" s="1"/>
  <c r="F2558" i="7" s="1"/>
  <c r="L2557" i="7"/>
  <c r="K2557" i="7"/>
  <c r="H2557" i="7"/>
  <c r="U2557" i="7" s="1"/>
  <c r="C2557" i="7"/>
  <c r="E2557" i="7" s="1"/>
  <c r="F2557" i="7" s="1"/>
  <c r="U2556" i="7"/>
  <c r="L2556" i="7"/>
  <c r="K2556" i="7"/>
  <c r="H2556" i="7"/>
  <c r="C2556" i="7"/>
  <c r="E2556" i="7" s="1"/>
  <c r="F2556" i="7" s="1"/>
  <c r="L2555" i="7"/>
  <c r="K2555" i="7"/>
  <c r="H2555" i="7"/>
  <c r="U2555" i="7" s="1"/>
  <c r="C2555" i="7"/>
  <c r="E2555" i="7" s="1"/>
  <c r="F2555" i="7" s="1"/>
  <c r="I2555" i="7" s="1"/>
  <c r="U2554" i="7"/>
  <c r="L2554" i="7"/>
  <c r="K2554" i="7"/>
  <c r="H2554" i="7"/>
  <c r="C2554" i="7"/>
  <c r="E2554" i="7" s="1"/>
  <c r="F2554" i="7" s="1"/>
  <c r="U2553" i="7"/>
  <c r="L2553" i="7"/>
  <c r="K2553" i="7"/>
  <c r="H2553" i="7"/>
  <c r="C2553" i="7"/>
  <c r="E2553" i="7" s="1"/>
  <c r="F2553" i="7" s="1"/>
  <c r="L2552" i="7"/>
  <c r="K2552" i="7"/>
  <c r="H2552" i="7"/>
  <c r="U2552" i="7" s="1"/>
  <c r="C2552" i="7"/>
  <c r="E2552" i="7" s="1"/>
  <c r="F2552" i="7" s="1"/>
  <c r="U2551" i="7"/>
  <c r="L2551" i="7"/>
  <c r="K2551" i="7"/>
  <c r="H2551" i="7"/>
  <c r="C2551" i="7"/>
  <c r="E2551" i="7" s="1"/>
  <c r="F2551" i="7" s="1"/>
  <c r="L2550" i="7"/>
  <c r="K2550" i="7"/>
  <c r="H2550" i="7"/>
  <c r="U2550" i="7" s="1"/>
  <c r="C2550" i="7"/>
  <c r="E2550" i="7" s="1"/>
  <c r="F2550" i="7" s="1"/>
  <c r="U2549" i="7"/>
  <c r="L2549" i="7"/>
  <c r="K2549" i="7"/>
  <c r="H2549" i="7"/>
  <c r="C2549" i="7"/>
  <c r="E2549" i="7" s="1"/>
  <c r="F2549" i="7" s="1"/>
  <c r="U2548" i="7"/>
  <c r="L2548" i="7"/>
  <c r="K2548" i="7"/>
  <c r="H2548" i="7"/>
  <c r="C2548" i="7"/>
  <c r="E2548" i="7" s="1"/>
  <c r="F2548" i="7" s="1"/>
  <c r="I2548" i="7" s="1"/>
  <c r="U2547" i="7"/>
  <c r="L2547" i="7"/>
  <c r="K2547" i="7"/>
  <c r="H2547" i="7"/>
  <c r="E2547" i="7"/>
  <c r="F2547" i="7" s="1"/>
  <c r="C2547" i="7"/>
  <c r="U2546" i="7"/>
  <c r="L2546" i="7"/>
  <c r="K2546" i="7"/>
  <c r="H2546" i="7"/>
  <c r="C2546" i="7"/>
  <c r="E2546" i="7" s="1"/>
  <c r="F2546" i="7" s="1"/>
  <c r="J2546" i="7" s="1"/>
  <c r="L2545" i="7"/>
  <c r="K2545" i="7"/>
  <c r="H2545" i="7"/>
  <c r="U2545" i="7" s="1"/>
  <c r="E2545" i="7"/>
  <c r="F2545" i="7" s="1"/>
  <c r="C2545" i="7"/>
  <c r="U2544" i="7"/>
  <c r="L2544" i="7"/>
  <c r="K2544" i="7"/>
  <c r="H2544" i="7"/>
  <c r="C2544" i="7"/>
  <c r="E2544" i="7" s="1"/>
  <c r="F2544" i="7" s="1"/>
  <c r="L2543" i="7"/>
  <c r="K2543" i="7"/>
  <c r="H2543" i="7"/>
  <c r="U2543" i="7" s="1"/>
  <c r="E2543" i="7"/>
  <c r="F2543" i="7" s="1"/>
  <c r="C2543" i="7"/>
  <c r="U2542" i="7"/>
  <c r="L2542" i="7"/>
  <c r="K2542" i="7"/>
  <c r="H2542" i="7"/>
  <c r="C2542" i="7"/>
  <c r="E2542" i="7" s="1"/>
  <c r="F2542" i="7" s="1"/>
  <c r="L2541" i="7"/>
  <c r="K2541" i="7"/>
  <c r="H2541" i="7"/>
  <c r="U2541" i="7" s="1"/>
  <c r="C2541" i="7"/>
  <c r="E2541" i="7" s="1"/>
  <c r="F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I2539" i="7" s="1"/>
  <c r="L2538" i="7"/>
  <c r="K2538" i="7"/>
  <c r="H2538" i="7"/>
  <c r="U2538" i="7" s="1"/>
  <c r="C2538" i="7"/>
  <c r="E2538" i="7" s="1"/>
  <c r="F2538" i="7" s="1"/>
  <c r="U2537" i="7"/>
  <c r="L2537" i="7"/>
  <c r="K2537" i="7"/>
  <c r="H2537" i="7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C2535" i="7"/>
  <c r="E2535" i="7" s="1"/>
  <c r="F2535" i="7" s="1"/>
  <c r="L2534" i="7"/>
  <c r="K2534" i="7"/>
  <c r="H2534" i="7"/>
  <c r="U2534" i="7" s="1"/>
  <c r="C2534" i="7"/>
  <c r="E2534" i="7" s="1"/>
  <c r="F2534" i="7" s="1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U2531" i="7"/>
  <c r="L2531" i="7"/>
  <c r="K2531" i="7"/>
  <c r="H2531" i="7"/>
  <c r="C2531" i="7"/>
  <c r="E2531" i="7" s="1"/>
  <c r="F2531" i="7" s="1"/>
  <c r="L2530" i="7"/>
  <c r="K2530" i="7"/>
  <c r="H2530" i="7"/>
  <c r="U2530" i="7" s="1"/>
  <c r="E2530" i="7"/>
  <c r="F2530" i="7" s="1"/>
  <c r="C2530" i="7"/>
  <c r="U2529" i="7"/>
  <c r="L2529" i="7"/>
  <c r="K2529" i="7"/>
  <c r="H2529" i="7"/>
  <c r="C2529" i="7"/>
  <c r="E2529" i="7" s="1"/>
  <c r="F2529" i="7" s="1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U2525" i="7"/>
  <c r="L2525" i="7"/>
  <c r="K2525" i="7"/>
  <c r="H2525" i="7"/>
  <c r="C2525" i="7"/>
  <c r="E2525" i="7" s="1"/>
  <c r="F2525" i="7" s="1"/>
  <c r="L2524" i="7"/>
  <c r="K2524" i="7"/>
  <c r="H2524" i="7"/>
  <c r="U2524" i="7" s="1"/>
  <c r="C2524" i="7"/>
  <c r="E2524" i="7" s="1"/>
  <c r="F2524" i="7" s="1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L2521" i="7"/>
  <c r="K2521" i="7"/>
  <c r="H2521" i="7"/>
  <c r="U2521" i="7" s="1"/>
  <c r="C2521" i="7"/>
  <c r="E2521" i="7" s="1"/>
  <c r="F2521" i="7" s="1"/>
  <c r="L2520" i="7"/>
  <c r="K2520" i="7"/>
  <c r="H2520" i="7"/>
  <c r="U2520" i="7" s="1"/>
  <c r="C2520" i="7"/>
  <c r="E2520" i="7" s="1"/>
  <c r="F2520" i="7" s="1"/>
  <c r="U2519" i="7"/>
  <c r="L2519" i="7"/>
  <c r="K2519" i="7"/>
  <c r="H2519" i="7"/>
  <c r="C2519" i="7"/>
  <c r="E2519" i="7" s="1"/>
  <c r="F2519" i="7" s="1"/>
  <c r="L2518" i="7"/>
  <c r="K2518" i="7"/>
  <c r="H2518" i="7"/>
  <c r="U2518" i="7" s="1"/>
  <c r="C2518" i="7"/>
  <c r="E2518" i="7" s="1"/>
  <c r="F2518" i="7" s="1"/>
  <c r="L2517" i="7"/>
  <c r="K2517" i="7"/>
  <c r="H2517" i="7"/>
  <c r="U2517" i="7" s="1"/>
  <c r="E2517" i="7"/>
  <c r="F2517" i="7" s="1"/>
  <c r="C2517" i="7"/>
  <c r="U2516" i="7"/>
  <c r="L2516" i="7"/>
  <c r="K2516" i="7"/>
  <c r="H2516" i="7"/>
  <c r="C2516" i="7"/>
  <c r="E2516" i="7" s="1"/>
  <c r="F2516" i="7" s="1"/>
  <c r="L2515" i="7"/>
  <c r="K2515" i="7"/>
  <c r="H2515" i="7"/>
  <c r="U2515" i="7" s="1"/>
  <c r="C2515" i="7"/>
  <c r="E2515" i="7" s="1"/>
  <c r="F2515" i="7" s="1"/>
  <c r="J2515" i="7" s="1"/>
  <c r="L2514" i="7"/>
  <c r="J2514" i="7" s="1"/>
  <c r="K2514" i="7"/>
  <c r="H2514" i="7"/>
  <c r="U2514" i="7" s="1"/>
  <c r="C2514" i="7"/>
  <c r="E2514" i="7" s="1"/>
  <c r="F2514" i="7" s="1"/>
  <c r="L2513" i="7"/>
  <c r="K2513" i="7"/>
  <c r="H2513" i="7"/>
  <c r="U2513" i="7" s="1"/>
  <c r="C2513" i="7"/>
  <c r="E2513" i="7" s="1"/>
  <c r="F2513" i="7" s="1"/>
  <c r="U2512" i="7"/>
  <c r="L2512" i="7"/>
  <c r="K2512" i="7"/>
  <c r="H2512" i="7"/>
  <c r="C2512" i="7"/>
  <c r="E2512" i="7" s="1"/>
  <c r="F2512" i="7" s="1"/>
  <c r="L2511" i="7"/>
  <c r="K2511" i="7"/>
  <c r="H2511" i="7"/>
  <c r="U2511" i="7" s="1"/>
  <c r="C2511" i="7"/>
  <c r="E2511" i="7" s="1"/>
  <c r="F2511" i="7" s="1"/>
  <c r="U2510" i="7"/>
  <c r="L2510" i="7"/>
  <c r="K2510" i="7"/>
  <c r="H2510" i="7"/>
  <c r="C2510" i="7"/>
  <c r="E2510" i="7" s="1"/>
  <c r="F2510" i="7" s="1"/>
  <c r="U2509" i="7"/>
  <c r="L2509" i="7"/>
  <c r="K2509" i="7"/>
  <c r="H2509" i="7"/>
  <c r="C2509" i="7"/>
  <c r="E2509" i="7" s="1"/>
  <c r="F2509" i="7" s="1"/>
  <c r="L2508" i="7"/>
  <c r="K2508" i="7"/>
  <c r="H2508" i="7"/>
  <c r="U2508" i="7" s="1"/>
  <c r="C2508" i="7"/>
  <c r="E2508" i="7" s="1"/>
  <c r="F2508" i="7" s="1"/>
  <c r="L2507" i="7"/>
  <c r="K2507" i="7"/>
  <c r="H2507" i="7"/>
  <c r="U2507" i="7" s="1"/>
  <c r="C2507" i="7"/>
  <c r="E2507" i="7" s="1"/>
  <c r="F2507" i="7" s="1"/>
  <c r="L2506" i="7"/>
  <c r="K2506" i="7"/>
  <c r="H2506" i="7"/>
  <c r="U2506" i="7" s="1"/>
  <c r="C2506" i="7"/>
  <c r="E2506" i="7" s="1"/>
  <c r="F2506" i="7" s="1"/>
  <c r="L2505" i="7"/>
  <c r="K2505" i="7"/>
  <c r="H2505" i="7"/>
  <c r="U2505" i="7" s="1"/>
  <c r="C2505" i="7"/>
  <c r="E2505" i="7" s="1"/>
  <c r="F2505" i="7" s="1"/>
  <c r="L2504" i="7"/>
  <c r="K2504" i="7"/>
  <c r="H2504" i="7"/>
  <c r="U2504" i="7" s="1"/>
  <c r="C2504" i="7"/>
  <c r="E2504" i="7" s="1"/>
  <c r="F2504" i="7" s="1"/>
  <c r="L2503" i="7"/>
  <c r="K2503" i="7"/>
  <c r="H2503" i="7"/>
  <c r="U2503" i="7" s="1"/>
  <c r="C2503" i="7"/>
  <c r="E2503" i="7" s="1"/>
  <c r="F2503" i="7" s="1"/>
  <c r="L2502" i="7"/>
  <c r="K2502" i="7"/>
  <c r="H2502" i="7"/>
  <c r="U2502" i="7" s="1"/>
  <c r="C2502" i="7"/>
  <c r="E2502" i="7" s="1"/>
  <c r="F2502" i="7" s="1"/>
  <c r="U2501" i="7"/>
  <c r="L2501" i="7"/>
  <c r="K2501" i="7"/>
  <c r="H2501" i="7"/>
  <c r="C2501" i="7"/>
  <c r="E2501" i="7" s="1"/>
  <c r="F2501" i="7" s="1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C2496" i="7"/>
  <c r="E2496" i="7" s="1"/>
  <c r="F2496" i="7" s="1"/>
  <c r="U2495" i="7"/>
  <c r="L2495" i="7"/>
  <c r="K2495" i="7"/>
  <c r="H2495" i="7"/>
  <c r="C2495" i="7"/>
  <c r="E2495" i="7" s="1"/>
  <c r="F2495" i="7" s="1"/>
  <c r="L2494" i="7"/>
  <c r="K2494" i="7"/>
  <c r="H2494" i="7"/>
  <c r="U2494" i="7" s="1"/>
  <c r="E2494" i="7"/>
  <c r="F2494" i="7" s="1"/>
  <c r="C2494" i="7"/>
  <c r="U2493" i="7"/>
  <c r="L2493" i="7"/>
  <c r="K2493" i="7"/>
  <c r="H2493" i="7"/>
  <c r="C2493" i="7"/>
  <c r="E2493" i="7" s="1"/>
  <c r="F2493" i="7" s="1"/>
  <c r="L2492" i="7"/>
  <c r="K2492" i="7"/>
  <c r="H2492" i="7"/>
  <c r="U2492" i="7" s="1"/>
  <c r="C2492" i="7"/>
  <c r="E2492" i="7" s="1"/>
  <c r="F2492" i="7" s="1"/>
  <c r="U2491" i="7"/>
  <c r="L2491" i="7"/>
  <c r="K2491" i="7"/>
  <c r="H2491" i="7"/>
  <c r="C2491" i="7"/>
  <c r="E2491" i="7" s="1"/>
  <c r="F2491" i="7" s="1"/>
  <c r="L2490" i="7"/>
  <c r="K2490" i="7"/>
  <c r="H2490" i="7"/>
  <c r="U2490" i="7" s="1"/>
  <c r="C2490" i="7"/>
  <c r="E2490" i="7" s="1"/>
  <c r="F2490" i="7" s="1"/>
  <c r="L2489" i="7"/>
  <c r="K2489" i="7"/>
  <c r="H2489" i="7"/>
  <c r="U2489" i="7" s="1"/>
  <c r="C2489" i="7"/>
  <c r="E2489" i="7" s="1"/>
  <c r="F2489" i="7" s="1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E2486" i="7"/>
  <c r="F2486" i="7" s="1"/>
  <c r="C2486" i="7"/>
  <c r="U2485" i="7"/>
  <c r="L2485" i="7"/>
  <c r="K2485" i="7"/>
  <c r="H2485" i="7"/>
  <c r="C2485" i="7"/>
  <c r="E2485" i="7" s="1"/>
  <c r="F2485" i="7" s="1"/>
  <c r="U2484" i="7"/>
  <c r="L2484" i="7"/>
  <c r="K2484" i="7"/>
  <c r="H2484" i="7"/>
  <c r="F2484" i="7"/>
  <c r="C2484" i="7"/>
  <c r="E2484" i="7" s="1"/>
  <c r="L2483" i="7"/>
  <c r="K2483" i="7"/>
  <c r="H2483" i="7"/>
  <c r="U2483" i="7" s="1"/>
  <c r="C2483" i="7"/>
  <c r="E2483" i="7" s="1"/>
  <c r="F2483" i="7" s="1"/>
  <c r="J2483" i="7" s="1"/>
  <c r="L2482" i="7"/>
  <c r="K2482" i="7"/>
  <c r="H2482" i="7"/>
  <c r="U2482" i="7" s="1"/>
  <c r="C2482" i="7"/>
  <c r="E2482" i="7" s="1"/>
  <c r="F2482" i="7" s="1"/>
  <c r="U2481" i="7"/>
  <c r="L2481" i="7"/>
  <c r="K2481" i="7"/>
  <c r="H2481" i="7"/>
  <c r="E2481" i="7"/>
  <c r="F2481" i="7" s="1"/>
  <c r="C2481" i="7"/>
  <c r="L2480" i="7"/>
  <c r="K2480" i="7"/>
  <c r="H2480" i="7"/>
  <c r="U2480" i="7" s="1"/>
  <c r="C2480" i="7"/>
  <c r="E2480" i="7" s="1"/>
  <c r="F2480" i="7" s="1"/>
  <c r="U2479" i="7"/>
  <c r="L2479" i="7"/>
  <c r="K2479" i="7"/>
  <c r="H2479" i="7"/>
  <c r="C2479" i="7"/>
  <c r="E2479" i="7" s="1"/>
  <c r="F2479" i="7" s="1"/>
  <c r="L2478" i="7"/>
  <c r="K2478" i="7"/>
  <c r="H2478" i="7"/>
  <c r="U2478" i="7" s="1"/>
  <c r="C2478" i="7"/>
  <c r="E2478" i="7" s="1"/>
  <c r="F2478" i="7" s="1"/>
  <c r="L2477" i="7"/>
  <c r="K2477" i="7"/>
  <c r="H2477" i="7"/>
  <c r="U2477" i="7" s="1"/>
  <c r="E2477" i="7"/>
  <c r="F2477" i="7" s="1"/>
  <c r="C2477" i="7"/>
  <c r="L2476" i="7"/>
  <c r="K2476" i="7"/>
  <c r="H2476" i="7"/>
  <c r="U2476" i="7" s="1"/>
  <c r="C2476" i="7"/>
  <c r="E2476" i="7" s="1"/>
  <c r="F2476" i="7" s="1"/>
  <c r="L2475" i="7"/>
  <c r="K2475" i="7"/>
  <c r="H2475" i="7"/>
  <c r="U2475" i="7" s="1"/>
  <c r="C2475" i="7"/>
  <c r="E2475" i="7" s="1"/>
  <c r="F2475" i="7" s="1"/>
  <c r="U2474" i="7"/>
  <c r="L2474" i="7"/>
  <c r="K2474" i="7"/>
  <c r="H2474" i="7"/>
  <c r="C2474" i="7"/>
  <c r="E2474" i="7" s="1"/>
  <c r="F2474" i="7" s="1"/>
  <c r="L2473" i="7"/>
  <c r="K2473" i="7"/>
  <c r="H2473" i="7"/>
  <c r="U2473" i="7" s="1"/>
  <c r="C2473" i="7"/>
  <c r="E2473" i="7" s="1"/>
  <c r="F2473" i="7" s="1"/>
  <c r="L2472" i="7"/>
  <c r="K2472" i="7"/>
  <c r="H2472" i="7"/>
  <c r="U2472" i="7" s="1"/>
  <c r="C2472" i="7"/>
  <c r="E2472" i="7" s="1"/>
  <c r="F2472" i="7" s="1"/>
  <c r="L2471" i="7"/>
  <c r="K2471" i="7"/>
  <c r="H2471" i="7"/>
  <c r="U2471" i="7" s="1"/>
  <c r="C2471" i="7"/>
  <c r="E2471" i="7" s="1"/>
  <c r="F2471" i="7" s="1"/>
  <c r="U2470" i="7"/>
  <c r="L2470" i="7"/>
  <c r="K2470" i="7"/>
  <c r="H2470" i="7"/>
  <c r="C2470" i="7"/>
  <c r="E2470" i="7" s="1"/>
  <c r="F2470" i="7" s="1"/>
  <c r="J2470" i="7" s="1"/>
  <c r="L2469" i="7"/>
  <c r="K2469" i="7"/>
  <c r="H2469" i="7"/>
  <c r="U2469" i="7" s="1"/>
  <c r="C2469" i="7"/>
  <c r="E2469" i="7" s="1"/>
  <c r="F2469" i="7" s="1"/>
  <c r="L2468" i="7"/>
  <c r="K2468" i="7"/>
  <c r="H2468" i="7"/>
  <c r="U2468" i="7" s="1"/>
  <c r="C2468" i="7"/>
  <c r="E2468" i="7" s="1"/>
  <c r="F2468" i="7" s="1"/>
  <c r="L2467" i="7"/>
  <c r="K2467" i="7"/>
  <c r="H2467" i="7"/>
  <c r="U2467" i="7" s="1"/>
  <c r="C2467" i="7"/>
  <c r="E2467" i="7" s="1"/>
  <c r="F2467" i="7" s="1"/>
  <c r="I2467" i="7" s="1"/>
  <c r="U2466" i="7"/>
  <c r="L2466" i="7"/>
  <c r="K2466" i="7"/>
  <c r="H2466" i="7"/>
  <c r="C2466" i="7"/>
  <c r="E2466" i="7" s="1"/>
  <c r="F2466" i="7" s="1"/>
  <c r="L2465" i="7"/>
  <c r="K2465" i="7"/>
  <c r="H2465" i="7"/>
  <c r="U2465" i="7" s="1"/>
  <c r="C2465" i="7"/>
  <c r="E2465" i="7" s="1"/>
  <c r="F2465" i="7" s="1"/>
  <c r="L2464" i="7"/>
  <c r="K2464" i="7"/>
  <c r="H2464" i="7"/>
  <c r="U2464" i="7" s="1"/>
  <c r="C2464" i="7"/>
  <c r="E2464" i="7" s="1"/>
  <c r="F2464" i="7" s="1"/>
  <c r="L2463" i="7"/>
  <c r="K2463" i="7"/>
  <c r="H2463" i="7"/>
  <c r="U2463" i="7" s="1"/>
  <c r="C2463" i="7"/>
  <c r="E2463" i="7" s="1"/>
  <c r="F2463" i="7" s="1"/>
  <c r="U2462" i="7"/>
  <c r="L2462" i="7"/>
  <c r="K2462" i="7"/>
  <c r="H2462" i="7"/>
  <c r="C2462" i="7"/>
  <c r="E2462" i="7" s="1"/>
  <c r="F2462" i="7" s="1"/>
  <c r="L2461" i="7"/>
  <c r="K2461" i="7"/>
  <c r="H2461" i="7"/>
  <c r="U2461" i="7" s="1"/>
  <c r="C2461" i="7"/>
  <c r="E2461" i="7" s="1"/>
  <c r="F2461" i="7" s="1"/>
  <c r="U2460" i="7"/>
  <c r="L2460" i="7"/>
  <c r="K2460" i="7"/>
  <c r="H2460" i="7"/>
  <c r="C2460" i="7"/>
  <c r="E2460" i="7" s="1"/>
  <c r="F2460" i="7" s="1"/>
  <c r="L2459" i="7"/>
  <c r="K2459" i="7"/>
  <c r="H2459" i="7"/>
  <c r="U2459" i="7" s="1"/>
  <c r="C2459" i="7"/>
  <c r="E2459" i="7" s="1"/>
  <c r="F2459" i="7" s="1"/>
  <c r="U2458" i="7"/>
  <c r="L2458" i="7"/>
  <c r="K2458" i="7"/>
  <c r="H2458" i="7"/>
  <c r="C2458" i="7"/>
  <c r="E2458" i="7" s="1"/>
  <c r="F2458" i="7" s="1"/>
  <c r="L2457" i="7"/>
  <c r="K2457" i="7"/>
  <c r="H2457" i="7"/>
  <c r="U2457" i="7" s="1"/>
  <c r="C2457" i="7"/>
  <c r="E2457" i="7" s="1"/>
  <c r="F2457" i="7" s="1"/>
  <c r="L2456" i="7"/>
  <c r="K2456" i="7"/>
  <c r="H2456" i="7"/>
  <c r="U2456" i="7" s="1"/>
  <c r="C2456" i="7"/>
  <c r="E2456" i="7" s="1"/>
  <c r="F2456" i="7" s="1"/>
  <c r="L2455" i="7"/>
  <c r="K2455" i="7"/>
  <c r="H2455" i="7"/>
  <c r="U2455" i="7" s="1"/>
  <c r="C2455" i="7"/>
  <c r="E2455" i="7" s="1"/>
  <c r="F2455" i="7" s="1"/>
  <c r="L2454" i="7"/>
  <c r="K2454" i="7"/>
  <c r="H2454" i="7"/>
  <c r="U2454" i="7" s="1"/>
  <c r="C2454" i="7"/>
  <c r="E2454" i="7" s="1"/>
  <c r="F2454" i="7" s="1"/>
  <c r="L2453" i="7"/>
  <c r="K2453" i="7"/>
  <c r="H2453" i="7"/>
  <c r="U2453" i="7" s="1"/>
  <c r="C2453" i="7"/>
  <c r="E2453" i="7" s="1"/>
  <c r="F2453" i="7" s="1"/>
  <c r="L2452" i="7"/>
  <c r="K2452" i="7"/>
  <c r="H2452" i="7"/>
  <c r="U2452" i="7" s="1"/>
  <c r="C2452" i="7"/>
  <c r="E2452" i="7" s="1"/>
  <c r="F2452" i="7" s="1"/>
  <c r="L2451" i="7"/>
  <c r="K2451" i="7"/>
  <c r="H2451" i="7"/>
  <c r="U2451" i="7" s="1"/>
  <c r="C2451" i="7"/>
  <c r="E2451" i="7" s="1"/>
  <c r="F2451" i="7" s="1"/>
  <c r="L2450" i="7"/>
  <c r="K2450" i="7"/>
  <c r="H2450" i="7"/>
  <c r="U2450" i="7" s="1"/>
  <c r="C2450" i="7"/>
  <c r="E2450" i="7" s="1"/>
  <c r="F2450" i="7" s="1"/>
  <c r="U2449" i="7"/>
  <c r="L2449" i="7"/>
  <c r="K2449" i="7"/>
  <c r="H2449" i="7"/>
  <c r="E2449" i="7"/>
  <c r="F2449" i="7" s="1"/>
  <c r="C2449" i="7"/>
  <c r="L2448" i="7"/>
  <c r="K2448" i="7"/>
  <c r="H2448" i="7"/>
  <c r="U2448" i="7" s="1"/>
  <c r="C2448" i="7"/>
  <c r="E2448" i="7" s="1"/>
  <c r="F2448" i="7" s="1"/>
  <c r="L2447" i="7"/>
  <c r="K2447" i="7"/>
  <c r="H2447" i="7"/>
  <c r="U2447" i="7" s="1"/>
  <c r="C2447" i="7"/>
  <c r="E2447" i="7" s="1"/>
  <c r="F2447" i="7" s="1"/>
  <c r="L2446" i="7"/>
  <c r="K2446" i="7"/>
  <c r="H2446" i="7"/>
  <c r="U2446" i="7" s="1"/>
  <c r="C2446" i="7"/>
  <c r="E2446" i="7" s="1"/>
  <c r="F2446" i="7" s="1"/>
  <c r="U2445" i="7"/>
  <c r="L2445" i="7"/>
  <c r="K2445" i="7"/>
  <c r="H2445" i="7"/>
  <c r="C2445" i="7"/>
  <c r="E2445" i="7" s="1"/>
  <c r="F2445" i="7" s="1"/>
  <c r="L2444" i="7"/>
  <c r="K2444" i="7"/>
  <c r="H2444" i="7"/>
  <c r="U2444" i="7" s="1"/>
  <c r="C2444" i="7"/>
  <c r="E2444" i="7" s="1"/>
  <c r="F2444" i="7" s="1"/>
  <c r="L2443" i="7"/>
  <c r="K2443" i="7"/>
  <c r="H2443" i="7"/>
  <c r="U2443" i="7" s="1"/>
  <c r="C2443" i="7"/>
  <c r="E2443" i="7" s="1"/>
  <c r="F2443" i="7" s="1"/>
  <c r="J2443" i="7" s="1"/>
  <c r="L2442" i="7"/>
  <c r="K2442" i="7"/>
  <c r="H2442" i="7"/>
  <c r="U2442" i="7" s="1"/>
  <c r="C2442" i="7"/>
  <c r="E2442" i="7" s="1"/>
  <c r="F2442" i="7" s="1"/>
  <c r="L2441" i="7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L2439" i="7"/>
  <c r="K2439" i="7"/>
  <c r="H2439" i="7"/>
  <c r="U2439" i="7" s="1"/>
  <c r="C2439" i="7"/>
  <c r="E2439" i="7" s="1"/>
  <c r="F2439" i="7" s="1"/>
  <c r="L2438" i="7"/>
  <c r="K2438" i="7"/>
  <c r="H2438" i="7"/>
  <c r="U2438" i="7" s="1"/>
  <c r="E2438" i="7"/>
  <c r="F2438" i="7" s="1"/>
  <c r="C2438" i="7"/>
  <c r="U2437" i="7"/>
  <c r="L2437" i="7"/>
  <c r="K2437" i="7"/>
  <c r="H2437" i="7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E2435" i="7"/>
  <c r="F2435" i="7" s="1"/>
  <c r="C2435" i="7"/>
  <c r="U2434" i="7"/>
  <c r="L2434" i="7"/>
  <c r="K2434" i="7"/>
  <c r="H2434" i="7"/>
  <c r="C2434" i="7"/>
  <c r="E2434" i="7" s="1"/>
  <c r="F2434" i="7" s="1"/>
  <c r="U2433" i="7"/>
  <c r="L2433" i="7"/>
  <c r="K2433" i="7"/>
  <c r="H2433" i="7"/>
  <c r="E2433" i="7"/>
  <c r="F2433" i="7" s="1"/>
  <c r="C2433" i="7"/>
  <c r="L2432" i="7"/>
  <c r="J2432" i="7" s="1"/>
  <c r="K2432" i="7"/>
  <c r="H2432" i="7"/>
  <c r="U2432" i="7" s="1"/>
  <c r="C2432" i="7"/>
  <c r="E2432" i="7" s="1"/>
  <c r="F2432" i="7" s="1"/>
  <c r="L2431" i="7"/>
  <c r="K2431" i="7"/>
  <c r="H2431" i="7"/>
  <c r="U2431" i="7" s="1"/>
  <c r="C2431" i="7"/>
  <c r="E2431" i="7" s="1"/>
  <c r="F2431" i="7" s="1"/>
  <c r="L2430" i="7"/>
  <c r="K2430" i="7"/>
  <c r="H2430" i="7"/>
  <c r="U2430" i="7" s="1"/>
  <c r="C2430" i="7"/>
  <c r="E2430" i="7" s="1"/>
  <c r="F2430" i="7" s="1"/>
  <c r="U2429" i="7"/>
  <c r="L2429" i="7"/>
  <c r="K2429" i="7"/>
  <c r="H2429" i="7"/>
  <c r="C2429" i="7"/>
  <c r="E2429" i="7" s="1"/>
  <c r="F2429" i="7" s="1"/>
  <c r="L2428" i="7"/>
  <c r="K2428" i="7"/>
  <c r="H2428" i="7"/>
  <c r="U2428" i="7" s="1"/>
  <c r="C2428" i="7"/>
  <c r="E2428" i="7" s="1"/>
  <c r="F2428" i="7" s="1"/>
  <c r="I2428" i="7" s="1"/>
  <c r="L2427" i="7"/>
  <c r="K2427" i="7"/>
  <c r="H2427" i="7"/>
  <c r="U2427" i="7" s="1"/>
  <c r="E2427" i="7"/>
  <c r="F2427" i="7" s="1"/>
  <c r="C2427" i="7"/>
  <c r="L2426" i="7"/>
  <c r="K2426" i="7"/>
  <c r="H2426" i="7"/>
  <c r="U2426" i="7" s="1"/>
  <c r="C2426" i="7"/>
  <c r="E2426" i="7" s="1"/>
  <c r="F2426" i="7" s="1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C2423" i="7"/>
  <c r="E2423" i="7" s="1"/>
  <c r="F2423" i="7" s="1"/>
  <c r="L2422" i="7"/>
  <c r="K2422" i="7"/>
  <c r="I2422" i="7"/>
  <c r="H2422" i="7"/>
  <c r="U2422" i="7" s="1"/>
  <c r="C2422" i="7"/>
  <c r="E2422" i="7" s="1"/>
  <c r="F2422" i="7" s="1"/>
  <c r="J2422" i="7" s="1"/>
  <c r="U2421" i="7"/>
  <c r="L2421" i="7"/>
  <c r="K2421" i="7"/>
  <c r="H2421" i="7"/>
  <c r="C2421" i="7"/>
  <c r="E2421" i="7" s="1"/>
  <c r="F2421" i="7" s="1"/>
  <c r="L2420" i="7"/>
  <c r="K2420" i="7"/>
  <c r="H2420" i="7"/>
  <c r="U2420" i="7" s="1"/>
  <c r="C2420" i="7"/>
  <c r="E2420" i="7" s="1"/>
  <c r="F2420" i="7" s="1"/>
  <c r="L2419" i="7"/>
  <c r="K2419" i="7"/>
  <c r="H2419" i="7"/>
  <c r="U2419" i="7" s="1"/>
  <c r="E2419" i="7"/>
  <c r="F2419" i="7" s="1"/>
  <c r="I2419" i="7" s="1"/>
  <c r="C2419" i="7"/>
  <c r="L2418" i="7"/>
  <c r="K2418" i="7"/>
  <c r="H2418" i="7"/>
  <c r="U2418" i="7" s="1"/>
  <c r="C2418" i="7"/>
  <c r="E2418" i="7" s="1"/>
  <c r="F2418" i="7" s="1"/>
  <c r="L2417" i="7"/>
  <c r="K2417" i="7"/>
  <c r="H2417" i="7"/>
  <c r="U2417" i="7" s="1"/>
  <c r="C2417" i="7"/>
  <c r="E2417" i="7" s="1"/>
  <c r="F2417" i="7" s="1"/>
  <c r="L2416" i="7"/>
  <c r="K2416" i="7"/>
  <c r="H2416" i="7"/>
  <c r="U2416" i="7" s="1"/>
  <c r="C2416" i="7"/>
  <c r="E2416" i="7" s="1"/>
  <c r="F2416" i="7" s="1"/>
  <c r="J2416" i="7" s="1"/>
  <c r="L2415" i="7"/>
  <c r="K2415" i="7"/>
  <c r="H2415" i="7"/>
  <c r="U2415" i="7" s="1"/>
  <c r="C2415" i="7"/>
  <c r="E2415" i="7" s="1"/>
  <c r="F2415" i="7" s="1"/>
  <c r="L2414" i="7"/>
  <c r="K2414" i="7"/>
  <c r="H2414" i="7"/>
  <c r="U2414" i="7" s="1"/>
  <c r="C2414" i="7"/>
  <c r="E2414" i="7" s="1"/>
  <c r="F2414" i="7" s="1"/>
  <c r="J2414" i="7" s="1"/>
  <c r="L2413" i="7"/>
  <c r="K2413" i="7"/>
  <c r="H2413" i="7"/>
  <c r="U2413" i="7" s="1"/>
  <c r="E2413" i="7"/>
  <c r="F2413" i="7" s="1"/>
  <c r="C2413" i="7"/>
  <c r="L2412" i="7"/>
  <c r="K2412" i="7"/>
  <c r="H2412" i="7"/>
  <c r="U2412" i="7" s="1"/>
  <c r="C2412" i="7"/>
  <c r="E2412" i="7" s="1"/>
  <c r="F2412" i="7" s="1"/>
  <c r="L2411" i="7"/>
  <c r="K2411" i="7"/>
  <c r="H2411" i="7"/>
  <c r="U2411" i="7" s="1"/>
  <c r="F2411" i="7"/>
  <c r="E2411" i="7"/>
  <c r="C2411" i="7"/>
  <c r="L2410" i="7"/>
  <c r="K2410" i="7"/>
  <c r="H2410" i="7"/>
  <c r="U2410" i="7" s="1"/>
  <c r="C2410" i="7"/>
  <c r="E2410" i="7" s="1"/>
  <c r="F2410" i="7" s="1"/>
  <c r="L2409" i="7"/>
  <c r="K2409" i="7"/>
  <c r="H2409" i="7"/>
  <c r="U2409" i="7" s="1"/>
  <c r="C2409" i="7"/>
  <c r="E2409" i="7" s="1"/>
  <c r="F2409" i="7" s="1"/>
  <c r="L2408" i="7"/>
  <c r="K2408" i="7"/>
  <c r="H2408" i="7"/>
  <c r="U2408" i="7" s="1"/>
  <c r="C2408" i="7"/>
  <c r="E2408" i="7" s="1"/>
  <c r="F2408" i="7" s="1"/>
  <c r="L2407" i="7"/>
  <c r="K2407" i="7"/>
  <c r="H2407" i="7"/>
  <c r="U2407" i="7" s="1"/>
  <c r="C2407" i="7"/>
  <c r="E2407" i="7" s="1"/>
  <c r="F2407" i="7" s="1"/>
  <c r="U2406" i="7"/>
  <c r="L2406" i="7"/>
  <c r="K2406" i="7"/>
  <c r="H2406" i="7"/>
  <c r="C2406" i="7"/>
  <c r="E2406" i="7" s="1"/>
  <c r="F2406" i="7" s="1"/>
  <c r="L2405" i="7"/>
  <c r="K2405" i="7"/>
  <c r="H2405" i="7"/>
  <c r="U2405" i="7" s="1"/>
  <c r="E2405" i="7"/>
  <c r="F2405" i="7" s="1"/>
  <c r="C2405" i="7"/>
  <c r="L2404" i="7"/>
  <c r="K2404" i="7"/>
  <c r="H2404" i="7"/>
  <c r="U2404" i="7" s="1"/>
  <c r="C2404" i="7"/>
  <c r="E2404" i="7" s="1"/>
  <c r="F2404" i="7" s="1"/>
  <c r="L2403" i="7"/>
  <c r="K2403" i="7"/>
  <c r="H2403" i="7"/>
  <c r="U2403" i="7" s="1"/>
  <c r="C2403" i="7"/>
  <c r="E2403" i="7" s="1"/>
  <c r="F2403" i="7" s="1"/>
  <c r="U2402" i="7"/>
  <c r="L2402" i="7"/>
  <c r="K2402" i="7"/>
  <c r="H2402" i="7"/>
  <c r="C2402" i="7"/>
  <c r="E2402" i="7" s="1"/>
  <c r="F2402" i="7" s="1"/>
  <c r="L2401" i="7"/>
  <c r="K2401" i="7"/>
  <c r="H2401" i="7"/>
  <c r="U2401" i="7" s="1"/>
  <c r="C2401" i="7"/>
  <c r="E2401" i="7" s="1"/>
  <c r="F2401" i="7" s="1"/>
  <c r="U2400" i="7"/>
  <c r="L2400" i="7"/>
  <c r="K2400" i="7"/>
  <c r="H2400" i="7"/>
  <c r="C2400" i="7"/>
  <c r="E2400" i="7" s="1"/>
  <c r="F2400" i="7" s="1"/>
  <c r="L2399" i="7"/>
  <c r="K2399" i="7"/>
  <c r="H2399" i="7"/>
  <c r="U2399" i="7" s="1"/>
  <c r="C2399" i="7"/>
  <c r="E2399" i="7" s="1"/>
  <c r="F2399" i="7" s="1"/>
  <c r="I2399" i="7" s="1"/>
  <c r="L2398" i="7"/>
  <c r="K2398" i="7"/>
  <c r="H2398" i="7"/>
  <c r="U2398" i="7" s="1"/>
  <c r="C2398" i="7"/>
  <c r="E2398" i="7" s="1"/>
  <c r="F2398" i="7" s="1"/>
  <c r="L2397" i="7"/>
  <c r="K2397" i="7"/>
  <c r="H2397" i="7"/>
  <c r="U2397" i="7" s="1"/>
  <c r="C2397" i="7"/>
  <c r="E2397" i="7" s="1"/>
  <c r="F2397" i="7" s="1"/>
  <c r="L2396" i="7"/>
  <c r="K2396" i="7"/>
  <c r="H2396" i="7"/>
  <c r="U2396" i="7" s="1"/>
  <c r="C2396" i="7"/>
  <c r="E2396" i="7" s="1"/>
  <c r="F2396" i="7" s="1"/>
  <c r="U2395" i="7"/>
  <c r="L2395" i="7"/>
  <c r="K2395" i="7"/>
  <c r="H2395" i="7"/>
  <c r="E2395" i="7"/>
  <c r="F2395" i="7" s="1"/>
  <c r="J2395" i="7" s="1"/>
  <c r="C2395" i="7"/>
  <c r="L2394" i="7"/>
  <c r="K2394" i="7"/>
  <c r="H2394" i="7"/>
  <c r="U2394" i="7" s="1"/>
  <c r="C2394" i="7"/>
  <c r="E2394" i="7" s="1"/>
  <c r="F2394" i="7" s="1"/>
  <c r="L2393" i="7"/>
  <c r="K2393" i="7"/>
  <c r="H2393" i="7"/>
  <c r="U2393" i="7" s="1"/>
  <c r="C2393" i="7"/>
  <c r="E2393" i="7" s="1"/>
  <c r="F2393" i="7" s="1"/>
  <c r="U2392" i="7"/>
  <c r="L2392" i="7"/>
  <c r="K2392" i="7"/>
  <c r="H2392" i="7"/>
  <c r="C2392" i="7"/>
  <c r="E2392" i="7" s="1"/>
  <c r="F2392" i="7" s="1"/>
  <c r="L2391" i="7"/>
  <c r="K2391" i="7"/>
  <c r="H2391" i="7"/>
  <c r="U2391" i="7" s="1"/>
  <c r="C2391" i="7"/>
  <c r="E2391" i="7" s="1"/>
  <c r="F2391" i="7" s="1"/>
  <c r="U2390" i="7"/>
  <c r="L2390" i="7"/>
  <c r="J2390" i="7" s="1"/>
  <c r="K2390" i="7"/>
  <c r="H2390" i="7"/>
  <c r="C2390" i="7"/>
  <c r="E2390" i="7" s="1"/>
  <c r="F2390" i="7" s="1"/>
  <c r="L2389" i="7"/>
  <c r="K2389" i="7"/>
  <c r="H2389" i="7"/>
  <c r="U2389" i="7" s="1"/>
  <c r="C2389" i="7"/>
  <c r="E2389" i="7" s="1"/>
  <c r="F2389" i="7" s="1"/>
  <c r="U2388" i="7"/>
  <c r="L2388" i="7"/>
  <c r="K2388" i="7"/>
  <c r="H2388" i="7"/>
  <c r="C2388" i="7"/>
  <c r="E2388" i="7" s="1"/>
  <c r="F2388" i="7" s="1"/>
  <c r="L2387" i="7"/>
  <c r="K2387" i="7"/>
  <c r="H2387" i="7"/>
  <c r="U2387" i="7" s="1"/>
  <c r="E2387" i="7"/>
  <c r="F2387" i="7" s="1"/>
  <c r="C2387" i="7"/>
  <c r="L2386" i="7"/>
  <c r="K2386" i="7"/>
  <c r="H2386" i="7"/>
  <c r="U2386" i="7" s="1"/>
  <c r="C2386" i="7"/>
  <c r="E2386" i="7" s="1"/>
  <c r="F2386" i="7" s="1"/>
  <c r="L2385" i="7"/>
  <c r="J2385" i="7" s="1"/>
  <c r="K2385" i="7"/>
  <c r="H2385" i="7"/>
  <c r="U2385" i="7" s="1"/>
  <c r="E2385" i="7"/>
  <c r="F2385" i="7" s="1"/>
  <c r="C2385" i="7"/>
  <c r="L2384" i="7"/>
  <c r="I2384" i="7" s="1"/>
  <c r="K2384" i="7"/>
  <c r="H2384" i="7"/>
  <c r="U2384" i="7" s="1"/>
  <c r="C2384" i="7"/>
  <c r="E2384" i="7" s="1"/>
  <c r="F2384" i="7" s="1"/>
  <c r="L2383" i="7"/>
  <c r="K2383" i="7"/>
  <c r="I2383" i="7"/>
  <c r="H2383" i="7"/>
  <c r="U2383" i="7" s="1"/>
  <c r="C2383" i="7"/>
  <c r="E2383" i="7" s="1"/>
  <c r="F2383" i="7" s="1"/>
  <c r="L2382" i="7"/>
  <c r="K2382" i="7"/>
  <c r="H2382" i="7"/>
  <c r="U2382" i="7" s="1"/>
  <c r="C2382" i="7"/>
  <c r="E2382" i="7" s="1"/>
  <c r="F2382" i="7" s="1"/>
  <c r="L2381" i="7"/>
  <c r="K2381" i="7"/>
  <c r="H2381" i="7"/>
  <c r="U2381" i="7" s="1"/>
  <c r="C2381" i="7"/>
  <c r="E2381" i="7" s="1"/>
  <c r="F2381" i="7" s="1"/>
  <c r="L2380" i="7"/>
  <c r="K2380" i="7"/>
  <c r="H2380" i="7"/>
  <c r="U2380" i="7" s="1"/>
  <c r="C2380" i="7"/>
  <c r="E2380" i="7" s="1"/>
  <c r="F2380" i="7" s="1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C2378" i="7"/>
  <c r="E2378" i="7" s="1"/>
  <c r="F2378" i="7" s="1"/>
  <c r="L2377" i="7"/>
  <c r="K2377" i="7"/>
  <c r="J2377" i="7"/>
  <c r="H2377" i="7"/>
  <c r="U2377" i="7" s="1"/>
  <c r="C2377" i="7"/>
  <c r="E2377" i="7" s="1"/>
  <c r="F2377" i="7" s="1"/>
  <c r="L2376" i="7"/>
  <c r="K2376" i="7"/>
  <c r="H2376" i="7"/>
  <c r="U2376" i="7" s="1"/>
  <c r="C2376" i="7"/>
  <c r="E2376" i="7" s="1"/>
  <c r="F2376" i="7" s="1"/>
  <c r="L2375" i="7"/>
  <c r="K2375" i="7"/>
  <c r="H2375" i="7"/>
  <c r="U2375" i="7" s="1"/>
  <c r="C2375" i="7"/>
  <c r="E2375" i="7" s="1"/>
  <c r="F2375" i="7" s="1"/>
  <c r="J2375" i="7" s="1"/>
  <c r="L2374" i="7"/>
  <c r="K2374" i="7"/>
  <c r="H2374" i="7"/>
  <c r="U2374" i="7" s="1"/>
  <c r="C2374" i="7"/>
  <c r="E2374" i="7" s="1"/>
  <c r="F2374" i="7" s="1"/>
  <c r="L2373" i="7"/>
  <c r="K2373" i="7"/>
  <c r="H2373" i="7"/>
  <c r="U2373" i="7" s="1"/>
  <c r="E2373" i="7"/>
  <c r="F2373" i="7" s="1"/>
  <c r="C2373" i="7"/>
  <c r="L2372" i="7"/>
  <c r="K2372" i="7"/>
  <c r="H2372" i="7"/>
  <c r="U2372" i="7" s="1"/>
  <c r="C2372" i="7"/>
  <c r="E2372" i="7" s="1"/>
  <c r="F2372" i="7" s="1"/>
  <c r="L2371" i="7"/>
  <c r="K2371" i="7"/>
  <c r="H2371" i="7"/>
  <c r="U2371" i="7" s="1"/>
  <c r="C2371" i="7"/>
  <c r="E2371" i="7" s="1"/>
  <c r="F2371" i="7" s="1"/>
  <c r="U2370" i="7"/>
  <c r="L2370" i="7"/>
  <c r="K2370" i="7"/>
  <c r="H2370" i="7"/>
  <c r="C2370" i="7"/>
  <c r="E2370" i="7" s="1"/>
  <c r="F2370" i="7" s="1"/>
  <c r="L2369" i="7"/>
  <c r="K2369" i="7"/>
  <c r="H2369" i="7"/>
  <c r="U2369" i="7" s="1"/>
  <c r="C2369" i="7"/>
  <c r="E2369" i="7" s="1"/>
  <c r="F2369" i="7" s="1"/>
  <c r="L2368" i="7"/>
  <c r="K2368" i="7"/>
  <c r="H2368" i="7"/>
  <c r="U2368" i="7" s="1"/>
  <c r="C2368" i="7"/>
  <c r="E2368" i="7" s="1"/>
  <c r="F2368" i="7" s="1"/>
  <c r="I2368" i="7" s="1"/>
  <c r="L2367" i="7"/>
  <c r="K2367" i="7"/>
  <c r="H2367" i="7"/>
  <c r="U2367" i="7" s="1"/>
  <c r="C2367" i="7"/>
  <c r="E2367" i="7" s="1"/>
  <c r="F2367" i="7" s="1"/>
  <c r="J2367" i="7" s="1"/>
  <c r="L2366" i="7"/>
  <c r="K2366" i="7"/>
  <c r="H2366" i="7"/>
  <c r="U2366" i="7" s="1"/>
  <c r="E2366" i="7"/>
  <c r="F2366" i="7" s="1"/>
  <c r="C2366" i="7"/>
  <c r="L2365" i="7"/>
  <c r="K2365" i="7"/>
  <c r="H2365" i="7"/>
  <c r="U2365" i="7" s="1"/>
  <c r="E2365" i="7"/>
  <c r="F2365" i="7" s="1"/>
  <c r="C2365" i="7"/>
  <c r="L2364" i="7"/>
  <c r="J2364" i="7" s="1"/>
  <c r="K2364" i="7"/>
  <c r="H2364" i="7"/>
  <c r="U2364" i="7" s="1"/>
  <c r="C2364" i="7"/>
  <c r="E2364" i="7" s="1"/>
  <c r="F2364" i="7" s="1"/>
  <c r="L2363" i="7"/>
  <c r="K2363" i="7"/>
  <c r="H2363" i="7"/>
  <c r="U2363" i="7" s="1"/>
  <c r="C2363" i="7"/>
  <c r="E2363" i="7" s="1"/>
  <c r="F2363" i="7" s="1"/>
  <c r="U2362" i="7"/>
  <c r="L2362" i="7"/>
  <c r="K2362" i="7"/>
  <c r="H2362" i="7"/>
  <c r="C2362" i="7"/>
  <c r="E2362" i="7" s="1"/>
  <c r="F2362" i="7" s="1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I2360" i="7" s="1"/>
  <c r="L2359" i="7"/>
  <c r="K2359" i="7"/>
  <c r="H2359" i="7"/>
  <c r="U2359" i="7" s="1"/>
  <c r="E2359" i="7"/>
  <c r="F2359" i="7" s="1"/>
  <c r="C2359" i="7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L2356" i="7"/>
  <c r="K2356" i="7"/>
  <c r="H2356" i="7"/>
  <c r="U2356" i="7" s="1"/>
  <c r="C2356" i="7"/>
  <c r="E2356" i="7" s="1"/>
  <c r="F2356" i="7" s="1"/>
  <c r="L2355" i="7"/>
  <c r="K2355" i="7"/>
  <c r="H2355" i="7"/>
  <c r="U2355" i="7" s="1"/>
  <c r="C2355" i="7"/>
  <c r="E2355" i="7" s="1"/>
  <c r="F2355" i="7" s="1"/>
  <c r="L2354" i="7"/>
  <c r="K2354" i="7"/>
  <c r="H2354" i="7"/>
  <c r="U2354" i="7" s="1"/>
  <c r="C2354" i="7"/>
  <c r="E2354" i="7" s="1"/>
  <c r="F2354" i="7" s="1"/>
  <c r="U2353" i="7"/>
  <c r="L2353" i="7"/>
  <c r="K2353" i="7"/>
  <c r="H2353" i="7"/>
  <c r="C2353" i="7"/>
  <c r="E2353" i="7" s="1"/>
  <c r="F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C2351" i="7"/>
  <c r="E2351" i="7" s="1"/>
  <c r="F2351" i="7" s="1"/>
  <c r="L2350" i="7"/>
  <c r="K2350" i="7"/>
  <c r="H2350" i="7"/>
  <c r="U2350" i="7" s="1"/>
  <c r="C2350" i="7"/>
  <c r="E2350" i="7" s="1"/>
  <c r="F2350" i="7" s="1"/>
  <c r="J2350" i="7" s="1"/>
  <c r="L2349" i="7"/>
  <c r="K2349" i="7"/>
  <c r="H2349" i="7"/>
  <c r="U2349" i="7" s="1"/>
  <c r="C2349" i="7"/>
  <c r="E2349" i="7" s="1"/>
  <c r="F2349" i="7" s="1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C2347" i="7"/>
  <c r="E2347" i="7" s="1"/>
  <c r="F2347" i="7" s="1"/>
  <c r="L2346" i="7"/>
  <c r="K2346" i="7"/>
  <c r="H2346" i="7"/>
  <c r="U2346" i="7" s="1"/>
  <c r="C2346" i="7"/>
  <c r="E2346" i="7" s="1"/>
  <c r="F2346" i="7" s="1"/>
  <c r="J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C2344" i="7"/>
  <c r="E2344" i="7" s="1"/>
  <c r="F2344" i="7" s="1"/>
  <c r="L2343" i="7"/>
  <c r="K2343" i="7"/>
  <c r="H2343" i="7"/>
  <c r="U2343" i="7" s="1"/>
  <c r="C2343" i="7"/>
  <c r="E2343" i="7" s="1"/>
  <c r="F2343" i="7" s="1"/>
  <c r="U2342" i="7"/>
  <c r="L2342" i="7"/>
  <c r="K2342" i="7"/>
  <c r="H2342" i="7"/>
  <c r="C2342" i="7"/>
  <c r="E2342" i="7" s="1"/>
  <c r="F2342" i="7" s="1"/>
  <c r="L2341" i="7"/>
  <c r="K2341" i="7"/>
  <c r="H2341" i="7"/>
  <c r="U2341" i="7" s="1"/>
  <c r="C2341" i="7"/>
  <c r="E2341" i="7" s="1"/>
  <c r="F2341" i="7" s="1"/>
  <c r="U2340" i="7"/>
  <c r="L2340" i="7"/>
  <c r="K2340" i="7"/>
  <c r="H2340" i="7"/>
  <c r="C2340" i="7"/>
  <c r="E2340" i="7" s="1"/>
  <c r="F2340" i="7" s="1"/>
  <c r="J2340" i="7" s="1"/>
  <c r="L2339" i="7"/>
  <c r="K2339" i="7"/>
  <c r="H2339" i="7"/>
  <c r="U2339" i="7" s="1"/>
  <c r="E2339" i="7"/>
  <c r="F2339" i="7" s="1"/>
  <c r="C2339" i="7"/>
  <c r="L2338" i="7"/>
  <c r="K2338" i="7"/>
  <c r="H2338" i="7"/>
  <c r="U2338" i="7" s="1"/>
  <c r="C2338" i="7"/>
  <c r="E2338" i="7" s="1"/>
  <c r="F2338" i="7" s="1"/>
  <c r="U2337" i="7"/>
  <c r="L2337" i="7"/>
  <c r="K2337" i="7"/>
  <c r="H2337" i="7"/>
  <c r="C2337" i="7"/>
  <c r="E2337" i="7" s="1"/>
  <c r="F2337" i="7" s="1"/>
  <c r="L2336" i="7"/>
  <c r="K2336" i="7"/>
  <c r="H2336" i="7"/>
  <c r="U2336" i="7" s="1"/>
  <c r="C2336" i="7"/>
  <c r="E2336" i="7" s="1"/>
  <c r="F2336" i="7" s="1"/>
  <c r="J2336" i="7" s="1"/>
  <c r="L2335" i="7"/>
  <c r="K2335" i="7"/>
  <c r="H2335" i="7"/>
  <c r="U2335" i="7" s="1"/>
  <c r="C2335" i="7"/>
  <c r="E2335" i="7" s="1"/>
  <c r="F2335" i="7" s="1"/>
  <c r="L2334" i="7"/>
  <c r="K2334" i="7"/>
  <c r="H2334" i="7"/>
  <c r="U2334" i="7" s="1"/>
  <c r="C2334" i="7"/>
  <c r="E2334" i="7" s="1"/>
  <c r="F2334" i="7" s="1"/>
  <c r="U2333" i="7"/>
  <c r="L2333" i="7"/>
  <c r="K2333" i="7"/>
  <c r="H2333" i="7"/>
  <c r="C2333" i="7"/>
  <c r="E2333" i="7" s="1"/>
  <c r="F2333" i="7" s="1"/>
  <c r="L2332" i="7"/>
  <c r="K2332" i="7"/>
  <c r="H2332" i="7"/>
  <c r="U2332" i="7" s="1"/>
  <c r="C2332" i="7"/>
  <c r="E2332" i="7" s="1"/>
  <c r="F2332" i="7" s="1"/>
  <c r="L2331" i="7"/>
  <c r="K2331" i="7"/>
  <c r="H2331" i="7"/>
  <c r="U2331" i="7" s="1"/>
  <c r="E2331" i="7"/>
  <c r="F2331" i="7" s="1"/>
  <c r="C2331" i="7"/>
  <c r="L2330" i="7"/>
  <c r="K2330" i="7"/>
  <c r="H2330" i="7"/>
  <c r="U2330" i="7" s="1"/>
  <c r="C2330" i="7"/>
  <c r="E2330" i="7" s="1"/>
  <c r="F2330" i="7" s="1"/>
  <c r="L2329" i="7"/>
  <c r="K2329" i="7"/>
  <c r="H2329" i="7"/>
  <c r="U2329" i="7" s="1"/>
  <c r="C2329" i="7"/>
  <c r="E2329" i="7" s="1"/>
  <c r="F2329" i="7" s="1"/>
  <c r="I2329" i="7" s="1"/>
  <c r="L2328" i="7"/>
  <c r="K2328" i="7"/>
  <c r="H2328" i="7"/>
  <c r="U2328" i="7" s="1"/>
  <c r="C2328" i="7"/>
  <c r="E2328" i="7" s="1"/>
  <c r="F2328" i="7" s="1"/>
  <c r="I2328" i="7" s="1"/>
  <c r="L2327" i="7"/>
  <c r="K2327" i="7"/>
  <c r="H2327" i="7"/>
  <c r="U2327" i="7" s="1"/>
  <c r="C2327" i="7"/>
  <c r="E2327" i="7" s="1"/>
  <c r="F2327" i="7" s="1"/>
  <c r="L2326" i="7"/>
  <c r="K2326" i="7"/>
  <c r="H2326" i="7"/>
  <c r="U2326" i="7" s="1"/>
  <c r="E2326" i="7"/>
  <c r="F2326" i="7" s="1"/>
  <c r="J2326" i="7" s="1"/>
  <c r="C2326" i="7"/>
  <c r="L2325" i="7"/>
  <c r="K2325" i="7"/>
  <c r="H2325" i="7"/>
  <c r="U2325" i="7" s="1"/>
  <c r="C2325" i="7"/>
  <c r="E2325" i="7" s="1"/>
  <c r="F2325" i="7" s="1"/>
  <c r="L2324" i="7"/>
  <c r="K2324" i="7"/>
  <c r="H2324" i="7"/>
  <c r="U2324" i="7" s="1"/>
  <c r="C2324" i="7"/>
  <c r="E2324" i="7" s="1"/>
  <c r="F2324" i="7" s="1"/>
  <c r="L2323" i="7"/>
  <c r="K2323" i="7"/>
  <c r="H2323" i="7"/>
  <c r="U2323" i="7" s="1"/>
  <c r="E2323" i="7"/>
  <c r="F2323" i="7" s="1"/>
  <c r="C2323" i="7"/>
  <c r="L2322" i="7"/>
  <c r="K2322" i="7"/>
  <c r="H2322" i="7"/>
  <c r="U2322" i="7" s="1"/>
  <c r="C2322" i="7"/>
  <c r="E2322" i="7" s="1"/>
  <c r="F2322" i="7" s="1"/>
  <c r="L2321" i="7"/>
  <c r="K2321" i="7"/>
  <c r="H2321" i="7"/>
  <c r="U2321" i="7" s="1"/>
  <c r="E2321" i="7"/>
  <c r="F2321" i="7" s="1"/>
  <c r="C2321" i="7"/>
  <c r="U2320" i="7"/>
  <c r="L2320" i="7"/>
  <c r="K2320" i="7"/>
  <c r="H2320" i="7"/>
  <c r="C2320" i="7"/>
  <c r="E2320" i="7" s="1"/>
  <c r="F2320" i="7" s="1"/>
  <c r="I2320" i="7" s="1"/>
  <c r="L2319" i="7"/>
  <c r="K2319" i="7"/>
  <c r="H2319" i="7"/>
  <c r="U2319" i="7" s="1"/>
  <c r="C2319" i="7"/>
  <c r="E2319" i="7" s="1"/>
  <c r="F2319" i="7" s="1"/>
  <c r="U2318" i="7"/>
  <c r="L2318" i="7"/>
  <c r="K2318" i="7"/>
  <c r="J2318" i="7"/>
  <c r="H2318" i="7"/>
  <c r="C2318" i="7"/>
  <c r="E2318" i="7" s="1"/>
  <c r="F2318" i="7" s="1"/>
  <c r="I2318" i="7" s="1"/>
  <c r="L2317" i="7"/>
  <c r="K2317" i="7"/>
  <c r="H2317" i="7"/>
  <c r="U2317" i="7" s="1"/>
  <c r="E2317" i="7"/>
  <c r="F2317" i="7" s="1"/>
  <c r="C2317" i="7"/>
  <c r="U2316" i="7"/>
  <c r="L2316" i="7"/>
  <c r="K2316" i="7"/>
  <c r="H2316" i="7"/>
  <c r="F2316" i="7"/>
  <c r="C2316" i="7"/>
  <c r="E2316" i="7" s="1"/>
  <c r="L2315" i="7"/>
  <c r="K2315" i="7"/>
  <c r="H2315" i="7"/>
  <c r="U2315" i="7" s="1"/>
  <c r="E2315" i="7"/>
  <c r="F2315" i="7" s="1"/>
  <c r="C2315" i="7"/>
  <c r="U2314" i="7"/>
  <c r="L2314" i="7"/>
  <c r="K2314" i="7"/>
  <c r="H2314" i="7"/>
  <c r="C2314" i="7"/>
  <c r="E2314" i="7" s="1"/>
  <c r="F2314" i="7" s="1"/>
  <c r="L2313" i="7"/>
  <c r="K2313" i="7"/>
  <c r="H2313" i="7"/>
  <c r="U2313" i="7" s="1"/>
  <c r="E2313" i="7"/>
  <c r="F2313" i="7" s="1"/>
  <c r="C2313" i="7"/>
  <c r="L2312" i="7"/>
  <c r="K2312" i="7"/>
  <c r="H2312" i="7"/>
  <c r="U2312" i="7" s="1"/>
  <c r="C2312" i="7"/>
  <c r="E2312" i="7" s="1"/>
  <c r="F2312" i="7" s="1"/>
  <c r="L2311" i="7"/>
  <c r="K2311" i="7"/>
  <c r="H2311" i="7"/>
  <c r="U2311" i="7" s="1"/>
  <c r="C2311" i="7"/>
  <c r="E2311" i="7" s="1"/>
  <c r="F2311" i="7" s="1"/>
  <c r="I2311" i="7" s="1"/>
  <c r="U2310" i="7"/>
  <c r="L2310" i="7"/>
  <c r="K2310" i="7"/>
  <c r="H2310" i="7"/>
  <c r="C2310" i="7"/>
  <c r="E2310" i="7" s="1"/>
  <c r="F2310" i="7" s="1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C2308" i="7"/>
  <c r="E2308" i="7" s="1"/>
  <c r="F2308" i="7" s="1"/>
  <c r="L2307" i="7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U2305" i="7"/>
  <c r="L2305" i="7"/>
  <c r="J2305" i="7" s="1"/>
  <c r="K2305" i="7"/>
  <c r="H2305" i="7"/>
  <c r="C2305" i="7"/>
  <c r="E2305" i="7" s="1"/>
  <c r="F2305" i="7" s="1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L2302" i="7"/>
  <c r="K2302" i="7"/>
  <c r="H2302" i="7"/>
  <c r="U2302" i="7" s="1"/>
  <c r="E2302" i="7"/>
  <c r="F2302" i="7" s="1"/>
  <c r="J2302" i="7" s="1"/>
  <c r="C2302" i="7"/>
  <c r="L2301" i="7"/>
  <c r="K2301" i="7"/>
  <c r="H2301" i="7"/>
  <c r="U2301" i="7" s="1"/>
  <c r="E2301" i="7"/>
  <c r="F2301" i="7" s="1"/>
  <c r="I2301" i="7" s="1"/>
  <c r="C2301" i="7"/>
  <c r="L2300" i="7"/>
  <c r="K2300" i="7"/>
  <c r="H2300" i="7"/>
  <c r="U2300" i="7" s="1"/>
  <c r="C2300" i="7"/>
  <c r="E2300" i="7" s="1"/>
  <c r="F2300" i="7" s="1"/>
  <c r="L2299" i="7"/>
  <c r="K2299" i="7"/>
  <c r="H2299" i="7"/>
  <c r="U2299" i="7" s="1"/>
  <c r="F2299" i="7"/>
  <c r="E2299" i="7"/>
  <c r="C2299" i="7"/>
  <c r="U2298" i="7"/>
  <c r="L2298" i="7"/>
  <c r="K2298" i="7"/>
  <c r="H2298" i="7"/>
  <c r="C2298" i="7"/>
  <c r="E2298" i="7" s="1"/>
  <c r="F2298" i="7" s="1"/>
  <c r="L2297" i="7"/>
  <c r="K2297" i="7"/>
  <c r="H2297" i="7"/>
  <c r="U2297" i="7" s="1"/>
  <c r="E2297" i="7"/>
  <c r="F2297" i="7" s="1"/>
  <c r="C2297" i="7"/>
  <c r="U2296" i="7"/>
  <c r="L2296" i="7"/>
  <c r="K2296" i="7"/>
  <c r="H2296" i="7"/>
  <c r="C2296" i="7"/>
  <c r="E2296" i="7" s="1"/>
  <c r="F2296" i="7" s="1"/>
  <c r="L2295" i="7"/>
  <c r="K2295" i="7"/>
  <c r="H2295" i="7"/>
  <c r="U2295" i="7" s="1"/>
  <c r="C2295" i="7"/>
  <c r="E2295" i="7" s="1"/>
  <c r="F2295" i="7" s="1"/>
  <c r="U2294" i="7"/>
  <c r="L2294" i="7"/>
  <c r="K2294" i="7"/>
  <c r="H2294" i="7"/>
  <c r="E2294" i="7"/>
  <c r="F2294" i="7" s="1"/>
  <c r="C2294" i="7"/>
  <c r="L2293" i="7"/>
  <c r="K2293" i="7"/>
  <c r="H2293" i="7"/>
  <c r="U2293" i="7" s="1"/>
  <c r="C2293" i="7"/>
  <c r="E2293" i="7" s="1"/>
  <c r="F2293" i="7" s="1"/>
  <c r="L2292" i="7"/>
  <c r="K2292" i="7"/>
  <c r="H2292" i="7"/>
  <c r="U2292" i="7" s="1"/>
  <c r="F2292" i="7"/>
  <c r="C2292" i="7"/>
  <c r="E2292" i="7" s="1"/>
  <c r="L2291" i="7"/>
  <c r="K2291" i="7"/>
  <c r="H2291" i="7"/>
  <c r="U2291" i="7" s="1"/>
  <c r="C2291" i="7"/>
  <c r="E2291" i="7" s="1"/>
  <c r="F2291" i="7" s="1"/>
  <c r="U2290" i="7"/>
  <c r="L2290" i="7"/>
  <c r="K2290" i="7"/>
  <c r="H2290" i="7"/>
  <c r="C2290" i="7"/>
  <c r="E2290" i="7" s="1"/>
  <c r="F2290" i="7" s="1"/>
  <c r="U2289" i="7"/>
  <c r="L2289" i="7"/>
  <c r="K2289" i="7"/>
  <c r="H2289" i="7"/>
  <c r="C2289" i="7"/>
  <c r="E2289" i="7" s="1"/>
  <c r="F2289" i="7" s="1"/>
  <c r="L2288" i="7"/>
  <c r="K2288" i="7"/>
  <c r="H2288" i="7"/>
  <c r="U2288" i="7" s="1"/>
  <c r="C2288" i="7"/>
  <c r="E2288" i="7" s="1"/>
  <c r="F2288" i="7" s="1"/>
  <c r="I2288" i="7" s="1"/>
  <c r="L2287" i="7"/>
  <c r="K2287" i="7"/>
  <c r="H2287" i="7"/>
  <c r="U2287" i="7" s="1"/>
  <c r="C2287" i="7"/>
  <c r="E2287" i="7" s="1"/>
  <c r="F2287" i="7" s="1"/>
  <c r="U2286" i="7"/>
  <c r="L2286" i="7"/>
  <c r="K2286" i="7"/>
  <c r="H2286" i="7"/>
  <c r="C2286" i="7"/>
  <c r="E2286" i="7" s="1"/>
  <c r="F2286" i="7" s="1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L2282" i="7"/>
  <c r="K2282" i="7"/>
  <c r="H2282" i="7"/>
  <c r="U2282" i="7" s="1"/>
  <c r="C2282" i="7"/>
  <c r="E2282" i="7" s="1"/>
  <c r="F2282" i="7" s="1"/>
  <c r="L2281" i="7"/>
  <c r="K2281" i="7"/>
  <c r="H2281" i="7"/>
  <c r="U2281" i="7" s="1"/>
  <c r="C2281" i="7"/>
  <c r="E2281" i="7" s="1"/>
  <c r="F2281" i="7" s="1"/>
  <c r="U2280" i="7"/>
  <c r="L2280" i="7"/>
  <c r="K2280" i="7"/>
  <c r="H2280" i="7"/>
  <c r="C2280" i="7"/>
  <c r="E2280" i="7" s="1"/>
  <c r="F2280" i="7" s="1"/>
  <c r="L2279" i="7"/>
  <c r="K2279" i="7"/>
  <c r="H2279" i="7"/>
  <c r="U2279" i="7" s="1"/>
  <c r="C2279" i="7"/>
  <c r="E2279" i="7" s="1"/>
  <c r="F2279" i="7" s="1"/>
  <c r="L2278" i="7"/>
  <c r="K2278" i="7"/>
  <c r="H2278" i="7"/>
  <c r="U2278" i="7" s="1"/>
  <c r="E2278" i="7"/>
  <c r="F2278" i="7" s="1"/>
  <c r="J2278" i="7" s="1"/>
  <c r="C2278" i="7"/>
  <c r="L2277" i="7"/>
  <c r="K2277" i="7"/>
  <c r="H2277" i="7"/>
  <c r="U2277" i="7" s="1"/>
  <c r="C2277" i="7"/>
  <c r="E2277" i="7" s="1"/>
  <c r="F2277" i="7" s="1"/>
  <c r="L2276" i="7"/>
  <c r="K2276" i="7"/>
  <c r="H2276" i="7"/>
  <c r="U2276" i="7" s="1"/>
  <c r="C2276" i="7"/>
  <c r="E2276" i="7" s="1"/>
  <c r="F2276" i="7" s="1"/>
  <c r="U2275" i="7"/>
  <c r="L2275" i="7"/>
  <c r="K2275" i="7"/>
  <c r="H2275" i="7"/>
  <c r="C2275" i="7"/>
  <c r="E2275" i="7" s="1"/>
  <c r="F2275" i="7" s="1"/>
  <c r="I2275" i="7" s="1"/>
  <c r="U2274" i="7"/>
  <c r="L2274" i="7"/>
  <c r="I2274" i="7" s="1"/>
  <c r="K2274" i="7"/>
  <c r="H2274" i="7"/>
  <c r="C2274" i="7"/>
  <c r="E2274" i="7" s="1"/>
  <c r="F2274" i="7" s="1"/>
  <c r="U2273" i="7"/>
  <c r="L2273" i="7"/>
  <c r="K2273" i="7"/>
  <c r="H2273" i="7"/>
  <c r="C2273" i="7"/>
  <c r="E2273" i="7" s="1"/>
  <c r="F2273" i="7" s="1"/>
  <c r="L2272" i="7"/>
  <c r="K2272" i="7"/>
  <c r="H2272" i="7"/>
  <c r="U2272" i="7" s="1"/>
  <c r="C2272" i="7"/>
  <c r="E2272" i="7" s="1"/>
  <c r="F2272" i="7" s="1"/>
  <c r="L2271" i="7"/>
  <c r="K2271" i="7"/>
  <c r="H2271" i="7"/>
  <c r="U2271" i="7" s="1"/>
  <c r="C2271" i="7"/>
  <c r="E2271" i="7" s="1"/>
  <c r="F2271" i="7" s="1"/>
  <c r="L2270" i="7"/>
  <c r="K2270" i="7"/>
  <c r="H2270" i="7"/>
  <c r="U2270" i="7" s="1"/>
  <c r="E2270" i="7"/>
  <c r="F2270" i="7" s="1"/>
  <c r="C2270" i="7"/>
  <c r="L2269" i="7"/>
  <c r="K2269" i="7"/>
  <c r="H2269" i="7"/>
  <c r="U2269" i="7" s="1"/>
  <c r="C2269" i="7"/>
  <c r="E2269" i="7" s="1"/>
  <c r="F2269" i="7" s="1"/>
  <c r="U2268" i="7"/>
  <c r="L2268" i="7"/>
  <c r="K2268" i="7"/>
  <c r="H2268" i="7"/>
  <c r="C2268" i="7"/>
  <c r="E2268" i="7" s="1"/>
  <c r="F2268" i="7" s="1"/>
  <c r="J2268" i="7" s="1"/>
  <c r="L2267" i="7"/>
  <c r="K2267" i="7"/>
  <c r="H2267" i="7"/>
  <c r="U2267" i="7" s="1"/>
  <c r="C2267" i="7"/>
  <c r="E2267" i="7" s="1"/>
  <c r="F2267" i="7" s="1"/>
  <c r="I2267" i="7" s="1"/>
  <c r="L2266" i="7"/>
  <c r="K2266" i="7"/>
  <c r="H2266" i="7"/>
  <c r="U2266" i="7" s="1"/>
  <c r="C2266" i="7"/>
  <c r="E2266" i="7" s="1"/>
  <c r="F2266" i="7" s="1"/>
  <c r="L2265" i="7"/>
  <c r="K2265" i="7"/>
  <c r="H2265" i="7"/>
  <c r="U2265" i="7" s="1"/>
  <c r="C2265" i="7"/>
  <c r="E2265" i="7" s="1"/>
  <c r="F2265" i="7" s="1"/>
  <c r="L2264" i="7"/>
  <c r="K2264" i="7"/>
  <c r="H2264" i="7"/>
  <c r="U2264" i="7" s="1"/>
  <c r="C2264" i="7"/>
  <c r="E2264" i="7" s="1"/>
  <c r="F2264" i="7" s="1"/>
  <c r="L2263" i="7"/>
  <c r="K2263" i="7"/>
  <c r="H2263" i="7"/>
  <c r="U2263" i="7" s="1"/>
  <c r="C2263" i="7"/>
  <c r="E2263" i="7" s="1"/>
  <c r="F2263" i="7" s="1"/>
  <c r="L2262" i="7"/>
  <c r="K2262" i="7"/>
  <c r="H2262" i="7"/>
  <c r="U2262" i="7" s="1"/>
  <c r="C2262" i="7"/>
  <c r="E2262" i="7" s="1"/>
  <c r="F2262" i="7" s="1"/>
  <c r="I2262" i="7" s="1"/>
  <c r="L2261" i="7"/>
  <c r="K2261" i="7"/>
  <c r="H2261" i="7"/>
  <c r="U2261" i="7" s="1"/>
  <c r="C2261" i="7"/>
  <c r="E2261" i="7" s="1"/>
  <c r="F2261" i="7" s="1"/>
  <c r="L2260" i="7"/>
  <c r="K2260" i="7"/>
  <c r="H2260" i="7"/>
  <c r="U2260" i="7" s="1"/>
  <c r="C2260" i="7"/>
  <c r="E2260" i="7" s="1"/>
  <c r="F2260" i="7" s="1"/>
  <c r="L2259" i="7"/>
  <c r="K2259" i="7"/>
  <c r="H2259" i="7"/>
  <c r="U2259" i="7" s="1"/>
  <c r="C2259" i="7"/>
  <c r="E2259" i="7" s="1"/>
  <c r="F2259" i="7" s="1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L2256" i="7"/>
  <c r="I2256" i="7" s="1"/>
  <c r="K2256" i="7"/>
  <c r="H2256" i="7"/>
  <c r="U2256" i="7" s="1"/>
  <c r="F2256" i="7"/>
  <c r="C2256" i="7"/>
  <c r="E2256" i="7" s="1"/>
  <c r="L2255" i="7"/>
  <c r="I2255" i="7" s="1"/>
  <c r="K2255" i="7"/>
  <c r="H2255" i="7"/>
  <c r="U2255" i="7" s="1"/>
  <c r="E2255" i="7"/>
  <c r="F2255" i="7" s="1"/>
  <c r="C2255" i="7"/>
  <c r="U2254" i="7"/>
  <c r="L2254" i="7"/>
  <c r="J2254" i="7" s="1"/>
  <c r="K2254" i="7"/>
  <c r="H2254" i="7"/>
  <c r="E2254" i="7"/>
  <c r="F2254" i="7" s="1"/>
  <c r="C2254" i="7"/>
  <c r="L2253" i="7"/>
  <c r="K2253" i="7"/>
  <c r="H2253" i="7"/>
  <c r="U2253" i="7" s="1"/>
  <c r="C2253" i="7"/>
  <c r="E2253" i="7" s="1"/>
  <c r="F2253" i="7" s="1"/>
  <c r="L2252" i="7"/>
  <c r="K2252" i="7"/>
  <c r="H2252" i="7"/>
  <c r="U2252" i="7" s="1"/>
  <c r="C2252" i="7"/>
  <c r="E2252" i="7" s="1"/>
  <c r="F2252" i="7" s="1"/>
  <c r="L2251" i="7"/>
  <c r="K2251" i="7"/>
  <c r="H2251" i="7"/>
  <c r="U2251" i="7" s="1"/>
  <c r="C2251" i="7"/>
  <c r="E2251" i="7" s="1"/>
  <c r="F2251" i="7" s="1"/>
  <c r="J2251" i="7" s="1"/>
  <c r="U2250" i="7"/>
  <c r="L2250" i="7"/>
  <c r="K2250" i="7"/>
  <c r="H2250" i="7"/>
  <c r="C2250" i="7"/>
  <c r="E2250" i="7" s="1"/>
  <c r="F2250" i="7" s="1"/>
  <c r="L2249" i="7"/>
  <c r="K2249" i="7"/>
  <c r="H2249" i="7"/>
  <c r="U2249" i="7" s="1"/>
  <c r="C2249" i="7"/>
  <c r="E2249" i="7" s="1"/>
  <c r="F2249" i="7" s="1"/>
  <c r="I2249" i="7" s="1"/>
  <c r="L2248" i="7"/>
  <c r="K2248" i="7"/>
  <c r="I2248" i="7"/>
  <c r="H2248" i="7"/>
  <c r="U2248" i="7" s="1"/>
  <c r="C2248" i="7"/>
  <c r="E2248" i="7" s="1"/>
  <c r="F2248" i="7" s="1"/>
  <c r="L2247" i="7"/>
  <c r="K2247" i="7"/>
  <c r="H2247" i="7"/>
  <c r="U2247" i="7" s="1"/>
  <c r="C2247" i="7"/>
  <c r="E2247" i="7" s="1"/>
  <c r="F2247" i="7" s="1"/>
  <c r="L2246" i="7"/>
  <c r="K2246" i="7"/>
  <c r="H2246" i="7"/>
  <c r="U2246" i="7" s="1"/>
  <c r="C2246" i="7"/>
  <c r="E2246" i="7" s="1"/>
  <c r="F2246" i="7" s="1"/>
  <c r="L2245" i="7"/>
  <c r="K2245" i="7"/>
  <c r="H2245" i="7"/>
  <c r="U2245" i="7" s="1"/>
  <c r="C2245" i="7"/>
  <c r="E2245" i="7" s="1"/>
  <c r="F2245" i="7" s="1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U2241" i="7"/>
  <c r="L2241" i="7"/>
  <c r="K2241" i="7"/>
  <c r="H2241" i="7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L2238" i="7"/>
  <c r="K2238" i="7"/>
  <c r="H2238" i="7"/>
  <c r="U2238" i="7" s="1"/>
  <c r="E2238" i="7"/>
  <c r="F2238" i="7" s="1"/>
  <c r="C2238" i="7"/>
  <c r="U2237" i="7"/>
  <c r="L2237" i="7"/>
  <c r="K2237" i="7"/>
  <c r="H2237" i="7"/>
  <c r="E2237" i="7"/>
  <c r="F2237" i="7" s="1"/>
  <c r="C2237" i="7"/>
  <c r="L2236" i="7"/>
  <c r="K2236" i="7"/>
  <c r="H2236" i="7"/>
  <c r="U2236" i="7" s="1"/>
  <c r="C2236" i="7"/>
  <c r="E2236" i="7" s="1"/>
  <c r="F2236" i="7" s="1"/>
  <c r="J2236" i="7" s="1"/>
  <c r="L2235" i="7"/>
  <c r="K2235" i="7"/>
  <c r="H2235" i="7"/>
  <c r="U2235" i="7" s="1"/>
  <c r="C2235" i="7"/>
  <c r="E2235" i="7" s="1"/>
  <c r="F2235" i="7" s="1"/>
  <c r="L2234" i="7"/>
  <c r="K2234" i="7"/>
  <c r="H2234" i="7"/>
  <c r="U2234" i="7" s="1"/>
  <c r="C2234" i="7"/>
  <c r="E2234" i="7" s="1"/>
  <c r="F2234" i="7" s="1"/>
  <c r="L2233" i="7"/>
  <c r="K2233" i="7"/>
  <c r="H2233" i="7"/>
  <c r="U2233" i="7" s="1"/>
  <c r="C2233" i="7"/>
  <c r="E2233" i="7" s="1"/>
  <c r="F2233" i="7" s="1"/>
  <c r="J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E2231" i="7"/>
  <c r="F2231" i="7" s="1"/>
  <c r="C2231" i="7"/>
  <c r="U2230" i="7"/>
  <c r="L2230" i="7"/>
  <c r="K2230" i="7"/>
  <c r="H2230" i="7"/>
  <c r="E2230" i="7"/>
  <c r="F2230" i="7" s="1"/>
  <c r="J2230" i="7" s="1"/>
  <c r="C2230" i="7"/>
  <c r="L2229" i="7"/>
  <c r="K2229" i="7"/>
  <c r="H2229" i="7"/>
  <c r="U2229" i="7" s="1"/>
  <c r="E2229" i="7"/>
  <c r="F2229" i="7" s="1"/>
  <c r="C2229" i="7"/>
  <c r="L2228" i="7"/>
  <c r="K2228" i="7"/>
  <c r="H2228" i="7"/>
  <c r="U2228" i="7" s="1"/>
  <c r="F2228" i="7"/>
  <c r="C2228" i="7"/>
  <c r="E2228" i="7" s="1"/>
  <c r="U2227" i="7"/>
  <c r="L2227" i="7"/>
  <c r="K2227" i="7"/>
  <c r="J2227" i="7"/>
  <c r="H2227" i="7"/>
  <c r="F2227" i="7"/>
  <c r="E2227" i="7"/>
  <c r="C2227" i="7"/>
  <c r="U2226" i="7"/>
  <c r="L2226" i="7"/>
  <c r="K2226" i="7"/>
  <c r="H2226" i="7"/>
  <c r="C2226" i="7"/>
  <c r="E2226" i="7" s="1"/>
  <c r="F2226" i="7" s="1"/>
  <c r="U2225" i="7"/>
  <c r="L2225" i="7"/>
  <c r="K2225" i="7"/>
  <c r="H2225" i="7"/>
  <c r="E2225" i="7"/>
  <c r="F2225" i="7" s="1"/>
  <c r="C2225" i="7"/>
  <c r="L2224" i="7"/>
  <c r="K2224" i="7"/>
  <c r="H2224" i="7"/>
  <c r="U2224" i="7" s="1"/>
  <c r="C2224" i="7"/>
  <c r="E2224" i="7" s="1"/>
  <c r="F2224" i="7" s="1"/>
  <c r="L2223" i="7"/>
  <c r="K2223" i="7"/>
  <c r="H2223" i="7"/>
  <c r="U2223" i="7" s="1"/>
  <c r="C2223" i="7"/>
  <c r="E2223" i="7" s="1"/>
  <c r="F2223" i="7" s="1"/>
  <c r="L2222" i="7"/>
  <c r="K2222" i="7"/>
  <c r="H2222" i="7"/>
  <c r="U2222" i="7" s="1"/>
  <c r="C2222" i="7"/>
  <c r="E2222" i="7" s="1"/>
  <c r="F2222" i="7" s="1"/>
  <c r="L2221" i="7"/>
  <c r="K2221" i="7"/>
  <c r="H2221" i="7"/>
  <c r="U2221" i="7" s="1"/>
  <c r="C2221" i="7"/>
  <c r="E2221" i="7" s="1"/>
  <c r="F2221" i="7" s="1"/>
  <c r="L2220" i="7"/>
  <c r="K2220" i="7"/>
  <c r="H2220" i="7"/>
  <c r="U2220" i="7" s="1"/>
  <c r="C2220" i="7"/>
  <c r="E2220" i="7" s="1"/>
  <c r="F2220" i="7" s="1"/>
  <c r="I2220" i="7" s="1"/>
  <c r="L2219" i="7"/>
  <c r="K2219" i="7"/>
  <c r="H2219" i="7"/>
  <c r="U2219" i="7" s="1"/>
  <c r="F2219" i="7"/>
  <c r="E2219" i="7"/>
  <c r="C2219" i="7"/>
  <c r="L2218" i="7"/>
  <c r="K2218" i="7"/>
  <c r="H2218" i="7"/>
  <c r="U2218" i="7" s="1"/>
  <c r="C2218" i="7"/>
  <c r="E2218" i="7" s="1"/>
  <c r="F2218" i="7" s="1"/>
  <c r="U2217" i="7"/>
  <c r="L2217" i="7"/>
  <c r="K2217" i="7"/>
  <c r="H2217" i="7"/>
  <c r="F2217" i="7"/>
  <c r="E2217" i="7"/>
  <c r="C2217" i="7"/>
  <c r="L2216" i="7"/>
  <c r="K2216" i="7"/>
  <c r="H2216" i="7"/>
  <c r="U2216" i="7" s="1"/>
  <c r="C2216" i="7"/>
  <c r="E2216" i="7" s="1"/>
  <c r="F2216" i="7" s="1"/>
  <c r="I2216" i="7" s="1"/>
  <c r="L2215" i="7"/>
  <c r="K2215" i="7"/>
  <c r="H2215" i="7"/>
  <c r="U2215" i="7" s="1"/>
  <c r="C2215" i="7"/>
  <c r="E2215" i="7" s="1"/>
  <c r="F2215" i="7" s="1"/>
  <c r="L2214" i="7"/>
  <c r="K2214" i="7"/>
  <c r="H2214" i="7"/>
  <c r="U2214" i="7" s="1"/>
  <c r="C2214" i="7"/>
  <c r="E2214" i="7" s="1"/>
  <c r="F2214" i="7" s="1"/>
  <c r="L2213" i="7"/>
  <c r="K2213" i="7"/>
  <c r="H2213" i="7"/>
  <c r="U2213" i="7" s="1"/>
  <c r="C2213" i="7"/>
  <c r="E2213" i="7" s="1"/>
  <c r="F2213" i="7" s="1"/>
  <c r="I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C2210" i="7"/>
  <c r="E2210" i="7" s="1"/>
  <c r="F2210" i="7" s="1"/>
  <c r="L2209" i="7"/>
  <c r="K2209" i="7"/>
  <c r="H2209" i="7"/>
  <c r="U2209" i="7" s="1"/>
  <c r="C2209" i="7"/>
  <c r="E2209" i="7" s="1"/>
  <c r="F2209" i="7" s="1"/>
  <c r="J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C2205" i="7"/>
  <c r="E2205" i="7" s="1"/>
  <c r="F2205" i="7" s="1"/>
  <c r="L2204" i="7"/>
  <c r="K2204" i="7"/>
  <c r="H2204" i="7"/>
  <c r="U2204" i="7" s="1"/>
  <c r="C2204" i="7"/>
  <c r="E2204" i="7" s="1"/>
  <c r="F2204" i="7" s="1"/>
  <c r="L2203" i="7"/>
  <c r="K2203" i="7"/>
  <c r="H2203" i="7"/>
  <c r="U2203" i="7" s="1"/>
  <c r="C2203" i="7"/>
  <c r="E2203" i="7" s="1"/>
  <c r="F2203" i="7" s="1"/>
  <c r="L2202" i="7"/>
  <c r="K2202" i="7"/>
  <c r="H2202" i="7"/>
  <c r="U2202" i="7" s="1"/>
  <c r="F2202" i="7"/>
  <c r="C2202" i="7"/>
  <c r="E2202" i="7" s="1"/>
  <c r="L2201" i="7"/>
  <c r="K2201" i="7"/>
  <c r="H2201" i="7"/>
  <c r="U2201" i="7" s="1"/>
  <c r="C2201" i="7"/>
  <c r="E2201" i="7" s="1"/>
  <c r="F2201" i="7" s="1"/>
  <c r="L2200" i="7"/>
  <c r="K2200" i="7"/>
  <c r="H2200" i="7"/>
  <c r="U2200" i="7" s="1"/>
  <c r="C2200" i="7"/>
  <c r="E2200" i="7" s="1"/>
  <c r="F2200" i="7" s="1"/>
  <c r="L2199" i="7"/>
  <c r="K2199" i="7"/>
  <c r="H2199" i="7"/>
  <c r="U2199" i="7" s="1"/>
  <c r="C2199" i="7"/>
  <c r="E2199" i="7" s="1"/>
  <c r="F2199" i="7" s="1"/>
  <c r="L2198" i="7"/>
  <c r="K2198" i="7"/>
  <c r="H2198" i="7"/>
  <c r="U2198" i="7" s="1"/>
  <c r="E2198" i="7"/>
  <c r="F2198" i="7" s="1"/>
  <c r="J2198" i="7" s="1"/>
  <c r="C2198" i="7"/>
  <c r="L2197" i="7"/>
  <c r="K2197" i="7"/>
  <c r="H2197" i="7"/>
  <c r="U2197" i="7" s="1"/>
  <c r="C2197" i="7"/>
  <c r="E2197" i="7" s="1"/>
  <c r="F2197" i="7" s="1"/>
  <c r="L2196" i="7"/>
  <c r="K2196" i="7"/>
  <c r="J2196" i="7"/>
  <c r="H2196" i="7"/>
  <c r="U2196" i="7" s="1"/>
  <c r="F2196" i="7"/>
  <c r="C2196" i="7"/>
  <c r="E2196" i="7" s="1"/>
  <c r="L2195" i="7"/>
  <c r="K2195" i="7"/>
  <c r="H2195" i="7"/>
  <c r="U2195" i="7" s="1"/>
  <c r="C2195" i="7"/>
  <c r="E2195" i="7" s="1"/>
  <c r="F2195" i="7" s="1"/>
  <c r="L2194" i="7"/>
  <c r="K2194" i="7"/>
  <c r="H2194" i="7"/>
  <c r="U2194" i="7" s="1"/>
  <c r="E2194" i="7"/>
  <c r="F2194" i="7" s="1"/>
  <c r="C2194" i="7"/>
  <c r="L2193" i="7"/>
  <c r="K2193" i="7"/>
  <c r="H2193" i="7"/>
  <c r="U2193" i="7" s="1"/>
  <c r="E2193" i="7"/>
  <c r="F2193" i="7" s="1"/>
  <c r="C2193" i="7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C2191" i="7"/>
  <c r="E2191" i="7" s="1"/>
  <c r="F2191" i="7" s="1"/>
  <c r="U2190" i="7"/>
  <c r="L2190" i="7"/>
  <c r="K2190" i="7"/>
  <c r="H2190" i="7"/>
  <c r="E2190" i="7"/>
  <c r="F2190" i="7" s="1"/>
  <c r="I2190" i="7" s="1"/>
  <c r="C2190" i="7"/>
  <c r="L2189" i="7"/>
  <c r="K2189" i="7"/>
  <c r="H2189" i="7"/>
  <c r="U2189" i="7" s="1"/>
  <c r="E2189" i="7"/>
  <c r="F2189" i="7" s="1"/>
  <c r="C2189" i="7"/>
  <c r="L2188" i="7"/>
  <c r="K2188" i="7"/>
  <c r="H2188" i="7"/>
  <c r="U2188" i="7" s="1"/>
  <c r="C2188" i="7"/>
  <c r="E2188" i="7" s="1"/>
  <c r="F2188" i="7" s="1"/>
  <c r="L2187" i="7"/>
  <c r="K2187" i="7"/>
  <c r="H2187" i="7"/>
  <c r="U2187" i="7" s="1"/>
  <c r="C2187" i="7"/>
  <c r="E2187" i="7" s="1"/>
  <c r="F2187" i="7" s="1"/>
  <c r="U2186" i="7"/>
  <c r="L2186" i="7"/>
  <c r="K2186" i="7"/>
  <c r="H2186" i="7"/>
  <c r="C2186" i="7"/>
  <c r="E2186" i="7" s="1"/>
  <c r="F2186" i="7" s="1"/>
  <c r="L2185" i="7"/>
  <c r="K2185" i="7"/>
  <c r="H2185" i="7"/>
  <c r="U2185" i="7" s="1"/>
  <c r="C2185" i="7"/>
  <c r="E2185" i="7" s="1"/>
  <c r="F2185" i="7" s="1"/>
  <c r="L2184" i="7"/>
  <c r="K2184" i="7"/>
  <c r="H2184" i="7"/>
  <c r="U2184" i="7" s="1"/>
  <c r="C2184" i="7"/>
  <c r="E2184" i="7" s="1"/>
  <c r="F2184" i="7" s="1"/>
  <c r="U2183" i="7"/>
  <c r="L2183" i="7"/>
  <c r="K2183" i="7"/>
  <c r="H2183" i="7"/>
  <c r="C2183" i="7"/>
  <c r="E2183" i="7" s="1"/>
  <c r="F2183" i="7" s="1"/>
  <c r="U2182" i="7"/>
  <c r="L2182" i="7"/>
  <c r="K2182" i="7"/>
  <c r="H2182" i="7"/>
  <c r="C2182" i="7"/>
  <c r="E2182" i="7" s="1"/>
  <c r="F2182" i="7" s="1"/>
  <c r="L2181" i="7"/>
  <c r="K2181" i="7"/>
  <c r="H2181" i="7"/>
  <c r="U2181" i="7" s="1"/>
  <c r="C2181" i="7"/>
  <c r="E2181" i="7" s="1"/>
  <c r="F2181" i="7" s="1"/>
  <c r="L2180" i="7"/>
  <c r="K2180" i="7"/>
  <c r="H2180" i="7"/>
  <c r="U2180" i="7" s="1"/>
  <c r="C2180" i="7"/>
  <c r="E2180" i="7" s="1"/>
  <c r="F2180" i="7" s="1"/>
  <c r="U2179" i="7"/>
  <c r="L2179" i="7"/>
  <c r="K2179" i="7"/>
  <c r="H2179" i="7"/>
  <c r="C2179" i="7"/>
  <c r="E2179" i="7" s="1"/>
  <c r="F2179" i="7" s="1"/>
  <c r="J2179" i="7" s="1"/>
  <c r="U2178" i="7"/>
  <c r="L2178" i="7"/>
  <c r="K2178" i="7"/>
  <c r="H2178" i="7"/>
  <c r="C2178" i="7"/>
  <c r="E2178" i="7" s="1"/>
  <c r="F2178" i="7" s="1"/>
  <c r="L2177" i="7"/>
  <c r="K2177" i="7"/>
  <c r="H2177" i="7"/>
  <c r="U2177" i="7" s="1"/>
  <c r="C2177" i="7"/>
  <c r="E2177" i="7" s="1"/>
  <c r="F2177" i="7" s="1"/>
  <c r="L2176" i="7"/>
  <c r="K2176" i="7"/>
  <c r="H2176" i="7"/>
  <c r="U2176" i="7" s="1"/>
  <c r="C2176" i="7"/>
  <c r="E2176" i="7" s="1"/>
  <c r="F2176" i="7" s="1"/>
  <c r="L2175" i="7"/>
  <c r="K2175" i="7"/>
  <c r="H2175" i="7"/>
  <c r="U2175" i="7" s="1"/>
  <c r="C2175" i="7"/>
  <c r="E2175" i="7" s="1"/>
  <c r="F2175" i="7" s="1"/>
  <c r="U2174" i="7"/>
  <c r="L2174" i="7"/>
  <c r="K2174" i="7"/>
  <c r="H2174" i="7"/>
  <c r="C2174" i="7"/>
  <c r="E2174" i="7" s="1"/>
  <c r="F2174" i="7" s="1"/>
  <c r="U2173" i="7"/>
  <c r="L2173" i="7"/>
  <c r="K2173" i="7"/>
  <c r="H2173" i="7"/>
  <c r="C2173" i="7"/>
  <c r="E2173" i="7" s="1"/>
  <c r="F2173" i="7" s="1"/>
  <c r="L2172" i="7"/>
  <c r="J2172" i="7" s="1"/>
  <c r="K2172" i="7"/>
  <c r="H2172" i="7"/>
  <c r="U2172" i="7" s="1"/>
  <c r="F2172" i="7"/>
  <c r="C2172" i="7"/>
  <c r="E2172" i="7" s="1"/>
  <c r="L2171" i="7"/>
  <c r="K2171" i="7"/>
  <c r="H2171" i="7"/>
  <c r="U2171" i="7" s="1"/>
  <c r="C2171" i="7"/>
  <c r="E2171" i="7" s="1"/>
  <c r="F2171" i="7" s="1"/>
  <c r="L2170" i="7"/>
  <c r="K2170" i="7"/>
  <c r="H2170" i="7"/>
  <c r="U2170" i="7" s="1"/>
  <c r="C2170" i="7"/>
  <c r="E2170" i="7" s="1"/>
  <c r="F2170" i="7" s="1"/>
  <c r="L2169" i="7"/>
  <c r="K2169" i="7"/>
  <c r="H2169" i="7"/>
  <c r="U2169" i="7" s="1"/>
  <c r="C2169" i="7"/>
  <c r="E2169" i="7" s="1"/>
  <c r="F2169" i="7" s="1"/>
  <c r="L2168" i="7"/>
  <c r="I2168" i="7" s="1"/>
  <c r="K2168" i="7"/>
  <c r="H2168" i="7"/>
  <c r="U2168" i="7" s="1"/>
  <c r="C2168" i="7"/>
  <c r="E2168" i="7" s="1"/>
  <c r="F2168" i="7" s="1"/>
  <c r="L2167" i="7"/>
  <c r="K2167" i="7"/>
  <c r="H2167" i="7"/>
  <c r="U2167" i="7" s="1"/>
  <c r="F2167" i="7"/>
  <c r="C2167" i="7"/>
  <c r="E2167" i="7" s="1"/>
  <c r="L2166" i="7"/>
  <c r="K2166" i="7"/>
  <c r="H2166" i="7"/>
  <c r="U2166" i="7" s="1"/>
  <c r="E2166" i="7"/>
  <c r="F2166" i="7" s="1"/>
  <c r="C2166" i="7"/>
  <c r="L2165" i="7"/>
  <c r="K2165" i="7"/>
  <c r="H2165" i="7"/>
  <c r="U2165" i="7" s="1"/>
  <c r="E2165" i="7"/>
  <c r="F2165" i="7" s="1"/>
  <c r="C2165" i="7"/>
  <c r="L2164" i="7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C2161" i="7"/>
  <c r="E2161" i="7" s="1"/>
  <c r="F2161" i="7" s="1"/>
  <c r="J2161" i="7" s="1"/>
  <c r="L2160" i="7"/>
  <c r="K2160" i="7"/>
  <c r="H2160" i="7"/>
  <c r="U2160" i="7" s="1"/>
  <c r="C2160" i="7"/>
  <c r="E2160" i="7" s="1"/>
  <c r="F2160" i="7" s="1"/>
  <c r="L2159" i="7"/>
  <c r="K2159" i="7"/>
  <c r="H2159" i="7"/>
  <c r="U2159" i="7" s="1"/>
  <c r="C2159" i="7"/>
  <c r="E2159" i="7" s="1"/>
  <c r="F2159" i="7" s="1"/>
  <c r="L2158" i="7"/>
  <c r="K2158" i="7"/>
  <c r="H2158" i="7"/>
  <c r="U2158" i="7" s="1"/>
  <c r="E2158" i="7"/>
  <c r="F2158" i="7" s="1"/>
  <c r="I2158" i="7" s="1"/>
  <c r="C2158" i="7"/>
  <c r="L2157" i="7"/>
  <c r="K2157" i="7"/>
  <c r="H2157" i="7"/>
  <c r="U2157" i="7" s="1"/>
  <c r="C2157" i="7"/>
  <c r="E2157" i="7" s="1"/>
  <c r="F2157" i="7" s="1"/>
  <c r="I2157" i="7" s="1"/>
  <c r="L2156" i="7"/>
  <c r="K2156" i="7"/>
  <c r="H2156" i="7"/>
  <c r="U2156" i="7" s="1"/>
  <c r="C2156" i="7"/>
  <c r="E2156" i="7" s="1"/>
  <c r="F2156" i="7" s="1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C2150" i="7"/>
  <c r="E2150" i="7" s="1"/>
  <c r="F2150" i="7" s="1"/>
  <c r="L2149" i="7"/>
  <c r="K2149" i="7"/>
  <c r="H2149" i="7"/>
  <c r="U2149" i="7" s="1"/>
  <c r="C2149" i="7"/>
  <c r="E2149" i="7" s="1"/>
  <c r="F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C2147" i="7"/>
  <c r="E2147" i="7" s="1"/>
  <c r="F2147" i="7" s="1"/>
  <c r="L2146" i="7"/>
  <c r="K2146" i="7"/>
  <c r="H2146" i="7"/>
  <c r="U2146" i="7" s="1"/>
  <c r="C2146" i="7"/>
  <c r="E2146" i="7" s="1"/>
  <c r="F2146" i="7" s="1"/>
  <c r="L2145" i="7"/>
  <c r="K2145" i="7"/>
  <c r="H2145" i="7"/>
  <c r="U2145" i="7" s="1"/>
  <c r="C2145" i="7"/>
  <c r="E2145" i="7" s="1"/>
  <c r="F2145" i="7" s="1"/>
  <c r="L2144" i="7"/>
  <c r="K2144" i="7"/>
  <c r="H2144" i="7"/>
  <c r="U2144" i="7" s="1"/>
  <c r="C2144" i="7"/>
  <c r="E2144" i="7" s="1"/>
  <c r="F2144" i="7" s="1"/>
  <c r="L2143" i="7"/>
  <c r="K2143" i="7"/>
  <c r="H2143" i="7"/>
  <c r="U2143" i="7" s="1"/>
  <c r="E2143" i="7"/>
  <c r="F2143" i="7" s="1"/>
  <c r="C2143" i="7"/>
  <c r="L2142" i="7"/>
  <c r="K2142" i="7"/>
  <c r="H2142" i="7"/>
  <c r="U2142" i="7" s="1"/>
  <c r="C2142" i="7"/>
  <c r="E2142" i="7" s="1"/>
  <c r="F2142" i="7" s="1"/>
  <c r="L2141" i="7"/>
  <c r="K2141" i="7"/>
  <c r="H2141" i="7"/>
  <c r="U2141" i="7" s="1"/>
  <c r="C2141" i="7"/>
  <c r="E2141" i="7" s="1"/>
  <c r="F2141" i="7" s="1"/>
  <c r="L2140" i="7"/>
  <c r="K2140" i="7"/>
  <c r="H2140" i="7"/>
  <c r="U2140" i="7" s="1"/>
  <c r="C2140" i="7"/>
  <c r="E2140" i="7" s="1"/>
  <c r="F2140" i="7" s="1"/>
  <c r="L2139" i="7"/>
  <c r="K2139" i="7"/>
  <c r="H2139" i="7"/>
  <c r="U2139" i="7" s="1"/>
  <c r="C2139" i="7"/>
  <c r="E2139" i="7" s="1"/>
  <c r="F2139" i="7" s="1"/>
  <c r="U2138" i="7"/>
  <c r="L2138" i="7"/>
  <c r="K2138" i="7"/>
  <c r="H2138" i="7"/>
  <c r="C2138" i="7"/>
  <c r="E2138" i="7" s="1"/>
  <c r="F2138" i="7" s="1"/>
  <c r="L2137" i="7"/>
  <c r="K2137" i="7"/>
  <c r="H2137" i="7"/>
  <c r="U2137" i="7" s="1"/>
  <c r="C2137" i="7"/>
  <c r="E2137" i="7" s="1"/>
  <c r="F2137" i="7" s="1"/>
  <c r="L2136" i="7"/>
  <c r="K2136" i="7"/>
  <c r="H2136" i="7"/>
  <c r="U2136" i="7" s="1"/>
  <c r="C2136" i="7"/>
  <c r="E2136" i="7" s="1"/>
  <c r="F2136" i="7" s="1"/>
  <c r="L2135" i="7"/>
  <c r="K2135" i="7"/>
  <c r="H2135" i="7"/>
  <c r="U2135" i="7" s="1"/>
  <c r="C2135" i="7"/>
  <c r="E2135" i="7" s="1"/>
  <c r="F2135" i="7" s="1"/>
  <c r="L2134" i="7"/>
  <c r="K2134" i="7"/>
  <c r="H2134" i="7"/>
  <c r="U2134" i="7" s="1"/>
  <c r="C2134" i="7"/>
  <c r="E2134" i="7" s="1"/>
  <c r="F2134" i="7" s="1"/>
  <c r="I2134" i="7" s="1"/>
  <c r="L2133" i="7"/>
  <c r="K2133" i="7"/>
  <c r="H2133" i="7"/>
  <c r="U2133" i="7" s="1"/>
  <c r="C2133" i="7"/>
  <c r="E2133" i="7" s="1"/>
  <c r="F2133" i="7" s="1"/>
  <c r="L2132" i="7"/>
  <c r="K2132" i="7"/>
  <c r="H2132" i="7"/>
  <c r="U2132" i="7" s="1"/>
  <c r="C2132" i="7"/>
  <c r="E2132" i="7" s="1"/>
  <c r="F2132" i="7" s="1"/>
  <c r="L2131" i="7"/>
  <c r="K2131" i="7"/>
  <c r="H2131" i="7"/>
  <c r="U2131" i="7" s="1"/>
  <c r="C2131" i="7"/>
  <c r="E2131" i="7" s="1"/>
  <c r="F2131" i="7" s="1"/>
  <c r="L2130" i="7"/>
  <c r="K2130" i="7"/>
  <c r="H2130" i="7"/>
  <c r="U2130" i="7" s="1"/>
  <c r="C2130" i="7"/>
  <c r="E2130" i="7" s="1"/>
  <c r="F2130" i="7" s="1"/>
  <c r="J2130" i="7" s="1"/>
  <c r="L2129" i="7"/>
  <c r="K2129" i="7"/>
  <c r="H2129" i="7"/>
  <c r="U2129" i="7" s="1"/>
  <c r="E2129" i="7"/>
  <c r="F2129" i="7" s="1"/>
  <c r="C2129" i="7"/>
  <c r="L2128" i="7"/>
  <c r="I2128" i="7" s="1"/>
  <c r="K2128" i="7"/>
  <c r="H2128" i="7"/>
  <c r="U2128" i="7" s="1"/>
  <c r="C2128" i="7"/>
  <c r="E2128" i="7" s="1"/>
  <c r="F2128" i="7" s="1"/>
  <c r="L2127" i="7"/>
  <c r="K2127" i="7"/>
  <c r="H2127" i="7"/>
  <c r="U2127" i="7" s="1"/>
  <c r="C2127" i="7"/>
  <c r="E2127" i="7" s="1"/>
  <c r="F2127" i="7" s="1"/>
  <c r="L2126" i="7"/>
  <c r="K2126" i="7"/>
  <c r="H2126" i="7"/>
  <c r="U2126" i="7" s="1"/>
  <c r="E2126" i="7"/>
  <c r="F2126" i="7" s="1"/>
  <c r="C2126" i="7"/>
  <c r="L2125" i="7"/>
  <c r="K2125" i="7"/>
  <c r="H2125" i="7"/>
  <c r="U2125" i="7" s="1"/>
  <c r="E2125" i="7"/>
  <c r="F2125" i="7" s="1"/>
  <c r="C2125" i="7"/>
  <c r="L2124" i="7"/>
  <c r="K2124" i="7"/>
  <c r="H2124" i="7"/>
  <c r="U2124" i="7" s="1"/>
  <c r="F2124" i="7"/>
  <c r="J2124" i="7" s="1"/>
  <c r="C2124" i="7"/>
  <c r="E2124" i="7" s="1"/>
  <c r="L2123" i="7"/>
  <c r="K2123" i="7"/>
  <c r="H2123" i="7"/>
  <c r="U2123" i="7" s="1"/>
  <c r="C2123" i="7"/>
  <c r="E2123" i="7" s="1"/>
  <c r="F2123" i="7" s="1"/>
  <c r="L2122" i="7"/>
  <c r="K2122" i="7"/>
  <c r="H2122" i="7"/>
  <c r="U2122" i="7" s="1"/>
  <c r="C2122" i="7"/>
  <c r="E2122" i="7" s="1"/>
  <c r="F2122" i="7" s="1"/>
  <c r="L2121" i="7"/>
  <c r="K2121" i="7"/>
  <c r="H2121" i="7"/>
  <c r="U2121" i="7" s="1"/>
  <c r="F2121" i="7"/>
  <c r="E2121" i="7"/>
  <c r="C2121" i="7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L2118" i="7"/>
  <c r="K2118" i="7"/>
  <c r="H2118" i="7"/>
  <c r="U2118" i="7" s="1"/>
  <c r="C2118" i="7"/>
  <c r="E2118" i="7" s="1"/>
  <c r="F2118" i="7" s="1"/>
  <c r="U2117" i="7"/>
  <c r="L2117" i="7"/>
  <c r="K2117" i="7"/>
  <c r="H2117" i="7"/>
  <c r="C2117" i="7"/>
  <c r="E2117" i="7" s="1"/>
  <c r="F2117" i="7" s="1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E2115" i="7"/>
  <c r="F2115" i="7" s="1"/>
  <c r="C2115" i="7"/>
  <c r="L2114" i="7"/>
  <c r="K2114" i="7"/>
  <c r="H2114" i="7"/>
  <c r="U2114" i="7" s="1"/>
  <c r="C2114" i="7"/>
  <c r="E2114" i="7" s="1"/>
  <c r="F2114" i="7" s="1"/>
  <c r="U2113" i="7"/>
  <c r="L2113" i="7"/>
  <c r="K2113" i="7"/>
  <c r="H2113" i="7"/>
  <c r="C2113" i="7"/>
  <c r="E2113" i="7" s="1"/>
  <c r="F2113" i="7" s="1"/>
  <c r="L2112" i="7"/>
  <c r="K2112" i="7"/>
  <c r="H2112" i="7"/>
  <c r="U2112" i="7" s="1"/>
  <c r="C2112" i="7"/>
  <c r="E2112" i="7" s="1"/>
  <c r="F2112" i="7" s="1"/>
  <c r="U2111" i="7"/>
  <c r="L2111" i="7"/>
  <c r="K2111" i="7"/>
  <c r="H2111" i="7"/>
  <c r="E2111" i="7"/>
  <c r="F2111" i="7" s="1"/>
  <c r="C2111" i="7"/>
  <c r="U2110" i="7"/>
  <c r="L2110" i="7"/>
  <c r="K2110" i="7"/>
  <c r="H2110" i="7"/>
  <c r="C2110" i="7"/>
  <c r="E2110" i="7" s="1"/>
  <c r="F2110" i="7" s="1"/>
  <c r="L2109" i="7"/>
  <c r="K2109" i="7"/>
  <c r="H2109" i="7"/>
  <c r="U2109" i="7" s="1"/>
  <c r="E2109" i="7"/>
  <c r="F2109" i="7" s="1"/>
  <c r="C2109" i="7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J2107" i="7" s="1"/>
  <c r="U2106" i="7"/>
  <c r="L2106" i="7"/>
  <c r="K2106" i="7"/>
  <c r="H2106" i="7"/>
  <c r="C2106" i="7"/>
  <c r="E2106" i="7" s="1"/>
  <c r="F2106" i="7" s="1"/>
  <c r="L2105" i="7"/>
  <c r="K2105" i="7"/>
  <c r="H2105" i="7"/>
  <c r="U2105" i="7" s="1"/>
  <c r="C2105" i="7"/>
  <c r="E2105" i="7" s="1"/>
  <c r="F2105" i="7" s="1"/>
  <c r="I2105" i="7" s="1"/>
  <c r="L2104" i="7"/>
  <c r="K2104" i="7"/>
  <c r="H2104" i="7"/>
  <c r="U2104" i="7" s="1"/>
  <c r="C2104" i="7"/>
  <c r="E2104" i="7" s="1"/>
  <c r="F2104" i="7" s="1"/>
  <c r="I2104" i="7" s="1"/>
  <c r="L2103" i="7"/>
  <c r="K2103" i="7"/>
  <c r="H2103" i="7"/>
  <c r="U2103" i="7" s="1"/>
  <c r="C2103" i="7"/>
  <c r="E2103" i="7" s="1"/>
  <c r="F2103" i="7" s="1"/>
  <c r="L2102" i="7"/>
  <c r="K2102" i="7"/>
  <c r="H2102" i="7"/>
  <c r="U2102" i="7" s="1"/>
  <c r="C2102" i="7"/>
  <c r="E2102" i="7" s="1"/>
  <c r="F2102" i="7" s="1"/>
  <c r="L2101" i="7"/>
  <c r="K2101" i="7"/>
  <c r="H2101" i="7"/>
  <c r="U2101" i="7" s="1"/>
  <c r="C2101" i="7"/>
  <c r="E2101" i="7" s="1"/>
  <c r="F2101" i="7" s="1"/>
  <c r="U2100" i="7"/>
  <c r="L2100" i="7"/>
  <c r="K2100" i="7"/>
  <c r="H2100" i="7"/>
  <c r="C2100" i="7"/>
  <c r="E2100" i="7" s="1"/>
  <c r="F2100" i="7" s="1"/>
  <c r="L2099" i="7"/>
  <c r="K2099" i="7"/>
  <c r="H2099" i="7"/>
  <c r="U2099" i="7" s="1"/>
  <c r="C2099" i="7"/>
  <c r="E2099" i="7" s="1"/>
  <c r="F2099" i="7" s="1"/>
  <c r="U2098" i="7"/>
  <c r="L2098" i="7"/>
  <c r="K2098" i="7"/>
  <c r="H2098" i="7"/>
  <c r="C2098" i="7"/>
  <c r="E2098" i="7" s="1"/>
  <c r="F2098" i="7" s="1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C2096" i="7"/>
  <c r="E2096" i="7" s="1"/>
  <c r="F2096" i="7" s="1"/>
  <c r="L2095" i="7"/>
  <c r="K2095" i="7"/>
  <c r="H2095" i="7"/>
  <c r="U2095" i="7" s="1"/>
  <c r="E2095" i="7"/>
  <c r="F2095" i="7" s="1"/>
  <c r="C2095" i="7"/>
  <c r="L2094" i="7"/>
  <c r="K2094" i="7"/>
  <c r="H2094" i="7"/>
  <c r="U2094" i="7" s="1"/>
  <c r="C2094" i="7"/>
  <c r="E2094" i="7" s="1"/>
  <c r="F2094" i="7" s="1"/>
  <c r="L2093" i="7"/>
  <c r="K2093" i="7"/>
  <c r="H2093" i="7"/>
  <c r="U2093" i="7" s="1"/>
  <c r="C2093" i="7"/>
  <c r="E2093" i="7" s="1"/>
  <c r="F2093" i="7" s="1"/>
  <c r="L2092" i="7"/>
  <c r="K2092" i="7"/>
  <c r="H2092" i="7"/>
  <c r="U2092" i="7" s="1"/>
  <c r="C2092" i="7"/>
  <c r="E2092" i="7" s="1"/>
  <c r="F2092" i="7" s="1"/>
  <c r="L2091" i="7"/>
  <c r="K2091" i="7"/>
  <c r="H2091" i="7"/>
  <c r="U2091" i="7" s="1"/>
  <c r="C2091" i="7"/>
  <c r="E2091" i="7" s="1"/>
  <c r="F2091" i="7" s="1"/>
  <c r="L2090" i="7"/>
  <c r="K2090" i="7"/>
  <c r="H2090" i="7"/>
  <c r="U2090" i="7" s="1"/>
  <c r="C2090" i="7"/>
  <c r="E2090" i="7" s="1"/>
  <c r="F2090" i="7" s="1"/>
  <c r="L2089" i="7"/>
  <c r="K2089" i="7"/>
  <c r="H2089" i="7"/>
  <c r="U2089" i="7" s="1"/>
  <c r="C2089" i="7"/>
  <c r="E2089" i="7" s="1"/>
  <c r="F2089" i="7" s="1"/>
  <c r="J2089" i="7" s="1"/>
  <c r="U2088" i="7"/>
  <c r="L2088" i="7"/>
  <c r="K2088" i="7"/>
  <c r="H2088" i="7"/>
  <c r="C2088" i="7"/>
  <c r="E2088" i="7" s="1"/>
  <c r="F2088" i="7" s="1"/>
  <c r="L2087" i="7"/>
  <c r="K2087" i="7"/>
  <c r="H2087" i="7"/>
  <c r="U2087" i="7" s="1"/>
  <c r="C2087" i="7"/>
  <c r="E2087" i="7" s="1"/>
  <c r="F2087" i="7" s="1"/>
  <c r="J2087" i="7" s="1"/>
  <c r="L2086" i="7"/>
  <c r="K2086" i="7"/>
  <c r="H2086" i="7"/>
  <c r="U2086" i="7" s="1"/>
  <c r="C2086" i="7"/>
  <c r="E2086" i="7" s="1"/>
  <c r="F2086" i="7" s="1"/>
  <c r="I2086" i="7" s="1"/>
  <c r="U2085" i="7"/>
  <c r="L2085" i="7"/>
  <c r="K2085" i="7"/>
  <c r="H2085" i="7"/>
  <c r="C2085" i="7"/>
  <c r="E2085" i="7" s="1"/>
  <c r="F2085" i="7" s="1"/>
  <c r="L2084" i="7"/>
  <c r="K2084" i="7"/>
  <c r="H2084" i="7"/>
  <c r="U2084" i="7" s="1"/>
  <c r="C2084" i="7"/>
  <c r="E2084" i="7" s="1"/>
  <c r="F2084" i="7" s="1"/>
  <c r="L2083" i="7"/>
  <c r="J2083" i="7" s="1"/>
  <c r="K2083" i="7"/>
  <c r="H2083" i="7"/>
  <c r="U2083" i="7" s="1"/>
  <c r="C2083" i="7"/>
  <c r="E2083" i="7" s="1"/>
  <c r="F2083" i="7" s="1"/>
  <c r="L2082" i="7"/>
  <c r="K2082" i="7"/>
  <c r="H2082" i="7"/>
  <c r="U2082" i="7" s="1"/>
  <c r="C2082" i="7"/>
  <c r="E2082" i="7" s="1"/>
  <c r="F2082" i="7" s="1"/>
  <c r="L2081" i="7"/>
  <c r="K2081" i="7"/>
  <c r="H2081" i="7"/>
  <c r="U2081" i="7" s="1"/>
  <c r="C2081" i="7"/>
  <c r="E2081" i="7" s="1"/>
  <c r="F2081" i="7" s="1"/>
  <c r="U2080" i="7"/>
  <c r="L2080" i="7"/>
  <c r="I2080" i="7" s="1"/>
  <c r="K2080" i="7"/>
  <c r="H2080" i="7"/>
  <c r="C2080" i="7"/>
  <c r="E2080" i="7" s="1"/>
  <c r="F2080" i="7" s="1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C2078" i="7"/>
  <c r="E2078" i="7" s="1"/>
  <c r="F2078" i="7" s="1"/>
  <c r="L2077" i="7"/>
  <c r="K2077" i="7"/>
  <c r="H2077" i="7"/>
  <c r="U2077" i="7" s="1"/>
  <c r="C2077" i="7"/>
  <c r="E2077" i="7" s="1"/>
  <c r="F2077" i="7" s="1"/>
  <c r="L2076" i="7"/>
  <c r="K2076" i="7"/>
  <c r="H2076" i="7"/>
  <c r="U2076" i="7" s="1"/>
  <c r="C2076" i="7"/>
  <c r="E2076" i="7" s="1"/>
  <c r="F2076" i="7" s="1"/>
  <c r="I2076" i="7" s="1"/>
  <c r="L2075" i="7"/>
  <c r="K2075" i="7"/>
  <c r="H2075" i="7"/>
  <c r="U2075" i="7" s="1"/>
  <c r="C2075" i="7"/>
  <c r="E2075" i="7" s="1"/>
  <c r="F2075" i="7" s="1"/>
  <c r="U2074" i="7"/>
  <c r="L2074" i="7"/>
  <c r="K2074" i="7"/>
  <c r="H2074" i="7"/>
  <c r="C2074" i="7"/>
  <c r="E2074" i="7" s="1"/>
  <c r="F2074" i="7" s="1"/>
  <c r="U2073" i="7"/>
  <c r="L2073" i="7"/>
  <c r="K2073" i="7"/>
  <c r="H2073" i="7"/>
  <c r="E2073" i="7"/>
  <c r="F2073" i="7" s="1"/>
  <c r="C2073" i="7"/>
  <c r="L2072" i="7"/>
  <c r="K2072" i="7"/>
  <c r="H2072" i="7"/>
  <c r="U2072" i="7" s="1"/>
  <c r="E2072" i="7"/>
  <c r="F2072" i="7" s="1"/>
  <c r="C2072" i="7"/>
  <c r="L2071" i="7"/>
  <c r="K2071" i="7"/>
  <c r="H2071" i="7"/>
  <c r="U2071" i="7" s="1"/>
  <c r="E2071" i="7"/>
  <c r="F2071" i="7" s="1"/>
  <c r="C2071" i="7"/>
  <c r="L2070" i="7"/>
  <c r="K2070" i="7"/>
  <c r="H2070" i="7"/>
  <c r="U2070" i="7" s="1"/>
  <c r="C2070" i="7"/>
  <c r="E2070" i="7" s="1"/>
  <c r="F2070" i="7" s="1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C2068" i="7"/>
  <c r="E2068" i="7" s="1"/>
  <c r="F2068" i="7" s="1"/>
  <c r="I2068" i="7" s="1"/>
  <c r="L2067" i="7"/>
  <c r="K2067" i="7"/>
  <c r="H2067" i="7"/>
  <c r="U2067" i="7" s="1"/>
  <c r="C2067" i="7"/>
  <c r="E2067" i="7" s="1"/>
  <c r="F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E2064" i="7"/>
  <c r="F2064" i="7" s="1"/>
  <c r="C2064" i="7"/>
  <c r="L2063" i="7"/>
  <c r="K2063" i="7"/>
  <c r="H2063" i="7"/>
  <c r="U2063" i="7" s="1"/>
  <c r="C2063" i="7"/>
  <c r="E2063" i="7" s="1"/>
  <c r="F2063" i="7" s="1"/>
  <c r="U2062" i="7"/>
  <c r="L2062" i="7"/>
  <c r="K2062" i="7"/>
  <c r="H2062" i="7"/>
  <c r="C2062" i="7"/>
  <c r="E2062" i="7" s="1"/>
  <c r="F2062" i="7" s="1"/>
  <c r="J2062" i="7" s="1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F2060" i="7"/>
  <c r="E2060" i="7"/>
  <c r="C2060" i="7"/>
  <c r="L2059" i="7"/>
  <c r="K2059" i="7"/>
  <c r="H2059" i="7"/>
  <c r="U2059" i="7" s="1"/>
  <c r="C2059" i="7"/>
  <c r="E2059" i="7" s="1"/>
  <c r="F2059" i="7" s="1"/>
  <c r="U2058" i="7"/>
  <c r="L2058" i="7"/>
  <c r="K2058" i="7"/>
  <c r="H2058" i="7"/>
  <c r="C2058" i="7"/>
  <c r="E2058" i="7" s="1"/>
  <c r="F2058" i="7" s="1"/>
  <c r="L2057" i="7"/>
  <c r="K2057" i="7"/>
  <c r="H2057" i="7"/>
  <c r="U2057" i="7" s="1"/>
  <c r="C2057" i="7"/>
  <c r="E2057" i="7" s="1"/>
  <c r="F2057" i="7" s="1"/>
  <c r="L2056" i="7"/>
  <c r="K2056" i="7"/>
  <c r="H2056" i="7"/>
  <c r="U2056" i="7" s="1"/>
  <c r="C2056" i="7"/>
  <c r="E2056" i="7" s="1"/>
  <c r="F2056" i="7" s="1"/>
  <c r="L2055" i="7"/>
  <c r="K2055" i="7"/>
  <c r="H2055" i="7"/>
  <c r="U2055" i="7" s="1"/>
  <c r="C2055" i="7"/>
  <c r="E2055" i="7" s="1"/>
  <c r="F2055" i="7" s="1"/>
  <c r="L2054" i="7"/>
  <c r="K2054" i="7"/>
  <c r="H2054" i="7"/>
  <c r="U2054" i="7" s="1"/>
  <c r="C2054" i="7"/>
  <c r="E2054" i="7" s="1"/>
  <c r="F2054" i="7" s="1"/>
  <c r="U2053" i="7"/>
  <c r="L2053" i="7"/>
  <c r="K2053" i="7"/>
  <c r="H2053" i="7"/>
  <c r="C2053" i="7"/>
  <c r="E2053" i="7" s="1"/>
  <c r="F2053" i="7" s="1"/>
  <c r="L2052" i="7"/>
  <c r="K2052" i="7"/>
  <c r="H2052" i="7"/>
  <c r="U2052" i="7" s="1"/>
  <c r="C2052" i="7"/>
  <c r="E2052" i="7" s="1"/>
  <c r="F2052" i="7" s="1"/>
  <c r="L2051" i="7"/>
  <c r="K2051" i="7"/>
  <c r="H2051" i="7"/>
  <c r="U2051" i="7" s="1"/>
  <c r="E2051" i="7"/>
  <c r="F2051" i="7" s="1"/>
  <c r="C2051" i="7"/>
  <c r="L2050" i="7"/>
  <c r="K2050" i="7"/>
  <c r="H2050" i="7"/>
  <c r="U2050" i="7" s="1"/>
  <c r="F2050" i="7"/>
  <c r="J2050" i="7" s="1"/>
  <c r="C2050" i="7"/>
  <c r="E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C2047" i="7"/>
  <c r="E2047" i="7" s="1"/>
  <c r="F2047" i="7" s="1"/>
  <c r="L2046" i="7"/>
  <c r="K2046" i="7"/>
  <c r="H2046" i="7"/>
  <c r="U2046" i="7" s="1"/>
  <c r="C2046" i="7"/>
  <c r="E2046" i="7" s="1"/>
  <c r="F2046" i="7" s="1"/>
  <c r="L2045" i="7"/>
  <c r="K2045" i="7"/>
  <c r="H2045" i="7"/>
  <c r="U2045" i="7" s="1"/>
  <c r="C2045" i="7"/>
  <c r="E2045" i="7" s="1"/>
  <c r="F2045" i="7" s="1"/>
  <c r="L2044" i="7"/>
  <c r="K2044" i="7"/>
  <c r="H2044" i="7"/>
  <c r="U2044" i="7" s="1"/>
  <c r="F2044" i="7"/>
  <c r="C2044" i="7"/>
  <c r="E2044" i="7" s="1"/>
  <c r="L2043" i="7"/>
  <c r="K2043" i="7"/>
  <c r="H2043" i="7"/>
  <c r="U2043" i="7" s="1"/>
  <c r="C2043" i="7"/>
  <c r="E2043" i="7" s="1"/>
  <c r="F2043" i="7" s="1"/>
  <c r="J2043" i="7" s="1"/>
  <c r="L2042" i="7"/>
  <c r="K2042" i="7"/>
  <c r="H2042" i="7"/>
  <c r="U2042" i="7" s="1"/>
  <c r="C2042" i="7"/>
  <c r="E2042" i="7" s="1"/>
  <c r="F2042" i="7" s="1"/>
  <c r="L2041" i="7"/>
  <c r="K2041" i="7"/>
  <c r="H2041" i="7"/>
  <c r="U2041" i="7" s="1"/>
  <c r="C2041" i="7"/>
  <c r="E2041" i="7" s="1"/>
  <c r="F2041" i="7" s="1"/>
  <c r="I2041" i="7" s="1"/>
  <c r="L2040" i="7"/>
  <c r="K2040" i="7"/>
  <c r="H2040" i="7"/>
  <c r="U2040" i="7" s="1"/>
  <c r="C2040" i="7"/>
  <c r="E2040" i="7" s="1"/>
  <c r="F2040" i="7" s="1"/>
  <c r="L2039" i="7"/>
  <c r="K2039" i="7"/>
  <c r="H2039" i="7"/>
  <c r="U2039" i="7" s="1"/>
  <c r="C2039" i="7"/>
  <c r="E2039" i="7" s="1"/>
  <c r="F2039" i="7" s="1"/>
  <c r="J2039" i="7" s="1"/>
  <c r="L2038" i="7"/>
  <c r="K2038" i="7"/>
  <c r="H2038" i="7"/>
  <c r="U2038" i="7" s="1"/>
  <c r="E2038" i="7"/>
  <c r="F2038" i="7" s="1"/>
  <c r="C2038" i="7"/>
  <c r="L2037" i="7"/>
  <c r="J2037" i="7" s="1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I2036" i="7" s="1"/>
  <c r="L2035" i="7"/>
  <c r="J2035" i="7" s="1"/>
  <c r="K2035" i="7"/>
  <c r="H2035" i="7"/>
  <c r="U2035" i="7" s="1"/>
  <c r="E2035" i="7"/>
  <c r="F2035" i="7" s="1"/>
  <c r="C2035" i="7"/>
  <c r="L2034" i="7"/>
  <c r="K2034" i="7"/>
  <c r="H2034" i="7"/>
  <c r="U2034" i="7" s="1"/>
  <c r="C2034" i="7"/>
  <c r="E2034" i="7" s="1"/>
  <c r="F2034" i="7" s="1"/>
  <c r="J2034" i="7" s="1"/>
  <c r="L2033" i="7"/>
  <c r="K2033" i="7"/>
  <c r="H2033" i="7"/>
  <c r="U2033" i="7" s="1"/>
  <c r="C2033" i="7"/>
  <c r="E2033" i="7" s="1"/>
  <c r="F2033" i="7" s="1"/>
  <c r="L2032" i="7"/>
  <c r="J2032" i="7" s="1"/>
  <c r="K2032" i="7"/>
  <c r="H2032" i="7"/>
  <c r="U2032" i="7" s="1"/>
  <c r="C2032" i="7"/>
  <c r="E2032" i="7" s="1"/>
  <c r="F2032" i="7" s="1"/>
  <c r="L2031" i="7"/>
  <c r="K2031" i="7"/>
  <c r="I2031" i="7"/>
  <c r="H2031" i="7"/>
  <c r="U2031" i="7" s="1"/>
  <c r="C2031" i="7"/>
  <c r="E2031" i="7" s="1"/>
  <c r="F2031" i="7" s="1"/>
  <c r="L2030" i="7"/>
  <c r="K2030" i="7"/>
  <c r="H2030" i="7"/>
  <c r="U2030" i="7" s="1"/>
  <c r="C2030" i="7"/>
  <c r="E2030" i="7" s="1"/>
  <c r="F2030" i="7" s="1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E2027" i="7"/>
  <c r="F2027" i="7" s="1"/>
  <c r="I2027" i="7" s="1"/>
  <c r="C2027" i="7"/>
  <c r="L2026" i="7"/>
  <c r="K2026" i="7"/>
  <c r="H2026" i="7"/>
  <c r="U2026" i="7" s="1"/>
  <c r="C2026" i="7"/>
  <c r="E2026" i="7" s="1"/>
  <c r="F2026" i="7" s="1"/>
  <c r="L2025" i="7"/>
  <c r="K2025" i="7"/>
  <c r="H2025" i="7"/>
  <c r="U2025" i="7" s="1"/>
  <c r="E2025" i="7"/>
  <c r="F2025" i="7" s="1"/>
  <c r="C2025" i="7"/>
  <c r="L2024" i="7"/>
  <c r="K2024" i="7"/>
  <c r="H2024" i="7"/>
  <c r="U2024" i="7" s="1"/>
  <c r="C2024" i="7"/>
  <c r="E2024" i="7" s="1"/>
  <c r="F2024" i="7" s="1"/>
  <c r="L2023" i="7"/>
  <c r="K2023" i="7"/>
  <c r="H2023" i="7"/>
  <c r="U2023" i="7" s="1"/>
  <c r="E2023" i="7"/>
  <c r="F2023" i="7" s="1"/>
  <c r="C2023" i="7"/>
  <c r="L2022" i="7"/>
  <c r="K2022" i="7"/>
  <c r="H2022" i="7"/>
  <c r="U2022" i="7" s="1"/>
  <c r="C2022" i="7"/>
  <c r="E2022" i="7" s="1"/>
  <c r="F2022" i="7" s="1"/>
  <c r="J2022" i="7" s="1"/>
  <c r="L2021" i="7"/>
  <c r="K2021" i="7"/>
  <c r="H2021" i="7"/>
  <c r="U2021" i="7" s="1"/>
  <c r="C2021" i="7"/>
  <c r="E2021" i="7" s="1"/>
  <c r="F2021" i="7" s="1"/>
  <c r="L2020" i="7"/>
  <c r="K2020" i="7"/>
  <c r="H2020" i="7"/>
  <c r="U2020" i="7" s="1"/>
  <c r="C2020" i="7"/>
  <c r="E2020" i="7" s="1"/>
  <c r="F2020" i="7" s="1"/>
  <c r="L2019" i="7"/>
  <c r="K2019" i="7"/>
  <c r="H2019" i="7"/>
  <c r="U2019" i="7" s="1"/>
  <c r="E2019" i="7"/>
  <c r="F2019" i="7" s="1"/>
  <c r="C2019" i="7"/>
  <c r="L2018" i="7"/>
  <c r="K2018" i="7"/>
  <c r="H2018" i="7"/>
  <c r="U2018" i="7" s="1"/>
  <c r="C2018" i="7"/>
  <c r="E2018" i="7" s="1"/>
  <c r="F2018" i="7" s="1"/>
  <c r="L2017" i="7"/>
  <c r="K2017" i="7"/>
  <c r="H2017" i="7"/>
  <c r="U2017" i="7" s="1"/>
  <c r="C2017" i="7"/>
  <c r="E2017" i="7" s="1"/>
  <c r="F2017" i="7" s="1"/>
  <c r="I2017" i="7" s="1"/>
  <c r="L2016" i="7"/>
  <c r="K2016" i="7"/>
  <c r="H2016" i="7"/>
  <c r="U2016" i="7" s="1"/>
  <c r="C2016" i="7"/>
  <c r="E2016" i="7" s="1"/>
  <c r="F2016" i="7" s="1"/>
  <c r="L2015" i="7"/>
  <c r="K2015" i="7"/>
  <c r="H2015" i="7"/>
  <c r="U2015" i="7" s="1"/>
  <c r="C2015" i="7"/>
  <c r="E2015" i="7" s="1"/>
  <c r="F2015" i="7" s="1"/>
  <c r="L2014" i="7"/>
  <c r="K2014" i="7"/>
  <c r="H2014" i="7"/>
  <c r="U2014" i="7" s="1"/>
  <c r="C2014" i="7"/>
  <c r="E2014" i="7" s="1"/>
  <c r="F2014" i="7" s="1"/>
  <c r="L2013" i="7"/>
  <c r="K2013" i="7"/>
  <c r="H2013" i="7"/>
  <c r="U2013" i="7" s="1"/>
  <c r="C2013" i="7"/>
  <c r="E2013" i="7" s="1"/>
  <c r="F2013" i="7" s="1"/>
  <c r="L2012" i="7"/>
  <c r="K2012" i="7"/>
  <c r="H2012" i="7"/>
  <c r="U2012" i="7" s="1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C2009" i="7"/>
  <c r="E2009" i="7" s="1"/>
  <c r="F2009" i="7" s="1"/>
  <c r="L2008" i="7"/>
  <c r="K2008" i="7"/>
  <c r="H2008" i="7"/>
  <c r="U2008" i="7" s="1"/>
  <c r="C2008" i="7"/>
  <c r="E2008" i="7" s="1"/>
  <c r="F2008" i="7" s="1"/>
  <c r="L2007" i="7"/>
  <c r="K2007" i="7"/>
  <c r="H2007" i="7"/>
  <c r="U2007" i="7" s="1"/>
  <c r="F2007" i="7"/>
  <c r="C2007" i="7"/>
  <c r="E2007" i="7" s="1"/>
  <c r="L2006" i="7"/>
  <c r="K2006" i="7"/>
  <c r="H2006" i="7"/>
  <c r="U2006" i="7" s="1"/>
  <c r="C2006" i="7"/>
  <c r="E2006" i="7" s="1"/>
  <c r="F2006" i="7" s="1"/>
  <c r="L2005" i="7"/>
  <c r="K2005" i="7"/>
  <c r="H2005" i="7"/>
  <c r="U2005" i="7" s="1"/>
  <c r="C2005" i="7"/>
  <c r="E2005" i="7" s="1"/>
  <c r="F2005" i="7" s="1"/>
  <c r="U2004" i="7"/>
  <c r="L2004" i="7"/>
  <c r="K2004" i="7"/>
  <c r="H2004" i="7"/>
  <c r="E2004" i="7"/>
  <c r="F2004" i="7" s="1"/>
  <c r="I2004" i="7" s="1"/>
  <c r="C2004" i="7"/>
  <c r="L2003" i="7"/>
  <c r="K2003" i="7"/>
  <c r="H2003" i="7"/>
  <c r="U2003" i="7" s="1"/>
  <c r="C2003" i="7"/>
  <c r="E2003" i="7" s="1"/>
  <c r="F2003" i="7" s="1"/>
  <c r="U2002" i="7"/>
  <c r="L2002" i="7"/>
  <c r="K2002" i="7"/>
  <c r="H2002" i="7"/>
  <c r="C2002" i="7"/>
  <c r="E2002" i="7" s="1"/>
  <c r="F2002" i="7" s="1"/>
  <c r="L2001" i="7"/>
  <c r="K2001" i="7"/>
  <c r="H2001" i="7"/>
  <c r="U2001" i="7" s="1"/>
  <c r="F2001" i="7"/>
  <c r="C2001" i="7"/>
  <c r="E2001" i="7" s="1"/>
  <c r="L2000" i="7"/>
  <c r="K2000" i="7"/>
  <c r="H2000" i="7"/>
  <c r="U2000" i="7" s="1"/>
  <c r="E2000" i="7"/>
  <c r="F2000" i="7" s="1"/>
  <c r="C2000" i="7"/>
  <c r="L1999" i="7"/>
  <c r="K1999" i="7"/>
  <c r="H1999" i="7"/>
  <c r="U1999" i="7" s="1"/>
  <c r="C1999" i="7"/>
  <c r="E1999" i="7" s="1"/>
  <c r="F1999" i="7" s="1"/>
  <c r="U1998" i="7"/>
  <c r="L1998" i="7"/>
  <c r="K1998" i="7"/>
  <c r="H1998" i="7"/>
  <c r="C1998" i="7"/>
  <c r="E1998" i="7" s="1"/>
  <c r="F1998" i="7" s="1"/>
  <c r="L1997" i="7"/>
  <c r="K1997" i="7"/>
  <c r="H1997" i="7"/>
  <c r="U1997" i="7" s="1"/>
  <c r="C1997" i="7"/>
  <c r="E1997" i="7" s="1"/>
  <c r="F1997" i="7" s="1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C1995" i="7"/>
  <c r="E1995" i="7" s="1"/>
  <c r="F1995" i="7" s="1"/>
  <c r="L1994" i="7"/>
  <c r="K1994" i="7"/>
  <c r="H1994" i="7"/>
  <c r="U1994" i="7" s="1"/>
  <c r="C1994" i="7"/>
  <c r="E1994" i="7" s="1"/>
  <c r="F1994" i="7" s="1"/>
  <c r="J1994" i="7" s="1"/>
  <c r="U1993" i="7"/>
  <c r="L1993" i="7"/>
  <c r="K1993" i="7"/>
  <c r="H1993" i="7"/>
  <c r="C1993" i="7"/>
  <c r="E1993" i="7" s="1"/>
  <c r="F1993" i="7" s="1"/>
  <c r="L1992" i="7"/>
  <c r="K1992" i="7"/>
  <c r="H1992" i="7"/>
  <c r="U1992" i="7" s="1"/>
  <c r="C1992" i="7"/>
  <c r="E1992" i="7" s="1"/>
  <c r="F1992" i="7" s="1"/>
  <c r="I1992" i="7" s="1"/>
  <c r="U1991" i="7"/>
  <c r="L1991" i="7"/>
  <c r="K1991" i="7"/>
  <c r="H1991" i="7"/>
  <c r="C1991" i="7"/>
  <c r="E1991" i="7" s="1"/>
  <c r="F1991" i="7" s="1"/>
  <c r="L1990" i="7"/>
  <c r="K1990" i="7"/>
  <c r="H1990" i="7"/>
  <c r="U1990" i="7" s="1"/>
  <c r="C1990" i="7"/>
  <c r="E1990" i="7" s="1"/>
  <c r="F1990" i="7" s="1"/>
  <c r="L1989" i="7"/>
  <c r="K1989" i="7"/>
  <c r="I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F1985" i="7"/>
  <c r="E1985" i="7"/>
  <c r="C1985" i="7"/>
  <c r="L1984" i="7"/>
  <c r="K1984" i="7"/>
  <c r="H1984" i="7"/>
  <c r="U1984" i="7" s="1"/>
  <c r="C1984" i="7"/>
  <c r="E1984" i="7" s="1"/>
  <c r="F1984" i="7" s="1"/>
  <c r="L1983" i="7"/>
  <c r="K1983" i="7"/>
  <c r="H1983" i="7"/>
  <c r="U1983" i="7" s="1"/>
  <c r="C1983" i="7"/>
  <c r="E1983" i="7" s="1"/>
  <c r="F1983" i="7" s="1"/>
  <c r="I1983" i="7" s="1"/>
  <c r="L1982" i="7"/>
  <c r="K1982" i="7"/>
  <c r="H1982" i="7"/>
  <c r="U1982" i="7" s="1"/>
  <c r="C1982" i="7"/>
  <c r="E1982" i="7" s="1"/>
  <c r="F1982" i="7" s="1"/>
  <c r="L1981" i="7"/>
  <c r="K1981" i="7"/>
  <c r="H1981" i="7"/>
  <c r="U1981" i="7" s="1"/>
  <c r="E1981" i="7"/>
  <c r="F1981" i="7" s="1"/>
  <c r="C1981" i="7"/>
  <c r="L1980" i="7"/>
  <c r="K1980" i="7"/>
  <c r="H1980" i="7"/>
  <c r="U1980" i="7" s="1"/>
  <c r="E1980" i="7"/>
  <c r="F1980" i="7" s="1"/>
  <c r="C1980" i="7"/>
  <c r="L1979" i="7"/>
  <c r="K1979" i="7"/>
  <c r="H1979" i="7"/>
  <c r="U1979" i="7" s="1"/>
  <c r="C1979" i="7"/>
  <c r="E1979" i="7" s="1"/>
  <c r="F1979" i="7" s="1"/>
  <c r="U1978" i="7"/>
  <c r="L1978" i="7"/>
  <c r="K1978" i="7"/>
  <c r="H1978" i="7"/>
  <c r="C1978" i="7"/>
  <c r="E1978" i="7" s="1"/>
  <c r="F1978" i="7" s="1"/>
  <c r="L1977" i="7"/>
  <c r="K1977" i="7"/>
  <c r="H1977" i="7"/>
  <c r="U1977" i="7" s="1"/>
  <c r="C1977" i="7"/>
  <c r="E1977" i="7" s="1"/>
  <c r="F1977" i="7" s="1"/>
  <c r="L1976" i="7"/>
  <c r="K1976" i="7"/>
  <c r="H1976" i="7"/>
  <c r="U1976" i="7" s="1"/>
  <c r="C1976" i="7"/>
  <c r="E1976" i="7" s="1"/>
  <c r="F1976" i="7" s="1"/>
  <c r="L1975" i="7"/>
  <c r="I1975" i="7" s="1"/>
  <c r="K1975" i="7"/>
  <c r="H1975" i="7"/>
  <c r="U1975" i="7" s="1"/>
  <c r="E1975" i="7"/>
  <c r="F1975" i="7" s="1"/>
  <c r="C1975" i="7"/>
  <c r="L1974" i="7"/>
  <c r="K1974" i="7"/>
  <c r="H1974" i="7"/>
  <c r="U1974" i="7" s="1"/>
  <c r="E1974" i="7"/>
  <c r="F1974" i="7" s="1"/>
  <c r="C1974" i="7"/>
  <c r="L1973" i="7"/>
  <c r="K1973" i="7"/>
  <c r="H1973" i="7"/>
  <c r="U1973" i="7" s="1"/>
  <c r="C1973" i="7"/>
  <c r="E1973" i="7" s="1"/>
  <c r="F1973" i="7" s="1"/>
  <c r="L1972" i="7"/>
  <c r="K1972" i="7"/>
  <c r="H1972" i="7"/>
  <c r="U1972" i="7" s="1"/>
  <c r="C1972" i="7"/>
  <c r="E1972" i="7" s="1"/>
  <c r="F1972" i="7" s="1"/>
  <c r="L1971" i="7"/>
  <c r="K1971" i="7"/>
  <c r="H1971" i="7"/>
  <c r="U1971" i="7" s="1"/>
  <c r="C1971" i="7"/>
  <c r="E1971" i="7" s="1"/>
  <c r="F1971" i="7" s="1"/>
  <c r="L1970" i="7"/>
  <c r="K1970" i="7"/>
  <c r="H1970" i="7"/>
  <c r="U1970" i="7" s="1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C1966" i="7"/>
  <c r="E1966" i="7" s="1"/>
  <c r="F1966" i="7" s="1"/>
  <c r="L1965" i="7"/>
  <c r="K1965" i="7"/>
  <c r="H1965" i="7"/>
  <c r="U1965" i="7" s="1"/>
  <c r="C1965" i="7"/>
  <c r="E1965" i="7" s="1"/>
  <c r="F1965" i="7" s="1"/>
  <c r="L1964" i="7"/>
  <c r="K1964" i="7"/>
  <c r="H1964" i="7"/>
  <c r="U1964" i="7" s="1"/>
  <c r="C1964" i="7"/>
  <c r="E1964" i="7" s="1"/>
  <c r="F1964" i="7" s="1"/>
  <c r="L1963" i="7"/>
  <c r="K1963" i="7"/>
  <c r="H1963" i="7"/>
  <c r="U1963" i="7" s="1"/>
  <c r="C1963" i="7"/>
  <c r="E1963" i="7" s="1"/>
  <c r="F1963" i="7" s="1"/>
  <c r="J1963" i="7" s="1"/>
  <c r="L1962" i="7"/>
  <c r="K1962" i="7"/>
  <c r="H1962" i="7"/>
  <c r="U1962" i="7" s="1"/>
  <c r="C1962" i="7"/>
  <c r="E1962" i="7" s="1"/>
  <c r="F1962" i="7" s="1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E1958" i="7"/>
  <c r="F1958" i="7" s="1"/>
  <c r="C1958" i="7"/>
  <c r="U1957" i="7"/>
  <c r="L1957" i="7"/>
  <c r="K1957" i="7"/>
  <c r="H1957" i="7"/>
  <c r="F1957" i="7"/>
  <c r="C1957" i="7"/>
  <c r="E1957" i="7" s="1"/>
  <c r="L1956" i="7"/>
  <c r="K1956" i="7"/>
  <c r="H1956" i="7"/>
  <c r="U1956" i="7" s="1"/>
  <c r="C1956" i="7"/>
  <c r="E1956" i="7" s="1"/>
  <c r="F1956" i="7" s="1"/>
  <c r="L1955" i="7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L1953" i="7"/>
  <c r="K1953" i="7"/>
  <c r="H1953" i="7"/>
  <c r="U1953" i="7" s="1"/>
  <c r="C1953" i="7"/>
  <c r="E1953" i="7" s="1"/>
  <c r="F1953" i="7" s="1"/>
  <c r="L1952" i="7"/>
  <c r="K1952" i="7"/>
  <c r="H1952" i="7"/>
  <c r="U1952" i="7" s="1"/>
  <c r="C1952" i="7"/>
  <c r="E1952" i="7" s="1"/>
  <c r="F1952" i="7" s="1"/>
  <c r="L1951" i="7"/>
  <c r="K1951" i="7"/>
  <c r="H1951" i="7"/>
  <c r="U1951" i="7" s="1"/>
  <c r="E1951" i="7"/>
  <c r="F1951" i="7" s="1"/>
  <c r="C1951" i="7"/>
  <c r="U1950" i="7"/>
  <c r="L1950" i="7"/>
  <c r="K1950" i="7"/>
  <c r="H1950" i="7"/>
  <c r="C1950" i="7"/>
  <c r="E1950" i="7" s="1"/>
  <c r="F1950" i="7" s="1"/>
  <c r="L1949" i="7"/>
  <c r="K1949" i="7"/>
  <c r="H1949" i="7"/>
  <c r="U1949" i="7" s="1"/>
  <c r="C1949" i="7"/>
  <c r="E1949" i="7" s="1"/>
  <c r="F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C1946" i="7"/>
  <c r="E1946" i="7" s="1"/>
  <c r="F1946" i="7" s="1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C1944" i="7"/>
  <c r="E1944" i="7" s="1"/>
  <c r="F1944" i="7" s="1"/>
  <c r="L1943" i="7"/>
  <c r="K1943" i="7"/>
  <c r="H1943" i="7"/>
  <c r="U1943" i="7" s="1"/>
  <c r="E1943" i="7"/>
  <c r="F1943" i="7" s="1"/>
  <c r="C1943" i="7"/>
  <c r="L1942" i="7"/>
  <c r="K1942" i="7"/>
  <c r="H1942" i="7"/>
  <c r="U1942" i="7" s="1"/>
  <c r="C1942" i="7"/>
  <c r="E1942" i="7" s="1"/>
  <c r="F1942" i="7" s="1"/>
  <c r="L1941" i="7"/>
  <c r="K1941" i="7"/>
  <c r="H1941" i="7"/>
  <c r="U1941" i="7" s="1"/>
  <c r="C1941" i="7"/>
  <c r="E1941" i="7" s="1"/>
  <c r="F1941" i="7" s="1"/>
  <c r="J1941" i="7" s="1"/>
  <c r="L1940" i="7"/>
  <c r="K1940" i="7"/>
  <c r="H1940" i="7"/>
  <c r="U1940" i="7" s="1"/>
  <c r="E1940" i="7"/>
  <c r="F1940" i="7" s="1"/>
  <c r="C1940" i="7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E1938" i="7"/>
  <c r="F1938" i="7" s="1"/>
  <c r="C1938" i="7"/>
  <c r="L1937" i="7"/>
  <c r="K1937" i="7"/>
  <c r="H1937" i="7"/>
  <c r="U1937" i="7" s="1"/>
  <c r="C1937" i="7"/>
  <c r="E1937" i="7" s="1"/>
  <c r="F1937" i="7" s="1"/>
  <c r="L1936" i="7"/>
  <c r="K1936" i="7"/>
  <c r="H1936" i="7"/>
  <c r="U1936" i="7" s="1"/>
  <c r="C1936" i="7"/>
  <c r="E1936" i="7" s="1"/>
  <c r="F1936" i="7" s="1"/>
  <c r="L1935" i="7"/>
  <c r="K1935" i="7"/>
  <c r="H1935" i="7"/>
  <c r="U1935" i="7" s="1"/>
  <c r="E1935" i="7"/>
  <c r="F1935" i="7" s="1"/>
  <c r="C1935" i="7"/>
  <c r="L1934" i="7"/>
  <c r="K1934" i="7"/>
  <c r="H1934" i="7"/>
  <c r="U1934" i="7" s="1"/>
  <c r="C1934" i="7"/>
  <c r="E1934" i="7" s="1"/>
  <c r="F1934" i="7" s="1"/>
  <c r="L1933" i="7"/>
  <c r="K1933" i="7"/>
  <c r="H1933" i="7"/>
  <c r="U1933" i="7" s="1"/>
  <c r="E1933" i="7"/>
  <c r="F1933" i="7" s="1"/>
  <c r="C1933" i="7"/>
  <c r="L1932" i="7"/>
  <c r="K1932" i="7"/>
  <c r="H1932" i="7"/>
  <c r="U1932" i="7" s="1"/>
  <c r="C1932" i="7"/>
  <c r="E1932" i="7" s="1"/>
  <c r="F1932" i="7" s="1"/>
  <c r="L1931" i="7"/>
  <c r="K1931" i="7"/>
  <c r="H1931" i="7"/>
  <c r="U1931" i="7" s="1"/>
  <c r="C1931" i="7"/>
  <c r="E1931" i="7" s="1"/>
  <c r="F1931" i="7" s="1"/>
  <c r="L1930" i="7"/>
  <c r="K1930" i="7"/>
  <c r="H1930" i="7"/>
  <c r="U1930" i="7" s="1"/>
  <c r="C1930" i="7"/>
  <c r="E1930" i="7" s="1"/>
  <c r="F1930" i="7" s="1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U1927" i="7"/>
  <c r="L1927" i="7"/>
  <c r="K1927" i="7"/>
  <c r="H1927" i="7"/>
  <c r="C1927" i="7"/>
  <c r="E1927" i="7" s="1"/>
  <c r="F1927" i="7" s="1"/>
  <c r="L1926" i="7"/>
  <c r="K1926" i="7"/>
  <c r="H1926" i="7"/>
  <c r="U1926" i="7" s="1"/>
  <c r="C1926" i="7"/>
  <c r="E1926" i="7" s="1"/>
  <c r="F1926" i="7" s="1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E1924" i="7"/>
  <c r="F1924" i="7" s="1"/>
  <c r="C1924" i="7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E1922" i="7"/>
  <c r="F1922" i="7" s="1"/>
  <c r="C1922" i="7"/>
  <c r="L1921" i="7"/>
  <c r="K1921" i="7"/>
  <c r="H1921" i="7"/>
  <c r="U1921" i="7" s="1"/>
  <c r="E1921" i="7"/>
  <c r="F1921" i="7" s="1"/>
  <c r="C1921" i="7"/>
  <c r="L1920" i="7"/>
  <c r="K1920" i="7"/>
  <c r="H1920" i="7"/>
  <c r="U1920" i="7" s="1"/>
  <c r="C1920" i="7"/>
  <c r="E1920" i="7" s="1"/>
  <c r="F1920" i="7" s="1"/>
  <c r="U1919" i="7"/>
  <c r="L1919" i="7"/>
  <c r="K1919" i="7"/>
  <c r="H1919" i="7"/>
  <c r="C1919" i="7"/>
  <c r="E1919" i="7" s="1"/>
  <c r="F1919" i="7" s="1"/>
  <c r="L1918" i="7"/>
  <c r="K1918" i="7"/>
  <c r="H1918" i="7"/>
  <c r="U1918" i="7" s="1"/>
  <c r="C1918" i="7"/>
  <c r="E1918" i="7" s="1"/>
  <c r="F1918" i="7" s="1"/>
  <c r="L1917" i="7"/>
  <c r="K1917" i="7"/>
  <c r="H1917" i="7"/>
  <c r="U1917" i="7" s="1"/>
  <c r="C1917" i="7"/>
  <c r="E1917" i="7" s="1"/>
  <c r="F1917" i="7" s="1"/>
  <c r="I1917" i="7" s="1"/>
  <c r="L1916" i="7"/>
  <c r="K1916" i="7"/>
  <c r="H1916" i="7"/>
  <c r="U1916" i="7" s="1"/>
  <c r="C1916" i="7"/>
  <c r="E1916" i="7" s="1"/>
  <c r="F1916" i="7" s="1"/>
  <c r="J1916" i="7" s="1"/>
  <c r="L1915" i="7"/>
  <c r="K1915" i="7"/>
  <c r="H1915" i="7"/>
  <c r="U1915" i="7" s="1"/>
  <c r="C1915" i="7"/>
  <c r="E1915" i="7" s="1"/>
  <c r="F1915" i="7" s="1"/>
  <c r="L1914" i="7"/>
  <c r="K1914" i="7"/>
  <c r="H1914" i="7"/>
  <c r="U1914" i="7" s="1"/>
  <c r="C1914" i="7"/>
  <c r="E1914" i="7" s="1"/>
  <c r="F1914" i="7" s="1"/>
  <c r="L1913" i="7"/>
  <c r="K1913" i="7"/>
  <c r="H1913" i="7"/>
  <c r="U1913" i="7" s="1"/>
  <c r="F1913" i="7"/>
  <c r="C1913" i="7"/>
  <c r="E1913" i="7" s="1"/>
  <c r="L1912" i="7"/>
  <c r="K1912" i="7"/>
  <c r="H1912" i="7"/>
  <c r="U1912" i="7" s="1"/>
  <c r="E1912" i="7"/>
  <c r="F1912" i="7" s="1"/>
  <c r="C1912" i="7"/>
  <c r="L1911" i="7"/>
  <c r="K1911" i="7"/>
  <c r="H1911" i="7"/>
  <c r="U1911" i="7" s="1"/>
  <c r="E1911" i="7"/>
  <c r="F1911" i="7" s="1"/>
  <c r="J1911" i="7" s="1"/>
  <c r="C1911" i="7"/>
  <c r="L1910" i="7"/>
  <c r="K1910" i="7"/>
  <c r="H1910" i="7"/>
  <c r="U1910" i="7" s="1"/>
  <c r="C1910" i="7"/>
  <c r="E1910" i="7" s="1"/>
  <c r="F1910" i="7" s="1"/>
  <c r="U1909" i="7"/>
  <c r="L1909" i="7"/>
  <c r="K1909" i="7"/>
  <c r="H1909" i="7"/>
  <c r="C1909" i="7"/>
  <c r="E1909" i="7" s="1"/>
  <c r="F1909" i="7" s="1"/>
  <c r="L1908" i="7"/>
  <c r="K1908" i="7"/>
  <c r="H1908" i="7"/>
  <c r="U1908" i="7" s="1"/>
  <c r="C1908" i="7"/>
  <c r="E1908" i="7" s="1"/>
  <c r="F1908" i="7" s="1"/>
  <c r="L1907" i="7"/>
  <c r="K1907" i="7"/>
  <c r="H1907" i="7"/>
  <c r="U1907" i="7" s="1"/>
  <c r="C1907" i="7"/>
  <c r="E1907" i="7" s="1"/>
  <c r="F1907" i="7" s="1"/>
  <c r="U1906" i="7"/>
  <c r="L1906" i="7"/>
  <c r="K1906" i="7"/>
  <c r="H1906" i="7"/>
  <c r="C1906" i="7"/>
  <c r="E1906" i="7" s="1"/>
  <c r="F1906" i="7" s="1"/>
  <c r="U1905" i="7"/>
  <c r="L1905" i="7"/>
  <c r="K1905" i="7"/>
  <c r="H1905" i="7"/>
  <c r="E1905" i="7"/>
  <c r="F1905" i="7" s="1"/>
  <c r="C1905" i="7"/>
  <c r="L1904" i="7"/>
  <c r="K1904" i="7"/>
  <c r="H1904" i="7"/>
  <c r="U1904" i="7" s="1"/>
  <c r="C1904" i="7"/>
  <c r="E1904" i="7" s="1"/>
  <c r="F1904" i="7" s="1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C1902" i="7"/>
  <c r="E1902" i="7" s="1"/>
  <c r="F1902" i="7" s="1"/>
  <c r="U1901" i="7"/>
  <c r="L1901" i="7"/>
  <c r="K1901" i="7"/>
  <c r="H1901" i="7"/>
  <c r="C1901" i="7"/>
  <c r="E1901" i="7" s="1"/>
  <c r="F1901" i="7" s="1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C1899" i="7"/>
  <c r="E1899" i="7" s="1"/>
  <c r="F1899" i="7" s="1"/>
  <c r="L1898" i="7"/>
  <c r="K1898" i="7"/>
  <c r="H1898" i="7"/>
  <c r="U1898" i="7" s="1"/>
  <c r="C1898" i="7"/>
  <c r="E1898" i="7" s="1"/>
  <c r="F1898" i="7" s="1"/>
  <c r="U1897" i="7"/>
  <c r="L1897" i="7"/>
  <c r="K1897" i="7"/>
  <c r="H1897" i="7"/>
  <c r="C1897" i="7"/>
  <c r="E1897" i="7" s="1"/>
  <c r="F1897" i="7" s="1"/>
  <c r="L1896" i="7"/>
  <c r="K1896" i="7"/>
  <c r="H1896" i="7"/>
  <c r="U1896" i="7" s="1"/>
  <c r="E1896" i="7"/>
  <c r="F1896" i="7" s="1"/>
  <c r="C1896" i="7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C1894" i="7"/>
  <c r="E1894" i="7" s="1"/>
  <c r="F1894" i="7" s="1"/>
  <c r="J1894" i="7" s="1"/>
  <c r="U1893" i="7"/>
  <c r="L1893" i="7"/>
  <c r="K1893" i="7"/>
  <c r="H1893" i="7"/>
  <c r="C1893" i="7"/>
  <c r="E1893" i="7" s="1"/>
  <c r="F1893" i="7" s="1"/>
  <c r="L1892" i="7"/>
  <c r="K1892" i="7"/>
  <c r="H1892" i="7"/>
  <c r="U1892" i="7" s="1"/>
  <c r="C1892" i="7"/>
  <c r="E1892" i="7" s="1"/>
  <c r="F1892" i="7" s="1"/>
  <c r="L1891" i="7"/>
  <c r="I1891" i="7" s="1"/>
  <c r="K1891" i="7"/>
  <c r="H1891" i="7"/>
  <c r="U1891" i="7" s="1"/>
  <c r="C1891" i="7"/>
  <c r="E1891" i="7" s="1"/>
  <c r="F1891" i="7" s="1"/>
  <c r="L1890" i="7"/>
  <c r="K1890" i="7"/>
  <c r="H1890" i="7"/>
  <c r="U1890" i="7" s="1"/>
  <c r="C1890" i="7"/>
  <c r="E1890" i="7" s="1"/>
  <c r="F1890" i="7" s="1"/>
  <c r="L1889" i="7"/>
  <c r="K1889" i="7"/>
  <c r="H1889" i="7"/>
  <c r="U1889" i="7" s="1"/>
  <c r="C1889" i="7"/>
  <c r="E1889" i="7" s="1"/>
  <c r="F1889" i="7" s="1"/>
  <c r="L1888" i="7"/>
  <c r="K1888" i="7"/>
  <c r="H1888" i="7"/>
  <c r="U1888" i="7" s="1"/>
  <c r="C1888" i="7"/>
  <c r="E1888" i="7" s="1"/>
  <c r="F1888" i="7" s="1"/>
  <c r="L1887" i="7"/>
  <c r="I1887" i="7" s="1"/>
  <c r="K1887" i="7"/>
  <c r="H1887" i="7"/>
  <c r="U1887" i="7" s="1"/>
  <c r="C1887" i="7"/>
  <c r="E1887" i="7" s="1"/>
  <c r="F1887" i="7" s="1"/>
  <c r="L1886" i="7"/>
  <c r="K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I1885" i="7" s="1"/>
  <c r="L1884" i="7"/>
  <c r="K1884" i="7"/>
  <c r="H1884" i="7"/>
  <c r="U1884" i="7" s="1"/>
  <c r="C1884" i="7"/>
  <c r="E1884" i="7" s="1"/>
  <c r="F1884" i="7" s="1"/>
  <c r="L1883" i="7"/>
  <c r="J1883" i="7" s="1"/>
  <c r="K1883" i="7"/>
  <c r="H1883" i="7"/>
  <c r="U1883" i="7" s="1"/>
  <c r="C1883" i="7"/>
  <c r="E1883" i="7" s="1"/>
  <c r="F1883" i="7" s="1"/>
  <c r="L1882" i="7"/>
  <c r="K1882" i="7"/>
  <c r="H1882" i="7"/>
  <c r="U1882" i="7" s="1"/>
  <c r="E1882" i="7"/>
  <c r="F1882" i="7" s="1"/>
  <c r="C1882" i="7"/>
  <c r="L1881" i="7"/>
  <c r="K1881" i="7"/>
  <c r="H1881" i="7"/>
  <c r="U1881" i="7" s="1"/>
  <c r="E1881" i="7"/>
  <c r="F1881" i="7" s="1"/>
  <c r="C1881" i="7"/>
  <c r="L1880" i="7"/>
  <c r="K1880" i="7"/>
  <c r="H1880" i="7"/>
  <c r="U1880" i="7" s="1"/>
  <c r="C1880" i="7"/>
  <c r="E1880" i="7" s="1"/>
  <c r="F1880" i="7" s="1"/>
  <c r="U1879" i="7"/>
  <c r="L1879" i="7"/>
  <c r="K1879" i="7"/>
  <c r="H1879" i="7"/>
  <c r="C1879" i="7"/>
  <c r="E1879" i="7" s="1"/>
  <c r="F1879" i="7" s="1"/>
  <c r="L1878" i="7"/>
  <c r="K1878" i="7"/>
  <c r="H1878" i="7"/>
  <c r="U1878" i="7" s="1"/>
  <c r="C1878" i="7"/>
  <c r="E1878" i="7" s="1"/>
  <c r="F1878" i="7" s="1"/>
  <c r="L1877" i="7"/>
  <c r="K1877" i="7"/>
  <c r="H1877" i="7"/>
  <c r="U1877" i="7" s="1"/>
  <c r="E1877" i="7"/>
  <c r="F1877" i="7" s="1"/>
  <c r="C1877" i="7"/>
  <c r="L1876" i="7"/>
  <c r="K1876" i="7"/>
  <c r="H1876" i="7"/>
  <c r="U1876" i="7" s="1"/>
  <c r="C1876" i="7"/>
  <c r="E1876" i="7" s="1"/>
  <c r="F1876" i="7" s="1"/>
  <c r="L1875" i="7"/>
  <c r="K1875" i="7"/>
  <c r="H1875" i="7"/>
  <c r="U1875" i="7" s="1"/>
  <c r="C1875" i="7"/>
  <c r="E1875" i="7" s="1"/>
  <c r="F1875" i="7" s="1"/>
  <c r="J1875" i="7" s="1"/>
  <c r="L1874" i="7"/>
  <c r="K1874" i="7"/>
  <c r="H1874" i="7"/>
  <c r="U1874" i="7" s="1"/>
  <c r="E1874" i="7"/>
  <c r="F1874" i="7" s="1"/>
  <c r="C1874" i="7"/>
  <c r="U1873" i="7"/>
  <c r="L1873" i="7"/>
  <c r="K1873" i="7"/>
  <c r="H1873" i="7"/>
  <c r="C1873" i="7"/>
  <c r="E1873" i="7" s="1"/>
  <c r="F1873" i="7" s="1"/>
  <c r="L1872" i="7"/>
  <c r="K1872" i="7"/>
  <c r="H1872" i="7"/>
  <c r="U1872" i="7" s="1"/>
  <c r="C1872" i="7"/>
  <c r="E1872" i="7" s="1"/>
  <c r="F1872" i="7" s="1"/>
  <c r="L1871" i="7"/>
  <c r="K1871" i="7"/>
  <c r="H1871" i="7"/>
  <c r="U1871" i="7" s="1"/>
  <c r="E1871" i="7"/>
  <c r="F1871" i="7" s="1"/>
  <c r="C1871" i="7"/>
  <c r="L1870" i="7"/>
  <c r="K1870" i="7"/>
  <c r="H1870" i="7"/>
  <c r="U1870" i="7" s="1"/>
  <c r="C1870" i="7"/>
  <c r="E1870" i="7" s="1"/>
  <c r="F1870" i="7" s="1"/>
  <c r="U1869" i="7"/>
  <c r="L1869" i="7"/>
  <c r="K1869" i="7"/>
  <c r="H1869" i="7"/>
  <c r="C1869" i="7"/>
  <c r="E1869" i="7" s="1"/>
  <c r="F1869" i="7" s="1"/>
  <c r="J1869" i="7" s="1"/>
  <c r="L1868" i="7"/>
  <c r="K1868" i="7"/>
  <c r="H1868" i="7"/>
  <c r="U1868" i="7" s="1"/>
  <c r="C1868" i="7"/>
  <c r="E1868" i="7" s="1"/>
  <c r="F1868" i="7" s="1"/>
  <c r="L1867" i="7"/>
  <c r="K1867" i="7"/>
  <c r="H1867" i="7"/>
  <c r="U1867" i="7" s="1"/>
  <c r="C1867" i="7"/>
  <c r="E1867" i="7" s="1"/>
  <c r="F1867" i="7" s="1"/>
  <c r="L1866" i="7"/>
  <c r="K1866" i="7"/>
  <c r="H1866" i="7"/>
  <c r="U1866" i="7" s="1"/>
  <c r="C1866" i="7"/>
  <c r="E1866" i="7" s="1"/>
  <c r="F1866" i="7" s="1"/>
  <c r="U1865" i="7"/>
  <c r="L1865" i="7"/>
  <c r="K1865" i="7"/>
  <c r="H1865" i="7"/>
  <c r="C1865" i="7"/>
  <c r="E1865" i="7" s="1"/>
  <c r="F1865" i="7" s="1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C1861" i="7"/>
  <c r="E1861" i="7" s="1"/>
  <c r="F1861" i="7" s="1"/>
  <c r="L1860" i="7"/>
  <c r="K1860" i="7"/>
  <c r="H1860" i="7"/>
  <c r="U1860" i="7" s="1"/>
  <c r="E1860" i="7"/>
  <c r="F1860" i="7" s="1"/>
  <c r="C1860" i="7"/>
  <c r="L1859" i="7"/>
  <c r="K1859" i="7"/>
  <c r="H1859" i="7"/>
  <c r="U1859" i="7" s="1"/>
  <c r="C1859" i="7"/>
  <c r="E1859" i="7" s="1"/>
  <c r="F1859" i="7" s="1"/>
  <c r="L1858" i="7"/>
  <c r="K1858" i="7"/>
  <c r="H1858" i="7"/>
  <c r="U1858" i="7" s="1"/>
  <c r="E1858" i="7"/>
  <c r="F1858" i="7" s="1"/>
  <c r="C1858" i="7"/>
  <c r="L1857" i="7"/>
  <c r="K1857" i="7"/>
  <c r="H1857" i="7"/>
  <c r="U1857" i="7" s="1"/>
  <c r="C1857" i="7"/>
  <c r="E1857" i="7" s="1"/>
  <c r="F1857" i="7" s="1"/>
  <c r="L1856" i="7"/>
  <c r="K1856" i="7"/>
  <c r="H1856" i="7"/>
  <c r="U1856" i="7" s="1"/>
  <c r="E1856" i="7"/>
  <c r="F1856" i="7" s="1"/>
  <c r="C1856" i="7"/>
  <c r="L1855" i="7"/>
  <c r="K1855" i="7"/>
  <c r="H1855" i="7"/>
  <c r="U1855" i="7" s="1"/>
  <c r="C1855" i="7"/>
  <c r="E1855" i="7" s="1"/>
  <c r="F1855" i="7" s="1"/>
  <c r="L1854" i="7"/>
  <c r="I1854" i="7" s="1"/>
  <c r="K1854" i="7"/>
  <c r="H1854" i="7"/>
  <c r="U1854" i="7" s="1"/>
  <c r="C1854" i="7"/>
  <c r="E1854" i="7" s="1"/>
  <c r="F1854" i="7" s="1"/>
  <c r="U1853" i="7"/>
  <c r="L1853" i="7"/>
  <c r="K1853" i="7"/>
  <c r="H1853" i="7"/>
  <c r="C1853" i="7"/>
  <c r="E1853" i="7" s="1"/>
  <c r="F1853" i="7" s="1"/>
  <c r="L1852" i="7"/>
  <c r="K1852" i="7"/>
  <c r="H1852" i="7"/>
  <c r="U1852" i="7" s="1"/>
  <c r="C1852" i="7"/>
  <c r="E1852" i="7" s="1"/>
  <c r="F1852" i="7" s="1"/>
  <c r="J1852" i="7" s="1"/>
  <c r="L1851" i="7"/>
  <c r="K1851" i="7"/>
  <c r="H1851" i="7"/>
  <c r="U1851" i="7" s="1"/>
  <c r="C1851" i="7"/>
  <c r="E1851" i="7" s="1"/>
  <c r="F1851" i="7" s="1"/>
  <c r="L1850" i="7"/>
  <c r="K1850" i="7"/>
  <c r="H1850" i="7"/>
  <c r="U1850" i="7" s="1"/>
  <c r="F1850" i="7"/>
  <c r="C1850" i="7"/>
  <c r="E1850" i="7" s="1"/>
  <c r="U1849" i="7"/>
  <c r="L1849" i="7"/>
  <c r="K1849" i="7"/>
  <c r="H1849" i="7"/>
  <c r="C1849" i="7"/>
  <c r="E1849" i="7" s="1"/>
  <c r="F1849" i="7" s="1"/>
  <c r="U1848" i="7"/>
  <c r="L1848" i="7"/>
  <c r="K1848" i="7"/>
  <c r="H1848" i="7"/>
  <c r="F1848" i="7"/>
  <c r="E1848" i="7"/>
  <c r="C1848" i="7"/>
  <c r="U1847" i="7"/>
  <c r="L1847" i="7"/>
  <c r="K1847" i="7"/>
  <c r="H1847" i="7"/>
  <c r="C1847" i="7"/>
  <c r="E1847" i="7" s="1"/>
  <c r="F1847" i="7" s="1"/>
  <c r="L1846" i="7"/>
  <c r="K1846" i="7"/>
  <c r="H1846" i="7"/>
  <c r="U1846" i="7" s="1"/>
  <c r="C1846" i="7"/>
  <c r="E1846" i="7" s="1"/>
  <c r="F1846" i="7" s="1"/>
  <c r="L1845" i="7"/>
  <c r="K1845" i="7"/>
  <c r="H1845" i="7"/>
  <c r="U1845" i="7" s="1"/>
  <c r="C1845" i="7"/>
  <c r="E1845" i="7" s="1"/>
  <c r="F1845" i="7" s="1"/>
  <c r="L1844" i="7"/>
  <c r="K1844" i="7"/>
  <c r="H1844" i="7"/>
  <c r="U1844" i="7" s="1"/>
  <c r="E1844" i="7"/>
  <c r="F1844" i="7" s="1"/>
  <c r="C1844" i="7"/>
  <c r="L1843" i="7"/>
  <c r="K1843" i="7"/>
  <c r="H1843" i="7"/>
  <c r="U1843" i="7" s="1"/>
  <c r="E1843" i="7"/>
  <c r="F1843" i="7" s="1"/>
  <c r="C1843" i="7"/>
  <c r="L1842" i="7"/>
  <c r="K1842" i="7"/>
  <c r="H1842" i="7"/>
  <c r="U1842" i="7" s="1"/>
  <c r="E1842" i="7"/>
  <c r="F1842" i="7" s="1"/>
  <c r="C1842" i="7"/>
  <c r="U1841" i="7"/>
  <c r="L1841" i="7"/>
  <c r="K1841" i="7"/>
  <c r="H1841" i="7"/>
  <c r="C1841" i="7"/>
  <c r="E1841" i="7" s="1"/>
  <c r="F1841" i="7" s="1"/>
  <c r="L1840" i="7"/>
  <c r="K1840" i="7"/>
  <c r="H1840" i="7"/>
  <c r="U1840" i="7" s="1"/>
  <c r="C1840" i="7"/>
  <c r="E1840" i="7" s="1"/>
  <c r="F1840" i="7" s="1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L1837" i="7"/>
  <c r="K1837" i="7"/>
  <c r="H1837" i="7"/>
  <c r="U1837" i="7" s="1"/>
  <c r="C1837" i="7"/>
  <c r="E1837" i="7" s="1"/>
  <c r="F1837" i="7" s="1"/>
  <c r="I1837" i="7" s="1"/>
  <c r="L1836" i="7"/>
  <c r="K1836" i="7"/>
  <c r="H1836" i="7"/>
  <c r="U1836" i="7" s="1"/>
  <c r="C1836" i="7"/>
  <c r="E1836" i="7" s="1"/>
  <c r="F1836" i="7" s="1"/>
  <c r="L1835" i="7"/>
  <c r="K1835" i="7"/>
  <c r="H1835" i="7"/>
  <c r="U1835" i="7" s="1"/>
  <c r="C1835" i="7"/>
  <c r="E1835" i="7" s="1"/>
  <c r="F1835" i="7" s="1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C1832" i="7"/>
  <c r="E1832" i="7" s="1"/>
  <c r="F1832" i="7" s="1"/>
  <c r="L1831" i="7"/>
  <c r="K1831" i="7"/>
  <c r="H1831" i="7"/>
  <c r="U1831" i="7" s="1"/>
  <c r="C1831" i="7"/>
  <c r="E1831" i="7" s="1"/>
  <c r="F1831" i="7" s="1"/>
  <c r="L1830" i="7"/>
  <c r="K1830" i="7"/>
  <c r="H1830" i="7"/>
  <c r="U1830" i="7" s="1"/>
  <c r="C1830" i="7"/>
  <c r="E1830" i="7" s="1"/>
  <c r="F1830" i="7" s="1"/>
  <c r="U1829" i="7"/>
  <c r="L1829" i="7"/>
  <c r="K1829" i="7"/>
  <c r="H1829" i="7"/>
  <c r="E1829" i="7"/>
  <c r="F1829" i="7" s="1"/>
  <c r="C1829" i="7"/>
  <c r="L1828" i="7"/>
  <c r="K1828" i="7"/>
  <c r="H1828" i="7"/>
  <c r="U1828" i="7" s="1"/>
  <c r="C1828" i="7"/>
  <c r="E1828" i="7" s="1"/>
  <c r="F1828" i="7" s="1"/>
  <c r="L1827" i="7"/>
  <c r="J1827" i="7" s="1"/>
  <c r="K1827" i="7"/>
  <c r="H1827" i="7"/>
  <c r="U1827" i="7" s="1"/>
  <c r="C1827" i="7"/>
  <c r="E1827" i="7" s="1"/>
  <c r="F1827" i="7" s="1"/>
  <c r="L1826" i="7"/>
  <c r="K1826" i="7"/>
  <c r="H1826" i="7"/>
  <c r="U1826" i="7" s="1"/>
  <c r="E1826" i="7"/>
  <c r="F1826" i="7" s="1"/>
  <c r="C1826" i="7"/>
  <c r="L1825" i="7"/>
  <c r="K1825" i="7"/>
  <c r="H1825" i="7"/>
  <c r="U1825" i="7" s="1"/>
  <c r="C1825" i="7"/>
  <c r="E1825" i="7" s="1"/>
  <c r="F1825" i="7" s="1"/>
  <c r="U1824" i="7"/>
  <c r="L1824" i="7"/>
  <c r="K1824" i="7"/>
  <c r="H1824" i="7"/>
  <c r="F1824" i="7"/>
  <c r="C1824" i="7"/>
  <c r="E1824" i="7" s="1"/>
  <c r="L1823" i="7"/>
  <c r="K1823" i="7"/>
  <c r="H1823" i="7"/>
  <c r="U1823" i="7" s="1"/>
  <c r="C1823" i="7"/>
  <c r="E1823" i="7" s="1"/>
  <c r="F1823" i="7" s="1"/>
  <c r="I1823" i="7" s="1"/>
  <c r="L1822" i="7"/>
  <c r="K1822" i="7"/>
  <c r="H1822" i="7"/>
  <c r="U1822" i="7" s="1"/>
  <c r="C1822" i="7"/>
  <c r="E1822" i="7" s="1"/>
  <c r="F1822" i="7" s="1"/>
  <c r="L1821" i="7"/>
  <c r="K1821" i="7"/>
  <c r="H1821" i="7"/>
  <c r="U1821" i="7" s="1"/>
  <c r="C1821" i="7"/>
  <c r="E1821" i="7" s="1"/>
  <c r="F1821" i="7" s="1"/>
  <c r="L1820" i="7"/>
  <c r="K1820" i="7"/>
  <c r="H1820" i="7"/>
  <c r="U1820" i="7" s="1"/>
  <c r="E1820" i="7"/>
  <c r="F1820" i="7" s="1"/>
  <c r="C1820" i="7"/>
  <c r="L1819" i="7"/>
  <c r="K1819" i="7"/>
  <c r="H1819" i="7"/>
  <c r="U1819" i="7" s="1"/>
  <c r="C1819" i="7"/>
  <c r="E1819" i="7" s="1"/>
  <c r="F1819" i="7" s="1"/>
  <c r="L1818" i="7"/>
  <c r="K1818" i="7"/>
  <c r="H1818" i="7"/>
  <c r="U1818" i="7" s="1"/>
  <c r="C1818" i="7"/>
  <c r="E1818" i="7" s="1"/>
  <c r="F1818" i="7" s="1"/>
  <c r="U1817" i="7"/>
  <c r="L1817" i="7"/>
  <c r="K1817" i="7"/>
  <c r="H1817" i="7"/>
  <c r="C1817" i="7"/>
  <c r="E1817" i="7" s="1"/>
  <c r="F1817" i="7" s="1"/>
  <c r="L1816" i="7"/>
  <c r="K1816" i="7"/>
  <c r="H1816" i="7"/>
  <c r="U1816" i="7" s="1"/>
  <c r="C1816" i="7"/>
  <c r="E1816" i="7" s="1"/>
  <c r="F1816" i="7" s="1"/>
  <c r="L1815" i="7"/>
  <c r="K1815" i="7"/>
  <c r="H1815" i="7"/>
  <c r="U1815" i="7" s="1"/>
  <c r="C1815" i="7"/>
  <c r="E1815" i="7" s="1"/>
  <c r="F1815" i="7" s="1"/>
  <c r="L1814" i="7"/>
  <c r="K1814" i="7"/>
  <c r="H1814" i="7"/>
  <c r="U1814" i="7" s="1"/>
  <c r="C1814" i="7"/>
  <c r="E1814" i="7" s="1"/>
  <c r="F1814" i="7" s="1"/>
  <c r="L1813" i="7"/>
  <c r="K1813" i="7"/>
  <c r="H1813" i="7"/>
  <c r="U1813" i="7" s="1"/>
  <c r="C1813" i="7"/>
  <c r="E1813" i="7" s="1"/>
  <c r="F1813" i="7" s="1"/>
  <c r="L1812" i="7"/>
  <c r="K1812" i="7"/>
  <c r="H1812" i="7"/>
  <c r="U1812" i="7" s="1"/>
  <c r="C1812" i="7"/>
  <c r="E1812" i="7" s="1"/>
  <c r="F1812" i="7" s="1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C1810" i="7"/>
  <c r="E1810" i="7" s="1"/>
  <c r="F1810" i="7" s="1"/>
  <c r="L1809" i="7"/>
  <c r="K1809" i="7"/>
  <c r="H1809" i="7"/>
  <c r="U1809" i="7" s="1"/>
  <c r="E1809" i="7"/>
  <c r="F1809" i="7" s="1"/>
  <c r="C1809" i="7"/>
  <c r="L1808" i="7"/>
  <c r="K1808" i="7"/>
  <c r="H1808" i="7"/>
  <c r="U1808" i="7" s="1"/>
  <c r="C1808" i="7"/>
  <c r="E1808" i="7" s="1"/>
  <c r="F1808" i="7" s="1"/>
  <c r="L1807" i="7"/>
  <c r="K1807" i="7"/>
  <c r="H1807" i="7"/>
  <c r="U1807" i="7" s="1"/>
  <c r="C1807" i="7"/>
  <c r="E1807" i="7" s="1"/>
  <c r="F1807" i="7" s="1"/>
  <c r="L1806" i="7"/>
  <c r="I1806" i="7" s="1"/>
  <c r="K1806" i="7"/>
  <c r="H1806" i="7"/>
  <c r="U1806" i="7" s="1"/>
  <c r="C1806" i="7"/>
  <c r="E1806" i="7" s="1"/>
  <c r="F1806" i="7" s="1"/>
  <c r="L1805" i="7"/>
  <c r="K1805" i="7"/>
  <c r="H1805" i="7"/>
  <c r="U1805" i="7" s="1"/>
  <c r="C1805" i="7"/>
  <c r="E1805" i="7" s="1"/>
  <c r="F1805" i="7" s="1"/>
  <c r="L1804" i="7"/>
  <c r="K1804" i="7"/>
  <c r="H1804" i="7"/>
  <c r="U1804" i="7" s="1"/>
  <c r="C1804" i="7"/>
  <c r="E1804" i="7" s="1"/>
  <c r="F1804" i="7" s="1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C1802" i="7"/>
  <c r="E1802" i="7" s="1"/>
  <c r="F1802" i="7" s="1"/>
  <c r="L1801" i="7"/>
  <c r="K1801" i="7"/>
  <c r="H1801" i="7"/>
  <c r="U1801" i="7" s="1"/>
  <c r="C1801" i="7"/>
  <c r="E1801" i="7" s="1"/>
  <c r="F1801" i="7" s="1"/>
  <c r="U1800" i="7"/>
  <c r="L1800" i="7"/>
  <c r="K1800" i="7"/>
  <c r="H1800" i="7"/>
  <c r="C1800" i="7"/>
  <c r="E1800" i="7" s="1"/>
  <c r="F1800" i="7" s="1"/>
  <c r="L1799" i="7"/>
  <c r="K1799" i="7"/>
  <c r="H1799" i="7"/>
  <c r="U1799" i="7" s="1"/>
  <c r="C1799" i="7"/>
  <c r="E1799" i="7" s="1"/>
  <c r="F1799" i="7" s="1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C1797" i="7"/>
  <c r="E1797" i="7" s="1"/>
  <c r="F1797" i="7" s="1"/>
  <c r="J1797" i="7" s="1"/>
  <c r="U1796" i="7"/>
  <c r="L1796" i="7"/>
  <c r="K1796" i="7"/>
  <c r="H1796" i="7"/>
  <c r="C1796" i="7"/>
  <c r="E1796" i="7" s="1"/>
  <c r="F1796" i="7" s="1"/>
  <c r="U1795" i="7"/>
  <c r="L1795" i="7"/>
  <c r="K1795" i="7"/>
  <c r="H1795" i="7"/>
  <c r="C1795" i="7"/>
  <c r="E1795" i="7" s="1"/>
  <c r="F1795" i="7" s="1"/>
  <c r="L1794" i="7"/>
  <c r="K1794" i="7"/>
  <c r="H1794" i="7"/>
  <c r="U1794" i="7" s="1"/>
  <c r="C1794" i="7"/>
  <c r="E1794" i="7" s="1"/>
  <c r="F1794" i="7" s="1"/>
  <c r="L1793" i="7"/>
  <c r="K1793" i="7"/>
  <c r="H1793" i="7"/>
  <c r="U1793" i="7" s="1"/>
  <c r="C1793" i="7"/>
  <c r="E1793" i="7" s="1"/>
  <c r="F1793" i="7" s="1"/>
  <c r="L1792" i="7"/>
  <c r="K1792" i="7"/>
  <c r="H1792" i="7"/>
  <c r="U1792" i="7" s="1"/>
  <c r="C1792" i="7"/>
  <c r="E1792" i="7" s="1"/>
  <c r="F1792" i="7" s="1"/>
  <c r="L1791" i="7"/>
  <c r="K1791" i="7"/>
  <c r="H1791" i="7"/>
  <c r="U1791" i="7" s="1"/>
  <c r="C1791" i="7"/>
  <c r="E1791" i="7" s="1"/>
  <c r="F1791" i="7" s="1"/>
  <c r="L1790" i="7"/>
  <c r="K1790" i="7"/>
  <c r="H1790" i="7"/>
  <c r="U1790" i="7" s="1"/>
  <c r="C1790" i="7"/>
  <c r="E1790" i="7" s="1"/>
  <c r="F1790" i="7" s="1"/>
  <c r="L1789" i="7"/>
  <c r="K1789" i="7"/>
  <c r="H1789" i="7"/>
  <c r="U1789" i="7" s="1"/>
  <c r="F1789" i="7"/>
  <c r="C1789" i="7"/>
  <c r="E1789" i="7" s="1"/>
  <c r="L1788" i="7"/>
  <c r="K1788" i="7"/>
  <c r="H1788" i="7"/>
  <c r="U1788" i="7" s="1"/>
  <c r="E1788" i="7"/>
  <c r="F1788" i="7" s="1"/>
  <c r="C1788" i="7"/>
  <c r="L1787" i="7"/>
  <c r="K1787" i="7"/>
  <c r="H1787" i="7"/>
  <c r="U1787" i="7" s="1"/>
  <c r="E1787" i="7"/>
  <c r="F1787" i="7" s="1"/>
  <c r="C1787" i="7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F1785" i="7"/>
  <c r="C1785" i="7"/>
  <c r="E1785" i="7" s="1"/>
  <c r="L1784" i="7"/>
  <c r="K1784" i="7"/>
  <c r="H1784" i="7"/>
  <c r="U1784" i="7" s="1"/>
  <c r="C1784" i="7"/>
  <c r="E1784" i="7" s="1"/>
  <c r="F1784" i="7" s="1"/>
  <c r="U1783" i="7"/>
  <c r="L1783" i="7"/>
  <c r="K1783" i="7"/>
  <c r="H1783" i="7"/>
  <c r="C1783" i="7"/>
  <c r="E1783" i="7" s="1"/>
  <c r="F1783" i="7" s="1"/>
  <c r="L1782" i="7"/>
  <c r="K1782" i="7"/>
  <c r="H1782" i="7"/>
  <c r="U1782" i="7" s="1"/>
  <c r="C1782" i="7"/>
  <c r="E1782" i="7" s="1"/>
  <c r="F1782" i="7" s="1"/>
  <c r="U1781" i="7"/>
  <c r="L1781" i="7"/>
  <c r="K1781" i="7"/>
  <c r="H1781" i="7"/>
  <c r="C1781" i="7"/>
  <c r="E1781" i="7" s="1"/>
  <c r="F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F1779" i="7"/>
  <c r="C1779" i="7"/>
  <c r="E1779" i="7" s="1"/>
  <c r="L1778" i="7"/>
  <c r="K1778" i="7"/>
  <c r="H1778" i="7"/>
  <c r="U1778" i="7" s="1"/>
  <c r="C1778" i="7"/>
  <c r="E1778" i="7" s="1"/>
  <c r="F1778" i="7" s="1"/>
  <c r="J1778" i="7" s="1"/>
  <c r="U1777" i="7"/>
  <c r="L1777" i="7"/>
  <c r="K1777" i="7"/>
  <c r="H1777" i="7"/>
  <c r="C1777" i="7"/>
  <c r="E1777" i="7" s="1"/>
  <c r="F1777" i="7" s="1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F1775" i="7"/>
  <c r="C1775" i="7"/>
  <c r="E1775" i="7" s="1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C1773" i="7"/>
  <c r="E1773" i="7" s="1"/>
  <c r="F1773" i="7" s="1"/>
  <c r="J1773" i="7" s="1"/>
  <c r="U1772" i="7"/>
  <c r="L1772" i="7"/>
  <c r="K1772" i="7"/>
  <c r="J1772" i="7"/>
  <c r="H1772" i="7"/>
  <c r="E1772" i="7"/>
  <c r="F1772" i="7" s="1"/>
  <c r="C1772" i="7"/>
  <c r="L1771" i="7"/>
  <c r="K1771" i="7"/>
  <c r="H1771" i="7"/>
  <c r="U1771" i="7" s="1"/>
  <c r="C1771" i="7"/>
  <c r="E1771" i="7" s="1"/>
  <c r="F1771" i="7" s="1"/>
  <c r="I1771" i="7" s="1"/>
  <c r="L1770" i="7"/>
  <c r="K1770" i="7"/>
  <c r="H1770" i="7"/>
  <c r="U1770" i="7" s="1"/>
  <c r="C1770" i="7"/>
  <c r="E1770" i="7" s="1"/>
  <c r="F1770" i="7" s="1"/>
  <c r="U1769" i="7"/>
  <c r="L1769" i="7"/>
  <c r="K1769" i="7"/>
  <c r="H1769" i="7"/>
  <c r="C1769" i="7"/>
  <c r="E1769" i="7" s="1"/>
  <c r="F1769" i="7" s="1"/>
  <c r="U1768" i="7"/>
  <c r="L1768" i="7"/>
  <c r="K1768" i="7"/>
  <c r="H1768" i="7"/>
  <c r="C1768" i="7"/>
  <c r="E1768" i="7" s="1"/>
  <c r="F1768" i="7" s="1"/>
  <c r="J1768" i="7" s="1"/>
  <c r="U1767" i="7"/>
  <c r="L1767" i="7"/>
  <c r="K1767" i="7"/>
  <c r="H1767" i="7"/>
  <c r="C1767" i="7"/>
  <c r="E1767" i="7" s="1"/>
  <c r="F1767" i="7" s="1"/>
  <c r="L1766" i="7"/>
  <c r="K1766" i="7"/>
  <c r="H1766" i="7"/>
  <c r="U1766" i="7" s="1"/>
  <c r="C1766" i="7"/>
  <c r="E1766" i="7" s="1"/>
  <c r="F1766" i="7" s="1"/>
  <c r="L1765" i="7"/>
  <c r="K1765" i="7"/>
  <c r="H1765" i="7"/>
  <c r="U1765" i="7" s="1"/>
  <c r="C1765" i="7"/>
  <c r="E1765" i="7" s="1"/>
  <c r="F1765" i="7" s="1"/>
  <c r="L1764" i="7"/>
  <c r="K1764" i="7"/>
  <c r="H1764" i="7"/>
  <c r="U1764" i="7" s="1"/>
  <c r="C1764" i="7"/>
  <c r="E1764" i="7" s="1"/>
  <c r="F1764" i="7" s="1"/>
  <c r="L1763" i="7"/>
  <c r="K1763" i="7"/>
  <c r="H1763" i="7"/>
  <c r="U1763" i="7" s="1"/>
  <c r="C1763" i="7"/>
  <c r="E1763" i="7" s="1"/>
  <c r="F1763" i="7" s="1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C1760" i="7"/>
  <c r="E1760" i="7" s="1"/>
  <c r="F1760" i="7" s="1"/>
  <c r="L1759" i="7"/>
  <c r="K1759" i="7"/>
  <c r="H1759" i="7"/>
  <c r="U1759" i="7" s="1"/>
  <c r="C1759" i="7"/>
  <c r="E1759" i="7" s="1"/>
  <c r="F1759" i="7" s="1"/>
  <c r="L1758" i="7"/>
  <c r="K1758" i="7"/>
  <c r="H1758" i="7"/>
  <c r="U1758" i="7" s="1"/>
  <c r="C1758" i="7"/>
  <c r="E1758" i="7" s="1"/>
  <c r="F1758" i="7" s="1"/>
  <c r="L1757" i="7"/>
  <c r="K1757" i="7"/>
  <c r="H1757" i="7"/>
  <c r="U1757" i="7" s="1"/>
  <c r="F1757" i="7"/>
  <c r="C1757" i="7"/>
  <c r="E1757" i="7" s="1"/>
  <c r="L1756" i="7"/>
  <c r="K1756" i="7"/>
  <c r="H1756" i="7"/>
  <c r="U1756" i="7" s="1"/>
  <c r="C1756" i="7"/>
  <c r="E1756" i="7" s="1"/>
  <c r="F1756" i="7" s="1"/>
  <c r="U1755" i="7"/>
  <c r="L1755" i="7"/>
  <c r="K1755" i="7"/>
  <c r="H1755" i="7"/>
  <c r="C1755" i="7"/>
  <c r="E1755" i="7" s="1"/>
  <c r="F1755" i="7" s="1"/>
  <c r="L1754" i="7"/>
  <c r="K1754" i="7"/>
  <c r="H1754" i="7"/>
  <c r="U1754" i="7" s="1"/>
  <c r="C1754" i="7"/>
  <c r="E1754" i="7" s="1"/>
  <c r="F1754" i="7" s="1"/>
  <c r="L1753" i="7"/>
  <c r="K1753" i="7"/>
  <c r="H1753" i="7"/>
  <c r="U1753" i="7" s="1"/>
  <c r="C1753" i="7"/>
  <c r="E1753" i="7" s="1"/>
  <c r="F1753" i="7" s="1"/>
  <c r="L1752" i="7"/>
  <c r="K1752" i="7"/>
  <c r="H1752" i="7"/>
  <c r="U1752" i="7" s="1"/>
  <c r="C1752" i="7"/>
  <c r="E1752" i="7" s="1"/>
  <c r="F1752" i="7" s="1"/>
  <c r="U1751" i="7"/>
  <c r="L1751" i="7"/>
  <c r="K1751" i="7"/>
  <c r="H1751" i="7"/>
  <c r="C1751" i="7"/>
  <c r="E1751" i="7" s="1"/>
  <c r="F1751" i="7" s="1"/>
  <c r="L1750" i="7"/>
  <c r="K1750" i="7"/>
  <c r="H1750" i="7"/>
  <c r="U1750" i="7" s="1"/>
  <c r="C1750" i="7"/>
  <c r="E1750" i="7" s="1"/>
  <c r="F1750" i="7" s="1"/>
  <c r="U1749" i="7"/>
  <c r="L1749" i="7"/>
  <c r="K1749" i="7"/>
  <c r="H1749" i="7"/>
  <c r="E1749" i="7"/>
  <c r="F1749" i="7" s="1"/>
  <c r="C1749" i="7"/>
  <c r="L1748" i="7"/>
  <c r="K1748" i="7"/>
  <c r="H1748" i="7"/>
  <c r="U1748" i="7" s="1"/>
  <c r="C1748" i="7"/>
  <c r="E1748" i="7" s="1"/>
  <c r="F1748" i="7" s="1"/>
  <c r="I1748" i="7" s="1"/>
  <c r="U1747" i="7"/>
  <c r="L1747" i="7"/>
  <c r="K1747" i="7"/>
  <c r="H1747" i="7"/>
  <c r="E1747" i="7"/>
  <c r="F1747" i="7" s="1"/>
  <c r="C1747" i="7"/>
  <c r="L1746" i="7"/>
  <c r="K1746" i="7"/>
  <c r="H1746" i="7"/>
  <c r="U1746" i="7" s="1"/>
  <c r="F1746" i="7"/>
  <c r="C1746" i="7"/>
  <c r="E1746" i="7" s="1"/>
  <c r="U1745" i="7"/>
  <c r="L1745" i="7"/>
  <c r="K1745" i="7"/>
  <c r="H1745" i="7"/>
  <c r="C1745" i="7"/>
  <c r="E1745" i="7" s="1"/>
  <c r="F1745" i="7" s="1"/>
  <c r="L1744" i="7"/>
  <c r="K1744" i="7"/>
  <c r="H1744" i="7"/>
  <c r="U1744" i="7" s="1"/>
  <c r="C1744" i="7"/>
  <c r="E1744" i="7" s="1"/>
  <c r="F1744" i="7" s="1"/>
  <c r="L1743" i="7"/>
  <c r="K1743" i="7"/>
  <c r="H1743" i="7"/>
  <c r="U1743" i="7" s="1"/>
  <c r="C1743" i="7"/>
  <c r="E1743" i="7" s="1"/>
  <c r="F1743" i="7" s="1"/>
  <c r="L1742" i="7"/>
  <c r="K1742" i="7"/>
  <c r="H1742" i="7"/>
  <c r="U1742" i="7" s="1"/>
  <c r="C1742" i="7"/>
  <c r="E1742" i="7" s="1"/>
  <c r="F1742" i="7" s="1"/>
  <c r="U1741" i="7"/>
  <c r="L1741" i="7"/>
  <c r="K1741" i="7"/>
  <c r="H1741" i="7"/>
  <c r="C1741" i="7"/>
  <c r="E1741" i="7" s="1"/>
  <c r="F1741" i="7" s="1"/>
  <c r="L1740" i="7"/>
  <c r="K1740" i="7"/>
  <c r="H1740" i="7"/>
  <c r="U1740" i="7" s="1"/>
  <c r="C1740" i="7"/>
  <c r="E1740" i="7" s="1"/>
  <c r="F1740" i="7" s="1"/>
  <c r="L1739" i="7"/>
  <c r="K1739" i="7"/>
  <c r="H1739" i="7"/>
  <c r="U1739" i="7" s="1"/>
  <c r="F1739" i="7"/>
  <c r="C1739" i="7"/>
  <c r="E1739" i="7" s="1"/>
  <c r="L1738" i="7"/>
  <c r="K1738" i="7"/>
  <c r="H1738" i="7"/>
  <c r="U1738" i="7" s="1"/>
  <c r="C1738" i="7"/>
  <c r="E1738" i="7" s="1"/>
  <c r="F1738" i="7" s="1"/>
  <c r="L1737" i="7"/>
  <c r="K1737" i="7"/>
  <c r="H1737" i="7"/>
  <c r="U1737" i="7" s="1"/>
  <c r="C1737" i="7"/>
  <c r="E1737" i="7" s="1"/>
  <c r="F1737" i="7" s="1"/>
  <c r="L1736" i="7"/>
  <c r="K1736" i="7"/>
  <c r="J1736" i="7"/>
  <c r="H1736" i="7"/>
  <c r="U1736" i="7" s="1"/>
  <c r="C1736" i="7"/>
  <c r="E1736" i="7" s="1"/>
  <c r="F1736" i="7" s="1"/>
  <c r="I1736" i="7" s="1"/>
  <c r="L1735" i="7"/>
  <c r="K1735" i="7"/>
  <c r="H1735" i="7"/>
  <c r="U1735" i="7" s="1"/>
  <c r="C1735" i="7"/>
  <c r="E1735" i="7" s="1"/>
  <c r="F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C1731" i="7"/>
  <c r="E1731" i="7" s="1"/>
  <c r="F1731" i="7" s="1"/>
  <c r="L1730" i="7"/>
  <c r="K1730" i="7"/>
  <c r="H1730" i="7"/>
  <c r="U1730" i="7" s="1"/>
  <c r="C1730" i="7"/>
  <c r="E1730" i="7" s="1"/>
  <c r="F1730" i="7" s="1"/>
  <c r="U1729" i="7"/>
  <c r="L1729" i="7"/>
  <c r="K1729" i="7"/>
  <c r="H1729" i="7"/>
  <c r="C1729" i="7"/>
  <c r="E1729" i="7" s="1"/>
  <c r="F1729" i="7" s="1"/>
  <c r="L1728" i="7"/>
  <c r="K1728" i="7"/>
  <c r="H1728" i="7"/>
  <c r="U1728" i="7" s="1"/>
  <c r="C1728" i="7"/>
  <c r="E1728" i="7" s="1"/>
  <c r="F1728" i="7" s="1"/>
  <c r="L1727" i="7"/>
  <c r="K1727" i="7"/>
  <c r="H1727" i="7"/>
  <c r="U1727" i="7" s="1"/>
  <c r="C1727" i="7"/>
  <c r="E1727" i="7" s="1"/>
  <c r="F1727" i="7" s="1"/>
  <c r="L1726" i="7"/>
  <c r="K1726" i="7"/>
  <c r="H1726" i="7"/>
  <c r="U1726" i="7" s="1"/>
  <c r="C1726" i="7"/>
  <c r="E1726" i="7" s="1"/>
  <c r="F1726" i="7" s="1"/>
  <c r="L1725" i="7"/>
  <c r="K1725" i="7"/>
  <c r="H1725" i="7"/>
  <c r="U1725" i="7" s="1"/>
  <c r="C1725" i="7"/>
  <c r="E1725" i="7" s="1"/>
  <c r="F1725" i="7" s="1"/>
  <c r="L1724" i="7"/>
  <c r="J1724" i="7" s="1"/>
  <c r="K1724" i="7"/>
  <c r="H1724" i="7"/>
  <c r="U1724" i="7" s="1"/>
  <c r="C1724" i="7"/>
  <c r="E1724" i="7" s="1"/>
  <c r="F1724" i="7" s="1"/>
  <c r="L1723" i="7"/>
  <c r="K1723" i="7"/>
  <c r="H1723" i="7"/>
  <c r="U1723" i="7" s="1"/>
  <c r="C1723" i="7"/>
  <c r="E1723" i="7" s="1"/>
  <c r="F1723" i="7" s="1"/>
  <c r="L1722" i="7"/>
  <c r="K1722" i="7"/>
  <c r="H1722" i="7"/>
  <c r="U1722" i="7" s="1"/>
  <c r="C1722" i="7"/>
  <c r="E1722" i="7" s="1"/>
  <c r="F1722" i="7" s="1"/>
  <c r="U1721" i="7"/>
  <c r="L1721" i="7"/>
  <c r="K1721" i="7"/>
  <c r="H1721" i="7"/>
  <c r="C1721" i="7"/>
  <c r="E1721" i="7" s="1"/>
  <c r="F1721" i="7" s="1"/>
  <c r="L1720" i="7"/>
  <c r="K1720" i="7"/>
  <c r="H1720" i="7"/>
  <c r="U1720" i="7" s="1"/>
  <c r="C1720" i="7"/>
  <c r="E1720" i="7" s="1"/>
  <c r="F1720" i="7" s="1"/>
  <c r="L1719" i="7"/>
  <c r="K1719" i="7"/>
  <c r="H1719" i="7"/>
  <c r="U1719" i="7" s="1"/>
  <c r="C1719" i="7"/>
  <c r="E1719" i="7" s="1"/>
  <c r="F1719" i="7" s="1"/>
  <c r="L1718" i="7"/>
  <c r="K1718" i="7"/>
  <c r="H1718" i="7"/>
  <c r="U1718" i="7" s="1"/>
  <c r="C1718" i="7"/>
  <c r="E1718" i="7" s="1"/>
  <c r="F1718" i="7" s="1"/>
  <c r="L1717" i="7"/>
  <c r="K1717" i="7"/>
  <c r="H1717" i="7"/>
  <c r="U1717" i="7" s="1"/>
  <c r="C1717" i="7"/>
  <c r="E1717" i="7" s="1"/>
  <c r="F1717" i="7" s="1"/>
  <c r="L1716" i="7"/>
  <c r="K1716" i="7"/>
  <c r="H1716" i="7"/>
  <c r="U1716" i="7" s="1"/>
  <c r="C1716" i="7"/>
  <c r="E1716" i="7" s="1"/>
  <c r="F1716" i="7" s="1"/>
  <c r="L1715" i="7"/>
  <c r="K1715" i="7"/>
  <c r="H1715" i="7"/>
  <c r="U1715" i="7" s="1"/>
  <c r="C1715" i="7"/>
  <c r="E1715" i="7" s="1"/>
  <c r="F1715" i="7" s="1"/>
  <c r="L1714" i="7"/>
  <c r="K1714" i="7"/>
  <c r="H1714" i="7"/>
  <c r="U1714" i="7" s="1"/>
  <c r="C1714" i="7"/>
  <c r="E1714" i="7" s="1"/>
  <c r="F1714" i="7" s="1"/>
  <c r="L1713" i="7"/>
  <c r="K1713" i="7"/>
  <c r="H1713" i="7"/>
  <c r="U1713" i="7" s="1"/>
  <c r="C1713" i="7"/>
  <c r="E1713" i="7" s="1"/>
  <c r="F1713" i="7" s="1"/>
  <c r="L1712" i="7"/>
  <c r="K1712" i="7"/>
  <c r="H1712" i="7"/>
  <c r="U1712" i="7" s="1"/>
  <c r="C1712" i="7"/>
  <c r="E1712" i="7" s="1"/>
  <c r="F1712" i="7" s="1"/>
  <c r="L1711" i="7"/>
  <c r="K1711" i="7"/>
  <c r="H1711" i="7"/>
  <c r="U1711" i="7" s="1"/>
  <c r="C1711" i="7"/>
  <c r="E1711" i="7" s="1"/>
  <c r="F1711" i="7" s="1"/>
  <c r="L1710" i="7"/>
  <c r="K1710" i="7"/>
  <c r="H1710" i="7"/>
  <c r="U1710" i="7" s="1"/>
  <c r="C1710" i="7"/>
  <c r="E1710" i="7" s="1"/>
  <c r="F1710" i="7" s="1"/>
  <c r="L1709" i="7"/>
  <c r="K1709" i="7"/>
  <c r="H1709" i="7"/>
  <c r="U1709" i="7" s="1"/>
  <c r="C1709" i="7"/>
  <c r="E1709" i="7" s="1"/>
  <c r="F1709" i="7" s="1"/>
  <c r="L1708" i="7"/>
  <c r="K1708" i="7"/>
  <c r="H1708" i="7"/>
  <c r="U1708" i="7" s="1"/>
  <c r="C1708" i="7"/>
  <c r="E1708" i="7" s="1"/>
  <c r="F1708" i="7" s="1"/>
  <c r="I1708" i="7" s="1"/>
  <c r="L1707" i="7"/>
  <c r="K1707" i="7"/>
  <c r="H1707" i="7"/>
  <c r="U1707" i="7" s="1"/>
  <c r="C1707" i="7"/>
  <c r="E1707" i="7" s="1"/>
  <c r="F1707" i="7" s="1"/>
  <c r="L1706" i="7"/>
  <c r="K1706" i="7"/>
  <c r="H1706" i="7"/>
  <c r="U1706" i="7" s="1"/>
  <c r="C1706" i="7"/>
  <c r="E1706" i="7" s="1"/>
  <c r="F1706" i="7" s="1"/>
  <c r="L1705" i="7"/>
  <c r="K1705" i="7"/>
  <c r="H1705" i="7"/>
  <c r="U1705" i="7" s="1"/>
  <c r="C1705" i="7"/>
  <c r="E1705" i="7" s="1"/>
  <c r="F1705" i="7" s="1"/>
  <c r="L1704" i="7"/>
  <c r="K1704" i="7"/>
  <c r="H1704" i="7"/>
  <c r="U1704" i="7" s="1"/>
  <c r="E1704" i="7"/>
  <c r="F1704" i="7" s="1"/>
  <c r="C1704" i="7"/>
  <c r="L1703" i="7"/>
  <c r="K1703" i="7"/>
  <c r="H1703" i="7"/>
  <c r="U1703" i="7" s="1"/>
  <c r="C1703" i="7"/>
  <c r="E1703" i="7" s="1"/>
  <c r="F1703" i="7" s="1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C1701" i="7"/>
  <c r="E1701" i="7" s="1"/>
  <c r="F1701" i="7" s="1"/>
  <c r="L1700" i="7"/>
  <c r="K1700" i="7"/>
  <c r="H1700" i="7"/>
  <c r="U1700" i="7" s="1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L1696" i="7"/>
  <c r="K1696" i="7"/>
  <c r="H1696" i="7"/>
  <c r="U1696" i="7" s="1"/>
  <c r="C1696" i="7"/>
  <c r="E1696" i="7" s="1"/>
  <c r="F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C1694" i="7"/>
  <c r="E1694" i="7" s="1"/>
  <c r="F1694" i="7" s="1"/>
  <c r="J1694" i="7" s="1"/>
  <c r="L1693" i="7"/>
  <c r="K1693" i="7"/>
  <c r="H1693" i="7"/>
  <c r="U1693" i="7" s="1"/>
  <c r="C1693" i="7"/>
  <c r="E1693" i="7" s="1"/>
  <c r="F1693" i="7" s="1"/>
  <c r="L1692" i="7"/>
  <c r="K1692" i="7"/>
  <c r="H1692" i="7"/>
  <c r="U1692" i="7" s="1"/>
  <c r="E1692" i="7"/>
  <c r="F1692" i="7" s="1"/>
  <c r="C1692" i="7"/>
  <c r="L1691" i="7"/>
  <c r="K1691" i="7"/>
  <c r="H1691" i="7"/>
  <c r="U1691" i="7" s="1"/>
  <c r="F1691" i="7"/>
  <c r="C1691" i="7"/>
  <c r="E1691" i="7" s="1"/>
  <c r="L1690" i="7"/>
  <c r="K1690" i="7"/>
  <c r="H1690" i="7"/>
  <c r="U1690" i="7" s="1"/>
  <c r="C1690" i="7"/>
  <c r="E1690" i="7" s="1"/>
  <c r="F1690" i="7" s="1"/>
  <c r="L1689" i="7"/>
  <c r="K1689" i="7"/>
  <c r="H1689" i="7"/>
  <c r="U1689" i="7" s="1"/>
  <c r="C1689" i="7"/>
  <c r="E1689" i="7" s="1"/>
  <c r="F1689" i="7" s="1"/>
  <c r="U1688" i="7"/>
  <c r="L1688" i="7"/>
  <c r="K1688" i="7"/>
  <c r="H1688" i="7"/>
  <c r="C1688" i="7"/>
  <c r="E1688" i="7" s="1"/>
  <c r="F1688" i="7" s="1"/>
  <c r="L1687" i="7"/>
  <c r="K1687" i="7"/>
  <c r="H1687" i="7"/>
  <c r="U1687" i="7" s="1"/>
  <c r="E1687" i="7"/>
  <c r="F1687" i="7" s="1"/>
  <c r="C1687" i="7"/>
  <c r="L1686" i="7"/>
  <c r="K1686" i="7"/>
  <c r="H1686" i="7"/>
  <c r="U1686" i="7" s="1"/>
  <c r="C1686" i="7"/>
  <c r="E1686" i="7" s="1"/>
  <c r="F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J1683" i="7" s="1"/>
  <c r="K1683" i="7"/>
  <c r="H1683" i="7"/>
  <c r="U1683" i="7" s="1"/>
  <c r="C1683" i="7"/>
  <c r="E1683" i="7" s="1"/>
  <c r="F1683" i="7" s="1"/>
  <c r="L1682" i="7"/>
  <c r="K1682" i="7"/>
  <c r="H1682" i="7"/>
  <c r="U1682" i="7" s="1"/>
  <c r="C1682" i="7"/>
  <c r="E1682" i="7" s="1"/>
  <c r="F1682" i="7" s="1"/>
  <c r="U1681" i="7"/>
  <c r="L1681" i="7"/>
  <c r="K1681" i="7"/>
  <c r="H1681" i="7"/>
  <c r="C1681" i="7"/>
  <c r="E1681" i="7" s="1"/>
  <c r="F1681" i="7" s="1"/>
  <c r="U1680" i="7"/>
  <c r="L1680" i="7"/>
  <c r="K1680" i="7"/>
  <c r="H1680" i="7"/>
  <c r="C1680" i="7"/>
  <c r="E1680" i="7" s="1"/>
  <c r="F1680" i="7" s="1"/>
  <c r="I1680" i="7" s="1"/>
  <c r="L1679" i="7"/>
  <c r="K1679" i="7"/>
  <c r="H1679" i="7"/>
  <c r="U1679" i="7" s="1"/>
  <c r="C1679" i="7"/>
  <c r="E1679" i="7" s="1"/>
  <c r="F1679" i="7" s="1"/>
  <c r="L1678" i="7"/>
  <c r="K1678" i="7"/>
  <c r="H1678" i="7"/>
  <c r="U1678" i="7" s="1"/>
  <c r="C1678" i="7"/>
  <c r="E1678" i="7" s="1"/>
  <c r="F1678" i="7" s="1"/>
  <c r="U1677" i="7"/>
  <c r="L1677" i="7"/>
  <c r="K1677" i="7"/>
  <c r="H1677" i="7"/>
  <c r="C1677" i="7"/>
  <c r="E1677" i="7" s="1"/>
  <c r="F1677" i="7" s="1"/>
  <c r="U1676" i="7"/>
  <c r="L1676" i="7"/>
  <c r="K1676" i="7"/>
  <c r="H1676" i="7"/>
  <c r="E1676" i="7"/>
  <c r="F1676" i="7" s="1"/>
  <c r="C1676" i="7"/>
  <c r="L1675" i="7"/>
  <c r="K1675" i="7"/>
  <c r="H1675" i="7"/>
  <c r="U1675" i="7" s="1"/>
  <c r="C1675" i="7"/>
  <c r="E1675" i="7" s="1"/>
  <c r="F1675" i="7" s="1"/>
  <c r="L1674" i="7"/>
  <c r="K1674" i="7"/>
  <c r="H1674" i="7"/>
  <c r="U1674" i="7" s="1"/>
  <c r="C1674" i="7"/>
  <c r="E1674" i="7" s="1"/>
  <c r="F1674" i="7" s="1"/>
  <c r="U1673" i="7"/>
  <c r="L1673" i="7"/>
  <c r="K1673" i="7"/>
  <c r="H1673" i="7"/>
  <c r="E1673" i="7"/>
  <c r="F1673" i="7" s="1"/>
  <c r="C1673" i="7"/>
  <c r="L1672" i="7"/>
  <c r="K1672" i="7"/>
  <c r="H1672" i="7"/>
  <c r="U1672" i="7" s="1"/>
  <c r="C1672" i="7"/>
  <c r="E1672" i="7" s="1"/>
  <c r="F1672" i="7" s="1"/>
  <c r="L1671" i="7"/>
  <c r="K1671" i="7"/>
  <c r="H1671" i="7"/>
  <c r="U1671" i="7" s="1"/>
  <c r="C1671" i="7"/>
  <c r="E1671" i="7" s="1"/>
  <c r="F1671" i="7" s="1"/>
  <c r="J1671" i="7" s="1"/>
  <c r="L1670" i="7"/>
  <c r="K1670" i="7"/>
  <c r="H1670" i="7"/>
  <c r="U1670" i="7" s="1"/>
  <c r="C1670" i="7"/>
  <c r="E1670" i="7" s="1"/>
  <c r="F1670" i="7" s="1"/>
  <c r="L1669" i="7"/>
  <c r="K1669" i="7"/>
  <c r="H1669" i="7"/>
  <c r="U1669" i="7" s="1"/>
  <c r="C1669" i="7"/>
  <c r="E1669" i="7" s="1"/>
  <c r="F1669" i="7" s="1"/>
  <c r="L1668" i="7"/>
  <c r="K1668" i="7"/>
  <c r="H1668" i="7"/>
  <c r="U1668" i="7" s="1"/>
  <c r="C1668" i="7"/>
  <c r="E1668" i="7" s="1"/>
  <c r="F1668" i="7" s="1"/>
  <c r="L1667" i="7"/>
  <c r="K1667" i="7"/>
  <c r="H1667" i="7"/>
  <c r="U1667" i="7" s="1"/>
  <c r="E1667" i="7"/>
  <c r="F1667" i="7" s="1"/>
  <c r="C1667" i="7"/>
  <c r="L1666" i="7"/>
  <c r="K1666" i="7"/>
  <c r="H1666" i="7"/>
  <c r="U1666" i="7" s="1"/>
  <c r="C1666" i="7"/>
  <c r="E1666" i="7" s="1"/>
  <c r="F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E1664" i="7"/>
  <c r="F1664" i="7" s="1"/>
  <c r="C1664" i="7"/>
  <c r="L1663" i="7"/>
  <c r="K1663" i="7"/>
  <c r="H1663" i="7"/>
  <c r="U1663" i="7" s="1"/>
  <c r="C1663" i="7"/>
  <c r="E1663" i="7" s="1"/>
  <c r="F1663" i="7" s="1"/>
  <c r="L1662" i="7"/>
  <c r="K1662" i="7"/>
  <c r="H1662" i="7"/>
  <c r="U1662" i="7" s="1"/>
  <c r="F1662" i="7"/>
  <c r="J1662" i="7" s="1"/>
  <c r="C1662" i="7"/>
  <c r="E1662" i="7" s="1"/>
  <c r="L1661" i="7"/>
  <c r="K1661" i="7"/>
  <c r="H1661" i="7"/>
  <c r="U1661" i="7" s="1"/>
  <c r="F1661" i="7"/>
  <c r="C1661" i="7"/>
  <c r="E1661" i="7" s="1"/>
  <c r="L1660" i="7"/>
  <c r="K1660" i="7"/>
  <c r="H1660" i="7"/>
  <c r="U1660" i="7" s="1"/>
  <c r="C1660" i="7"/>
  <c r="E1660" i="7" s="1"/>
  <c r="F1660" i="7" s="1"/>
  <c r="L1659" i="7"/>
  <c r="K1659" i="7"/>
  <c r="H1659" i="7"/>
  <c r="U1659" i="7" s="1"/>
  <c r="C1659" i="7"/>
  <c r="E1659" i="7" s="1"/>
  <c r="F1659" i="7" s="1"/>
  <c r="L1658" i="7"/>
  <c r="K1658" i="7"/>
  <c r="H1658" i="7"/>
  <c r="U1658" i="7" s="1"/>
  <c r="C1658" i="7"/>
  <c r="E1658" i="7" s="1"/>
  <c r="F1658" i="7" s="1"/>
  <c r="L1657" i="7"/>
  <c r="K1657" i="7"/>
  <c r="H1657" i="7"/>
  <c r="U1657" i="7" s="1"/>
  <c r="C1657" i="7"/>
  <c r="E1657" i="7" s="1"/>
  <c r="F1657" i="7" s="1"/>
  <c r="U1656" i="7"/>
  <c r="L1656" i="7"/>
  <c r="K1656" i="7"/>
  <c r="H1656" i="7"/>
  <c r="C1656" i="7"/>
  <c r="E1656" i="7" s="1"/>
  <c r="F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L1653" i="7"/>
  <c r="K1653" i="7"/>
  <c r="H1653" i="7"/>
  <c r="U1653" i="7" s="1"/>
  <c r="C1653" i="7"/>
  <c r="E1653" i="7" s="1"/>
  <c r="F1653" i="7" s="1"/>
  <c r="L1652" i="7"/>
  <c r="K1652" i="7"/>
  <c r="H1652" i="7"/>
  <c r="U1652" i="7" s="1"/>
  <c r="E1652" i="7"/>
  <c r="F1652" i="7" s="1"/>
  <c r="C1652" i="7"/>
  <c r="L1651" i="7"/>
  <c r="K1651" i="7"/>
  <c r="H1651" i="7"/>
  <c r="U1651" i="7" s="1"/>
  <c r="E1651" i="7"/>
  <c r="F1651" i="7" s="1"/>
  <c r="C1651" i="7"/>
  <c r="L1650" i="7"/>
  <c r="K1650" i="7"/>
  <c r="H1650" i="7"/>
  <c r="U1650" i="7" s="1"/>
  <c r="C1650" i="7"/>
  <c r="E1650" i="7" s="1"/>
  <c r="F1650" i="7" s="1"/>
  <c r="U1649" i="7"/>
  <c r="L1649" i="7"/>
  <c r="K1649" i="7"/>
  <c r="H1649" i="7"/>
  <c r="C1649" i="7"/>
  <c r="E1649" i="7" s="1"/>
  <c r="F1649" i="7" s="1"/>
  <c r="L1648" i="7"/>
  <c r="K1648" i="7"/>
  <c r="H1648" i="7"/>
  <c r="U1648" i="7" s="1"/>
  <c r="C1648" i="7"/>
  <c r="E1648" i="7" s="1"/>
  <c r="F1648" i="7" s="1"/>
  <c r="J1648" i="7" s="1"/>
  <c r="L1647" i="7"/>
  <c r="K1647" i="7"/>
  <c r="H1647" i="7"/>
  <c r="U1647" i="7" s="1"/>
  <c r="C1647" i="7"/>
  <c r="E1647" i="7" s="1"/>
  <c r="F1647" i="7" s="1"/>
  <c r="J1647" i="7" s="1"/>
  <c r="L1646" i="7"/>
  <c r="K1646" i="7"/>
  <c r="H1646" i="7"/>
  <c r="U1646" i="7" s="1"/>
  <c r="F1646" i="7"/>
  <c r="C1646" i="7"/>
  <c r="E1646" i="7" s="1"/>
  <c r="L1645" i="7"/>
  <c r="K1645" i="7"/>
  <c r="H1645" i="7"/>
  <c r="U1645" i="7" s="1"/>
  <c r="E1645" i="7"/>
  <c r="F1645" i="7" s="1"/>
  <c r="C1645" i="7"/>
  <c r="L1644" i="7"/>
  <c r="K1644" i="7"/>
  <c r="H1644" i="7"/>
  <c r="U1644" i="7" s="1"/>
  <c r="E1644" i="7"/>
  <c r="F1644" i="7" s="1"/>
  <c r="C1644" i="7"/>
  <c r="L1643" i="7"/>
  <c r="K1643" i="7"/>
  <c r="H1643" i="7"/>
  <c r="U1643" i="7" s="1"/>
  <c r="C1643" i="7"/>
  <c r="E1643" i="7" s="1"/>
  <c r="F1643" i="7" s="1"/>
  <c r="L1642" i="7"/>
  <c r="K1642" i="7"/>
  <c r="H1642" i="7"/>
  <c r="U1642" i="7" s="1"/>
  <c r="C1642" i="7"/>
  <c r="E1642" i="7" s="1"/>
  <c r="F1642" i="7" s="1"/>
  <c r="U1641" i="7"/>
  <c r="L1641" i="7"/>
  <c r="K1641" i="7"/>
  <c r="H1641" i="7"/>
  <c r="E1641" i="7"/>
  <c r="F1641" i="7" s="1"/>
  <c r="C1641" i="7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F1639" i="7"/>
  <c r="J1639" i="7" s="1"/>
  <c r="C1639" i="7"/>
  <c r="E1639" i="7" s="1"/>
  <c r="L1638" i="7"/>
  <c r="K1638" i="7"/>
  <c r="H1638" i="7"/>
  <c r="U1638" i="7" s="1"/>
  <c r="C1638" i="7"/>
  <c r="E1638" i="7" s="1"/>
  <c r="F1638" i="7" s="1"/>
  <c r="U1637" i="7"/>
  <c r="L1637" i="7"/>
  <c r="K1637" i="7"/>
  <c r="H1637" i="7"/>
  <c r="C1637" i="7"/>
  <c r="E1637" i="7" s="1"/>
  <c r="F1637" i="7" s="1"/>
  <c r="U1636" i="7"/>
  <c r="L1636" i="7"/>
  <c r="K1636" i="7"/>
  <c r="H1636" i="7"/>
  <c r="E1636" i="7"/>
  <c r="F1636" i="7" s="1"/>
  <c r="C1636" i="7"/>
  <c r="L1635" i="7"/>
  <c r="K1635" i="7"/>
  <c r="H1635" i="7"/>
  <c r="U1635" i="7" s="1"/>
  <c r="C1635" i="7"/>
  <c r="E1635" i="7" s="1"/>
  <c r="F1635" i="7" s="1"/>
  <c r="L1634" i="7"/>
  <c r="K1634" i="7"/>
  <c r="H1634" i="7"/>
  <c r="U1634" i="7" s="1"/>
  <c r="C1634" i="7"/>
  <c r="E1634" i="7" s="1"/>
  <c r="F1634" i="7" s="1"/>
  <c r="L1633" i="7"/>
  <c r="K1633" i="7"/>
  <c r="H1633" i="7"/>
  <c r="U1633" i="7" s="1"/>
  <c r="C1633" i="7"/>
  <c r="E1633" i="7" s="1"/>
  <c r="F1633" i="7" s="1"/>
  <c r="L1632" i="7"/>
  <c r="K1632" i="7"/>
  <c r="H1632" i="7"/>
  <c r="U1632" i="7" s="1"/>
  <c r="E1632" i="7"/>
  <c r="F1632" i="7" s="1"/>
  <c r="C1632" i="7"/>
  <c r="L1631" i="7"/>
  <c r="K1631" i="7"/>
  <c r="H1631" i="7"/>
  <c r="U1631" i="7" s="1"/>
  <c r="E1631" i="7"/>
  <c r="F1631" i="7" s="1"/>
  <c r="J1631" i="7" s="1"/>
  <c r="C1631" i="7"/>
  <c r="L1630" i="7"/>
  <c r="I1630" i="7" s="1"/>
  <c r="K1630" i="7"/>
  <c r="H1630" i="7"/>
  <c r="U1630" i="7" s="1"/>
  <c r="C1630" i="7"/>
  <c r="E1630" i="7" s="1"/>
  <c r="F1630" i="7" s="1"/>
  <c r="L1629" i="7"/>
  <c r="K1629" i="7"/>
  <c r="H1629" i="7"/>
  <c r="U1629" i="7" s="1"/>
  <c r="C1629" i="7"/>
  <c r="E1629" i="7" s="1"/>
  <c r="F1629" i="7" s="1"/>
  <c r="L1628" i="7"/>
  <c r="K1628" i="7"/>
  <c r="H1628" i="7"/>
  <c r="U1628" i="7" s="1"/>
  <c r="E1628" i="7"/>
  <c r="F1628" i="7" s="1"/>
  <c r="C1628" i="7"/>
  <c r="L1627" i="7"/>
  <c r="K1627" i="7"/>
  <c r="H1627" i="7"/>
  <c r="U1627" i="7" s="1"/>
  <c r="F1627" i="7"/>
  <c r="J1627" i="7" s="1"/>
  <c r="C1627" i="7"/>
  <c r="E1627" i="7" s="1"/>
  <c r="L1626" i="7"/>
  <c r="K1626" i="7"/>
  <c r="H1626" i="7"/>
  <c r="U1626" i="7" s="1"/>
  <c r="C1626" i="7"/>
  <c r="E1626" i="7" s="1"/>
  <c r="F1626" i="7" s="1"/>
  <c r="I1626" i="7" s="1"/>
  <c r="U1625" i="7"/>
  <c r="L1625" i="7"/>
  <c r="K1625" i="7"/>
  <c r="H1625" i="7"/>
  <c r="C1625" i="7"/>
  <c r="E1625" i="7" s="1"/>
  <c r="F1625" i="7" s="1"/>
  <c r="L1624" i="7"/>
  <c r="K1624" i="7"/>
  <c r="H1624" i="7"/>
  <c r="U1624" i="7" s="1"/>
  <c r="C1624" i="7"/>
  <c r="E1624" i="7" s="1"/>
  <c r="F1624" i="7" s="1"/>
  <c r="I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F1622" i="7"/>
  <c r="C1622" i="7"/>
  <c r="E1622" i="7" s="1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L1619" i="7"/>
  <c r="K1619" i="7"/>
  <c r="H1619" i="7"/>
  <c r="U1619" i="7" s="1"/>
  <c r="C1619" i="7"/>
  <c r="E1619" i="7" s="1"/>
  <c r="F1619" i="7" s="1"/>
  <c r="L1618" i="7"/>
  <c r="K1618" i="7"/>
  <c r="H1618" i="7"/>
  <c r="U1618" i="7" s="1"/>
  <c r="C1618" i="7"/>
  <c r="E1618" i="7" s="1"/>
  <c r="F1618" i="7" s="1"/>
  <c r="I1618" i="7" s="1"/>
  <c r="U1617" i="7"/>
  <c r="L1617" i="7"/>
  <c r="K1617" i="7"/>
  <c r="H1617" i="7"/>
  <c r="C1617" i="7"/>
  <c r="E1617" i="7" s="1"/>
  <c r="F1617" i="7" s="1"/>
  <c r="U1616" i="7"/>
  <c r="L1616" i="7"/>
  <c r="K1616" i="7"/>
  <c r="H1616" i="7"/>
  <c r="C1616" i="7"/>
  <c r="E1616" i="7" s="1"/>
  <c r="F1616" i="7" s="1"/>
  <c r="L1615" i="7"/>
  <c r="K1615" i="7"/>
  <c r="H1615" i="7"/>
  <c r="U1615" i="7" s="1"/>
  <c r="F1615" i="7"/>
  <c r="C1615" i="7"/>
  <c r="E1615" i="7" s="1"/>
  <c r="L1614" i="7"/>
  <c r="K1614" i="7"/>
  <c r="H1614" i="7"/>
  <c r="U1614" i="7" s="1"/>
  <c r="C1614" i="7"/>
  <c r="E1614" i="7" s="1"/>
  <c r="F1614" i="7" s="1"/>
  <c r="L1613" i="7"/>
  <c r="K1613" i="7"/>
  <c r="H1613" i="7"/>
  <c r="U1613" i="7" s="1"/>
  <c r="E1613" i="7"/>
  <c r="F1613" i="7" s="1"/>
  <c r="C1613" i="7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E1611" i="7"/>
  <c r="F1611" i="7" s="1"/>
  <c r="C1611" i="7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C1609" i="7"/>
  <c r="E1609" i="7" s="1"/>
  <c r="F1609" i="7" s="1"/>
  <c r="L1608" i="7"/>
  <c r="K1608" i="7"/>
  <c r="H1608" i="7"/>
  <c r="U1608" i="7" s="1"/>
  <c r="C1608" i="7"/>
  <c r="E1608" i="7" s="1"/>
  <c r="F1608" i="7" s="1"/>
  <c r="I1608" i="7" s="1"/>
  <c r="L1607" i="7"/>
  <c r="K1607" i="7"/>
  <c r="H1607" i="7"/>
  <c r="U1607" i="7" s="1"/>
  <c r="C1607" i="7"/>
  <c r="E1607" i="7" s="1"/>
  <c r="F1607" i="7" s="1"/>
  <c r="J1607" i="7" s="1"/>
  <c r="L1606" i="7"/>
  <c r="K1606" i="7"/>
  <c r="H1606" i="7"/>
  <c r="U1606" i="7" s="1"/>
  <c r="F1606" i="7"/>
  <c r="C1606" i="7"/>
  <c r="E1606" i="7" s="1"/>
  <c r="L1605" i="7"/>
  <c r="K1605" i="7"/>
  <c r="H1605" i="7"/>
  <c r="U1605" i="7" s="1"/>
  <c r="C1605" i="7"/>
  <c r="E1605" i="7" s="1"/>
  <c r="F1605" i="7" s="1"/>
  <c r="L1604" i="7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L1602" i="7"/>
  <c r="K1602" i="7"/>
  <c r="H1602" i="7"/>
  <c r="U1602" i="7" s="1"/>
  <c r="F1602" i="7"/>
  <c r="C1602" i="7"/>
  <c r="E1602" i="7" s="1"/>
  <c r="L1601" i="7"/>
  <c r="K1601" i="7"/>
  <c r="H1601" i="7"/>
  <c r="U1601" i="7" s="1"/>
  <c r="C1601" i="7"/>
  <c r="E1601" i="7" s="1"/>
  <c r="F1601" i="7" s="1"/>
  <c r="L1600" i="7"/>
  <c r="K1600" i="7"/>
  <c r="H1600" i="7"/>
  <c r="U1600" i="7" s="1"/>
  <c r="C1600" i="7"/>
  <c r="E1600" i="7" s="1"/>
  <c r="F1600" i="7" s="1"/>
  <c r="L1599" i="7"/>
  <c r="K1599" i="7"/>
  <c r="H1599" i="7"/>
  <c r="U1599" i="7" s="1"/>
  <c r="E1599" i="7"/>
  <c r="F1599" i="7" s="1"/>
  <c r="C1599" i="7"/>
  <c r="L1598" i="7"/>
  <c r="K1598" i="7"/>
  <c r="H1598" i="7"/>
  <c r="U1598" i="7" s="1"/>
  <c r="F1598" i="7"/>
  <c r="C1598" i="7"/>
  <c r="E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C1595" i="7"/>
  <c r="E1595" i="7" s="1"/>
  <c r="F1595" i="7" s="1"/>
  <c r="I1595" i="7" s="1"/>
  <c r="L1594" i="7"/>
  <c r="K1594" i="7"/>
  <c r="H1594" i="7"/>
  <c r="U1594" i="7" s="1"/>
  <c r="C1594" i="7"/>
  <c r="E1594" i="7" s="1"/>
  <c r="F1594" i="7" s="1"/>
  <c r="L1593" i="7"/>
  <c r="K1593" i="7"/>
  <c r="H1593" i="7"/>
  <c r="U1593" i="7" s="1"/>
  <c r="C1593" i="7"/>
  <c r="E1593" i="7" s="1"/>
  <c r="F1593" i="7" s="1"/>
  <c r="L1592" i="7"/>
  <c r="K1592" i="7"/>
  <c r="H1592" i="7"/>
  <c r="U1592" i="7" s="1"/>
  <c r="C1592" i="7"/>
  <c r="E1592" i="7" s="1"/>
  <c r="F1592" i="7" s="1"/>
  <c r="L1591" i="7"/>
  <c r="K1591" i="7"/>
  <c r="H1591" i="7"/>
  <c r="U1591" i="7" s="1"/>
  <c r="C1591" i="7"/>
  <c r="E1591" i="7" s="1"/>
  <c r="F1591" i="7" s="1"/>
  <c r="L1590" i="7"/>
  <c r="J1590" i="7" s="1"/>
  <c r="K1590" i="7"/>
  <c r="H1590" i="7"/>
  <c r="U1590" i="7" s="1"/>
  <c r="C1590" i="7"/>
  <c r="E1590" i="7" s="1"/>
  <c r="F1590" i="7" s="1"/>
  <c r="L1589" i="7"/>
  <c r="K1589" i="7"/>
  <c r="H1589" i="7"/>
  <c r="U1589" i="7" s="1"/>
  <c r="C1589" i="7"/>
  <c r="E1589" i="7" s="1"/>
  <c r="F1589" i="7" s="1"/>
  <c r="L1588" i="7"/>
  <c r="K1588" i="7"/>
  <c r="H1588" i="7"/>
  <c r="U1588" i="7" s="1"/>
  <c r="C1588" i="7"/>
  <c r="E1588" i="7" s="1"/>
  <c r="F1588" i="7" s="1"/>
  <c r="L1587" i="7"/>
  <c r="K1587" i="7"/>
  <c r="H1587" i="7"/>
  <c r="U1587" i="7" s="1"/>
  <c r="E1587" i="7"/>
  <c r="F1587" i="7" s="1"/>
  <c r="I1587" i="7" s="1"/>
  <c r="C1587" i="7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C1584" i="7"/>
  <c r="E1584" i="7" s="1"/>
  <c r="F1584" i="7" s="1"/>
  <c r="U1583" i="7"/>
  <c r="L1583" i="7"/>
  <c r="K1583" i="7"/>
  <c r="H1583" i="7"/>
  <c r="E1583" i="7"/>
  <c r="F1583" i="7" s="1"/>
  <c r="C1583" i="7"/>
  <c r="L1582" i="7"/>
  <c r="K1582" i="7"/>
  <c r="H1582" i="7"/>
  <c r="U1582" i="7" s="1"/>
  <c r="C1582" i="7"/>
  <c r="E1582" i="7" s="1"/>
  <c r="F1582" i="7" s="1"/>
  <c r="U1581" i="7"/>
  <c r="L1581" i="7"/>
  <c r="K1581" i="7"/>
  <c r="H1581" i="7"/>
  <c r="C1581" i="7"/>
  <c r="E1581" i="7" s="1"/>
  <c r="F1581" i="7" s="1"/>
  <c r="U1580" i="7"/>
  <c r="L1580" i="7"/>
  <c r="K1580" i="7"/>
  <c r="H1580" i="7"/>
  <c r="E1580" i="7"/>
  <c r="F1580" i="7" s="1"/>
  <c r="C1580" i="7"/>
  <c r="L1579" i="7"/>
  <c r="K1579" i="7"/>
  <c r="H1579" i="7"/>
  <c r="U1579" i="7" s="1"/>
  <c r="E1579" i="7"/>
  <c r="F1579" i="7" s="1"/>
  <c r="C1579" i="7"/>
  <c r="L1578" i="7"/>
  <c r="K1578" i="7"/>
  <c r="H1578" i="7"/>
  <c r="U1578" i="7" s="1"/>
  <c r="C1578" i="7"/>
  <c r="E1578" i="7" s="1"/>
  <c r="F1578" i="7" s="1"/>
  <c r="L1577" i="7"/>
  <c r="K1577" i="7"/>
  <c r="H1577" i="7"/>
  <c r="U1577" i="7" s="1"/>
  <c r="C1577" i="7"/>
  <c r="E1577" i="7" s="1"/>
  <c r="F1577" i="7" s="1"/>
  <c r="L1576" i="7"/>
  <c r="K1576" i="7"/>
  <c r="H1576" i="7"/>
  <c r="U1576" i="7" s="1"/>
  <c r="E1576" i="7"/>
  <c r="F1576" i="7" s="1"/>
  <c r="C1576" i="7"/>
  <c r="L1575" i="7"/>
  <c r="K1575" i="7"/>
  <c r="H1575" i="7"/>
  <c r="U1575" i="7" s="1"/>
  <c r="C1575" i="7"/>
  <c r="E1575" i="7" s="1"/>
  <c r="F1575" i="7" s="1"/>
  <c r="J1575" i="7" s="1"/>
  <c r="L1574" i="7"/>
  <c r="K1574" i="7"/>
  <c r="H1574" i="7"/>
  <c r="U1574" i="7" s="1"/>
  <c r="C1574" i="7"/>
  <c r="E1574" i="7" s="1"/>
  <c r="F1574" i="7" s="1"/>
  <c r="L1573" i="7"/>
  <c r="K1573" i="7"/>
  <c r="H1573" i="7"/>
  <c r="U1573" i="7" s="1"/>
  <c r="C1573" i="7"/>
  <c r="E1573" i="7" s="1"/>
  <c r="F1573" i="7" s="1"/>
  <c r="J1573" i="7" s="1"/>
  <c r="L1572" i="7"/>
  <c r="K1572" i="7"/>
  <c r="H1572" i="7"/>
  <c r="U1572" i="7" s="1"/>
  <c r="F1572" i="7"/>
  <c r="I1572" i="7" s="1"/>
  <c r="C1572" i="7"/>
  <c r="E1572" i="7" s="1"/>
  <c r="U1571" i="7"/>
  <c r="L1571" i="7"/>
  <c r="K1571" i="7"/>
  <c r="H1571" i="7"/>
  <c r="C1571" i="7"/>
  <c r="E1571" i="7" s="1"/>
  <c r="F1571" i="7" s="1"/>
  <c r="U1570" i="7"/>
  <c r="L1570" i="7"/>
  <c r="K1570" i="7"/>
  <c r="H1570" i="7"/>
  <c r="C1570" i="7"/>
  <c r="E1570" i="7" s="1"/>
  <c r="F1570" i="7" s="1"/>
  <c r="L1569" i="7"/>
  <c r="K1569" i="7"/>
  <c r="H1569" i="7"/>
  <c r="U1569" i="7" s="1"/>
  <c r="C1569" i="7"/>
  <c r="E1569" i="7" s="1"/>
  <c r="F1569" i="7" s="1"/>
  <c r="L1568" i="7"/>
  <c r="K1568" i="7"/>
  <c r="H1568" i="7"/>
  <c r="U1568" i="7" s="1"/>
  <c r="E1568" i="7"/>
  <c r="F1568" i="7" s="1"/>
  <c r="C1568" i="7"/>
  <c r="L1567" i="7"/>
  <c r="K1567" i="7"/>
  <c r="H1567" i="7"/>
  <c r="U1567" i="7" s="1"/>
  <c r="C1567" i="7"/>
  <c r="E1567" i="7" s="1"/>
  <c r="F1567" i="7" s="1"/>
  <c r="J1567" i="7" s="1"/>
  <c r="U1566" i="7"/>
  <c r="L1566" i="7"/>
  <c r="K1566" i="7"/>
  <c r="H1566" i="7"/>
  <c r="C1566" i="7"/>
  <c r="E1566" i="7" s="1"/>
  <c r="F1566" i="7" s="1"/>
  <c r="L1565" i="7"/>
  <c r="K1565" i="7"/>
  <c r="H1565" i="7"/>
  <c r="U1565" i="7" s="1"/>
  <c r="C1565" i="7"/>
  <c r="E1565" i="7" s="1"/>
  <c r="F1565" i="7" s="1"/>
  <c r="L1564" i="7"/>
  <c r="K1564" i="7"/>
  <c r="H1564" i="7"/>
  <c r="U1564" i="7" s="1"/>
  <c r="C1564" i="7"/>
  <c r="E1564" i="7" s="1"/>
  <c r="F1564" i="7" s="1"/>
  <c r="L1563" i="7"/>
  <c r="K1563" i="7"/>
  <c r="H1563" i="7"/>
  <c r="U1563" i="7" s="1"/>
  <c r="E1563" i="7"/>
  <c r="F1563" i="7" s="1"/>
  <c r="C1563" i="7"/>
  <c r="L1562" i="7"/>
  <c r="J1562" i="7" s="1"/>
  <c r="K1562" i="7"/>
  <c r="I1562" i="7"/>
  <c r="H1562" i="7"/>
  <c r="U1562" i="7" s="1"/>
  <c r="C1562" i="7"/>
  <c r="E1562" i="7" s="1"/>
  <c r="F1562" i="7" s="1"/>
  <c r="U1561" i="7"/>
  <c r="L1561" i="7"/>
  <c r="K1561" i="7"/>
  <c r="H1561" i="7"/>
  <c r="E1561" i="7"/>
  <c r="F1561" i="7" s="1"/>
  <c r="C1561" i="7"/>
  <c r="L1560" i="7"/>
  <c r="K1560" i="7"/>
  <c r="H1560" i="7"/>
  <c r="U1560" i="7" s="1"/>
  <c r="C1560" i="7"/>
  <c r="E1560" i="7" s="1"/>
  <c r="F1560" i="7" s="1"/>
  <c r="L1559" i="7"/>
  <c r="K1559" i="7"/>
  <c r="H1559" i="7"/>
  <c r="U1559" i="7" s="1"/>
  <c r="C1559" i="7"/>
  <c r="E1559" i="7" s="1"/>
  <c r="F1559" i="7" s="1"/>
  <c r="U1558" i="7"/>
  <c r="L1558" i="7"/>
  <c r="K1558" i="7"/>
  <c r="H1558" i="7"/>
  <c r="C1558" i="7"/>
  <c r="E1558" i="7" s="1"/>
  <c r="F1558" i="7" s="1"/>
  <c r="L1557" i="7"/>
  <c r="I1557" i="7" s="1"/>
  <c r="K1557" i="7"/>
  <c r="H1557" i="7"/>
  <c r="U1557" i="7" s="1"/>
  <c r="C1557" i="7"/>
  <c r="E1557" i="7" s="1"/>
  <c r="F1557" i="7" s="1"/>
  <c r="L1556" i="7"/>
  <c r="K1556" i="7"/>
  <c r="H1556" i="7"/>
  <c r="U1556" i="7" s="1"/>
  <c r="C1556" i="7"/>
  <c r="E1556" i="7" s="1"/>
  <c r="F1556" i="7" s="1"/>
  <c r="U1555" i="7"/>
  <c r="L1555" i="7"/>
  <c r="K1555" i="7"/>
  <c r="H1555" i="7"/>
  <c r="C1555" i="7"/>
  <c r="E1555" i="7" s="1"/>
  <c r="F1555" i="7" s="1"/>
  <c r="L1554" i="7"/>
  <c r="K1554" i="7"/>
  <c r="H1554" i="7"/>
  <c r="U1554" i="7" s="1"/>
  <c r="C1554" i="7"/>
  <c r="E1554" i="7" s="1"/>
  <c r="F1554" i="7" s="1"/>
  <c r="U1553" i="7"/>
  <c r="L1553" i="7"/>
  <c r="K1553" i="7"/>
  <c r="H1553" i="7"/>
  <c r="C1553" i="7"/>
  <c r="E1553" i="7" s="1"/>
  <c r="F1553" i="7" s="1"/>
  <c r="L1552" i="7"/>
  <c r="K1552" i="7"/>
  <c r="H1552" i="7"/>
  <c r="U1552" i="7" s="1"/>
  <c r="E1552" i="7"/>
  <c r="F1552" i="7" s="1"/>
  <c r="C1552" i="7"/>
  <c r="U1551" i="7"/>
  <c r="L1551" i="7"/>
  <c r="K1551" i="7"/>
  <c r="H1551" i="7"/>
  <c r="F1551" i="7"/>
  <c r="C1551" i="7"/>
  <c r="E1551" i="7" s="1"/>
  <c r="L1550" i="7"/>
  <c r="K1550" i="7"/>
  <c r="H1550" i="7"/>
  <c r="U1550" i="7" s="1"/>
  <c r="C1550" i="7"/>
  <c r="E1550" i="7" s="1"/>
  <c r="F1550" i="7" s="1"/>
  <c r="L1549" i="7"/>
  <c r="K1549" i="7"/>
  <c r="H1549" i="7"/>
  <c r="U1549" i="7" s="1"/>
  <c r="C1549" i="7"/>
  <c r="E1549" i="7" s="1"/>
  <c r="F1549" i="7" s="1"/>
  <c r="L1548" i="7"/>
  <c r="K1548" i="7"/>
  <c r="H1548" i="7"/>
  <c r="U1548" i="7" s="1"/>
  <c r="E1548" i="7"/>
  <c r="F1548" i="7" s="1"/>
  <c r="C1548" i="7"/>
  <c r="U1547" i="7"/>
  <c r="L1547" i="7"/>
  <c r="K1547" i="7"/>
  <c r="H1547" i="7"/>
  <c r="C1547" i="7"/>
  <c r="E1547" i="7" s="1"/>
  <c r="F1547" i="7" s="1"/>
  <c r="L1546" i="7"/>
  <c r="K1546" i="7"/>
  <c r="H1546" i="7"/>
  <c r="U1546" i="7" s="1"/>
  <c r="C1546" i="7"/>
  <c r="E1546" i="7" s="1"/>
  <c r="F1546" i="7" s="1"/>
  <c r="L1545" i="7"/>
  <c r="K1545" i="7"/>
  <c r="H1545" i="7"/>
  <c r="U1545" i="7" s="1"/>
  <c r="C1545" i="7"/>
  <c r="E1545" i="7" s="1"/>
  <c r="F1545" i="7" s="1"/>
  <c r="L1544" i="7"/>
  <c r="K1544" i="7"/>
  <c r="H1544" i="7"/>
  <c r="U1544" i="7" s="1"/>
  <c r="F1544" i="7"/>
  <c r="E1544" i="7"/>
  <c r="C1544" i="7"/>
  <c r="L1543" i="7"/>
  <c r="K1543" i="7"/>
  <c r="H1543" i="7"/>
  <c r="U1543" i="7" s="1"/>
  <c r="C1543" i="7"/>
  <c r="E1543" i="7" s="1"/>
  <c r="F1543" i="7" s="1"/>
  <c r="U1542" i="7"/>
  <c r="L1542" i="7"/>
  <c r="K1542" i="7"/>
  <c r="H1542" i="7"/>
  <c r="C1542" i="7"/>
  <c r="E1542" i="7" s="1"/>
  <c r="F1542" i="7" s="1"/>
  <c r="L1541" i="7"/>
  <c r="J1541" i="7" s="1"/>
  <c r="K1541" i="7"/>
  <c r="H1541" i="7"/>
  <c r="U1541" i="7" s="1"/>
  <c r="C1541" i="7"/>
  <c r="E1541" i="7" s="1"/>
  <c r="F1541" i="7" s="1"/>
  <c r="L1540" i="7"/>
  <c r="K1540" i="7"/>
  <c r="H1540" i="7"/>
  <c r="U1540" i="7" s="1"/>
  <c r="C1540" i="7"/>
  <c r="E1540" i="7" s="1"/>
  <c r="F1540" i="7" s="1"/>
  <c r="U1539" i="7"/>
  <c r="L1539" i="7"/>
  <c r="K1539" i="7"/>
  <c r="H1539" i="7"/>
  <c r="C1539" i="7"/>
  <c r="E1539" i="7" s="1"/>
  <c r="F1539" i="7" s="1"/>
  <c r="L1538" i="7"/>
  <c r="K1538" i="7"/>
  <c r="H1538" i="7"/>
  <c r="U1538" i="7" s="1"/>
  <c r="C1538" i="7"/>
  <c r="E1538" i="7" s="1"/>
  <c r="F1538" i="7" s="1"/>
  <c r="L1537" i="7"/>
  <c r="K1537" i="7"/>
  <c r="H1537" i="7"/>
  <c r="U1537" i="7" s="1"/>
  <c r="C1537" i="7"/>
  <c r="E1537" i="7" s="1"/>
  <c r="F1537" i="7" s="1"/>
  <c r="L1536" i="7"/>
  <c r="K1536" i="7"/>
  <c r="H1536" i="7"/>
  <c r="U1536" i="7" s="1"/>
  <c r="E1536" i="7"/>
  <c r="F1536" i="7" s="1"/>
  <c r="C1536" i="7"/>
  <c r="L1535" i="7"/>
  <c r="K1535" i="7"/>
  <c r="H1535" i="7"/>
  <c r="U1535" i="7" s="1"/>
  <c r="E1535" i="7"/>
  <c r="F1535" i="7" s="1"/>
  <c r="J1535" i="7" s="1"/>
  <c r="C1535" i="7"/>
  <c r="L1534" i="7"/>
  <c r="K1534" i="7"/>
  <c r="H1534" i="7"/>
  <c r="U1534" i="7" s="1"/>
  <c r="E1534" i="7"/>
  <c r="F1534" i="7" s="1"/>
  <c r="I1534" i="7" s="1"/>
  <c r="C1534" i="7"/>
  <c r="L1533" i="7"/>
  <c r="K1533" i="7"/>
  <c r="H1533" i="7"/>
  <c r="U1533" i="7" s="1"/>
  <c r="C1533" i="7"/>
  <c r="E1533" i="7" s="1"/>
  <c r="F1533" i="7" s="1"/>
  <c r="L1532" i="7"/>
  <c r="K1532" i="7"/>
  <c r="H1532" i="7"/>
  <c r="U1532" i="7" s="1"/>
  <c r="C1532" i="7"/>
  <c r="E1532" i="7" s="1"/>
  <c r="F1532" i="7" s="1"/>
  <c r="L1531" i="7"/>
  <c r="K1531" i="7"/>
  <c r="H1531" i="7"/>
  <c r="U1531" i="7" s="1"/>
  <c r="C1531" i="7"/>
  <c r="E1531" i="7" s="1"/>
  <c r="F1531" i="7" s="1"/>
  <c r="L1530" i="7"/>
  <c r="K1530" i="7"/>
  <c r="H1530" i="7"/>
  <c r="U1530" i="7" s="1"/>
  <c r="C1530" i="7"/>
  <c r="E1530" i="7" s="1"/>
  <c r="F1530" i="7" s="1"/>
  <c r="U1529" i="7"/>
  <c r="L1529" i="7"/>
  <c r="K1529" i="7"/>
  <c r="H1529" i="7"/>
  <c r="F1529" i="7"/>
  <c r="C1529" i="7"/>
  <c r="E1529" i="7" s="1"/>
  <c r="L1528" i="7"/>
  <c r="K1528" i="7"/>
  <c r="H1528" i="7"/>
  <c r="U1528" i="7" s="1"/>
  <c r="C1528" i="7"/>
  <c r="E1528" i="7" s="1"/>
  <c r="F1528" i="7" s="1"/>
  <c r="L1527" i="7"/>
  <c r="K1527" i="7"/>
  <c r="H1527" i="7"/>
  <c r="U1527" i="7" s="1"/>
  <c r="C1527" i="7"/>
  <c r="E1527" i="7" s="1"/>
  <c r="F1527" i="7" s="1"/>
  <c r="L1526" i="7"/>
  <c r="K1526" i="7"/>
  <c r="H1526" i="7"/>
  <c r="U1526" i="7" s="1"/>
  <c r="C1526" i="7"/>
  <c r="E1526" i="7" s="1"/>
  <c r="F1526" i="7" s="1"/>
  <c r="L1525" i="7"/>
  <c r="K1525" i="7"/>
  <c r="H1525" i="7"/>
  <c r="U1525" i="7" s="1"/>
  <c r="C1525" i="7"/>
  <c r="E1525" i="7" s="1"/>
  <c r="F1525" i="7" s="1"/>
  <c r="L1524" i="7"/>
  <c r="K1524" i="7"/>
  <c r="H1524" i="7"/>
  <c r="U1524" i="7" s="1"/>
  <c r="C1524" i="7"/>
  <c r="E1524" i="7" s="1"/>
  <c r="F1524" i="7" s="1"/>
  <c r="L1523" i="7"/>
  <c r="K1523" i="7"/>
  <c r="H1523" i="7"/>
  <c r="U1523" i="7" s="1"/>
  <c r="E1523" i="7"/>
  <c r="F1523" i="7" s="1"/>
  <c r="C1523" i="7"/>
  <c r="L1522" i="7"/>
  <c r="K1522" i="7"/>
  <c r="H1522" i="7"/>
  <c r="U1522" i="7" s="1"/>
  <c r="C1522" i="7"/>
  <c r="E1522" i="7" s="1"/>
  <c r="F1522" i="7" s="1"/>
  <c r="U1521" i="7"/>
  <c r="L1521" i="7"/>
  <c r="K1521" i="7"/>
  <c r="H1521" i="7"/>
  <c r="C1521" i="7"/>
  <c r="E1521" i="7" s="1"/>
  <c r="F1521" i="7" s="1"/>
  <c r="L1520" i="7"/>
  <c r="K1520" i="7"/>
  <c r="H1520" i="7"/>
  <c r="U1520" i="7" s="1"/>
  <c r="C1520" i="7"/>
  <c r="E1520" i="7" s="1"/>
  <c r="F1520" i="7" s="1"/>
  <c r="L1519" i="7"/>
  <c r="K1519" i="7"/>
  <c r="H1519" i="7"/>
  <c r="U1519" i="7" s="1"/>
  <c r="C1519" i="7"/>
  <c r="E1519" i="7" s="1"/>
  <c r="F1519" i="7" s="1"/>
  <c r="L1518" i="7"/>
  <c r="K1518" i="7"/>
  <c r="H1518" i="7"/>
  <c r="U1518" i="7" s="1"/>
  <c r="C1518" i="7"/>
  <c r="E1518" i="7" s="1"/>
  <c r="F1518" i="7" s="1"/>
  <c r="U1517" i="7"/>
  <c r="L1517" i="7"/>
  <c r="K1517" i="7"/>
  <c r="H1517" i="7"/>
  <c r="C1517" i="7"/>
  <c r="E1517" i="7" s="1"/>
  <c r="F1517" i="7" s="1"/>
  <c r="L1516" i="7"/>
  <c r="K1516" i="7"/>
  <c r="H1516" i="7"/>
  <c r="U1516" i="7" s="1"/>
  <c r="E1516" i="7"/>
  <c r="F1516" i="7" s="1"/>
  <c r="C1516" i="7"/>
  <c r="L1515" i="7"/>
  <c r="K1515" i="7"/>
  <c r="H1515" i="7"/>
  <c r="U1515" i="7" s="1"/>
  <c r="E1515" i="7"/>
  <c r="F1515" i="7" s="1"/>
  <c r="C1515" i="7"/>
  <c r="L1514" i="7"/>
  <c r="K1514" i="7"/>
  <c r="H1514" i="7"/>
  <c r="U1514" i="7" s="1"/>
  <c r="C1514" i="7"/>
  <c r="E1514" i="7" s="1"/>
  <c r="F1514" i="7" s="1"/>
  <c r="J1514" i="7" s="1"/>
  <c r="L1513" i="7"/>
  <c r="K1513" i="7"/>
  <c r="H1513" i="7"/>
  <c r="U1513" i="7" s="1"/>
  <c r="C1513" i="7"/>
  <c r="E1513" i="7" s="1"/>
  <c r="F1513" i="7" s="1"/>
  <c r="L1512" i="7"/>
  <c r="K1512" i="7"/>
  <c r="H1512" i="7"/>
  <c r="U1512" i="7" s="1"/>
  <c r="C1512" i="7"/>
  <c r="E1512" i="7" s="1"/>
  <c r="F1512" i="7" s="1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C1510" i="7"/>
  <c r="E1510" i="7" s="1"/>
  <c r="F1510" i="7" s="1"/>
  <c r="U1509" i="7"/>
  <c r="L1509" i="7"/>
  <c r="K1509" i="7"/>
  <c r="H1509" i="7"/>
  <c r="C1509" i="7"/>
  <c r="E1509" i="7" s="1"/>
  <c r="F1509" i="7" s="1"/>
  <c r="U1508" i="7"/>
  <c r="L1508" i="7"/>
  <c r="K1508" i="7"/>
  <c r="H1508" i="7"/>
  <c r="C1508" i="7"/>
  <c r="E1508" i="7" s="1"/>
  <c r="F1508" i="7" s="1"/>
  <c r="U1507" i="7"/>
  <c r="L1507" i="7"/>
  <c r="K1507" i="7"/>
  <c r="H1507" i="7"/>
  <c r="C1507" i="7"/>
  <c r="E1507" i="7" s="1"/>
  <c r="F1507" i="7" s="1"/>
  <c r="L1506" i="7"/>
  <c r="K1506" i="7"/>
  <c r="H1506" i="7"/>
  <c r="U1506" i="7" s="1"/>
  <c r="C1506" i="7"/>
  <c r="E1506" i="7" s="1"/>
  <c r="F1506" i="7" s="1"/>
  <c r="L1505" i="7"/>
  <c r="K1505" i="7"/>
  <c r="H1505" i="7"/>
  <c r="U1505" i="7" s="1"/>
  <c r="C1505" i="7"/>
  <c r="E1505" i="7" s="1"/>
  <c r="F1505" i="7" s="1"/>
  <c r="U1504" i="7"/>
  <c r="L1504" i="7"/>
  <c r="K1504" i="7"/>
  <c r="H1504" i="7"/>
  <c r="C1504" i="7"/>
  <c r="E1504" i="7" s="1"/>
  <c r="F1504" i="7" s="1"/>
  <c r="U1503" i="7"/>
  <c r="L1503" i="7"/>
  <c r="K1503" i="7"/>
  <c r="H1503" i="7"/>
  <c r="E1503" i="7"/>
  <c r="F1503" i="7" s="1"/>
  <c r="J1503" i="7" s="1"/>
  <c r="C1503" i="7"/>
  <c r="L1502" i="7"/>
  <c r="K1502" i="7"/>
  <c r="H1502" i="7"/>
  <c r="U1502" i="7" s="1"/>
  <c r="C1502" i="7"/>
  <c r="E1502" i="7" s="1"/>
  <c r="F1502" i="7" s="1"/>
  <c r="L1501" i="7"/>
  <c r="K1501" i="7"/>
  <c r="H1501" i="7"/>
  <c r="U1501" i="7" s="1"/>
  <c r="C1501" i="7"/>
  <c r="E1501" i="7" s="1"/>
  <c r="F1501" i="7" s="1"/>
  <c r="L1500" i="7"/>
  <c r="K1500" i="7"/>
  <c r="H1500" i="7"/>
  <c r="U1500" i="7" s="1"/>
  <c r="C1500" i="7"/>
  <c r="E1500" i="7" s="1"/>
  <c r="F1500" i="7" s="1"/>
  <c r="L1499" i="7"/>
  <c r="K1499" i="7"/>
  <c r="H1499" i="7"/>
  <c r="U1499" i="7" s="1"/>
  <c r="C1499" i="7"/>
  <c r="E1499" i="7" s="1"/>
  <c r="F1499" i="7" s="1"/>
  <c r="U1498" i="7"/>
  <c r="L1498" i="7"/>
  <c r="K1498" i="7"/>
  <c r="H1498" i="7"/>
  <c r="C1498" i="7"/>
  <c r="E1498" i="7" s="1"/>
  <c r="F1498" i="7" s="1"/>
  <c r="U1497" i="7"/>
  <c r="L1497" i="7"/>
  <c r="K1497" i="7"/>
  <c r="H1497" i="7"/>
  <c r="C1497" i="7"/>
  <c r="E1497" i="7" s="1"/>
  <c r="F1497" i="7" s="1"/>
  <c r="L1496" i="7"/>
  <c r="K1496" i="7"/>
  <c r="H1496" i="7"/>
  <c r="U1496" i="7" s="1"/>
  <c r="E1496" i="7"/>
  <c r="F1496" i="7" s="1"/>
  <c r="C1496" i="7"/>
  <c r="L1495" i="7"/>
  <c r="K1495" i="7"/>
  <c r="H1495" i="7"/>
  <c r="U1495" i="7" s="1"/>
  <c r="E1495" i="7"/>
  <c r="F1495" i="7" s="1"/>
  <c r="C1495" i="7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C1493" i="7"/>
  <c r="E1493" i="7" s="1"/>
  <c r="F1493" i="7" s="1"/>
  <c r="U1492" i="7"/>
  <c r="L1492" i="7"/>
  <c r="K1492" i="7"/>
  <c r="H1492" i="7"/>
  <c r="C1492" i="7"/>
  <c r="E1492" i="7" s="1"/>
  <c r="F1492" i="7" s="1"/>
  <c r="L1491" i="7"/>
  <c r="K1491" i="7"/>
  <c r="H1491" i="7"/>
  <c r="U1491" i="7" s="1"/>
  <c r="C1491" i="7"/>
  <c r="E1491" i="7" s="1"/>
  <c r="F1491" i="7" s="1"/>
  <c r="J1491" i="7" s="1"/>
  <c r="L1490" i="7"/>
  <c r="K1490" i="7"/>
  <c r="H1490" i="7"/>
  <c r="U1490" i="7" s="1"/>
  <c r="C1490" i="7"/>
  <c r="E1490" i="7" s="1"/>
  <c r="F1490" i="7" s="1"/>
  <c r="L1489" i="7"/>
  <c r="K1489" i="7"/>
  <c r="H1489" i="7"/>
  <c r="U1489" i="7" s="1"/>
  <c r="C1489" i="7"/>
  <c r="E1489" i="7" s="1"/>
  <c r="F1489" i="7" s="1"/>
  <c r="L1488" i="7"/>
  <c r="K1488" i="7"/>
  <c r="H1488" i="7"/>
  <c r="U1488" i="7" s="1"/>
  <c r="C1488" i="7"/>
  <c r="E1488" i="7" s="1"/>
  <c r="F1488" i="7" s="1"/>
  <c r="L1487" i="7"/>
  <c r="K1487" i="7"/>
  <c r="H1487" i="7"/>
  <c r="U1487" i="7" s="1"/>
  <c r="E1487" i="7"/>
  <c r="F1487" i="7" s="1"/>
  <c r="C1487" i="7"/>
  <c r="L1486" i="7"/>
  <c r="K1486" i="7"/>
  <c r="H1486" i="7"/>
  <c r="U1486" i="7" s="1"/>
  <c r="C1486" i="7"/>
  <c r="E1486" i="7" s="1"/>
  <c r="F1486" i="7" s="1"/>
  <c r="U1485" i="7"/>
  <c r="L1485" i="7"/>
  <c r="K1485" i="7"/>
  <c r="H1485" i="7"/>
  <c r="C1485" i="7"/>
  <c r="E1485" i="7" s="1"/>
  <c r="F1485" i="7" s="1"/>
  <c r="L1484" i="7"/>
  <c r="K1484" i="7"/>
  <c r="H1484" i="7"/>
  <c r="U1484" i="7" s="1"/>
  <c r="C1484" i="7"/>
  <c r="E1484" i="7" s="1"/>
  <c r="F1484" i="7" s="1"/>
  <c r="L1483" i="7"/>
  <c r="K1483" i="7"/>
  <c r="H1483" i="7"/>
  <c r="U1483" i="7" s="1"/>
  <c r="C1483" i="7"/>
  <c r="E1483" i="7" s="1"/>
  <c r="F1483" i="7" s="1"/>
  <c r="L1482" i="7"/>
  <c r="K1482" i="7"/>
  <c r="H1482" i="7"/>
  <c r="U1482" i="7" s="1"/>
  <c r="C1482" i="7"/>
  <c r="E1482" i="7" s="1"/>
  <c r="F1482" i="7" s="1"/>
  <c r="L1481" i="7"/>
  <c r="K1481" i="7"/>
  <c r="H1481" i="7"/>
  <c r="U1481" i="7" s="1"/>
  <c r="C1481" i="7"/>
  <c r="E1481" i="7" s="1"/>
  <c r="F1481" i="7" s="1"/>
  <c r="U1480" i="7"/>
  <c r="L1480" i="7"/>
  <c r="K1480" i="7"/>
  <c r="H1480" i="7"/>
  <c r="E1480" i="7"/>
  <c r="F1480" i="7" s="1"/>
  <c r="C1480" i="7"/>
  <c r="L1479" i="7"/>
  <c r="K1479" i="7"/>
  <c r="H1479" i="7"/>
  <c r="U1479" i="7" s="1"/>
  <c r="C1479" i="7"/>
  <c r="E1479" i="7" s="1"/>
  <c r="F1479" i="7" s="1"/>
  <c r="L1478" i="7"/>
  <c r="K1478" i="7"/>
  <c r="H1478" i="7"/>
  <c r="U1478" i="7" s="1"/>
  <c r="C1478" i="7"/>
  <c r="E1478" i="7" s="1"/>
  <c r="F1478" i="7" s="1"/>
  <c r="U1477" i="7"/>
  <c r="L1477" i="7"/>
  <c r="K1477" i="7"/>
  <c r="H1477" i="7"/>
  <c r="C1477" i="7"/>
  <c r="E1477" i="7" s="1"/>
  <c r="F1477" i="7" s="1"/>
  <c r="U1476" i="7"/>
  <c r="L1476" i="7"/>
  <c r="K1476" i="7"/>
  <c r="H1476" i="7"/>
  <c r="C1476" i="7"/>
  <c r="E1476" i="7" s="1"/>
  <c r="F1476" i="7" s="1"/>
  <c r="L1475" i="7"/>
  <c r="K1475" i="7"/>
  <c r="H1475" i="7"/>
  <c r="U1475" i="7" s="1"/>
  <c r="C1475" i="7"/>
  <c r="E1475" i="7" s="1"/>
  <c r="F1475" i="7" s="1"/>
  <c r="L1474" i="7"/>
  <c r="K1474" i="7"/>
  <c r="H1474" i="7"/>
  <c r="U1474" i="7" s="1"/>
  <c r="C1474" i="7"/>
  <c r="E1474" i="7" s="1"/>
  <c r="F1474" i="7" s="1"/>
  <c r="L1473" i="7"/>
  <c r="K1473" i="7"/>
  <c r="H1473" i="7"/>
  <c r="U1473" i="7" s="1"/>
  <c r="C1473" i="7"/>
  <c r="E1473" i="7" s="1"/>
  <c r="F1473" i="7" s="1"/>
  <c r="U1472" i="7"/>
  <c r="L1472" i="7"/>
  <c r="K1472" i="7"/>
  <c r="H1472" i="7"/>
  <c r="E1472" i="7"/>
  <c r="F1472" i="7" s="1"/>
  <c r="C1472" i="7"/>
  <c r="L1471" i="7"/>
  <c r="K1471" i="7"/>
  <c r="H1471" i="7"/>
  <c r="U1471" i="7" s="1"/>
  <c r="E1471" i="7"/>
  <c r="F1471" i="7" s="1"/>
  <c r="C1471" i="7"/>
  <c r="L1470" i="7"/>
  <c r="K1470" i="7"/>
  <c r="H1470" i="7"/>
  <c r="U1470" i="7" s="1"/>
  <c r="C1470" i="7"/>
  <c r="E1470" i="7" s="1"/>
  <c r="F1470" i="7" s="1"/>
  <c r="U1469" i="7"/>
  <c r="L1469" i="7"/>
  <c r="K1469" i="7"/>
  <c r="H1469" i="7"/>
  <c r="F1469" i="7"/>
  <c r="I1469" i="7" s="1"/>
  <c r="C1469" i="7"/>
  <c r="E1469" i="7" s="1"/>
  <c r="L1468" i="7"/>
  <c r="K1468" i="7"/>
  <c r="H1468" i="7"/>
  <c r="U1468" i="7" s="1"/>
  <c r="C1468" i="7"/>
  <c r="E1468" i="7" s="1"/>
  <c r="F1468" i="7" s="1"/>
  <c r="U1467" i="7"/>
  <c r="L1467" i="7"/>
  <c r="K1467" i="7"/>
  <c r="H1467" i="7"/>
  <c r="C1467" i="7"/>
  <c r="E1467" i="7" s="1"/>
  <c r="F1467" i="7" s="1"/>
  <c r="L1466" i="7"/>
  <c r="K1466" i="7"/>
  <c r="H1466" i="7"/>
  <c r="U1466" i="7" s="1"/>
  <c r="C1466" i="7"/>
  <c r="E1466" i="7" s="1"/>
  <c r="F1466" i="7" s="1"/>
  <c r="L1465" i="7"/>
  <c r="K1465" i="7"/>
  <c r="H1465" i="7"/>
  <c r="U1465" i="7" s="1"/>
  <c r="C1465" i="7"/>
  <c r="E1465" i="7" s="1"/>
  <c r="F1465" i="7" s="1"/>
  <c r="L1464" i="7"/>
  <c r="K1464" i="7"/>
  <c r="H1464" i="7"/>
  <c r="U1464" i="7" s="1"/>
  <c r="C1464" i="7"/>
  <c r="E1464" i="7" s="1"/>
  <c r="F1464" i="7" s="1"/>
  <c r="L1463" i="7"/>
  <c r="K1463" i="7"/>
  <c r="H1463" i="7"/>
  <c r="U1463" i="7" s="1"/>
  <c r="C1463" i="7"/>
  <c r="E1463" i="7" s="1"/>
  <c r="F1463" i="7" s="1"/>
  <c r="L1462" i="7"/>
  <c r="K1462" i="7"/>
  <c r="H1462" i="7"/>
  <c r="U1462" i="7" s="1"/>
  <c r="C1462" i="7"/>
  <c r="E1462" i="7" s="1"/>
  <c r="F1462" i="7" s="1"/>
  <c r="L1461" i="7"/>
  <c r="K1461" i="7"/>
  <c r="H1461" i="7"/>
  <c r="U1461" i="7" s="1"/>
  <c r="C1461" i="7"/>
  <c r="E1461" i="7" s="1"/>
  <c r="F1461" i="7" s="1"/>
  <c r="I1461" i="7" s="1"/>
  <c r="U1460" i="7"/>
  <c r="L1460" i="7"/>
  <c r="K1460" i="7"/>
  <c r="H1460" i="7"/>
  <c r="C1460" i="7"/>
  <c r="E1460" i="7" s="1"/>
  <c r="F1460" i="7" s="1"/>
  <c r="U1459" i="7"/>
  <c r="L1459" i="7"/>
  <c r="K1459" i="7"/>
  <c r="H1459" i="7"/>
  <c r="C1459" i="7"/>
  <c r="E1459" i="7" s="1"/>
  <c r="F1459" i="7" s="1"/>
  <c r="L1458" i="7"/>
  <c r="K1458" i="7"/>
  <c r="H1458" i="7"/>
  <c r="U1458" i="7" s="1"/>
  <c r="C1458" i="7"/>
  <c r="E1458" i="7" s="1"/>
  <c r="F1458" i="7" s="1"/>
  <c r="L1457" i="7"/>
  <c r="K1457" i="7"/>
  <c r="H1457" i="7"/>
  <c r="U1457" i="7" s="1"/>
  <c r="F1457" i="7"/>
  <c r="C1457" i="7"/>
  <c r="E1457" i="7" s="1"/>
  <c r="L1456" i="7"/>
  <c r="K1456" i="7"/>
  <c r="H1456" i="7"/>
  <c r="U1456" i="7" s="1"/>
  <c r="E1456" i="7"/>
  <c r="F1456" i="7" s="1"/>
  <c r="C1456" i="7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C1454" i="7"/>
  <c r="E1454" i="7" s="1"/>
  <c r="F1454" i="7" s="1"/>
  <c r="L1453" i="7"/>
  <c r="K1453" i="7"/>
  <c r="H1453" i="7"/>
  <c r="U1453" i="7" s="1"/>
  <c r="C1453" i="7"/>
  <c r="E1453" i="7" s="1"/>
  <c r="F1453" i="7" s="1"/>
  <c r="L1452" i="7"/>
  <c r="K1452" i="7"/>
  <c r="H1452" i="7"/>
  <c r="U1452" i="7" s="1"/>
  <c r="C1452" i="7"/>
  <c r="E1452" i="7" s="1"/>
  <c r="F1452" i="7" s="1"/>
  <c r="L1451" i="7"/>
  <c r="K1451" i="7"/>
  <c r="H1451" i="7"/>
  <c r="U1451" i="7" s="1"/>
  <c r="C1451" i="7"/>
  <c r="E1451" i="7" s="1"/>
  <c r="F1451" i="7" s="1"/>
  <c r="U1450" i="7"/>
  <c r="L1450" i="7"/>
  <c r="K1450" i="7"/>
  <c r="H1450" i="7"/>
  <c r="C1450" i="7"/>
  <c r="E1450" i="7" s="1"/>
  <c r="F1450" i="7" s="1"/>
  <c r="L1449" i="7"/>
  <c r="K1449" i="7"/>
  <c r="H1449" i="7"/>
  <c r="U1449" i="7" s="1"/>
  <c r="C1449" i="7"/>
  <c r="E1449" i="7" s="1"/>
  <c r="F1449" i="7" s="1"/>
  <c r="L1448" i="7"/>
  <c r="K1448" i="7"/>
  <c r="H1448" i="7"/>
  <c r="U1448" i="7" s="1"/>
  <c r="C1448" i="7"/>
  <c r="E1448" i="7" s="1"/>
  <c r="F1448" i="7" s="1"/>
  <c r="L1447" i="7"/>
  <c r="K1447" i="7"/>
  <c r="H1447" i="7"/>
  <c r="U1447" i="7" s="1"/>
  <c r="C1447" i="7"/>
  <c r="E1447" i="7" s="1"/>
  <c r="F1447" i="7" s="1"/>
  <c r="L1446" i="7"/>
  <c r="K1446" i="7"/>
  <c r="H1446" i="7"/>
  <c r="U1446" i="7" s="1"/>
  <c r="C1446" i="7"/>
  <c r="E1446" i="7" s="1"/>
  <c r="F1446" i="7" s="1"/>
  <c r="U1445" i="7"/>
  <c r="L1445" i="7"/>
  <c r="K1445" i="7"/>
  <c r="J1445" i="7"/>
  <c r="H1445" i="7"/>
  <c r="C1445" i="7"/>
  <c r="E1445" i="7" s="1"/>
  <c r="F1445" i="7" s="1"/>
  <c r="L1444" i="7"/>
  <c r="K1444" i="7"/>
  <c r="H1444" i="7"/>
  <c r="U1444" i="7" s="1"/>
  <c r="C1444" i="7"/>
  <c r="E1444" i="7" s="1"/>
  <c r="F1444" i="7" s="1"/>
  <c r="L1443" i="7"/>
  <c r="K1443" i="7"/>
  <c r="H1443" i="7"/>
  <c r="U1443" i="7" s="1"/>
  <c r="C1443" i="7"/>
  <c r="E1443" i="7" s="1"/>
  <c r="F1443" i="7" s="1"/>
  <c r="U1442" i="7"/>
  <c r="L1442" i="7"/>
  <c r="K1442" i="7"/>
  <c r="H1442" i="7"/>
  <c r="C1442" i="7"/>
  <c r="E1442" i="7" s="1"/>
  <c r="F1442" i="7" s="1"/>
  <c r="L1441" i="7"/>
  <c r="K1441" i="7"/>
  <c r="H1441" i="7"/>
  <c r="U1441" i="7" s="1"/>
  <c r="C1441" i="7"/>
  <c r="E1441" i="7" s="1"/>
  <c r="F1441" i="7" s="1"/>
  <c r="L1440" i="7"/>
  <c r="K1440" i="7"/>
  <c r="H1440" i="7"/>
  <c r="U1440" i="7" s="1"/>
  <c r="C1440" i="7"/>
  <c r="E1440" i="7" s="1"/>
  <c r="F1440" i="7" s="1"/>
  <c r="L1439" i="7"/>
  <c r="K1439" i="7"/>
  <c r="H1439" i="7"/>
  <c r="U1439" i="7" s="1"/>
  <c r="C1439" i="7"/>
  <c r="E1439" i="7" s="1"/>
  <c r="F1439" i="7" s="1"/>
  <c r="I1439" i="7" s="1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C1437" i="7"/>
  <c r="E1437" i="7" s="1"/>
  <c r="F1437" i="7" s="1"/>
  <c r="L1436" i="7"/>
  <c r="K1436" i="7"/>
  <c r="H1436" i="7"/>
  <c r="U1436" i="7" s="1"/>
  <c r="C1436" i="7"/>
  <c r="E1436" i="7" s="1"/>
  <c r="F1436" i="7" s="1"/>
  <c r="L1435" i="7"/>
  <c r="K1435" i="7"/>
  <c r="H1435" i="7"/>
  <c r="U1435" i="7" s="1"/>
  <c r="C1435" i="7"/>
  <c r="E1435" i="7" s="1"/>
  <c r="F1435" i="7" s="1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C1432" i="7"/>
  <c r="E1432" i="7" s="1"/>
  <c r="F1432" i="7" s="1"/>
  <c r="L1431" i="7"/>
  <c r="K1431" i="7"/>
  <c r="H1431" i="7"/>
  <c r="U1431" i="7" s="1"/>
  <c r="C1431" i="7"/>
  <c r="E1431" i="7" s="1"/>
  <c r="F1431" i="7" s="1"/>
  <c r="L1430" i="7"/>
  <c r="K1430" i="7"/>
  <c r="H1430" i="7"/>
  <c r="U1430" i="7" s="1"/>
  <c r="C1430" i="7"/>
  <c r="E1430" i="7" s="1"/>
  <c r="F1430" i="7" s="1"/>
  <c r="U1429" i="7"/>
  <c r="L1429" i="7"/>
  <c r="K1429" i="7"/>
  <c r="H1429" i="7"/>
  <c r="C1429" i="7"/>
  <c r="E1429" i="7" s="1"/>
  <c r="F1429" i="7" s="1"/>
  <c r="L1428" i="7"/>
  <c r="K1428" i="7"/>
  <c r="H1428" i="7"/>
  <c r="U1428" i="7" s="1"/>
  <c r="C1428" i="7"/>
  <c r="E1428" i="7" s="1"/>
  <c r="F1428" i="7" s="1"/>
  <c r="L1427" i="7"/>
  <c r="K1427" i="7"/>
  <c r="H1427" i="7"/>
  <c r="U1427" i="7" s="1"/>
  <c r="C1427" i="7"/>
  <c r="E1427" i="7" s="1"/>
  <c r="F1427" i="7" s="1"/>
  <c r="U1426" i="7"/>
  <c r="L1426" i="7"/>
  <c r="K1426" i="7"/>
  <c r="H1426" i="7"/>
  <c r="C1426" i="7"/>
  <c r="E1426" i="7" s="1"/>
  <c r="F1426" i="7" s="1"/>
  <c r="L1425" i="7"/>
  <c r="K1425" i="7"/>
  <c r="H1425" i="7"/>
  <c r="U1425" i="7" s="1"/>
  <c r="F1425" i="7"/>
  <c r="C1425" i="7"/>
  <c r="E1425" i="7" s="1"/>
  <c r="L1424" i="7"/>
  <c r="K1424" i="7"/>
  <c r="H1424" i="7"/>
  <c r="U1424" i="7" s="1"/>
  <c r="C1424" i="7"/>
  <c r="E1424" i="7" s="1"/>
  <c r="F1424" i="7" s="1"/>
  <c r="L1423" i="7"/>
  <c r="K1423" i="7"/>
  <c r="H1423" i="7"/>
  <c r="U1423" i="7" s="1"/>
  <c r="C1423" i="7"/>
  <c r="E1423" i="7" s="1"/>
  <c r="F1423" i="7" s="1"/>
  <c r="U1422" i="7"/>
  <c r="L1422" i="7"/>
  <c r="K1422" i="7"/>
  <c r="J1422" i="7"/>
  <c r="H1422" i="7"/>
  <c r="C1422" i="7"/>
  <c r="E1422" i="7" s="1"/>
  <c r="F1422" i="7" s="1"/>
  <c r="L1421" i="7"/>
  <c r="K1421" i="7"/>
  <c r="H1421" i="7"/>
  <c r="U1421" i="7" s="1"/>
  <c r="C1421" i="7"/>
  <c r="E1421" i="7" s="1"/>
  <c r="F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H1418" i="7"/>
  <c r="U1418" i="7" s="1"/>
  <c r="C1418" i="7"/>
  <c r="E1418" i="7" s="1"/>
  <c r="F1418" i="7" s="1"/>
  <c r="U1417" i="7"/>
  <c r="L1417" i="7"/>
  <c r="K1417" i="7"/>
  <c r="J1417" i="7"/>
  <c r="H1417" i="7"/>
  <c r="C1417" i="7"/>
  <c r="E1417" i="7" s="1"/>
  <c r="F1417" i="7" s="1"/>
  <c r="L1416" i="7"/>
  <c r="K1416" i="7"/>
  <c r="H1416" i="7"/>
  <c r="U1416" i="7" s="1"/>
  <c r="E1416" i="7"/>
  <c r="F1416" i="7" s="1"/>
  <c r="C1416" i="7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C1414" i="7"/>
  <c r="E1414" i="7" s="1"/>
  <c r="F1414" i="7" s="1"/>
  <c r="U1413" i="7"/>
  <c r="L1413" i="7"/>
  <c r="K1413" i="7"/>
  <c r="H1413" i="7"/>
  <c r="C1413" i="7"/>
  <c r="E1413" i="7" s="1"/>
  <c r="F1413" i="7" s="1"/>
  <c r="L1412" i="7"/>
  <c r="K1412" i="7"/>
  <c r="H1412" i="7"/>
  <c r="U1412" i="7" s="1"/>
  <c r="C1412" i="7"/>
  <c r="E1412" i="7" s="1"/>
  <c r="F1412" i="7" s="1"/>
  <c r="I1412" i="7" s="1"/>
  <c r="L1411" i="7"/>
  <c r="K1411" i="7"/>
  <c r="H1411" i="7"/>
  <c r="U1411" i="7" s="1"/>
  <c r="C1411" i="7"/>
  <c r="E1411" i="7" s="1"/>
  <c r="F1411" i="7" s="1"/>
  <c r="L1410" i="7"/>
  <c r="K1410" i="7"/>
  <c r="H1410" i="7"/>
  <c r="U1410" i="7" s="1"/>
  <c r="C1410" i="7"/>
  <c r="E1410" i="7" s="1"/>
  <c r="F1410" i="7" s="1"/>
  <c r="L1409" i="7"/>
  <c r="K1409" i="7"/>
  <c r="H1409" i="7"/>
  <c r="U1409" i="7" s="1"/>
  <c r="C1409" i="7"/>
  <c r="E1409" i="7" s="1"/>
  <c r="F1409" i="7" s="1"/>
  <c r="L1408" i="7"/>
  <c r="K1408" i="7"/>
  <c r="H1408" i="7"/>
  <c r="U1408" i="7" s="1"/>
  <c r="C1408" i="7"/>
  <c r="E1408" i="7" s="1"/>
  <c r="F1408" i="7" s="1"/>
  <c r="L1407" i="7"/>
  <c r="K1407" i="7"/>
  <c r="H1407" i="7"/>
  <c r="U1407" i="7" s="1"/>
  <c r="C1407" i="7"/>
  <c r="E1407" i="7" s="1"/>
  <c r="F1407" i="7" s="1"/>
  <c r="L1406" i="7"/>
  <c r="K1406" i="7"/>
  <c r="H1406" i="7"/>
  <c r="U1406" i="7" s="1"/>
  <c r="F1406" i="7"/>
  <c r="C1406" i="7"/>
  <c r="E1406" i="7" s="1"/>
  <c r="U1405" i="7"/>
  <c r="L1405" i="7"/>
  <c r="K1405" i="7"/>
  <c r="H1405" i="7"/>
  <c r="C1405" i="7"/>
  <c r="E1405" i="7" s="1"/>
  <c r="F1405" i="7" s="1"/>
  <c r="L1404" i="7"/>
  <c r="K1404" i="7"/>
  <c r="H1404" i="7"/>
  <c r="U1404" i="7" s="1"/>
  <c r="C1404" i="7"/>
  <c r="E1404" i="7" s="1"/>
  <c r="F1404" i="7" s="1"/>
  <c r="L1403" i="7"/>
  <c r="K1403" i="7"/>
  <c r="H1403" i="7"/>
  <c r="U1403" i="7" s="1"/>
  <c r="C1403" i="7"/>
  <c r="E1403" i="7" s="1"/>
  <c r="F1403" i="7" s="1"/>
  <c r="L1402" i="7"/>
  <c r="K1402" i="7"/>
  <c r="H1402" i="7"/>
  <c r="U1402" i="7" s="1"/>
  <c r="C1402" i="7"/>
  <c r="E1402" i="7" s="1"/>
  <c r="F1402" i="7" s="1"/>
  <c r="L1401" i="7"/>
  <c r="K1401" i="7"/>
  <c r="H1401" i="7"/>
  <c r="U1401" i="7" s="1"/>
  <c r="C1401" i="7"/>
  <c r="E1401" i="7" s="1"/>
  <c r="F1401" i="7" s="1"/>
  <c r="L1400" i="7"/>
  <c r="K1400" i="7"/>
  <c r="H1400" i="7"/>
  <c r="U1400" i="7" s="1"/>
  <c r="C1400" i="7"/>
  <c r="E1400" i="7" s="1"/>
  <c r="F1400" i="7" s="1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L1394" i="7"/>
  <c r="K1394" i="7"/>
  <c r="H1394" i="7"/>
  <c r="U1394" i="7" s="1"/>
  <c r="C1394" i="7"/>
  <c r="E1394" i="7" s="1"/>
  <c r="F1394" i="7" s="1"/>
  <c r="L1393" i="7"/>
  <c r="K1393" i="7"/>
  <c r="J1393" i="7"/>
  <c r="H1393" i="7"/>
  <c r="U1393" i="7" s="1"/>
  <c r="F1393" i="7"/>
  <c r="C1393" i="7"/>
  <c r="E1393" i="7" s="1"/>
  <c r="L1392" i="7"/>
  <c r="K1392" i="7"/>
  <c r="H1392" i="7"/>
  <c r="U1392" i="7" s="1"/>
  <c r="E1392" i="7"/>
  <c r="F1392" i="7" s="1"/>
  <c r="C1392" i="7"/>
  <c r="L1391" i="7"/>
  <c r="K1391" i="7"/>
  <c r="H1391" i="7"/>
  <c r="U1391" i="7" s="1"/>
  <c r="C1391" i="7"/>
  <c r="E1391" i="7" s="1"/>
  <c r="F1391" i="7" s="1"/>
  <c r="L1390" i="7"/>
  <c r="K1390" i="7"/>
  <c r="H1390" i="7"/>
  <c r="U1390" i="7" s="1"/>
  <c r="E1390" i="7"/>
  <c r="F1390" i="7" s="1"/>
  <c r="C1390" i="7"/>
  <c r="U1389" i="7"/>
  <c r="L1389" i="7"/>
  <c r="K1389" i="7"/>
  <c r="H1389" i="7"/>
  <c r="C1389" i="7"/>
  <c r="E1389" i="7" s="1"/>
  <c r="F1389" i="7" s="1"/>
  <c r="L1388" i="7"/>
  <c r="K1388" i="7"/>
  <c r="H1388" i="7"/>
  <c r="U1388" i="7" s="1"/>
  <c r="C1388" i="7"/>
  <c r="E1388" i="7" s="1"/>
  <c r="F1388" i="7" s="1"/>
  <c r="L1387" i="7"/>
  <c r="K1387" i="7"/>
  <c r="H1387" i="7"/>
  <c r="U1387" i="7" s="1"/>
  <c r="F1387" i="7"/>
  <c r="C1387" i="7"/>
  <c r="E1387" i="7" s="1"/>
  <c r="L1386" i="7"/>
  <c r="K1386" i="7"/>
  <c r="H1386" i="7"/>
  <c r="U1386" i="7" s="1"/>
  <c r="C1386" i="7"/>
  <c r="E1386" i="7" s="1"/>
  <c r="F1386" i="7" s="1"/>
  <c r="L1385" i="7"/>
  <c r="K1385" i="7"/>
  <c r="H1385" i="7"/>
  <c r="U1385" i="7" s="1"/>
  <c r="C1385" i="7"/>
  <c r="E1385" i="7" s="1"/>
  <c r="F1385" i="7" s="1"/>
  <c r="U1384" i="7"/>
  <c r="L1384" i="7"/>
  <c r="K1384" i="7"/>
  <c r="H1384" i="7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F1382" i="7"/>
  <c r="C1382" i="7"/>
  <c r="E1382" i="7" s="1"/>
  <c r="L1381" i="7"/>
  <c r="K1381" i="7"/>
  <c r="H1381" i="7"/>
  <c r="U1381" i="7" s="1"/>
  <c r="C1381" i="7"/>
  <c r="E1381" i="7" s="1"/>
  <c r="F1381" i="7" s="1"/>
  <c r="L1380" i="7"/>
  <c r="K1380" i="7"/>
  <c r="H1380" i="7"/>
  <c r="U1380" i="7" s="1"/>
  <c r="E1380" i="7"/>
  <c r="F1380" i="7" s="1"/>
  <c r="C1380" i="7"/>
  <c r="L1379" i="7"/>
  <c r="K1379" i="7"/>
  <c r="H1379" i="7"/>
  <c r="U1379" i="7" s="1"/>
  <c r="C1379" i="7"/>
  <c r="E1379" i="7" s="1"/>
  <c r="F1379" i="7" s="1"/>
  <c r="L1378" i="7"/>
  <c r="K1378" i="7"/>
  <c r="H1378" i="7"/>
  <c r="U1378" i="7" s="1"/>
  <c r="C1378" i="7"/>
  <c r="E1378" i="7" s="1"/>
  <c r="F1378" i="7" s="1"/>
  <c r="L1377" i="7"/>
  <c r="K1377" i="7"/>
  <c r="H1377" i="7"/>
  <c r="U1377" i="7" s="1"/>
  <c r="C1377" i="7"/>
  <c r="E1377" i="7" s="1"/>
  <c r="F1377" i="7" s="1"/>
  <c r="L1376" i="7"/>
  <c r="K1376" i="7"/>
  <c r="H1376" i="7"/>
  <c r="U1376" i="7" s="1"/>
  <c r="E1376" i="7"/>
  <c r="F1376" i="7" s="1"/>
  <c r="C1376" i="7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L1373" i="7"/>
  <c r="K1373" i="7"/>
  <c r="H1373" i="7"/>
  <c r="U1373" i="7" s="1"/>
  <c r="C1373" i="7"/>
  <c r="E1373" i="7" s="1"/>
  <c r="F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C1370" i="7"/>
  <c r="E1370" i="7" s="1"/>
  <c r="F1370" i="7" s="1"/>
  <c r="L1369" i="7"/>
  <c r="K1369" i="7"/>
  <c r="H1369" i="7"/>
  <c r="U1369" i="7" s="1"/>
  <c r="F1369" i="7"/>
  <c r="I1369" i="7" s="1"/>
  <c r="C1369" i="7"/>
  <c r="E1369" i="7" s="1"/>
  <c r="L1368" i="7"/>
  <c r="K1368" i="7"/>
  <c r="H1368" i="7"/>
  <c r="U1368" i="7" s="1"/>
  <c r="F1368" i="7"/>
  <c r="E1368" i="7"/>
  <c r="C1368" i="7"/>
  <c r="L1367" i="7"/>
  <c r="K1367" i="7"/>
  <c r="H1367" i="7"/>
  <c r="U1367" i="7" s="1"/>
  <c r="C1367" i="7"/>
  <c r="E1367" i="7" s="1"/>
  <c r="F1367" i="7" s="1"/>
  <c r="U1366" i="7"/>
  <c r="L1366" i="7"/>
  <c r="K1366" i="7"/>
  <c r="H1366" i="7"/>
  <c r="E1366" i="7"/>
  <c r="F1366" i="7" s="1"/>
  <c r="C1366" i="7"/>
  <c r="L1365" i="7"/>
  <c r="K1365" i="7"/>
  <c r="H1365" i="7"/>
  <c r="U1365" i="7" s="1"/>
  <c r="C1365" i="7"/>
  <c r="E1365" i="7" s="1"/>
  <c r="F1365" i="7" s="1"/>
  <c r="L1364" i="7"/>
  <c r="K1364" i="7"/>
  <c r="H1364" i="7"/>
  <c r="U1364" i="7" s="1"/>
  <c r="F1364" i="7"/>
  <c r="C1364" i="7"/>
  <c r="E1364" i="7" s="1"/>
  <c r="U1363" i="7"/>
  <c r="L1363" i="7"/>
  <c r="K1363" i="7"/>
  <c r="H1363" i="7"/>
  <c r="C1363" i="7"/>
  <c r="E1363" i="7" s="1"/>
  <c r="F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C1361" i="7"/>
  <c r="E1361" i="7" s="1"/>
  <c r="F1361" i="7" s="1"/>
  <c r="L1360" i="7"/>
  <c r="K1360" i="7"/>
  <c r="H1360" i="7"/>
  <c r="U1360" i="7" s="1"/>
  <c r="C1360" i="7"/>
  <c r="E1360" i="7" s="1"/>
  <c r="F1360" i="7" s="1"/>
  <c r="L1359" i="7"/>
  <c r="K1359" i="7"/>
  <c r="H1359" i="7"/>
  <c r="U1359" i="7" s="1"/>
  <c r="C1359" i="7"/>
  <c r="E1359" i="7" s="1"/>
  <c r="F1359" i="7" s="1"/>
  <c r="L1358" i="7"/>
  <c r="K1358" i="7"/>
  <c r="H1358" i="7"/>
  <c r="U1358" i="7" s="1"/>
  <c r="C1358" i="7"/>
  <c r="E1358" i="7" s="1"/>
  <c r="F1358" i="7" s="1"/>
  <c r="L1357" i="7"/>
  <c r="K1357" i="7"/>
  <c r="H1357" i="7"/>
  <c r="U1357" i="7" s="1"/>
  <c r="C1357" i="7"/>
  <c r="E1357" i="7" s="1"/>
  <c r="F1357" i="7" s="1"/>
  <c r="L1356" i="7"/>
  <c r="K1356" i="7"/>
  <c r="H1356" i="7"/>
  <c r="U1356" i="7" s="1"/>
  <c r="C1356" i="7"/>
  <c r="E1356" i="7" s="1"/>
  <c r="F1356" i="7" s="1"/>
  <c r="L1355" i="7"/>
  <c r="K1355" i="7"/>
  <c r="H1355" i="7"/>
  <c r="U1355" i="7" s="1"/>
  <c r="C1355" i="7"/>
  <c r="E1355" i="7" s="1"/>
  <c r="F1355" i="7" s="1"/>
  <c r="L1354" i="7"/>
  <c r="K1354" i="7"/>
  <c r="H1354" i="7"/>
  <c r="U1354" i="7" s="1"/>
  <c r="E1354" i="7"/>
  <c r="F1354" i="7" s="1"/>
  <c r="C1354" i="7"/>
  <c r="L1353" i="7"/>
  <c r="K1353" i="7"/>
  <c r="H1353" i="7"/>
  <c r="U1353" i="7" s="1"/>
  <c r="C1353" i="7"/>
  <c r="E1353" i="7" s="1"/>
  <c r="F1353" i="7" s="1"/>
  <c r="L1352" i="7"/>
  <c r="K1352" i="7"/>
  <c r="H1352" i="7"/>
  <c r="U1352" i="7" s="1"/>
  <c r="C1352" i="7"/>
  <c r="E1352" i="7" s="1"/>
  <c r="F1352" i="7" s="1"/>
  <c r="L1351" i="7"/>
  <c r="K1351" i="7"/>
  <c r="J1351" i="7"/>
  <c r="H1351" i="7"/>
  <c r="U1351" i="7" s="1"/>
  <c r="C1351" i="7"/>
  <c r="E1351" i="7" s="1"/>
  <c r="F1351" i="7" s="1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C1349" i="7"/>
  <c r="E1349" i="7" s="1"/>
  <c r="F1349" i="7" s="1"/>
  <c r="U1348" i="7"/>
  <c r="L1348" i="7"/>
  <c r="K1348" i="7"/>
  <c r="H1348" i="7"/>
  <c r="C1348" i="7"/>
  <c r="E1348" i="7" s="1"/>
  <c r="F1348" i="7" s="1"/>
  <c r="L1347" i="7"/>
  <c r="K1347" i="7"/>
  <c r="H1347" i="7"/>
  <c r="U1347" i="7" s="1"/>
  <c r="C1347" i="7"/>
  <c r="E1347" i="7" s="1"/>
  <c r="F1347" i="7" s="1"/>
  <c r="L1346" i="7"/>
  <c r="K1346" i="7"/>
  <c r="H1346" i="7"/>
  <c r="U1346" i="7" s="1"/>
  <c r="C1346" i="7"/>
  <c r="E1346" i="7" s="1"/>
  <c r="F1346" i="7" s="1"/>
  <c r="U1345" i="7"/>
  <c r="L1345" i="7"/>
  <c r="K1345" i="7"/>
  <c r="H1345" i="7"/>
  <c r="F1345" i="7"/>
  <c r="C1345" i="7"/>
  <c r="E1345" i="7" s="1"/>
  <c r="L1344" i="7"/>
  <c r="K1344" i="7"/>
  <c r="H1344" i="7"/>
  <c r="U1344" i="7" s="1"/>
  <c r="C1344" i="7"/>
  <c r="E1344" i="7" s="1"/>
  <c r="F1344" i="7" s="1"/>
  <c r="L1343" i="7"/>
  <c r="K1343" i="7"/>
  <c r="H1343" i="7"/>
  <c r="U1343" i="7" s="1"/>
  <c r="C1343" i="7"/>
  <c r="E1343" i="7" s="1"/>
  <c r="F1343" i="7" s="1"/>
  <c r="U1342" i="7"/>
  <c r="L1342" i="7"/>
  <c r="K1342" i="7"/>
  <c r="H1342" i="7"/>
  <c r="C1342" i="7"/>
  <c r="E1342" i="7" s="1"/>
  <c r="F1342" i="7" s="1"/>
  <c r="U1341" i="7"/>
  <c r="L1341" i="7"/>
  <c r="K1341" i="7"/>
  <c r="H1341" i="7"/>
  <c r="C1341" i="7"/>
  <c r="E1341" i="7" s="1"/>
  <c r="F1341" i="7" s="1"/>
  <c r="L1340" i="7"/>
  <c r="K1340" i="7"/>
  <c r="H1340" i="7"/>
  <c r="U1340" i="7" s="1"/>
  <c r="E1340" i="7"/>
  <c r="F1340" i="7" s="1"/>
  <c r="C1340" i="7"/>
  <c r="L1339" i="7"/>
  <c r="K1339" i="7"/>
  <c r="J1339" i="7"/>
  <c r="H1339" i="7"/>
  <c r="U1339" i="7" s="1"/>
  <c r="F1339" i="7"/>
  <c r="C1339" i="7"/>
  <c r="E1339" i="7" s="1"/>
  <c r="L1338" i="7"/>
  <c r="K1338" i="7"/>
  <c r="H1338" i="7"/>
  <c r="U1338" i="7" s="1"/>
  <c r="C1338" i="7"/>
  <c r="E1338" i="7" s="1"/>
  <c r="F1338" i="7" s="1"/>
  <c r="L1337" i="7"/>
  <c r="K1337" i="7"/>
  <c r="H1337" i="7"/>
  <c r="U1337" i="7" s="1"/>
  <c r="C1337" i="7"/>
  <c r="E1337" i="7" s="1"/>
  <c r="F1337" i="7" s="1"/>
  <c r="L1336" i="7"/>
  <c r="K1336" i="7"/>
  <c r="H1336" i="7"/>
  <c r="U1336" i="7" s="1"/>
  <c r="E1336" i="7"/>
  <c r="F1336" i="7" s="1"/>
  <c r="C1336" i="7"/>
  <c r="L1335" i="7"/>
  <c r="K1335" i="7"/>
  <c r="H1335" i="7"/>
  <c r="U1335" i="7" s="1"/>
  <c r="C1335" i="7"/>
  <c r="E1335" i="7" s="1"/>
  <c r="F1335" i="7" s="1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L1331" i="7"/>
  <c r="K1331" i="7"/>
  <c r="H1331" i="7"/>
  <c r="U1331" i="7" s="1"/>
  <c r="C1331" i="7"/>
  <c r="E1331" i="7" s="1"/>
  <c r="F1331" i="7" s="1"/>
  <c r="L1330" i="7"/>
  <c r="K1330" i="7"/>
  <c r="H1330" i="7"/>
  <c r="U1330" i="7" s="1"/>
  <c r="C1330" i="7"/>
  <c r="E1330" i="7" s="1"/>
  <c r="F1330" i="7" s="1"/>
  <c r="L1329" i="7"/>
  <c r="K1329" i="7"/>
  <c r="H1329" i="7"/>
  <c r="U1329" i="7" s="1"/>
  <c r="C1329" i="7"/>
  <c r="E1329" i="7" s="1"/>
  <c r="F1329" i="7" s="1"/>
  <c r="L1328" i="7"/>
  <c r="K1328" i="7"/>
  <c r="H1328" i="7"/>
  <c r="U1328" i="7" s="1"/>
  <c r="C1328" i="7"/>
  <c r="E1328" i="7" s="1"/>
  <c r="F1328" i="7" s="1"/>
  <c r="L1327" i="7"/>
  <c r="K1327" i="7"/>
  <c r="H1327" i="7"/>
  <c r="U1327" i="7" s="1"/>
  <c r="C1327" i="7"/>
  <c r="E1327" i="7" s="1"/>
  <c r="F1327" i="7" s="1"/>
  <c r="L1326" i="7"/>
  <c r="K1326" i="7"/>
  <c r="H1326" i="7"/>
  <c r="U1326" i="7" s="1"/>
  <c r="C1326" i="7"/>
  <c r="E1326" i="7" s="1"/>
  <c r="F1326" i="7" s="1"/>
  <c r="L1325" i="7"/>
  <c r="K1325" i="7"/>
  <c r="H1325" i="7"/>
  <c r="U1325" i="7" s="1"/>
  <c r="C1325" i="7"/>
  <c r="E1325" i="7" s="1"/>
  <c r="F1325" i="7" s="1"/>
  <c r="L1324" i="7"/>
  <c r="K1324" i="7"/>
  <c r="H1324" i="7"/>
  <c r="U1324" i="7" s="1"/>
  <c r="E1324" i="7"/>
  <c r="F1324" i="7" s="1"/>
  <c r="C1324" i="7"/>
  <c r="L1323" i="7"/>
  <c r="K1323" i="7"/>
  <c r="H1323" i="7"/>
  <c r="U1323" i="7" s="1"/>
  <c r="C1323" i="7"/>
  <c r="E1323" i="7" s="1"/>
  <c r="F1323" i="7" s="1"/>
  <c r="L1322" i="7"/>
  <c r="K1322" i="7"/>
  <c r="H1322" i="7"/>
  <c r="U1322" i="7" s="1"/>
  <c r="C1322" i="7"/>
  <c r="E1322" i="7" s="1"/>
  <c r="F1322" i="7" s="1"/>
  <c r="U1321" i="7"/>
  <c r="L1321" i="7"/>
  <c r="K1321" i="7"/>
  <c r="H1321" i="7"/>
  <c r="C1321" i="7"/>
  <c r="E1321" i="7" s="1"/>
  <c r="F1321" i="7" s="1"/>
  <c r="L1320" i="7"/>
  <c r="K1320" i="7"/>
  <c r="H1320" i="7"/>
  <c r="U1320" i="7" s="1"/>
  <c r="F1320" i="7"/>
  <c r="E1320" i="7"/>
  <c r="C1320" i="7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C1318" i="7"/>
  <c r="E1318" i="7" s="1"/>
  <c r="F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E1316" i="7"/>
  <c r="F1316" i="7" s="1"/>
  <c r="C1316" i="7"/>
  <c r="L1315" i="7"/>
  <c r="K1315" i="7"/>
  <c r="H1315" i="7"/>
  <c r="U1315" i="7" s="1"/>
  <c r="C1315" i="7"/>
  <c r="E1315" i="7" s="1"/>
  <c r="F1315" i="7" s="1"/>
  <c r="I1315" i="7" s="1"/>
  <c r="L1314" i="7"/>
  <c r="K1314" i="7"/>
  <c r="H1314" i="7"/>
  <c r="U1314" i="7" s="1"/>
  <c r="F1314" i="7"/>
  <c r="C1314" i="7"/>
  <c r="E1314" i="7" s="1"/>
  <c r="L1313" i="7"/>
  <c r="K1313" i="7"/>
  <c r="H1313" i="7"/>
  <c r="U1313" i="7" s="1"/>
  <c r="C1313" i="7"/>
  <c r="E1313" i="7" s="1"/>
  <c r="F1313" i="7" s="1"/>
  <c r="L1312" i="7"/>
  <c r="K1312" i="7"/>
  <c r="H1312" i="7"/>
  <c r="U1312" i="7" s="1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L1307" i="7"/>
  <c r="K1307" i="7"/>
  <c r="H1307" i="7"/>
  <c r="U1307" i="7" s="1"/>
  <c r="C1307" i="7"/>
  <c r="E1307" i="7" s="1"/>
  <c r="F1307" i="7" s="1"/>
  <c r="L1306" i="7"/>
  <c r="K1306" i="7"/>
  <c r="J1306" i="7"/>
  <c r="H1306" i="7"/>
  <c r="U1306" i="7" s="1"/>
  <c r="C1306" i="7"/>
  <c r="E1306" i="7" s="1"/>
  <c r="F1306" i="7" s="1"/>
  <c r="I1306" i="7" s="1"/>
  <c r="L1305" i="7"/>
  <c r="K1305" i="7"/>
  <c r="H1305" i="7"/>
  <c r="U1305" i="7" s="1"/>
  <c r="C1305" i="7"/>
  <c r="E1305" i="7" s="1"/>
  <c r="F1305" i="7" s="1"/>
  <c r="L1304" i="7"/>
  <c r="K1304" i="7"/>
  <c r="H1304" i="7"/>
  <c r="U1304" i="7" s="1"/>
  <c r="C1304" i="7"/>
  <c r="E1304" i="7" s="1"/>
  <c r="F1304" i="7" s="1"/>
  <c r="L1303" i="7"/>
  <c r="K1303" i="7"/>
  <c r="H1303" i="7"/>
  <c r="U1303" i="7" s="1"/>
  <c r="C1303" i="7"/>
  <c r="E1303" i="7" s="1"/>
  <c r="F1303" i="7" s="1"/>
  <c r="L1302" i="7"/>
  <c r="K1302" i="7"/>
  <c r="H1302" i="7"/>
  <c r="U1302" i="7" s="1"/>
  <c r="F1302" i="7"/>
  <c r="C1302" i="7"/>
  <c r="E1302" i="7" s="1"/>
  <c r="L1301" i="7"/>
  <c r="K1301" i="7"/>
  <c r="H1301" i="7"/>
  <c r="U1301" i="7" s="1"/>
  <c r="C1301" i="7"/>
  <c r="E1301" i="7" s="1"/>
  <c r="F1301" i="7" s="1"/>
  <c r="L1300" i="7"/>
  <c r="K1300" i="7"/>
  <c r="H1300" i="7"/>
  <c r="U1300" i="7" s="1"/>
  <c r="C1300" i="7"/>
  <c r="E1300" i="7" s="1"/>
  <c r="F1300" i="7" s="1"/>
  <c r="I1300" i="7" s="1"/>
  <c r="L1299" i="7"/>
  <c r="K1299" i="7"/>
  <c r="H1299" i="7"/>
  <c r="U1299" i="7" s="1"/>
  <c r="C1299" i="7"/>
  <c r="E1299" i="7" s="1"/>
  <c r="F1299" i="7" s="1"/>
  <c r="L1298" i="7"/>
  <c r="K1298" i="7"/>
  <c r="H1298" i="7"/>
  <c r="U1298" i="7" s="1"/>
  <c r="C1298" i="7"/>
  <c r="E1298" i="7" s="1"/>
  <c r="F1298" i="7" s="1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C1296" i="7"/>
  <c r="E1296" i="7" s="1"/>
  <c r="F1296" i="7" s="1"/>
  <c r="L1295" i="7"/>
  <c r="K1295" i="7"/>
  <c r="H1295" i="7"/>
  <c r="U1295" i="7" s="1"/>
  <c r="C1295" i="7"/>
  <c r="E1295" i="7" s="1"/>
  <c r="F1295" i="7" s="1"/>
  <c r="L1294" i="7"/>
  <c r="K1294" i="7"/>
  <c r="H1294" i="7"/>
  <c r="U1294" i="7" s="1"/>
  <c r="C1294" i="7"/>
  <c r="E1294" i="7" s="1"/>
  <c r="F1294" i="7" s="1"/>
  <c r="L1293" i="7"/>
  <c r="K1293" i="7"/>
  <c r="H1293" i="7"/>
  <c r="U1293" i="7" s="1"/>
  <c r="C1293" i="7"/>
  <c r="E1293" i="7" s="1"/>
  <c r="F1293" i="7" s="1"/>
  <c r="L1292" i="7"/>
  <c r="K1292" i="7"/>
  <c r="H1292" i="7"/>
  <c r="U1292" i="7" s="1"/>
  <c r="C1292" i="7"/>
  <c r="E1292" i="7" s="1"/>
  <c r="F1292" i="7" s="1"/>
  <c r="U1291" i="7"/>
  <c r="L1291" i="7"/>
  <c r="K1291" i="7"/>
  <c r="H1291" i="7"/>
  <c r="C1291" i="7"/>
  <c r="E1291" i="7" s="1"/>
  <c r="F1291" i="7" s="1"/>
  <c r="L1290" i="7"/>
  <c r="K1290" i="7"/>
  <c r="H1290" i="7"/>
  <c r="U1290" i="7" s="1"/>
  <c r="C1290" i="7"/>
  <c r="E1290" i="7" s="1"/>
  <c r="F1290" i="7" s="1"/>
  <c r="U1289" i="7"/>
  <c r="L1289" i="7"/>
  <c r="K1289" i="7"/>
  <c r="H1289" i="7"/>
  <c r="C1289" i="7"/>
  <c r="E1289" i="7" s="1"/>
  <c r="F1289" i="7" s="1"/>
  <c r="L1288" i="7"/>
  <c r="K1288" i="7"/>
  <c r="H1288" i="7"/>
  <c r="U1288" i="7" s="1"/>
  <c r="E1288" i="7"/>
  <c r="F1288" i="7" s="1"/>
  <c r="C1288" i="7"/>
  <c r="L1287" i="7"/>
  <c r="K1287" i="7"/>
  <c r="H1287" i="7"/>
  <c r="U1287" i="7" s="1"/>
  <c r="C1287" i="7"/>
  <c r="E1287" i="7" s="1"/>
  <c r="F1287" i="7" s="1"/>
  <c r="L1286" i="7"/>
  <c r="K1286" i="7"/>
  <c r="H1286" i="7"/>
  <c r="U1286" i="7" s="1"/>
  <c r="F1286" i="7"/>
  <c r="C1286" i="7"/>
  <c r="E1286" i="7" s="1"/>
  <c r="L1285" i="7"/>
  <c r="K1285" i="7"/>
  <c r="H1285" i="7"/>
  <c r="U1285" i="7" s="1"/>
  <c r="C1285" i="7"/>
  <c r="E1285" i="7" s="1"/>
  <c r="F1285" i="7" s="1"/>
  <c r="L1284" i="7"/>
  <c r="K1284" i="7"/>
  <c r="H1284" i="7"/>
  <c r="U1284" i="7" s="1"/>
  <c r="F1284" i="7"/>
  <c r="C1284" i="7"/>
  <c r="E1284" i="7" s="1"/>
  <c r="L1283" i="7"/>
  <c r="K1283" i="7"/>
  <c r="H1283" i="7"/>
  <c r="U1283" i="7" s="1"/>
  <c r="C1283" i="7"/>
  <c r="E1283" i="7" s="1"/>
  <c r="F1283" i="7" s="1"/>
  <c r="U1282" i="7"/>
  <c r="L1282" i="7"/>
  <c r="K1282" i="7"/>
  <c r="H1282" i="7"/>
  <c r="C1282" i="7"/>
  <c r="E1282" i="7" s="1"/>
  <c r="F1282" i="7" s="1"/>
  <c r="I1282" i="7" s="1"/>
  <c r="L1281" i="7"/>
  <c r="K1281" i="7"/>
  <c r="H1281" i="7"/>
  <c r="U1281" i="7" s="1"/>
  <c r="C1281" i="7"/>
  <c r="E1281" i="7" s="1"/>
  <c r="F1281" i="7" s="1"/>
  <c r="L1280" i="7"/>
  <c r="K1280" i="7"/>
  <c r="H1280" i="7"/>
  <c r="U1280" i="7" s="1"/>
  <c r="E1280" i="7"/>
  <c r="F1280" i="7" s="1"/>
  <c r="C1280" i="7"/>
  <c r="L1279" i="7"/>
  <c r="K1279" i="7"/>
  <c r="H1279" i="7"/>
  <c r="U1279" i="7" s="1"/>
  <c r="C1279" i="7"/>
  <c r="E1279" i="7" s="1"/>
  <c r="F1279" i="7" s="1"/>
  <c r="I1279" i="7" s="1"/>
  <c r="L1278" i="7"/>
  <c r="K1278" i="7"/>
  <c r="H1278" i="7"/>
  <c r="U1278" i="7" s="1"/>
  <c r="C1278" i="7"/>
  <c r="E1278" i="7" s="1"/>
  <c r="F1278" i="7" s="1"/>
  <c r="U1277" i="7"/>
  <c r="L1277" i="7"/>
  <c r="K1277" i="7"/>
  <c r="H1277" i="7"/>
  <c r="C1277" i="7"/>
  <c r="E1277" i="7" s="1"/>
  <c r="F1277" i="7" s="1"/>
  <c r="L1276" i="7"/>
  <c r="K1276" i="7"/>
  <c r="H1276" i="7"/>
  <c r="U1276" i="7" s="1"/>
  <c r="C1276" i="7"/>
  <c r="E1276" i="7" s="1"/>
  <c r="F1276" i="7" s="1"/>
  <c r="I1276" i="7" s="1"/>
  <c r="L1275" i="7"/>
  <c r="K1275" i="7"/>
  <c r="H1275" i="7"/>
  <c r="U1275" i="7" s="1"/>
  <c r="C1275" i="7"/>
  <c r="E1275" i="7" s="1"/>
  <c r="F1275" i="7" s="1"/>
  <c r="L1274" i="7"/>
  <c r="K1274" i="7"/>
  <c r="H1274" i="7"/>
  <c r="U1274" i="7" s="1"/>
  <c r="F1274" i="7"/>
  <c r="C1274" i="7"/>
  <c r="E1274" i="7" s="1"/>
  <c r="L1273" i="7"/>
  <c r="K1273" i="7"/>
  <c r="H1273" i="7"/>
  <c r="U1273" i="7" s="1"/>
  <c r="C1273" i="7"/>
  <c r="E1273" i="7" s="1"/>
  <c r="F1273" i="7" s="1"/>
  <c r="J1273" i="7" s="1"/>
  <c r="L1272" i="7"/>
  <c r="K1272" i="7"/>
  <c r="H1272" i="7"/>
  <c r="U1272" i="7" s="1"/>
  <c r="C1272" i="7"/>
  <c r="E1272" i="7" s="1"/>
  <c r="F1272" i="7" s="1"/>
  <c r="L1271" i="7"/>
  <c r="K1271" i="7"/>
  <c r="H1271" i="7"/>
  <c r="U1271" i="7" s="1"/>
  <c r="C1271" i="7"/>
  <c r="E1271" i="7" s="1"/>
  <c r="F1271" i="7" s="1"/>
  <c r="L1270" i="7"/>
  <c r="K1270" i="7"/>
  <c r="H1270" i="7"/>
  <c r="U1270" i="7" s="1"/>
  <c r="C1270" i="7"/>
  <c r="E1270" i="7" s="1"/>
  <c r="F1270" i="7" s="1"/>
  <c r="L1269" i="7"/>
  <c r="K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J1267" i="7"/>
  <c r="H1267" i="7"/>
  <c r="U1267" i="7" s="1"/>
  <c r="F1267" i="7"/>
  <c r="I1267" i="7" s="1"/>
  <c r="C1267" i="7"/>
  <c r="E1267" i="7" s="1"/>
  <c r="L1266" i="7"/>
  <c r="K1266" i="7"/>
  <c r="H1266" i="7"/>
  <c r="U1266" i="7" s="1"/>
  <c r="C1266" i="7"/>
  <c r="E1266" i="7" s="1"/>
  <c r="F1266" i="7" s="1"/>
  <c r="L1265" i="7"/>
  <c r="K1265" i="7"/>
  <c r="H1265" i="7"/>
  <c r="U1265" i="7" s="1"/>
  <c r="C1265" i="7"/>
  <c r="E1265" i="7" s="1"/>
  <c r="F1265" i="7" s="1"/>
  <c r="U1264" i="7"/>
  <c r="L1264" i="7"/>
  <c r="K1264" i="7"/>
  <c r="H1264" i="7"/>
  <c r="C1264" i="7"/>
  <c r="E1264" i="7" s="1"/>
  <c r="F1264" i="7" s="1"/>
  <c r="I1264" i="7" s="1"/>
  <c r="L1263" i="7"/>
  <c r="K1263" i="7"/>
  <c r="H1263" i="7"/>
  <c r="U1263" i="7" s="1"/>
  <c r="C1263" i="7"/>
  <c r="E1263" i="7" s="1"/>
  <c r="F1263" i="7" s="1"/>
  <c r="L1262" i="7"/>
  <c r="K1262" i="7"/>
  <c r="H1262" i="7"/>
  <c r="U1262" i="7" s="1"/>
  <c r="C1262" i="7"/>
  <c r="E1262" i="7" s="1"/>
  <c r="F1262" i="7" s="1"/>
  <c r="L1261" i="7"/>
  <c r="K1261" i="7"/>
  <c r="H1261" i="7"/>
  <c r="U1261" i="7" s="1"/>
  <c r="C1261" i="7"/>
  <c r="E1261" i="7" s="1"/>
  <c r="F1261" i="7" s="1"/>
  <c r="I1261" i="7" s="1"/>
  <c r="L1260" i="7"/>
  <c r="K1260" i="7"/>
  <c r="H1260" i="7"/>
  <c r="U1260" i="7" s="1"/>
  <c r="C1260" i="7"/>
  <c r="E1260" i="7" s="1"/>
  <c r="F1260" i="7" s="1"/>
  <c r="L1259" i="7"/>
  <c r="K1259" i="7"/>
  <c r="H1259" i="7"/>
  <c r="U1259" i="7" s="1"/>
  <c r="C1259" i="7"/>
  <c r="E1259" i="7" s="1"/>
  <c r="F1259" i="7" s="1"/>
  <c r="L1258" i="7"/>
  <c r="K1258" i="7"/>
  <c r="H1258" i="7"/>
  <c r="U1258" i="7" s="1"/>
  <c r="E1258" i="7"/>
  <c r="F1258" i="7" s="1"/>
  <c r="C1258" i="7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E1256" i="7"/>
  <c r="F1256" i="7" s="1"/>
  <c r="C1256" i="7"/>
  <c r="L1255" i="7"/>
  <c r="K1255" i="7"/>
  <c r="H1255" i="7"/>
  <c r="U1255" i="7" s="1"/>
  <c r="C1255" i="7"/>
  <c r="E1255" i="7" s="1"/>
  <c r="F1255" i="7" s="1"/>
  <c r="L1254" i="7"/>
  <c r="K1254" i="7"/>
  <c r="H1254" i="7"/>
  <c r="U1254" i="7" s="1"/>
  <c r="C1254" i="7"/>
  <c r="E1254" i="7" s="1"/>
  <c r="F1254" i="7" s="1"/>
  <c r="L1253" i="7"/>
  <c r="K1253" i="7"/>
  <c r="H1253" i="7"/>
  <c r="U1253" i="7" s="1"/>
  <c r="C1253" i="7"/>
  <c r="E1253" i="7" s="1"/>
  <c r="F1253" i="7" s="1"/>
  <c r="U1252" i="7"/>
  <c r="L1252" i="7"/>
  <c r="K1252" i="7"/>
  <c r="H1252" i="7"/>
  <c r="C1252" i="7"/>
  <c r="E1252" i="7" s="1"/>
  <c r="F1252" i="7" s="1"/>
  <c r="L1251" i="7"/>
  <c r="K1251" i="7"/>
  <c r="H1251" i="7"/>
  <c r="U1251" i="7" s="1"/>
  <c r="C1251" i="7"/>
  <c r="E1251" i="7" s="1"/>
  <c r="F1251" i="7" s="1"/>
  <c r="L1250" i="7"/>
  <c r="K1250" i="7"/>
  <c r="H1250" i="7"/>
  <c r="U1250" i="7" s="1"/>
  <c r="C1250" i="7"/>
  <c r="E1250" i="7" s="1"/>
  <c r="F1250" i="7" s="1"/>
  <c r="L1249" i="7"/>
  <c r="K1249" i="7"/>
  <c r="H1249" i="7"/>
  <c r="U1249" i="7" s="1"/>
  <c r="F1249" i="7"/>
  <c r="C1249" i="7"/>
  <c r="E1249" i="7" s="1"/>
  <c r="L1248" i="7"/>
  <c r="K1248" i="7"/>
  <c r="H1248" i="7"/>
  <c r="U1248" i="7" s="1"/>
  <c r="C1248" i="7"/>
  <c r="E1248" i="7" s="1"/>
  <c r="F1248" i="7" s="1"/>
  <c r="L1247" i="7"/>
  <c r="K1247" i="7"/>
  <c r="H1247" i="7"/>
  <c r="U1247" i="7" s="1"/>
  <c r="C1247" i="7"/>
  <c r="E1247" i="7" s="1"/>
  <c r="F1247" i="7" s="1"/>
  <c r="L1246" i="7"/>
  <c r="K1246" i="7"/>
  <c r="H1246" i="7"/>
  <c r="U1246" i="7" s="1"/>
  <c r="E1246" i="7"/>
  <c r="F1246" i="7" s="1"/>
  <c r="C1246" i="7"/>
  <c r="U1245" i="7"/>
  <c r="L1245" i="7"/>
  <c r="K1245" i="7"/>
  <c r="H1245" i="7"/>
  <c r="C1245" i="7"/>
  <c r="E1245" i="7" s="1"/>
  <c r="F1245" i="7" s="1"/>
  <c r="L1244" i="7"/>
  <c r="K1244" i="7"/>
  <c r="H1244" i="7"/>
  <c r="U1244" i="7" s="1"/>
  <c r="C1244" i="7"/>
  <c r="E1244" i="7" s="1"/>
  <c r="F1244" i="7" s="1"/>
  <c r="L1243" i="7"/>
  <c r="K1243" i="7"/>
  <c r="H1243" i="7"/>
  <c r="U1243" i="7" s="1"/>
  <c r="C1243" i="7"/>
  <c r="E1243" i="7" s="1"/>
  <c r="F1243" i="7" s="1"/>
  <c r="L1242" i="7"/>
  <c r="K1242" i="7"/>
  <c r="H1242" i="7"/>
  <c r="U1242" i="7" s="1"/>
  <c r="C1242" i="7"/>
  <c r="E1242" i="7" s="1"/>
  <c r="F1242" i="7" s="1"/>
  <c r="U1241" i="7"/>
  <c r="L1241" i="7"/>
  <c r="K1241" i="7"/>
  <c r="H1241" i="7"/>
  <c r="C1241" i="7"/>
  <c r="E1241" i="7" s="1"/>
  <c r="F1241" i="7" s="1"/>
  <c r="L1240" i="7"/>
  <c r="K1240" i="7"/>
  <c r="H1240" i="7"/>
  <c r="U1240" i="7" s="1"/>
  <c r="C1240" i="7"/>
  <c r="E1240" i="7" s="1"/>
  <c r="F1240" i="7" s="1"/>
  <c r="I1240" i="7" s="1"/>
  <c r="L1239" i="7"/>
  <c r="K1239" i="7"/>
  <c r="H1239" i="7"/>
  <c r="U1239" i="7" s="1"/>
  <c r="C1239" i="7"/>
  <c r="E1239" i="7" s="1"/>
  <c r="F1239" i="7" s="1"/>
  <c r="L1238" i="7"/>
  <c r="K1238" i="7"/>
  <c r="H1238" i="7"/>
  <c r="U1238" i="7" s="1"/>
  <c r="C1238" i="7"/>
  <c r="E1238" i="7" s="1"/>
  <c r="F1238" i="7" s="1"/>
  <c r="L1237" i="7"/>
  <c r="K1237" i="7"/>
  <c r="H1237" i="7"/>
  <c r="U1237" i="7" s="1"/>
  <c r="F1237" i="7"/>
  <c r="I1237" i="7" s="1"/>
  <c r="C1237" i="7"/>
  <c r="E1237" i="7" s="1"/>
  <c r="L1236" i="7"/>
  <c r="K1236" i="7"/>
  <c r="H1236" i="7"/>
  <c r="U1236" i="7" s="1"/>
  <c r="F1236" i="7"/>
  <c r="E1236" i="7"/>
  <c r="C1236" i="7"/>
  <c r="L1235" i="7"/>
  <c r="K1235" i="7"/>
  <c r="H1235" i="7"/>
  <c r="U1235" i="7" s="1"/>
  <c r="C1235" i="7"/>
  <c r="E1235" i="7" s="1"/>
  <c r="F1235" i="7" s="1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L1232" i="7"/>
  <c r="K1232" i="7"/>
  <c r="H1232" i="7"/>
  <c r="U1232" i="7" s="1"/>
  <c r="E1232" i="7"/>
  <c r="F1232" i="7" s="1"/>
  <c r="C1232" i="7"/>
  <c r="L1231" i="7"/>
  <c r="K1231" i="7"/>
  <c r="H1231" i="7"/>
  <c r="U1231" i="7" s="1"/>
  <c r="F1231" i="7"/>
  <c r="C1231" i="7"/>
  <c r="E1231" i="7" s="1"/>
  <c r="L1230" i="7"/>
  <c r="K1230" i="7"/>
  <c r="H1230" i="7"/>
  <c r="U1230" i="7" s="1"/>
  <c r="F1230" i="7"/>
  <c r="C1230" i="7"/>
  <c r="E1230" i="7" s="1"/>
  <c r="L1229" i="7"/>
  <c r="K1229" i="7"/>
  <c r="H1229" i="7"/>
  <c r="U1229" i="7" s="1"/>
  <c r="C1229" i="7"/>
  <c r="E1229" i="7" s="1"/>
  <c r="F1229" i="7" s="1"/>
  <c r="U1228" i="7"/>
  <c r="L1228" i="7"/>
  <c r="K1228" i="7"/>
  <c r="H1228" i="7"/>
  <c r="C1228" i="7"/>
  <c r="E1228" i="7" s="1"/>
  <c r="F1228" i="7" s="1"/>
  <c r="L1227" i="7"/>
  <c r="K1227" i="7"/>
  <c r="H1227" i="7"/>
  <c r="U1227" i="7" s="1"/>
  <c r="C1227" i="7"/>
  <c r="E1227" i="7" s="1"/>
  <c r="F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F1225" i="7"/>
  <c r="J1225" i="7" s="1"/>
  <c r="C1225" i="7"/>
  <c r="E1225" i="7" s="1"/>
  <c r="L1224" i="7"/>
  <c r="K1224" i="7"/>
  <c r="H1224" i="7"/>
  <c r="U1224" i="7" s="1"/>
  <c r="E1224" i="7"/>
  <c r="F1224" i="7" s="1"/>
  <c r="C1224" i="7"/>
  <c r="L1223" i="7"/>
  <c r="K1223" i="7"/>
  <c r="H1223" i="7"/>
  <c r="U1223" i="7" s="1"/>
  <c r="C1223" i="7"/>
  <c r="E1223" i="7" s="1"/>
  <c r="F1223" i="7" s="1"/>
  <c r="L1222" i="7"/>
  <c r="K1222" i="7"/>
  <c r="H1222" i="7"/>
  <c r="U1222" i="7" s="1"/>
  <c r="C1222" i="7"/>
  <c r="E1222" i="7" s="1"/>
  <c r="F1222" i="7" s="1"/>
  <c r="L1221" i="7"/>
  <c r="K1221" i="7"/>
  <c r="H1221" i="7"/>
  <c r="U1221" i="7" s="1"/>
  <c r="C1221" i="7"/>
  <c r="E1221" i="7" s="1"/>
  <c r="F1221" i="7" s="1"/>
  <c r="L1220" i="7"/>
  <c r="K1220" i="7"/>
  <c r="H1220" i="7"/>
  <c r="U1220" i="7" s="1"/>
  <c r="C1220" i="7"/>
  <c r="E1220" i="7" s="1"/>
  <c r="F1220" i="7" s="1"/>
  <c r="U1219" i="7"/>
  <c r="L1219" i="7"/>
  <c r="K1219" i="7"/>
  <c r="H1219" i="7"/>
  <c r="F1219" i="7"/>
  <c r="C1219" i="7"/>
  <c r="E1219" i="7" s="1"/>
  <c r="L1218" i="7"/>
  <c r="K1218" i="7"/>
  <c r="H1218" i="7"/>
  <c r="U1218" i="7" s="1"/>
  <c r="C1218" i="7"/>
  <c r="E1218" i="7" s="1"/>
  <c r="F1218" i="7" s="1"/>
  <c r="L1217" i="7"/>
  <c r="K1217" i="7"/>
  <c r="H1217" i="7"/>
  <c r="U1217" i="7" s="1"/>
  <c r="C1217" i="7"/>
  <c r="E1217" i="7" s="1"/>
  <c r="F1217" i="7" s="1"/>
  <c r="L1216" i="7"/>
  <c r="J1216" i="7" s="1"/>
  <c r="K1216" i="7"/>
  <c r="H1216" i="7"/>
  <c r="U1216" i="7" s="1"/>
  <c r="E1216" i="7"/>
  <c r="F1216" i="7" s="1"/>
  <c r="C1216" i="7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L1213" i="7"/>
  <c r="K1213" i="7"/>
  <c r="H1213" i="7"/>
  <c r="U1213" i="7" s="1"/>
  <c r="C1213" i="7"/>
  <c r="E1213" i="7" s="1"/>
  <c r="F1213" i="7" s="1"/>
  <c r="L1212" i="7"/>
  <c r="K1212" i="7"/>
  <c r="H1212" i="7"/>
  <c r="U1212" i="7" s="1"/>
  <c r="E1212" i="7"/>
  <c r="F1212" i="7" s="1"/>
  <c r="C1212" i="7"/>
  <c r="L1211" i="7"/>
  <c r="K1211" i="7"/>
  <c r="H1211" i="7"/>
  <c r="U1211" i="7" s="1"/>
  <c r="C1211" i="7"/>
  <c r="E1211" i="7" s="1"/>
  <c r="F1211" i="7" s="1"/>
  <c r="L1210" i="7"/>
  <c r="K1210" i="7"/>
  <c r="H1210" i="7"/>
  <c r="U1210" i="7" s="1"/>
  <c r="C1210" i="7"/>
  <c r="E1210" i="7" s="1"/>
  <c r="F1210" i="7" s="1"/>
  <c r="I1210" i="7" s="1"/>
  <c r="U1209" i="7"/>
  <c r="L1209" i="7"/>
  <c r="K1209" i="7"/>
  <c r="H1209" i="7"/>
  <c r="C1209" i="7"/>
  <c r="E1209" i="7" s="1"/>
  <c r="F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F1207" i="7"/>
  <c r="C1207" i="7"/>
  <c r="E1207" i="7" s="1"/>
  <c r="L1206" i="7"/>
  <c r="K1206" i="7"/>
  <c r="H1206" i="7"/>
  <c r="U1206" i="7" s="1"/>
  <c r="C1206" i="7"/>
  <c r="E1206" i="7" s="1"/>
  <c r="F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C1204" i="7"/>
  <c r="E1204" i="7" s="1"/>
  <c r="F1204" i="7" s="1"/>
  <c r="L1203" i="7"/>
  <c r="K1203" i="7"/>
  <c r="H1203" i="7"/>
  <c r="U1203" i="7" s="1"/>
  <c r="C1203" i="7"/>
  <c r="E1203" i="7" s="1"/>
  <c r="F1203" i="7" s="1"/>
  <c r="L1202" i="7"/>
  <c r="K1202" i="7"/>
  <c r="H1202" i="7"/>
  <c r="U1202" i="7" s="1"/>
  <c r="C1202" i="7"/>
  <c r="E1202" i="7" s="1"/>
  <c r="F1202" i="7" s="1"/>
  <c r="L1201" i="7"/>
  <c r="K1201" i="7"/>
  <c r="H1201" i="7"/>
  <c r="U1201" i="7" s="1"/>
  <c r="C1201" i="7"/>
  <c r="E1201" i="7" s="1"/>
  <c r="F1201" i="7" s="1"/>
  <c r="J1201" i="7" s="1"/>
  <c r="L1200" i="7"/>
  <c r="K1200" i="7"/>
  <c r="H1200" i="7"/>
  <c r="U1200" i="7" s="1"/>
  <c r="C1200" i="7"/>
  <c r="E1200" i="7" s="1"/>
  <c r="F1200" i="7" s="1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L1194" i="7"/>
  <c r="K1194" i="7"/>
  <c r="H1194" i="7"/>
  <c r="U1194" i="7" s="1"/>
  <c r="C1194" i="7"/>
  <c r="E1194" i="7" s="1"/>
  <c r="F1194" i="7" s="1"/>
  <c r="L1193" i="7"/>
  <c r="K1193" i="7"/>
  <c r="H1193" i="7"/>
  <c r="U1193" i="7" s="1"/>
  <c r="C1193" i="7"/>
  <c r="E1193" i="7" s="1"/>
  <c r="F1193" i="7" s="1"/>
  <c r="L1192" i="7"/>
  <c r="K1192" i="7"/>
  <c r="H1192" i="7"/>
  <c r="U1192" i="7" s="1"/>
  <c r="E1192" i="7"/>
  <c r="F1192" i="7" s="1"/>
  <c r="C1192" i="7"/>
  <c r="L1191" i="7"/>
  <c r="K1191" i="7"/>
  <c r="H1191" i="7"/>
  <c r="U1191" i="7" s="1"/>
  <c r="C1191" i="7"/>
  <c r="E1191" i="7" s="1"/>
  <c r="F1191" i="7" s="1"/>
  <c r="L1190" i="7"/>
  <c r="K1190" i="7"/>
  <c r="H1190" i="7"/>
  <c r="U1190" i="7" s="1"/>
  <c r="C1190" i="7"/>
  <c r="E1190" i="7" s="1"/>
  <c r="F1190" i="7" s="1"/>
  <c r="L1189" i="7"/>
  <c r="K1189" i="7"/>
  <c r="H1189" i="7"/>
  <c r="U1189" i="7" s="1"/>
  <c r="C1189" i="7"/>
  <c r="E1189" i="7" s="1"/>
  <c r="F1189" i="7" s="1"/>
  <c r="L1188" i="7"/>
  <c r="K1188" i="7"/>
  <c r="H1188" i="7"/>
  <c r="U1188" i="7" s="1"/>
  <c r="E1188" i="7"/>
  <c r="F1188" i="7" s="1"/>
  <c r="C1188" i="7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E1186" i="7"/>
  <c r="F1186" i="7" s="1"/>
  <c r="C1186" i="7"/>
  <c r="U1185" i="7"/>
  <c r="L1185" i="7"/>
  <c r="K1185" i="7"/>
  <c r="H1185" i="7"/>
  <c r="C1185" i="7"/>
  <c r="E1185" i="7" s="1"/>
  <c r="F1185" i="7" s="1"/>
  <c r="L1184" i="7"/>
  <c r="K1184" i="7"/>
  <c r="H1184" i="7"/>
  <c r="U1184" i="7" s="1"/>
  <c r="C1184" i="7"/>
  <c r="E1184" i="7" s="1"/>
  <c r="F1184" i="7" s="1"/>
  <c r="L1183" i="7"/>
  <c r="K1183" i="7"/>
  <c r="H1183" i="7"/>
  <c r="U1183" i="7" s="1"/>
  <c r="C1183" i="7"/>
  <c r="E1183" i="7" s="1"/>
  <c r="F1183" i="7" s="1"/>
  <c r="I1183" i="7" s="1"/>
  <c r="L1182" i="7"/>
  <c r="K1182" i="7"/>
  <c r="H1182" i="7"/>
  <c r="U1182" i="7" s="1"/>
  <c r="C1182" i="7"/>
  <c r="E1182" i="7" s="1"/>
  <c r="F1182" i="7" s="1"/>
  <c r="U1181" i="7"/>
  <c r="L1181" i="7"/>
  <c r="K1181" i="7"/>
  <c r="H1181" i="7"/>
  <c r="C1181" i="7"/>
  <c r="E1181" i="7" s="1"/>
  <c r="F1181" i="7" s="1"/>
  <c r="U1180" i="7"/>
  <c r="L1180" i="7"/>
  <c r="K1180" i="7"/>
  <c r="H1180" i="7"/>
  <c r="C1180" i="7"/>
  <c r="E1180" i="7" s="1"/>
  <c r="F1180" i="7" s="1"/>
  <c r="L1179" i="7"/>
  <c r="K1179" i="7"/>
  <c r="H1179" i="7"/>
  <c r="U1179" i="7" s="1"/>
  <c r="C1179" i="7"/>
  <c r="E1179" i="7" s="1"/>
  <c r="F1179" i="7" s="1"/>
  <c r="L1178" i="7"/>
  <c r="K1178" i="7"/>
  <c r="H1178" i="7"/>
  <c r="U1178" i="7" s="1"/>
  <c r="C1178" i="7"/>
  <c r="E1178" i="7" s="1"/>
  <c r="F1178" i="7" s="1"/>
  <c r="L1177" i="7"/>
  <c r="K1177" i="7"/>
  <c r="H1177" i="7"/>
  <c r="U1177" i="7" s="1"/>
  <c r="F1177" i="7"/>
  <c r="I1177" i="7" s="1"/>
  <c r="C1177" i="7"/>
  <c r="E1177" i="7" s="1"/>
  <c r="L1176" i="7"/>
  <c r="K1176" i="7"/>
  <c r="H1176" i="7"/>
  <c r="U1176" i="7" s="1"/>
  <c r="C1176" i="7"/>
  <c r="E1176" i="7" s="1"/>
  <c r="F1176" i="7" s="1"/>
  <c r="L1175" i="7"/>
  <c r="K1175" i="7"/>
  <c r="H1175" i="7"/>
  <c r="U1175" i="7" s="1"/>
  <c r="C1175" i="7"/>
  <c r="E1175" i="7" s="1"/>
  <c r="F1175" i="7" s="1"/>
  <c r="L1174" i="7"/>
  <c r="K1174" i="7"/>
  <c r="H1174" i="7"/>
  <c r="U1174" i="7" s="1"/>
  <c r="E1174" i="7"/>
  <c r="F1174" i="7" s="1"/>
  <c r="C1174" i="7"/>
  <c r="L1173" i="7"/>
  <c r="K1173" i="7"/>
  <c r="H1173" i="7"/>
  <c r="U1173" i="7" s="1"/>
  <c r="C1173" i="7"/>
  <c r="E1173" i="7" s="1"/>
  <c r="F1173" i="7" s="1"/>
  <c r="L1172" i="7"/>
  <c r="K1172" i="7"/>
  <c r="H1172" i="7"/>
  <c r="U1172" i="7" s="1"/>
  <c r="C1172" i="7"/>
  <c r="E1172" i="7" s="1"/>
  <c r="F1172" i="7" s="1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F1170" i="7"/>
  <c r="C1170" i="7"/>
  <c r="E1170" i="7" s="1"/>
  <c r="L1169" i="7"/>
  <c r="K1169" i="7"/>
  <c r="H1169" i="7"/>
  <c r="U1169" i="7" s="1"/>
  <c r="C1169" i="7"/>
  <c r="E1169" i="7" s="1"/>
  <c r="F1169" i="7" s="1"/>
  <c r="L1168" i="7"/>
  <c r="K1168" i="7"/>
  <c r="H1168" i="7"/>
  <c r="U1168" i="7" s="1"/>
  <c r="C1168" i="7"/>
  <c r="E1168" i="7" s="1"/>
  <c r="F1168" i="7" s="1"/>
  <c r="L1167" i="7"/>
  <c r="K1167" i="7"/>
  <c r="H1167" i="7"/>
  <c r="U1167" i="7" s="1"/>
  <c r="C1167" i="7"/>
  <c r="E1167" i="7" s="1"/>
  <c r="F1167" i="7" s="1"/>
  <c r="L1166" i="7"/>
  <c r="K1166" i="7"/>
  <c r="H1166" i="7"/>
  <c r="U1166" i="7" s="1"/>
  <c r="C1166" i="7"/>
  <c r="E1166" i="7" s="1"/>
  <c r="F1166" i="7" s="1"/>
  <c r="L1165" i="7"/>
  <c r="K1165" i="7"/>
  <c r="H1165" i="7"/>
  <c r="U1165" i="7" s="1"/>
  <c r="C1165" i="7"/>
  <c r="E1165" i="7" s="1"/>
  <c r="F1165" i="7" s="1"/>
  <c r="L1164" i="7"/>
  <c r="K1164" i="7"/>
  <c r="H1164" i="7"/>
  <c r="U1164" i="7" s="1"/>
  <c r="E1164" i="7"/>
  <c r="F1164" i="7" s="1"/>
  <c r="C1164" i="7"/>
  <c r="L1163" i="7"/>
  <c r="K1163" i="7"/>
  <c r="H1163" i="7"/>
  <c r="U1163" i="7" s="1"/>
  <c r="C1163" i="7"/>
  <c r="E1163" i="7" s="1"/>
  <c r="F1163" i="7" s="1"/>
  <c r="L1162" i="7"/>
  <c r="K1162" i="7"/>
  <c r="H1162" i="7"/>
  <c r="U1162" i="7" s="1"/>
  <c r="C1162" i="7"/>
  <c r="E1162" i="7" s="1"/>
  <c r="F1162" i="7" s="1"/>
  <c r="L1161" i="7"/>
  <c r="K1161" i="7"/>
  <c r="H1161" i="7"/>
  <c r="U1161" i="7" s="1"/>
  <c r="C1161" i="7"/>
  <c r="E1161" i="7" s="1"/>
  <c r="F1161" i="7" s="1"/>
  <c r="U1160" i="7"/>
  <c r="L1160" i="7"/>
  <c r="K1160" i="7"/>
  <c r="H1160" i="7"/>
  <c r="C1160" i="7"/>
  <c r="E1160" i="7" s="1"/>
  <c r="F1160" i="7" s="1"/>
  <c r="U1159" i="7"/>
  <c r="L1159" i="7"/>
  <c r="K1159" i="7"/>
  <c r="H1159" i="7"/>
  <c r="C1159" i="7"/>
  <c r="E1159" i="7" s="1"/>
  <c r="F1159" i="7" s="1"/>
  <c r="L1158" i="7"/>
  <c r="K1158" i="7"/>
  <c r="H1158" i="7"/>
  <c r="U1158" i="7" s="1"/>
  <c r="C1158" i="7"/>
  <c r="E1158" i="7" s="1"/>
  <c r="F1158" i="7" s="1"/>
  <c r="L1157" i="7"/>
  <c r="K1157" i="7"/>
  <c r="H1157" i="7"/>
  <c r="U1157" i="7" s="1"/>
  <c r="C1157" i="7"/>
  <c r="E1157" i="7" s="1"/>
  <c r="F1157" i="7" s="1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F1154" i="7"/>
  <c r="C1154" i="7"/>
  <c r="E1154" i="7" s="1"/>
  <c r="L1153" i="7"/>
  <c r="K1153" i="7"/>
  <c r="H1153" i="7"/>
  <c r="U1153" i="7" s="1"/>
  <c r="C1153" i="7"/>
  <c r="E1153" i="7" s="1"/>
  <c r="F1153" i="7" s="1"/>
  <c r="L1152" i="7"/>
  <c r="K1152" i="7"/>
  <c r="H1152" i="7"/>
  <c r="U1152" i="7" s="1"/>
  <c r="C1152" i="7"/>
  <c r="E1152" i="7" s="1"/>
  <c r="F1152" i="7" s="1"/>
  <c r="U1151" i="7"/>
  <c r="L1151" i="7"/>
  <c r="K1151" i="7"/>
  <c r="H1151" i="7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L1148" i="7"/>
  <c r="K1148" i="7"/>
  <c r="H1148" i="7"/>
  <c r="U1148" i="7" s="1"/>
  <c r="C1148" i="7"/>
  <c r="E1148" i="7" s="1"/>
  <c r="F1148" i="7" s="1"/>
  <c r="L1147" i="7"/>
  <c r="K1147" i="7"/>
  <c r="H1147" i="7"/>
  <c r="U1147" i="7" s="1"/>
  <c r="C1147" i="7"/>
  <c r="E1147" i="7" s="1"/>
  <c r="F1147" i="7" s="1"/>
  <c r="J1147" i="7" s="1"/>
  <c r="L1146" i="7"/>
  <c r="K1146" i="7"/>
  <c r="H1146" i="7"/>
  <c r="U1146" i="7" s="1"/>
  <c r="C1146" i="7"/>
  <c r="E1146" i="7" s="1"/>
  <c r="F1146" i="7" s="1"/>
  <c r="L1145" i="7"/>
  <c r="K1145" i="7"/>
  <c r="H1145" i="7"/>
  <c r="U1145" i="7" s="1"/>
  <c r="C1145" i="7"/>
  <c r="E1145" i="7" s="1"/>
  <c r="F1145" i="7" s="1"/>
  <c r="L1144" i="7"/>
  <c r="K1144" i="7"/>
  <c r="H1144" i="7"/>
  <c r="U1144" i="7" s="1"/>
  <c r="E1144" i="7"/>
  <c r="F1144" i="7" s="1"/>
  <c r="C1144" i="7"/>
  <c r="L1143" i="7"/>
  <c r="K1143" i="7"/>
  <c r="H1143" i="7"/>
  <c r="U1143" i="7" s="1"/>
  <c r="C1143" i="7"/>
  <c r="E1143" i="7" s="1"/>
  <c r="F1143" i="7" s="1"/>
  <c r="L1142" i="7"/>
  <c r="K1142" i="7"/>
  <c r="H1142" i="7"/>
  <c r="U1142" i="7" s="1"/>
  <c r="C1142" i="7"/>
  <c r="E1142" i="7" s="1"/>
  <c r="F1142" i="7" s="1"/>
  <c r="U1141" i="7"/>
  <c r="L1141" i="7"/>
  <c r="K1141" i="7"/>
  <c r="H1141" i="7"/>
  <c r="F1141" i="7"/>
  <c r="C1141" i="7"/>
  <c r="E1141" i="7" s="1"/>
  <c r="L1140" i="7"/>
  <c r="K1140" i="7"/>
  <c r="H1140" i="7"/>
  <c r="U1140" i="7" s="1"/>
  <c r="C1140" i="7"/>
  <c r="E1140" i="7" s="1"/>
  <c r="F1140" i="7" s="1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E1138" i="7"/>
  <c r="F1138" i="7" s="1"/>
  <c r="C1138" i="7"/>
  <c r="L1137" i="7"/>
  <c r="K1137" i="7"/>
  <c r="H1137" i="7"/>
  <c r="U1137" i="7" s="1"/>
  <c r="C1137" i="7"/>
  <c r="E1137" i="7" s="1"/>
  <c r="F1137" i="7" s="1"/>
  <c r="L1136" i="7"/>
  <c r="K1136" i="7"/>
  <c r="H1136" i="7"/>
  <c r="U1136" i="7" s="1"/>
  <c r="C1136" i="7"/>
  <c r="E1136" i="7" s="1"/>
  <c r="F1136" i="7" s="1"/>
  <c r="L1135" i="7"/>
  <c r="I1135" i="7" s="1"/>
  <c r="K1135" i="7"/>
  <c r="H1135" i="7"/>
  <c r="U1135" i="7" s="1"/>
  <c r="C1135" i="7"/>
  <c r="E1135" i="7" s="1"/>
  <c r="F1135" i="7" s="1"/>
  <c r="L1134" i="7"/>
  <c r="K1134" i="7"/>
  <c r="H1134" i="7"/>
  <c r="U1134" i="7" s="1"/>
  <c r="F1134" i="7"/>
  <c r="C1134" i="7"/>
  <c r="E1134" i="7" s="1"/>
  <c r="L1133" i="7"/>
  <c r="K1133" i="7"/>
  <c r="H1133" i="7"/>
  <c r="U1133" i="7" s="1"/>
  <c r="C1133" i="7"/>
  <c r="E1133" i="7" s="1"/>
  <c r="F1133" i="7" s="1"/>
  <c r="L1132" i="7"/>
  <c r="K1132" i="7"/>
  <c r="H1132" i="7"/>
  <c r="U1132" i="7" s="1"/>
  <c r="C1132" i="7"/>
  <c r="E1132" i="7" s="1"/>
  <c r="F1132" i="7" s="1"/>
  <c r="I1132" i="7" s="1"/>
  <c r="L1131" i="7"/>
  <c r="K1131" i="7"/>
  <c r="H1131" i="7"/>
  <c r="U1131" i="7" s="1"/>
  <c r="C1131" i="7"/>
  <c r="E1131" i="7" s="1"/>
  <c r="F1131" i="7" s="1"/>
  <c r="L1130" i="7"/>
  <c r="K1130" i="7"/>
  <c r="H1130" i="7"/>
  <c r="U1130" i="7" s="1"/>
  <c r="F1130" i="7"/>
  <c r="C1130" i="7"/>
  <c r="E1130" i="7" s="1"/>
  <c r="L1129" i="7"/>
  <c r="K1129" i="7"/>
  <c r="H1129" i="7"/>
  <c r="U1129" i="7" s="1"/>
  <c r="F1129" i="7"/>
  <c r="J1129" i="7" s="1"/>
  <c r="C1129" i="7"/>
  <c r="E1129" i="7" s="1"/>
  <c r="L1128" i="7"/>
  <c r="K1128" i="7"/>
  <c r="H1128" i="7"/>
  <c r="U1128" i="7" s="1"/>
  <c r="C1128" i="7"/>
  <c r="E1128" i="7" s="1"/>
  <c r="F1128" i="7" s="1"/>
  <c r="L1127" i="7"/>
  <c r="K1127" i="7"/>
  <c r="H1127" i="7"/>
  <c r="U1127" i="7" s="1"/>
  <c r="C1127" i="7"/>
  <c r="E1127" i="7" s="1"/>
  <c r="F1127" i="7" s="1"/>
  <c r="L1126" i="7"/>
  <c r="K1126" i="7"/>
  <c r="H1126" i="7"/>
  <c r="U1126" i="7" s="1"/>
  <c r="C1126" i="7"/>
  <c r="E1126" i="7" s="1"/>
  <c r="F1126" i="7" s="1"/>
  <c r="I1126" i="7" s="1"/>
  <c r="L1125" i="7"/>
  <c r="K1125" i="7"/>
  <c r="H1125" i="7"/>
  <c r="U1125" i="7" s="1"/>
  <c r="C1125" i="7"/>
  <c r="E1125" i="7" s="1"/>
  <c r="F1125" i="7" s="1"/>
  <c r="L1124" i="7"/>
  <c r="K1124" i="7"/>
  <c r="H1124" i="7"/>
  <c r="U1124" i="7" s="1"/>
  <c r="E1124" i="7"/>
  <c r="F1124" i="7" s="1"/>
  <c r="C1124" i="7"/>
  <c r="L1123" i="7"/>
  <c r="K1123" i="7"/>
  <c r="H1123" i="7"/>
  <c r="U1123" i="7" s="1"/>
  <c r="C1123" i="7"/>
  <c r="E1123" i="7" s="1"/>
  <c r="F1123" i="7" s="1"/>
  <c r="L1122" i="7"/>
  <c r="K1122" i="7"/>
  <c r="H1122" i="7"/>
  <c r="U1122" i="7" s="1"/>
  <c r="C1122" i="7"/>
  <c r="E1122" i="7" s="1"/>
  <c r="F1122" i="7" s="1"/>
  <c r="L1121" i="7"/>
  <c r="K1121" i="7"/>
  <c r="H1121" i="7"/>
  <c r="U1121" i="7" s="1"/>
  <c r="C1121" i="7"/>
  <c r="E1121" i="7" s="1"/>
  <c r="F1121" i="7" s="1"/>
  <c r="L1120" i="7"/>
  <c r="K1120" i="7"/>
  <c r="H1120" i="7"/>
  <c r="U1120" i="7" s="1"/>
  <c r="C1120" i="7"/>
  <c r="E1120" i="7" s="1"/>
  <c r="F1120" i="7" s="1"/>
  <c r="I1120" i="7" s="1"/>
  <c r="L1119" i="7"/>
  <c r="K1119" i="7"/>
  <c r="H1119" i="7"/>
  <c r="U1119" i="7" s="1"/>
  <c r="C1119" i="7"/>
  <c r="E1119" i="7" s="1"/>
  <c r="F1119" i="7" s="1"/>
  <c r="L1118" i="7"/>
  <c r="K1118" i="7"/>
  <c r="H1118" i="7"/>
  <c r="U1118" i="7" s="1"/>
  <c r="C1118" i="7"/>
  <c r="E1118" i="7" s="1"/>
  <c r="F1118" i="7" s="1"/>
  <c r="L1117" i="7"/>
  <c r="K1117" i="7"/>
  <c r="H1117" i="7"/>
  <c r="U1117" i="7" s="1"/>
  <c r="F1117" i="7"/>
  <c r="I1117" i="7" s="1"/>
  <c r="C1117" i="7"/>
  <c r="E1117" i="7" s="1"/>
  <c r="L1116" i="7"/>
  <c r="K1116" i="7"/>
  <c r="H1116" i="7"/>
  <c r="U1116" i="7" s="1"/>
  <c r="C1116" i="7"/>
  <c r="E1116" i="7" s="1"/>
  <c r="F1116" i="7" s="1"/>
  <c r="L1115" i="7"/>
  <c r="K1115" i="7"/>
  <c r="H1115" i="7"/>
  <c r="U1115" i="7" s="1"/>
  <c r="C1115" i="7"/>
  <c r="E1115" i="7" s="1"/>
  <c r="F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C1113" i="7"/>
  <c r="E1113" i="7" s="1"/>
  <c r="F1113" i="7" s="1"/>
  <c r="L1112" i="7"/>
  <c r="K1112" i="7"/>
  <c r="H1112" i="7"/>
  <c r="U1112" i="7" s="1"/>
  <c r="C1112" i="7"/>
  <c r="E1112" i="7" s="1"/>
  <c r="F1112" i="7" s="1"/>
  <c r="U1111" i="7"/>
  <c r="L1111" i="7"/>
  <c r="K1111" i="7"/>
  <c r="H1111" i="7"/>
  <c r="F1111" i="7"/>
  <c r="J1111" i="7" s="1"/>
  <c r="C1111" i="7"/>
  <c r="E1111" i="7" s="1"/>
  <c r="L1110" i="7"/>
  <c r="K1110" i="7"/>
  <c r="H1110" i="7"/>
  <c r="U1110" i="7" s="1"/>
  <c r="C1110" i="7"/>
  <c r="E1110" i="7" s="1"/>
  <c r="F1110" i="7" s="1"/>
  <c r="L1109" i="7"/>
  <c r="K1109" i="7"/>
  <c r="H1109" i="7"/>
  <c r="U1109" i="7" s="1"/>
  <c r="C1109" i="7"/>
  <c r="E1109" i="7" s="1"/>
  <c r="F1109" i="7" s="1"/>
  <c r="L1108" i="7"/>
  <c r="K1108" i="7"/>
  <c r="H1108" i="7"/>
  <c r="U1108" i="7" s="1"/>
  <c r="C1108" i="7"/>
  <c r="E1108" i="7" s="1"/>
  <c r="F1108" i="7" s="1"/>
  <c r="I1108" i="7" s="1"/>
  <c r="L1107" i="7"/>
  <c r="K1107" i="7"/>
  <c r="H1107" i="7"/>
  <c r="U1107" i="7" s="1"/>
  <c r="C1107" i="7"/>
  <c r="E1107" i="7" s="1"/>
  <c r="F1107" i="7" s="1"/>
  <c r="L1106" i="7"/>
  <c r="K1106" i="7"/>
  <c r="H1106" i="7"/>
  <c r="U1106" i="7" s="1"/>
  <c r="F1106" i="7"/>
  <c r="C1106" i="7"/>
  <c r="E1106" i="7" s="1"/>
  <c r="L1105" i="7"/>
  <c r="K1105" i="7"/>
  <c r="H1105" i="7"/>
  <c r="U1105" i="7" s="1"/>
  <c r="C1105" i="7"/>
  <c r="E1105" i="7" s="1"/>
  <c r="F1105" i="7" s="1"/>
  <c r="L1104" i="7"/>
  <c r="K1104" i="7"/>
  <c r="H1104" i="7"/>
  <c r="U1104" i="7" s="1"/>
  <c r="C1104" i="7"/>
  <c r="E1104" i="7" s="1"/>
  <c r="F1104" i="7" s="1"/>
  <c r="L1103" i="7"/>
  <c r="K1103" i="7"/>
  <c r="H1103" i="7"/>
  <c r="U1103" i="7" s="1"/>
  <c r="C1103" i="7"/>
  <c r="E1103" i="7" s="1"/>
  <c r="F1103" i="7" s="1"/>
  <c r="L1102" i="7"/>
  <c r="K1102" i="7"/>
  <c r="H1102" i="7"/>
  <c r="U1102" i="7" s="1"/>
  <c r="C1102" i="7"/>
  <c r="E1102" i="7" s="1"/>
  <c r="F1102" i="7" s="1"/>
  <c r="L1101" i="7"/>
  <c r="K1101" i="7"/>
  <c r="H1101" i="7"/>
  <c r="U1101" i="7" s="1"/>
  <c r="C1101" i="7"/>
  <c r="E1101" i="7" s="1"/>
  <c r="F1101" i="7" s="1"/>
  <c r="L1100" i="7"/>
  <c r="K1100" i="7"/>
  <c r="H1100" i="7"/>
  <c r="U1100" i="7" s="1"/>
  <c r="C1100" i="7"/>
  <c r="E1100" i="7" s="1"/>
  <c r="F1100" i="7" s="1"/>
  <c r="U1099" i="7"/>
  <c r="L1099" i="7"/>
  <c r="K1099" i="7"/>
  <c r="H1099" i="7"/>
  <c r="C1099" i="7"/>
  <c r="E1099" i="7" s="1"/>
  <c r="F1099" i="7" s="1"/>
  <c r="J1099" i="7" s="1"/>
  <c r="L1098" i="7"/>
  <c r="K1098" i="7"/>
  <c r="H1098" i="7"/>
  <c r="U1098" i="7" s="1"/>
  <c r="F1098" i="7"/>
  <c r="C1098" i="7"/>
  <c r="E1098" i="7" s="1"/>
  <c r="L1097" i="7"/>
  <c r="K1097" i="7"/>
  <c r="H1097" i="7"/>
  <c r="U1097" i="7" s="1"/>
  <c r="C1097" i="7"/>
  <c r="E1097" i="7" s="1"/>
  <c r="F1097" i="7" s="1"/>
  <c r="L1096" i="7"/>
  <c r="K1096" i="7"/>
  <c r="H1096" i="7"/>
  <c r="U1096" i="7" s="1"/>
  <c r="C1096" i="7"/>
  <c r="E1096" i="7" s="1"/>
  <c r="F1096" i="7" s="1"/>
  <c r="L1095" i="7"/>
  <c r="K1095" i="7"/>
  <c r="H1095" i="7"/>
  <c r="U1095" i="7" s="1"/>
  <c r="C1095" i="7"/>
  <c r="E1095" i="7" s="1"/>
  <c r="F1095" i="7" s="1"/>
  <c r="J1095" i="7" s="1"/>
  <c r="U1094" i="7"/>
  <c r="L1094" i="7"/>
  <c r="K1094" i="7"/>
  <c r="H1094" i="7"/>
  <c r="C1094" i="7"/>
  <c r="E1094" i="7" s="1"/>
  <c r="F1094" i="7" s="1"/>
  <c r="U1093" i="7"/>
  <c r="L1093" i="7"/>
  <c r="K1093" i="7"/>
  <c r="H1093" i="7"/>
  <c r="C1093" i="7"/>
  <c r="E1093" i="7" s="1"/>
  <c r="F1093" i="7" s="1"/>
  <c r="J1093" i="7" s="1"/>
  <c r="L1092" i="7"/>
  <c r="K1092" i="7"/>
  <c r="H1092" i="7"/>
  <c r="U1092" i="7" s="1"/>
  <c r="F1092" i="7"/>
  <c r="C1092" i="7"/>
  <c r="E1092" i="7" s="1"/>
  <c r="L1091" i="7"/>
  <c r="K1091" i="7"/>
  <c r="H1091" i="7"/>
  <c r="U1091" i="7" s="1"/>
  <c r="C1091" i="7"/>
  <c r="E1091" i="7" s="1"/>
  <c r="F1091" i="7" s="1"/>
  <c r="L1090" i="7"/>
  <c r="K1090" i="7"/>
  <c r="H1090" i="7"/>
  <c r="U1090" i="7" s="1"/>
  <c r="E1090" i="7"/>
  <c r="F1090" i="7" s="1"/>
  <c r="C1090" i="7"/>
  <c r="U1089" i="7"/>
  <c r="L1089" i="7"/>
  <c r="K1089" i="7"/>
  <c r="I1089" i="7"/>
  <c r="H1089" i="7"/>
  <c r="C1089" i="7"/>
  <c r="E1089" i="7" s="1"/>
  <c r="F1089" i="7" s="1"/>
  <c r="L1088" i="7"/>
  <c r="K1088" i="7"/>
  <c r="H1088" i="7"/>
  <c r="U1088" i="7" s="1"/>
  <c r="C1088" i="7"/>
  <c r="E1088" i="7" s="1"/>
  <c r="F1088" i="7" s="1"/>
  <c r="L1087" i="7"/>
  <c r="K1087" i="7"/>
  <c r="H1087" i="7"/>
  <c r="U1087" i="7" s="1"/>
  <c r="C1087" i="7"/>
  <c r="E1087" i="7" s="1"/>
  <c r="F1087" i="7" s="1"/>
  <c r="L1086" i="7"/>
  <c r="K1086" i="7"/>
  <c r="H1086" i="7"/>
  <c r="U1086" i="7" s="1"/>
  <c r="C1086" i="7"/>
  <c r="E1086" i="7" s="1"/>
  <c r="F1086" i="7" s="1"/>
  <c r="U1085" i="7"/>
  <c r="L1085" i="7"/>
  <c r="K1085" i="7"/>
  <c r="H1085" i="7"/>
  <c r="C1085" i="7"/>
  <c r="E1085" i="7" s="1"/>
  <c r="F1085" i="7" s="1"/>
  <c r="L1084" i="7"/>
  <c r="J1084" i="7" s="1"/>
  <c r="K1084" i="7"/>
  <c r="H1084" i="7"/>
  <c r="U1084" i="7" s="1"/>
  <c r="C1084" i="7"/>
  <c r="E1084" i="7" s="1"/>
  <c r="F1084" i="7" s="1"/>
  <c r="L1083" i="7"/>
  <c r="K1083" i="7"/>
  <c r="H1083" i="7"/>
  <c r="U1083" i="7" s="1"/>
  <c r="C1083" i="7"/>
  <c r="E1083" i="7" s="1"/>
  <c r="F1083" i="7" s="1"/>
  <c r="L1082" i="7"/>
  <c r="K1082" i="7"/>
  <c r="H1082" i="7"/>
  <c r="U1082" i="7" s="1"/>
  <c r="F1082" i="7"/>
  <c r="C1082" i="7"/>
  <c r="E1082" i="7" s="1"/>
  <c r="L1081" i="7"/>
  <c r="J1081" i="7" s="1"/>
  <c r="K1081" i="7"/>
  <c r="H1081" i="7"/>
  <c r="U1081" i="7" s="1"/>
  <c r="C1081" i="7"/>
  <c r="E1081" i="7" s="1"/>
  <c r="F1081" i="7" s="1"/>
  <c r="L1080" i="7"/>
  <c r="K1080" i="7"/>
  <c r="H1080" i="7"/>
  <c r="U1080" i="7" s="1"/>
  <c r="C1080" i="7"/>
  <c r="E1080" i="7" s="1"/>
  <c r="F1080" i="7" s="1"/>
  <c r="L1079" i="7"/>
  <c r="K1079" i="7"/>
  <c r="H1079" i="7"/>
  <c r="U1079" i="7" s="1"/>
  <c r="C1079" i="7"/>
  <c r="E1079" i="7" s="1"/>
  <c r="F1079" i="7" s="1"/>
  <c r="U1078" i="7"/>
  <c r="L1078" i="7"/>
  <c r="J1078" i="7" s="1"/>
  <c r="K1078" i="7"/>
  <c r="H1078" i="7"/>
  <c r="C1078" i="7"/>
  <c r="E1078" i="7" s="1"/>
  <c r="F1078" i="7" s="1"/>
  <c r="L1077" i="7"/>
  <c r="K1077" i="7"/>
  <c r="H1077" i="7"/>
  <c r="U1077" i="7" s="1"/>
  <c r="C1077" i="7"/>
  <c r="E1077" i="7" s="1"/>
  <c r="F1077" i="7" s="1"/>
  <c r="L1076" i="7"/>
  <c r="K1076" i="7"/>
  <c r="H1076" i="7"/>
  <c r="U1076" i="7" s="1"/>
  <c r="F1076" i="7"/>
  <c r="C1076" i="7"/>
  <c r="E1076" i="7" s="1"/>
  <c r="U1075" i="7"/>
  <c r="L1075" i="7"/>
  <c r="K1075" i="7"/>
  <c r="H1075" i="7"/>
  <c r="C1075" i="7"/>
  <c r="E1075" i="7" s="1"/>
  <c r="F1075" i="7" s="1"/>
  <c r="L1074" i="7"/>
  <c r="K1074" i="7"/>
  <c r="H1074" i="7"/>
  <c r="U1074" i="7" s="1"/>
  <c r="F1074" i="7"/>
  <c r="C1074" i="7"/>
  <c r="E1074" i="7" s="1"/>
  <c r="L1073" i="7"/>
  <c r="K1073" i="7"/>
  <c r="H1073" i="7"/>
  <c r="U1073" i="7" s="1"/>
  <c r="C1073" i="7"/>
  <c r="E1073" i="7" s="1"/>
  <c r="F1073" i="7" s="1"/>
  <c r="L1072" i="7"/>
  <c r="K1072" i="7"/>
  <c r="H1072" i="7"/>
  <c r="U1072" i="7" s="1"/>
  <c r="C1072" i="7"/>
  <c r="E1072" i="7" s="1"/>
  <c r="F1072" i="7" s="1"/>
  <c r="L1071" i="7"/>
  <c r="K1071" i="7"/>
  <c r="H1071" i="7"/>
  <c r="U1071" i="7" s="1"/>
  <c r="C1071" i="7"/>
  <c r="E1071" i="7" s="1"/>
  <c r="F1071" i="7" s="1"/>
  <c r="L1070" i="7"/>
  <c r="K1070" i="7"/>
  <c r="H1070" i="7"/>
  <c r="U1070" i="7" s="1"/>
  <c r="C1070" i="7"/>
  <c r="E1070" i="7" s="1"/>
  <c r="F1070" i="7" s="1"/>
  <c r="U1069" i="7"/>
  <c r="L1069" i="7"/>
  <c r="K1069" i="7"/>
  <c r="H1069" i="7"/>
  <c r="C1069" i="7"/>
  <c r="E1069" i="7" s="1"/>
  <c r="F1069" i="7" s="1"/>
  <c r="L1068" i="7"/>
  <c r="K1068" i="7"/>
  <c r="H1068" i="7"/>
  <c r="U1068" i="7" s="1"/>
  <c r="F1068" i="7"/>
  <c r="E1068" i="7"/>
  <c r="C1068" i="7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U1065" i="7"/>
  <c r="L1065" i="7"/>
  <c r="K1065" i="7"/>
  <c r="H1065" i="7"/>
  <c r="C1065" i="7"/>
  <c r="E1065" i="7" s="1"/>
  <c r="F1065" i="7" s="1"/>
  <c r="L1064" i="7"/>
  <c r="K1064" i="7"/>
  <c r="H1064" i="7"/>
  <c r="U1064" i="7" s="1"/>
  <c r="C1064" i="7"/>
  <c r="E1064" i="7" s="1"/>
  <c r="F1064" i="7" s="1"/>
  <c r="L1063" i="7"/>
  <c r="K1063" i="7"/>
  <c r="H1063" i="7"/>
  <c r="U1063" i="7" s="1"/>
  <c r="C1063" i="7"/>
  <c r="E1063" i="7" s="1"/>
  <c r="F1063" i="7" s="1"/>
  <c r="L1062" i="7"/>
  <c r="K1062" i="7"/>
  <c r="H1062" i="7"/>
  <c r="U1062" i="7" s="1"/>
  <c r="C1062" i="7"/>
  <c r="E1062" i="7" s="1"/>
  <c r="F1062" i="7" s="1"/>
  <c r="L1061" i="7"/>
  <c r="K1061" i="7"/>
  <c r="H1061" i="7"/>
  <c r="U1061" i="7" s="1"/>
  <c r="C1061" i="7"/>
  <c r="E1061" i="7" s="1"/>
  <c r="F1061" i="7" s="1"/>
  <c r="U1060" i="7"/>
  <c r="L1060" i="7"/>
  <c r="K1060" i="7"/>
  <c r="H1060" i="7"/>
  <c r="C1060" i="7"/>
  <c r="E1060" i="7" s="1"/>
  <c r="F1060" i="7" s="1"/>
  <c r="L1059" i="7"/>
  <c r="I1059" i="7" s="1"/>
  <c r="K1059" i="7"/>
  <c r="H1059" i="7"/>
  <c r="U1059" i="7" s="1"/>
  <c r="C1059" i="7"/>
  <c r="E1059" i="7" s="1"/>
  <c r="F1059" i="7" s="1"/>
  <c r="U1058" i="7"/>
  <c r="L1058" i="7"/>
  <c r="K1058" i="7"/>
  <c r="H1058" i="7"/>
  <c r="C1058" i="7"/>
  <c r="E1058" i="7" s="1"/>
  <c r="F1058" i="7" s="1"/>
  <c r="U1057" i="7"/>
  <c r="L1057" i="7"/>
  <c r="K1057" i="7"/>
  <c r="H1057" i="7"/>
  <c r="C1057" i="7"/>
  <c r="E1057" i="7" s="1"/>
  <c r="F1057" i="7" s="1"/>
  <c r="L1056" i="7"/>
  <c r="K1056" i="7"/>
  <c r="H1056" i="7"/>
  <c r="U1056" i="7" s="1"/>
  <c r="C1056" i="7"/>
  <c r="E1056" i="7" s="1"/>
  <c r="F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C1054" i="7"/>
  <c r="E1054" i="7" s="1"/>
  <c r="F1054" i="7" s="1"/>
  <c r="U1053" i="7"/>
  <c r="L1053" i="7"/>
  <c r="K1053" i="7"/>
  <c r="H1053" i="7"/>
  <c r="C1053" i="7"/>
  <c r="E1053" i="7" s="1"/>
  <c r="F1053" i="7" s="1"/>
  <c r="J1053" i="7" s="1"/>
  <c r="L1052" i="7"/>
  <c r="K1052" i="7"/>
  <c r="H1052" i="7"/>
  <c r="U1052" i="7" s="1"/>
  <c r="C1052" i="7"/>
  <c r="E1052" i="7" s="1"/>
  <c r="F1052" i="7" s="1"/>
  <c r="I1052" i="7" s="1"/>
  <c r="L1051" i="7"/>
  <c r="K1051" i="7"/>
  <c r="J1051" i="7"/>
  <c r="I1051" i="7"/>
  <c r="H1051" i="7"/>
  <c r="U1051" i="7" s="1"/>
  <c r="C1051" i="7"/>
  <c r="E1051" i="7" s="1"/>
  <c r="F1051" i="7" s="1"/>
  <c r="L1050" i="7"/>
  <c r="K1050" i="7"/>
  <c r="H1050" i="7"/>
  <c r="U1050" i="7" s="1"/>
  <c r="F1050" i="7"/>
  <c r="C1050" i="7"/>
  <c r="E1050" i="7" s="1"/>
  <c r="L1049" i="7"/>
  <c r="K1049" i="7"/>
  <c r="H1049" i="7"/>
  <c r="U1049" i="7" s="1"/>
  <c r="C1049" i="7"/>
  <c r="E1049" i="7" s="1"/>
  <c r="F1049" i="7" s="1"/>
  <c r="I1049" i="7" s="1"/>
  <c r="L1048" i="7"/>
  <c r="K1048" i="7"/>
  <c r="H1048" i="7"/>
  <c r="U1048" i="7" s="1"/>
  <c r="C1048" i="7"/>
  <c r="E1048" i="7" s="1"/>
  <c r="F1048" i="7" s="1"/>
  <c r="I1048" i="7" s="1"/>
  <c r="L1047" i="7"/>
  <c r="K1047" i="7"/>
  <c r="H1047" i="7"/>
  <c r="U1047" i="7" s="1"/>
  <c r="C1047" i="7"/>
  <c r="E1047" i="7" s="1"/>
  <c r="F1047" i="7" s="1"/>
  <c r="L1046" i="7"/>
  <c r="K1046" i="7"/>
  <c r="H1046" i="7"/>
  <c r="U1046" i="7" s="1"/>
  <c r="F1046" i="7"/>
  <c r="C1046" i="7"/>
  <c r="E1046" i="7" s="1"/>
  <c r="L1045" i="7"/>
  <c r="K1045" i="7"/>
  <c r="H1045" i="7"/>
  <c r="U1045" i="7" s="1"/>
  <c r="C1045" i="7"/>
  <c r="E1045" i="7" s="1"/>
  <c r="F1045" i="7" s="1"/>
  <c r="J1045" i="7" s="1"/>
  <c r="L1044" i="7"/>
  <c r="K1044" i="7"/>
  <c r="H1044" i="7"/>
  <c r="U1044" i="7" s="1"/>
  <c r="F1044" i="7"/>
  <c r="C1044" i="7"/>
  <c r="E1044" i="7" s="1"/>
  <c r="U1043" i="7"/>
  <c r="L1043" i="7"/>
  <c r="K1043" i="7"/>
  <c r="H1043" i="7"/>
  <c r="C1043" i="7"/>
  <c r="E1043" i="7" s="1"/>
  <c r="F1043" i="7" s="1"/>
  <c r="J1043" i="7" s="1"/>
  <c r="U1042" i="7"/>
  <c r="L1042" i="7"/>
  <c r="J1042" i="7" s="1"/>
  <c r="K1042" i="7"/>
  <c r="H1042" i="7"/>
  <c r="C1042" i="7"/>
  <c r="E1042" i="7" s="1"/>
  <c r="F1042" i="7" s="1"/>
  <c r="L1041" i="7"/>
  <c r="K1041" i="7"/>
  <c r="H1041" i="7"/>
  <c r="U1041" i="7" s="1"/>
  <c r="C1041" i="7"/>
  <c r="E1041" i="7" s="1"/>
  <c r="F1041" i="7" s="1"/>
  <c r="I1041" i="7" s="1"/>
  <c r="U1040" i="7"/>
  <c r="L1040" i="7"/>
  <c r="K1040" i="7"/>
  <c r="H1040" i="7"/>
  <c r="C1040" i="7"/>
  <c r="E1040" i="7" s="1"/>
  <c r="F1040" i="7" s="1"/>
  <c r="L1039" i="7"/>
  <c r="K1039" i="7"/>
  <c r="H1039" i="7"/>
  <c r="U1039" i="7" s="1"/>
  <c r="C1039" i="7"/>
  <c r="E1039" i="7" s="1"/>
  <c r="F1039" i="7" s="1"/>
  <c r="L1038" i="7"/>
  <c r="K1038" i="7"/>
  <c r="H1038" i="7"/>
  <c r="U1038" i="7" s="1"/>
  <c r="C1038" i="7"/>
  <c r="E1038" i="7" s="1"/>
  <c r="F1038" i="7" s="1"/>
  <c r="U1037" i="7"/>
  <c r="L1037" i="7"/>
  <c r="K1037" i="7"/>
  <c r="H1037" i="7"/>
  <c r="C1037" i="7"/>
  <c r="E1037" i="7" s="1"/>
  <c r="F1037" i="7" s="1"/>
  <c r="U1036" i="7"/>
  <c r="L1036" i="7"/>
  <c r="K1036" i="7"/>
  <c r="H1036" i="7"/>
  <c r="C1036" i="7"/>
  <c r="E1036" i="7" s="1"/>
  <c r="F1036" i="7" s="1"/>
  <c r="L1035" i="7"/>
  <c r="K1035" i="7"/>
  <c r="H1035" i="7"/>
  <c r="U1035" i="7" s="1"/>
  <c r="C1035" i="7"/>
  <c r="E1035" i="7" s="1"/>
  <c r="F1035" i="7" s="1"/>
  <c r="L1034" i="7"/>
  <c r="K1034" i="7"/>
  <c r="H1034" i="7"/>
  <c r="U1034" i="7" s="1"/>
  <c r="C1034" i="7"/>
  <c r="E1034" i="7" s="1"/>
  <c r="F1034" i="7" s="1"/>
  <c r="L1033" i="7"/>
  <c r="K1033" i="7"/>
  <c r="H1033" i="7"/>
  <c r="U1033" i="7" s="1"/>
  <c r="C1033" i="7"/>
  <c r="E1033" i="7" s="1"/>
  <c r="F1033" i="7" s="1"/>
  <c r="L1032" i="7"/>
  <c r="K1032" i="7"/>
  <c r="H1032" i="7"/>
  <c r="U1032" i="7" s="1"/>
  <c r="E1032" i="7"/>
  <c r="F1032" i="7" s="1"/>
  <c r="C1032" i="7"/>
  <c r="L1031" i="7"/>
  <c r="K1031" i="7"/>
  <c r="H1031" i="7"/>
  <c r="U1031" i="7" s="1"/>
  <c r="C1031" i="7"/>
  <c r="E1031" i="7" s="1"/>
  <c r="F1031" i="7" s="1"/>
  <c r="L1030" i="7"/>
  <c r="K1030" i="7"/>
  <c r="H1030" i="7"/>
  <c r="U1030" i="7" s="1"/>
  <c r="C1030" i="7"/>
  <c r="E1030" i="7" s="1"/>
  <c r="F1030" i="7" s="1"/>
  <c r="L1029" i="7"/>
  <c r="K1029" i="7"/>
  <c r="H1029" i="7"/>
  <c r="U1029" i="7" s="1"/>
  <c r="C1029" i="7"/>
  <c r="E1029" i="7" s="1"/>
  <c r="F1029" i="7" s="1"/>
  <c r="L1028" i="7"/>
  <c r="K1028" i="7"/>
  <c r="H1028" i="7"/>
  <c r="U1028" i="7" s="1"/>
  <c r="C1028" i="7"/>
  <c r="E1028" i="7" s="1"/>
  <c r="F1028" i="7" s="1"/>
  <c r="U1027" i="7"/>
  <c r="L1027" i="7"/>
  <c r="K1027" i="7"/>
  <c r="I1027" i="7"/>
  <c r="H1027" i="7"/>
  <c r="C1027" i="7"/>
  <c r="E1027" i="7" s="1"/>
  <c r="F1027" i="7" s="1"/>
  <c r="L1026" i="7"/>
  <c r="K1026" i="7"/>
  <c r="H1026" i="7"/>
  <c r="U1026" i="7" s="1"/>
  <c r="C1026" i="7"/>
  <c r="E1026" i="7" s="1"/>
  <c r="F1026" i="7" s="1"/>
  <c r="U1025" i="7"/>
  <c r="L1025" i="7"/>
  <c r="K1025" i="7"/>
  <c r="H1025" i="7"/>
  <c r="C1025" i="7"/>
  <c r="E1025" i="7" s="1"/>
  <c r="F1025" i="7" s="1"/>
  <c r="L1024" i="7"/>
  <c r="J1024" i="7" s="1"/>
  <c r="K1024" i="7"/>
  <c r="H1024" i="7"/>
  <c r="U1024" i="7" s="1"/>
  <c r="C1024" i="7"/>
  <c r="E1024" i="7" s="1"/>
  <c r="F1024" i="7" s="1"/>
  <c r="L1023" i="7"/>
  <c r="K1023" i="7"/>
  <c r="H1023" i="7"/>
  <c r="U1023" i="7" s="1"/>
  <c r="C1023" i="7"/>
  <c r="E1023" i="7" s="1"/>
  <c r="F1023" i="7" s="1"/>
  <c r="I1023" i="7" s="1"/>
  <c r="L1022" i="7"/>
  <c r="K1022" i="7"/>
  <c r="H1022" i="7"/>
  <c r="U1022" i="7" s="1"/>
  <c r="C1022" i="7"/>
  <c r="E1022" i="7" s="1"/>
  <c r="F1022" i="7" s="1"/>
  <c r="L1021" i="7"/>
  <c r="K1021" i="7"/>
  <c r="H1021" i="7"/>
  <c r="U1021" i="7" s="1"/>
  <c r="E1021" i="7"/>
  <c r="F1021" i="7" s="1"/>
  <c r="J1021" i="7" s="1"/>
  <c r="C1021" i="7"/>
  <c r="L1020" i="7"/>
  <c r="K1020" i="7"/>
  <c r="H1020" i="7"/>
  <c r="U1020" i="7" s="1"/>
  <c r="C1020" i="7"/>
  <c r="E1020" i="7" s="1"/>
  <c r="F1020" i="7" s="1"/>
  <c r="L1019" i="7"/>
  <c r="K1019" i="7"/>
  <c r="H1019" i="7"/>
  <c r="U1019" i="7" s="1"/>
  <c r="C1019" i="7"/>
  <c r="E1019" i="7" s="1"/>
  <c r="F1019" i="7" s="1"/>
  <c r="U1018" i="7"/>
  <c r="L1018" i="7"/>
  <c r="K1018" i="7"/>
  <c r="H1018" i="7"/>
  <c r="F1018" i="7"/>
  <c r="C1018" i="7"/>
  <c r="E1018" i="7" s="1"/>
  <c r="L1017" i="7"/>
  <c r="K1017" i="7"/>
  <c r="H1017" i="7"/>
  <c r="U1017" i="7" s="1"/>
  <c r="C1017" i="7"/>
  <c r="E1017" i="7" s="1"/>
  <c r="F1017" i="7" s="1"/>
  <c r="J1017" i="7" s="1"/>
  <c r="L1016" i="7"/>
  <c r="K1016" i="7"/>
  <c r="H1016" i="7"/>
  <c r="U1016" i="7" s="1"/>
  <c r="E1016" i="7"/>
  <c r="F1016" i="7" s="1"/>
  <c r="C1016" i="7"/>
  <c r="U1015" i="7"/>
  <c r="L1015" i="7"/>
  <c r="K1015" i="7"/>
  <c r="H1015" i="7"/>
  <c r="C1015" i="7"/>
  <c r="E1015" i="7" s="1"/>
  <c r="F1015" i="7" s="1"/>
  <c r="L1014" i="7"/>
  <c r="K1014" i="7"/>
  <c r="H1014" i="7"/>
  <c r="U1014" i="7" s="1"/>
  <c r="C1014" i="7"/>
  <c r="E1014" i="7" s="1"/>
  <c r="F1014" i="7" s="1"/>
  <c r="U1013" i="7"/>
  <c r="L1013" i="7"/>
  <c r="K1013" i="7"/>
  <c r="H1013" i="7"/>
  <c r="C1013" i="7"/>
  <c r="E1013" i="7" s="1"/>
  <c r="F1013" i="7" s="1"/>
  <c r="J1013" i="7" s="1"/>
  <c r="L1012" i="7"/>
  <c r="K1012" i="7"/>
  <c r="H1012" i="7"/>
  <c r="U1012" i="7" s="1"/>
  <c r="C1012" i="7"/>
  <c r="E1012" i="7" s="1"/>
  <c r="F1012" i="7" s="1"/>
  <c r="J1012" i="7" s="1"/>
  <c r="L1011" i="7"/>
  <c r="K1011" i="7"/>
  <c r="H1011" i="7"/>
  <c r="U1011" i="7" s="1"/>
  <c r="C1011" i="7"/>
  <c r="E1011" i="7" s="1"/>
  <c r="F1011" i="7" s="1"/>
  <c r="I1011" i="7" s="1"/>
  <c r="L1010" i="7"/>
  <c r="K1010" i="7"/>
  <c r="H1010" i="7"/>
  <c r="U1010" i="7" s="1"/>
  <c r="C1010" i="7"/>
  <c r="E1010" i="7" s="1"/>
  <c r="F1010" i="7" s="1"/>
  <c r="U1009" i="7"/>
  <c r="L1009" i="7"/>
  <c r="K1009" i="7"/>
  <c r="H1009" i="7"/>
  <c r="C1009" i="7"/>
  <c r="E1009" i="7" s="1"/>
  <c r="F1009" i="7" s="1"/>
  <c r="L1008" i="7"/>
  <c r="K1008" i="7"/>
  <c r="H1008" i="7"/>
  <c r="U1008" i="7" s="1"/>
  <c r="E1008" i="7"/>
  <c r="F1008" i="7" s="1"/>
  <c r="J1008" i="7" s="1"/>
  <c r="C1008" i="7"/>
  <c r="L1007" i="7"/>
  <c r="K1007" i="7"/>
  <c r="H1007" i="7"/>
  <c r="U1007" i="7" s="1"/>
  <c r="C1007" i="7"/>
  <c r="E1007" i="7" s="1"/>
  <c r="F1007" i="7" s="1"/>
  <c r="L1006" i="7"/>
  <c r="K1006" i="7"/>
  <c r="H1006" i="7"/>
  <c r="U1006" i="7" s="1"/>
  <c r="F1006" i="7"/>
  <c r="C1006" i="7"/>
  <c r="E1006" i="7" s="1"/>
  <c r="L1005" i="7"/>
  <c r="K1005" i="7"/>
  <c r="H1005" i="7"/>
  <c r="U1005" i="7" s="1"/>
  <c r="C1005" i="7"/>
  <c r="E1005" i="7" s="1"/>
  <c r="F1005" i="7" s="1"/>
  <c r="J1005" i="7" s="1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L1002" i="7"/>
  <c r="K1002" i="7"/>
  <c r="H1002" i="7"/>
  <c r="U1002" i="7" s="1"/>
  <c r="C1002" i="7"/>
  <c r="E1002" i="7" s="1"/>
  <c r="F1002" i="7" s="1"/>
  <c r="J1002" i="7" s="1"/>
  <c r="U1001" i="7"/>
  <c r="L1001" i="7"/>
  <c r="K1001" i="7"/>
  <c r="H1001" i="7"/>
  <c r="C1001" i="7"/>
  <c r="E1001" i="7" s="1"/>
  <c r="F1001" i="7" s="1"/>
  <c r="L1000" i="7"/>
  <c r="K1000" i="7"/>
  <c r="H1000" i="7"/>
  <c r="U1000" i="7" s="1"/>
  <c r="C1000" i="7"/>
  <c r="E1000" i="7" s="1"/>
  <c r="F1000" i="7" s="1"/>
  <c r="J1000" i="7" s="1"/>
  <c r="L999" i="7"/>
  <c r="K999" i="7"/>
  <c r="H999" i="7"/>
  <c r="U999" i="7" s="1"/>
  <c r="C999" i="7"/>
  <c r="E999" i="7" s="1"/>
  <c r="F999" i="7" s="1"/>
  <c r="I999" i="7" s="1"/>
  <c r="L998" i="7"/>
  <c r="K998" i="7"/>
  <c r="H998" i="7"/>
  <c r="U998" i="7" s="1"/>
  <c r="C998" i="7"/>
  <c r="E998" i="7" s="1"/>
  <c r="F998" i="7" s="1"/>
  <c r="L997" i="7"/>
  <c r="K997" i="7"/>
  <c r="H997" i="7"/>
  <c r="U997" i="7" s="1"/>
  <c r="C997" i="7"/>
  <c r="E997" i="7" s="1"/>
  <c r="F997" i="7" s="1"/>
  <c r="L996" i="7"/>
  <c r="K996" i="7"/>
  <c r="H996" i="7"/>
  <c r="U996" i="7" s="1"/>
  <c r="E996" i="7"/>
  <c r="F996" i="7" s="1"/>
  <c r="J996" i="7" s="1"/>
  <c r="C996" i="7"/>
  <c r="L995" i="7"/>
  <c r="K995" i="7"/>
  <c r="H995" i="7"/>
  <c r="U995" i="7" s="1"/>
  <c r="C995" i="7"/>
  <c r="E995" i="7" s="1"/>
  <c r="F995" i="7" s="1"/>
  <c r="I995" i="7" s="1"/>
  <c r="L994" i="7"/>
  <c r="K994" i="7"/>
  <c r="H994" i="7"/>
  <c r="U994" i="7" s="1"/>
  <c r="C994" i="7"/>
  <c r="E994" i="7" s="1"/>
  <c r="F994" i="7" s="1"/>
  <c r="I994" i="7" s="1"/>
  <c r="L993" i="7"/>
  <c r="K993" i="7"/>
  <c r="H993" i="7"/>
  <c r="U993" i="7" s="1"/>
  <c r="E993" i="7"/>
  <c r="F993" i="7" s="1"/>
  <c r="J993" i="7" s="1"/>
  <c r="C993" i="7"/>
  <c r="L992" i="7"/>
  <c r="K992" i="7"/>
  <c r="H992" i="7"/>
  <c r="U992" i="7" s="1"/>
  <c r="C992" i="7"/>
  <c r="E992" i="7" s="1"/>
  <c r="F992" i="7" s="1"/>
  <c r="L991" i="7"/>
  <c r="K991" i="7"/>
  <c r="H991" i="7"/>
  <c r="U991" i="7" s="1"/>
  <c r="C991" i="7"/>
  <c r="E991" i="7" s="1"/>
  <c r="F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C989" i="7"/>
  <c r="E989" i="7" s="1"/>
  <c r="F989" i="7" s="1"/>
  <c r="L988" i="7"/>
  <c r="K988" i="7"/>
  <c r="H988" i="7"/>
  <c r="U988" i="7" s="1"/>
  <c r="C988" i="7"/>
  <c r="E988" i="7" s="1"/>
  <c r="F988" i="7" s="1"/>
  <c r="J988" i="7" s="1"/>
  <c r="L987" i="7"/>
  <c r="K987" i="7"/>
  <c r="H987" i="7"/>
  <c r="U987" i="7" s="1"/>
  <c r="C987" i="7"/>
  <c r="E987" i="7" s="1"/>
  <c r="F987" i="7" s="1"/>
  <c r="L986" i="7"/>
  <c r="K986" i="7"/>
  <c r="H986" i="7"/>
  <c r="U986" i="7" s="1"/>
  <c r="C986" i="7"/>
  <c r="E986" i="7" s="1"/>
  <c r="F986" i="7" s="1"/>
  <c r="L985" i="7"/>
  <c r="K985" i="7"/>
  <c r="H985" i="7"/>
  <c r="U985" i="7" s="1"/>
  <c r="C985" i="7"/>
  <c r="E985" i="7" s="1"/>
  <c r="F985" i="7" s="1"/>
  <c r="J985" i="7" s="1"/>
  <c r="L984" i="7"/>
  <c r="K984" i="7"/>
  <c r="H984" i="7"/>
  <c r="U984" i="7" s="1"/>
  <c r="C984" i="7"/>
  <c r="E984" i="7" s="1"/>
  <c r="F984" i="7" s="1"/>
  <c r="L983" i="7"/>
  <c r="K983" i="7"/>
  <c r="H983" i="7"/>
  <c r="U983" i="7" s="1"/>
  <c r="C983" i="7"/>
  <c r="E983" i="7" s="1"/>
  <c r="F983" i="7" s="1"/>
  <c r="L982" i="7"/>
  <c r="K982" i="7"/>
  <c r="H982" i="7"/>
  <c r="U982" i="7" s="1"/>
  <c r="C982" i="7"/>
  <c r="E982" i="7" s="1"/>
  <c r="F982" i="7" s="1"/>
  <c r="J982" i="7" s="1"/>
  <c r="L981" i="7"/>
  <c r="K981" i="7"/>
  <c r="H981" i="7"/>
  <c r="U981" i="7" s="1"/>
  <c r="C981" i="7"/>
  <c r="E981" i="7" s="1"/>
  <c r="F981" i="7" s="1"/>
  <c r="I981" i="7" s="1"/>
  <c r="L980" i="7"/>
  <c r="K980" i="7"/>
  <c r="H980" i="7"/>
  <c r="U980" i="7" s="1"/>
  <c r="C980" i="7"/>
  <c r="E980" i="7" s="1"/>
  <c r="F980" i="7" s="1"/>
  <c r="L979" i="7"/>
  <c r="K979" i="7"/>
  <c r="H979" i="7"/>
  <c r="U979" i="7" s="1"/>
  <c r="E979" i="7"/>
  <c r="F979" i="7" s="1"/>
  <c r="C979" i="7"/>
  <c r="L978" i="7"/>
  <c r="K978" i="7"/>
  <c r="H978" i="7"/>
  <c r="U978" i="7" s="1"/>
  <c r="F978" i="7"/>
  <c r="J978" i="7" s="1"/>
  <c r="C978" i="7"/>
  <c r="E978" i="7" s="1"/>
  <c r="L977" i="7"/>
  <c r="K977" i="7"/>
  <c r="H977" i="7"/>
  <c r="U977" i="7" s="1"/>
  <c r="C977" i="7"/>
  <c r="E977" i="7" s="1"/>
  <c r="F977" i="7" s="1"/>
  <c r="U976" i="7"/>
  <c r="L976" i="7"/>
  <c r="K976" i="7"/>
  <c r="H976" i="7"/>
  <c r="C976" i="7"/>
  <c r="E976" i="7" s="1"/>
  <c r="F976" i="7" s="1"/>
  <c r="L975" i="7"/>
  <c r="K975" i="7"/>
  <c r="H975" i="7"/>
  <c r="U975" i="7" s="1"/>
  <c r="C975" i="7"/>
  <c r="E975" i="7" s="1"/>
  <c r="F975" i="7" s="1"/>
  <c r="U974" i="7"/>
  <c r="L974" i="7"/>
  <c r="K974" i="7"/>
  <c r="H974" i="7"/>
  <c r="C974" i="7"/>
  <c r="E974" i="7" s="1"/>
  <c r="F974" i="7" s="1"/>
  <c r="L973" i="7"/>
  <c r="K973" i="7"/>
  <c r="H973" i="7"/>
  <c r="U973" i="7" s="1"/>
  <c r="E973" i="7"/>
  <c r="F973" i="7" s="1"/>
  <c r="I973" i="7" s="1"/>
  <c r="C973" i="7"/>
  <c r="L972" i="7"/>
  <c r="K972" i="7"/>
  <c r="H972" i="7"/>
  <c r="U972" i="7" s="1"/>
  <c r="C972" i="7"/>
  <c r="E972" i="7" s="1"/>
  <c r="F972" i="7" s="1"/>
  <c r="L971" i="7"/>
  <c r="K971" i="7"/>
  <c r="H971" i="7"/>
  <c r="U971" i="7" s="1"/>
  <c r="C971" i="7"/>
  <c r="E971" i="7" s="1"/>
  <c r="F971" i="7" s="1"/>
  <c r="I971" i="7" s="1"/>
  <c r="L970" i="7"/>
  <c r="K970" i="7"/>
  <c r="H970" i="7"/>
  <c r="U970" i="7" s="1"/>
  <c r="C970" i="7"/>
  <c r="E970" i="7" s="1"/>
  <c r="F970" i="7" s="1"/>
  <c r="L969" i="7"/>
  <c r="K969" i="7"/>
  <c r="H969" i="7"/>
  <c r="U969" i="7" s="1"/>
  <c r="C969" i="7"/>
  <c r="E969" i="7" s="1"/>
  <c r="F969" i="7" s="1"/>
  <c r="J969" i="7" s="1"/>
  <c r="L968" i="7"/>
  <c r="K968" i="7"/>
  <c r="H968" i="7"/>
  <c r="U968" i="7" s="1"/>
  <c r="C968" i="7"/>
  <c r="E968" i="7" s="1"/>
  <c r="F968" i="7" s="1"/>
  <c r="J968" i="7" s="1"/>
  <c r="L967" i="7"/>
  <c r="K967" i="7"/>
  <c r="H967" i="7"/>
  <c r="U967" i="7" s="1"/>
  <c r="C967" i="7"/>
  <c r="E967" i="7" s="1"/>
  <c r="F967" i="7" s="1"/>
  <c r="U966" i="7"/>
  <c r="L966" i="7"/>
  <c r="K966" i="7"/>
  <c r="H966" i="7"/>
  <c r="C966" i="7"/>
  <c r="E966" i="7" s="1"/>
  <c r="F966" i="7" s="1"/>
  <c r="L965" i="7"/>
  <c r="K965" i="7"/>
  <c r="H965" i="7"/>
  <c r="U965" i="7" s="1"/>
  <c r="E965" i="7"/>
  <c r="F965" i="7" s="1"/>
  <c r="J965" i="7" s="1"/>
  <c r="C965" i="7"/>
  <c r="L964" i="7"/>
  <c r="K964" i="7"/>
  <c r="H964" i="7"/>
  <c r="U964" i="7" s="1"/>
  <c r="C964" i="7"/>
  <c r="E964" i="7" s="1"/>
  <c r="F964" i="7" s="1"/>
  <c r="L963" i="7"/>
  <c r="K963" i="7"/>
  <c r="H963" i="7"/>
  <c r="U963" i="7" s="1"/>
  <c r="C963" i="7"/>
  <c r="E963" i="7" s="1"/>
  <c r="F963" i="7" s="1"/>
  <c r="J963" i="7" s="1"/>
  <c r="U962" i="7"/>
  <c r="L962" i="7"/>
  <c r="K962" i="7"/>
  <c r="H962" i="7"/>
  <c r="C962" i="7"/>
  <c r="E962" i="7" s="1"/>
  <c r="F962" i="7" s="1"/>
  <c r="U961" i="7"/>
  <c r="L961" i="7"/>
  <c r="K961" i="7"/>
  <c r="H961" i="7"/>
  <c r="C961" i="7"/>
  <c r="E961" i="7" s="1"/>
  <c r="F961" i="7" s="1"/>
  <c r="L960" i="7"/>
  <c r="K960" i="7"/>
  <c r="H960" i="7"/>
  <c r="U960" i="7" s="1"/>
  <c r="C960" i="7"/>
  <c r="E960" i="7" s="1"/>
  <c r="F960" i="7" s="1"/>
  <c r="L959" i="7"/>
  <c r="K959" i="7"/>
  <c r="H959" i="7"/>
  <c r="U959" i="7" s="1"/>
  <c r="C959" i="7"/>
  <c r="E959" i="7" s="1"/>
  <c r="F959" i="7" s="1"/>
  <c r="L958" i="7"/>
  <c r="K958" i="7"/>
  <c r="H958" i="7"/>
  <c r="U958" i="7" s="1"/>
  <c r="C958" i="7"/>
  <c r="E958" i="7" s="1"/>
  <c r="F958" i="7" s="1"/>
  <c r="U957" i="7"/>
  <c r="L957" i="7"/>
  <c r="K957" i="7"/>
  <c r="H957" i="7"/>
  <c r="C957" i="7"/>
  <c r="E957" i="7" s="1"/>
  <c r="F957" i="7" s="1"/>
  <c r="L956" i="7"/>
  <c r="K956" i="7"/>
  <c r="H956" i="7"/>
  <c r="U956" i="7" s="1"/>
  <c r="E956" i="7"/>
  <c r="F956" i="7" s="1"/>
  <c r="C956" i="7"/>
  <c r="L955" i="7"/>
  <c r="K955" i="7"/>
  <c r="H955" i="7"/>
  <c r="U955" i="7" s="1"/>
  <c r="C955" i="7"/>
  <c r="E955" i="7" s="1"/>
  <c r="F955" i="7" s="1"/>
  <c r="U954" i="7"/>
  <c r="L954" i="7"/>
  <c r="K954" i="7"/>
  <c r="H954" i="7"/>
  <c r="C954" i="7"/>
  <c r="E954" i="7" s="1"/>
  <c r="F954" i="7" s="1"/>
  <c r="L953" i="7"/>
  <c r="K953" i="7"/>
  <c r="H953" i="7"/>
  <c r="U953" i="7" s="1"/>
  <c r="C953" i="7"/>
  <c r="E953" i="7" s="1"/>
  <c r="F953" i="7" s="1"/>
  <c r="L952" i="7"/>
  <c r="K952" i="7"/>
  <c r="H952" i="7"/>
  <c r="U952" i="7" s="1"/>
  <c r="C952" i="7"/>
  <c r="E952" i="7" s="1"/>
  <c r="F952" i="7" s="1"/>
  <c r="L951" i="7"/>
  <c r="K951" i="7"/>
  <c r="H951" i="7"/>
  <c r="U951" i="7" s="1"/>
  <c r="C951" i="7"/>
  <c r="E951" i="7" s="1"/>
  <c r="F951" i="7" s="1"/>
  <c r="I951" i="7" s="1"/>
  <c r="U950" i="7"/>
  <c r="L950" i="7"/>
  <c r="K950" i="7"/>
  <c r="H950" i="7"/>
  <c r="C950" i="7"/>
  <c r="E950" i="7" s="1"/>
  <c r="F950" i="7" s="1"/>
  <c r="L949" i="7"/>
  <c r="K949" i="7"/>
  <c r="H949" i="7"/>
  <c r="U949" i="7" s="1"/>
  <c r="C949" i="7"/>
  <c r="E949" i="7" s="1"/>
  <c r="F949" i="7" s="1"/>
  <c r="J949" i="7" s="1"/>
  <c r="U948" i="7"/>
  <c r="L948" i="7"/>
  <c r="K948" i="7"/>
  <c r="H948" i="7"/>
  <c r="C948" i="7"/>
  <c r="E948" i="7" s="1"/>
  <c r="F948" i="7" s="1"/>
  <c r="L947" i="7"/>
  <c r="K947" i="7"/>
  <c r="H947" i="7"/>
  <c r="U947" i="7" s="1"/>
  <c r="C947" i="7"/>
  <c r="E947" i="7" s="1"/>
  <c r="F947" i="7" s="1"/>
  <c r="L946" i="7"/>
  <c r="K946" i="7"/>
  <c r="H946" i="7"/>
  <c r="U946" i="7" s="1"/>
  <c r="F946" i="7"/>
  <c r="I946" i="7" s="1"/>
  <c r="C946" i="7"/>
  <c r="E946" i="7" s="1"/>
  <c r="L945" i="7"/>
  <c r="K945" i="7"/>
  <c r="H945" i="7"/>
  <c r="U945" i="7" s="1"/>
  <c r="C945" i="7"/>
  <c r="E945" i="7" s="1"/>
  <c r="F945" i="7" s="1"/>
  <c r="J945" i="7" s="1"/>
  <c r="L944" i="7"/>
  <c r="K944" i="7"/>
  <c r="H944" i="7"/>
  <c r="U944" i="7" s="1"/>
  <c r="F944" i="7"/>
  <c r="C944" i="7"/>
  <c r="E944" i="7" s="1"/>
  <c r="L943" i="7"/>
  <c r="K943" i="7"/>
  <c r="H943" i="7"/>
  <c r="U943" i="7" s="1"/>
  <c r="C943" i="7"/>
  <c r="E943" i="7" s="1"/>
  <c r="F943" i="7" s="1"/>
  <c r="L942" i="7"/>
  <c r="K942" i="7"/>
  <c r="H942" i="7"/>
  <c r="U942" i="7" s="1"/>
  <c r="C942" i="7"/>
  <c r="E942" i="7" s="1"/>
  <c r="F942" i="7" s="1"/>
  <c r="L941" i="7"/>
  <c r="K941" i="7"/>
  <c r="H941" i="7"/>
  <c r="U941" i="7" s="1"/>
  <c r="C941" i="7"/>
  <c r="E941" i="7" s="1"/>
  <c r="F941" i="7" s="1"/>
  <c r="L940" i="7"/>
  <c r="K940" i="7"/>
  <c r="H940" i="7"/>
  <c r="U940" i="7" s="1"/>
  <c r="C940" i="7"/>
  <c r="E940" i="7" s="1"/>
  <c r="F940" i="7" s="1"/>
  <c r="L939" i="7"/>
  <c r="K939" i="7"/>
  <c r="H939" i="7"/>
  <c r="U939" i="7" s="1"/>
  <c r="C939" i="7"/>
  <c r="E939" i="7" s="1"/>
  <c r="F939" i="7" s="1"/>
  <c r="L938" i="7"/>
  <c r="K938" i="7"/>
  <c r="H938" i="7"/>
  <c r="U938" i="7" s="1"/>
  <c r="C938" i="7"/>
  <c r="E938" i="7" s="1"/>
  <c r="F938" i="7" s="1"/>
  <c r="L937" i="7"/>
  <c r="K937" i="7"/>
  <c r="H937" i="7"/>
  <c r="U937" i="7" s="1"/>
  <c r="C937" i="7"/>
  <c r="E937" i="7" s="1"/>
  <c r="F937" i="7" s="1"/>
  <c r="J937" i="7" s="1"/>
  <c r="L936" i="7"/>
  <c r="K936" i="7"/>
  <c r="H936" i="7"/>
  <c r="U936" i="7" s="1"/>
  <c r="C936" i="7"/>
  <c r="E936" i="7" s="1"/>
  <c r="F936" i="7" s="1"/>
  <c r="L935" i="7"/>
  <c r="K935" i="7"/>
  <c r="H935" i="7"/>
  <c r="U935" i="7" s="1"/>
  <c r="C935" i="7"/>
  <c r="E935" i="7" s="1"/>
  <c r="F935" i="7" s="1"/>
  <c r="L934" i="7"/>
  <c r="K934" i="7"/>
  <c r="H934" i="7"/>
  <c r="U934" i="7" s="1"/>
  <c r="C934" i="7"/>
  <c r="E934" i="7" s="1"/>
  <c r="F934" i="7" s="1"/>
  <c r="J934" i="7" s="1"/>
  <c r="L933" i="7"/>
  <c r="K933" i="7"/>
  <c r="H933" i="7"/>
  <c r="U933" i="7" s="1"/>
  <c r="C933" i="7"/>
  <c r="E933" i="7" s="1"/>
  <c r="F933" i="7" s="1"/>
  <c r="L932" i="7"/>
  <c r="K932" i="7"/>
  <c r="H932" i="7"/>
  <c r="U932" i="7" s="1"/>
  <c r="C932" i="7"/>
  <c r="E932" i="7" s="1"/>
  <c r="F932" i="7" s="1"/>
  <c r="L931" i="7"/>
  <c r="K931" i="7"/>
  <c r="H931" i="7"/>
  <c r="U931" i="7" s="1"/>
  <c r="C931" i="7"/>
  <c r="E931" i="7" s="1"/>
  <c r="F931" i="7" s="1"/>
  <c r="L930" i="7"/>
  <c r="K930" i="7"/>
  <c r="H930" i="7"/>
  <c r="U930" i="7" s="1"/>
  <c r="F930" i="7"/>
  <c r="J930" i="7" s="1"/>
  <c r="C930" i="7"/>
  <c r="E930" i="7" s="1"/>
  <c r="L929" i="7"/>
  <c r="K929" i="7"/>
  <c r="H929" i="7"/>
  <c r="U929" i="7" s="1"/>
  <c r="E929" i="7"/>
  <c r="F929" i="7" s="1"/>
  <c r="J929" i="7" s="1"/>
  <c r="C929" i="7"/>
  <c r="U928" i="7"/>
  <c r="L928" i="7"/>
  <c r="K928" i="7"/>
  <c r="H928" i="7"/>
  <c r="C928" i="7"/>
  <c r="E928" i="7" s="1"/>
  <c r="F928" i="7" s="1"/>
  <c r="L927" i="7"/>
  <c r="K927" i="7"/>
  <c r="H927" i="7"/>
  <c r="U927" i="7" s="1"/>
  <c r="C927" i="7"/>
  <c r="E927" i="7" s="1"/>
  <c r="F927" i="7" s="1"/>
  <c r="L926" i="7"/>
  <c r="K926" i="7"/>
  <c r="H926" i="7"/>
  <c r="U926" i="7" s="1"/>
  <c r="C926" i="7"/>
  <c r="E926" i="7" s="1"/>
  <c r="F926" i="7" s="1"/>
  <c r="L925" i="7"/>
  <c r="K925" i="7"/>
  <c r="J925" i="7"/>
  <c r="H925" i="7"/>
  <c r="U925" i="7" s="1"/>
  <c r="C925" i="7"/>
  <c r="E925" i="7" s="1"/>
  <c r="F925" i="7" s="1"/>
  <c r="L924" i="7"/>
  <c r="K924" i="7"/>
  <c r="H924" i="7"/>
  <c r="U924" i="7" s="1"/>
  <c r="E924" i="7"/>
  <c r="F924" i="7" s="1"/>
  <c r="C924" i="7"/>
  <c r="L923" i="7"/>
  <c r="K923" i="7"/>
  <c r="H923" i="7"/>
  <c r="U923" i="7" s="1"/>
  <c r="F923" i="7"/>
  <c r="E923" i="7"/>
  <c r="C923" i="7"/>
  <c r="L922" i="7"/>
  <c r="K922" i="7"/>
  <c r="H922" i="7"/>
  <c r="U922" i="7" s="1"/>
  <c r="C922" i="7"/>
  <c r="E922" i="7" s="1"/>
  <c r="F922" i="7" s="1"/>
  <c r="U921" i="7"/>
  <c r="L921" i="7"/>
  <c r="K921" i="7"/>
  <c r="H921" i="7"/>
  <c r="C921" i="7"/>
  <c r="E921" i="7" s="1"/>
  <c r="F921" i="7" s="1"/>
  <c r="J921" i="7" s="1"/>
  <c r="L920" i="7"/>
  <c r="K920" i="7"/>
  <c r="H920" i="7"/>
  <c r="U920" i="7" s="1"/>
  <c r="C920" i="7"/>
  <c r="E920" i="7" s="1"/>
  <c r="F920" i="7" s="1"/>
  <c r="J920" i="7" s="1"/>
  <c r="L919" i="7"/>
  <c r="K919" i="7"/>
  <c r="H919" i="7"/>
  <c r="U919" i="7" s="1"/>
  <c r="C919" i="7"/>
  <c r="E919" i="7" s="1"/>
  <c r="F919" i="7" s="1"/>
  <c r="U918" i="7"/>
  <c r="L918" i="7"/>
  <c r="K918" i="7"/>
  <c r="H918" i="7"/>
  <c r="C918" i="7"/>
  <c r="E918" i="7" s="1"/>
  <c r="F918" i="7" s="1"/>
  <c r="L917" i="7"/>
  <c r="K917" i="7"/>
  <c r="H917" i="7"/>
  <c r="U917" i="7" s="1"/>
  <c r="C917" i="7"/>
  <c r="E917" i="7" s="1"/>
  <c r="F917" i="7" s="1"/>
  <c r="J917" i="7" s="1"/>
  <c r="L916" i="7"/>
  <c r="K916" i="7"/>
  <c r="H916" i="7"/>
  <c r="U916" i="7" s="1"/>
  <c r="C916" i="7"/>
  <c r="E916" i="7" s="1"/>
  <c r="F916" i="7" s="1"/>
  <c r="L915" i="7"/>
  <c r="K915" i="7"/>
  <c r="H915" i="7"/>
  <c r="U915" i="7" s="1"/>
  <c r="C915" i="7"/>
  <c r="E915" i="7" s="1"/>
  <c r="F915" i="7" s="1"/>
  <c r="L914" i="7"/>
  <c r="K914" i="7"/>
  <c r="H914" i="7"/>
  <c r="U914" i="7" s="1"/>
  <c r="C914" i="7"/>
  <c r="E914" i="7" s="1"/>
  <c r="F914" i="7" s="1"/>
  <c r="L913" i="7"/>
  <c r="K913" i="7"/>
  <c r="H913" i="7"/>
  <c r="U913" i="7" s="1"/>
  <c r="C913" i="7"/>
  <c r="E913" i="7" s="1"/>
  <c r="F913" i="7" s="1"/>
  <c r="L912" i="7"/>
  <c r="K912" i="7"/>
  <c r="H912" i="7"/>
  <c r="U912" i="7" s="1"/>
  <c r="C912" i="7"/>
  <c r="E912" i="7" s="1"/>
  <c r="F912" i="7" s="1"/>
  <c r="L911" i="7"/>
  <c r="K911" i="7"/>
  <c r="H911" i="7"/>
  <c r="U911" i="7" s="1"/>
  <c r="C911" i="7"/>
  <c r="E911" i="7" s="1"/>
  <c r="F911" i="7" s="1"/>
  <c r="L910" i="7"/>
  <c r="K910" i="7"/>
  <c r="H910" i="7"/>
  <c r="U910" i="7" s="1"/>
  <c r="C910" i="7"/>
  <c r="E910" i="7" s="1"/>
  <c r="F910" i="7" s="1"/>
  <c r="U909" i="7"/>
  <c r="L909" i="7"/>
  <c r="K909" i="7"/>
  <c r="H909" i="7"/>
  <c r="C909" i="7"/>
  <c r="E909" i="7" s="1"/>
  <c r="F909" i="7" s="1"/>
  <c r="L908" i="7"/>
  <c r="K908" i="7"/>
  <c r="H908" i="7"/>
  <c r="U908" i="7" s="1"/>
  <c r="C908" i="7"/>
  <c r="E908" i="7" s="1"/>
  <c r="F908" i="7" s="1"/>
  <c r="L907" i="7"/>
  <c r="K907" i="7"/>
  <c r="H907" i="7"/>
  <c r="U907" i="7" s="1"/>
  <c r="C907" i="7"/>
  <c r="E907" i="7" s="1"/>
  <c r="F907" i="7" s="1"/>
  <c r="L906" i="7"/>
  <c r="K906" i="7"/>
  <c r="H906" i="7"/>
  <c r="U906" i="7" s="1"/>
  <c r="F906" i="7"/>
  <c r="C906" i="7"/>
  <c r="E906" i="7" s="1"/>
  <c r="L905" i="7"/>
  <c r="K905" i="7"/>
  <c r="H905" i="7"/>
  <c r="U905" i="7" s="1"/>
  <c r="C905" i="7"/>
  <c r="E905" i="7" s="1"/>
  <c r="F905" i="7" s="1"/>
  <c r="L904" i="7"/>
  <c r="K904" i="7"/>
  <c r="H904" i="7"/>
  <c r="U904" i="7" s="1"/>
  <c r="C904" i="7"/>
  <c r="E904" i="7" s="1"/>
  <c r="F904" i="7" s="1"/>
  <c r="J904" i="7" s="1"/>
  <c r="L903" i="7"/>
  <c r="K903" i="7"/>
  <c r="H903" i="7"/>
  <c r="U903" i="7" s="1"/>
  <c r="E903" i="7"/>
  <c r="F903" i="7" s="1"/>
  <c r="I903" i="7" s="1"/>
  <c r="C903" i="7"/>
  <c r="L902" i="7"/>
  <c r="K902" i="7"/>
  <c r="H902" i="7"/>
  <c r="U902" i="7" s="1"/>
  <c r="C902" i="7"/>
  <c r="E902" i="7" s="1"/>
  <c r="F902" i="7" s="1"/>
  <c r="L901" i="7"/>
  <c r="K901" i="7"/>
  <c r="H901" i="7"/>
  <c r="U901" i="7" s="1"/>
  <c r="C901" i="7"/>
  <c r="E901" i="7" s="1"/>
  <c r="F901" i="7" s="1"/>
  <c r="L900" i="7"/>
  <c r="K900" i="7"/>
  <c r="H900" i="7"/>
  <c r="U900" i="7" s="1"/>
  <c r="C900" i="7"/>
  <c r="E900" i="7" s="1"/>
  <c r="F900" i="7" s="1"/>
  <c r="L899" i="7"/>
  <c r="K899" i="7"/>
  <c r="H899" i="7"/>
  <c r="U899" i="7" s="1"/>
  <c r="C899" i="7"/>
  <c r="E899" i="7" s="1"/>
  <c r="F899" i="7" s="1"/>
  <c r="L898" i="7"/>
  <c r="K898" i="7"/>
  <c r="H898" i="7"/>
  <c r="U898" i="7" s="1"/>
  <c r="C898" i="7"/>
  <c r="E898" i="7" s="1"/>
  <c r="F898" i="7" s="1"/>
  <c r="U897" i="7"/>
  <c r="L897" i="7"/>
  <c r="K897" i="7"/>
  <c r="H897" i="7"/>
  <c r="C897" i="7"/>
  <c r="E897" i="7" s="1"/>
  <c r="F897" i="7" s="1"/>
  <c r="L896" i="7"/>
  <c r="K896" i="7"/>
  <c r="H896" i="7"/>
  <c r="U896" i="7" s="1"/>
  <c r="C896" i="7"/>
  <c r="E896" i="7" s="1"/>
  <c r="F896" i="7" s="1"/>
  <c r="L895" i="7"/>
  <c r="K895" i="7"/>
  <c r="H895" i="7"/>
  <c r="U895" i="7" s="1"/>
  <c r="C895" i="7"/>
  <c r="E895" i="7" s="1"/>
  <c r="F895" i="7" s="1"/>
  <c r="U894" i="7"/>
  <c r="L894" i="7"/>
  <c r="K894" i="7"/>
  <c r="H894" i="7"/>
  <c r="C894" i="7"/>
  <c r="E894" i="7" s="1"/>
  <c r="F894" i="7" s="1"/>
  <c r="U893" i="7"/>
  <c r="L893" i="7"/>
  <c r="K893" i="7"/>
  <c r="H893" i="7"/>
  <c r="C893" i="7"/>
  <c r="E893" i="7" s="1"/>
  <c r="F893" i="7" s="1"/>
  <c r="L892" i="7"/>
  <c r="K892" i="7"/>
  <c r="H892" i="7"/>
  <c r="U892" i="7" s="1"/>
  <c r="C892" i="7"/>
  <c r="E892" i="7" s="1"/>
  <c r="F892" i="7" s="1"/>
  <c r="L891" i="7"/>
  <c r="K891" i="7"/>
  <c r="H891" i="7"/>
  <c r="U891" i="7" s="1"/>
  <c r="C891" i="7"/>
  <c r="E891" i="7" s="1"/>
  <c r="F891" i="7" s="1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L888" i="7"/>
  <c r="K888" i="7"/>
  <c r="H888" i="7"/>
  <c r="U888" i="7" s="1"/>
  <c r="E888" i="7"/>
  <c r="F888" i="7" s="1"/>
  <c r="C888" i="7"/>
  <c r="L887" i="7"/>
  <c r="K887" i="7"/>
  <c r="H887" i="7"/>
  <c r="U887" i="7" s="1"/>
  <c r="E887" i="7"/>
  <c r="F887" i="7" s="1"/>
  <c r="C887" i="7"/>
  <c r="U886" i="7"/>
  <c r="L886" i="7"/>
  <c r="K886" i="7"/>
  <c r="H886" i="7"/>
  <c r="C886" i="7"/>
  <c r="E886" i="7" s="1"/>
  <c r="F886" i="7" s="1"/>
  <c r="J886" i="7" s="1"/>
  <c r="L885" i="7"/>
  <c r="K885" i="7"/>
  <c r="H885" i="7"/>
  <c r="U885" i="7" s="1"/>
  <c r="C885" i="7"/>
  <c r="E885" i="7" s="1"/>
  <c r="F885" i="7" s="1"/>
  <c r="L884" i="7"/>
  <c r="K884" i="7"/>
  <c r="H884" i="7"/>
  <c r="U884" i="7" s="1"/>
  <c r="E884" i="7"/>
  <c r="F884" i="7" s="1"/>
  <c r="C884" i="7"/>
  <c r="L883" i="7"/>
  <c r="K883" i="7"/>
  <c r="H883" i="7"/>
  <c r="U883" i="7" s="1"/>
  <c r="E883" i="7"/>
  <c r="F883" i="7" s="1"/>
  <c r="C883" i="7"/>
  <c r="L882" i="7"/>
  <c r="K882" i="7"/>
  <c r="H882" i="7"/>
  <c r="U882" i="7" s="1"/>
  <c r="F882" i="7"/>
  <c r="C882" i="7"/>
  <c r="E882" i="7" s="1"/>
  <c r="U881" i="7"/>
  <c r="L881" i="7"/>
  <c r="K881" i="7"/>
  <c r="H881" i="7"/>
  <c r="E881" i="7"/>
  <c r="F881" i="7" s="1"/>
  <c r="J881" i="7" s="1"/>
  <c r="C881" i="7"/>
  <c r="L880" i="7"/>
  <c r="K880" i="7"/>
  <c r="H880" i="7"/>
  <c r="U880" i="7" s="1"/>
  <c r="C880" i="7"/>
  <c r="E880" i="7" s="1"/>
  <c r="F880" i="7" s="1"/>
  <c r="L879" i="7"/>
  <c r="K879" i="7"/>
  <c r="H879" i="7"/>
  <c r="U879" i="7" s="1"/>
  <c r="C879" i="7"/>
  <c r="E879" i="7" s="1"/>
  <c r="F879" i="7" s="1"/>
  <c r="L878" i="7"/>
  <c r="K878" i="7"/>
  <c r="H878" i="7"/>
  <c r="U878" i="7" s="1"/>
  <c r="C878" i="7"/>
  <c r="E878" i="7" s="1"/>
  <c r="F878" i="7" s="1"/>
  <c r="U877" i="7"/>
  <c r="L877" i="7"/>
  <c r="K877" i="7"/>
  <c r="H877" i="7"/>
  <c r="C877" i="7"/>
  <c r="E877" i="7" s="1"/>
  <c r="F877" i="7" s="1"/>
  <c r="L876" i="7"/>
  <c r="K876" i="7"/>
  <c r="H876" i="7"/>
  <c r="U876" i="7" s="1"/>
  <c r="C876" i="7"/>
  <c r="E876" i="7" s="1"/>
  <c r="F876" i="7" s="1"/>
  <c r="L875" i="7"/>
  <c r="K875" i="7"/>
  <c r="H875" i="7"/>
  <c r="U875" i="7" s="1"/>
  <c r="C875" i="7"/>
  <c r="E875" i="7" s="1"/>
  <c r="F875" i="7" s="1"/>
  <c r="U874" i="7"/>
  <c r="L874" i="7"/>
  <c r="K874" i="7"/>
  <c r="H874" i="7"/>
  <c r="C874" i="7"/>
  <c r="E874" i="7" s="1"/>
  <c r="F874" i="7" s="1"/>
  <c r="L873" i="7"/>
  <c r="K873" i="7"/>
  <c r="H873" i="7"/>
  <c r="U873" i="7" s="1"/>
  <c r="E873" i="7"/>
  <c r="F873" i="7" s="1"/>
  <c r="J873" i="7" s="1"/>
  <c r="C873" i="7"/>
  <c r="L872" i="7"/>
  <c r="K872" i="7"/>
  <c r="H872" i="7"/>
  <c r="U872" i="7" s="1"/>
  <c r="F872" i="7"/>
  <c r="E872" i="7"/>
  <c r="C872" i="7"/>
  <c r="L871" i="7"/>
  <c r="K871" i="7"/>
  <c r="H871" i="7"/>
  <c r="U871" i="7" s="1"/>
  <c r="C871" i="7"/>
  <c r="E871" i="7" s="1"/>
  <c r="F871" i="7" s="1"/>
  <c r="L870" i="7"/>
  <c r="K870" i="7"/>
  <c r="H870" i="7"/>
  <c r="U870" i="7" s="1"/>
  <c r="C870" i="7"/>
  <c r="E870" i="7" s="1"/>
  <c r="F870" i="7" s="1"/>
  <c r="U869" i="7"/>
  <c r="L869" i="7"/>
  <c r="K869" i="7"/>
  <c r="H869" i="7"/>
  <c r="C869" i="7"/>
  <c r="E869" i="7" s="1"/>
  <c r="F869" i="7" s="1"/>
  <c r="L868" i="7"/>
  <c r="K868" i="7"/>
  <c r="H868" i="7"/>
  <c r="U868" i="7" s="1"/>
  <c r="E868" i="7"/>
  <c r="F868" i="7" s="1"/>
  <c r="C868" i="7"/>
  <c r="L867" i="7"/>
  <c r="K867" i="7"/>
  <c r="H867" i="7"/>
  <c r="U867" i="7" s="1"/>
  <c r="C867" i="7"/>
  <c r="E867" i="7" s="1"/>
  <c r="F867" i="7" s="1"/>
  <c r="L866" i="7"/>
  <c r="K866" i="7"/>
  <c r="H866" i="7"/>
  <c r="U866" i="7" s="1"/>
  <c r="C866" i="7"/>
  <c r="E866" i="7" s="1"/>
  <c r="F866" i="7" s="1"/>
  <c r="U865" i="7"/>
  <c r="L865" i="7"/>
  <c r="K865" i="7"/>
  <c r="H865" i="7"/>
  <c r="C865" i="7"/>
  <c r="E865" i="7" s="1"/>
  <c r="F865" i="7" s="1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U862" i="7"/>
  <c r="L862" i="7"/>
  <c r="K862" i="7"/>
  <c r="H862" i="7"/>
  <c r="C862" i="7"/>
  <c r="E862" i="7" s="1"/>
  <c r="F862" i="7" s="1"/>
  <c r="L861" i="7"/>
  <c r="K861" i="7"/>
  <c r="H861" i="7"/>
  <c r="U861" i="7" s="1"/>
  <c r="C861" i="7"/>
  <c r="E861" i="7" s="1"/>
  <c r="F861" i="7" s="1"/>
  <c r="L860" i="7"/>
  <c r="K860" i="7"/>
  <c r="H860" i="7"/>
  <c r="U860" i="7" s="1"/>
  <c r="C860" i="7"/>
  <c r="E860" i="7" s="1"/>
  <c r="F860" i="7" s="1"/>
  <c r="L859" i="7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L857" i="7"/>
  <c r="K857" i="7"/>
  <c r="H857" i="7"/>
  <c r="U857" i="7" s="1"/>
  <c r="C857" i="7"/>
  <c r="E857" i="7" s="1"/>
  <c r="F857" i="7" s="1"/>
  <c r="L856" i="7"/>
  <c r="K856" i="7"/>
  <c r="H856" i="7"/>
  <c r="U856" i="7" s="1"/>
  <c r="E856" i="7"/>
  <c r="F856" i="7" s="1"/>
  <c r="C856" i="7"/>
  <c r="L855" i="7"/>
  <c r="K855" i="7"/>
  <c r="H855" i="7"/>
  <c r="U855" i="7" s="1"/>
  <c r="C855" i="7"/>
  <c r="E855" i="7" s="1"/>
  <c r="F855" i="7" s="1"/>
  <c r="L854" i="7"/>
  <c r="K854" i="7"/>
  <c r="H854" i="7"/>
  <c r="U854" i="7" s="1"/>
  <c r="C854" i="7"/>
  <c r="E854" i="7" s="1"/>
  <c r="F854" i="7" s="1"/>
  <c r="L853" i="7"/>
  <c r="K853" i="7"/>
  <c r="H853" i="7"/>
  <c r="U853" i="7" s="1"/>
  <c r="C853" i="7"/>
  <c r="E853" i="7" s="1"/>
  <c r="F853" i="7" s="1"/>
  <c r="L852" i="7"/>
  <c r="K852" i="7"/>
  <c r="H852" i="7"/>
  <c r="U852" i="7" s="1"/>
  <c r="C852" i="7"/>
  <c r="E852" i="7" s="1"/>
  <c r="F852" i="7" s="1"/>
  <c r="L851" i="7"/>
  <c r="K851" i="7"/>
  <c r="H851" i="7"/>
  <c r="U851" i="7" s="1"/>
  <c r="C851" i="7"/>
  <c r="E851" i="7" s="1"/>
  <c r="F851" i="7" s="1"/>
  <c r="U850" i="7"/>
  <c r="L850" i="7"/>
  <c r="K850" i="7"/>
  <c r="H850" i="7"/>
  <c r="C850" i="7"/>
  <c r="E850" i="7" s="1"/>
  <c r="F850" i="7" s="1"/>
  <c r="L849" i="7"/>
  <c r="K849" i="7"/>
  <c r="H849" i="7"/>
  <c r="U849" i="7" s="1"/>
  <c r="C849" i="7"/>
  <c r="E849" i="7" s="1"/>
  <c r="F849" i="7" s="1"/>
  <c r="L848" i="7"/>
  <c r="K848" i="7"/>
  <c r="H848" i="7"/>
  <c r="U848" i="7" s="1"/>
  <c r="E848" i="7"/>
  <c r="F848" i="7" s="1"/>
  <c r="C848" i="7"/>
  <c r="L847" i="7"/>
  <c r="K847" i="7"/>
  <c r="H847" i="7"/>
  <c r="U847" i="7" s="1"/>
  <c r="C847" i="7"/>
  <c r="E847" i="7" s="1"/>
  <c r="F847" i="7" s="1"/>
  <c r="L846" i="7"/>
  <c r="K846" i="7"/>
  <c r="H846" i="7"/>
  <c r="U846" i="7" s="1"/>
  <c r="C846" i="7"/>
  <c r="E846" i="7" s="1"/>
  <c r="F846" i="7" s="1"/>
  <c r="U845" i="7"/>
  <c r="L845" i="7"/>
  <c r="K845" i="7"/>
  <c r="H845" i="7"/>
  <c r="C845" i="7"/>
  <c r="E845" i="7" s="1"/>
  <c r="F845" i="7" s="1"/>
  <c r="L844" i="7"/>
  <c r="K844" i="7"/>
  <c r="H844" i="7"/>
  <c r="U844" i="7" s="1"/>
  <c r="C844" i="7"/>
  <c r="E844" i="7" s="1"/>
  <c r="F844" i="7" s="1"/>
  <c r="L843" i="7"/>
  <c r="K843" i="7"/>
  <c r="H843" i="7"/>
  <c r="U843" i="7" s="1"/>
  <c r="C843" i="7"/>
  <c r="E843" i="7" s="1"/>
  <c r="F843" i="7" s="1"/>
  <c r="U842" i="7"/>
  <c r="L842" i="7"/>
  <c r="K842" i="7"/>
  <c r="H842" i="7"/>
  <c r="C842" i="7"/>
  <c r="E842" i="7" s="1"/>
  <c r="F842" i="7" s="1"/>
  <c r="I842" i="7" s="1"/>
  <c r="L841" i="7"/>
  <c r="K841" i="7"/>
  <c r="H841" i="7"/>
  <c r="U841" i="7" s="1"/>
  <c r="E841" i="7"/>
  <c r="F841" i="7" s="1"/>
  <c r="C841" i="7"/>
  <c r="U840" i="7"/>
  <c r="L840" i="7"/>
  <c r="K840" i="7"/>
  <c r="H840" i="7"/>
  <c r="C840" i="7"/>
  <c r="E840" i="7" s="1"/>
  <c r="F840" i="7" s="1"/>
  <c r="L839" i="7"/>
  <c r="K839" i="7"/>
  <c r="H839" i="7"/>
  <c r="U839" i="7" s="1"/>
  <c r="C839" i="7"/>
  <c r="E839" i="7" s="1"/>
  <c r="F839" i="7" s="1"/>
  <c r="U838" i="7"/>
  <c r="L838" i="7"/>
  <c r="K838" i="7"/>
  <c r="H838" i="7"/>
  <c r="C838" i="7"/>
  <c r="E838" i="7" s="1"/>
  <c r="F838" i="7" s="1"/>
  <c r="J838" i="7" s="1"/>
  <c r="L837" i="7"/>
  <c r="K837" i="7"/>
  <c r="H837" i="7"/>
  <c r="U837" i="7" s="1"/>
  <c r="C837" i="7"/>
  <c r="E837" i="7" s="1"/>
  <c r="F837" i="7" s="1"/>
  <c r="L836" i="7"/>
  <c r="K836" i="7"/>
  <c r="H836" i="7"/>
  <c r="U836" i="7" s="1"/>
  <c r="F836" i="7"/>
  <c r="J836" i="7" s="1"/>
  <c r="C836" i="7"/>
  <c r="E836" i="7" s="1"/>
  <c r="L835" i="7"/>
  <c r="K835" i="7"/>
  <c r="H835" i="7"/>
  <c r="U835" i="7" s="1"/>
  <c r="C835" i="7"/>
  <c r="E835" i="7" s="1"/>
  <c r="F835" i="7" s="1"/>
  <c r="L834" i="7"/>
  <c r="K834" i="7"/>
  <c r="H834" i="7"/>
  <c r="U834" i="7" s="1"/>
  <c r="C834" i="7"/>
  <c r="E834" i="7" s="1"/>
  <c r="F834" i="7" s="1"/>
  <c r="J834" i="7" s="1"/>
  <c r="L833" i="7"/>
  <c r="K833" i="7"/>
  <c r="H833" i="7"/>
  <c r="U833" i="7" s="1"/>
  <c r="C833" i="7"/>
  <c r="E833" i="7" s="1"/>
  <c r="F833" i="7" s="1"/>
  <c r="U832" i="7"/>
  <c r="L832" i="7"/>
  <c r="K832" i="7"/>
  <c r="H832" i="7"/>
  <c r="C832" i="7"/>
  <c r="E832" i="7" s="1"/>
  <c r="F832" i="7" s="1"/>
  <c r="L831" i="7"/>
  <c r="K831" i="7"/>
  <c r="H831" i="7"/>
  <c r="U831" i="7" s="1"/>
  <c r="C831" i="7"/>
  <c r="E831" i="7" s="1"/>
  <c r="F831" i="7" s="1"/>
  <c r="L830" i="7"/>
  <c r="K830" i="7"/>
  <c r="H830" i="7"/>
  <c r="U830" i="7" s="1"/>
  <c r="C830" i="7"/>
  <c r="E830" i="7" s="1"/>
  <c r="F830" i="7" s="1"/>
  <c r="L829" i="7"/>
  <c r="K829" i="7"/>
  <c r="H829" i="7"/>
  <c r="U829" i="7" s="1"/>
  <c r="C829" i="7"/>
  <c r="E829" i="7" s="1"/>
  <c r="F829" i="7" s="1"/>
  <c r="L828" i="7"/>
  <c r="K828" i="7"/>
  <c r="H828" i="7"/>
  <c r="U828" i="7" s="1"/>
  <c r="C828" i="7"/>
  <c r="E828" i="7" s="1"/>
  <c r="F828" i="7" s="1"/>
  <c r="L827" i="7"/>
  <c r="K827" i="7"/>
  <c r="H827" i="7"/>
  <c r="U827" i="7" s="1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C825" i="7"/>
  <c r="E825" i="7" s="1"/>
  <c r="F825" i="7" s="1"/>
  <c r="L824" i="7"/>
  <c r="K824" i="7"/>
  <c r="H824" i="7"/>
  <c r="U824" i="7" s="1"/>
  <c r="C824" i="7"/>
  <c r="E824" i="7" s="1"/>
  <c r="F824" i="7" s="1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L821" i="7"/>
  <c r="K821" i="7"/>
  <c r="H821" i="7"/>
  <c r="U821" i="7" s="1"/>
  <c r="C821" i="7"/>
  <c r="E821" i="7" s="1"/>
  <c r="F821" i="7" s="1"/>
  <c r="J821" i="7" s="1"/>
  <c r="L820" i="7"/>
  <c r="K820" i="7"/>
  <c r="H820" i="7"/>
  <c r="U820" i="7" s="1"/>
  <c r="C820" i="7"/>
  <c r="E820" i="7" s="1"/>
  <c r="F820" i="7" s="1"/>
  <c r="L819" i="7"/>
  <c r="K819" i="7"/>
  <c r="H819" i="7"/>
  <c r="U819" i="7" s="1"/>
  <c r="C819" i="7"/>
  <c r="E819" i="7" s="1"/>
  <c r="F819" i="7" s="1"/>
  <c r="U818" i="7"/>
  <c r="L818" i="7"/>
  <c r="K818" i="7"/>
  <c r="H818" i="7"/>
  <c r="C818" i="7"/>
  <c r="E818" i="7" s="1"/>
  <c r="F818" i="7" s="1"/>
  <c r="L817" i="7"/>
  <c r="K817" i="7"/>
  <c r="H817" i="7"/>
  <c r="U817" i="7" s="1"/>
  <c r="E817" i="7"/>
  <c r="F817" i="7" s="1"/>
  <c r="C817" i="7"/>
  <c r="L816" i="7"/>
  <c r="K816" i="7"/>
  <c r="H816" i="7"/>
  <c r="U816" i="7" s="1"/>
  <c r="C816" i="7"/>
  <c r="E816" i="7" s="1"/>
  <c r="F816" i="7" s="1"/>
  <c r="L815" i="7"/>
  <c r="K815" i="7"/>
  <c r="H815" i="7"/>
  <c r="U815" i="7" s="1"/>
  <c r="C815" i="7"/>
  <c r="E815" i="7" s="1"/>
  <c r="F815" i="7" s="1"/>
  <c r="U814" i="7"/>
  <c r="L814" i="7"/>
  <c r="K814" i="7"/>
  <c r="H814" i="7"/>
  <c r="C814" i="7"/>
  <c r="E814" i="7" s="1"/>
  <c r="F814" i="7" s="1"/>
  <c r="L813" i="7"/>
  <c r="K813" i="7"/>
  <c r="H813" i="7"/>
  <c r="U813" i="7" s="1"/>
  <c r="C813" i="7"/>
  <c r="E813" i="7" s="1"/>
  <c r="F813" i="7" s="1"/>
  <c r="L812" i="7"/>
  <c r="K812" i="7"/>
  <c r="H812" i="7"/>
  <c r="U812" i="7" s="1"/>
  <c r="C812" i="7"/>
  <c r="E812" i="7" s="1"/>
  <c r="F812" i="7" s="1"/>
  <c r="L811" i="7"/>
  <c r="K811" i="7"/>
  <c r="H811" i="7"/>
  <c r="U811" i="7" s="1"/>
  <c r="C811" i="7"/>
  <c r="E811" i="7" s="1"/>
  <c r="F811" i="7" s="1"/>
  <c r="L810" i="7"/>
  <c r="K810" i="7"/>
  <c r="H810" i="7"/>
  <c r="U810" i="7" s="1"/>
  <c r="C810" i="7"/>
  <c r="E810" i="7" s="1"/>
  <c r="F810" i="7" s="1"/>
  <c r="U809" i="7"/>
  <c r="L809" i="7"/>
  <c r="K809" i="7"/>
  <c r="H809" i="7"/>
  <c r="C809" i="7"/>
  <c r="E809" i="7" s="1"/>
  <c r="F809" i="7" s="1"/>
  <c r="L808" i="7"/>
  <c r="K808" i="7"/>
  <c r="H808" i="7"/>
  <c r="U808" i="7" s="1"/>
  <c r="C808" i="7"/>
  <c r="E808" i="7" s="1"/>
  <c r="F808" i="7" s="1"/>
  <c r="L807" i="7"/>
  <c r="K807" i="7"/>
  <c r="H807" i="7"/>
  <c r="U807" i="7" s="1"/>
  <c r="C807" i="7"/>
  <c r="E807" i="7" s="1"/>
  <c r="F807" i="7" s="1"/>
  <c r="I807" i="7" s="1"/>
  <c r="L806" i="7"/>
  <c r="K806" i="7"/>
  <c r="H806" i="7"/>
  <c r="U806" i="7" s="1"/>
  <c r="C806" i="7"/>
  <c r="E806" i="7" s="1"/>
  <c r="F806" i="7" s="1"/>
  <c r="L805" i="7"/>
  <c r="K805" i="7"/>
  <c r="H805" i="7"/>
  <c r="U805" i="7" s="1"/>
  <c r="C805" i="7"/>
  <c r="E805" i="7" s="1"/>
  <c r="F805" i="7" s="1"/>
  <c r="J805" i="7" s="1"/>
  <c r="L804" i="7"/>
  <c r="K804" i="7"/>
  <c r="H804" i="7"/>
  <c r="U804" i="7" s="1"/>
  <c r="C804" i="7"/>
  <c r="E804" i="7" s="1"/>
  <c r="F804" i="7" s="1"/>
  <c r="J804" i="7" s="1"/>
  <c r="L803" i="7"/>
  <c r="K803" i="7"/>
  <c r="H803" i="7"/>
  <c r="U803" i="7" s="1"/>
  <c r="C803" i="7"/>
  <c r="E803" i="7" s="1"/>
  <c r="F803" i="7" s="1"/>
  <c r="L802" i="7"/>
  <c r="K802" i="7"/>
  <c r="H802" i="7"/>
  <c r="U802" i="7" s="1"/>
  <c r="C802" i="7"/>
  <c r="E802" i="7" s="1"/>
  <c r="F802" i="7" s="1"/>
  <c r="L801" i="7"/>
  <c r="K801" i="7"/>
  <c r="H801" i="7"/>
  <c r="U801" i="7" s="1"/>
  <c r="C801" i="7"/>
  <c r="E801" i="7" s="1"/>
  <c r="F801" i="7" s="1"/>
  <c r="L800" i="7"/>
  <c r="K800" i="7"/>
  <c r="H800" i="7"/>
  <c r="U800" i="7" s="1"/>
  <c r="C800" i="7"/>
  <c r="E800" i="7" s="1"/>
  <c r="F800" i="7" s="1"/>
  <c r="L799" i="7"/>
  <c r="K799" i="7"/>
  <c r="H799" i="7"/>
  <c r="U799" i="7" s="1"/>
  <c r="C799" i="7"/>
  <c r="E799" i="7" s="1"/>
  <c r="F799" i="7" s="1"/>
  <c r="U798" i="7"/>
  <c r="L798" i="7"/>
  <c r="K798" i="7"/>
  <c r="H798" i="7"/>
  <c r="C798" i="7"/>
  <c r="E798" i="7" s="1"/>
  <c r="F798" i="7" s="1"/>
  <c r="L797" i="7"/>
  <c r="K797" i="7"/>
  <c r="H797" i="7"/>
  <c r="U797" i="7" s="1"/>
  <c r="C797" i="7"/>
  <c r="E797" i="7" s="1"/>
  <c r="F797" i="7" s="1"/>
  <c r="L796" i="7"/>
  <c r="K796" i="7"/>
  <c r="H796" i="7"/>
  <c r="U796" i="7" s="1"/>
  <c r="C796" i="7"/>
  <c r="E796" i="7" s="1"/>
  <c r="F796" i="7" s="1"/>
  <c r="L795" i="7"/>
  <c r="K795" i="7"/>
  <c r="H795" i="7"/>
  <c r="U795" i="7" s="1"/>
  <c r="C795" i="7"/>
  <c r="E795" i="7" s="1"/>
  <c r="F795" i="7" s="1"/>
  <c r="L794" i="7"/>
  <c r="K794" i="7"/>
  <c r="H794" i="7"/>
  <c r="U794" i="7" s="1"/>
  <c r="C794" i="7"/>
  <c r="E794" i="7" s="1"/>
  <c r="F794" i="7" s="1"/>
  <c r="L793" i="7"/>
  <c r="K793" i="7"/>
  <c r="H793" i="7"/>
  <c r="U793" i="7" s="1"/>
  <c r="C793" i="7"/>
  <c r="E793" i="7" s="1"/>
  <c r="F793" i="7" s="1"/>
  <c r="U792" i="7"/>
  <c r="L792" i="7"/>
  <c r="K792" i="7"/>
  <c r="H792" i="7"/>
  <c r="C792" i="7"/>
  <c r="E792" i="7" s="1"/>
  <c r="F792" i="7" s="1"/>
  <c r="L791" i="7"/>
  <c r="K791" i="7"/>
  <c r="H791" i="7"/>
  <c r="U791" i="7" s="1"/>
  <c r="C791" i="7"/>
  <c r="E791" i="7" s="1"/>
  <c r="F791" i="7" s="1"/>
  <c r="U790" i="7"/>
  <c r="L790" i="7"/>
  <c r="K790" i="7"/>
  <c r="H790" i="7"/>
  <c r="C790" i="7"/>
  <c r="E790" i="7" s="1"/>
  <c r="F790" i="7" s="1"/>
  <c r="J790" i="7" s="1"/>
  <c r="L789" i="7"/>
  <c r="K789" i="7"/>
  <c r="H789" i="7"/>
  <c r="U789" i="7" s="1"/>
  <c r="C789" i="7"/>
  <c r="E789" i="7" s="1"/>
  <c r="F789" i="7" s="1"/>
  <c r="L788" i="7"/>
  <c r="K788" i="7"/>
  <c r="H788" i="7"/>
  <c r="U788" i="7" s="1"/>
  <c r="C788" i="7"/>
  <c r="E788" i="7" s="1"/>
  <c r="F788" i="7" s="1"/>
  <c r="J788" i="7" s="1"/>
  <c r="L787" i="7"/>
  <c r="K787" i="7"/>
  <c r="H787" i="7"/>
  <c r="U787" i="7" s="1"/>
  <c r="E787" i="7"/>
  <c r="F787" i="7" s="1"/>
  <c r="C787" i="7"/>
  <c r="L786" i="7"/>
  <c r="K786" i="7"/>
  <c r="H786" i="7"/>
  <c r="U786" i="7" s="1"/>
  <c r="C786" i="7"/>
  <c r="E786" i="7" s="1"/>
  <c r="F786" i="7" s="1"/>
  <c r="J786" i="7" s="1"/>
  <c r="U785" i="7"/>
  <c r="L785" i="7"/>
  <c r="K785" i="7"/>
  <c r="H785" i="7"/>
  <c r="C785" i="7"/>
  <c r="E785" i="7" s="1"/>
  <c r="F785" i="7" s="1"/>
  <c r="L784" i="7"/>
  <c r="K784" i="7"/>
  <c r="H784" i="7"/>
  <c r="U784" i="7" s="1"/>
  <c r="C784" i="7"/>
  <c r="E784" i="7" s="1"/>
  <c r="F784" i="7" s="1"/>
  <c r="L783" i="7"/>
  <c r="K783" i="7"/>
  <c r="H783" i="7"/>
  <c r="U783" i="7" s="1"/>
  <c r="C783" i="7"/>
  <c r="E783" i="7" s="1"/>
  <c r="F783" i="7" s="1"/>
  <c r="L782" i="7"/>
  <c r="K782" i="7"/>
  <c r="H782" i="7"/>
  <c r="U782" i="7" s="1"/>
  <c r="C782" i="7"/>
  <c r="E782" i="7" s="1"/>
  <c r="F782" i="7" s="1"/>
  <c r="L781" i="7"/>
  <c r="K781" i="7"/>
  <c r="H781" i="7"/>
  <c r="U781" i="7" s="1"/>
  <c r="C781" i="7"/>
  <c r="E781" i="7" s="1"/>
  <c r="F781" i="7" s="1"/>
  <c r="L780" i="7"/>
  <c r="K780" i="7"/>
  <c r="H780" i="7"/>
  <c r="U780" i="7" s="1"/>
  <c r="C780" i="7"/>
  <c r="E780" i="7" s="1"/>
  <c r="F780" i="7" s="1"/>
  <c r="L779" i="7"/>
  <c r="K779" i="7"/>
  <c r="H779" i="7"/>
  <c r="U779" i="7" s="1"/>
  <c r="C779" i="7"/>
  <c r="E779" i="7" s="1"/>
  <c r="F779" i="7" s="1"/>
  <c r="U778" i="7"/>
  <c r="L778" i="7"/>
  <c r="K778" i="7"/>
  <c r="H778" i="7"/>
  <c r="C778" i="7"/>
  <c r="E778" i="7" s="1"/>
  <c r="F778" i="7" s="1"/>
  <c r="U777" i="7"/>
  <c r="L777" i="7"/>
  <c r="K777" i="7"/>
  <c r="H777" i="7"/>
  <c r="C777" i="7"/>
  <c r="E777" i="7" s="1"/>
  <c r="F777" i="7" s="1"/>
  <c r="J777" i="7" s="1"/>
  <c r="L776" i="7"/>
  <c r="K776" i="7"/>
  <c r="H776" i="7"/>
  <c r="U776" i="7" s="1"/>
  <c r="C776" i="7"/>
  <c r="E776" i="7" s="1"/>
  <c r="F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L773" i="7"/>
  <c r="K773" i="7"/>
  <c r="H773" i="7"/>
  <c r="U773" i="7" s="1"/>
  <c r="C773" i="7"/>
  <c r="E773" i="7" s="1"/>
  <c r="F773" i="7" s="1"/>
  <c r="L772" i="7"/>
  <c r="K772" i="7"/>
  <c r="H772" i="7"/>
  <c r="U772" i="7" s="1"/>
  <c r="C772" i="7"/>
  <c r="E772" i="7" s="1"/>
  <c r="F772" i="7" s="1"/>
  <c r="L771" i="7"/>
  <c r="K771" i="7"/>
  <c r="H771" i="7"/>
  <c r="U771" i="7" s="1"/>
  <c r="C771" i="7"/>
  <c r="E771" i="7" s="1"/>
  <c r="F771" i="7" s="1"/>
  <c r="U770" i="7"/>
  <c r="L770" i="7"/>
  <c r="K770" i="7"/>
  <c r="H770" i="7"/>
  <c r="C770" i="7"/>
  <c r="E770" i="7" s="1"/>
  <c r="F770" i="7" s="1"/>
  <c r="L769" i="7"/>
  <c r="K769" i="7"/>
  <c r="H769" i="7"/>
  <c r="U769" i="7" s="1"/>
  <c r="C769" i="7"/>
  <c r="E769" i="7" s="1"/>
  <c r="F769" i="7" s="1"/>
  <c r="L768" i="7"/>
  <c r="K768" i="7"/>
  <c r="H768" i="7"/>
  <c r="U768" i="7" s="1"/>
  <c r="E768" i="7"/>
  <c r="F768" i="7" s="1"/>
  <c r="C768" i="7"/>
  <c r="L767" i="7"/>
  <c r="K767" i="7"/>
  <c r="H767" i="7"/>
  <c r="U767" i="7" s="1"/>
  <c r="C767" i="7"/>
  <c r="E767" i="7" s="1"/>
  <c r="F767" i="7" s="1"/>
  <c r="L766" i="7"/>
  <c r="K766" i="7"/>
  <c r="H766" i="7"/>
  <c r="U766" i="7" s="1"/>
  <c r="C766" i="7"/>
  <c r="E766" i="7" s="1"/>
  <c r="F766" i="7" s="1"/>
  <c r="L765" i="7"/>
  <c r="K765" i="7"/>
  <c r="H765" i="7"/>
  <c r="U765" i="7" s="1"/>
  <c r="C765" i="7"/>
  <c r="E765" i="7" s="1"/>
  <c r="F765" i="7" s="1"/>
  <c r="L764" i="7"/>
  <c r="K764" i="7"/>
  <c r="H764" i="7"/>
  <c r="U764" i="7" s="1"/>
  <c r="C764" i="7"/>
  <c r="E764" i="7" s="1"/>
  <c r="F764" i="7" s="1"/>
  <c r="L763" i="7"/>
  <c r="K763" i="7"/>
  <c r="H763" i="7"/>
  <c r="U763" i="7" s="1"/>
  <c r="C763" i="7"/>
  <c r="E763" i="7" s="1"/>
  <c r="F763" i="7" s="1"/>
  <c r="L762" i="7"/>
  <c r="K762" i="7"/>
  <c r="H762" i="7"/>
  <c r="U762" i="7" s="1"/>
  <c r="C762" i="7"/>
  <c r="E762" i="7" s="1"/>
  <c r="F762" i="7" s="1"/>
  <c r="L761" i="7"/>
  <c r="K761" i="7"/>
  <c r="H761" i="7"/>
  <c r="U761" i="7" s="1"/>
  <c r="C761" i="7"/>
  <c r="E761" i="7" s="1"/>
  <c r="F761" i="7" s="1"/>
  <c r="L760" i="7"/>
  <c r="K760" i="7"/>
  <c r="H760" i="7"/>
  <c r="U760" i="7" s="1"/>
  <c r="C760" i="7"/>
  <c r="E760" i="7" s="1"/>
  <c r="F760" i="7" s="1"/>
  <c r="L759" i="7"/>
  <c r="K759" i="7"/>
  <c r="H759" i="7"/>
  <c r="U759" i="7" s="1"/>
  <c r="C759" i="7"/>
  <c r="E759" i="7" s="1"/>
  <c r="F759" i="7" s="1"/>
  <c r="I759" i="7" s="1"/>
  <c r="L758" i="7"/>
  <c r="K758" i="7"/>
  <c r="H758" i="7"/>
  <c r="U758" i="7" s="1"/>
  <c r="C758" i="7"/>
  <c r="E758" i="7" s="1"/>
  <c r="F758" i="7" s="1"/>
  <c r="L757" i="7"/>
  <c r="K757" i="7"/>
  <c r="H757" i="7"/>
  <c r="U757" i="7" s="1"/>
  <c r="E757" i="7"/>
  <c r="F757" i="7" s="1"/>
  <c r="C757" i="7"/>
  <c r="L756" i="7"/>
  <c r="K756" i="7"/>
  <c r="H756" i="7"/>
  <c r="U756" i="7" s="1"/>
  <c r="E756" i="7"/>
  <c r="F756" i="7" s="1"/>
  <c r="J756" i="7" s="1"/>
  <c r="C756" i="7"/>
  <c r="L755" i="7"/>
  <c r="K755" i="7"/>
  <c r="H755" i="7"/>
  <c r="U755" i="7" s="1"/>
  <c r="C755" i="7"/>
  <c r="E755" i="7" s="1"/>
  <c r="F755" i="7" s="1"/>
  <c r="L754" i="7"/>
  <c r="K754" i="7"/>
  <c r="H754" i="7"/>
  <c r="U754" i="7" s="1"/>
  <c r="C754" i="7"/>
  <c r="E754" i="7" s="1"/>
  <c r="F754" i="7" s="1"/>
  <c r="U753" i="7"/>
  <c r="L753" i="7"/>
  <c r="K753" i="7"/>
  <c r="H753" i="7"/>
  <c r="C753" i="7"/>
  <c r="E753" i="7" s="1"/>
  <c r="F753" i="7" s="1"/>
  <c r="L752" i="7"/>
  <c r="K752" i="7"/>
  <c r="H752" i="7"/>
  <c r="U752" i="7" s="1"/>
  <c r="C752" i="7"/>
  <c r="E752" i="7" s="1"/>
  <c r="F752" i="7" s="1"/>
  <c r="L751" i="7"/>
  <c r="K751" i="7"/>
  <c r="H751" i="7"/>
  <c r="U751" i="7" s="1"/>
  <c r="C751" i="7"/>
  <c r="E751" i="7" s="1"/>
  <c r="F751" i="7" s="1"/>
  <c r="U750" i="7"/>
  <c r="L750" i="7"/>
  <c r="K750" i="7"/>
  <c r="H750" i="7"/>
  <c r="C750" i="7"/>
  <c r="E750" i="7" s="1"/>
  <c r="F750" i="7" s="1"/>
  <c r="L749" i="7"/>
  <c r="K749" i="7"/>
  <c r="H749" i="7"/>
  <c r="U749" i="7" s="1"/>
  <c r="C749" i="7"/>
  <c r="E749" i="7" s="1"/>
  <c r="F749" i="7" s="1"/>
  <c r="L748" i="7"/>
  <c r="K748" i="7"/>
  <c r="H748" i="7"/>
  <c r="U748" i="7" s="1"/>
  <c r="C748" i="7"/>
  <c r="E748" i="7" s="1"/>
  <c r="F748" i="7" s="1"/>
  <c r="L747" i="7"/>
  <c r="K747" i="7"/>
  <c r="H747" i="7"/>
  <c r="U747" i="7" s="1"/>
  <c r="C747" i="7"/>
  <c r="E747" i="7" s="1"/>
  <c r="F747" i="7" s="1"/>
  <c r="U746" i="7"/>
  <c r="L746" i="7"/>
  <c r="K746" i="7"/>
  <c r="H746" i="7"/>
  <c r="C746" i="7"/>
  <c r="E746" i="7" s="1"/>
  <c r="F746" i="7" s="1"/>
  <c r="U745" i="7"/>
  <c r="L745" i="7"/>
  <c r="K745" i="7"/>
  <c r="H745" i="7"/>
  <c r="C745" i="7"/>
  <c r="E745" i="7" s="1"/>
  <c r="F745" i="7" s="1"/>
  <c r="L744" i="7"/>
  <c r="K744" i="7"/>
  <c r="H744" i="7"/>
  <c r="U744" i="7" s="1"/>
  <c r="C744" i="7"/>
  <c r="E744" i="7" s="1"/>
  <c r="F744" i="7" s="1"/>
  <c r="L743" i="7"/>
  <c r="K743" i="7"/>
  <c r="H743" i="7"/>
  <c r="U743" i="7" s="1"/>
  <c r="C743" i="7"/>
  <c r="E743" i="7" s="1"/>
  <c r="F743" i="7" s="1"/>
  <c r="L742" i="7"/>
  <c r="K742" i="7"/>
  <c r="H742" i="7"/>
  <c r="U742" i="7" s="1"/>
  <c r="C742" i="7"/>
  <c r="E742" i="7" s="1"/>
  <c r="F742" i="7" s="1"/>
  <c r="L741" i="7"/>
  <c r="K741" i="7"/>
  <c r="H741" i="7"/>
  <c r="U741" i="7" s="1"/>
  <c r="C741" i="7"/>
  <c r="E741" i="7" s="1"/>
  <c r="F741" i="7" s="1"/>
  <c r="L740" i="7"/>
  <c r="K740" i="7"/>
  <c r="H740" i="7"/>
  <c r="U740" i="7" s="1"/>
  <c r="F740" i="7"/>
  <c r="C740" i="7"/>
  <c r="E740" i="7" s="1"/>
  <c r="L739" i="7"/>
  <c r="K739" i="7"/>
  <c r="H739" i="7"/>
  <c r="U739" i="7" s="1"/>
  <c r="C739" i="7"/>
  <c r="E739" i="7" s="1"/>
  <c r="F739" i="7" s="1"/>
  <c r="L738" i="7"/>
  <c r="K738" i="7"/>
  <c r="H738" i="7"/>
  <c r="U738" i="7" s="1"/>
  <c r="C738" i="7"/>
  <c r="E738" i="7" s="1"/>
  <c r="F738" i="7" s="1"/>
  <c r="J738" i="7" s="1"/>
  <c r="U737" i="7"/>
  <c r="L737" i="7"/>
  <c r="K737" i="7"/>
  <c r="H737" i="7"/>
  <c r="C737" i="7"/>
  <c r="E737" i="7" s="1"/>
  <c r="F737" i="7" s="1"/>
  <c r="L736" i="7"/>
  <c r="K736" i="7"/>
  <c r="H736" i="7"/>
  <c r="U736" i="7" s="1"/>
  <c r="C736" i="7"/>
  <c r="E736" i="7" s="1"/>
  <c r="F736" i="7" s="1"/>
  <c r="L735" i="7"/>
  <c r="K735" i="7"/>
  <c r="H735" i="7"/>
  <c r="U735" i="7" s="1"/>
  <c r="C735" i="7"/>
  <c r="E735" i="7" s="1"/>
  <c r="F735" i="7" s="1"/>
  <c r="L734" i="7"/>
  <c r="K734" i="7"/>
  <c r="H734" i="7"/>
  <c r="U734" i="7" s="1"/>
  <c r="C734" i="7"/>
  <c r="E734" i="7" s="1"/>
  <c r="F734" i="7" s="1"/>
  <c r="L733" i="7"/>
  <c r="K733" i="7"/>
  <c r="H733" i="7"/>
  <c r="U733" i="7" s="1"/>
  <c r="C733" i="7"/>
  <c r="E733" i="7" s="1"/>
  <c r="F733" i="7" s="1"/>
  <c r="L732" i="7"/>
  <c r="K732" i="7"/>
  <c r="H732" i="7"/>
  <c r="U732" i="7" s="1"/>
  <c r="C732" i="7"/>
  <c r="E732" i="7" s="1"/>
  <c r="F732" i="7" s="1"/>
  <c r="L731" i="7"/>
  <c r="K731" i="7"/>
  <c r="H731" i="7"/>
  <c r="U731" i="7" s="1"/>
  <c r="C731" i="7"/>
  <c r="E731" i="7" s="1"/>
  <c r="F731" i="7" s="1"/>
  <c r="U730" i="7"/>
  <c r="L730" i="7"/>
  <c r="K730" i="7"/>
  <c r="H730" i="7"/>
  <c r="C730" i="7"/>
  <c r="E730" i="7" s="1"/>
  <c r="F730" i="7" s="1"/>
  <c r="U729" i="7"/>
  <c r="L729" i="7"/>
  <c r="K729" i="7"/>
  <c r="H729" i="7"/>
  <c r="C729" i="7"/>
  <c r="E729" i="7" s="1"/>
  <c r="F729" i="7" s="1"/>
  <c r="J729" i="7" s="1"/>
  <c r="L728" i="7"/>
  <c r="K728" i="7"/>
  <c r="H728" i="7"/>
  <c r="U728" i="7" s="1"/>
  <c r="E728" i="7"/>
  <c r="F728" i="7" s="1"/>
  <c r="J728" i="7" s="1"/>
  <c r="C728" i="7"/>
  <c r="L727" i="7"/>
  <c r="K727" i="7"/>
  <c r="H727" i="7"/>
  <c r="U727" i="7" s="1"/>
  <c r="C727" i="7"/>
  <c r="E727" i="7" s="1"/>
  <c r="F727" i="7" s="1"/>
  <c r="L726" i="7"/>
  <c r="K726" i="7"/>
  <c r="H726" i="7"/>
  <c r="U726" i="7" s="1"/>
  <c r="C726" i="7"/>
  <c r="E726" i="7" s="1"/>
  <c r="F726" i="7" s="1"/>
  <c r="U725" i="7"/>
  <c r="L725" i="7"/>
  <c r="K725" i="7"/>
  <c r="H725" i="7"/>
  <c r="C725" i="7"/>
  <c r="E725" i="7" s="1"/>
  <c r="F725" i="7" s="1"/>
  <c r="L724" i="7"/>
  <c r="K724" i="7"/>
  <c r="H724" i="7"/>
  <c r="U724" i="7" s="1"/>
  <c r="C724" i="7"/>
  <c r="E724" i="7" s="1"/>
  <c r="F724" i="7" s="1"/>
  <c r="L723" i="7"/>
  <c r="K723" i="7"/>
  <c r="H723" i="7"/>
  <c r="U723" i="7" s="1"/>
  <c r="C723" i="7"/>
  <c r="E723" i="7" s="1"/>
  <c r="F723" i="7" s="1"/>
  <c r="L722" i="7"/>
  <c r="K722" i="7"/>
  <c r="H722" i="7"/>
  <c r="U722" i="7" s="1"/>
  <c r="C722" i="7"/>
  <c r="E722" i="7" s="1"/>
  <c r="F722" i="7" s="1"/>
  <c r="L721" i="7"/>
  <c r="K721" i="7"/>
  <c r="H721" i="7"/>
  <c r="U721" i="7" s="1"/>
  <c r="E721" i="7"/>
  <c r="F721" i="7" s="1"/>
  <c r="C721" i="7"/>
  <c r="L720" i="7"/>
  <c r="K720" i="7"/>
  <c r="H720" i="7"/>
  <c r="U720" i="7" s="1"/>
  <c r="C720" i="7"/>
  <c r="E720" i="7" s="1"/>
  <c r="F720" i="7" s="1"/>
  <c r="L719" i="7"/>
  <c r="K719" i="7"/>
  <c r="H719" i="7"/>
  <c r="U719" i="7" s="1"/>
  <c r="C719" i="7"/>
  <c r="E719" i="7" s="1"/>
  <c r="F719" i="7" s="1"/>
  <c r="U718" i="7"/>
  <c r="L718" i="7"/>
  <c r="K718" i="7"/>
  <c r="H718" i="7"/>
  <c r="C718" i="7"/>
  <c r="E718" i="7" s="1"/>
  <c r="F718" i="7" s="1"/>
  <c r="U717" i="7"/>
  <c r="L717" i="7"/>
  <c r="K717" i="7"/>
  <c r="H717" i="7"/>
  <c r="C717" i="7"/>
  <c r="E717" i="7" s="1"/>
  <c r="F717" i="7" s="1"/>
  <c r="L716" i="7"/>
  <c r="K716" i="7"/>
  <c r="H716" i="7"/>
  <c r="U716" i="7" s="1"/>
  <c r="E716" i="7"/>
  <c r="F716" i="7" s="1"/>
  <c r="C716" i="7"/>
  <c r="L715" i="7"/>
  <c r="K715" i="7"/>
  <c r="H715" i="7"/>
  <c r="U715" i="7" s="1"/>
  <c r="C715" i="7"/>
  <c r="E715" i="7" s="1"/>
  <c r="F715" i="7" s="1"/>
  <c r="L714" i="7"/>
  <c r="K714" i="7"/>
  <c r="H714" i="7"/>
  <c r="U714" i="7" s="1"/>
  <c r="C714" i="7"/>
  <c r="E714" i="7" s="1"/>
  <c r="F714" i="7" s="1"/>
  <c r="L713" i="7"/>
  <c r="K713" i="7"/>
  <c r="H713" i="7"/>
  <c r="U713" i="7" s="1"/>
  <c r="C713" i="7"/>
  <c r="E713" i="7" s="1"/>
  <c r="F713" i="7" s="1"/>
  <c r="L712" i="7"/>
  <c r="K712" i="7"/>
  <c r="H712" i="7"/>
  <c r="U712" i="7" s="1"/>
  <c r="C712" i="7"/>
  <c r="E712" i="7" s="1"/>
  <c r="F712" i="7" s="1"/>
  <c r="L711" i="7"/>
  <c r="K711" i="7"/>
  <c r="H711" i="7"/>
  <c r="U711" i="7" s="1"/>
  <c r="C711" i="7"/>
  <c r="E711" i="7" s="1"/>
  <c r="F711" i="7" s="1"/>
  <c r="L710" i="7"/>
  <c r="K710" i="7"/>
  <c r="H710" i="7"/>
  <c r="U710" i="7" s="1"/>
  <c r="C710" i="7"/>
  <c r="E710" i="7" s="1"/>
  <c r="F710" i="7" s="1"/>
  <c r="U709" i="7"/>
  <c r="L709" i="7"/>
  <c r="K709" i="7"/>
  <c r="H709" i="7"/>
  <c r="E709" i="7"/>
  <c r="F709" i="7" s="1"/>
  <c r="C709" i="7"/>
  <c r="L708" i="7"/>
  <c r="K708" i="7"/>
  <c r="H708" i="7"/>
  <c r="U708" i="7" s="1"/>
  <c r="E708" i="7"/>
  <c r="F708" i="7" s="1"/>
  <c r="J708" i="7" s="1"/>
  <c r="C708" i="7"/>
  <c r="L707" i="7"/>
  <c r="K707" i="7"/>
  <c r="H707" i="7"/>
  <c r="U707" i="7" s="1"/>
  <c r="C707" i="7"/>
  <c r="E707" i="7" s="1"/>
  <c r="F707" i="7" s="1"/>
  <c r="L706" i="7"/>
  <c r="K706" i="7"/>
  <c r="H706" i="7"/>
  <c r="U706" i="7" s="1"/>
  <c r="C706" i="7"/>
  <c r="E706" i="7" s="1"/>
  <c r="F706" i="7" s="1"/>
  <c r="L705" i="7"/>
  <c r="K705" i="7"/>
  <c r="H705" i="7"/>
  <c r="U705" i="7" s="1"/>
  <c r="C705" i="7"/>
  <c r="E705" i="7" s="1"/>
  <c r="F705" i="7" s="1"/>
  <c r="U704" i="7"/>
  <c r="L704" i="7"/>
  <c r="K704" i="7"/>
  <c r="H704" i="7"/>
  <c r="E704" i="7"/>
  <c r="F704" i="7" s="1"/>
  <c r="I704" i="7" s="1"/>
  <c r="C704" i="7"/>
  <c r="L703" i="7"/>
  <c r="K703" i="7"/>
  <c r="H703" i="7"/>
  <c r="U703" i="7" s="1"/>
  <c r="C703" i="7"/>
  <c r="E703" i="7" s="1"/>
  <c r="F703" i="7" s="1"/>
  <c r="L702" i="7"/>
  <c r="K702" i="7"/>
  <c r="H702" i="7"/>
  <c r="U702" i="7" s="1"/>
  <c r="C702" i="7"/>
  <c r="E702" i="7" s="1"/>
  <c r="F702" i="7" s="1"/>
  <c r="U701" i="7"/>
  <c r="L701" i="7"/>
  <c r="K701" i="7"/>
  <c r="H701" i="7"/>
  <c r="C701" i="7"/>
  <c r="E701" i="7" s="1"/>
  <c r="F701" i="7" s="1"/>
  <c r="L700" i="7"/>
  <c r="K700" i="7"/>
  <c r="H700" i="7"/>
  <c r="U700" i="7" s="1"/>
  <c r="C700" i="7"/>
  <c r="E700" i="7" s="1"/>
  <c r="F700" i="7" s="1"/>
  <c r="L699" i="7"/>
  <c r="K699" i="7"/>
  <c r="H699" i="7"/>
  <c r="U699" i="7" s="1"/>
  <c r="C699" i="7"/>
  <c r="E699" i="7" s="1"/>
  <c r="F699" i="7" s="1"/>
  <c r="L698" i="7"/>
  <c r="K698" i="7"/>
  <c r="H698" i="7"/>
  <c r="U698" i="7" s="1"/>
  <c r="C698" i="7"/>
  <c r="E698" i="7" s="1"/>
  <c r="F698" i="7" s="1"/>
  <c r="I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E696" i="7"/>
  <c r="F696" i="7" s="1"/>
  <c r="C696" i="7"/>
  <c r="L695" i="7"/>
  <c r="K695" i="7"/>
  <c r="H695" i="7"/>
  <c r="U695" i="7" s="1"/>
  <c r="C695" i="7"/>
  <c r="E695" i="7" s="1"/>
  <c r="F695" i="7" s="1"/>
  <c r="L694" i="7"/>
  <c r="K694" i="7"/>
  <c r="H694" i="7"/>
  <c r="U694" i="7" s="1"/>
  <c r="C694" i="7"/>
  <c r="E694" i="7" s="1"/>
  <c r="F694" i="7" s="1"/>
  <c r="J694" i="7" s="1"/>
  <c r="U693" i="7"/>
  <c r="L693" i="7"/>
  <c r="K693" i="7"/>
  <c r="H693" i="7"/>
  <c r="C693" i="7"/>
  <c r="E693" i="7" s="1"/>
  <c r="F693" i="7" s="1"/>
  <c r="L692" i="7"/>
  <c r="K692" i="7"/>
  <c r="H692" i="7"/>
  <c r="U692" i="7" s="1"/>
  <c r="C692" i="7"/>
  <c r="E692" i="7" s="1"/>
  <c r="F692" i="7" s="1"/>
  <c r="J692" i="7" s="1"/>
  <c r="L691" i="7"/>
  <c r="K691" i="7"/>
  <c r="H691" i="7"/>
  <c r="U691" i="7" s="1"/>
  <c r="C691" i="7"/>
  <c r="E691" i="7" s="1"/>
  <c r="F691" i="7" s="1"/>
  <c r="L690" i="7"/>
  <c r="K690" i="7"/>
  <c r="H690" i="7"/>
  <c r="U690" i="7" s="1"/>
  <c r="C690" i="7"/>
  <c r="E690" i="7" s="1"/>
  <c r="F690" i="7" s="1"/>
  <c r="U689" i="7"/>
  <c r="L689" i="7"/>
  <c r="K689" i="7"/>
  <c r="H689" i="7"/>
  <c r="C689" i="7"/>
  <c r="E689" i="7" s="1"/>
  <c r="F689" i="7" s="1"/>
  <c r="U688" i="7"/>
  <c r="L688" i="7"/>
  <c r="K688" i="7"/>
  <c r="H688" i="7"/>
  <c r="C688" i="7"/>
  <c r="E688" i="7" s="1"/>
  <c r="F688" i="7" s="1"/>
  <c r="L687" i="7"/>
  <c r="K687" i="7"/>
  <c r="H687" i="7"/>
  <c r="U687" i="7" s="1"/>
  <c r="E687" i="7"/>
  <c r="F687" i="7" s="1"/>
  <c r="C687" i="7"/>
  <c r="L686" i="7"/>
  <c r="K686" i="7"/>
  <c r="H686" i="7"/>
  <c r="U686" i="7" s="1"/>
  <c r="C686" i="7"/>
  <c r="E686" i="7" s="1"/>
  <c r="F686" i="7" s="1"/>
  <c r="L685" i="7"/>
  <c r="K685" i="7"/>
  <c r="H685" i="7"/>
  <c r="U685" i="7" s="1"/>
  <c r="C685" i="7"/>
  <c r="E685" i="7" s="1"/>
  <c r="F685" i="7" s="1"/>
  <c r="L684" i="7"/>
  <c r="K684" i="7"/>
  <c r="H684" i="7"/>
  <c r="U684" i="7" s="1"/>
  <c r="C684" i="7"/>
  <c r="E684" i="7" s="1"/>
  <c r="F684" i="7" s="1"/>
  <c r="L683" i="7"/>
  <c r="K683" i="7"/>
  <c r="H683" i="7"/>
  <c r="U683" i="7" s="1"/>
  <c r="C683" i="7"/>
  <c r="E683" i="7" s="1"/>
  <c r="F683" i="7" s="1"/>
  <c r="L682" i="7"/>
  <c r="K682" i="7"/>
  <c r="H682" i="7"/>
  <c r="U682" i="7" s="1"/>
  <c r="C682" i="7"/>
  <c r="E682" i="7" s="1"/>
  <c r="F682" i="7" s="1"/>
  <c r="U681" i="7"/>
  <c r="L681" i="7"/>
  <c r="K681" i="7"/>
  <c r="H681" i="7"/>
  <c r="C681" i="7"/>
  <c r="E681" i="7" s="1"/>
  <c r="F681" i="7" s="1"/>
  <c r="J681" i="7" s="1"/>
  <c r="L680" i="7"/>
  <c r="K680" i="7"/>
  <c r="H680" i="7"/>
  <c r="U680" i="7" s="1"/>
  <c r="C680" i="7"/>
  <c r="E680" i="7" s="1"/>
  <c r="F680" i="7" s="1"/>
  <c r="L679" i="7"/>
  <c r="K679" i="7"/>
  <c r="H679" i="7"/>
  <c r="U679" i="7" s="1"/>
  <c r="C679" i="7"/>
  <c r="E679" i="7" s="1"/>
  <c r="F679" i="7" s="1"/>
  <c r="L678" i="7"/>
  <c r="K678" i="7"/>
  <c r="H678" i="7"/>
  <c r="U678" i="7" s="1"/>
  <c r="C678" i="7"/>
  <c r="E678" i="7" s="1"/>
  <c r="F678" i="7" s="1"/>
  <c r="L677" i="7"/>
  <c r="K677" i="7"/>
  <c r="H677" i="7"/>
  <c r="U677" i="7" s="1"/>
  <c r="C677" i="7"/>
  <c r="E677" i="7" s="1"/>
  <c r="F677" i="7" s="1"/>
  <c r="L676" i="7"/>
  <c r="K676" i="7"/>
  <c r="H676" i="7"/>
  <c r="U676" i="7" s="1"/>
  <c r="C676" i="7"/>
  <c r="E676" i="7" s="1"/>
  <c r="F676" i="7" s="1"/>
  <c r="L675" i="7"/>
  <c r="K675" i="7"/>
  <c r="H675" i="7"/>
  <c r="U675" i="7" s="1"/>
  <c r="C675" i="7"/>
  <c r="E675" i="7" s="1"/>
  <c r="F675" i="7" s="1"/>
  <c r="U674" i="7"/>
  <c r="L674" i="7"/>
  <c r="K674" i="7"/>
  <c r="H674" i="7"/>
  <c r="C674" i="7"/>
  <c r="E674" i="7" s="1"/>
  <c r="F674" i="7" s="1"/>
  <c r="L673" i="7"/>
  <c r="K673" i="7"/>
  <c r="H673" i="7"/>
  <c r="U673" i="7" s="1"/>
  <c r="E673" i="7"/>
  <c r="F673" i="7" s="1"/>
  <c r="C673" i="7"/>
  <c r="L672" i="7"/>
  <c r="K672" i="7"/>
  <c r="H672" i="7"/>
  <c r="U672" i="7" s="1"/>
  <c r="C672" i="7"/>
  <c r="E672" i="7" s="1"/>
  <c r="F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U669" i="7"/>
  <c r="L669" i="7"/>
  <c r="K669" i="7"/>
  <c r="H669" i="7"/>
  <c r="C669" i="7"/>
  <c r="E669" i="7" s="1"/>
  <c r="F669" i="7" s="1"/>
  <c r="L668" i="7"/>
  <c r="K668" i="7"/>
  <c r="H668" i="7"/>
  <c r="U668" i="7" s="1"/>
  <c r="C668" i="7"/>
  <c r="E668" i="7" s="1"/>
  <c r="F668" i="7" s="1"/>
  <c r="L667" i="7"/>
  <c r="K667" i="7"/>
  <c r="H667" i="7"/>
  <c r="U667" i="7" s="1"/>
  <c r="C667" i="7"/>
  <c r="E667" i="7" s="1"/>
  <c r="F667" i="7" s="1"/>
  <c r="L666" i="7"/>
  <c r="K666" i="7"/>
  <c r="H666" i="7"/>
  <c r="U666" i="7" s="1"/>
  <c r="C666" i="7"/>
  <c r="E666" i="7" s="1"/>
  <c r="F666" i="7" s="1"/>
  <c r="L665" i="7"/>
  <c r="K665" i="7"/>
  <c r="H665" i="7"/>
  <c r="U665" i="7" s="1"/>
  <c r="C665" i="7"/>
  <c r="E665" i="7" s="1"/>
  <c r="F665" i="7" s="1"/>
  <c r="L664" i="7"/>
  <c r="K664" i="7"/>
  <c r="H664" i="7"/>
  <c r="U664" i="7" s="1"/>
  <c r="E664" i="7"/>
  <c r="F664" i="7" s="1"/>
  <c r="J664" i="7" s="1"/>
  <c r="C664" i="7"/>
  <c r="L663" i="7"/>
  <c r="K663" i="7"/>
  <c r="H663" i="7"/>
  <c r="U663" i="7" s="1"/>
  <c r="C663" i="7"/>
  <c r="E663" i="7" s="1"/>
  <c r="F663" i="7" s="1"/>
  <c r="I663" i="7" s="1"/>
  <c r="L662" i="7"/>
  <c r="K662" i="7"/>
  <c r="H662" i="7"/>
  <c r="U662" i="7" s="1"/>
  <c r="C662" i="7"/>
  <c r="E662" i="7" s="1"/>
  <c r="F662" i="7" s="1"/>
  <c r="U661" i="7"/>
  <c r="L661" i="7"/>
  <c r="K661" i="7"/>
  <c r="H661" i="7"/>
  <c r="C661" i="7"/>
  <c r="E661" i="7" s="1"/>
  <c r="F661" i="7" s="1"/>
  <c r="L660" i="7"/>
  <c r="K660" i="7"/>
  <c r="H660" i="7"/>
  <c r="U660" i="7" s="1"/>
  <c r="C660" i="7"/>
  <c r="E660" i="7" s="1"/>
  <c r="F660" i="7" s="1"/>
  <c r="L659" i="7"/>
  <c r="K659" i="7"/>
  <c r="H659" i="7"/>
  <c r="U659" i="7" s="1"/>
  <c r="C659" i="7"/>
  <c r="E659" i="7" s="1"/>
  <c r="F659" i="7" s="1"/>
  <c r="L658" i="7"/>
  <c r="K658" i="7"/>
  <c r="H658" i="7"/>
  <c r="U658" i="7" s="1"/>
  <c r="C658" i="7"/>
  <c r="E658" i="7" s="1"/>
  <c r="F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C656" i="7"/>
  <c r="E656" i="7" s="1"/>
  <c r="F656" i="7" s="1"/>
  <c r="L655" i="7"/>
  <c r="K655" i="7"/>
  <c r="H655" i="7"/>
  <c r="U655" i="7" s="1"/>
  <c r="C655" i="7"/>
  <c r="E655" i="7" s="1"/>
  <c r="F655" i="7" s="1"/>
  <c r="U654" i="7"/>
  <c r="L654" i="7"/>
  <c r="K654" i="7"/>
  <c r="H654" i="7"/>
  <c r="C654" i="7"/>
  <c r="E654" i="7" s="1"/>
  <c r="F654" i="7" s="1"/>
  <c r="L653" i="7"/>
  <c r="K653" i="7"/>
  <c r="H653" i="7"/>
  <c r="U653" i="7" s="1"/>
  <c r="C653" i="7"/>
  <c r="E653" i="7" s="1"/>
  <c r="F653" i="7" s="1"/>
  <c r="L652" i="7"/>
  <c r="K652" i="7"/>
  <c r="H652" i="7"/>
  <c r="U652" i="7" s="1"/>
  <c r="C652" i="7"/>
  <c r="E652" i="7" s="1"/>
  <c r="F652" i="7" s="1"/>
  <c r="L651" i="7"/>
  <c r="K651" i="7"/>
  <c r="H651" i="7"/>
  <c r="U651" i="7" s="1"/>
  <c r="C651" i="7"/>
  <c r="E651" i="7" s="1"/>
  <c r="F651" i="7" s="1"/>
  <c r="L650" i="7"/>
  <c r="K650" i="7"/>
  <c r="H650" i="7"/>
  <c r="U650" i="7" s="1"/>
  <c r="C650" i="7"/>
  <c r="E650" i="7" s="1"/>
  <c r="F650" i="7" s="1"/>
  <c r="L649" i="7"/>
  <c r="K649" i="7"/>
  <c r="H649" i="7"/>
  <c r="U649" i="7" s="1"/>
  <c r="C649" i="7"/>
  <c r="E649" i="7" s="1"/>
  <c r="F649" i="7" s="1"/>
  <c r="I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L646" i="7"/>
  <c r="K646" i="7"/>
  <c r="H646" i="7"/>
  <c r="U646" i="7" s="1"/>
  <c r="C646" i="7"/>
  <c r="E646" i="7" s="1"/>
  <c r="F646" i="7" s="1"/>
  <c r="J646" i="7" s="1"/>
  <c r="L645" i="7"/>
  <c r="K645" i="7"/>
  <c r="H645" i="7"/>
  <c r="U645" i="7" s="1"/>
  <c r="C645" i="7"/>
  <c r="E645" i="7" s="1"/>
  <c r="F645" i="7" s="1"/>
  <c r="J645" i="7" s="1"/>
  <c r="L644" i="7"/>
  <c r="K644" i="7"/>
  <c r="H644" i="7"/>
  <c r="U644" i="7" s="1"/>
  <c r="C644" i="7"/>
  <c r="E644" i="7" s="1"/>
  <c r="F644" i="7" s="1"/>
  <c r="L643" i="7"/>
  <c r="K643" i="7"/>
  <c r="H643" i="7"/>
  <c r="U643" i="7" s="1"/>
  <c r="E643" i="7"/>
  <c r="F643" i="7" s="1"/>
  <c r="C643" i="7"/>
  <c r="L642" i="7"/>
  <c r="K642" i="7"/>
  <c r="H642" i="7"/>
  <c r="U642" i="7" s="1"/>
  <c r="C642" i="7"/>
  <c r="E642" i="7" s="1"/>
  <c r="F642" i="7" s="1"/>
  <c r="L641" i="7"/>
  <c r="K641" i="7"/>
  <c r="H641" i="7"/>
  <c r="U641" i="7" s="1"/>
  <c r="C641" i="7"/>
  <c r="E641" i="7" s="1"/>
  <c r="F641" i="7" s="1"/>
  <c r="L640" i="7"/>
  <c r="K640" i="7"/>
  <c r="H640" i="7"/>
  <c r="U640" i="7" s="1"/>
  <c r="C640" i="7"/>
  <c r="E640" i="7" s="1"/>
  <c r="F640" i="7" s="1"/>
  <c r="L639" i="7"/>
  <c r="K639" i="7"/>
  <c r="H639" i="7"/>
  <c r="U639" i="7" s="1"/>
  <c r="C639" i="7"/>
  <c r="E639" i="7" s="1"/>
  <c r="F639" i="7" s="1"/>
  <c r="L638" i="7"/>
  <c r="K638" i="7"/>
  <c r="H638" i="7"/>
  <c r="U638" i="7" s="1"/>
  <c r="C638" i="7"/>
  <c r="E638" i="7" s="1"/>
  <c r="F638" i="7" s="1"/>
  <c r="L637" i="7"/>
  <c r="K637" i="7"/>
  <c r="H637" i="7"/>
  <c r="U637" i="7" s="1"/>
  <c r="C637" i="7"/>
  <c r="E637" i="7" s="1"/>
  <c r="F637" i="7" s="1"/>
  <c r="U636" i="7"/>
  <c r="L636" i="7"/>
  <c r="K636" i="7"/>
  <c r="H636" i="7"/>
  <c r="C636" i="7"/>
  <c r="E636" i="7" s="1"/>
  <c r="F636" i="7" s="1"/>
  <c r="L635" i="7"/>
  <c r="K635" i="7"/>
  <c r="H635" i="7"/>
  <c r="U635" i="7" s="1"/>
  <c r="C635" i="7"/>
  <c r="E635" i="7" s="1"/>
  <c r="F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C633" i="7"/>
  <c r="E633" i="7" s="1"/>
  <c r="F633" i="7" s="1"/>
  <c r="L632" i="7"/>
  <c r="K632" i="7"/>
  <c r="H632" i="7"/>
  <c r="U632" i="7" s="1"/>
  <c r="C632" i="7"/>
  <c r="E632" i="7" s="1"/>
  <c r="F632" i="7" s="1"/>
  <c r="L631" i="7"/>
  <c r="K631" i="7"/>
  <c r="H631" i="7"/>
  <c r="U631" i="7" s="1"/>
  <c r="C631" i="7"/>
  <c r="E631" i="7" s="1"/>
  <c r="F631" i="7" s="1"/>
  <c r="L630" i="7"/>
  <c r="K630" i="7"/>
  <c r="H630" i="7"/>
  <c r="U630" i="7" s="1"/>
  <c r="C630" i="7"/>
  <c r="E630" i="7" s="1"/>
  <c r="F630" i="7" s="1"/>
  <c r="L629" i="7"/>
  <c r="K629" i="7"/>
  <c r="H629" i="7"/>
  <c r="U629" i="7" s="1"/>
  <c r="C629" i="7"/>
  <c r="E629" i="7" s="1"/>
  <c r="F629" i="7" s="1"/>
  <c r="L628" i="7"/>
  <c r="K628" i="7"/>
  <c r="H628" i="7"/>
  <c r="U628" i="7" s="1"/>
  <c r="C628" i="7"/>
  <c r="E628" i="7" s="1"/>
  <c r="F628" i="7" s="1"/>
  <c r="L627" i="7"/>
  <c r="K627" i="7"/>
  <c r="H627" i="7"/>
  <c r="U627" i="7" s="1"/>
  <c r="C627" i="7"/>
  <c r="E627" i="7" s="1"/>
  <c r="F627" i="7" s="1"/>
  <c r="L626" i="7"/>
  <c r="K626" i="7"/>
  <c r="H626" i="7"/>
  <c r="U626" i="7" s="1"/>
  <c r="C626" i="7"/>
  <c r="E626" i="7" s="1"/>
  <c r="F626" i="7" s="1"/>
  <c r="L625" i="7"/>
  <c r="K625" i="7"/>
  <c r="H625" i="7"/>
  <c r="U625" i="7" s="1"/>
  <c r="C625" i="7"/>
  <c r="E625" i="7" s="1"/>
  <c r="F625" i="7" s="1"/>
  <c r="L624" i="7"/>
  <c r="K624" i="7"/>
  <c r="H624" i="7"/>
  <c r="U624" i="7" s="1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K622" i="7"/>
  <c r="H622" i="7"/>
  <c r="U622" i="7" s="1"/>
  <c r="C622" i="7"/>
  <c r="E622" i="7" s="1"/>
  <c r="F622" i="7" s="1"/>
  <c r="L621" i="7"/>
  <c r="K621" i="7"/>
  <c r="H621" i="7"/>
  <c r="U621" i="7" s="1"/>
  <c r="C621" i="7"/>
  <c r="E621" i="7" s="1"/>
  <c r="F621" i="7" s="1"/>
  <c r="J621" i="7" s="1"/>
  <c r="L620" i="7"/>
  <c r="K620" i="7"/>
  <c r="H620" i="7"/>
  <c r="U620" i="7" s="1"/>
  <c r="E620" i="7"/>
  <c r="F620" i="7" s="1"/>
  <c r="C620" i="7"/>
  <c r="L619" i="7"/>
  <c r="K619" i="7"/>
  <c r="H619" i="7"/>
  <c r="U619" i="7" s="1"/>
  <c r="C619" i="7"/>
  <c r="E619" i="7" s="1"/>
  <c r="F619" i="7" s="1"/>
  <c r="L618" i="7"/>
  <c r="K618" i="7"/>
  <c r="H618" i="7"/>
  <c r="U618" i="7" s="1"/>
  <c r="C618" i="7"/>
  <c r="E618" i="7" s="1"/>
  <c r="F618" i="7" s="1"/>
  <c r="U617" i="7"/>
  <c r="L617" i="7"/>
  <c r="K617" i="7"/>
  <c r="H617" i="7"/>
  <c r="C617" i="7"/>
  <c r="E617" i="7" s="1"/>
  <c r="F617" i="7" s="1"/>
  <c r="L616" i="7"/>
  <c r="K616" i="7"/>
  <c r="H616" i="7"/>
  <c r="U616" i="7" s="1"/>
  <c r="C616" i="7"/>
  <c r="E616" i="7" s="1"/>
  <c r="F616" i="7" s="1"/>
  <c r="U615" i="7"/>
  <c r="L615" i="7"/>
  <c r="K615" i="7"/>
  <c r="H615" i="7"/>
  <c r="C615" i="7"/>
  <c r="E615" i="7" s="1"/>
  <c r="F615" i="7" s="1"/>
  <c r="L614" i="7"/>
  <c r="K614" i="7"/>
  <c r="H614" i="7"/>
  <c r="U614" i="7" s="1"/>
  <c r="C614" i="7"/>
  <c r="E614" i="7" s="1"/>
  <c r="F614" i="7" s="1"/>
  <c r="U613" i="7"/>
  <c r="L613" i="7"/>
  <c r="K613" i="7"/>
  <c r="H613" i="7"/>
  <c r="C613" i="7"/>
  <c r="E613" i="7" s="1"/>
  <c r="F613" i="7" s="1"/>
  <c r="L612" i="7"/>
  <c r="K612" i="7"/>
  <c r="H612" i="7"/>
  <c r="U612" i="7" s="1"/>
  <c r="C612" i="7"/>
  <c r="E612" i="7" s="1"/>
  <c r="F612" i="7" s="1"/>
  <c r="L611" i="7"/>
  <c r="K611" i="7"/>
  <c r="H611" i="7"/>
  <c r="U611" i="7" s="1"/>
  <c r="C611" i="7"/>
  <c r="E611" i="7" s="1"/>
  <c r="F611" i="7" s="1"/>
  <c r="U610" i="7"/>
  <c r="L610" i="7"/>
  <c r="K610" i="7"/>
  <c r="H610" i="7"/>
  <c r="C610" i="7"/>
  <c r="E610" i="7" s="1"/>
  <c r="F610" i="7" s="1"/>
  <c r="L609" i="7"/>
  <c r="K609" i="7"/>
  <c r="H609" i="7"/>
  <c r="U609" i="7" s="1"/>
  <c r="E609" i="7"/>
  <c r="F609" i="7" s="1"/>
  <c r="J609" i="7" s="1"/>
  <c r="C609" i="7"/>
  <c r="L608" i="7"/>
  <c r="K608" i="7"/>
  <c r="H608" i="7"/>
  <c r="U608" i="7" s="1"/>
  <c r="E608" i="7"/>
  <c r="F608" i="7" s="1"/>
  <c r="C608" i="7"/>
  <c r="U607" i="7"/>
  <c r="L607" i="7"/>
  <c r="K607" i="7"/>
  <c r="H607" i="7"/>
  <c r="C607" i="7"/>
  <c r="E607" i="7" s="1"/>
  <c r="F607" i="7" s="1"/>
  <c r="L606" i="7"/>
  <c r="K606" i="7"/>
  <c r="H606" i="7"/>
  <c r="U606" i="7" s="1"/>
  <c r="C606" i="7"/>
  <c r="E606" i="7" s="1"/>
  <c r="F606" i="7" s="1"/>
  <c r="I606" i="7" s="1"/>
  <c r="U605" i="7"/>
  <c r="L605" i="7"/>
  <c r="K605" i="7"/>
  <c r="H605" i="7"/>
  <c r="C605" i="7"/>
  <c r="E605" i="7" s="1"/>
  <c r="F605" i="7" s="1"/>
  <c r="L604" i="7"/>
  <c r="K604" i="7"/>
  <c r="H604" i="7"/>
  <c r="U604" i="7" s="1"/>
  <c r="C604" i="7"/>
  <c r="E604" i="7" s="1"/>
  <c r="F604" i="7" s="1"/>
  <c r="L603" i="7"/>
  <c r="K603" i="7"/>
  <c r="H603" i="7"/>
  <c r="U603" i="7" s="1"/>
  <c r="C603" i="7"/>
  <c r="E603" i="7" s="1"/>
  <c r="F603" i="7" s="1"/>
  <c r="L602" i="7"/>
  <c r="K602" i="7"/>
  <c r="H602" i="7"/>
  <c r="U602" i="7" s="1"/>
  <c r="C602" i="7"/>
  <c r="E602" i="7" s="1"/>
  <c r="F602" i="7" s="1"/>
  <c r="J602" i="7" s="1"/>
  <c r="U601" i="7"/>
  <c r="L601" i="7"/>
  <c r="K601" i="7"/>
  <c r="H601" i="7"/>
  <c r="C601" i="7"/>
  <c r="E601" i="7" s="1"/>
  <c r="F601" i="7" s="1"/>
  <c r="U600" i="7"/>
  <c r="L600" i="7"/>
  <c r="K600" i="7"/>
  <c r="H600" i="7"/>
  <c r="C600" i="7"/>
  <c r="E600" i="7" s="1"/>
  <c r="F600" i="7" s="1"/>
  <c r="L599" i="7"/>
  <c r="K599" i="7"/>
  <c r="H599" i="7"/>
  <c r="U599" i="7" s="1"/>
  <c r="C599" i="7"/>
  <c r="E599" i="7" s="1"/>
  <c r="F599" i="7" s="1"/>
  <c r="L598" i="7"/>
  <c r="K598" i="7"/>
  <c r="H598" i="7"/>
  <c r="U598" i="7" s="1"/>
  <c r="C598" i="7"/>
  <c r="E598" i="7" s="1"/>
  <c r="F598" i="7" s="1"/>
  <c r="U597" i="7"/>
  <c r="L597" i="7"/>
  <c r="K597" i="7"/>
  <c r="H597" i="7"/>
  <c r="C597" i="7"/>
  <c r="E597" i="7" s="1"/>
  <c r="F597" i="7" s="1"/>
  <c r="L596" i="7"/>
  <c r="K596" i="7"/>
  <c r="H596" i="7"/>
  <c r="U596" i="7" s="1"/>
  <c r="C596" i="7"/>
  <c r="E596" i="7" s="1"/>
  <c r="F596" i="7" s="1"/>
  <c r="L595" i="7"/>
  <c r="K595" i="7"/>
  <c r="H595" i="7"/>
  <c r="U595" i="7" s="1"/>
  <c r="C595" i="7"/>
  <c r="E595" i="7" s="1"/>
  <c r="F595" i="7" s="1"/>
  <c r="L594" i="7"/>
  <c r="K594" i="7"/>
  <c r="H594" i="7"/>
  <c r="U594" i="7" s="1"/>
  <c r="C594" i="7"/>
  <c r="E594" i="7" s="1"/>
  <c r="F594" i="7" s="1"/>
  <c r="L593" i="7"/>
  <c r="K593" i="7"/>
  <c r="H593" i="7"/>
  <c r="U593" i="7" s="1"/>
  <c r="C593" i="7"/>
  <c r="E593" i="7" s="1"/>
  <c r="F593" i="7" s="1"/>
  <c r="L592" i="7"/>
  <c r="K592" i="7"/>
  <c r="I592" i="7"/>
  <c r="H592" i="7"/>
  <c r="U592" i="7" s="1"/>
  <c r="C592" i="7"/>
  <c r="E592" i="7" s="1"/>
  <c r="F592" i="7" s="1"/>
  <c r="L591" i="7"/>
  <c r="K591" i="7"/>
  <c r="H591" i="7"/>
  <c r="U591" i="7" s="1"/>
  <c r="C591" i="7"/>
  <c r="E591" i="7" s="1"/>
  <c r="F591" i="7" s="1"/>
  <c r="L590" i="7"/>
  <c r="K590" i="7"/>
  <c r="H590" i="7"/>
  <c r="U590" i="7" s="1"/>
  <c r="C590" i="7"/>
  <c r="E590" i="7" s="1"/>
  <c r="F590" i="7" s="1"/>
  <c r="U589" i="7"/>
  <c r="L589" i="7"/>
  <c r="K589" i="7"/>
  <c r="H589" i="7"/>
  <c r="C589" i="7"/>
  <c r="E589" i="7" s="1"/>
  <c r="F589" i="7" s="1"/>
  <c r="L588" i="7"/>
  <c r="K588" i="7"/>
  <c r="H588" i="7"/>
  <c r="U588" i="7" s="1"/>
  <c r="C588" i="7"/>
  <c r="E588" i="7" s="1"/>
  <c r="F588" i="7" s="1"/>
  <c r="L587" i="7"/>
  <c r="K587" i="7"/>
  <c r="H587" i="7"/>
  <c r="U587" i="7" s="1"/>
  <c r="C587" i="7"/>
  <c r="E587" i="7" s="1"/>
  <c r="F587" i="7" s="1"/>
  <c r="U586" i="7"/>
  <c r="L586" i="7"/>
  <c r="K586" i="7"/>
  <c r="H586" i="7"/>
  <c r="C586" i="7"/>
  <c r="E586" i="7" s="1"/>
  <c r="F586" i="7" s="1"/>
  <c r="U585" i="7"/>
  <c r="L585" i="7"/>
  <c r="K585" i="7"/>
  <c r="H585" i="7"/>
  <c r="C585" i="7"/>
  <c r="E585" i="7" s="1"/>
  <c r="F585" i="7" s="1"/>
  <c r="L584" i="7"/>
  <c r="K584" i="7"/>
  <c r="H584" i="7"/>
  <c r="U584" i="7" s="1"/>
  <c r="C584" i="7"/>
  <c r="E584" i="7" s="1"/>
  <c r="F584" i="7" s="1"/>
  <c r="U583" i="7"/>
  <c r="L583" i="7"/>
  <c r="K583" i="7"/>
  <c r="H583" i="7"/>
  <c r="E583" i="7"/>
  <c r="F583" i="7" s="1"/>
  <c r="C583" i="7"/>
  <c r="L582" i="7"/>
  <c r="K582" i="7"/>
  <c r="H582" i="7"/>
  <c r="U582" i="7" s="1"/>
  <c r="C582" i="7"/>
  <c r="E582" i="7" s="1"/>
  <c r="F582" i="7" s="1"/>
  <c r="L581" i="7"/>
  <c r="K581" i="7"/>
  <c r="H581" i="7"/>
  <c r="U581" i="7" s="1"/>
  <c r="C581" i="7"/>
  <c r="E581" i="7" s="1"/>
  <c r="F581" i="7" s="1"/>
  <c r="L580" i="7"/>
  <c r="K580" i="7"/>
  <c r="H580" i="7"/>
  <c r="U580" i="7" s="1"/>
  <c r="C580" i="7"/>
  <c r="E580" i="7" s="1"/>
  <c r="F580" i="7" s="1"/>
  <c r="J580" i="7" s="1"/>
  <c r="U579" i="7"/>
  <c r="L579" i="7"/>
  <c r="K579" i="7"/>
  <c r="H579" i="7"/>
  <c r="C579" i="7"/>
  <c r="E579" i="7" s="1"/>
  <c r="F579" i="7" s="1"/>
  <c r="L578" i="7"/>
  <c r="K578" i="7"/>
  <c r="H578" i="7"/>
  <c r="U578" i="7" s="1"/>
  <c r="C578" i="7"/>
  <c r="E578" i="7" s="1"/>
  <c r="F578" i="7" s="1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C573" i="7"/>
  <c r="E573" i="7" s="1"/>
  <c r="F573" i="7" s="1"/>
  <c r="J573" i="7" s="1"/>
  <c r="U572" i="7"/>
  <c r="L572" i="7"/>
  <c r="K572" i="7"/>
  <c r="H572" i="7"/>
  <c r="C572" i="7"/>
  <c r="E572" i="7" s="1"/>
  <c r="F572" i="7" s="1"/>
  <c r="L571" i="7"/>
  <c r="K571" i="7"/>
  <c r="H571" i="7"/>
  <c r="U571" i="7" s="1"/>
  <c r="C571" i="7"/>
  <c r="E571" i="7" s="1"/>
  <c r="F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U567" i="7"/>
  <c r="L567" i="7"/>
  <c r="K567" i="7"/>
  <c r="H567" i="7"/>
  <c r="C567" i="7"/>
  <c r="E567" i="7" s="1"/>
  <c r="F567" i="7" s="1"/>
  <c r="L566" i="7"/>
  <c r="K566" i="7"/>
  <c r="H566" i="7"/>
  <c r="U566" i="7" s="1"/>
  <c r="C566" i="7"/>
  <c r="E566" i="7" s="1"/>
  <c r="F566" i="7" s="1"/>
  <c r="L565" i="7"/>
  <c r="K565" i="7"/>
  <c r="H565" i="7"/>
  <c r="U565" i="7" s="1"/>
  <c r="C565" i="7"/>
  <c r="E565" i="7" s="1"/>
  <c r="F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C561" i="7"/>
  <c r="E561" i="7" s="1"/>
  <c r="F561" i="7" s="1"/>
  <c r="J561" i="7" s="1"/>
  <c r="L560" i="7"/>
  <c r="K560" i="7"/>
  <c r="H560" i="7"/>
  <c r="U560" i="7" s="1"/>
  <c r="C560" i="7"/>
  <c r="E560" i="7" s="1"/>
  <c r="F560" i="7" s="1"/>
  <c r="U559" i="7"/>
  <c r="L559" i="7"/>
  <c r="K559" i="7"/>
  <c r="H559" i="7"/>
  <c r="C559" i="7"/>
  <c r="E559" i="7" s="1"/>
  <c r="F559" i="7" s="1"/>
  <c r="L558" i="7"/>
  <c r="K558" i="7"/>
  <c r="H558" i="7"/>
  <c r="U558" i="7" s="1"/>
  <c r="C558" i="7"/>
  <c r="E558" i="7" s="1"/>
  <c r="F558" i="7" s="1"/>
  <c r="L557" i="7"/>
  <c r="K557" i="7"/>
  <c r="H557" i="7"/>
  <c r="U557" i="7" s="1"/>
  <c r="C557" i="7"/>
  <c r="E557" i="7" s="1"/>
  <c r="F557" i="7" s="1"/>
  <c r="L556" i="7"/>
  <c r="K556" i="7"/>
  <c r="H556" i="7"/>
  <c r="U556" i="7" s="1"/>
  <c r="F556" i="7"/>
  <c r="C556" i="7"/>
  <c r="E556" i="7" s="1"/>
  <c r="L555" i="7"/>
  <c r="K555" i="7"/>
  <c r="H555" i="7"/>
  <c r="U555" i="7" s="1"/>
  <c r="C555" i="7"/>
  <c r="E555" i="7" s="1"/>
  <c r="F555" i="7" s="1"/>
  <c r="L554" i="7"/>
  <c r="K554" i="7"/>
  <c r="H554" i="7"/>
  <c r="U554" i="7" s="1"/>
  <c r="F554" i="7"/>
  <c r="C554" i="7"/>
  <c r="E554" i="7" s="1"/>
  <c r="L553" i="7"/>
  <c r="K553" i="7"/>
  <c r="H553" i="7"/>
  <c r="U553" i="7" s="1"/>
  <c r="C553" i="7"/>
  <c r="E553" i="7" s="1"/>
  <c r="F553" i="7" s="1"/>
  <c r="U552" i="7"/>
  <c r="L552" i="7"/>
  <c r="K552" i="7"/>
  <c r="H552" i="7"/>
  <c r="E552" i="7"/>
  <c r="F552" i="7" s="1"/>
  <c r="C552" i="7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U549" i="7"/>
  <c r="L549" i="7"/>
  <c r="K549" i="7"/>
  <c r="H549" i="7"/>
  <c r="C549" i="7"/>
  <c r="E549" i="7" s="1"/>
  <c r="F549" i="7" s="1"/>
  <c r="L548" i="7"/>
  <c r="K548" i="7"/>
  <c r="H548" i="7"/>
  <c r="U548" i="7" s="1"/>
  <c r="C548" i="7"/>
  <c r="E548" i="7" s="1"/>
  <c r="F548" i="7" s="1"/>
  <c r="L547" i="7"/>
  <c r="K547" i="7"/>
  <c r="H547" i="7"/>
  <c r="U547" i="7" s="1"/>
  <c r="C547" i="7"/>
  <c r="E547" i="7" s="1"/>
  <c r="F547" i="7" s="1"/>
  <c r="L546" i="7"/>
  <c r="K546" i="7"/>
  <c r="H546" i="7"/>
  <c r="U546" i="7" s="1"/>
  <c r="C546" i="7"/>
  <c r="E546" i="7" s="1"/>
  <c r="F546" i="7" s="1"/>
  <c r="U545" i="7"/>
  <c r="L545" i="7"/>
  <c r="K545" i="7"/>
  <c r="H545" i="7"/>
  <c r="C545" i="7"/>
  <c r="E545" i="7" s="1"/>
  <c r="F545" i="7" s="1"/>
  <c r="L544" i="7"/>
  <c r="K544" i="7"/>
  <c r="H544" i="7"/>
  <c r="U544" i="7" s="1"/>
  <c r="F544" i="7"/>
  <c r="C544" i="7"/>
  <c r="E544" i="7" s="1"/>
  <c r="L543" i="7"/>
  <c r="K543" i="7"/>
  <c r="H543" i="7"/>
  <c r="U543" i="7" s="1"/>
  <c r="C543" i="7"/>
  <c r="E543" i="7" s="1"/>
  <c r="F543" i="7" s="1"/>
  <c r="U542" i="7"/>
  <c r="L542" i="7"/>
  <c r="K542" i="7"/>
  <c r="H542" i="7"/>
  <c r="F542" i="7"/>
  <c r="C542" i="7"/>
  <c r="E542" i="7" s="1"/>
  <c r="L541" i="7"/>
  <c r="K541" i="7"/>
  <c r="H541" i="7"/>
  <c r="U541" i="7" s="1"/>
  <c r="C541" i="7"/>
  <c r="E541" i="7" s="1"/>
  <c r="F541" i="7" s="1"/>
  <c r="L540" i="7"/>
  <c r="K540" i="7"/>
  <c r="H540" i="7"/>
  <c r="U540" i="7" s="1"/>
  <c r="C540" i="7"/>
  <c r="E540" i="7" s="1"/>
  <c r="F540" i="7" s="1"/>
  <c r="L539" i="7"/>
  <c r="K539" i="7"/>
  <c r="H539" i="7"/>
  <c r="U539" i="7" s="1"/>
  <c r="C539" i="7"/>
  <c r="E539" i="7" s="1"/>
  <c r="F539" i="7" s="1"/>
  <c r="L538" i="7"/>
  <c r="K538" i="7"/>
  <c r="H538" i="7"/>
  <c r="U538" i="7" s="1"/>
  <c r="C538" i="7"/>
  <c r="E538" i="7" s="1"/>
  <c r="F538" i="7" s="1"/>
  <c r="L537" i="7"/>
  <c r="K537" i="7"/>
  <c r="H537" i="7"/>
  <c r="U537" i="7" s="1"/>
  <c r="C537" i="7"/>
  <c r="E537" i="7" s="1"/>
  <c r="F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U533" i="7"/>
  <c r="L533" i="7"/>
  <c r="K533" i="7"/>
  <c r="H533" i="7"/>
  <c r="C533" i="7"/>
  <c r="E533" i="7" s="1"/>
  <c r="F533" i="7" s="1"/>
  <c r="L532" i="7"/>
  <c r="K532" i="7"/>
  <c r="H532" i="7"/>
  <c r="U532" i="7" s="1"/>
  <c r="C532" i="7"/>
  <c r="E532" i="7" s="1"/>
  <c r="F532" i="7" s="1"/>
  <c r="U531" i="7"/>
  <c r="L531" i="7"/>
  <c r="K531" i="7"/>
  <c r="H531" i="7"/>
  <c r="C531" i="7"/>
  <c r="E531" i="7" s="1"/>
  <c r="F531" i="7" s="1"/>
  <c r="L530" i="7"/>
  <c r="K530" i="7"/>
  <c r="H530" i="7"/>
  <c r="U530" i="7" s="1"/>
  <c r="C530" i="7"/>
  <c r="E530" i="7" s="1"/>
  <c r="F530" i="7" s="1"/>
  <c r="J530" i="7" s="1"/>
  <c r="U529" i="7"/>
  <c r="L529" i="7"/>
  <c r="K529" i="7"/>
  <c r="H529" i="7"/>
  <c r="C529" i="7"/>
  <c r="E529" i="7" s="1"/>
  <c r="F529" i="7" s="1"/>
  <c r="U528" i="7"/>
  <c r="L528" i="7"/>
  <c r="K528" i="7"/>
  <c r="H528" i="7"/>
  <c r="C528" i="7"/>
  <c r="E528" i="7" s="1"/>
  <c r="F528" i="7" s="1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C525" i="7"/>
  <c r="E525" i="7" s="1"/>
  <c r="F525" i="7" s="1"/>
  <c r="U524" i="7"/>
  <c r="L524" i="7"/>
  <c r="K524" i="7"/>
  <c r="H524" i="7"/>
  <c r="F524" i="7"/>
  <c r="E524" i="7"/>
  <c r="C524" i="7"/>
  <c r="L523" i="7"/>
  <c r="K523" i="7"/>
  <c r="H523" i="7"/>
  <c r="U523" i="7" s="1"/>
  <c r="C523" i="7"/>
  <c r="E523" i="7" s="1"/>
  <c r="F523" i="7" s="1"/>
  <c r="L522" i="7"/>
  <c r="K522" i="7"/>
  <c r="H522" i="7"/>
  <c r="U522" i="7" s="1"/>
  <c r="C522" i="7"/>
  <c r="E522" i="7" s="1"/>
  <c r="F522" i="7" s="1"/>
  <c r="U521" i="7"/>
  <c r="L521" i="7"/>
  <c r="K521" i="7"/>
  <c r="H521" i="7"/>
  <c r="C521" i="7"/>
  <c r="E521" i="7" s="1"/>
  <c r="F521" i="7" s="1"/>
  <c r="L520" i="7"/>
  <c r="K520" i="7"/>
  <c r="H520" i="7"/>
  <c r="U520" i="7" s="1"/>
  <c r="C520" i="7"/>
  <c r="E520" i="7" s="1"/>
  <c r="F520" i="7" s="1"/>
  <c r="L519" i="7"/>
  <c r="K519" i="7"/>
  <c r="H519" i="7"/>
  <c r="U519" i="7" s="1"/>
  <c r="C519" i="7"/>
  <c r="E519" i="7" s="1"/>
  <c r="F519" i="7" s="1"/>
  <c r="L518" i="7"/>
  <c r="K518" i="7"/>
  <c r="H518" i="7"/>
  <c r="U518" i="7" s="1"/>
  <c r="C518" i="7"/>
  <c r="E518" i="7" s="1"/>
  <c r="F518" i="7" s="1"/>
  <c r="J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E516" i="7"/>
  <c r="F516" i="7" s="1"/>
  <c r="C516" i="7"/>
  <c r="L515" i="7"/>
  <c r="K515" i="7"/>
  <c r="H515" i="7"/>
  <c r="U515" i="7" s="1"/>
  <c r="C515" i="7"/>
  <c r="E515" i="7" s="1"/>
  <c r="F515" i="7" s="1"/>
  <c r="L514" i="7"/>
  <c r="K514" i="7"/>
  <c r="H514" i="7"/>
  <c r="U514" i="7" s="1"/>
  <c r="C514" i="7"/>
  <c r="E514" i="7" s="1"/>
  <c r="F514" i="7" s="1"/>
  <c r="U513" i="7"/>
  <c r="L513" i="7"/>
  <c r="K513" i="7"/>
  <c r="H513" i="7"/>
  <c r="C513" i="7"/>
  <c r="E513" i="7" s="1"/>
  <c r="F513" i="7" s="1"/>
  <c r="L512" i="7"/>
  <c r="K512" i="7"/>
  <c r="H512" i="7"/>
  <c r="U512" i="7" s="1"/>
  <c r="E512" i="7"/>
  <c r="F512" i="7" s="1"/>
  <c r="C512" i="7"/>
  <c r="U511" i="7"/>
  <c r="L511" i="7"/>
  <c r="K511" i="7"/>
  <c r="H511" i="7"/>
  <c r="C511" i="7"/>
  <c r="E511" i="7" s="1"/>
  <c r="F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L508" i="7"/>
  <c r="K508" i="7"/>
  <c r="H508" i="7"/>
  <c r="U508" i="7" s="1"/>
  <c r="F508" i="7"/>
  <c r="J508" i="7" s="1"/>
  <c r="C508" i="7"/>
  <c r="E508" i="7" s="1"/>
  <c r="L507" i="7"/>
  <c r="K507" i="7"/>
  <c r="H507" i="7"/>
  <c r="U507" i="7" s="1"/>
  <c r="C507" i="7"/>
  <c r="E507" i="7" s="1"/>
  <c r="F507" i="7" s="1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L504" i="7"/>
  <c r="K504" i="7"/>
  <c r="H504" i="7"/>
  <c r="U504" i="7" s="1"/>
  <c r="E504" i="7"/>
  <c r="F504" i="7" s="1"/>
  <c r="C504" i="7"/>
  <c r="L503" i="7"/>
  <c r="K503" i="7"/>
  <c r="H503" i="7"/>
  <c r="U503" i="7" s="1"/>
  <c r="C503" i="7"/>
  <c r="E503" i="7" s="1"/>
  <c r="F503" i="7" s="1"/>
  <c r="L502" i="7"/>
  <c r="K502" i="7"/>
  <c r="H502" i="7"/>
  <c r="U502" i="7" s="1"/>
  <c r="C502" i="7"/>
  <c r="E502" i="7" s="1"/>
  <c r="F502" i="7" s="1"/>
  <c r="U501" i="7"/>
  <c r="L501" i="7"/>
  <c r="K501" i="7"/>
  <c r="H501" i="7"/>
  <c r="C501" i="7"/>
  <c r="E501" i="7" s="1"/>
  <c r="F501" i="7" s="1"/>
  <c r="J501" i="7" s="1"/>
  <c r="U500" i="7"/>
  <c r="L500" i="7"/>
  <c r="K500" i="7"/>
  <c r="H500" i="7"/>
  <c r="C500" i="7"/>
  <c r="E500" i="7" s="1"/>
  <c r="F500" i="7" s="1"/>
  <c r="L499" i="7"/>
  <c r="K499" i="7"/>
  <c r="H499" i="7"/>
  <c r="U499" i="7" s="1"/>
  <c r="C499" i="7"/>
  <c r="E499" i="7" s="1"/>
  <c r="F499" i="7" s="1"/>
  <c r="L498" i="7"/>
  <c r="K498" i="7"/>
  <c r="H498" i="7"/>
  <c r="U498" i="7" s="1"/>
  <c r="C498" i="7"/>
  <c r="E498" i="7" s="1"/>
  <c r="F498" i="7" s="1"/>
  <c r="L497" i="7"/>
  <c r="K497" i="7"/>
  <c r="H497" i="7"/>
  <c r="U497" i="7" s="1"/>
  <c r="C497" i="7"/>
  <c r="E497" i="7" s="1"/>
  <c r="F497" i="7" s="1"/>
  <c r="L496" i="7"/>
  <c r="K496" i="7"/>
  <c r="H496" i="7"/>
  <c r="U496" i="7" s="1"/>
  <c r="C496" i="7"/>
  <c r="E496" i="7" s="1"/>
  <c r="F496" i="7" s="1"/>
  <c r="J496" i="7" s="1"/>
  <c r="L495" i="7"/>
  <c r="K495" i="7"/>
  <c r="H495" i="7"/>
  <c r="U495" i="7" s="1"/>
  <c r="C495" i="7"/>
  <c r="E495" i="7" s="1"/>
  <c r="F495" i="7" s="1"/>
  <c r="U494" i="7"/>
  <c r="L494" i="7"/>
  <c r="K494" i="7"/>
  <c r="H494" i="7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L491" i="7"/>
  <c r="K491" i="7"/>
  <c r="H491" i="7"/>
  <c r="U491" i="7" s="1"/>
  <c r="C491" i="7"/>
  <c r="E491" i="7" s="1"/>
  <c r="F491" i="7" s="1"/>
  <c r="L490" i="7"/>
  <c r="K490" i="7"/>
  <c r="H490" i="7"/>
  <c r="U490" i="7" s="1"/>
  <c r="C490" i="7"/>
  <c r="E490" i="7" s="1"/>
  <c r="F490" i="7" s="1"/>
  <c r="L489" i="7"/>
  <c r="K489" i="7"/>
  <c r="H489" i="7"/>
  <c r="U489" i="7" s="1"/>
  <c r="C489" i="7"/>
  <c r="E489" i="7" s="1"/>
  <c r="F489" i="7" s="1"/>
  <c r="U488" i="7"/>
  <c r="L488" i="7"/>
  <c r="K488" i="7"/>
  <c r="H488" i="7"/>
  <c r="C488" i="7"/>
  <c r="E488" i="7" s="1"/>
  <c r="F488" i="7" s="1"/>
  <c r="U487" i="7"/>
  <c r="L487" i="7"/>
  <c r="K487" i="7"/>
  <c r="H487" i="7"/>
  <c r="C487" i="7"/>
  <c r="E487" i="7" s="1"/>
  <c r="F487" i="7" s="1"/>
  <c r="L486" i="7"/>
  <c r="K486" i="7"/>
  <c r="H486" i="7"/>
  <c r="U486" i="7" s="1"/>
  <c r="C486" i="7"/>
  <c r="E486" i="7" s="1"/>
  <c r="F486" i="7" s="1"/>
  <c r="L485" i="7"/>
  <c r="K485" i="7"/>
  <c r="H485" i="7"/>
  <c r="U485" i="7" s="1"/>
  <c r="C485" i="7"/>
  <c r="E485" i="7" s="1"/>
  <c r="F485" i="7" s="1"/>
  <c r="L484" i="7"/>
  <c r="K484" i="7"/>
  <c r="H484" i="7"/>
  <c r="U484" i="7" s="1"/>
  <c r="C484" i="7"/>
  <c r="E484" i="7" s="1"/>
  <c r="F484" i="7" s="1"/>
  <c r="L483" i="7"/>
  <c r="K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J482" i="7" s="1"/>
  <c r="L481" i="7"/>
  <c r="K481" i="7"/>
  <c r="H481" i="7"/>
  <c r="U481" i="7" s="1"/>
  <c r="C481" i="7"/>
  <c r="E481" i="7" s="1"/>
  <c r="F481" i="7" s="1"/>
  <c r="U480" i="7"/>
  <c r="L480" i="7"/>
  <c r="K480" i="7"/>
  <c r="H480" i="7"/>
  <c r="C480" i="7"/>
  <c r="E480" i="7" s="1"/>
  <c r="F480" i="7" s="1"/>
  <c r="L479" i="7"/>
  <c r="K479" i="7"/>
  <c r="H479" i="7"/>
  <c r="U479" i="7" s="1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E477" i="7"/>
  <c r="F477" i="7" s="1"/>
  <c r="J477" i="7" s="1"/>
  <c r="C477" i="7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C473" i="7"/>
  <c r="E473" i="7" s="1"/>
  <c r="F473" i="7" s="1"/>
  <c r="L472" i="7"/>
  <c r="K472" i="7"/>
  <c r="H472" i="7"/>
  <c r="U472" i="7" s="1"/>
  <c r="C472" i="7"/>
  <c r="E472" i="7" s="1"/>
  <c r="F472" i="7" s="1"/>
  <c r="J472" i="7" s="1"/>
  <c r="U471" i="7"/>
  <c r="L471" i="7"/>
  <c r="K471" i="7"/>
  <c r="H471" i="7"/>
  <c r="C471" i="7"/>
  <c r="E471" i="7" s="1"/>
  <c r="F471" i="7" s="1"/>
  <c r="L470" i="7"/>
  <c r="K470" i="7"/>
  <c r="H470" i="7"/>
  <c r="U470" i="7" s="1"/>
  <c r="F470" i="7"/>
  <c r="C470" i="7"/>
  <c r="E470" i="7" s="1"/>
  <c r="L469" i="7"/>
  <c r="K469" i="7"/>
  <c r="H469" i="7"/>
  <c r="U469" i="7" s="1"/>
  <c r="C469" i="7"/>
  <c r="E469" i="7" s="1"/>
  <c r="F469" i="7" s="1"/>
  <c r="L468" i="7"/>
  <c r="K468" i="7"/>
  <c r="H468" i="7"/>
  <c r="U468" i="7" s="1"/>
  <c r="C468" i="7"/>
  <c r="E468" i="7" s="1"/>
  <c r="F468" i="7" s="1"/>
  <c r="L467" i="7"/>
  <c r="K467" i="7"/>
  <c r="H467" i="7"/>
  <c r="U467" i="7" s="1"/>
  <c r="C467" i="7"/>
  <c r="E467" i="7" s="1"/>
  <c r="F467" i="7" s="1"/>
  <c r="U466" i="7"/>
  <c r="L466" i="7"/>
  <c r="K466" i="7"/>
  <c r="H466" i="7"/>
  <c r="C466" i="7"/>
  <c r="E466" i="7" s="1"/>
  <c r="F466" i="7" s="1"/>
  <c r="L465" i="7"/>
  <c r="K465" i="7"/>
  <c r="H465" i="7"/>
  <c r="U465" i="7" s="1"/>
  <c r="E465" i="7"/>
  <c r="F465" i="7" s="1"/>
  <c r="J465" i="7" s="1"/>
  <c r="C465" i="7"/>
  <c r="L464" i="7"/>
  <c r="K464" i="7"/>
  <c r="H464" i="7"/>
  <c r="U464" i="7" s="1"/>
  <c r="C464" i="7"/>
  <c r="E464" i="7" s="1"/>
  <c r="F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C462" i="7"/>
  <c r="E462" i="7" s="1"/>
  <c r="F462" i="7" s="1"/>
  <c r="U461" i="7"/>
  <c r="L461" i="7"/>
  <c r="K461" i="7"/>
  <c r="H461" i="7"/>
  <c r="C461" i="7"/>
  <c r="E461" i="7" s="1"/>
  <c r="F461" i="7" s="1"/>
  <c r="L460" i="7"/>
  <c r="K460" i="7"/>
  <c r="I460" i="7"/>
  <c r="H460" i="7"/>
  <c r="U460" i="7" s="1"/>
  <c r="C460" i="7"/>
  <c r="E460" i="7" s="1"/>
  <c r="F460" i="7" s="1"/>
  <c r="J460" i="7" s="1"/>
  <c r="L459" i="7"/>
  <c r="K459" i="7"/>
  <c r="H459" i="7"/>
  <c r="U459" i="7" s="1"/>
  <c r="C459" i="7"/>
  <c r="E459" i="7" s="1"/>
  <c r="F459" i="7" s="1"/>
  <c r="U458" i="7"/>
  <c r="L458" i="7"/>
  <c r="K458" i="7"/>
  <c r="H458" i="7"/>
  <c r="C458" i="7"/>
  <c r="E458" i="7" s="1"/>
  <c r="F458" i="7" s="1"/>
  <c r="L457" i="7"/>
  <c r="K457" i="7"/>
  <c r="H457" i="7"/>
  <c r="U457" i="7" s="1"/>
  <c r="C457" i="7"/>
  <c r="E457" i="7" s="1"/>
  <c r="F457" i="7" s="1"/>
  <c r="L456" i="7"/>
  <c r="K456" i="7"/>
  <c r="H456" i="7"/>
  <c r="U456" i="7" s="1"/>
  <c r="C456" i="7"/>
  <c r="E456" i="7" s="1"/>
  <c r="F456" i="7" s="1"/>
  <c r="L455" i="7"/>
  <c r="K455" i="7"/>
  <c r="H455" i="7"/>
  <c r="U455" i="7" s="1"/>
  <c r="C455" i="7"/>
  <c r="E455" i="7" s="1"/>
  <c r="F455" i="7" s="1"/>
  <c r="L454" i="7"/>
  <c r="K454" i="7"/>
  <c r="H454" i="7"/>
  <c r="U454" i="7" s="1"/>
  <c r="C454" i="7"/>
  <c r="E454" i="7" s="1"/>
  <c r="F454" i="7" s="1"/>
  <c r="U453" i="7"/>
  <c r="L453" i="7"/>
  <c r="K453" i="7"/>
  <c r="H453" i="7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C451" i="7"/>
  <c r="E451" i="7" s="1"/>
  <c r="F451" i="7" s="1"/>
  <c r="L450" i="7"/>
  <c r="K450" i="7"/>
  <c r="H450" i="7"/>
  <c r="U450" i="7" s="1"/>
  <c r="C450" i="7"/>
  <c r="E450" i="7" s="1"/>
  <c r="F450" i="7" s="1"/>
  <c r="L449" i="7"/>
  <c r="K449" i="7"/>
  <c r="H449" i="7"/>
  <c r="U449" i="7" s="1"/>
  <c r="C449" i="7"/>
  <c r="E449" i="7" s="1"/>
  <c r="F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C447" i="7"/>
  <c r="E447" i="7" s="1"/>
  <c r="F447" i="7" s="1"/>
  <c r="L446" i="7"/>
  <c r="K446" i="7"/>
  <c r="H446" i="7"/>
  <c r="U446" i="7" s="1"/>
  <c r="C446" i="7"/>
  <c r="E446" i="7" s="1"/>
  <c r="F446" i="7" s="1"/>
  <c r="J446" i="7" s="1"/>
  <c r="U445" i="7"/>
  <c r="L445" i="7"/>
  <c r="K445" i="7"/>
  <c r="H445" i="7"/>
  <c r="C445" i="7"/>
  <c r="E445" i="7" s="1"/>
  <c r="F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L441" i="7"/>
  <c r="K441" i="7"/>
  <c r="H441" i="7"/>
  <c r="U441" i="7" s="1"/>
  <c r="C441" i="7"/>
  <c r="E441" i="7" s="1"/>
  <c r="F441" i="7" s="1"/>
  <c r="J441" i="7" s="1"/>
  <c r="L440" i="7"/>
  <c r="K440" i="7"/>
  <c r="H440" i="7"/>
  <c r="U440" i="7" s="1"/>
  <c r="C440" i="7"/>
  <c r="E440" i="7" s="1"/>
  <c r="F440" i="7" s="1"/>
  <c r="U439" i="7"/>
  <c r="L439" i="7"/>
  <c r="K439" i="7"/>
  <c r="H439" i="7"/>
  <c r="E439" i="7"/>
  <c r="F439" i="7" s="1"/>
  <c r="C439" i="7"/>
  <c r="L438" i="7"/>
  <c r="K438" i="7"/>
  <c r="H438" i="7"/>
  <c r="U438" i="7" s="1"/>
  <c r="C438" i="7"/>
  <c r="E438" i="7" s="1"/>
  <c r="F438" i="7" s="1"/>
  <c r="L437" i="7"/>
  <c r="K437" i="7"/>
  <c r="H437" i="7"/>
  <c r="U437" i="7" s="1"/>
  <c r="C437" i="7"/>
  <c r="E437" i="7" s="1"/>
  <c r="F437" i="7" s="1"/>
  <c r="L436" i="7"/>
  <c r="K436" i="7"/>
  <c r="H436" i="7"/>
  <c r="U436" i="7" s="1"/>
  <c r="C436" i="7"/>
  <c r="E436" i="7" s="1"/>
  <c r="F436" i="7" s="1"/>
  <c r="L435" i="7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U433" i="7"/>
  <c r="L433" i="7"/>
  <c r="K433" i="7"/>
  <c r="H433" i="7"/>
  <c r="C433" i="7"/>
  <c r="E433" i="7" s="1"/>
  <c r="F433" i="7" s="1"/>
  <c r="L432" i="7"/>
  <c r="K432" i="7"/>
  <c r="H432" i="7"/>
  <c r="U432" i="7" s="1"/>
  <c r="C432" i="7"/>
  <c r="E432" i="7" s="1"/>
  <c r="F432" i="7" s="1"/>
  <c r="L431" i="7"/>
  <c r="K431" i="7"/>
  <c r="H431" i="7"/>
  <c r="U431" i="7" s="1"/>
  <c r="C431" i="7"/>
  <c r="E431" i="7" s="1"/>
  <c r="F431" i="7" s="1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U428" i="7"/>
  <c r="L428" i="7"/>
  <c r="K428" i="7"/>
  <c r="H428" i="7"/>
  <c r="C428" i="7"/>
  <c r="E428" i="7" s="1"/>
  <c r="F428" i="7" s="1"/>
  <c r="U427" i="7"/>
  <c r="L427" i="7"/>
  <c r="K427" i="7"/>
  <c r="H427" i="7"/>
  <c r="C427" i="7"/>
  <c r="E427" i="7" s="1"/>
  <c r="F427" i="7" s="1"/>
  <c r="L426" i="7"/>
  <c r="K426" i="7"/>
  <c r="H426" i="7"/>
  <c r="U426" i="7" s="1"/>
  <c r="C426" i="7"/>
  <c r="E426" i="7" s="1"/>
  <c r="F426" i="7" s="1"/>
  <c r="L425" i="7"/>
  <c r="K425" i="7"/>
  <c r="H425" i="7"/>
  <c r="U425" i="7" s="1"/>
  <c r="C425" i="7"/>
  <c r="E425" i="7" s="1"/>
  <c r="F425" i="7" s="1"/>
  <c r="L424" i="7"/>
  <c r="K424" i="7"/>
  <c r="H424" i="7"/>
  <c r="U424" i="7" s="1"/>
  <c r="C424" i="7"/>
  <c r="E424" i="7" s="1"/>
  <c r="F424" i="7" s="1"/>
  <c r="U423" i="7"/>
  <c r="L423" i="7"/>
  <c r="K423" i="7"/>
  <c r="H423" i="7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L420" i="7"/>
  <c r="K420" i="7"/>
  <c r="H420" i="7"/>
  <c r="U420" i="7" s="1"/>
  <c r="E420" i="7"/>
  <c r="F420" i="7" s="1"/>
  <c r="C420" i="7"/>
  <c r="L419" i="7"/>
  <c r="K419" i="7"/>
  <c r="H419" i="7"/>
  <c r="U419" i="7" s="1"/>
  <c r="C419" i="7"/>
  <c r="E419" i="7" s="1"/>
  <c r="F419" i="7" s="1"/>
  <c r="L418" i="7"/>
  <c r="K418" i="7"/>
  <c r="H418" i="7"/>
  <c r="U418" i="7" s="1"/>
  <c r="C418" i="7"/>
  <c r="E418" i="7" s="1"/>
  <c r="F418" i="7" s="1"/>
  <c r="U417" i="7"/>
  <c r="L417" i="7"/>
  <c r="K417" i="7"/>
  <c r="H417" i="7"/>
  <c r="C417" i="7"/>
  <c r="E417" i="7" s="1"/>
  <c r="F417" i="7" s="1"/>
  <c r="L416" i="7"/>
  <c r="K416" i="7"/>
  <c r="H416" i="7"/>
  <c r="U416" i="7" s="1"/>
  <c r="E416" i="7"/>
  <c r="F416" i="7" s="1"/>
  <c r="C416" i="7"/>
  <c r="L415" i="7"/>
  <c r="K415" i="7"/>
  <c r="H415" i="7"/>
  <c r="U415" i="7" s="1"/>
  <c r="C415" i="7"/>
  <c r="E415" i="7" s="1"/>
  <c r="F415" i="7" s="1"/>
  <c r="L414" i="7"/>
  <c r="K414" i="7"/>
  <c r="H414" i="7"/>
  <c r="U414" i="7" s="1"/>
  <c r="C414" i="7"/>
  <c r="E414" i="7" s="1"/>
  <c r="F414" i="7" s="1"/>
  <c r="U413" i="7"/>
  <c r="L413" i="7"/>
  <c r="K413" i="7"/>
  <c r="H413" i="7"/>
  <c r="C413" i="7"/>
  <c r="E413" i="7" s="1"/>
  <c r="F413" i="7" s="1"/>
  <c r="L412" i="7"/>
  <c r="K412" i="7"/>
  <c r="H412" i="7"/>
  <c r="U412" i="7" s="1"/>
  <c r="C412" i="7"/>
  <c r="E412" i="7" s="1"/>
  <c r="F412" i="7" s="1"/>
  <c r="U411" i="7"/>
  <c r="L411" i="7"/>
  <c r="K411" i="7"/>
  <c r="H411" i="7"/>
  <c r="C411" i="7"/>
  <c r="E411" i="7" s="1"/>
  <c r="F411" i="7" s="1"/>
  <c r="L410" i="7"/>
  <c r="K410" i="7"/>
  <c r="H410" i="7"/>
  <c r="U410" i="7" s="1"/>
  <c r="C410" i="7"/>
  <c r="E410" i="7" s="1"/>
  <c r="F410" i="7" s="1"/>
  <c r="J410" i="7" s="1"/>
  <c r="L409" i="7"/>
  <c r="K409" i="7"/>
  <c r="H409" i="7"/>
  <c r="U409" i="7" s="1"/>
  <c r="C409" i="7"/>
  <c r="E409" i="7" s="1"/>
  <c r="F409" i="7" s="1"/>
  <c r="L408" i="7"/>
  <c r="K408" i="7"/>
  <c r="H408" i="7"/>
  <c r="U408" i="7" s="1"/>
  <c r="C408" i="7"/>
  <c r="E408" i="7" s="1"/>
  <c r="F408" i="7" s="1"/>
  <c r="L407" i="7"/>
  <c r="K407" i="7"/>
  <c r="H407" i="7"/>
  <c r="U407" i="7" s="1"/>
  <c r="C407" i="7"/>
  <c r="E407" i="7" s="1"/>
  <c r="F407" i="7" s="1"/>
  <c r="L406" i="7"/>
  <c r="K406" i="7"/>
  <c r="H406" i="7"/>
  <c r="U406" i="7" s="1"/>
  <c r="C406" i="7"/>
  <c r="E406" i="7" s="1"/>
  <c r="F406" i="7" s="1"/>
  <c r="U405" i="7"/>
  <c r="L405" i="7"/>
  <c r="K405" i="7"/>
  <c r="H405" i="7"/>
  <c r="E405" i="7"/>
  <c r="F405" i="7" s="1"/>
  <c r="J405" i="7" s="1"/>
  <c r="C405" i="7"/>
  <c r="L404" i="7"/>
  <c r="K404" i="7"/>
  <c r="H404" i="7"/>
  <c r="U404" i="7" s="1"/>
  <c r="C404" i="7"/>
  <c r="E404" i="7" s="1"/>
  <c r="F404" i="7" s="1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U400" i="7"/>
  <c r="L400" i="7"/>
  <c r="K400" i="7"/>
  <c r="H400" i="7"/>
  <c r="E400" i="7"/>
  <c r="F400" i="7" s="1"/>
  <c r="C400" i="7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U397" i="7"/>
  <c r="L397" i="7"/>
  <c r="K397" i="7"/>
  <c r="H397" i="7"/>
  <c r="C397" i="7"/>
  <c r="E397" i="7" s="1"/>
  <c r="F397" i="7" s="1"/>
  <c r="L396" i="7"/>
  <c r="K396" i="7"/>
  <c r="H396" i="7"/>
  <c r="U396" i="7" s="1"/>
  <c r="C396" i="7"/>
  <c r="E396" i="7" s="1"/>
  <c r="F396" i="7" s="1"/>
  <c r="L395" i="7"/>
  <c r="K395" i="7"/>
  <c r="H395" i="7"/>
  <c r="U395" i="7" s="1"/>
  <c r="C395" i="7"/>
  <c r="E395" i="7" s="1"/>
  <c r="F395" i="7" s="1"/>
  <c r="L394" i="7"/>
  <c r="K394" i="7"/>
  <c r="H394" i="7"/>
  <c r="U394" i="7" s="1"/>
  <c r="C394" i="7"/>
  <c r="E394" i="7" s="1"/>
  <c r="F394" i="7" s="1"/>
  <c r="U393" i="7"/>
  <c r="L393" i="7"/>
  <c r="K393" i="7"/>
  <c r="H393" i="7"/>
  <c r="C393" i="7"/>
  <c r="E393" i="7" s="1"/>
  <c r="F393" i="7" s="1"/>
  <c r="J393" i="7" s="1"/>
  <c r="L392" i="7"/>
  <c r="K392" i="7"/>
  <c r="H392" i="7"/>
  <c r="U392" i="7" s="1"/>
  <c r="C392" i="7"/>
  <c r="E392" i="7" s="1"/>
  <c r="F392" i="7" s="1"/>
  <c r="U391" i="7"/>
  <c r="L391" i="7"/>
  <c r="K391" i="7"/>
  <c r="H391" i="7"/>
  <c r="C391" i="7"/>
  <c r="E391" i="7" s="1"/>
  <c r="F391" i="7" s="1"/>
  <c r="L390" i="7"/>
  <c r="K390" i="7"/>
  <c r="H390" i="7"/>
  <c r="U390" i="7" s="1"/>
  <c r="C390" i="7"/>
  <c r="E390" i="7" s="1"/>
  <c r="F390" i="7" s="1"/>
  <c r="U389" i="7"/>
  <c r="L389" i="7"/>
  <c r="K389" i="7"/>
  <c r="H389" i="7"/>
  <c r="C389" i="7"/>
  <c r="E389" i="7" s="1"/>
  <c r="F389" i="7" s="1"/>
  <c r="L388" i="7"/>
  <c r="K388" i="7"/>
  <c r="H388" i="7"/>
  <c r="U388" i="7" s="1"/>
  <c r="C388" i="7"/>
  <c r="E388" i="7" s="1"/>
  <c r="F388" i="7" s="1"/>
  <c r="L387" i="7"/>
  <c r="K387" i="7"/>
  <c r="H387" i="7"/>
  <c r="U387" i="7" s="1"/>
  <c r="C387" i="7"/>
  <c r="E387" i="7" s="1"/>
  <c r="F387" i="7" s="1"/>
  <c r="L386" i="7"/>
  <c r="K386" i="7"/>
  <c r="H386" i="7"/>
  <c r="U386" i="7" s="1"/>
  <c r="C386" i="7"/>
  <c r="E386" i="7" s="1"/>
  <c r="F386" i="7" s="1"/>
  <c r="U385" i="7"/>
  <c r="L385" i="7"/>
  <c r="K385" i="7"/>
  <c r="H385" i="7"/>
  <c r="C385" i="7"/>
  <c r="E385" i="7" s="1"/>
  <c r="F385" i="7" s="1"/>
  <c r="U384" i="7"/>
  <c r="L384" i="7"/>
  <c r="K384" i="7"/>
  <c r="H384" i="7"/>
  <c r="C384" i="7"/>
  <c r="E384" i="7" s="1"/>
  <c r="F384" i="7" s="1"/>
  <c r="L383" i="7"/>
  <c r="K383" i="7"/>
  <c r="H383" i="7"/>
  <c r="U383" i="7" s="1"/>
  <c r="C383" i="7"/>
  <c r="E383" i="7" s="1"/>
  <c r="F383" i="7" s="1"/>
  <c r="L382" i="7"/>
  <c r="K382" i="7"/>
  <c r="H382" i="7"/>
  <c r="U382" i="7" s="1"/>
  <c r="C382" i="7"/>
  <c r="E382" i="7" s="1"/>
  <c r="F382" i="7" s="1"/>
  <c r="U381" i="7"/>
  <c r="L381" i="7"/>
  <c r="K381" i="7"/>
  <c r="H381" i="7"/>
  <c r="C381" i="7"/>
  <c r="E381" i="7" s="1"/>
  <c r="F381" i="7" s="1"/>
  <c r="J381" i="7" s="1"/>
  <c r="L380" i="7"/>
  <c r="K380" i="7"/>
  <c r="I380" i="7"/>
  <c r="H380" i="7"/>
  <c r="U380" i="7" s="1"/>
  <c r="C380" i="7"/>
  <c r="E380" i="7" s="1"/>
  <c r="F380" i="7" s="1"/>
  <c r="U379" i="7"/>
  <c r="L379" i="7"/>
  <c r="K379" i="7"/>
  <c r="H379" i="7"/>
  <c r="C379" i="7"/>
  <c r="E379" i="7" s="1"/>
  <c r="F379" i="7" s="1"/>
  <c r="L378" i="7"/>
  <c r="K378" i="7"/>
  <c r="H378" i="7"/>
  <c r="U378" i="7" s="1"/>
  <c r="C378" i="7"/>
  <c r="E378" i="7" s="1"/>
  <c r="F378" i="7" s="1"/>
  <c r="U377" i="7"/>
  <c r="L377" i="7"/>
  <c r="K377" i="7"/>
  <c r="H377" i="7"/>
  <c r="C377" i="7"/>
  <c r="E377" i="7" s="1"/>
  <c r="F377" i="7" s="1"/>
  <c r="U376" i="7"/>
  <c r="L376" i="7"/>
  <c r="K376" i="7"/>
  <c r="H376" i="7"/>
  <c r="C376" i="7"/>
  <c r="E376" i="7" s="1"/>
  <c r="F376" i="7" s="1"/>
  <c r="U375" i="7"/>
  <c r="L375" i="7"/>
  <c r="K375" i="7"/>
  <c r="H375" i="7"/>
  <c r="C375" i="7"/>
  <c r="E375" i="7" s="1"/>
  <c r="F375" i="7" s="1"/>
  <c r="L374" i="7"/>
  <c r="K374" i="7"/>
  <c r="H374" i="7"/>
  <c r="U374" i="7" s="1"/>
  <c r="C374" i="7"/>
  <c r="E374" i="7" s="1"/>
  <c r="F374" i="7" s="1"/>
  <c r="J374" i="7" s="1"/>
  <c r="L373" i="7"/>
  <c r="K373" i="7"/>
  <c r="H373" i="7"/>
  <c r="U373" i="7" s="1"/>
  <c r="C373" i="7"/>
  <c r="E373" i="7" s="1"/>
  <c r="F373" i="7" s="1"/>
  <c r="L372" i="7"/>
  <c r="K372" i="7"/>
  <c r="H372" i="7"/>
  <c r="U372" i="7" s="1"/>
  <c r="C372" i="7"/>
  <c r="E372" i="7" s="1"/>
  <c r="F372" i="7" s="1"/>
  <c r="L371" i="7"/>
  <c r="K371" i="7"/>
  <c r="H371" i="7"/>
  <c r="U371" i="7" s="1"/>
  <c r="C371" i="7"/>
  <c r="E371" i="7" s="1"/>
  <c r="F371" i="7" s="1"/>
  <c r="L370" i="7"/>
  <c r="K370" i="7"/>
  <c r="H370" i="7"/>
  <c r="U370" i="7" s="1"/>
  <c r="C370" i="7"/>
  <c r="E370" i="7" s="1"/>
  <c r="F370" i="7" s="1"/>
  <c r="L369" i="7"/>
  <c r="K369" i="7"/>
  <c r="H369" i="7"/>
  <c r="U369" i="7" s="1"/>
  <c r="E369" i="7"/>
  <c r="F369" i="7" s="1"/>
  <c r="J369" i="7" s="1"/>
  <c r="C369" i="7"/>
  <c r="L368" i="7"/>
  <c r="K368" i="7"/>
  <c r="H368" i="7"/>
  <c r="U368" i="7" s="1"/>
  <c r="C368" i="7"/>
  <c r="E368" i="7" s="1"/>
  <c r="F368" i="7" s="1"/>
  <c r="U367" i="7"/>
  <c r="L367" i="7"/>
  <c r="K367" i="7"/>
  <c r="H367" i="7"/>
  <c r="C367" i="7"/>
  <c r="E367" i="7" s="1"/>
  <c r="F367" i="7" s="1"/>
  <c r="L366" i="7"/>
  <c r="K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L364" i="7"/>
  <c r="K364" i="7"/>
  <c r="H364" i="7"/>
  <c r="U364" i="7" s="1"/>
  <c r="C364" i="7"/>
  <c r="E364" i="7" s="1"/>
  <c r="F364" i="7" s="1"/>
  <c r="J364" i="7" s="1"/>
  <c r="U363" i="7"/>
  <c r="L363" i="7"/>
  <c r="K363" i="7"/>
  <c r="H363" i="7"/>
  <c r="C363" i="7"/>
  <c r="E363" i="7" s="1"/>
  <c r="F363" i="7" s="1"/>
  <c r="U362" i="7"/>
  <c r="L362" i="7"/>
  <c r="K362" i="7"/>
  <c r="H362" i="7"/>
  <c r="C362" i="7"/>
  <c r="E362" i="7" s="1"/>
  <c r="F362" i="7" s="1"/>
  <c r="U361" i="7"/>
  <c r="L361" i="7"/>
  <c r="K361" i="7"/>
  <c r="H361" i="7"/>
  <c r="C361" i="7"/>
  <c r="E361" i="7" s="1"/>
  <c r="F361" i="7" s="1"/>
  <c r="U360" i="7"/>
  <c r="L360" i="7"/>
  <c r="K360" i="7"/>
  <c r="H360" i="7"/>
  <c r="E360" i="7"/>
  <c r="F360" i="7" s="1"/>
  <c r="C360" i="7"/>
  <c r="L359" i="7"/>
  <c r="K359" i="7"/>
  <c r="H359" i="7"/>
  <c r="U359" i="7" s="1"/>
  <c r="C359" i="7"/>
  <c r="E359" i="7" s="1"/>
  <c r="F359" i="7" s="1"/>
  <c r="L358" i="7"/>
  <c r="K358" i="7"/>
  <c r="H358" i="7"/>
  <c r="U358" i="7" s="1"/>
  <c r="C358" i="7"/>
  <c r="E358" i="7" s="1"/>
  <c r="F358" i="7" s="1"/>
  <c r="U357" i="7"/>
  <c r="L357" i="7"/>
  <c r="K357" i="7"/>
  <c r="H357" i="7"/>
  <c r="C357" i="7"/>
  <c r="E357" i="7" s="1"/>
  <c r="F357" i="7" s="1"/>
  <c r="J357" i="7" s="1"/>
  <c r="L356" i="7"/>
  <c r="K356" i="7"/>
  <c r="H356" i="7"/>
  <c r="U356" i="7" s="1"/>
  <c r="C356" i="7"/>
  <c r="E356" i="7" s="1"/>
  <c r="F356" i="7" s="1"/>
  <c r="I356" i="7" s="1"/>
  <c r="L355" i="7"/>
  <c r="K355" i="7"/>
  <c r="H355" i="7"/>
  <c r="U355" i="7" s="1"/>
  <c r="C355" i="7"/>
  <c r="E355" i="7" s="1"/>
  <c r="F355" i="7" s="1"/>
  <c r="L354" i="7"/>
  <c r="K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U352" i="7"/>
  <c r="L352" i="7"/>
  <c r="K352" i="7"/>
  <c r="H352" i="7"/>
  <c r="C352" i="7"/>
  <c r="E352" i="7" s="1"/>
  <c r="F352" i="7" s="1"/>
  <c r="U351" i="7"/>
  <c r="L351" i="7"/>
  <c r="K351" i="7"/>
  <c r="H351" i="7"/>
  <c r="C351" i="7"/>
  <c r="E351" i="7" s="1"/>
  <c r="F351" i="7" s="1"/>
  <c r="L350" i="7"/>
  <c r="K350" i="7"/>
  <c r="H350" i="7"/>
  <c r="U350" i="7" s="1"/>
  <c r="C350" i="7"/>
  <c r="E350" i="7" s="1"/>
  <c r="F350" i="7" s="1"/>
  <c r="L349" i="7"/>
  <c r="K349" i="7"/>
  <c r="H349" i="7"/>
  <c r="U349" i="7" s="1"/>
  <c r="C349" i="7"/>
  <c r="E349" i="7" s="1"/>
  <c r="F349" i="7" s="1"/>
  <c r="L348" i="7"/>
  <c r="K348" i="7"/>
  <c r="H348" i="7"/>
  <c r="U348" i="7" s="1"/>
  <c r="C348" i="7"/>
  <c r="E348" i="7" s="1"/>
  <c r="F348" i="7" s="1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E345" i="7"/>
  <c r="F345" i="7" s="1"/>
  <c r="J345" i="7" s="1"/>
  <c r="C345" i="7"/>
  <c r="L344" i="7"/>
  <c r="K344" i="7"/>
  <c r="H344" i="7"/>
  <c r="U344" i="7" s="1"/>
  <c r="C344" i="7"/>
  <c r="E344" i="7" s="1"/>
  <c r="F344" i="7" s="1"/>
  <c r="U343" i="7"/>
  <c r="L343" i="7"/>
  <c r="K343" i="7"/>
  <c r="H343" i="7"/>
  <c r="C343" i="7"/>
  <c r="E343" i="7" s="1"/>
  <c r="F343" i="7" s="1"/>
  <c r="L342" i="7"/>
  <c r="K342" i="7"/>
  <c r="H342" i="7"/>
  <c r="U342" i="7" s="1"/>
  <c r="C342" i="7"/>
  <c r="E342" i="7" s="1"/>
  <c r="F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E340" i="7"/>
  <c r="F340" i="7" s="1"/>
  <c r="J340" i="7" s="1"/>
  <c r="C340" i="7"/>
  <c r="L339" i="7"/>
  <c r="K339" i="7"/>
  <c r="H339" i="7"/>
  <c r="U339" i="7" s="1"/>
  <c r="C339" i="7"/>
  <c r="E339" i="7" s="1"/>
  <c r="F339" i="7" s="1"/>
  <c r="L338" i="7"/>
  <c r="K338" i="7"/>
  <c r="H338" i="7"/>
  <c r="U338" i="7" s="1"/>
  <c r="C338" i="7"/>
  <c r="E338" i="7" s="1"/>
  <c r="F338" i="7" s="1"/>
  <c r="L337" i="7"/>
  <c r="K337" i="7"/>
  <c r="H337" i="7"/>
  <c r="U337" i="7" s="1"/>
  <c r="C337" i="7"/>
  <c r="E337" i="7" s="1"/>
  <c r="F337" i="7" s="1"/>
  <c r="U336" i="7"/>
  <c r="L336" i="7"/>
  <c r="K336" i="7"/>
  <c r="H336" i="7"/>
  <c r="C336" i="7"/>
  <c r="E336" i="7" s="1"/>
  <c r="F336" i="7" s="1"/>
  <c r="L335" i="7"/>
  <c r="K335" i="7"/>
  <c r="H335" i="7"/>
  <c r="U335" i="7" s="1"/>
  <c r="C335" i="7"/>
  <c r="E335" i="7" s="1"/>
  <c r="F335" i="7" s="1"/>
  <c r="L334" i="7"/>
  <c r="K334" i="7"/>
  <c r="H334" i="7"/>
  <c r="U334" i="7" s="1"/>
  <c r="C334" i="7"/>
  <c r="E334" i="7" s="1"/>
  <c r="F334" i="7" s="1"/>
  <c r="U333" i="7"/>
  <c r="L333" i="7"/>
  <c r="K333" i="7"/>
  <c r="H333" i="7"/>
  <c r="F333" i="7"/>
  <c r="J333" i="7" s="1"/>
  <c r="C333" i="7"/>
  <c r="E333" i="7" s="1"/>
  <c r="L332" i="7"/>
  <c r="K332" i="7"/>
  <c r="H332" i="7"/>
  <c r="U332" i="7" s="1"/>
  <c r="C332" i="7"/>
  <c r="E332" i="7" s="1"/>
  <c r="F332" i="7" s="1"/>
  <c r="L331" i="7"/>
  <c r="K331" i="7"/>
  <c r="H331" i="7"/>
  <c r="U331" i="7" s="1"/>
  <c r="E331" i="7"/>
  <c r="F331" i="7" s="1"/>
  <c r="C331" i="7"/>
  <c r="L330" i="7"/>
  <c r="K330" i="7"/>
  <c r="H330" i="7"/>
  <c r="U330" i="7" s="1"/>
  <c r="C330" i="7"/>
  <c r="E330" i="7" s="1"/>
  <c r="F330" i="7" s="1"/>
  <c r="U329" i="7"/>
  <c r="L329" i="7"/>
  <c r="K329" i="7"/>
  <c r="H329" i="7"/>
  <c r="C329" i="7"/>
  <c r="E329" i="7" s="1"/>
  <c r="F329" i="7" s="1"/>
  <c r="L328" i="7"/>
  <c r="K328" i="7"/>
  <c r="H328" i="7"/>
  <c r="U328" i="7" s="1"/>
  <c r="C328" i="7"/>
  <c r="E328" i="7" s="1"/>
  <c r="F328" i="7" s="1"/>
  <c r="J328" i="7" s="1"/>
  <c r="L327" i="7"/>
  <c r="K327" i="7"/>
  <c r="H327" i="7"/>
  <c r="U327" i="7" s="1"/>
  <c r="C327" i="7"/>
  <c r="E327" i="7" s="1"/>
  <c r="F327" i="7" s="1"/>
  <c r="L326" i="7"/>
  <c r="K326" i="7"/>
  <c r="H326" i="7"/>
  <c r="U326" i="7" s="1"/>
  <c r="F326" i="7"/>
  <c r="J326" i="7" s="1"/>
  <c r="C326" i="7"/>
  <c r="E326" i="7" s="1"/>
  <c r="U325" i="7"/>
  <c r="L325" i="7"/>
  <c r="K325" i="7"/>
  <c r="H325" i="7"/>
  <c r="C325" i="7"/>
  <c r="E325" i="7" s="1"/>
  <c r="F325" i="7" s="1"/>
  <c r="L324" i="7"/>
  <c r="K324" i="7"/>
  <c r="H324" i="7"/>
  <c r="U324" i="7" s="1"/>
  <c r="C324" i="7"/>
  <c r="E324" i="7" s="1"/>
  <c r="F324" i="7" s="1"/>
  <c r="L323" i="7"/>
  <c r="K323" i="7"/>
  <c r="H323" i="7"/>
  <c r="U323" i="7" s="1"/>
  <c r="C323" i="7"/>
  <c r="E323" i="7" s="1"/>
  <c r="F323" i="7" s="1"/>
  <c r="L322" i="7"/>
  <c r="K322" i="7"/>
  <c r="H322" i="7"/>
  <c r="U322" i="7" s="1"/>
  <c r="C322" i="7"/>
  <c r="E322" i="7" s="1"/>
  <c r="F322" i="7" s="1"/>
  <c r="L321" i="7"/>
  <c r="K321" i="7"/>
  <c r="H321" i="7"/>
  <c r="U321" i="7" s="1"/>
  <c r="E321" i="7"/>
  <c r="F321" i="7" s="1"/>
  <c r="C321" i="7"/>
  <c r="L320" i="7"/>
  <c r="K320" i="7"/>
  <c r="H320" i="7"/>
  <c r="U320" i="7" s="1"/>
  <c r="C320" i="7"/>
  <c r="E320" i="7" s="1"/>
  <c r="F320" i="7" s="1"/>
  <c r="U319" i="7"/>
  <c r="L319" i="7"/>
  <c r="K319" i="7"/>
  <c r="H319" i="7"/>
  <c r="C319" i="7"/>
  <c r="E319" i="7" s="1"/>
  <c r="F319" i="7" s="1"/>
  <c r="L318" i="7"/>
  <c r="K318" i="7"/>
  <c r="H318" i="7"/>
  <c r="U318" i="7" s="1"/>
  <c r="C318" i="7"/>
  <c r="E318" i="7" s="1"/>
  <c r="F318" i="7" s="1"/>
  <c r="U317" i="7"/>
  <c r="L317" i="7"/>
  <c r="K317" i="7"/>
  <c r="H317" i="7"/>
  <c r="C317" i="7"/>
  <c r="E317" i="7" s="1"/>
  <c r="F317" i="7" s="1"/>
  <c r="L316" i="7"/>
  <c r="K316" i="7"/>
  <c r="H316" i="7"/>
  <c r="U316" i="7" s="1"/>
  <c r="E316" i="7"/>
  <c r="F316" i="7" s="1"/>
  <c r="C316" i="7"/>
  <c r="L315" i="7"/>
  <c r="K315" i="7"/>
  <c r="H315" i="7"/>
  <c r="U315" i="7" s="1"/>
  <c r="C315" i="7"/>
  <c r="E315" i="7" s="1"/>
  <c r="F315" i="7" s="1"/>
  <c r="L314" i="7"/>
  <c r="K314" i="7"/>
  <c r="H314" i="7"/>
  <c r="U314" i="7" s="1"/>
  <c r="C314" i="7"/>
  <c r="E314" i="7" s="1"/>
  <c r="F314" i="7" s="1"/>
  <c r="L313" i="7"/>
  <c r="K313" i="7"/>
  <c r="H313" i="7"/>
  <c r="U313" i="7" s="1"/>
  <c r="C313" i="7"/>
  <c r="E313" i="7" s="1"/>
  <c r="F313" i="7" s="1"/>
  <c r="L312" i="7"/>
  <c r="K312" i="7"/>
  <c r="H312" i="7"/>
  <c r="U312" i="7" s="1"/>
  <c r="C312" i="7"/>
  <c r="E312" i="7" s="1"/>
  <c r="F312" i="7" s="1"/>
  <c r="L311" i="7"/>
  <c r="K311" i="7"/>
  <c r="H311" i="7"/>
  <c r="U311" i="7" s="1"/>
  <c r="C311" i="7"/>
  <c r="E311" i="7" s="1"/>
  <c r="F311" i="7" s="1"/>
  <c r="L310" i="7"/>
  <c r="K310" i="7"/>
  <c r="H310" i="7"/>
  <c r="U310" i="7" s="1"/>
  <c r="C310" i="7"/>
  <c r="E310" i="7" s="1"/>
  <c r="F310" i="7" s="1"/>
  <c r="L309" i="7"/>
  <c r="K309" i="7"/>
  <c r="H309" i="7"/>
  <c r="U309" i="7" s="1"/>
  <c r="C309" i="7"/>
  <c r="E309" i="7" s="1"/>
  <c r="F309" i="7" s="1"/>
  <c r="U308" i="7"/>
  <c r="L308" i="7"/>
  <c r="K308" i="7"/>
  <c r="H308" i="7"/>
  <c r="C308" i="7"/>
  <c r="E308" i="7" s="1"/>
  <c r="F308" i="7" s="1"/>
  <c r="L307" i="7"/>
  <c r="K307" i="7"/>
  <c r="H307" i="7"/>
  <c r="U307" i="7" s="1"/>
  <c r="E307" i="7"/>
  <c r="F307" i="7" s="1"/>
  <c r="C307" i="7"/>
  <c r="L306" i="7"/>
  <c r="K306" i="7"/>
  <c r="H306" i="7"/>
  <c r="U306" i="7" s="1"/>
  <c r="C306" i="7"/>
  <c r="E306" i="7" s="1"/>
  <c r="F306" i="7" s="1"/>
  <c r="U305" i="7"/>
  <c r="L305" i="7"/>
  <c r="K305" i="7"/>
  <c r="H305" i="7"/>
  <c r="C305" i="7"/>
  <c r="E305" i="7" s="1"/>
  <c r="F305" i="7" s="1"/>
  <c r="U304" i="7"/>
  <c r="L304" i="7"/>
  <c r="K304" i="7"/>
  <c r="H304" i="7"/>
  <c r="C304" i="7"/>
  <c r="E304" i="7" s="1"/>
  <c r="F304" i="7" s="1"/>
  <c r="L303" i="7"/>
  <c r="K303" i="7"/>
  <c r="H303" i="7"/>
  <c r="U303" i="7" s="1"/>
  <c r="C303" i="7"/>
  <c r="E303" i="7" s="1"/>
  <c r="F303" i="7" s="1"/>
  <c r="U302" i="7"/>
  <c r="L302" i="7"/>
  <c r="K302" i="7"/>
  <c r="H302" i="7"/>
  <c r="F302" i="7"/>
  <c r="C302" i="7"/>
  <c r="E302" i="7" s="1"/>
  <c r="L301" i="7"/>
  <c r="K301" i="7"/>
  <c r="H301" i="7"/>
  <c r="U301" i="7" s="1"/>
  <c r="C301" i="7"/>
  <c r="E301" i="7" s="1"/>
  <c r="F301" i="7" s="1"/>
  <c r="L300" i="7"/>
  <c r="K300" i="7"/>
  <c r="H300" i="7"/>
  <c r="U300" i="7" s="1"/>
  <c r="C300" i="7"/>
  <c r="E300" i="7" s="1"/>
  <c r="F300" i="7" s="1"/>
  <c r="L299" i="7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U297" i="7"/>
  <c r="L297" i="7"/>
  <c r="K297" i="7"/>
  <c r="H297" i="7"/>
  <c r="C297" i="7"/>
  <c r="E297" i="7" s="1"/>
  <c r="F297" i="7" s="1"/>
  <c r="J297" i="7" s="1"/>
  <c r="L296" i="7"/>
  <c r="K296" i="7"/>
  <c r="H296" i="7"/>
  <c r="U296" i="7" s="1"/>
  <c r="C296" i="7"/>
  <c r="E296" i="7" s="1"/>
  <c r="F296" i="7" s="1"/>
  <c r="I296" i="7" s="1"/>
  <c r="U295" i="7"/>
  <c r="L295" i="7"/>
  <c r="K295" i="7"/>
  <c r="H295" i="7"/>
  <c r="C295" i="7"/>
  <c r="E295" i="7" s="1"/>
  <c r="F295" i="7" s="1"/>
  <c r="L294" i="7"/>
  <c r="K294" i="7"/>
  <c r="H294" i="7"/>
  <c r="U294" i="7" s="1"/>
  <c r="C294" i="7"/>
  <c r="E294" i="7" s="1"/>
  <c r="F294" i="7" s="1"/>
  <c r="U293" i="7"/>
  <c r="L293" i="7"/>
  <c r="K293" i="7"/>
  <c r="H293" i="7"/>
  <c r="C293" i="7"/>
  <c r="E293" i="7" s="1"/>
  <c r="F293" i="7" s="1"/>
  <c r="L292" i="7"/>
  <c r="K292" i="7"/>
  <c r="H292" i="7"/>
  <c r="U292" i="7" s="1"/>
  <c r="C292" i="7"/>
  <c r="E292" i="7" s="1"/>
  <c r="F292" i="7" s="1"/>
  <c r="J292" i="7" s="1"/>
  <c r="L291" i="7"/>
  <c r="K291" i="7"/>
  <c r="H291" i="7"/>
  <c r="U291" i="7" s="1"/>
  <c r="C291" i="7"/>
  <c r="E291" i="7" s="1"/>
  <c r="F291" i="7" s="1"/>
  <c r="L290" i="7"/>
  <c r="K290" i="7"/>
  <c r="H290" i="7"/>
  <c r="U290" i="7" s="1"/>
  <c r="F290" i="7"/>
  <c r="C290" i="7"/>
  <c r="E290" i="7" s="1"/>
  <c r="U289" i="7"/>
  <c r="L289" i="7"/>
  <c r="K289" i="7"/>
  <c r="H289" i="7"/>
  <c r="C289" i="7"/>
  <c r="E289" i="7" s="1"/>
  <c r="F289" i="7" s="1"/>
  <c r="L288" i="7"/>
  <c r="K288" i="7"/>
  <c r="H288" i="7"/>
  <c r="U288" i="7" s="1"/>
  <c r="C288" i="7"/>
  <c r="E288" i="7" s="1"/>
  <c r="F288" i="7" s="1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L285" i="7"/>
  <c r="K285" i="7"/>
  <c r="H285" i="7"/>
  <c r="U285" i="7" s="1"/>
  <c r="F285" i="7"/>
  <c r="C285" i="7"/>
  <c r="E285" i="7" s="1"/>
  <c r="U284" i="7"/>
  <c r="L284" i="7"/>
  <c r="K284" i="7"/>
  <c r="H284" i="7"/>
  <c r="C284" i="7"/>
  <c r="E284" i="7" s="1"/>
  <c r="F284" i="7" s="1"/>
  <c r="L283" i="7"/>
  <c r="K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U281" i="7"/>
  <c r="L281" i="7"/>
  <c r="K281" i="7"/>
  <c r="H281" i="7"/>
  <c r="C281" i="7"/>
  <c r="E281" i="7" s="1"/>
  <c r="F281" i="7" s="1"/>
  <c r="U280" i="7"/>
  <c r="L280" i="7"/>
  <c r="K280" i="7"/>
  <c r="H280" i="7"/>
  <c r="C280" i="7"/>
  <c r="E280" i="7" s="1"/>
  <c r="F280" i="7" s="1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U277" i="7"/>
  <c r="L277" i="7"/>
  <c r="K277" i="7"/>
  <c r="H277" i="7"/>
  <c r="E277" i="7"/>
  <c r="F277" i="7" s="1"/>
  <c r="C277" i="7"/>
  <c r="L276" i="7"/>
  <c r="K276" i="7"/>
  <c r="H276" i="7"/>
  <c r="U276" i="7" s="1"/>
  <c r="C276" i="7"/>
  <c r="E276" i="7" s="1"/>
  <c r="F276" i="7" s="1"/>
  <c r="L275" i="7"/>
  <c r="K275" i="7"/>
  <c r="H275" i="7"/>
  <c r="U275" i="7" s="1"/>
  <c r="C275" i="7"/>
  <c r="E275" i="7" s="1"/>
  <c r="F275" i="7" s="1"/>
  <c r="L274" i="7"/>
  <c r="K274" i="7"/>
  <c r="H274" i="7"/>
  <c r="U274" i="7" s="1"/>
  <c r="C274" i="7"/>
  <c r="E274" i="7" s="1"/>
  <c r="F274" i="7" s="1"/>
  <c r="L273" i="7"/>
  <c r="K273" i="7"/>
  <c r="H273" i="7"/>
  <c r="U273" i="7" s="1"/>
  <c r="E273" i="7"/>
  <c r="F273" i="7" s="1"/>
  <c r="J273" i="7" s="1"/>
  <c r="C273" i="7"/>
  <c r="L272" i="7"/>
  <c r="K272" i="7"/>
  <c r="H272" i="7"/>
  <c r="U272" i="7" s="1"/>
  <c r="E272" i="7"/>
  <c r="F272" i="7" s="1"/>
  <c r="C272" i="7"/>
  <c r="L271" i="7"/>
  <c r="K271" i="7"/>
  <c r="H271" i="7"/>
  <c r="U271" i="7" s="1"/>
  <c r="C271" i="7"/>
  <c r="E271" i="7" s="1"/>
  <c r="F271" i="7" s="1"/>
  <c r="L270" i="7"/>
  <c r="K270" i="7"/>
  <c r="H270" i="7"/>
  <c r="U270" i="7" s="1"/>
  <c r="C270" i="7"/>
  <c r="E270" i="7" s="1"/>
  <c r="F270" i="7" s="1"/>
  <c r="U269" i="7"/>
  <c r="L269" i="7"/>
  <c r="K269" i="7"/>
  <c r="H269" i="7"/>
  <c r="C269" i="7"/>
  <c r="E269" i="7" s="1"/>
  <c r="F269" i="7" s="1"/>
  <c r="L268" i="7"/>
  <c r="K268" i="7"/>
  <c r="H268" i="7"/>
  <c r="U268" i="7" s="1"/>
  <c r="E268" i="7"/>
  <c r="F268" i="7" s="1"/>
  <c r="C268" i="7"/>
  <c r="L267" i="7"/>
  <c r="K267" i="7"/>
  <c r="H267" i="7"/>
  <c r="U267" i="7" s="1"/>
  <c r="C267" i="7"/>
  <c r="E267" i="7" s="1"/>
  <c r="F267" i="7" s="1"/>
  <c r="L266" i="7"/>
  <c r="K266" i="7"/>
  <c r="H266" i="7"/>
  <c r="U266" i="7" s="1"/>
  <c r="F266" i="7"/>
  <c r="J266" i="7" s="1"/>
  <c r="C266" i="7"/>
  <c r="E266" i="7" s="1"/>
  <c r="U265" i="7"/>
  <c r="L265" i="7"/>
  <c r="K265" i="7"/>
  <c r="H265" i="7"/>
  <c r="C265" i="7"/>
  <c r="E265" i="7" s="1"/>
  <c r="F265" i="7" s="1"/>
  <c r="L264" i="7"/>
  <c r="K264" i="7"/>
  <c r="H264" i="7"/>
  <c r="U264" i="7" s="1"/>
  <c r="C264" i="7"/>
  <c r="E264" i="7" s="1"/>
  <c r="F264" i="7" s="1"/>
  <c r="L263" i="7"/>
  <c r="K263" i="7"/>
  <c r="H263" i="7"/>
  <c r="U263" i="7" s="1"/>
  <c r="C263" i="7"/>
  <c r="E263" i="7" s="1"/>
  <c r="F263" i="7" s="1"/>
  <c r="L262" i="7"/>
  <c r="K262" i="7"/>
  <c r="H262" i="7"/>
  <c r="U262" i="7" s="1"/>
  <c r="C262" i="7"/>
  <c r="E262" i="7" s="1"/>
  <c r="F262" i="7" s="1"/>
  <c r="L261" i="7"/>
  <c r="K261" i="7"/>
  <c r="H261" i="7"/>
  <c r="U261" i="7" s="1"/>
  <c r="C261" i="7"/>
  <c r="E261" i="7" s="1"/>
  <c r="F261" i="7" s="1"/>
  <c r="J261" i="7" s="1"/>
  <c r="L260" i="7"/>
  <c r="K260" i="7"/>
  <c r="H260" i="7"/>
  <c r="U260" i="7" s="1"/>
  <c r="C260" i="7"/>
  <c r="E260" i="7" s="1"/>
  <c r="F260" i="7" s="1"/>
  <c r="U259" i="7"/>
  <c r="L259" i="7"/>
  <c r="K259" i="7"/>
  <c r="H259" i="7"/>
  <c r="C259" i="7"/>
  <c r="E259" i="7" s="1"/>
  <c r="F259" i="7" s="1"/>
  <c r="L258" i="7"/>
  <c r="K258" i="7"/>
  <c r="H258" i="7"/>
  <c r="U258" i="7" s="1"/>
  <c r="C258" i="7"/>
  <c r="E258" i="7" s="1"/>
  <c r="F258" i="7" s="1"/>
  <c r="U257" i="7"/>
  <c r="L257" i="7"/>
  <c r="K257" i="7"/>
  <c r="H257" i="7"/>
  <c r="C257" i="7"/>
  <c r="E257" i="7" s="1"/>
  <c r="F257" i="7" s="1"/>
  <c r="U256" i="7"/>
  <c r="L256" i="7"/>
  <c r="K256" i="7"/>
  <c r="H256" i="7"/>
  <c r="C256" i="7"/>
  <c r="E256" i="7" s="1"/>
  <c r="F256" i="7" s="1"/>
  <c r="L255" i="7"/>
  <c r="K255" i="7"/>
  <c r="H255" i="7"/>
  <c r="U255" i="7" s="1"/>
  <c r="C255" i="7"/>
  <c r="E255" i="7" s="1"/>
  <c r="F255" i="7" s="1"/>
  <c r="U254" i="7"/>
  <c r="L254" i="7"/>
  <c r="K254" i="7"/>
  <c r="H254" i="7"/>
  <c r="C254" i="7"/>
  <c r="E254" i="7" s="1"/>
  <c r="F254" i="7" s="1"/>
  <c r="U253" i="7"/>
  <c r="L253" i="7"/>
  <c r="K253" i="7"/>
  <c r="H253" i="7"/>
  <c r="E253" i="7"/>
  <c r="F253" i="7" s="1"/>
  <c r="C253" i="7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U250" i="7"/>
  <c r="L250" i="7"/>
  <c r="K250" i="7"/>
  <c r="H250" i="7"/>
  <c r="C250" i="7"/>
  <c r="E250" i="7" s="1"/>
  <c r="F250" i="7" s="1"/>
  <c r="U249" i="7"/>
  <c r="L249" i="7"/>
  <c r="K249" i="7"/>
  <c r="H249" i="7"/>
  <c r="C249" i="7"/>
  <c r="E249" i="7" s="1"/>
  <c r="F249" i="7" s="1"/>
  <c r="J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L246" i="7"/>
  <c r="K246" i="7"/>
  <c r="H246" i="7"/>
  <c r="U246" i="7" s="1"/>
  <c r="C246" i="7"/>
  <c r="E246" i="7" s="1"/>
  <c r="F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J244" i="7" s="1"/>
  <c r="L243" i="7"/>
  <c r="K243" i="7"/>
  <c r="H243" i="7"/>
  <c r="U243" i="7" s="1"/>
  <c r="C243" i="7"/>
  <c r="E243" i="7" s="1"/>
  <c r="F243" i="7" s="1"/>
  <c r="L242" i="7"/>
  <c r="K242" i="7"/>
  <c r="H242" i="7"/>
  <c r="U242" i="7" s="1"/>
  <c r="C242" i="7"/>
  <c r="E242" i="7" s="1"/>
  <c r="F242" i="7" s="1"/>
  <c r="U241" i="7"/>
  <c r="L241" i="7"/>
  <c r="K241" i="7"/>
  <c r="H241" i="7"/>
  <c r="C241" i="7"/>
  <c r="E241" i="7" s="1"/>
  <c r="F241" i="7" s="1"/>
  <c r="U240" i="7"/>
  <c r="L240" i="7"/>
  <c r="K240" i="7"/>
  <c r="H240" i="7"/>
  <c r="C240" i="7"/>
  <c r="E240" i="7" s="1"/>
  <c r="F240" i="7" s="1"/>
  <c r="L239" i="7"/>
  <c r="K239" i="7"/>
  <c r="H239" i="7"/>
  <c r="U239" i="7" s="1"/>
  <c r="C239" i="7"/>
  <c r="E239" i="7" s="1"/>
  <c r="F239" i="7" s="1"/>
  <c r="L238" i="7"/>
  <c r="K238" i="7"/>
  <c r="H238" i="7"/>
  <c r="U238" i="7" s="1"/>
  <c r="C238" i="7"/>
  <c r="E238" i="7" s="1"/>
  <c r="F238" i="7" s="1"/>
  <c r="L237" i="7"/>
  <c r="K237" i="7"/>
  <c r="H237" i="7"/>
  <c r="U237" i="7" s="1"/>
  <c r="C237" i="7"/>
  <c r="E237" i="7" s="1"/>
  <c r="F237" i="7" s="1"/>
  <c r="U236" i="7"/>
  <c r="L236" i="7"/>
  <c r="K236" i="7"/>
  <c r="H236" i="7"/>
  <c r="C236" i="7"/>
  <c r="E236" i="7" s="1"/>
  <c r="F236" i="7" s="1"/>
  <c r="J236" i="7" s="1"/>
  <c r="L235" i="7"/>
  <c r="K235" i="7"/>
  <c r="H235" i="7"/>
  <c r="U235" i="7" s="1"/>
  <c r="C235" i="7"/>
  <c r="E235" i="7" s="1"/>
  <c r="F235" i="7" s="1"/>
  <c r="L234" i="7"/>
  <c r="K234" i="7"/>
  <c r="H234" i="7"/>
  <c r="U234" i="7" s="1"/>
  <c r="C234" i="7"/>
  <c r="E234" i="7" s="1"/>
  <c r="F234" i="7" s="1"/>
  <c r="L233" i="7"/>
  <c r="K233" i="7"/>
  <c r="H233" i="7"/>
  <c r="U233" i="7" s="1"/>
  <c r="C233" i="7"/>
  <c r="E233" i="7" s="1"/>
  <c r="F233" i="7" s="1"/>
  <c r="U232" i="7"/>
  <c r="L232" i="7"/>
  <c r="K232" i="7"/>
  <c r="H232" i="7"/>
  <c r="C232" i="7"/>
  <c r="E232" i="7" s="1"/>
  <c r="F232" i="7" s="1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J230" i="7" s="1"/>
  <c r="U229" i="7"/>
  <c r="L229" i="7"/>
  <c r="K229" i="7"/>
  <c r="H229" i="7"/>
  <c r="C229" i="7"/>
  <c r="E229" i="7" s="1"/>
  <c r="F229" i="7" s="1"/>
  <c r="L228" i="7"/>
  <c r="K228" i="7"/>
  <c r="H228" i="7"/>
  <c r="U228" i="7" s="1"/>
  <c r="C228" i="7"/>
  <c r="E228" i="7" s="1"/>
  <c r="F228" i="7" s="1"/>
  <c r="L227" i="7"/>
  <c r="K227" i="7"/>
  <c r="H227" i="7"/>
  <c r="U227" i="7" s="1"/>
  <c r="C227" i="7"/>
  <c r="E227" i="7" s="1"/>
  <c r="F227" i="7" s="1"/>
  <c r="L226" i="7"/>
  <c r="K226" i="7"/>
  <c r="H226" i="7"/>
  <c r="U226" i="7" s="1"/>
  <c r="C226" i="7"/>
  <c r="E226" i="7" s="1"/>
  <c r="F226" i="7" s="1"/>
  <c r="U225" i="7"/>
  <c r="L225" i="7"/>
  <c r="K225" i="7"/>
  <c r="H225" i="7"/>
  <c r="C225" i="7"/>
  <c r="E225" i="7" s="1"/>
  <c r="F225" i="7" s="1"/>
  <c r="L224" i="7"/>
  <c r="K224" i="7"/>
  <c r="H224" i="7"/>
  <c r="U224" i="7" s="1"/>
  <c r="E224" i="7"/>
  <c r="F224" i="7" s="1"/>
  <c r="C224" i="7"/>
  <c r="L223" i="7"/>
  <c r="K223" i="7"/>
  <c r="H223" i="7"/>
  <c r="U223" i="7" s="1"/>
  <c r="E223" i="7"/>
  <c r="F223" i="7" s="1"/>
  <c r="C223" i="7"/>
  <c r="L222" i="7"/>
  <c r="K222" i="7"/>
  <c r="H222" i="7"/>
  <c r="U222" i="7" s="1"/>
  <c r="C222" i="7"/>
  <c r="E222" i="7" s="1"/>
  <c r="F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U219" i="7"/>
  <c r="L219" i="7"/>
  <c r="K219" i="7"/>
  <c r="H219" i="7"/>
  <c r="C219" i="7"/>
  <c r="E219" i="7" s="1"/>
  <c r="F219" i="7" s="1"/>
  <c r="L218" i="7"/>
  <c r="K218" i="7"/>
  <c r="H218" i="7"/>
  <c r="U218" i="7" s="1"/>
  <c r="C218" i="7"/>
  <c r="E218" i="7" s="1"/>
  <c r="F218" i="7" s="1"/>
  <c r="J218" i="7" s="1"/>
  <c r="L217" i="7"/>
  <c r="K217" i="7"/>
  <c r="H217" i="7"/>
  <c r="U217" i="7" s="1"/>
  <c r="E217" i="7"/>
  <c r="F217" i="7" s="1"/>
  <c r="C217" i="7"/>
  <c r="L216" i="7"/>
  <c r="K216" i="7"/>
  <c r="H216" i="7"/>
  <c r="U216" i="7" s="1"/>
  <c r="C216" i="7"/>
  <c r="E216" i="7" s="1"/>
  <c r="F216" i="7" s="1"/>
  <c r="L215" i="7"/>
  <c r="K215" i="7"/>
  <c r="H215" i="7"/>
  <c r="U215" i="7" s="1"/>
  <c r="C215" i="7"/>
  <c r="E215" i="7" s="1"/>
  <c r="F215" i="7" s="1"/>
  <c r="L214" i="7"/>
  <c r="K214" i="7"/>
  <c r="H214" i="7"/>
  <c r="U214" i="7" s="1"/>
  <c r="C214" i="7"/>
  <c r="E214" i="7" s="1"/>
  <c r="F214" i="7" s="1"/>
  <c r="U213" i="7"/>
  <c r="L213" i="7"/>
  <c r="K213" i="7"/>
  <c r="H213" i="7"/>
  <c r="C213" i="7"/>
  <c r="E213" i="7" s="1"/>
  <c r="F213" i="7" s="1"/>
  <c r="U212" i="7"/>
  <c r="L212" i="7"/>
  <c r="K212" i="7"/>
  <c r="H212" i="7"/>
  <c r="E212" i="7"/>
  <c r="F212" i="7" s="1"/>
  <c r="C212" i="7"/>
  <c r="L211" i="7"/>
  <c r="K211" i="7"/>
  <c r="H211" i="7"/>
  <c r="U211" i="7" s="1"/>
  <c r="C211" i="7"/>
  <c r="E211" i="7" s="1"/>
  <c r="F211" i="7" s="1"/>
  <c r="J211" i="7" s="1"/>
  <c r="U210" i="7"/>
  <c r="L210" i="7"/>
  <c r="K210" i="7"/>
  <c r="H210" i="7"/>
  <c r="C210" i="7"/>
  <c r="E210" i="7" s="1"/>
  <c r="F210" i="7" s="1"/>
  <c r="L209" i="7"/>
  <c r="K209" i="7"/>
  <c r="H209" i="7"/>
  <c r="U209" i="7" s="1"/>
  <c r="E209" i="7"/>
  <c r="F209" i="7" s="1"/>
  <c r="J209" i="7" s="1"/>
  <c r="C209" i="7"/>
  <c r="L208" i="7"/>
  <c r="K208" i="7"/>
  <c r="H208" i="7"/>
  <c r="U208" i="7" s="1"/>
  <c r="E208" i="7"/>
  <c r="F208" i="7" s="1"/>
  <c r="C208" i="7"/>
  <c r="L207" i="7"/>
  <c r="K207" i="7"/>
  <c r="H207" i="7"/>
  <c r="U207" i="7" s="1"/>
  <c r="C207" i="7"/>
  <c r="E207" i="7" s="1"/>
  <c r="F207" i="7" s="1"/>
  <c r="L206" i="7"/>
  <c r="K206" i="7"/>
  <c r="H206" i="7"/>
  <c r="U206" i="7" s="1"/>
  <c r="C206" i="7"/>
  <c r="E206" i="7" s="1"/>
  <c r="F206" i="7" s="1"/>
  <c r="L205" i="7"/>
  <c r="K205" i="7"/>
  <c r="H205" i="7"/>
  <c r="U205" i="7" s="1"/>
  <c r="C205" i="7"/>
  <c r="E205" i="7" s="1"/>
  <c r="F205" i="7" s="1"/>
  <c r="L204" i="7"/>
  <c r="K204" i="7"/>
  <c r="H204" i="7"/>
  <c r="U204" i="7" s="1"/>
  <c r="C204" i="7"/>
  <c r="E204" i="7" s="1"/>
  <c r="F204" i="7" s="1"/>
  <c r="U203" i="7"/>
  <c r="L203" i="7"/>
  <c r="K203" i="7"/>
  <c r="H203" i="7"/>
  <c r="C203" i="7"/>
  <c r="E203" i="7" s="1"/>
  <c r="F203" i="7" s="1"/>
  <c r="J203" i="7" s="1"/>
  <c r="U202" i="7"/>
  <c r="L202" i="7"/>
  <c r="K202" i="7"/>
  <c r="H202" i="7"/>
  <c r="C202" i="7"/>
  <c r="E202" i="7" s="1"/>
  <c r="F202" i="7" s="1"/>
  <c r="U201" i="7"/>
  <c r="L201" i="7"/>
  <c r="K201" i="7"/>
  <c r="H201" i="7"/>
  <c r="C201" i="7"/>
  <c r="E201" i="7" s="1"/>
  <c r="F201" i="7" s="1"/>
  <c r="U200" i="7"/>
  <c r="L200" i="7"/>
  <c r="K200" i="7"/>
  <c r="H200" i="7"/>
  <c r="C200" i="7"/>
  <c r="E200" i="7" s="1"/>
  <c r="F200" i="7" s="1"/>
  <c r="L199" i="7"/>
  <c r="K199" i="7"/>
  <c r="H199" i="7"/>
  <c r="U199" i="7" s="1"/>
  <c r="E199" i="7"/>
  <c r="F199" i="7" s="1"/>
  <c r="J199" i="7" s="1"/>
  <c r="C199" i="7"/>
  <c r="L198" i="7"/>
  <c r="K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J197" i="7" s="1"/>
  <c r="U196" i="7"/>
  <c r="L196" i="7"/>
  <c r="K196" i="7"/>
  <c r="H196" i="7"/>
  <c r="C196" i="7"/>
  <c r="E196" i="7" s="1"/>
  <c r="F196" i="7" s="1"/>
  <c r="I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C193" i="7"/>
  <c r="E193" i="7" s="1"/>
  <c r="F193" i="7" s="1"/>
  <c r="L192" i="7"/>
  <c r="K192" i="7"/>
  <c r="H192" i="7"/>
  <c r="U192" i="7" s="1"/>
  <c r="C192" i="7"/>
  <c r="E192" i="7" s="1"/>
  <c r="F192" i="7" s="1"/>
  <c r="I192" i="7" s="1"/>
  <c r="U191" i="7"/>
  <c r="L191" i="7"/>
  <c r="K191" i="7"/>
  <c r="H191" i="7"/>
  <c r="C191" i="7"/>
  <c r="E191" i="7" s="1"/>
  <c r="F191" i="7" s="1"/>
  <c r="J191" i="7" s="1"/>
  <c r="U190" i="7"/>
  <c r="L190" i="7"/>
  <c r="K190" i="7"/>
  <c r="H190" i="7"/>
  <c r="C190" i="7"/>
  <c r="E190" i="7" s="1"/>
  <c r="F190" i="7" s="1"/>
  <c r="U189" i="7"/>
  <c r="L189" i="7"/>
  <c r="K189" i="7"/>
  <c r="H189" i="7"/>
  <c r="C189" i="7"/>
  <c r="E189" i="7" s="1"/>
  <c r="F189" i="7" s="1"/>
  <c r="U188" i="7"/>
  <c r="L188" i="7"/>
  <c r="K188" i="7"/>
  <c r="H188" i="7"/>
  <c r="C188" i="7"/>
  <c r="E188" i="7" s="1"/>
  <c r="F188" i="7" s="1"/>
  <c r="J188" i="7" s="1"/>
  <c r="L187" i="7"/>
  <c r="K187" i="7"/>
  <c r="H187" i="7"/>
  <c r="U187" i="7" s="1"/>
  <c r="C187" i="7"/>
  <c r="E187" i="7" s="1"/>
  <c r="F187" i="7" s="1"/>
  <c r="J187" i="7" s="1"/>
  <c r="U186" i="7"/>
  <c r="L186" i="7"/>
  <c r="K186" i="7"/>
  <c r="H186" i="7"/>
  <c r="C186" i="7"/>
  <c r="E186" i="7" s="1"/>
  <c r="F186" i="7" s="1"/>
  <c r="L185" i="7"/>
  <c r="K185" i="7"/>
  <c r="H185" i="7"/>
  <c r="U185" i="7" s="1"/>
  <c r="C185" i="7"/>
  <c r="E185" i="7" s="1"/>
  <c r="F185" i="7" s="1"/>
  <c r="J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L182" i="7"/>
  <c r="K182" i="7"/>
  <c r="H182" i="7"/>
  <c r="U182" i="7" s="1"/>
  <c r="C182" i="7"/>
  <c r="E182" i="7" s="1"/>
  <c r="F182" i="7" s="1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U179" i="7"/>
  <c r="L179" i="7"/>
  <c r="K179" i="7"/>
  <c r="H179" i="7"/>
  <c r="C179" i="7"/>
  <c r="E179" i="7" s="1"/>
  <c r="F179" i="7" s="1"/>
  <c r="U178" i="7"/>
  <c r="L178" i="7"/>
  <c r="K178" i="7"/>
  <c r="H178" i="7"/>
  <c r="C178" i="7"/>
  <c r="E178" i="7" s="1"/>
  <c r="F178" i="7" s="1"/>
  <c r="U177" i="7"/>
  <c r="L177" i="7"/>
  <c r="K177" i="7"/>
  <c r="H177" i="7"/>
  <c r="C177" i="7"/>
  <c r="E177" i="7" s="1"/>
  <c r="F177" i="7" s="1"/>
  <c r="J177" i="7" s="1"/>
  <c r="L176" i="7"/>
  <c r="K176" i="7"/>
  <c r="H176" i="7"/>
  <c r="U176" i="7" s="1"/>
  <c r="C176" i="7"/>
  <c r="E176" i="7" s="1"/>
  <c r="F176" i="7" s="1"/>
  <c r="J176" i="7" s="1"/>
  <c r="L175" i="7"/>
  <c r="K175" i="7"/>
  <c r="H175" i="7"/>
  <c r="U175" i="7" s="1"/>
  <c r="C175" i="7"/>
  <c r="E175" i="7" s="1"/>
  <c r="F175" i="7" s="1"/>
  <c r="J175" i="7" s="1"/>
  <c r="U174" i="7"/>
  <c r="L174" i="7"/>
  <c r="K174" i="7"/>
  <c r="H174" i="7"/>
  <c r="C174" i="7"/>
  <c r="E174" i="7" s="1"/>
  <c r="F174" i="7" s="1"/>
  <c r="L173" i="7"/>
  <c r="K173" i="7"/>
  <c r="H173" i="7"/>
  <c r="U173" i="7" s="1"/>
  <c r="C173" i="7"/>
  <c r="E173" i="7" s="1"/>
  <c r="F173" i="7" s="1"/>
  <c r="J173" i="7" s="1"/>
  <c r="L172" i="7"/>
  <c r="K172" i="7"/>
  <c r="H172" i="7"/>
  <c r="U172" i="7" s="1"/>
  <c r="C172" i="7"/>
  <c r="E172" i="7" s="1"/>
  <c r="F172" i="7" s="1"/>
  <c r="I172" i="7" s="1"/>
  <c r="L171" i="7"/>
  <c r="K171" i="7"/>
  <c r="H171" i="7"/>
  <c r="U171" i="7" s="1"/>
  <c r="C171" i="7"/>
  <c r="E171" i="7" s="1"/>
  <c r="F171" i="7" s="1"/>
  <c r="L170" i="7"/>
  <c r="K170" i="7"/>
  <c r="H170" i="7"/>
  <c r="U170" i="7" s="1"/>
  <c r="C170" i="7"/>
  <c r="E170" i="7" s="1"/>
  <c r="F170" i="7" s="1"/>
  <c r="U169" i="7"/>
  <c r="L169" i="7"/>
  <c r="K169" i="7"/>
  <c r="H169" i="7"/>
  <c r="C169" i="7"/>
  <c r="E169" i="7" s="1"/>
  <c r="F169" i="7" s="1"/>
  <c r="L168" i="7"/>
  <c r="K168" i="7"/>
  <c r="H168" i="7"/>
  <c r="U168" i="7" s="1"/>
  <c r="C168" i="7"/>
  <c r="E168" i="7" s="1"/>
  <c r="F168" i="7" s="1"/>
  <c r="U167" i="7"/>
  <c r="L167" i="7"/>
  <c r="K167" i="7"/>
  <c r="H167" i="7"/>
  <c r="C167" i="7"/>
  <c r="E167" i="7" s="1"/>
  <c r="F167" i="7" s="1"/>
  <c r="J167" i="7" s="1"/>
  <c r="U166" i="7"/>
  <c r="L166" i="7"/>
  <c r="K166" i="7"/>
  <c r="H166" i="7"/>
  <c r="C166" i="7"/>
  <c r="E166" i="7" s="1"/>
  <c r="F166" i="7" s="1"/>
  <c r="L165" i="7"/>
  <c r="K165" i="7"/>
  <c r="H165" i="7"/>
  <c r="U165" i="7" s="1"/>
  <c r="C165" i="7"/>
  <c r="E165" i="7" s="1"/>
  <c r="F165" i="7" s="1"/>
  <c r="U164" i="7"/>
  <c r="L164" i="7"/>
  <c r="K164" i="7"/>
  <c r="H164" i="7"/>
  <c r="E164" i="7"/>
  <c r="F164" i="7" s="1"/>
  <c r="C164" i="7"/>
  <c r="L163" i="7"/>
  <c r="K163" i="7"/>
  <c r="H163" i="7"/>
  <c r="U163" i="7" s="1"/>
  <c r="C163" i="7"/>
  <c r="E163" i="7" s="1"/>
  <c r="F163" i="7" s="1"/>
  <c r="J163" i="7" s="1"/>
  <c r="L162" i="7"/>
  <c r="K162" i="7"/>
  <c r="H162" i="7"/>
  <c r="U162" i="7" s="1"/>
  <c r="C162" i="7"/>
  <c r="E162" i="7" s="1"/>
  <c r="F162" i="7" s="1"/>
  <c r="L161" i="7"/>
  <c r="K161" i="7"/>
  <c r="H161" i="7"/>
  <c r="U161" i="7" s="1"/>
  <c r="C161" i="7"/>
  <c r="E161" i="7" s="1"/>
  <c r="F161" i="7" s="1"/>
  <c r="J161" i="7" s="1"/>
  <c r="U160" i="7"/>
  <c r="L160" i="7"/>
  <c r="K160" i="7"/>
  <c r="H160" i="7"/>
  <c r="E160" i="7"/>
  <c r="F160" i="7" s="1"/>
  <c r="I160" i="7" s="1"/>
  <c r="C160" i="7"/>
  <c r="L159" i="7"/>
  <c r="K159" i="7"/>
  <c r="H159" i="7"/>
  <c r="U159" i="7" s="1"/>
  <c r="C159" i="7"/>
  <c r="E159" i="7" s="1"/>
  <c r="F159" i="7" s="1"/>
  <c r="L158" i="7"/>
  <c r="K158" i="7"/>
  <c r="H158" i="7"/>
  <c r="U158" i="7" s="1"/>
  <c r="C158" i="7"/>
  <c r="E158" i="7" s="1"/>
  <c r="F158" i="7" s="1"/>
  <c r="U157" i="7"/>
  <c r="L157" i="7"/>
  <c r="K157" i="7"/>
  <c r="H157" i="7"/>
  <c r="C157" i="7"/>
  <c r="E157" i="7" s="1"/>
  <c r="F157" i="7" s="1"/>
  <c r="L156" i="7"/>
  <c r="K156" i="7"/>
  <c r="H156" i="7"/>
  <c r="U156" i="7" s="1"/>
  <c r="C156" i="7"/>
  <c r="E156" i="7" s="1"/>
  <c r="F156" i="7" s="1"/>
  <c r="U155" i="7"/>
  <c r="L155" i="7"/>
  <c r="K155" i="7"/>
  <c r="H155" i="7"/>
  <c r="C155" i="7"/>
  <c r="E155" i="7" s="1"/>
  <c r="F155" i="7" s="1"/>
  <c r="U154" i="7"/>
  <c r="L154" i="7"/>
  <c r="K154" i="7"/>
  <c r="H154" i="7"/>
  <c r="C154" i="7"/>
  <c r="E154" i="7" s="1"/>
  <c r="F154" i="7" s="1"/>
  <c r="U153" i="7"/>
  <c r="L153" i="7"/>
  <c r="K153" i="7"/>
  <c r="H153" i="7"/>
  <c r="C153" i="7"/>
  <c r="E153" i="7" s="1"/>
  <c r="F153" i="7" s="1"/>
  <c r="J153" i="7" s="1"/>
  <c r="U152" i="7"/>
  <c r="L152" i="7"/>
  <c r="K152" i="7"/>
  <c r="H152" i="7"/>
  <c r="E152" i="7"/>
  <c r="F152" i="7" s="1"/>
  <c r="I152" i="7" s="1"/>
  <c r="C152" i="7"/>
  <c r="L151" i="7"/>
  <c r="K151" i="7"/>
  <c r="H151" i="7"/>
  <c r="U151" i="7" s="1"/>
  <c r="C151" i="7"/>
  <c r="E151" i="7" s="1"/>
  <c r="F151" i="7" s="1"/>
  <c r="J151" i="7" s="1"/>
  <c r="U150" i="7"/>
  <c r="L150" i="7"/>
  <c r="K150" i="7"/>
  <c r="H150" i="7"/>
  <c r="C150" i="7"/>
  <c r="E150" i="7" s="1"/>
  <c r="F150" i="7" s="1"/>
  <c r="L149" i="7"/>
  <c r="K149" i="7"/>
  <c r="H149" i="7"/>
  <c r="U149" i="7" s="1"/>
  <c r="C149" i="7"/>
  <c r="E149" i="7" s="1"/>
  <c r="F149" i="7" s="1"/>
  <c r="J149" i="7" s="1"/>
  <c r="L148" i="7"/>
  <c r="K148" i="7"/>
  <c r="H148" i="7"/>
  <c r="U148" i="7" s="1"/>
  <c r="C148" i="7"/>
  <c r="E148" i="7" s="1"/>
  <c r="F148" i="7" s="1"/>
  <c r="L147" i="7"/>
  <c r="K147" i="7"/>
  <c r="H147" i="7"/>
  <c r="U147" i="7" s="1"/>
  <c r="C147" i="7"/>
  <c r="E147" i="7" s="1"/>
  <c r="F147" i="7" s="1"/>
  <c r="J147" i="7" s="1"/>
  <c r="L146" i="7"/>
  <c r="K146" i="7"/>
  <c r="H146" i="7"/>
  <c r="U146" i="7" s="1"/>
  <c r="C146" i="7"/>
  <c r="E146" i="7" s="1"/>
  <c r="F146" i="7" s="1"/>
  <c r="U145" i="7"/>
  <c r="L145" i="7"/>
  <c r="K145" i="7"/>
  <c r="H145" i="7"/>
  <c r="C145" i="7"/>
  <c r="E145" i="7" s="1"/>
  <c r="F145" i="7" s="1"/>
  <c r="L144" i="7"/>
  <c r="K144" i="7"/>
  <c r="H144" i="7"/>
  <c r="U144" i="7" s="1"/>
  <c r="C144" i="7"/>
  <c r="E144" i="7" s="1"/>
  <c r="F144" i="7" s="1"/>
  <c r="U143" i="7"/>
  <c r="L143" i="7"/>
  <c r="K143" i="7"/>
  <c r="H143" i="7"/>
  <c r="C143" i="7"/>
  <c r="E143" i="7" s="1"/>
  <c r="F143" i="7" s="1"/>
  <c r="U142" i="7"/>
  <c r="L142" i="7"/>
  <c r="K142" i="7"/>
  <c r="H142" i="7"/>
  <c r="C142" i="7"/>
  <c r="E142" i="7" s="1"/>
  <c r="F142" i="7" s="1"/>
  <c r="U141" i="7"/>
  <c r="L141" i="7"/>
  <c r="K141" i="7"/>
  <c r="H141" i="7"/>
  <c r="C141" i="7"/>
  <c r="E141" i="7" s="1"/>
  <c r="F141" i="7" s="1"/>
  <c r="J141" i="7" s="1"/>
  <c r="U140" i="7"/>
  <c r="L140" i="7"/>
  <c r="K140" i="7"/>
  <c r="H140" i="7"/>
  <c r="C140" i="7"/>
  <c r="E140" i="7" s="1"/>
  <c r="F140" i="7" s="1"/>
  <c r="U139" i="7"/>
  <c r="L139" i="7"/>
  <c r="K139" i="7"/>
  <c r="H139" i="7"/>
  <c r="C139" i="7"/>
  <c r="E139" i="7" s="1"/>
  <c r="F139" i="7" s="1"/>
  <c r="J139" i="7" s="1"/>
  <c r="U138" i="7"/>
  <c r="L138" i="7"/>
  <c r="K138" i="7"/>
  <c r="H138" i="7"/>
  <c r="C138" i="7"/>
  <c r="E138" i="7" s="1"/>
  <c r="F138" i="7" s="1"/>
  <c r="U137" i="7"/>
  <c r="L137" i="7"/>
  <c r="K137" i="7"/>
  <c r="H137" i="7"/>
  <c r="C137" i="7"/>
  <c r="E137" i="7" s="1"/>
  <c r="F137" i="7" s="1"/>
  <c r="J137" i="7" s="1"/>
  <c r="L136" i="7"/>
  <c r="K136" i="7"/>
  <c r="H136" i="7"/>
  <c r="U136" i="7" s="1"/>
  <c r="C136" i="7"/>
  <c r="E136" i="7" s="1"/>
  <c r="F136" i="7" s="1"/>
  <c r="U135" i="7"/>
  <c r="L135" i="7"/>
  <c r="K135" i="7"/>
  <c r="H135" i="7"/>
  <c r="C135" i="7"/>
  <c r="E135" i="7" s="1"/>
  <c r="F135" i="7" s="1"/>
  <c r="L134" i="7"/>
  <c r="K134" i="7"/>
  <c r="H134" i="7"/>
  <c r="U134" i="7" s="1"/>
  <c r="C134" i="7"/>
  <c r="E134" i="7" s="1"/>
  <c r="F134" i="7" s="1"/>
  <c r="U133" i="7"/>
  <c r="L133" i="7"/>
  <c r="K133" i="7"/>
  <c r="H133" i="7"/>
  <c r="C133" i="7"/>
  <c r="E133" i="7" s="1"/>
  <c r="F133" i="7" s="1"/>
  <c r="J133" i="7" s="1"/>
  <c r="L132" i="7"/>
  <c r="K132" i="7"/>
  <c r="H132" i="7"/>
  <c r="U132" i="7" s="1"/>
  <c r="C132" i="7"/>
  <c r="E132" i="7" s="1"/>
  <c r="F132" i="7" s="1"/>
  <c r="L131" i="7"/>
  <c r="K131" i="7"/>
  <c r="H131" i="7"/>
  <c r="U131" i="7" s="1"/>
  <c r="C131" i="7"/>
  <c r="E131" i="7" s="1"/>
  <c r="F131" i="7" s="1"/>
  <c r="U130" i="7"/>
  <c r="L130" i="7"/>
  <c r="K130" i="7"/>
  <c r="H130" i="7"/>
  <c r="C130" i="7"/>
  <c r="E130" i="7" s="1"/>
  <c r="F130" i="7" s="1"/>
  <c r="U129" i="7"/>
  <c r="L129" i="7"/>
  <c r="K129" i="7"/>
  <c r="H129" i="7"/>
  <c r="C129" i="7"/>
  <c r="E129" i="7" s="1"/>
  <c r="F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J127" i="7" s="1"/>
  <c r="U126" i="7"/>
  <c r="L126" i="7"/>
  <c r="K126" i="7"/>
  <c r="H126" i="7"/>
  <c r="C126" i="7"/>
  <c r="E126" i="7" s="1"/>
  <c r="F126" i="7" s="1"/>
  <c r="U125" i="7"/>
  <c r="L125" i="7"/>
  <c r="K125" i="7"/>
  <c r="H125" i="7"/>
  <c r="C125" i="7"/>
  <c r="E125" i="7" s="1"/>
  <c r="F125" i="7" s="1"/>
  <c r="J125" i="7" s="1"/>
  <c r="U124" i="7"/>
  <c r="L124" i="7"/>
  <c r="K124" i="7"/>
  <c r="H124" i="7"/>
  <c r="C124" i="7"/>
  <c r="E124" i="7" s="1"/>
  <c r="F124" i="7" s="1"/>
  <c r="U123" i="7"/>
  <c r="L123" i="7"/>
  <c r="K123" i="7"/>
  <c r="H123" i="7"/>
  <c r="C123" i="7"/>
  <c r="E123" i="7" s="1"/>
  <c r="F123" i="7" s="1"/>
  <c r="L122" i="7"/>
  <c r="K122" i="7"/>
  <c r="H122" i="7"/>
  <c r="U122" i="7" s="1"/>
  <c r="C122" i="7"/>
  <c r="E122" i="7" s="1"/>
  <c r="F122" i="7" s="1"/>
  <c r="U121" i="7"/>
  <c r="L121" i="7"/>
  <c r="K121" i="7"/>
  <c r="H121" i="7"/>
  <c r="C121" i="7"/>
  <c r="E121" i="7" s="1"/>
  <c r="F121" i="7" s="1"/>
  <c r="U120" i="7"/>
  <c r="L120" i="7"/>
  <c r="K120" i="7"/>
  <c r="H120" i="7"/>
  <c r="C120" i="7"/>
  <c r="E120" i="7" s="1"/>
  <c r="F120" i="7" s="1"/>
  <c r="U119" i="7"/>
  <c r="L119" i="7"/>
  <c r="K119" i="7"/>
  <c r="H119" i="7"/>
  <c r="C119" i="7"/>
  <c r="E119" i="7" s="1"/>
  <c r="F119" i="7" s="1"/>
  <c r="J119" i="7" s="1"/>
  <c r="U118" i="7"/>
  <c r="L118" i="7"/>
  <c r="K118" i="7"/>
  <c r="H118" i="7"/>
  <c r="C118" i="7"/>
  <c r="E118" i="7" s="1"/>
  <c r="F118" i="7" s="1"/>
  <c r="U117" i="7"/>
  <c r="L117" i="7"/>
  <c r="K117" i="7"/>
  <c r="H117" i="7"/>
  <c r="C117" i="7"/>
  <c r="E117" i="7" s="1"/>
  <c r="F117" i="7" s="1"/>
  <c r="U116" i="7"/>
  <c r="L116" i="7"/>
  <c r="K116" i="7"/>
  <c r="H116" i="7"/>
  <c r="C116" i="7"/>
  <c r="E116" i="7" s="1"/>
  <c r="F116" i="7" s="1"/>
  <c r="L115" i="7"/>
  <c r="K115" i="7"/>
  <c r="H115" i="7"/>
  <c r="U115" i="7" s="1"/>
  <c r="C115" i="7"/>
  <c r="E115" i="7" s="1"/>
  <c r="F115" i="7" s="1"/>
  <c r="J115" i="7" s="1"/>
  <c r="L114" i="7"/>
  <c r="K114" i="7"/>
  <c r="H114" i="7"/>
  <c r="U114" i="7" s="1"/>
  <c r="C114" i="7"/>
  <c r="E114" i="7" s="1"/>
  <c r="F114" i="7" s="1"/>
  <c r="U113" i="7"/>
  <c r="L113" i="7"/>
  <c r="K113" i="7"/>
  <c r="H113" i="7"/>
  <c r="C113" i="7"/>
  <c r="E113" i="7" s="1"/>
  <c r="F113" i="7" s="1"/>
  <c r="U112" i="7"/>
  <c r="L112" i="7"/>
  <c r="K112" i="7"/>
  <c r="H112" i="7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C110" i="7"/>
  <c r="E110" i="7" s="1"/>
  <c r="F110" i="7" s="1"/>
  <c r="L109" i="7"/>
  <c r="K109" i="7"/>
  <c r="H109" i="7"/>
  <c r="U109" i="7" s="1"/>
  <c r="C109" i="7"/>
  <c r="E109" i="7" s="1"/>
  <c r="F109" i="7" s="1"/>
  <c r="U108" i="7"/>
  <c r="L108" i="7"/>
  <c r="K108" i="7"/>
  <c r="H108" i="7"/>
  <c r="C108" i="7"/>
  <c r="E108" i="7" s="1"/>
  <c r="F108" i="7" s="1"/>
  <c r="U107" i="7"/>
  <c r="L107" i="7"/>
  <c r="K107" i="7"/>
  <c r="H107" i="7"/>
  <c r="C107" i="7"/>
  <c r="E107" i="7" s="1"/>
  <c r="F107" i="7" s="1"/>
  <c r="L106" i="7"/>
  <c r="K106" i="7"/>
  <c r="H106" i="7"/>
  <c r="U106" i="7" s="1"/>
  <c r="C106" i="7"/>
  <c r="E106" i="7" s="1"/>
  <c r="F106" i="7" s="1"/>
  <c r="L105" i="7"/>
  <c r="K105" i="7"/>
  <c r="H105" i="7"/>
  <c r="U105" i="7" s="1"/>
  <c r="C105" i="7"/>
  <c r="E105" i="7" s="1"/>
  <c r="F105" i="7" s="1"/>
  <c r="U104" i="7"/>
  <c r="L104" i="7"/>
  <c r="K104" i="7"/>
  <c r="H104" i="7"/>
  <c r="C104" i="7"/>
  <c r="E104" i="7" s="1"/>
  <c r="F104" i="7" s="1"/>
  <c r="U103" i="7"/>
  <c r="L103" i="7"/>
  <c r="K103" i="7"/>
  <c r="H103" i="7"/>
  <c r="C103" i="7"/>
  <c r="E103" i="7" s="1"/>
  <c r="F103" i="7" s="1"/>
  <c r="J103" i="7" s="1"/>
  <c r="U102" i="7"/>
  <c r="L102" i="7"/>
  <c r="K102" i="7"/>
  <c r="H102" i="7"/>
  <c r="C102" i="7"/>
  <c r="E102" i="7" s="1"/>
  <c r="F102" i="7" s="1"/>
  <c r="U101" i="7"/>
  <c r="L101" i="7"/>
  <c r="K101" i="7"/>
  <c r="H101" i="7"/>
  <c r="C101" i="7"/>
  <c r="E101" i="7" s="1"/>
  <c r="F101" i="7" s="1"/>
  <c r="U100" i="7"/>
  <c r="L100" i="7"/>
  <c r="K100" i="7"/>
  <c r="H100" i="7"/>
  <c r="C100" i="7"/>
  <c r="E100" i="7" s="1"/>
  <c r="F100" i="7" s="1"/>
  <c r="U99" i="7"/>
  <c r="L99" i="7"/>
  <c r="K99" i="7"/>
  <c r="H99" i="7"/>
  <c r="C99" i="7"/>
  <c r="E99" i="7" s="1"/>
  <c r="F99" i="7" s="1"/>
  <c r="J99" i="7" s="1"/>
  <c r="L98" i="7"/>
  <c r="K98" i="7"/>
  <c r="H98" i="7"/>
  <c r="U98" i="7" s="1"/>
  <c r="C98" i="7"/>
  <c r="E98" i="7" s="1"/>
  <c r="F98" i="7" s="1"/>
  <c r="U97" i="7"/>
  <c r="L97" i="7"/>
  <c r="K97" i="7"/>
  <c r="H97" i="7"/>
  <c r="C97" i="7"/>
  <c r="E97" i="7" s="1"/>
  <c r="F97" i="7" s="1"/>
  <c r="J97" i="7" s="1"/>
  <c r="U96" i="7"/>
  <c r="L96" i="7"/>
  <c r="K96" i="7"/>
  <c r="H96" i="7"/>
  <c r="C96" i="7"/>
  <c r="E96" i="7" s="1"/>
  <c r="F96" i="7" s="1"/>
  <c r="U95" i="7"/>
  <c r="L95" i="7"/>
  <c r="K95" i="7"/>
  <c r="H95" i="7"/>
  <c r="C95" i="7"/>
  <c r="E95" i="7" s="1"/>
  <c r="F95" i="7" s="1"/>
  <c r="U94" i="7"/>
  <c r="L94" i="7"/>
  <c r="K94" i="7"/>
  <c r="H94" i="7"/>
  <c r="C94" i="7"/>
  <c r="E94" i="7" s="1"/>
  <c r="F94" i="7" s="1"/>
  <c r="L93" i="7"/>
  <c r="K93" i="7"/>
  <c r="H93" i="7"/>
  <c r="U93" i="7" s="1"/>
  <c r="C93" i="7"/>
  <c r="E93" i="7" s="1"/>
  <c r="F93" i="7" s="1"/>
  <c r="J93" i="7" s="1"/>
  <c r="L92" i="7"/>
  <c r="K92" i="7"/>
  <c r="H92" i="7"/>
  <c r="U92" i="7" s="1"/>
  <c r="C92" i="7"/>
  <c r="E92" i="7" s="1"/>
  <c r="F92" i="7" s="1"/>
  <c r="U91" i="7"/>
  <c r="L91" i="7"/>
  <c r="K91" i="7"/>
  <c r="H91" i="7"/>
  <c r="C91" i="7"/>
  <c r="E91" i="7" s="1"/>
  <c r="F91" i="7" s="1"/>
  <c r="J91" i="7" s="1"/>
  <c r="U90" i="7"/>
  <c r="L90" i="7"/>
  <c r="K90" i="7"/>
  <c r="H90" i="7"/>
  <c r="C90" i="7"/>
  <c r="E90" i="7" s="1"/>
  <c r="F90" i="7" s="1"/>
  <c r="U89" i="7"/>
  <c r="L89" i="7"/>
  <c r="K89" i="7"/>
  <c r="H89" i="7"/>
  <c r="C89" i="7"/>
  <c r="E89" i="7" s="1"/>
  <c r="F89" i="7" s="1"/>
  <c r="L88" i="7"/>
  <c r="K88" i="7"/>
  <c r="H88" i="7"/>
  <c r="U88" i="7" s="1"/>
  <c r="C88" i="7"/>
  <c r="E88" i="7" s="1"/>
  <c r="F88" i="7" s="1"/>
  <c r="U87" i="7"/>
  <c r="L87" i="7"/>
  <c r="K87" i="7"/>
  <c r="H87" i="7"/>
  <c r="C87" i="7"/>
  <c r="E87" i="7" s="1"/>
  <c r="F87" i="7" s="1"/>
  <c r="L86" i="7"/>
  <c r="K86" i="7"/>
  <c r="H86" i="7"/>
  <c r="U86" i="7" s="1"/>
  <c r="C86" i="7"/>
  <c r="E86" i="7" s="1"/>
  <c r="F86" i="7" s="1"/>
  <c r="U85" i="7"/>
  <c r="L85" i="7"/>
  <c r="K85" i="7"/>
  <c r="H85" i="7"/>
  <c r="C85" i="7"/>
  <c r="E85" i="7" s="1"/>
  <c r="F85" i="7" s="1"/>
  <c r="L84" i="7"/>
  <c r="K84" i="7"/>
  <c r="H84" i="7"/>
  <c r="U84" i="7" s="1"/>
  <c r="C84" i="7"/>
  <c r="E84" i="7" s="1"/>
  <c r="F84" i="7" s="1"/>
  <c r="L83" i="7"/>
  <c r="K83" i="7"/>
  <c r="H83" i="7"/>
  <c r="U83" i="7" s="1"/>
  <c r="C83" i="7"/>
  <c r="E83" i="7" s="1"/>
  <c r="F83" i="7" s="1"/>
  <c r="U82" i="7"/>
  <c r="L82" i="7"/>
  <c r="K82" i="7"/>
  <c r="H82" i="7"/>
  <c r="C82" i="7"/>
  <c r="E82" i="7" s="1"/>
  <c r="F82" i="7" s="1"/>
  <c r="U81" i="7"/>
  <c r="L81" i="7"/>
  <c r="K81" i="7"/>
  <c r="H81" i="7"/>
  <c r="C81" i="7"/>
  <c r="E81" i="7" s="1"/>
  <c r="F81" i="7" s="1"/>
  <c r="J81" i="7" s="1"/>
  <c r="U80" i="7"/>
  <c r="L80" i="7"/>
  <c r="K80" i="7"/>
  <c r="H80" i="7"/>
  <c r="C80" i="7"/>
  <c r="E80" i="7" s="1"/>
  <c r="F80" i="7" s="1"/>
  <c r="U79" i="7"/>
  <c r="L79" i="7"/>
  <c r="K79" i="7"/>
  <c r="H79" i="7"/>
  <c r="C79" i="7"/>
  <c r="E79" i="7" s="1"/>
  <c r="F79" i="7" s="1"/>
  <c r="J79" i="7" s="1"/>
  <c r="U78" i="7"/>
  <c r="L78" i="7"/>
  <c r="K78" i="7"/>
  <c r="H78" i="7"/>
  <c r="C78" i="7"/>
  <c r="E78" i="7" s="1"/>
  <c r="F78" i="7" s="1"/>
  <c r="U77" i="7"/>
  <c r="L77" i="7"/>
  <c r="K77" i="7"/>
  <c r="H77" i="7"/>
  <c r="C77" i="7"/>
  <c r="E77" i="7" s="1"/>
  <c r="F77" i="7" s="1"/>
  <c r="J77" i="7" s="1"/>
  <c r="L76" i="7"/>
  <c r="K76" i="7"/>
  <c r="H76" i="7"/>
  <c r="U76" i="7" s="1"/>
  <c r="C76" i="7"/>
  <c r="E76" i="7" s="1"/>
  <c r="F76" i="7" s="1"/>
  <c r="L75" i="7"/>
  <c r="K75" i="7"/>
  <c r="H75" i="7"/>
  <c r="U75" i="7" s="1"/>
  <c r="C75" i="7"/>
  <c r="E75" i="7" s="1"/>
  <c r="F75" i="7" s="1"/>
  <c r="L74" i="7"/>
  <c r="K74" i="7"/>
  <c r="H74" i="7"/>
  <c r="U74" i="7" s="1"/>
  <c r="C74" i="7"/>
  <c r="E74" i="7" s="1"/>
  <c r="F74" i="7" s="1"/>
  <c r="U73" i="7"/>
  <c r="L73" i="7"/>
  <c r="K73" i="7"/>
  <c r="H73" i="7"/>
  <c r="C73" i="7"/>
  <c r="E73" i="7" s="1"/>
  <c r="F73" i="7" s="1"/>
  <c r="U72" i="7"/>
  <c r="L72" i="7"/>
  <c r="K72" i="7"/>
  <c r="H72" i="7"/>
  <c r="C72" i="7"/>
  <c r="E72" i="7" s="1"/>
  <c r="F72" i="7" s="1"/>
  <c r="L71" i="7"/>
  <c r="K71" i="7"/>
  <c r="H71" i="7"/>
  <c r="U71" i="7" s="1"/>
  <c r="C71" i="7"/>
  <c r="E71" i="7" s="1"/>
  <c r="F71" i="7" s="1"/>
  <c r="J71" i="7" s="1"/>
  <c r="L70" i="7"/>
  <c r="K70" i="7"/>
  <c r="H70" i="7"/>
  <c r="U70" i="7" s="1"/>
  <c r="C70" i="7"/>
  <c r="E70" i="7" s="1"/>
  <c r="F70" i="7" s="1"/>
  <c r="U69" i="7"/>
  <c r="L69" i="7"/>
  <c r="K69" i="7"/>
  <c r="H69" i="7"/>
  <c r="C69" i="7"/>
  <c r="E69" i="7" s="1"/>
  <c r="F69" i="7" s="1"/>
  <c r="U68" i="7"/>
  <c r="L68" i="7"/>
  <c r="K68" i="7"/>
  <c r="H68" i="7"/>
  <c r="C68" i="7"/>
  <c r="E68" i="7" s="1"/>
  <c r="F68" i="7" s="1"/>
  <c r="L67" i="7"/>
  <c r="K67" i="7"/>
  <c r="H67" i="7"/>
  <c r="U67" i="7" s="1"/>
  <c r="C67" i="7"/>
  <c r="E67" i="7" s="1"/>
  <c r="F67" i="7" s="1"/>
  <c r="J67" i="7" s="1"/>
  <c r="L66" i="7"/>
  <c r="K66" i="7"/>
  <c r="H66" i="7"/>
  <c r="U66" i="7" s="1"/>
  <c r="C66" i="7"/>
  <c r="E66" i="7" s="1"/>
  <c r="F66" i="7" s="1"/>
  <c r="U65" i="7"/>
  <c r="L65" i="7"/>
  <c r="K65" i="7"/>
  <c r="H65" i="7"/>
  <c r="C65" i="7"/>
  <c r="E65" i="7" s="1"/>
  <c r="F65" i="7" s="1"/>
  <c r="U64" i="7"/>
  <c r="L64" i="7"/>
  <c r="K64" i="7"/>
  <c r="H64" i="7"/>
  <c r="C64" i="7"/>
  <c r="E64" i="7" s="1"/>
  <c r="F64" i="7" s="1"/>
  <c r="U63" i="7"/>
  <c r="L63" i="7"/>
  <c r="K63" i="7"/>
  <c r="H63" i="7"/>
  <c r="C63" i="7"/>
  <c r="E63" i="7" s="1"/>
  <c r="F63" i="7" s="1"/>
  <c r="J63" i="7" s="1"/>
  <c r="L62" i="7"/>
  <c r="K62" i="7"/>
  <c r="H62" i="7"/>
  <c r="U62" i="7" s="1"/>
  <c r="C62" i="7"/>
  <c r="E62" i="7" s="1"/>
  <c r="F62" i="7" s="1"/>
  <c r="L61" i="7"/>
  <c r="K61" i="7"/>
  <c r="H61" i="7"/>
  <c r="U61" i="7" s="1"/>
  <c r="C61" i="7"/>
  <c r="E61" i="7" s="1"/>
  <c r="F61" i="7" s="1"/>
  <c r="U60" i="7"/>
  <c r="L60" i="7"/>
  <c r="K60" i="7"/>
  <c r="H60" i="7"/>
  <c r="C60" i="7"/>
  <c r="E60" i="7" s="1"/>
  <c r="F60" i="7" s="1"/>
  <c r="U59" i="7"/>
  <c r="L59" i="7"/>
  <c r="K59" i="7"/>
  <c r="H59" i="7"/>
  <c r="C59" i="7"/>
  <c r="E59" i="7" s="1"/>
  <c r="F59" i="7" s="1"/>
  <c r="J59" i="7" s="1"/>
  <c r="U58" i="7"/>
  <c r="L58" i="7"/>
  <c r="K58" i="7"/>
  <c r="H58" i="7"/>
  <c r="C58" i="7"/>
  <c r="E58" i="7" s="1"/>
  <c r="F58" i="7" s="1"/>
  <c r="U57" i="7"/>
  <c r="L57" i="7"/>
  <c r="K57" i="7"/>
  <c r="H57" i="7"/>
  <c r="C57" i="7"/>
  <c r="E57" i="7" s="1"/>
  <c r="F57" i="7" s="1"/>
  <c r="U56" i="7"/>
  <c r="L56" i="7"/>
  <c r="K56" i="7"/>
  <c r="H56" i="7"/>
  <c r="C56" i="7"/>
  <c r="E56" i="7" s="1"/>
  <c r="F56" i="7" s="1"/>
  <c r="U55" i="7"/>
  <c r="L55" i="7"/>
  <c r="K55" i="7"/>
  <c r="H55" i="7"/>
  <c r="C55" i="7"/>
  <c r="E55" i="7" s="1"/>
  <c r="F55" i="7" s="1"/>
  <c r="J55" i="7" s="1"/>
  <c r="L54" i="7"/>
  <c r="K54" i="7"/>
  <c r="H54" i="7"/>
  <c r="U54" i="7" s="1"/>
  <c r="C54" i="7"/>
  <c r="E54" i="7" s="1"/>
  <c r="F54" i="7" s="1"/>
  <c r="L53" i="7"/>
  <c r="K53" i="7"/>
  <c r="H53" i="7"/>
  <c r="U53" i="7" s="1"/>
  <c r="C53" i="7"/>
  <c r="E53" i="7" s="1"/>
  <c r="F53" i="7" s="1"/>
  <c r="U52" i="7"/>
  <c r="L52" i="7"/>
  <c r="K52" i="7"/>
  <c r="H52" i="7"/>
  <c r="C52" i="7"/>
  <c r="E52" i="7" s="1"/>
  <c r="F52" i="7" s="1"/>
  <c r="U51" i="7"/>
  <c r="L51" i="7"/>
  <c r="K51" i="7"/>
  <c r="H51" i="7"/>
  <c r="C51" i="7"/>
  <c r="E51" i="7" s="1"/>
  <c r="F51" i="7" s="1"/>
  <c r="L50" i="7"/>
  <c r="K50" i="7"/>
  <c r="H50" i="7"/>
  <c r="U50" i="7" s="1"/>
  <c r="C50" i="7"/>
  <c r="E50" i="7" s="1"/>
  <c r="F50" i="7" s="1"/>
  <c r="L49" i="7"/>
  <c r="K49" i="7"/>
  <c r="H49" i="7"/>
  <c r="U49" i="7" s="1"/>
  <c r="C49" i="7"/>
  <c r="E49" i="7" s="1"/>
  <c r="F49" i="7" s="1"/>
  <c r="U48" i="7"/>
  <c r="L48" i="7"/>
  <c r="K48" i="7"/>
  <c r="H48" i="7"/>
  <c r="C48" i="7"/>
  <c r="E48" i="7" s="1"/>
  <c r="F48" i="7" s="1"/>
  <c r="U47" i="7"/>
  <c r="L47" i="7"/>
  <c r="K47" i="7"/>
  <c r="H47" i="7"/>
  <c r="C47" i="7"/>
  <c r="E47" i="7" s="1"/>
  <c r="F47" i="7" s="1"/>
  <c r="J47" i="7" s="1"/>
  <c r="U46" i="7"/>
  <c r="L46" i="7"/>
  <c r="K46" i="7"/>
  <c r="H46" i="7"/>
  <c r="C46" i="7"/>
  <c r="E46" i="7" s="1"/>
  <c r="F46" i="7" s="1"/>
  <c r="U45" i="7"/>
  <c r="L45" i="7"/>
  <c r="K45" i="7"/>
  <c r="H45" i="7"/>
  <c r="C45" i="7"/>
  <c r="E45" i="7" s="1"/>
  <c r="F45" i="7" s="1"/>
  <c r="U44" i="7"/>
  <c r="L44" i="7"/>
  <c r="K44" i="7"/>
  <c r="H44" i="7"/>
  <c r="C44" i="7"/>
  <c r="E44" i="7" s="1"/>
  <c r="F44" i="7" s="1"/>
  <c r="U43" i="7"/>
  <c r="L43" i="7"/>
  <c r="K43" i="7"/>
  <c r="H43" i="7"/>
  <c r="C43" i="7"/>
  <c r="E43" i="7" s="1"/>
  <c r="F43" i="7" s="1"/>
  <c r="J43" i="7" s="1"/>
  <c r="L42" i="7"/>
  <c r="K42" i="7"/>
  <c r="H42" i="7"/>
  <c r="U42" i="7" s="1"/>
  <c r="C42" i="7"/>
  <c r="E42" i="7" s="1"/>
  <c r="F42" i="7" s="1"/>
  <c r="L41" i="7"/>
  <c r="K41" i="7"/>
  <c r="H41" i="7"/>
  <c r="U41" i="7" s="1"/>
  <c r="C41" i="7"/>
  <c r="E41" i="7" s="1"/>
  <c r="F41" i="7" s="1"/>
  <c r="U40" i="7"/>
  <c r="L40" i="7"/>
  <c r="K40" i="7"/>
  <c r="H40" i="7"/>
  <c r="C40" i="7"/>
  <c r="E40" i="7" s="1"/>
  <c r="F40" i="7" s="1"/>
  <c r="U39" i="7"/>
  <c r="L39" i="7"/>
  <c r="K39" i="7"/>
  <c r="H39" i="7"/>
  <c r="C39" i="7"/>
  <c r="E39" i="7" s="1"/>
  <c r="F39" i="7" s="1"/>
  <c r="L38" i="7"/>
  <c r="K38" i="7"/>
  <c r="H38" i="7"/>
  <c r="U38" i="7" s="1"/>
  <c r="C38" i="7"/>
  <c r="E38" i="7" s="1"/>
  <c r="F38" i="7" s="1"/>
  <c r="L37" i="7"/>
  <c r="K37" i="7"/>
  <c r="H37" i="7"/>
  <c r="U37" i="7" s="1"/>
  <c r="C37" i="7"/>
  <c r="E37" i="7" s="1"/>
  <c r="F37" i="7" s="1"/>
  <c r="U36" i="7"/>
  <c r="L36" i="7"/>
  <c r="K36" i="7"/>
  <c r="H36" i="7"/>
  <c r="C36" i="7"/>
  <c r="E36" i="7" s="1"/>
  <c r="F36" i="7" s="1"/>
  <c r="U35" i="7"/>
  <c r="L35" i="7"/>
  <c r="K35" i="7"/>
  <c r="H35" i="7"/>
  <c r="C35" i="7"/>
  <c r="E35" i="7" s="1"/>
  <c r="F35" i="7" s="1"/>
  <c r="J35" i="7" s="1"/>
  <c r="U34" i="7"/>
  <c r="L34" i="7"/>
  <c r="K34" i="7"/>
  <c r="H34" i="7"/>
  <c r="C34" i="7"/>
  <c r="E34" i="7" s="1"/>
  <c r="F34" i="7" s="1"/>
  <c r="U33" i="7"/>
  <c r="L33" i="7"/>
  <c r="K33" i="7"/>
  <c r="H33" i="7"/>
  <c r="C33" i="7"/>
  <c r="E33" i="7" s="1"/>
  <c r="F33" i="7" s="1"/>
  <c r="U32" i="7"/>
  <c r="L32" i="7"/>
  <c r="K32" i="7"/>
  <c r="H32" i="7"/>
  <c r="C32" i="7"/>
  <c r="E32" i="7" s="1"/>
  <c r="F32" i="7" s="1"/>
  <c r="U31" i="7"/>
  <c r="L31" i="7"/>
  <c r="K31" i="7"/>
  <c r="H31" i="7"/>
  <c r="C31" i="7"/>
  <c r="E31" i="7" s="1"/>
  <c r="F31" i="7" s="1"/>
  <c r="J31" i="7" s="1"/>
  <c r="L30" i="7"/>
  <c r="K30" i="7"/>
  <c r="H30" i="7"/>
  <c r="U30" i="7" s="1"/>
  <c r="C30" i="7"/>
  <c r="E30" i="7" s="1"/>
  <c r="F30" i="7" s="1"/>
  <c r="L29" i="7"/>
  <c r="K29" i="7"/>
  <c r="H29" i="7"/>
  <c r="U29" i="7" s="1"/>
  <c r="C29" i="7"/>
  <c r="E29" i="7" s="1"/>
  <c r="F29" i="7" s="1"/>
  <c r="U28" i="7"/>
  <c r="L28" i="7"/>
  <c r="K28" i="7"/>
  <c r="H28" i="7"/>
  <c r="C28" i="7"/>
  <c r="E28" i="7" s="1"/>
  <c r="F28" i="7" s="1"/>
  <c r="U27" i="7"/>
  <c r="L27" i="7"/>
  <c r="K27" i="7"/>
  <c r="H27" i="7"/>
  <c r="C27" i="7"/>
  <c r="E27" i="7" s="1"/>
  <c r="F27" i="7" s="1"/>
  <c r="L26" i="7"/>
  <c r="K26" i="7"/>
  <c r="H26" i="7"/>
  <c r="U26" i="7" s="1"/>
  <c r="C26" i="7"/>
  <c r="E26" i="7" s="1"/>
  <c r="F26" i="7" s="1"/>
  <c r="L25" i="7"/>
  <c r="K25" i="7"/>
  <c r="H25" i="7"/>
  <c r="U25" i="7" s="1"/>
  <c r="C25" i="7"/>
  <c r="E25" i="7" s="1"/>
  <c r="F25" i="7" s="1"/>
  <c r="U24" i="7"/>
  <c r="L24" i="7"/>
  <c r="K24" i="7"/>
  <c r="H24" i="7"/>
  <c r="C24" i="7"/>
  <c r="E24" i="7" s="1"/>
  <c r="F24" i="7" s="1"/>
  <c r="U23" i="7"/>
  <c r="L23" i="7"/>
  <c r="K23" i="7"/>
  <c r="H23" i="7"/>
  <c r="C23" i="7"/>
  <c r="E23" i="7" s="1"/>
  <c r="F23" i="7" s="1"/>
  <c r="J23" i="7" s="1"/>
  <c r="U22" i="7"/>
  <c r="L22" i="7"/>
  <c r="K22" i="7"/>
  <c r="H22" i="7"/>
  <c r="C22" i="7"/>
  <c r="E22" i="7" s="1"/>
  <c r="F22" i="7" s="1"/>
  <c r="U21" i="7"/>
  <c r="L21" i="7"/>
  <c r="K21" i="7"/>
  <c r="H21" i="7"/>
  <c r="C21" i="7"/>
  <c r="E21" i="7" s="1"/>
  <c r="F21" i="7" s="1"/>
  <c r="U20" i="7"/>
  <c r="L20" i="7"/>
  <c r="K20" i="7"/>
  <c r="H20" i="7"/>
  <c r="C20" i="7"/>
  <c r="E20" i="7" s="1"/>
  <c r="F20" i="7" s="1"/>
  <c r="U19" i="7"/>
  <c r="L19" i="7"/>
  <c r="K19" i="7"/>
  <c r="H19" i="7"/>
  <c r="E19" i="7"/>
  <c r="F19" i="7" s="1"/>
  <c r="C19" i="7"/>
  <c r="L18" i="7"/>
  <c r="K18" i="7"/>
  <c r="H18" i="7"/>
  <c r="U18" i="7" s="1"/>
  <c r="C18" i="7"/>
  <c r="E18" i="7" s="1"/>
  <c r="F18" i="7" s="1"/>
  <c r="J18" i="7" s="1"/>
  <c r="L17" i="7"/>
  <c r="K17" i="7"/>
  <c r="H17" i="7"/>
  <c r="U17" i="7" s="1"/>
  <c r="C17" i="7"/>
  <c r="E17" i="7" s="1"/>
  <c r="F17" i="7" s="1"/>
  <c r="T16" i="7"/>
  <c r="L16" i="7"/>
  <c r="K16" i="7"/>
  <c r="H16" i="7"/>
  <c r="U16" i="7" s="1"/>
  <c r="C16" i="7"/>
  <c r="E16" i="7" s="1"/>
  <c r="F16" i="7" s="1"/>
  <c r="L15" i="7"/>
  <c r="K15" i="7"/>
  <c r="H15" i="7"/>
  <c r="U15" i="7" s="1"/>
  <c r="C15" i="7"/>
  <c r="E15" i="7" s="1"/>
  <c r="F15" i="7" s="1"/>
  <c r="T14" i="7"/>
  <c r="L14" i="7"/>
  <c r="K14" i="7"/>
  <c r="H14" i="7"/>
  <c r="U14" i="7" s="1"/>
  <c r="C14" i="7"/>
  <c r="E14" i="7" s="1"/>
  <c r="F14" i="7" s="1"/>
  <c r="T13" i="7"/>
  <c r="L13" i="7"/>
  <c r="K13" i="7"/>
  <c r="H13" i="7"/>
  <c r="U13" i="7" s="1"/>
  <c r="C13" i="7"/>
  <c r="E13" i="7" s="1"/>
  <c r="F13" i="7" s="1"/>
  <c r="T12" i="7"/>
  <c r="L12" i="7"/>
  <c r="K12" i="7"/>
  <c r="H12" i="7"/>
  <c r="U12" i="7" s="1"/>
  <c r="C12" i="7"/>
  <c r="E12" i="7" s="1"/>
  <c r="F12" i="7" s="1"/>
  <c r="J12" i="7" s="1"/>
  <c r="L11" i="7"/>
  <c r="K11" i="7"/>
  <c r="H11" i="7"/>
  <c r="U11" i="7" s="1"/>
  <c r="C11" i="7"/>
  <c r="E11" i="7" s="1"/>
  <c r="F11" i="7" s="1"/>
  <c r="L10" i="7"/>
  <c r="K10" i="7"/>
  <c r="H10" i="7"/>
  <c r="U10" i="7" s="1"/>
  <c r="E10" i="7"/>
  <c r="F10" i="7" s="1"/>
  <c r="J10" i="7" s="1"/>
  <c r="C10" i="7"/>
  <c r="L9" i="7"/>
  <c r="K9" i="7"/>
  <c r="H9" i="7"/>
  <c r="U9" i="7" s="1"/>
  <c r="C9" i="7"/>
  <c r="E9" i="7" s="1"/>
  <c r="F9" i="7" s="1"/>
  <c r="L8" i="7"/>
  <c r="K8" i="7"/>
  <c r="H8" i="7"/>
  <c r="U8" i="7" s="1"/>
  <c r="C8" i="7"/>
  <c r="E8" i="7" s="1"/>
  <c r="F8" i="7" s="1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L5" i="7"/>
  <c r="K5" i="7"/>
  <c r="H5" i="7"/>
  <c r="U5" i="7" s="1"/>
  <c r="C5" i="7"/>
  <c r="E5" i="7" s="1"/>
  <c r="F5" i="7" s="1"/>
  <c r="L4" i="7"/>
  <c r="K4" i="7" s="1"/>
  <c r="H4" i="7"/>
  <c r="U4" i="7" s="1"/>
  <c r="C4" i="7"/>
  <c r="J3" i="7"/>
  <c r="I3" i="7"/>
  <c r="C3" i="7"/>
  <c r="J2" i="7"/>
  <c r="I2" i="7"/>
  <c r="C2" i="7"/>
  <c r="L2" i="7" s="1"/>
  <c r="K2" i="7" s="1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Y6" i="6"/>
  <c r="V6" i="6"/>
  <c r="T6" i="6"/>
  <c r="S6" i="6"/>
  <c r="Q6" i="6"/>
  <c r="P6" i="6"/>
  <c r="O6" i="6"/>
  <c r="D6" i="6"/>
  <c r="AG5" i="6"/>
  <c r="AC5" i="6" s="1"/>
  <c r="Y5" i="6"/>
  <c r="V5" i="6"/>
  <c r="T5" i="6"/>
  <c r="S5" i="6"/>
  <c r="Q5" i="6"/>
  <c r="P5" i="6"/>
  <c r="O5" i="6"/>
  <c r="D5" i="6"/>
  <c r="AG4" i="6"/>
  <c r="AE4" i="6"/>
  <c r="Y4" i="6"/>
  <c r="T4" i="6"/>
  <c r="S4" i="6"/>
  <c r="O4" i="6"/>
  <c r="L56" i="15" s="1"/>
  <c r="D4" i="6"/>
  <c r="AG3" i="6"/>
  <c r="AE3" i="6" s="1"/>
  <c r="T3" i="6"/>
  <c r="S3" i="6"/>
  <c r="O3" i="6"/>
  <c r="D3" i="6"/>
  <c r="AG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Q199" i="5"/>
  <c r="D199" i="5"/>
  <c r="B199" i="5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P193" i="5" s="1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D187" i="5"/>
  <c r="B187" i="5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B181" i="5"/>
  <c r="D181" i="5" s="1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B176" i="5"/>
  <c r="D176" i="5" s="1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D171" i="5"/>
  <c r="B171" i="5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B169" i="5"/>
  <c r="AC169" i="5" s="1"/>
  <c r="V169" i="5"/>
  <c r="U169" i="5"/>
  <c r="D169" i="5"/>
  <c r="B169" i="5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B161" i="5"/>
  <c r="AC161" i="5" s="1"/>
  <c r="V161" i="5"/>
  <c r="U161" i="5"/>
  <c r="D161" i="5"/>
  <c r="B161" i="5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B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D156" i="5"/>
  <c r="B156" i="5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Q155" i="5"/>
  <c r="BB155" i="5" s="1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D152" i="5"/>
  <c r="B152" i="5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O145" i="5"/>
  <c r="AX145" i="5" s="1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B142" i="5"/>
  <c r="AP142" i="5" s="1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D129" i="5"/>
  <c r="B129" i="5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B121" i="5"/>
  <c r="D121" i="5" s="1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B119" i="5"/>
  <c r="D119" i="5" s="1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B100" i="5"/>
  <c r="D100" i="5" s="1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M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D81" i="5"/>
  <c r="B81" i="5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B74" i="5"/>
  <c r="D74" i="5" s="1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M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B71" i="5"/>
  <c r="AC71" i="5" s="1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M69" i="5"/>
  <c r="AT69" i="5" s="1"/>
  <c r="B69" i="5"/>
  <c r="D69" i="5" s="1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M67" i="5"/>
  <c r="AT67" i="5" s="1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D66" i="5"/>
  <c r="B66" i="5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D64" i="5"/>
  <c r="B64" i="5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B49" i="5"/>
  <c r="AP49" i="5" s="1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D39" i="5"/>
  <c r="B39" i="5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M34" i="5"/>
  <c r="AT34" i="5" s="1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O32" i="5"/>
  <c r="AX32" i="5" s="1"/>
  <c r="B32" i="5"/>
  <c r="D32" i="5" s="1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B31" i="5"/>
  <c r="AC31" i="5" s="1"/>
  <c r="V31" i="5"/>
  <c r="U31" i="5"/>
  <c r="M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B29" i="5"/>
  <c r="D29" i="5" s="1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B25" i="5"/>
  <c r="AP25" i="5" s="1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M16" i="5"/>
  <c r="AT16" i="5" s="1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O14" i="5"/>
  <c r="AX14" i="5" s="1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M10" i="5"/>
  <c r="AT10" i="5" s="1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BF4" i="5"/>
  <c r="BE4" i="5"/>
  <c r="BA4" i="5"/>
  <c r="AW4" i="5"/>
  <c r="AT4" i="5"/>
  <c r="AS4" i="5"/>
  <c r="AO4" i="5"/>
  <c r="Y4" i="5"/>
  <c r="X4" i="5"/>
  <c r="D4" i="5"/>
  <c r="BF3" i="5"/>
  <c r="BE3" i="5"/>
  <c r="BA3" i="5"/>
  <c r="AW3" i="5"/>
  <c r="AS3" i="5"/>
  <c r="AT3" i="5" s="1"/>
  <c r="AO3" i="5"/>
  <c r="Y3" i="5"/>
  <c r="X3" i="5"/>
  <c r="D3" i="5"/>
  <c r="BF2" i="5"/>
  <c r="BE2" i="5"/>
  <c r="BA2" i="5"/>
  <c r="AW2" i="5"/>
  <c r="AS2" i="5"/>
  <c r="AT2" i="5" s="1"/>
  <c r="AO2" i="5"/>
  <c r="Y2" i="5"/>
  <c r="X2" i="5"/>
  <c r="D2" i="5"/>
  <c r="D5" i="5" s="1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D64" i="4"/>
  <c r="B64" i="4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D58" i="4"/>
  <c r="B58" i="4"/>
  <c r="F57" i="4"/>
  <c r="E57" i="4"/>
  <c r="B57" i="4"/>
  <c r="D57" i="4" s="1"/>
  <c r="F56" i="4"/>
  <c r="E56" i="4"/>
  <c r="D56" i="4"/>
  <c r="B56" i="4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B41" i="4"/>
  <c r="D41" i="4" s="1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D28" i="4"/>
  <c r="B28" i="4"/>
  <c r="F27" i="4"/>
  <c r="E27" i="4"/>
  <c r="B27" i="4"/>
  <c r="D27" i="4" s="1"/>
  <c r="F26" i="4"/>
  <c r="E26" i="4"/>
  <c r="B26" i="4"/>
  <c r="D26" i="4" s="1"/>
  <c r="B25" i="4"/>
  <c r="D25" i="4" s="1"/>
  <c r="E25" i="4" s="1"/>
  <c r="F25" i="4" s="1"/>
  <c r="B24" i="4"/>
  <c r="D24" i="4" s="1"/>
  <c r="E24" i="4" s="1"/>
  <c r="F24" i="4" s="1"/>
  <c r="B23" i="4"/>
  <c r="D23" i="4" s="1"/>
  <c r="E23" i="4" s="1"/>
  <c r="F23" i="4" s="1"/>
  <c r="B22" i="4"/>
  <c r="D22" i="4" s="1"/>
  <c r="E22" i="4" s="1"/>
  <c r="F22" i="4" s="1"/>
  <c r="B21" i="4"/>
  <c r="D21" i="4" s="1"/>
  <c r="E21" i="4" s="1"/>
  <c r="F21" i="4" s="1"/>
  <c r="B20" i="4"/>
  <c r="D20" i="4" s="1"/>
  <c r="E20" i="4" s="1"/>
  <c r="F20" i="4" s="1"/>
  <c r="D19" i="4"/>
  <c r="E19" i="4" s="1"/>
  <c r="F19" i="4" s="1"/>
  <c r="B19" i="4"/>
  <c r="B18" i="4"/>
  <c r="D18" i="4" s="1"/>
  <c r="E18" i="4" s="1"/>
  <c r="F18" i="4" s="1"/>
  <c r="B17" i="4"/>
  <c r="D17" i="4" s="1"/>
  <c r="E17" i="4" s="1"/>
  <c r="F17" i="4" s="1"/>
  <c r="B16" i="4"/>
  <c r="D16" i="4" s="1"/>
  <c r="E16" i="4" s="1"/>
  <c r="F16" i="4" s="1"/>
  <c r="B15" i="4"/>
  <c r="D15" i="4" s="1"/>
  <c r="E15" i="4" s="1"/>
  <c r="F15" i="4" s="1"/>
  <c r="B14" i="4"/>
  <c r="D14" i="4" s="1"/>
  <c r="E14" i="4" s="1"/>
  <c r="F14" i="4" s="1"/>
  <c r="B13" i="4"/>
  <c r="D13" i="4" s="1"/>
  <c r="E13" i="4" s="1"/>
  <c r="F13" i="4" s="1"/>
  <c r="B12" i="4"/>
  <c r="D12" i="4" s="1"/>
  <c r="E12" i="4" s="1"/>
  <c r="F12" i="4" s="1"/>
  <c r="B11" i="4"/>
  <c r="D11" i="4" s="1"/>
  <c r="E11" i="4" s="1"/>
  <c r="F11" i="4" s="1"/>
  <c r="B10" i="4"/>
  <c r="D10" i="4" s="1"/>
  <c r="E10" i="4" s="1"/>
  <c r="F10" i="4" s="1"/>
  <c r="B9" i="4"/>
  <c r="D9" i="4" s="1"/>
  <c r="E9" i="4" s="1"/>
  <c r="F9" i="4" s="1"/>
  <c r="B8" i="4"/>
  <c r="D8" i="4" s="1"/>
  <c r="E8" i="4" s="1"/>
  <c r="F8" i="4" s="1"/>
  <c r="B7" i="4"/>
  <c r="D7" i="4" s="1"/>
  <c r="E7" i="4" s="1"/>
  <c r="F7" i="4" s="1"/>
  <c r="B6" i="4"/>
  <c r="D6" i="4" s="1"/>
  <c r="E6" i="4" s="1"/>
  <c r="F6" i="4" s="1"/>
  <c r="B5" i="4"/>
  <c r="D5" i="4" s="1"/>
  <c r="E5" i="4" s="1"/>
  <c r="F5" i="4" s="1"/>
  <c r="B4" i="4"/>
  <c r="D4" i="4" s="1"/>
  <c r="E4" i="4" s="1"/>
  <c r="F4" i="4" s="1"/>
  <c r="B3" i="4"/>
  <c r="D3" i="4" s="1"/>
  <c r="E3" i="4" s="1"/>
  <c r="F3" i="4" s="1"/>
  <c r="B2" i="4"/>
  <c r="D2" i="4" s="1"/>
  <c r="E2" i="4" s="1"/>
  <c r="F2" i="4" s="1"/>
  <c r="B15" i="3"/>
  <c r="C15" i="3" s="1"/>
  <c r="D15" i="3" s="1"/>
  <c r="B14" i="3"/>
  <c r="C14" i="3" s="1"/>
  <c r="D14" i="3" s="1"/>
  <c r="B13" i="3"/>
  <c r="F13" i="3" s="1"/>
  <c r="B260" i="15" s="1"/>
  <c r="C12" i="3"/>
  <c r="D12" i="3" s="1"/>
  <c r="B12" i="3"/>
  <c r="F12" i="3" s="1"/>
  <c r="B259" i="15" s="1"/>
  <c r="E11" i="3"/>
  <c r="D11" i="3"/>
  <c r="B11" i="3"/>
  <c r="F6" i="3"/>
  <c r="F2" i="3"/>
  <c r="Z2" i="5" s="1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F195" i="1"/>
  <c r="E195" i="1"/>
  <c r="D195" i="1"/>
  <c r="B195" i="1"/>
  <c r="A195" i="1"/>
  <c r="B194" i="1"/>
  <c r="A194" i="1"/>
  <c r="G193" i="1"/>
  <c r="D193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D181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G157" i="1"/>
  <c r="F157" i="1"/>
  <c r="E157" i="1"/>
  <c r="C157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G143" i="1"/>
  <c r="D143" i="1"/>
  <c r="C143" i="1"/>
  <c r="B143" i="1"/>
  <c r="A143" i="1"/>
  <c r="B142" i="1"/>
  <c r="A142" i="1"/>
  <c r="B141" i="1"/>
  <c r="A141" i="1"/>
  <c r="B140" i="1"/>
  <c r="A140" i="1"/>
  <c r="C139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F117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G97" i="1"/>
  <c r="F97" i="1"/>
  <c r="C97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G44" i="1"/>
  <c r="D44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F34" i="1"/>
  <c r="E34" i="1"/>
  <c r="D34" i="1"/>
  <c r="C34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F26" i="1"/>
  <c r="E26" i="1"/>
  <c r="D26" i="1"/>
  <c r="B26" i="1"/>
  <c r="A26" i="1"/>
  <c r="B25" i="1"/>
  <c r="A25" i="1"/>
  <c r="B24" i="1"/>
  <c r="A24" i="1"/>
  <c r="B23" i="1"/>
  <c r="A23" i="1"/>
  <c r="B22" i="1"/>
  <c r="A22" i="1"/>
  <c r="B21" i="1"/>
  <c r="A21" i="1"/>
  <c r="C20" i="1"/>
  <c r="B20" i="1"/>
  <c r="A20" i="1"/>
  <c r="G19" i="1"/>
  <c r="B19" i="1"/>
  <c r="A19" i="1"/>
  <c r="B18" i="1"/>
  <c r="A18" i="1"/>
  <c r="E17" i="1"/>
  <c r="B17" i="1"/>
  <c r="A17" i="1"/>
  <c r="G16" i="1"/>
  <c r="C16" i="1"/>
  <c r="B16" i="1"/>
  <c r="A16" i="1"/>
  <c r="F15" i="1"/>
  <c r="C15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A5" i="1"/>
  <c r="A4" i="1"/>
  <c r="B14" i="2"/>
  <c r="B4" i="14" s="1"/>
  <c r="B13" i="2"/>
  <c r="B12" i="2"/>
  <c r="B9" i="2"/>
  <c r="U3" i="12"/>
  <c r="Q3" i="12"/>
  <c r="I9" i="9"/>
  <c r="I1638" i="7" l="1"/>
  <c r="J1638" i="7"/>
  <c r="J428" i="7"/>
  <c r="I428" i="7"/>
  <c r="I344" i="7"/>
  <c r="J344" i="7"/>
  <c r="I440" i="7"/>
  <c r="J440" i="7"/>
  <c r="J452" i="7"/>
  <c r="I452" i="7"/>
  <c r="I909" i="7"/>
  <c r="J909" i="7"/>
  <c r="J272" i="7"/>
  <c r="I272" i="7"/>
  <c r="J424" i="7"/>
  <c r="I424" i="7"/>
  <c r="J332" i="7"/>
  <c r="I332" i="7"/>
  <c r="I464" i="7"/>
  <c r="J464" i="7"/>
  <c r="I1744" i="7"/>
  <c r="J1744" i="7"/>
  <c r="I889" i="7"/>
  <c r="J69" i="7"/>
  <c r="J113" i="7"/>
  <c r="J135" i="7"/>
  <c r="J164" i="7"/>
  <c r="J213" i="7"/>
  <c r="J296" i="7"/>
  <c r="J400" i="7"/>
  <c r="J525" i="7"/>
  <c r="I666" i="7"/>
  <c r="J677" i="7"/>
  <c r="I890" i="7"/>
  <c r="J1748" i="7"/>
  <c r="J21" i="7"/>
  <c r="J33" i="7"/>
  <c r="J45" i="7"/>
  <c r="J57" i="7"/>
  <c r="J101" i="7"/>
  <c r="J123" i="7"/>
  <c r="J145" i="7"/>
  <c r="J179" i="7"/>
  <c r="J189" i="7"/>
  <c r="J201" i="7"/>
  <c r="J254" i="7"/>
  <c r="J309" i="7"/>
  <c r="J362" i="7"/>
  <c r="J380" i="7"/>
  <c r="J549" i="7"/>
  <c r="J614" i="7"/>
  <c r="J865" i="7"/>
  <c r="I1099" i="7"/>
  <c r="AP169" i="5"/>
  <c r="S5" i="7"/>
  <c r="J89" i="7"/>
  <c r="J111" i="7"/>
  <c r="J350" i="7"/>
  <c r="J388" i="7"/>
  <c r="J398" i="7"/>
  <c r="J470" i="7"/>
  <c r="J650" i="7"/>
  <c r="I707" i="7"/>
  <c r="J762" i="7"/>
  <c r="J825" i="7"/>
  <c r="I925" i="7"/>
  <c r="J943" i="7"/>
  <c r="J977" i="7"/>
  <c r="I1102" i="7"/>
  <c r="I1165" i="7"/>
  <c r="J1165" i="7"/>
  <c r="I520" i="7"/>
  <c r="J1615" i="7"/>
  <c r="J65" i="7"/>
  <c r="J87" i="7"/>
  <c r="J121" i="7"/>
  <c r="J143" i="7"/>
  <c r="J155" i="7"/>
  <c r="J458" i="7"/>
  <c r="J542" i="7"/>
  <c r="J896" i="7"/>
  <c r="J941" i="7"/>
  <c r="J1009" i="7"/>
  <c r="J1029" i="7"/>
  <c r="J1063" i="7"/>
  <c r="I1138" i="7"/>
  <c r="J1138" i="7"/>
  <c r="J1760" i="7"/>
  <c r="I1839" i="7"/>
  <c r="AP161" i="5"/>
  <c r="J29" i="7"/>
  <c r="J41" i="7"/>
  <c r="J53" i="7"/>
  <c r="J75" i="7"/>
  <c r="J109" i="7"/>
  <c r="J131" i="7"/>
  <c r="J165" i="7"/>
  <c r="J242" i="7"/>
  <c r="J852" i="7"/>
  <c r="I923" i="7"/>
  <c r="J989" i="7"/>
  <c r="J1014" i="7"/>
  <c r="J1141" i="7"/>
  <c r="J1459" i="7"/>
  <c r="J1483" i="7"/>
  <c r="I1491" i="7"/>
  <c r="J1632" i="7"/>
  <c r="AP31" i="5"/>
  <c r="J1309" i="7"/>
  <c r="J1755" i="7"/>
  <c r="J27" i="7"/>
  <c r="J39" i="7"/>
  <c r="J51" i="7"/>
  <c r="J85" i="7"/>
  <c r="J107" i="7"/>
  <c r="J129" i="7"/>
  <c r="J212" i="7"/>
  <c r="J285" i="7"/>
  <c r="J316" i="7"/>
  <c r="J321" i="7"/>
  <c r="J417" i="7"/>
  <c r="J422" i="7"/>
  <c r="J537" i="7"/>
  <c r="J597" i="7"/>
  <c r="J742" i="7"/>
  <c r="J869" i="7"/>
  <c r="J913" i="7"/>
  <c r="I926" i="7"/>
  <c r="J933" i="7"/>
  <c r="J961" i="7"/>
  <c r="J1451" i="7"/>
  <c r="J1630" i="7"/>
  <c r="I1691" i="7"/>
  <c r="J1977" i="7"/>
  <c r="I1977" i="7"/>
  <c r="J73" i="7"/>
  <c r="J95" i="7"/>
  <c r="J117" i="7"/>
  <c r="J268" i="7"/>
  <c r="J412" i="7"/>
  <c r="J793" i="7"/>
  <c r="I1061" i="7"/>
  <c r="J1061" i="7"/>
  <c r="I1670" i="7"/>
  <c r="I1834" i="7"/>
  <c r="AB3" i="6"/>
  <c r="J15" i="7"/>
  <c r="J25" i="7"/>
  <c r="J37" i="7"/>
  <c r="J49" i="7"/>
  <c r="J61" i="7"/>
  <c r="J83" i="7"/>
  <c r="J105" i="7"/>
  <c r="J171" i="7"/>
  <c r="I208" i="7"/>
  <c r="J314" i="7"/>
  <c r="J489" i="7"/>
  <c r="J660" i="7"/>
  <c r="J690" i="7"/>
  <c r="I711" i="7"/>
  <c r="J900" i="7"/>
  <c r="I947" i="7"/>
  <c r="J1020" i="7"/>
  <c r="J1033" i="7"/>
  <c r="J1150" i="7"/>
  <c r="I1399" i="7"/>
  <c r="J1399" i="7"/>
  <c r="J1812" i="7"/>
  <c r="I1255" i="7"/>
  <c r="J1513" i="7"/>
  <c r="I1571" i="7"/>
  <c r="J1591" i="7"/>
  <c r="I1716" i="7"/>
  <c r="I1927" i="7"/>
  <c r="I2037" i="7"/>
  <c r="I2118" i="7"/>
  <c r="J2281" i="7"/>
  <c r="I2334" i="7"/>
  <c r="J2353" i="7"/>
  <c r="I2401" i="7"/>
  <c r="I2512" i="7"/>
  <c r="I1159" i="7"/>
  <c r="I1204" i="7"/>
  <c r="I1312" i="7"/>
  <c r="J1527" i="7"/>
  <c r="J1559" i="7"/>
  <c r="I1699" i="7"/>
  <c r="J1702" i="7"/>
  <c r="J1741" i="7"/>
  <c r="I1766" i="7"/>
  <c r="J1828" i="7"/>
  <c r="J1844" i="7"/>
  <c r="J2068" i="7"/>
  <c r="I2141" i="7"/>
  <c r="I2229" i="7"/>
  <c r="J2231" i="7"/>
  <c r="I2257" i="7"/>
  <c r="I2350" i="7"/>
  <c r="I2356" i="7"/>
  <c r="I2393" i="7"/>
  <c r="J1255" i="7"/>
  <c r="J1288" i="7"/>
  <c r="I1351" i="7"/>
  <c r="J1441" i="7"/>
  <c r="J1579" i="7"/>
  <c r="J1877" i="7"/>
  <c r="J1885" i="7"/>
  <c r="J1891" i="7"/>
  <c r="I1930" i="7"/>
  <c r="I2144" i="7"/>
  <c r="I2147" i="7"/>
  <c r="J2383" i="7"/>
  <c r="I2417" i="7"/>
  <c r="J2417" i="7"/>
  <c r="J1857" i="7"/>
  <c r="J1943" i="7"/>
  <c r="J2299" i="7"/>
  <c r="I1901" i="7"/>
  <c r="J2244" i="7"/>
  <c r="J2134" i="7"/>
  <c r="J2220" i="7"/>
  <c r="I2436" i="7"/>
  <c r="J2436" i="7"/>
  <c r="J2564" i="7"/>
  <c r="I2564" i="7"/>
  <c r="I2556" i="7"/>
  <c r="J2556" i="7"/>
  <c r="J181" i="7"/>
  <c r="J205" i="7"/>
  <c r="J220" i="7"/>
  <c r="J630" i="7"/>
  <c r="J991" i="7"/>
  <c r="J1035" i="7"/>
  <c r="J1057" i="7"/>
  <c r="J1135" i="7"/>
  <c r="I1168" i="7"/>
  <c r="I1228" i="7"/>
  <c r="I1381" i="7"/>
  <c r="I1425" i="7"/>
  <c r="J1507" i="7"/>
  <c r="I1603" i="7"/>
  <c r="J1892" i="7"/>
  <c r="I1915" i="7"/>
  <c r="I1957" i="7"/>
  <c r="J592" i="7"/>
  <c r="I974" i="7"/>
  <c r="J1027" i="7"/>
  <c r="I1030" i="7"/>
  <c r="J1065" i="7"/>
  <c r="I1114" i="7"/>
  <c r="J1243" i="7"/>
  <c r="I1246" i="7"/>
  <c r="J1431" i="7"/>
  <c r="I1431" i="7"/>
  <c r="J1531" i="7"/>
  <c r="J1551" i="7"/>
  <c r="J1659" i="7"/>
  <c r="J1687" i="7"/>
  <c r="J1728" i="7"/>
  <c r="J1747" i="7"/>
  <c r="I1754" i="7"/>
  <c r="I1762" i="7"/>
  <c r="I1803" i="7"/>
  <c r="I1827" i="7"/>
  <c r="J1850" i="7"/>
  <c r="I1966" i="7"/>
  <c r="J2004" i="7"/>
  <c r="J2100" i="7"/>
  <c r="J2105" i="7"/>
  <c r="I2185" i="7"/>
  <c r="I2230" i="7"/>
  <c r="J2408" i="7"/>
  <c r="I1081" i="7"/>
  <c r="I1083" i="7"/>
  <c r="I1096" i="7"/>
  <c r="J1153" i="7"/>
  <c r="I1192" i="7"/>
  <c r="J1471" i="7"/>
  <c r="J1515" i="7"/>
  <c r="J1523" i="7"/>
  <c r="I1556" i="7"/>
  <c r="J1606" i="7"/>
  <c r="J1646" i="7"/>
  <c r="I1664" i="7"/>
  <c r="J1695" i="7"/>
  <c r="J1720" i="7"/>
  <c r="J1765" i="7"/>
  <c r="I1858" i="7"/>
  <c r="J2031" i="7"/>
  <c r="J2072" i="7"/>
  <c r="J2200" i="7"/>
  <c r="J2261" i="7"/>
  <c r="I2296" i="7"/>
  <c r="J2344" i="7"/>
  <c r="J2360" i="7"/>
  <c r="I1690" i="7"/>
  <c r="I1732" i="7"/>
  <c r="I1774" i="7"/>
  <c r="I1779" i="7"/>
  <c r="I1861" i="7"/>
  <c r="I1958" i="7"/>
  <c r="I2092" i="7"/>
  <c r="I3187" i="7"/>
  <c r="J3187" i="7"/>
  <c r="I1632" i="7"/>
  <c r="I1760" i="7"/>
  <c r="J2195" i="7"/>
  <c r="I2219" i="7"/>
  <c r="J2303" i="7"/>
  <c r="I2316" i="7"/>
  <c r="J2316" i="7"/>
  <c r="J2411" i="7"/>
  <c r="I2930" i="7"/>
  <c r="J2930" i="7"/>
  <c r="I2530" i="7"/>
  <c r="J2584" i="7"/>
  <c r="I2643" i="7"/>
  <c r="I2906" i="7"/>
  <c r="J2919" i="7"/>
  <c r="J3260" i="7"/>
  <c r="I3260" i="7"/>
  <c r="J3338" i="7"/>
  <c r="I3338" i="7"/>
  <c r="J2791" i="7"/>
  <c r="J2822" i="7"/>
  <c r="I2943" i="7"/>
  <c r="I2976" i="7"/>
  <c r="J3006" i="7"/>
  <c r="J3040" i="7"/>
  <c r="I3089" i="7"/>
  <c r="I3280" i="7"/>
  <c r="I2363" i="7"/>
  <c r="J2371" i="7"/>
  <c r="J2398" i="7"/>
  <c r="J2418" i="7"/>
  <c r="I2648" i="7"/>
  <c r="J3156" i="7"/>
  <c r="I3263" i="7"/>
  <c r="J3263" i="7"/>
  <c r="I2917" i="7"/>
  <c r="J2917" i="7"/>
  <c r="J2788" i="7"/>
  <c r="I3302" i="7"/>
  <c r="J3302" i="7"/>
  <c r="I2456" i="7"/>
  <c r="J2490" i="7"/>
  <c r="I2612" i="7"/>
  <c r="J2634" i="7"/>
  <c r="I2634" i="7"/>
  <c r="I2692" i="7"/>
  <c r="I2716" i="7"/>
  <c r="J2914" i="7"/>
  <c r="I1037" i="7"/>
  <c r="J1077" i="7"/>
  <c r="J1291" i="7"/>
  <c r="I1466" i="7"/>
  <c r="J1481" i="7"/>
  <c r="I1509" i="7"/>
  <c r="J1517" i="7"/>
  <c r="I1650" i="7"/>
  <c r="J1790" i="7"/>
  <c r="I1902" i="7"/>
  <c r="J1949" i="7"/>
  <c r="J2120" i="7"/>
  <c r="I2176" i="7"/>
  <c r="J2193" i="7"/>
  <c r="I2203" i="7"/>
  <c r="J2240" i="7"/>
  <c r="J2467" i="7"/>
  <c r="J2548" i="7"/>
  <c r="I2596" i="7"/>
  <c r="I2615" i="7"/>
  <c r="I2644" i="7"/>
  <c r="I2656" i="7"/>
  <c r="J2735" i="7"/>
  <c r="J2767" i="7"/>
  <c r="J2820" i="7"/>
  <c r="J2839" i="7"/>
  <c r="I2869" i="7"/>
  <c r="I3017" i="7"/>
  <c r="J3052" i="7"/>
  <c r="I3071" i="7"/>
  <c r="I3098" i="7"/>
  <c r="I3176" i="7"/>
  <c r="J3184" i="7"/>
  <c r="J3230" i="7"/>
  <c r="I3270" i="7"/>
  <c r="I2465" i="7"/>
  <c r="I2473" i="7"/>
  <c r="I2490" i="7"/>
  <c r="J2521" i="7"/>
  <c r="I2534" i="7"/>
  <c r="I2551" i="7"/>
  <c r="I2572" i="7"/>
  <c r="I2659" i="7"/>
  <c r="J2714" i="7"/>
  <c r="J2738" i="7"/>
  <c r="J2887" i="7"/>
  <c r="J3066" i="7"/>
  <c r="J3112" i="7"/>
  <c r="I3253" i="7"/>
  <c r="I3256" i="7"/>
  <c r="J3284" i="7"/>
  <c r="I3284" i="7"/>
  <c r="J2447" i="7"/>
  <c r="J2452" i="7"/>
  <c r="J2488" i="7"/>
  <c r="J2511" i="7"/>
  <c r="I2514" i="7"/>
  <c r="J2599" i="7"/>
  <c r="J2632" i="7"/>
  <c r="I2647" i="7"/>
  <c r="I2676" i="7"/>
  <c r="J2695" i="7"/>
  <c r="J2758" i="7"/>
  <c r="J2800" i="7"/>
  <c r="I2804" i="7"/>
  <c r="J2807" i="7"/>
  <c r="I2847" i="7"/>
  <c r="I2898" i="7"/>
  <c r="J2898" i="7"/>
  <c r="J2913" i="7"/>
  <c r="I2780" i="7"/>
  <c r="J2790" i="7"/>
  <c r="J2823" i="7"/>
  <c r="J2874" i="7"/>
  <c r="I2908" i="7"/>
  <c r="J2983" i="7"/>
  <c r="I3050" i="7"/>
  <c r="I3080" i="7"/>
  <c r="J3080" i="7"/>
  <c r="J3208" i="7"/>
  <c r="I3343" i="7"/>
  <c r="I3620" i="7"/>
  <c r="J3620" i="7"/>
  <c r="I3784" i="7"/>
  <c r="J3784" i="7"/>
  <c r="I2096" i="7"/>
  <c r="J2206" i="7"/>
  <c r="I2264" i="7"/>
  <c r="I2291" i="7"/>
  <c r="I2312" i="7"/>
  <c r="J2380" i="7"/>
  <c r="I2463" i="7"/>
  <c r="I2491" i="7"/>
  <c r="J2554" i="7"/>
  <c r="J2618" i="7"/>
  <c r="J2736" i="7"/>
  <c r="J2746" i="7"/>
  <c r="J2994" i="7"/>
  <c r="I3144" i="7"/>
  <c r="J3182" i="7"/>
  <c r="I3240" i="7"/>
  <c r="I3335" i="7"/>
  <c r="I2184" i="7"/>
  <c r="J2217" i="7"/>
  <c r="J2256" i="7"/>
  <c r="J2272" i="7"/>
  <c r="J2288" i="7"/>
  <c r="I2327" i="7"/>
  <c r="I2392" i="7"/>
  <c r="J2425" i="7"/>
  <c r="I2435" i="7"/>
  <c r="I2440" i="7"/>
  <c r="J2486" i="7"/>
  <c r="I2535" i="7"/>
  <c r="I2547" i="7"/>
  <c r="J2586" i="7"/>
  <c r="J2616" i="7"/>
  <c r="J2682" i="7"/>
  <c r="J2722" i="7"/>
  <c r="I2739" i="7"/>
  <c r="I2862" i="7"/>
  <c r="J2865" i="7"/>
  <c r="I2885" i="7"/>
  <c r="I2959" i="7"/>
  <c r="J2986" i="7"/>
  <c r="J3023" i="7"/>
  <c r="J3158" i="7"/>
  <c r="I3400" i="7"/>
  <c r="I3581" i="7"/>
  <c r="J2951" i="7"/>
  <c r="J3002" i="7"/>
  <c r="I3022" i="7"/>
  <c r="J3078" i="7"/>
  <c r="I3086" i="7"/>
  <c r="I3102" i="7"/>
  <c r="J3138" i="7"/>
  <c r="J3165" i="7"/>
  <c r="J3234" i="7"/>
  <c r="I3294" i="7"/>
  <c r="I3322" i="7"/>
  <c r="I3325" i="7"/>
  <c r="I3328" i="7"/>
  <c r="I3415" i="7"/>
  <c r="I3687" i="7"/>
  <c r="I3715" i="7"/>
  <c r="J3811" i="7"/>
  <c r="J3816" i="7"/>
  <c r="I3853" i="7"/>
  <c r="J3942" i="7"/>
  <c r="J4248" i="7"/>
  <c r="J4623" i="7"/>
  <c r="J4675" i="7"/>
  <c r="I4675" i="7"/>
  <c r="I3478" i="7"/>
  <c r="I3526" i="7"/>
  <c r="I3646" i="7"/>
  <c r="J3804" i="7"/>
  <c r="I3814" i="7"/>
  <c r="J3850" i="7"/>
  <c r="J3880" i="7"/>
  <c r="J4018" i="7"/>
  <c r="I4651" i="7"/>
  <c r="J4691" i="7"/>
  <c r="J4830" i="7"/>
  <c r="I4830" i="7"/>
  <c r="I3002" i="7"/>
  <c r="J3084" i="7"/>
  <c r="J3086" i="7"/>
  <c r="J3410" i="7"/>
  <c r="I3418" i="7"/>
  <c r="I3515" i="7"/>
  <c r="I3580" i="7"/>
  <c r="I3730" i="7"/>
  <c r="J3780" i="7"/>
  <c r="J3980" i="7"/>
  <c r="J4033" i="7"/>
  <c r="J4082" i="7"/>
  <c r="J4109" i="7"/>
  <c r="I4109" i="7"/>
  <c r="I4588" i="7"/>
  <c r="J4588" i="7"/>
  <c r="J4599" i="7"/>
  <c r="J4659" i="7"/>
  <c r="J3320" i="7"/>
  <c r="I3334" i="7"/>
  <c r="I3369" i="7"/>
  <c r="I3376" i="7"/>
  <c r="I3389" i="7"/>
  <c r="J4532" i="7"/>
  <c r="I4532" i="7"/>
  <c r="J4928" i="7"/>
  <c r="I4928" i="7"/>
  <c r="C12" i="9"/>
  <c r="K12" i="9"/>
  <c r="D12" i="9"/>
  <c r="B12" i="9"/>
  <c r="J3937" i="7"/>
  <c r="J4227" i="7"/>
  <c r="I4227" i="7"/>
  <c r="I4446" i="7"/>
  <c r="J4446" i="7"/>
  <c r="I4892" i="7"/>
  <c r="J4892" i="7"/>
  <c r="I3636" i="7"/>
  <c r="I4739" i="7"/>
  <c r="J4954" i="7"/>
  <c r="I4954" i="7"/>
  <c r="I3479" i="7"/>
  <c r="J3589" i="7"/>
  <c r="I3621" i="7"/>
  <c r="I3679" i="7"/>
  <c r="J3696" i="7"/>
  <c r="J3756" i="7"/>
  <c r="J3910" i="7"/>
  <c r="I3913" i="7"/>
  <c r="J3919" i="7"/>
  <c r="J3986" i="7"/>
  <c r="J4552" i="7"/>
  <c r="I4552" i="7"/>
  <c r="J4725" i="7"/>
  <c r="J4940" i="7"/>
  <c r="I4940" i="7"/>
  <c r="I3490" i="7"/>
  <c r="I3508" i="7"/>
  <c r="J3960" i="7"/>
  <c r="I3960" i="7"/>
  <c r="J4050" i="7"/>
  <c r="J4072" i="7"/>
  <c r="I4444" i="7"/>
  <c r="J4544" i="7"/>
  <c r="I4544" i="7"/>
  <c r="J4701" i="7"/>
  <c r="J4709" i="7"/>
  <c r="J3606" i="7"/>
  <c r="J3936" i="7"/>
  <c r="J4034" i="7"/>
  <c r="J4376" i="7"/>
  <c r="J4723" i="7"/>
  <c r="I4723" i="7"/>
  <c r="I4786" i="7"/>
  <c r="J4786" i="7"/>
  <c r="I3609" i="7"/>
  <c r="I3612" i="7"/>
  <c r="I3724" i="7"/>
  <c r="J3739" i="7"/>
  <c r="I3904" i="7"/>
  <c r="I3916" i="7"/>
  <c r="I4550" i="7"/>
  <c r="J4754" i="7"/>
  <c r="I4007" i="7"/>
  <c r="J4027" i="7"/>
  <c r="I4059" i="7"/>
  <c r="I4677" i="7"/>
  <c r="I4768" i="7"/>
  <c r="E55" i="9"/>
  <c r="B55" i="9"/>
  <c r="B106" i="9"/>
  <c r="F106" i="9"/>
  <c r="C106" i="9"/>
  <c r="I2727" i="7"/>
  <c r="I2836" i="7"/>
  <c r="I2971" i="7"/>
  <c r="J3124" i="7"/>
  <c r="I3190" i="7"/>
  <c r="I3289" i="7"/>
  <c r="J3428" i="7"/>
  <c r="I3757" i="7"/>
  <c r="I3838" i="7"/>
  <c r="I4003" i="7"/>
  <c r="I4490" i="7"/>
  <c r="I4604" i="7"/>
  <c r="J4604" i="7"/>
  <c r="J33" i="8"/>
  <c r="L114" i="9"/>
  <c r="F114" i="9"/>
  <c r="E114" i="9"/>
  <c r="B114" i="9"/>
  <c r="L133" i="9"/>
  <c r="K133" i="9"/>
  <c r="B133" i="9"/>
  <c r="N65" i="10"/>
  <c r="E65" i="10"/>
  <c r="G65" i="10" s="1"/>
  <c r="E181" i="10"/>
  <c r="G181" i="10" s="1"/>
  <c r="D181" i="10"/>
  <c r="B181" i="10"/>
  <c r="AI76" i="11"/>
  <c r="L76" i="11"/>
  <c r="AJ76" i="11"/>
  <c r="K76" i="11"/>
  <c r="W76" i="11"/>
  <c r="V76" i="11"/>
  <c r="U76" i="11"/>
  <c r="S76" i="11"/>
  <c r="J76" i="11"/>
  <c r="AH76" i="11"/>
  <c r="H76" i="11"/>
  <c r="AG76" i="11"/>
  <c r="G76" i="11"/>
  <c r="AB76" i="11"/>
  <c r="D76" i="11"/>
  <c r="AA76" i="11"/>
  <c r="Z76" i="11"/>
  <c r="X76" i="11"/>
  <c r="B76" i="11"/>
  <c r="J57" i="8"/>
  <c r="J175" i="8"/>
  <c r="N14" i="9"/>
  <c r="F19" i="9"/>
  <c r="E19" i="9"/>
  <c r="B19" i="9"/>
  <c r="L19" i="9"/>
  <c r="B74" i="9"/>
  <c r="C114" i="9"/>
  <c r="C133" i="9"/>
  <c r="F165" i="9"/>
  <c r="D165" i="9"/>
  <c r="C165" i="9"/>
  <c r="L165" i="9"/>
  <c r="N165" i="9" s="1"/>
  <c r="K165" i="9"/>
  <c r="L171" i="9"/>
  <c r="F171" i="9"/>
  <c r="E171" i="9"/>
  <c r="B171" i="9"/>
  <c r="K197" i="9"/>
  <c r="B65" i="10"/>
  <c r="D108" i="10"/>
  <c r="K108" i="10"/>
  <c r="N173" i="10"/>
  <c r="B173" i="10"/>
  <c r="K196" i="10"/>
  <c r="E196" i="10"/>
  <c r="G196" i="10" s="1"/>
  <c r="D196" i="10"/>
  <c r="L196" i="10"/>
  <c r="Z30" i="11"/>
  <c r="AB30" i="11"/>
  <c r="V30" i="11"/>
  <c r="U30" i="11"/>
  <c r="O30" i="11"/>
  <c r="AA30" i="11"/>
  <c r="C76" i="11"/>
  <c r="J4655" i="7"/>
  <c r="J4854" i="7"/>
  <c r="I4924" i="7"/>
  <c r="J4938" i="7"/>
  <c r="J161" i="8"/>
  <c r="F52" i="9"/>
  <c r="E52" i="9"/>
  <c r="D52" i="9"/>
  <c r="C52" i="9"/>
  <c r="L52" i="9"/>
  <c r="K52" i="9"/>
  <c r="E74" i="9"/>
  <c r="L83" i="9"/>
  <c r="E83" i="9"/>
  <c r="D87" i="9"/>
  <c r="C87" i="9"/>
  <c r="B87" i="9"/>
  <c r="K87" i="9"/>
  <c r="F87" i="9"/>
  <c r="E87" i="9"/>
  <c r="D114" i="9"/>
  <c r="D128" i="9"/>
  <c r="D133" i="9"/>
  <c r="B157" i="9"/>
  <c r="B165" i="9"/>
  <c r="C171" i="9"/>
  <c r="L197" i="9"/>
  <c r="K39" i="10"/>
  <c r="D39" i="10"/>
  <c r="E39" i="10"/>
  <c r="G39" i="10" s="1"/>
  <c r="I65" i="10"/>
  <c r="K82" i="10"/>
  <c r="B82" i="10"/>
  <c r="I108" i="10"/>
  <c r="B196" i="10"/>
  <c r="L201" i="10"/>
  <c r="K201" i="10"/>
  <c r="AI50" i="11"/>
  <c r="T50" i="11"/>
  <c r="S50" i="11"/>
  <c r="R50" i="11"/>
  <c r="W50" i="11"/>
  <c r="G50" i="11"/>
  <c r="I76" i="11"/>
  <c r="T86" i="11"/>
  <c r="AJ86" i="11"/>
  <c r="H86" i="11"/>
  <c r="AI86" i="11"/>
  <c r="C86" i="11"/>
  <c r="O86" i="11"/>
  <c r="N86" i="11"/>
  <c r="L86" i="11"/>
  <c r="K86" i="11"/>
  <c r="B86" i="11"/>
  <c r="AF86" i="11"/>
  <c r="AE86" i="11"/>
  <c r="AD86" i="11"/>
  <c r="W86" i="11"/>
  <c r="Z103" i="11"/>
  <c r="L103" i="11"/>
  <c r="J3965" i="7"/>
  <c r="J4026" i="7"/>
  <c r="J4062" i="7"/>
  <c r="J4179" i="7"/>
  <c r="I4240" i="7"/>
  <c r="J4284" i="7"/>
  <c r="J4313" i="7"/>
  <c r="I4468" i="7"/>
  <c r="J4502" i="7"/>
  <c r="J4608" i="7"/>
  <c r="J4620" i="7"/>
  <c r="J4631" i="7"/>
  <c r="I4698" i="7"/>
  <c r="J4706" i="7"/>
  <c r="I4749" i="7"/>
  <c r="J4781" i="7"/>
  <c r="J148" i="8"/>
  <c r="J158" i="8"/>
  <c r="Q15" i="9"/>
  <c r="B52" i="9"/>
  <c r="B64" i="9"/>
  <c r="E64" i="9"/>
  <c r="D64" i="9"/>
  <c r="C64" i="9"/>
  <c r="L64" i="9"/>
  <c r="K64" i="9"/>
  <c r="F64" i="9"/>
  <c r="E75" i="9"/>
  <c r="D75" i="9"/>
  <c r="C75" i="9"/>
  <c r="L75" i="9"/>
  <c r="K75" i="9"/>
  <c r="F75" i="9"/>
  <c r="B83" i="9"/>
  <c r="L87" i="9"/>
  <c r="D110" i="9"/>
  <c r="E128" i="9"/>
  <c r="D171" i="9"/>
  <c r="K182" i="9"/>
  <c r="N62" i="10"/>
  <c r="L62" i="10"/>
  <c r="K79" i="10"/>
  <c r="L79" i="10"/>
  <c r="I82" i="10"/>
  <c r="I118" i="10"/>
  <c r="R19" i="11"/>
  <c r="Q19" i="5" s="1"/>
  <c r="BB19" i="5" s="1"/>
  <c r="O19" i="11"/>
  <c r="N19" i="11"/>
  <c r="O19" i="5" s="1"/>
  <c r="AX19" i="5" s="1"/>
  <c r="H19" i="11"/>
  <c r="D19" i="11"/>
  <c r="C19" i="11"/>
  <c r="AE19" i="11"/>
  <c r="Y19" i="11"/>
  <c r="F50" i="11"/>
  <c r="Y56" i="11"/>
  <c r="X56" i="11"/>
  <c r="W56" i="11"/>
  <c r="T56" i="11"/>
  <c r="K56" i="11"/>
  <c r="G56" i="11"/>
  <c r="F56" i="11"/>
  <c r="AK56" i="11"/>
  <c r="D56" i="11"/>
  <c r="AE56" i="11"/>
  <c r="AD56" i="11"/>
  <c r="C56" i="11"/>
  <c r="Q60" i="11"/>
  <c r="N60" i="11"/>
  <c r="O60" i="5" s="1"/>
  <c r="AF60" i="11"/>
  <c r="AE60" i="11"/>
  <c r="S60" i="11"/>
  <c r="R60" i="11"/>
  <c r="L60" i="11"/>
  <c r="R86" i="11"/>
  <c r="AC38" i="12"/>
  <c r="AB38" i="12"/>
  <c r="AA38" i="12"/>
  <c r="J4004" i="7"/>
  <c r="J4038" i="7"/>
  <c r="I4040" i="7"/>
  <c r="J4251" i="7"/>
  <c r="I4305" i="7"/>
  <c r="J4367" i="7"/>
  <c r="I4483" i="7"/>
  <c r="J4547" i="7"/>
  <c r="J4744" i="7"/>
  <c r="J4862" i="7"/>
  <c r="J77" i="8"/>
  <c r="D39" i="9"/>
  <c r="Q39" i="9" s="1"/>
  <c r="E71" i="9"/>
  <c r="F71" i="9"/>
  <c r="C83" i="9"/>
  <c r="L141" i="9"/>
  <c r="N141" i="9" s="1"/>
  <c r="K141" i="9"/>
  <c r="C141" i="9"/>
  <c r="D183" i="9"/>
  <c r="B183" i="9"/>
  <c r="Q19" i="11"/>
  <c r="B56" i="11"/>
  <c r="AI60" i="11"/>
  <c r="S86" i="11"/>
  <c r="I4122" i="7"/>
  <c r="J4154" i="7"/>
  <c r="J4462" i="7"/>
  <c r="J84" i="8"/>
  <c r="J134" i="8"/>
  <c r="F195" i="9"/>
  <c r="L195" i="9"/>
  <c r="N195" i="9" s="1"/>
  <c r="E195" i="9"/>
  <c r="B195" i="9"/>
  <c r="L95" i="10"/>
  <c r="N95" i="10"/>
  <c r="N175" i="10"/>
  <c r="K175" i="10"/>
  <c r="E175" i="10"/>
  <c r="G175" i="10" s="1"/>
  <c r="P59" i="13"/>
  <c r="B59" i="13"/>
  <c r="W59" i="13"/>
  <c r="B60" i="12"/>
  <c r="V59" i="13"/>
  <c r="R59" i="13"/>
  <c r="Q59" i="13"/>
  <c r="O59" i="13"/>
  <c r="U74" i="13"/>
  <c r="B75" i="12"/>
  <c r="B120" i="13"/>
  <c r="Q120" i="13"/>
  <c r="B121" i="12"/>
  <c r="O120" i="13"/>
  <c r="L78" i="9"/>
  <c r="B78" i="9"/>
  <c r="K122" i="9"/>
  <c r="F122" i="9"/>
  <c r="L168" i="9"/>
  <c r="E168" i="9"/>
  <c r="D168" i="9"/>
  <c r="C168" i="9"/>
  <c r="F168" i="9"/>
  <c r="L174" i="9"/>
  <c r="D174" i="9"/>
  <c r="L26" i="10"/>
  <c r="E26" i="10"/>
  <c r="K63" i="10"/>
  <c r="E63" i="10"/>
  <c r="G63" i="10" s="1"/>
  <c r="D63" i="10"/>
  <c r="N115" i="10"/>
  <c r="L115" i="10"/>
  <c r="K115" i="10"/>
  <c r="J4130" i="7"/>
  <c r="I4243" i="7"/>
  <c r="I4392" i="7"/>
  <c r="J4445" i="7"/>
  <c r="J4516" i="7"/>
  <c r="I4540" i="7"/>
  <c r="J4576" i="7"/>
  <c r="J4685" i="7"/>
  <c r="I4735" i="7"/>
  <c r="I4826" i="7"/>
  <c r="K56" i="9"/>
  <c r="F56" i="9"/>
  <c r="C56" i="9"/>
  <c r="C78" i="9"/>
  <c r="B100" i="9"/>
  <c r="K100" i="9"/>
  <c r="D122" i="9"/>
  <c r="D153" i="9"/>
  <c r="B168" i="9"/>
  <c r="B174" i="9"/>
  <c r="B26" i="10"/>
  <c r="B115" i="10"/>
  <c r="AJ5" i="11"/>
  <c r="AH5" i="11"/>
  <c r="N5" i="11"/>
  <c r="M5" i="11"/>
  <c r="Q190" i="11"/>
  <c r="AJ190" i="11"/>
  <c r="P190" i="11"/>
  <c r="AI190" i="11"/>
  <c r="M190" i="11"/>
  <c r="AD190" i="11"/>
  <c r="I190" i="11"/>
  <c r="AC190" i="11"/>
  <c r="H190" i="11"/>
  <c r="X190" i="11"/>
  <c r="W190" i="11"/>
  <c r="U190" i="11"/>
  <c r="T190" i="11"/>
  <c r="L190" i="11"/>
  <c r="K190" i="11"/>
  <c r="F190" i="11"/>
  <c r="E190" i="11"/>
  <c r="AE190" i="11"/>
  <c r="AB190" i="11"/>
  <c r="G190" i="11"/>
  <c r="AF190" i="11"/>
  <c r="I4131" i="7"/>
  <c r="I4207" i="7"/>
  <c r="I4217" i="7"/>
  <c r="I4223" i="7"/>
  <c r="J4265" i="7"/>
  <c r="I4275" i="7"/>
  <c r="J4280" i="7"/>
  <c r="J4471" i="7"/>
  <c r="J4579" i="7"/>
  <c r="I4622" i="7"/>
  <c r="L31" i="9"/>
  <c r="B56" i="9"/>
  <c r="D78" i="9"/>
  <c r="F154" i="9"/>
  <c r="K154" i="9"/>
  <c r="C154" i="9"/>
  <c r="B154" i="9"/>
  <c r="E174" i="9"/>
  <c r="K179" i="9"/>
  <c r="F179" i="9"/>
  <c r="E179" i="9"/>
  <c r="I93" i="10"/>
  <c r="I178" i="10"/>
  <c r="I24" i="10"/>
  <c r="I101" i="10"/>
  <c r="K26" i="10"/>
  <c r="E37" i="10"/>
  <c r="G37" i="10" s="1"/>
  <c r="D37" i="10"/>
  <c r="B37" i="10"/>
  <c r="N37" i="10"/>
  <c r="E55" i="10"/>
  <c r="G55" i="10" s="1"/>
  <c r="N73" i="10"/>
  <c r="L73" i="10"/>
  <c r="K73" i="10"/>
  <c r="B73" i="10"/>
  <c r="I106" i="10"/>
  <c r="E115" i="10"/>
  <c r="G115" i="10" s="1"/>
  <c r="I130" i="10"/>
  <c r="L138" i="10"/>
  <c r="N143" i="10"/>
  <c r="L143" i="10"/>
  <c r="T53" i="11"/>
  <c r="R53" i="11"/>
  <c r="E53" i="11"/>
  <c r="D190" i="11"/>
  <c r="J4112" i="7"/>
  <c r="I4156" i="7"/>
  <c r="I4159" i="7"/>
  <c r="I4183" i="7"/>
  <c r="I4199" i="7"/>
  <c r="I4320" i="7"/>
  <c r="J4332" i="7"/>
  <c r="J4348" i="7"/>
  <c r="I4350" i="7"/>
  <c r="J4458" i="7"/>
  <c r="J4496" i="7"/>
  <c r="J4632" i="7"/>
  <c r="I4797" i="7"/>
  <c r="J4800" i="7"/>
  <c r="J4850" i="7"/>
  <c r="J4902" i="7"/>
  <c r="J4995" i="7"/>
  <c r="I4995" i="7"/>
  <c r="E97" i="9"/>
  <c r="F97" i="9"/>
  <c r="F100" i="9"/>
  <c r="F174" i="9"/>
  <c r="I23" i="10"/>
  <c r="D73" i="10"/>
  <c r="I89" i="10"/>
  <c r="D112" i="10"/>
  <c r="N112" i="10"/>
  <c r="B130" i="10"/>
  <c r="K199" i="10"/>
  <c r="N199" i="10"/>
  <c r="D199" i="10"/>
  <c r="V54" i="11"/>
  <c r="F54" i="11"/>
  <c r="U54" i="11"/>
  <c r="E54" i="11"/>
  <c r="T54" i="11"/>
  <c r="D54" i="11"/>
  <c r="AI54" i="11"/>
  <c r="S54" i="11"/>
  <c r="C54" i="11"/>
  <c r="AH54" i="11"/>
  <c r="R54" i="11"/>
  <c r="Q54" i="5" s="1"/>
  <c r="BB54" i="5" s="1"/>
  <c r="B54" i="11"/>
  <c r="AF54" i="11"/>
  <c r="O54" i="11"/>
  <c r="AD54" i="11"/>
  <c r="N54" i="11"/>
  <c r="AC54" i="11"/>
  <c r="L54" i="11"/>
  <c r="AA54" i="11"/>
  <c r="Z54" i="11"/>
  <c r="Q54" i="11"/>
  <c r="G54" i="11"/>
  <c r="AG54" i="11"/>
  <c r="AB54" i="11"/>
  <c r="X148" i="11"/>
  <c r="H148" i="11"/>
  <c r="AJ148" i="11"/>
  <c r="AI148" i="11"/>
  <c r="AG148" i="11"/>
  <c r="AB167" i="11"/>
  <c r="K167" i="11"/>
  <c r="AI167" i="11"/>
  <c r="D167" i="11"/>
  <c r="AH167" i="11"/>
  <c r="C167" i="11"/>
  <c r="AD167" i="11"/>
  <c r="S167" i="11"/>
  <c r="AG167" i="11"/>
  <c r="AE167" i="11"/>
  <c r="R167" i="11"/>
  <c r="P167" i="11"/>
  <c r="O167" i="11"/>
  <c r="Q167" i="11"/>
  <c r="N167" i="11"/>
  <c r="O167" i="5" s="1"/>
  <c r="AX167" i="5" s="1"/>
  <c r="B167" i="11"/>
  <c r="C17" i="9"/>
  <c r="B24" i="9"/>
  <c r="D36" i="9"/>
  <c r="C36" i="9"/>
  <c r="B36" i="9"/>
  <c r="K36" i="9"/>
  <c r="C97" i="9"/>
  <c r="D163" i="9"/>
  <c r="N47" i="10"/>
  <c r="L47" i="10"/>
  <c r="L56" i="10"/>
  <c r="E56" i="10"/>
  <c r="G56" i="10" s="1"/>
  <c r="D56" i="10"/>
  <c r="E73" i="10"/>
  <c r="G73" i="10" s="1"/>
  <c r="N102" i="10"/>
  <c r="L102" i="10"/>
  <c r="K116" i="10"/>
  <c r="L116" i="10"/>
  <c r="H54" i="11"/>
  <c r="J4906" i="7"/>
  <c r="J4934" i="7"/>
  <c r="J14" i="8"/>
  <c r="J39" i="8"/>
  <c r="J45" i="8"/>
  <c r="J70" i="8"/>
  <c r="J113" i="8"/>
  <c r="J129" i="8"/>
  <c r="J140" i="8"/>
  <c r="J170" i="8"/>
  <c r="K22" i="9"/>
  <c r="I57" i="10"/>
  <c r="N105" i="10"/>
  <c r="L105" i="10"/>
  <c r="K105" i="10"/>
  <c r="E105" i="10"/>
  <c r="G105" i="10" s="1"/>
  <c r="L198" i="10"/>
  <c r="N198" i="10"/>
  <c r="K198" i="10"/>
  <c r="Y26" i="11"/>
  <c r="R26" i="11"/>
  <c r="O26" i="11"/>
  <c r="AK26" i="11"/>
  <c r="N26" i="11"/>
  <c r="O26" i="5" s="1"/>
  <c r="AX26" i="5" s="1"/>
  <c r="AJ26" i="11"/>
  <c r="M26" i="11"/>
  <c r="AI26" i="11"/>
  <c r="K26" i="11"/>
  <c r="AD26" i="11"/>
  <c r="G26" i="11"/>
  <c r="AB26" i="11"/>
  <c r="D26" i="11"/>
  <c r="Z26" i="11"/>
  <c r="C26" i="11"/>
  <c r="W80" i="11"/>
  <c r="D80" i="11"/>
  <c r="C80" i="11"/>
  <c r="AL80" i="11"/>
  <c r="AK80" i="11"/>
  <c r="AJ80" i="11"/>
  <c r="AI80" i="11"/>
  <c r="Y80" i="11"/>
  <c r="H80" i="11"/>
  <c r="G80" i="11"/>
  <c r="F80" i="11"/>
  <c r="Z93" i="11"/>
  <c r="AG93" i="11"/>
  <c r="W182" i="11"/>
  <c r="H182" i="11"/>
  <c r="AJ182" i="11"/>
  <c r="E182" i="11"/>
  <c r="AG182" i="11"/>
  <c r="D182" i="11"/>
  <c r="X182" i="11"/>
  <c r="V182" i="11"/>
  <c r="AF182" i="11"/>
  <c r="AB182" i="11"/>
  <c r="P182" i="11"/>
  <c r="M182" i="11"/>
  <c r="U182" i="11"/>
  <c r="L182" i="11"/>
  <c r="AB124" i="12"/>
  <c r="Q124" i="12"/>
  <c r="Y138" i="12"/>
  <c r="U138" i="12"/>
  <c r="S138" i="12"/>
  <c r="Z138" i="12"/>
  <c r="I4937" i="7"/>
  <c r="I4982" i="7"/>
  <c r="J11" i="8"/>
  <c r="J86" i="8"/>
  <c r="J106" i="8"/>
  <c r="J126" i="8"/>
  <c r="L22" i="9"/>
  <c r="B140" i="9"/>
  <c r="B181" i="9"/>
  <c r="K97" i="10"/>
  <c r="N97" i="10"/>
  <c r="L97" i="10"/>
  <c r="E97" i="10"/>
  <c r="G97" i="10" s="1"/>
  <c r="D97" i="10"/>
  <c r="B105" i="10"/>
  <c r="L110" i="10"/>
  <c r="K110" i="10"/>
  <c r="E110" i="10"/>
  <c r="G110" i="10" s="1"/>
  <c r="B110" i="10"/>
  <c r="I154" i="10"/>
  <c r="B154" i="10"/>
  <c r="B198" i="10"/>
  <c r="B26" i="11"/>
  <c r="X80" i="11"/>
  <c r="AF85" i="11"/>
  <c r="Z85" i="11"/>
  <c r="Y85" i="11"/>
  <c r="U88" i="11"/>
  <c r="N88" i="11"/>
  <c r="AL88" i="11"/>
  <c r="W88" i="11"/>
  <c r="V88" i="11"/>
  <c r="L88" i="11"/>
  <c r="J182" i="11"/>
  <c r="Z85" i="12"/>
  <c r="X85" i="12"/>
  <c r="W85" i="12"/>
  <c r="V85" i="12"/>
  <c r="U85" i="12"/>
  <c r="AB85" i="12"/>
  <c r="AA85" i="12"/>
  <c r="T85" i="12"/>
  <c r="J103" i="8"/>
  <c r="J123" i="8"/>
  <c r="J137" i="8"/>
  <c r="J154" i="8"/>
  <c r="D14" i="9"/>
  <c r="C29" i="9"/>
  <c r="B58" i="9"/>
  <c r="Q70" i="9"/>
  <c r="D85" i="9"/>
  <c r="N85" i="9" s="1"/>
  <c r="C93" i="9"/>
  <c r="D104" i="9"/>
  <c r="L116" i="9"/>
  <c r="B135" i="9"/>
  <c r="D140" i="9"/>
  <c r="Q140" i="9" s="1"/>
  <c r="B144" i="9"/>
  <c r="K155" i="9"/>
  <c r="D162" i="9"/>
  <c r="B162" i="9"/>
  <c r="K173" i="9"/>
  <c r="E29" i="10"/>
  <c r="G29" i="10" s="1"/>
  <c r="I35" i="10"/>
  <c r="E57" i="10"/>
  <c r="G57" i="10" s="1"/>
  <c r="N64" i="10"/>
  <c r="E72" i="10"/>
  <c r="B74" i="10"/>
  <c r="D162" i="10"/>
  <c r="E198" i="10"/>
  <c r="G198" i="10" s="1"/>
  <c r="AE13" i="11"/>
  <c r="AF13" i="11"/>
  <c r="N13" i="11"/>
  <c r="O13" i="5" s="1"/>
  <c r="AD13" i="11"/>
  <c r="M13" i="11"/>
  <c r="AB13" i="11"/>
  <c r="J13" i="11"/>
  <c r="AA13" i="11"/>
  <c r="I13" i="11"/>
  <c r="Z13" i="11"/>
  <c r="H13" i="11"/>
  <c r="V13" i="11"/>
  <c r="Q13" i="5" s="1"/>
  <c r="F13" i="11"/>
  <c r="U13" i="11"/>
  <c r="E13" i="11"/>
  <c r="AB13" i="5" s="1"/>
  <c r="AP13" i="5" s="1"/>
  <c r="AL13" i="11"/>
  <c r="T13" i="11"/>
  <c r="D13" i="11"/>
  <c r="H26" i="11"/>
  <c r="B85" i="11"/>
  <c r="AB88" i="11"/>
  <c r="AB97" i="12"/>
  <c r="Z97" i="12"/>
  <c r="U97" i="12"/>
  <c r="T97" i="12"/>
  <c r="V97" i="12"/>
  <c r="R97" i="12"/>
  <c r="W97" i="12"/>
  <c r="L86" i="15"/>
  <c r="P86" i="15"/>
  <c r="O86" i="15"/>
  <c r="N86" i="15"/>
  <c r="Q86" i="15"/>
  <c r="J4956" i="7"/>
  <c r="J3" i="8"/>
  <c r="J142" i="8"/>
  <c r="J182" i="8"/>
  <c r="Q85" i="9"/>
  <c r="L144" i="9"/>
  <c r="N144" i="9" s="1"/>
  <c r="D36" i="10"/>
  <c r="K36" i="10"/>
  <c r="N204" i="10"/>
  <c r="L204" i="10"/>
  <c r="K204" i="10"/>
  <c r="D204" i="10"/>
  <c r="Q13" i="11"/>
  <c r="AE26" i="11"/>
  <c r="AG71" i="11"/>
  <c r="AF71" i="11"/>
  <c r="Z71" i="11"/>
  <c r="T71" i="11"/>
  <c r="L71" i="11"/>
  <c r="AL73" i="11"/>
  <c r="E73" i="11"/>
  <c r="D73" i="11"/>
  <c r="AK73" i="11"/>
  <c r="AC73" i="11"/>
  <c r="Z73" i="11"/>
  <c r="N73" i="11"/>
  <c r="J73" i="11"/>
  <c r="M73" i="5" s="1"/>
  <c r="AT73" i="5" s="1"/>
  <c r="W78" i="11"/>
  <c r="O78" i="11"/>
  <c r="N78" i="11"/>
  <c r="AL78" i="11"/>
  <c r="AE78" i="11"/>
  <c r="AC78" i="11"/>
  <c r="AB78" i="11"/>
  <c r="AA78" i="11"/>
  <c r="P78" i="11"/>
  <c r="L78" i="11"/>
  <c r="J78" i="11"/>
  <c r="AJ108" i="11"/>
  <c r="AA108" i="11"/>
  <c r="D108" i="11"/>
  <c r="Z108" i="11"/>
  <c r="C108" i="11"/>
  <c r="AB108" i="11"/>
  <c r="Y108" i="11"/>
  <c r="X108" i="11"/>
  <c r="S108" i="11"/>
  <c r="P108" i="11"/>
  <c r="M108" i="11"/>
  <c r="AL108" i="11"/>
  <c r="L108" i="11"/>
  <c r="AK108" i="11"/>
  <c r="K108" i="11"/>
  <c r="S110" i="11"/>
  <c r="H110" i="11"/>
  <c r="G110" i="11"/>
  <c r="AD110" i="11"/>
  <c r="AA110" i="11"/>
  <c r="V110" i="11"/>
  <c r="U110" i="11"/>
  <c r="K110" i="11"/>
  <c r="E110" i="11"/>
  <c r="D110" i="11"/>
  <c r="C110" i="11"/>
  <c r="AF160" i="11"/>
  <c r="AD160" i="11"/>
  <c r="Y160" i="11"/>
  <c r="AI160" i="11"/>
  <c r="X160" i="11"/>
  <c r="J4810" i="7"/>
  <c r="J112" i="8"/>
  <c r="D22" i="9"/>
  <c r="D32" i="9"/>
  <c r="N32" i="9" s="1"/>
  <c r="D90" i="9"/>
  <c r="E111" i="9"/>
  <c r="E150" i="9"/>
  <c r="D186" i="9"/>
  <c r="E198" i="9"/>
  <c r="Y13" i="11"/>
  <c r="G13" i="13" s="1"/>
  <c r="AJ71" i="11"/>
  <c r="T78" i="11"/>
  <c r="AH105" i="11"/>
  <c r="P105" i="11"/>
  <c r="O105" i="11"/>
  <c r="AB105" i="11"/>
  <c r="V105" i="11"/>
  <c r="U105" i="11"/>
  <c r="T105" i="11"/>
  <c r="K105" i="11"/>
  <c r="AL105" i="11"/>
  <c r="G105" i="11"/>
  <c r="AG105" i="11"/>
  <c r="F105" i="11"/>
  <c r="AF105" i="11"/>
  <c r="E105" i="11"/>
  <c r="AB105" i="5" s="1"/>
  <c r="N108" i="11"/>
  <c r="M108" i="5" s="1"/>
  <c r="AF110" i="11"/>
  <c r="I4816" i="7"/>
  <c r="J4838" i="7"/>
  <c r="I4858" i="7"/>
  <c r="I4979" i="7"/>
  <c r="I4987" i="7"/>
  <c r="J4" i="8"/>
  <c r="J51" i="8"/>
  <c r="C16" i="9"/>
  <c r="E22" i="9"/>
  <c r="B70" i="9"/>
  <c r="B95" i="9"/>
  <c r="C102" i="9"/>
  <c r="F111" i="9"/>
  <c r="F119" i="9"/>
  <c r="F125" i="9"/>
  <c r="F146" i="9"/>
  <c r="F150" i="9"/>
  <c r="B160" i="9"/>
  <c r="K176" i="9"/>
  <c r="F176" i="9"/>
  <c r="E186" i="9"/>
  <c r="F198" i="9"/>
  <c r="B45" i="10"/>
  <c r="E153" i="10"/>
  <c r="G153" i="10" s="1"/>
  <c r="D153" i="10"/>
  <c r="AG13" i="11"/>
  <c r="AE62" i="11"/>
  <c r="AD62" i="11"/>
  <c r="M62" i="11"/>
  <c r="K62" i="11"/>
  <c r="H62" i="11"/>
  <c r="C105" i="11"/>
  <c r="AF108" i="11"/>
  <c r="AG110" i="11"/>
  <c r="I4836" i="7"/>
  <c r="J4841" i="7"/>
  <c r="J4913" i="7"/>
  <c r="J4947" i="7"/>
  <c r="J4955" i="7"/>
  <c r="J160" i="8"/>
  <c r="J173" i="8"/>
  <c r="D16" i="9"/>
  <c r="B40" i="9"/>
  <c r="D73" i="9"/>
  <c r="D84" i="9"/>
  <c r="E108" i="9"/>
  <c r="K111" i="9"/>
  <c r="K146" i="9"/>
  <c r="L186" i="9"/>
  <c r="L198" i="9"/>
  <c r="E45" i="10"/>
  <c r="G45" i="10" s="1"/>
  <c r="B61" i="10"/>
  <c r="L61" i="10"/>
  <c r="B153" i="10"/>
  <c r="K176" i="10"/>
  <c r="D176" i="10"/>
  <c r="AH13" i="11"/>
  <c r="Y68" i="11"/>
  <c r="D68" i="13" s="1"/>
  <c r="E69" i="12" s="1"/>
  <c r="W68" i="11"/>
  <c r="T68" i="11"/>
  <c r="S68" i="11"/>
  <c r="H68" i="11"/>
  <c r="F68" i="11"/>
  <c r="D68" i="11"/>
  <c r="C68" i="11"/>
  <c r="D105" i="11"/>
  <c r="AG108" i="11"/>
  <c r="AJ185" i="11"/>
  <c r="AH185" i="11"/>
  <c r="O185" i="11"/>
  <c r="AG185" i="11"/>
  <c r="N185" i="11"/>
  <c r="O185" i="5" s="1"/>
  <c r="AX185" i="5" s="1"/>
  <c r="AD185" i="11"/>
  <c r="K185" i="11"/>
  <c r="AA185" i="11"/>
  <c r="G185" i="11"/>
  <c r="Z185" i="11"/>
  <c r="F185" i="11"/>
  <c r="Q185" i="11"/>
  <c r="J185" i="11"/>
  <c r="M185" i="5" s="1"/>
  <c r="AT185" i="5" s="1"/>
  <c r="I185" i="11"/>
  <c r="D185" i="11"/>
  <c r="C185" i="11"/>
  <c r="AI185" i="11"/>
  <c r="B185" i="11"/>
  <c r="AB185" i="11"/>
  <c r="W185" i="11"/>
  <c r="V185" i="11"/>
  <c r="S185" i="11"/>
  <c r="R185" i="11"/>
  <c r="I146" i="10"/>
  <c r="L9" i="11"/>
  <c r="K16" i="11"/>
  <c r="AA16" i="11"/>
  <c r="H17" i="11"/>
  <c r="AC17" i="11"/>
  <c r="AE18" i="11"/>
  <c r="X22" i="11"/>
  <c r="G24" i="11"/>
  <c r="C26" i="1" s="1"/>
  <c r="V24" i="11"/>
  <c r="AL24" i="11"/>
  <c r="O28" i="11"/>
  <c r="K34" i="11"/>
  <c r="AE34" i="11"/>
  <c r="F36" i="11"/>
  <c r="AF36" i="11"/>
  <c r="AK37" i="11"/>
  <c r="Z38" i="11"/>
  <c r="H40" i="11"/>
  <c r="AB40" i="11"/>
  <c r="R42" i="11"/>
  <c r="O42" i="5" s="1"/>
  <c r="AX42" i="5" s="1"/>
  <c r="AL42" i="11"/>
  <c r="AF48" i="11"/>
  <c r="AF58" i="11"/>
  <c r="T66" i="11"/>
  <c r="AH69" i="11"/>
  <c r="Y69" i="11"/>
  <c r="O70" i="11"/>
  <c r="O72" i="11"/>
  <c r="R74" i="11"/>
  <c r="O74" i="5" s="1"/>
  <c r="AX74" i="5" s="1"/>
  <c r="R90" i="11"/>
  <c r="U91" i="11"/>
  <c r="AC92" i="11"/>
  <c r="AK111" i="11"/>
  <c r="J111" i="11"/>
  <c r="M111" i="5" s="1"/>
  <c r="AT111" i="5" s="1"/>
  <c r="I111" i="11"/>
  <c r="K115" i="11"/>
  <c r="D117" i="1" s="1"/>
  <c r="AA117" i="11"/>
  <c r="AK117" i="11"/>
  <c r="O117" i="11"/>
  <c r="J117" i="11"/>
  <c r="C117" i="11"/>
  <c r="B117" i="11"/>
  <c r="I86" i="10"/>
  <c r="N96" i="10"/>
  <c r="K146" i="10"/>
  <c r="D150" i="10"/>
  <c r="D157" i="10"/>
  <c r="F157" i="10" s="1"/>
  <c r="E168" i="10"/>
  <c r="G168" i="10" s="1"/>
  <c r="M9" i="11"/>
  <c r="L10" i="11"/>
  <c r="T14" i="11"/>
  <c r="L16" i="11"/>
  <c r="AB16" i="11"/>
  <c r="I17" i="11"/>
  <c r="AD17" i="11"/>
  <c r="H24" i="11"/>
  <c r="W24" i="11"/>
  <c r="G26" i="1" s="1"/>
  <c r="P28" i="11"/>
  <c r="L34" i="11"/>
  <c r="AG34" i="11"/>
  <c r="G36" i="11"/>
  <c r="AG36" i="11"/>
  <c r="AD38" i="11"/>
  <c r="J40" i="11"/>
  <c r="AE40" i="11"/>
  <c r="T42" i="11"/>
  <c r="E48" i="11"/>
  <c r="I69" i="11"/>
  <c r="P70" i="11"/>
  <c r="R72" i="11"/>
  <c r="O72" i="5" s="1"/>
  <c r="AX72" i="5" s="1"/>
  <c r="S74" i="11"/>
  <c r="AC90" i="11"/>
  <c r="AF91" i="11"/>
  <c r="AL99" i="11"/>
  <c r="Z99" i="11"/>
  <c r="C99" i="11"/>
  <c r="Y99" i="11"/>
  <c r="E99" i="13" s="1"/>
  <c r="H100" i="12" s="1"/>
  <c r="B99" i="11"/>
  <c r="AC99" i="11"/>
  <c r="M115" i="11"/>
  <c r="AI149" i="11"/>
  <c r="J149" i="11"/>
  <c r="W88" i="12"/>
  <c r="S88" i="12"/>
  <c r="R88" i="12"/>
  <c r="S78" i="13"/>
  <c r="B78" i="13"/>
  <c r="B79" i="12"/>
  <c r="V78" i="13"/>
  <c r="O121" i="15"/>
  <c r="P121" i="15"/>
  <c r="N121" i="15"/>
  <c r="M121" i="15"/>
  <c r="Q121" i="15"/>
  <c r="L121" i="15"/>
  <c r="I124" i="10"/>
  <c r="U9" i="11"/>
  <c r="K17" i="11"/>
  <c r="D19" i="1" s="1"/>
  <c r="AF17" i="11"/>
  <c r="X28" i="11"/>
  <c r="AH34" i="11"/>
  <c r="L36" i="11"/>
  <c r="AH36" i="11"/>
  <c r="K40" i="11"/>
  <c r="D42" i="1" s="1"/>
  <c r="AF40" i="11"/>
  <c r="N58" i="11"/>
  <c r="L58" i="11"/>
  <c r="AD66" i="11"/>
  <c r="S66" i="11"/>
  <c r="R66" i="11"/>
  <c r="V66" i="11"/>
  <c r="Y74" i="11"/>
  <c r="AD90" i="11"/>
  <c r="R109" i="11"/>
  <c r="N109" i="11"/>
  <c r="O109" i="5" s="1"/>
  <c r="AX109" i="5" s="1"/>
  <c r="N115" i="11"/>
  <c r="M115" i="5" s="1"/>
  <c r="X197" i="11"/>
  <c r="AK197" i="11"/>
  <c r="Q197" i="11"/>
  <c r="AH197" i="11"/>
  <c r="AG197" i="11"/>
  <c r="L197" i="11"/>
  <c r="AF197" i="11"/>
  <c r="K197" i="11"/>
  <c r="AE197" i="11"/>
  <c r="I197" i="11"/>
  <c r="Y197" i="11"/>
  <c r="E197" i="11"/>
  <c r="V197" i="11"/>
  <c r="C197" i="11"/>
  <c r="F198" i="12"/>
  <c r="AL197" i="11"/>
  <c r="AD197" i="11"/>
  <c r="Z197" i="11"/>
  <c r="U197" i="11"/>
  <c r="T197" i="11"/>
  <c r="R197" i="11"/>
  <c r="H197" i="11"/>
  <c r="F197" i="11"/>
  <c r="Z25" i="12"/>
  <c r="X25" i="12"/>
  <c r="V25" i="12"/>
  <c r="U25" i="12"/>
  <c r="T25" i="12"/>
  <c r="O89" i="13"/>
  <c r="P89" i="13"/>
  <c r="B90" i="12"/>
  <c r="S137" i="13"/>
  <c r="B138" i="12"/>
  <c r="M122" i="15"/>
  <c r="N122" i="15"/>
  <c r="K122" i="15"/>
  <c r="E86" i="10"/>
  <c r="G86" i="10" s="1"/>
  <c r="K103" i="10"/>
  <c r="M157" i="10"/>
  <c r="D191" i="10"/>
  <c r="AC9" i="11"/>
  <c r="D12" i="11"/>
  <c r="S16" i="11"/>
  <c r="AI16" i="11"/>
  <c r="M17" i="11"/>
  <c r="AH17" i="11"/>
  <c r="X21" i="11"/>
  <c r="T34" i="11"/>
  <c r="AL34" i="11"/>
  <c r="Q36" i="11"/>
  <c r="N40" i="11"/>
  <c r="AH40" i="11"/>
  <c r="D58" i="11"/>
  <c r="D66" i="11"/>
  <c r="AA66" i="11"/>
  <c r="Q72" i="11"/>
  <c r="P72" i="11"/>
  <c r="AB72" i="11"/>
  <c r="AE74" i="11"/>
  <c r="AI84" i="11"/>
  <c r="R84" i="11"/>
  <c r="Q84" i="11"/>
  <c r="AH90" i="11"/>
  <c r="X92" i="11"/>
  <c r="H92" i="11"/>
  <c r="G92" i="11"/>
  <c r="E107" i="11"/>
  <c r="I109" i="11"/>
  <c r="AC115" i="11"/>
  <c r="AB123" i="11"/>
  <c r="Y123" i="11"/>
  <c r="E123" i="13" s="1"/>
  <c r="H124" i="12" s="1"/>
  <c r="S123" i="11"/>
  <c r="N123" i="11"/>
  <c r="M123" i="11"/>
  <c r="AL123" i="11"/>
  <c r="G123" i="11"/>
  <c r="AK123" i="11"/>
  <c r="D123" i="11"/>
  <c r="AC128" i="11"/>
  <c r="AB128" i="11"/>
  <c r="R128" i="11"/>
  <c r="Q128" i="11"/>
  <c r="X26" i="12"/>
  <c r="W26" i="12"/>
  <c r="Z26" i="12"/>
  <c r="T26" i="12"/>
  <c r="Y185" i="12"/>
  <c r="T185" i="12"/>
  <c r="AA185" i="12"/>
  <c r="AB195" i="12"/>
  <c r="AA195" i="12"/>
  <c r="S195" i="12"/>
  <c r="I77" i="10"/>
  <c r="B91" i="10"/>
  <c r="K129" i="10"/>
  <c r="L145" i="10"/>
  <c r="B151" i="10"/>
  <c r="K165" i="10"/>
  <c r="L179" i="10"/>
  <c r="E191" i="10"/>
  <c r="G191" i="10" s="1"/>
  <c r="D203" i="10"/>
  <c r="O8" i="11"/>
  <c r="AD9" i="11"/>
  <c r="W10" i="11"/>
  <c r="E12" i="11"/>
  <c r="F14" i="11"/>
  <c r="AA14" i="11"/>
  <c r="B16" i="11"/>
  <c r="T16" i="11"/>
  <c r="AJ16" i="11"/>
  <c r="N17" i="11"/>
  <c r="AK17" i="11"/>
  <c r="L24" i="11"/>
  <c r="AC24" i="11"/>
  <c r="T25" i="11"/>
  <c r="J29" i="11"/>
  <c r="B34" i="11"/>
  <c r="U34" i="11"/>
  <c r="R36" i="11"/>
  <c r="O36" i="5" s="1"/>
  <c r="AX36" i="5" s="1"/>
  <c r="E37" i="11"/>
  <c r="AB37" i="5" s="1"/>
  <c r="AP37" i="5" s="1"/>
  <c r="H38" i="11"/>
  <c r="AL38" i="11"/>
  <c r="O40" i="11"/>
  <c r="E42" i="1" s="1"/>
  <c r="AJ40" i="11"/>
  <c r="G42" i="11"/>
  <c r="C44" i="1" s="1"/>
  <c r="Z42" i="11"/>
  <c r="O48" i="11"/>
  <c r="T49" i="11"/>
  <c r="G58" i="11"/>
  <c r="C60" i="1" s="1"/>
  <c r="E66" i="11"/>
  <c r="AB66" i="11"/>
  <c r="Q69" i="11"/>
  <c r="B72" i="11"/>
  <c r="AC72" i="11"/>
  <c r="G84" i="11"/>
  <c r="E87" i="11"/>
  <c r="C92" i="11"/>
  <c r="I99" i="11"/>
  <c r="W100" i="11"/>
  <c r="P100" i="11"/>
  <c r="K100" i="11"/>
  <c r="AK100" i="11"/>
  <c r="L107" i="11"/>
  <c r="M109" i="11"/>
  <c r="R111" i="11"/>
  <c r="O111" i="5" s="1"/>
  <c r="AX111" i="5" s="1"/>
  <c r="AD113" i="11"/>
  <c r="Y113" i="11"/>
  <c r="AD115" i="11"/>
  <c r="I123" i="11"/>
  <c r="AF126" i="11"/>
  <c r="AG126" i="11"/>
  <c r="U126" i="11"/>
  <c r="U128" i="11"/>
  <c r="H198" i="11"/>
  <c r="AB26" i="12"/>
  <c r="R185" i="12"/>
  <c r="L129" i="10"/>
  <c r="N145" i="10"/>
  <c r="K191" i="10"/>
  <c r="K203" i="10"/>
  <c r="T8" i="11"/>
  <c r="AG9" i="11"/>
  <c r="R12" i="11"/>
  <c r="Q12" i="5" s="1"/>
  <c r="BB12" i="5" s="1"/>
  <c r="U16" i="11"/>
  <c r="AK16" i="11"/>
  <c r="R17" i="11"/>
  <c r="AL17" i="11"/>
  <c r="L29" i="11"/>
  <c r="C34" i="11"/>
  <c r="V34" i="11"/>
  <c r="S36" i="11"/>
  <c r="I37" i="11"/>
  <c r="P40" i="11"/>
  <c r="AL40" i="11"/>
  <c r="H58" i="11"/>
  <c r="F66" i="11"/>
  <c r="AC66" i="11"/>
  <c r="C72" i="11"/>
  <c r="AD72" i="11"/>
  <c r="T74" i="11"/>
  <c r="AL74" i="11"/>
  <c r="K74" i="11"/>
  <c r="AK74" i="11"/>
  <c r="F74" i="11"/>
  <c r="AJ74" i="11"/>
  <c r="I91" i="11"/>
  <c r="H91" i="11"/>
  <c r="AA107" i="11"/>
  <c r="V109" i="11"/>
  <c r="AF115" i="11"/>
  <c r="O123" i="11"/>
  <c r="AL135" i="11"/>
  <c r="U135" i="11"/>
  <c r="B135" i="11"/>
  <c r="AJ162" i="11"/>
  <c r="AK162" i="11"/>
  <c r="U143" i="13"/>
  <c r="S143" i="13"/>
  <c r="B144" i="12"/>
  <c r="F133" i="10"/>
  <c r="B158" i="10"/>
  <c r="E161" i="10"/>
  <c r="G161" i="10" s="1"/>
  <c r="B170" i="10"/>
  <c r="L203" i="10"/>
  <c r="AJ8" i="11"/>
  <c r="Z10" i="11"/>
  <c r="V12" i="11"/>
  <c r="K14" i="11"/>
  <c r="D16" i="1" s="1"/>
  <c r="AD14" i="11"/>
  <c r="D16" i="11"/>
  <c r="V16" i="11"/>
  <c r="AL16" i="11"/>
  <c r="T17" i="11"/>
  <c r="I22" i="11"/>
  <c r="P24" i="11"/>
  <c r="AF24" i="11"/>
  <c r="Z25" i="11"/>
  <c r="Q29" i="11"/>
  <c r="D34" i="11"/>
  <c r="T36" i="11"/>
  <c r="J37" i="11"/>
  <c r="M38" i="11"/>
  <c r="T40" i="11"/>
  <c r="J42" i="11"/>
  <c r="T58" i="11"/>
  <c r="G66" i="11"/>
  <c r="AG66" i="11"/>
  <c r="AF70" i="11"/>
  <c r="Z70" i="11"/>
  <c r="AJ70" i="11"/>
  <c r="I72" i="11"/>
  <c r="AE72" i="11"/>
  <c r="C74" i="11"/>
  <c r="S84" i="11"/>
  <c r="B91" i="11"/>
  <c r="O92" i="11"/>
  <c r="K99" i="11"/>
  <c r="Q101" i="11"/>
  <c r="D101" i="11"/>
  <c r="W109" i="11"/>
  <c r="R123" i="11"/>
  <c r="AJ135" i="11"/>
  <c r="D162" i="11"/>
  <c r="T111" i="12"/>
  <c r="R111" i="12"/>
  <c r="A116" i="15"/>
  <c r="O64" i="13"/>
  <c r="B64" i="13"/>
  <c r="W64" i="13"/>
  <c r="V64" i="13"/>
  <c r="U64" i="13"/>
  <c r="S64" i="13"/>
  <c r="P64" i="13"/>
  <c r="N64" i="13"/>
  <c r="Q64" i="13"/>
  <c r="V17" i="11"/>
  <c r="U36" i="11"/>
  <c r="P90" i="11"/>
  <c r="O90" i="11"/>
  <c r="AL115" i="11"/>
  <c r="AE115" i="11"/>
  <c r="H115" i="11"/>
  <c r="Z115" i="11"/>
  <c r="U115" i="11"/>
  <c r="Q115" i="11"/>
  <c r="AI115" i="11"/>
  <c r="AK176" i="11"/>
  <c r="Y176" i="11"/>
  <c r="AB13" i="12"/>
  <c r="AA13" i="12"/>
  <c r="Q13" i="12"/>
  <c r="U116" i="11"/>
  <c r="W131" i="11"/>
  <c r="G133" i="1" s="1"/>
  <c r="M137" i="11"/>
  <c r="U138" i="11"/>
  <c r="AE139" i="11"/>
  <c r="Y144" i="11"/>
  <c r="AK154" i="11"/>
  <c r="S154" i="11"/>
  <c r="M154" i="11"/>
  <c r="H154" i="11"/>
  <c r="AF154" i="11"/>
  <c r="V169" i="11"/>
  <c r="AI179" i="11"/>
  <c r="Q179" i="11"/>
  <c r="O179" i="11"/>
  <c r="E181" i="1" s="1"/>
  <c r="AL179" i="11"/>
  <c r="N179" i="11"/>
  <c r="AD179" i="11"/>
  <c r="I179" i="11"/>
  <c r="AC179" i="11"/>
  <c r="F179" i="11"/>
  <c r="AG179" i="11"/>
  <c r="AF184" i="11"/>
  <c r="AC184" i="11"/>
  <c r="S184" i="11"/>
  <c r="U69" i="12"/>
  <c r="AA69" i="12"/>
  <c r="X69" i="12"/>
  <c r="W69" i="12"/>
  <c r="Q69" i="12"/>
  <c r="Y118" i="12"/>
  <c r="U118" i="12"/>
  <c r="AC180" i="12"/>
  <c r="Y180" i="12"/>
  <c r="W180" i="12"/>
  <c r="T180" i="12"/>
  <c r="Z180" i="12"/>
  <c r="B188" i="12"/>
  <c r="N93" i="15"/>
  <c r="L93" i="15"/>
  <c r="Y114" i="11"/>
  <c r="C116" i="11"/>
  <c r="V116" i="11"/>
  <c r="E121" i="11"/>
  <c r="Y131" i="11"/>
  <c r="T137" i="11"/>
  <c r="W138" i="11"/>
  <c r="S142" i="11"/>
  <c r="Y142" i="11"/>
  <c r="D142" i="11"/>
  <c r="X142" i="11"/>
  <c r="O142" i="11"/>
  <c r="AE142" i="11"/>
  <c r="E154" i="11"/>
  <c r="AI171" i="11"/>
  <c r="AG171" i="11"/>
  <c r="AD171" i="11"/>
  <c r="Q174" i="11"/>
  <c r="H174" i="11"/>
  <c r="G174" i="11"/>
  <c r="C176" i="1" s="1"/>
  <c r="AL174" i="11"/>
  <c r="E174" i="11"/>
  <c r="AE174" i="11"/>
  <c r="AC174" i="11"/>
  <c r="Y89" i="12"/>
  <c r="W89" i="12"/>
  <c r="T89" i="12"/>
  <c r="S89" i="12"/>
  <c r="AA160" i="12"/>
  <c r="U160" i="12"/>
  <c r="V38" i="13"/>
  <c r="W38" i="13"/>
  <c r="S38" i="13"/>
  <c r="Q38" i="13"/>
  <c r="N38" i="13"/>
  <c r="B38" i="13"/>
  <c r="U38" i="13"/>
  <c r="O38" i="13"/>
  <c r="AA82" i="11"/>
  <c r="U95" i="11"/>
  <c r="R106" i="11"/>
  <c r="AI106" i="11"/>
  <c r="AG114" i="11"/>
  <c r="G116" i="11"/>
  <c r="X116" i="11"/>
  <c r="C131" i="11"/>
  <c r="AB131" i="11"/>
  <c r="M133" i="11"/>
  <c r="Y137" i="11"/>
  <c r="AE138" i="11"/>
  <c r="G142" i="11"/>
  <c r="AI142" i="11"/>
  <c r="V145" i="11"/>
  <c r="Q145" i="5" s="1"/>
  <c r="BB145" i="5" s="1"/>
  <c r="AI145" i="11"/>
  <c r="G145" i="11"/>
  <c r="AE145" i="11"/>
  <c r="C145" i="11"/>
  <c r="AA145" i="11"/>
  <c r="AK145" i="11"/>
  <c r="G154" i="11"/>
  <c r="AB158" i="11"/>
  <c r="AC158" i="11"/>
  <c r="U158" i="11"/>
  <c r="L158" i="11"/>
  <c r="AI159" i="11"/>
  <c r="AF159" i="11"/>
  <c r="T159" i="11"/>
  <c r="AJ161" i="11"/>
  <c r="AL161" i="11"/>
  <c r="S161" i="11"/>
  <c r="C161" i="11"/>
  <c r="AI161" i="11"/>
  <c r="R161" i="11"/>
  <c r="Q161" i="5" s="1"/>
  <c r="BB161" i="5" s="1"/>
  <c r="B161" i="11"/>
  <c r="AD161" i="11"/>
  <c r="N161" i="11"/>
  <c r="W161" i="11"/>
  <c r="F165" i="12"/>
  <c r="O164" i="11"/>
  <c r="M164" i="11"/>
  <c r="AK164" i="11"/>
  <c r="L164" i="11"/>
  <c r="AF164" i="11"/>
  <c r="H164" i="11"/>
  <c r="AC164" i="11"/>
  <c r="AH171" i="11"/>
  <c r="I174" i="11"/>
  <c r="E179" i="11"/>
  <c r="S47" i="12"/>
  <c r="AC47" i="12"/>
  <c r="Z47" i="12"/>
  <c r="R47" i="12"/>
  <c r="Q47" i="12"/>
  <c r="AC69" i="12"/>
  <c r="Q120" i="12"/>
  <c r="AC120" i="12"/>
  <c r="S120" i="12"/>
  <c r="P38" i="13"/>
  <c r="S149" i="13"/>
  <c r="R149" i="13"/>
  <c r="O149" i="13"/>
  <c r="Z65" i="11"/>
  <c r="E67" i="11"/>
  <c r="AB67" i="5" s="1"/>
  <c r="AP67" i="5" s="1"/>
  <c r="C82" i="11"/>
  <c r="AB82" i="11"/>
  <c r="C106" i="11"/>
  <c r="S106" i="11"/>
  <c r="AJ106" i="11"/>
  <c r="AI114" i="11"/>
  <c r="H116" i="11"/>
  <c r="AA116" i="11"/>
  <c r="K125" i="11"/>
  <c r="F131" i="11"/>
  <c r="AD131" i="11"/>
  <c r="AC133" i="11"/>
  <c r="AA137" i="11"/>
  <c r="AJ141" i="11"/>
  <c r="AG141" i="11"/>
  <c r="U141" i="11"/>
  <c r="I142" i="11"/>
  <c r="AK142" i="11"/>
  <c r="B145" i="11"/>
  <c r="AL145" i="11"/>
  <c r="K154" i="11"/>
  <c r="C158" i="11"/>
  <c r="M159" i="11"/>
  <c r="D161" i="11"/>
  <c r="Z161" i="11"/>
  <c r="E164" i="11"/>
  <c r="AB164" i="5" s="1"/>
  <c r="L174" i="11"/>
  <c r="J179" i="11"/>
  <c r="M179" i="5" s="1"/>
  <c r="AC181" i="11"/>
  <c r="Z181" i="11"/>
  <c r="X181" i="11"/>
  <c r="X47" i="12"/>
  <c r="AB70" i="12"/>
  <c r="X70" i="12"/>
  <c r="U115" i="12"/>
  <c r="Q115" i="12"/>
  <c r="U154" i="12"/>
  <c r="S154" i="12"/>
  <c r="W154" i="12"/>
  <c r="R34" i="13"/>
  <c r="P34" i="13"/>
  <c r="AC150" i="11"/>
  <c r="O150" i="11"/>
  <c r="N174" i="11"/>
  <c r="AE187" i="11"/>
  <c r="Z187" i="11"/>
  <c r="Y187" i="11"/>
  <c r="W195" i="11"/>
  <c r="AF195" i="11"/>
  <c r="AD195" i="11"/>
  <c r="V195" i="11"/>
  <c r="N195" i="11"/>
  <c r="I195" i="11"/>
  <c r="H195" i="11"/>
  <c r="AC36" i="12"/>
  <c r="Z36" i="12"/>
  <c r="Y36" i="12"/>
  <c r="X36" i="12"/>
  <c r="T36" i="12"/>
  <c r="Y74" i="12"/>
  <c r="T74" i="12"/>
  <c r="S74" i="12"/>
  <c r="R74" i="12"/>
  <c r="Q74" i="12"/>
  <c r="Z74" i="12"/>
  <c r="X74" i="12"/>
  <c r="T91" i="12"/>
  <c r="R91" i="12"/>
  <c r="Y99" i="12"/>
  <c r="AB99" i="12"/>
  <c r="AA103" i="12"/>
  <c r="X103" i="12"/>
  <c r="V103" i="12"/>
  <c r="U103" i="12"/>
  <c r="T103" i="12"/>
  <c r="R103" i="12"/>
  <c r="Y129" i="12"/>
  <c r="AB129" i="12"/>
  <c r="V129" i="12"/>
  <c r="S129" i="12"/>
  <c r="Z129" i="12"/>
  <c r="T129" i="12"/>
  <c r="R129" i="12"/>
  <c r="Z162" i="12"/>
  <c r="Y162" i="12"/>
  <c r="K195" i="15"/>
  <c r="J129" i="11"/>
  <c r="J134" i="11"/>
  <c r="AA19" i="12"/>
  <c r="Y19" i="12"/>
  <c r="V19" i="12"/>
  <c r="R19" i="12"/>
  <c r="AB28" i="12"/>
  <c r="X28" i="12"/>
  <c r="X33" i="12"/>
  <c r="AB33" i="12"/>
  <c r="AA33" i="12"/>
  <c r="T33" i="12"/>
  <c r="AB86" i="12"/>
  <c r="AA86" i="12"/>
  <c r="Z86" i="12"/>
  <c r="Y86" i="12"/>
  <c r="W86" i="12"/>
  <c r="R86" i="12"/>
  <c r="S136" i="12"/>
  <c r="Q136" i="12"/>
  <c r="X136" i="12"/>
  <c r="T136" i="12"/>
  <c r="R136" i="12"/>
  <c r="O166" i="15"/>
  <c r="P166" i="15"/>
  <c r="K116" i="11"/>
  <c r="AE116" i="11"/>
  <c r="P129" i="11"/>
  <c r="K131" i="11"/>
  <c r="D133" i="1" s="1"/>
  <c r="AL131" i="11"/>
  <c r="P134" i="11"/>
  <c r="P139" i="11"/>
  <c r="L142" i="11"/>
  <c r="H144" i="11"/>
  <c r="B144" i="11"/>
  <c r="AJ144" i="11"/>
  <c r="AL150" i="11"/>
  <c r="X154" i="11"/>
  <c r="AF166" i="11"/>
  <c r="E166" i="11"/>
  <c r="AA174" i="11"/>
  <c r="AB37" i="12"/>
  <c r="AA37" i="12"/>
  <c r="Z41" i="12"/>
  <c r="W41" i="12"/>
  <c r="S41" i="12"/>
  <c r="Z56" i="12"/>
  <c r="AB56" i="12"/>
  <c r="AA56" i="12"/>
  <c r="U56" i="12"/>
  <c r="T56" i="12"/>
  <c r="U74" i="12"/>
  <c r="S86" i="12"/>
  <c r="AA145" i="12"/>
  <c r="T145" i="12"/>
  <c r="R145" i="12"/>
  <c r="AB145" i="12"/>
  <c r="U145" i="12"/>
  <c r="S145" i="12"/>
  <c r="K166" i="15"/>
  <c r="Y134" i="11"/>
  <c r="W169" i="11"/>
  <c r="AL169" i="11"/>
  <c r="Z169" i="11"/>
  <c r="O169" i="11"/>
  <c r="K169" i="11"/>
  <c r="W200" i="11"/>
  <c r="U200" i="11"/>
  <c r="R200" i="11"/>
  <c r="P200" i="11"/>
  <c r="M200" i="11"/>
  <c r="AK200" i="11"/>
  <c r="D200" i="11"/>
  <c r="AI200" i="11"/>
  <c r="B200" i="11"/>
  <c r="AC11" i="12"/>
  <c r="AA11" i="12"/>
  <c r="R11" i="12"/>
  <c r="V28" i="12"/>
  <c r="U33" i="12"/>
  <c r="U37" i="12"/>
  <c r="V74" i="12"/>
  <c r="U86" i="12"/>
  <c r="W92" i="12"/>
  <c r="Y92" i="12"/>
  <c r="X92" i="12"/>
  <c r="AB104" i="12"/>
  <c r="AA104" i="12"/>
  <c r="X104" i="12"/>
  <c r="W104" i="12"/>
  <c r="V104" i="12"/>
  <c r="S104" i="12"/>
  <c r="Q104" i="12"/>
  <c r="AC141" i="12"/>
  <c r="Z141" i="12"/>
  <c r="T141" i="12"/>
  <c r="R141" i="12"/>
  <c r="V141" i="12"/>
  <c r="S141" i="12"/>
  <c r="X145" i="12"/>
  <c r="W41" i="13"/>
  <c r="B42" i="12"/>
  <c r="S58" i="13"/>
  <c r="P58" i="13"/>
  <c r="B59" i="12"/>
  <c r="U58" i="13"/>
  <c r="R101" i="13"/>
  <c r="B102" i="12"/>
  <c r="P198" i="15"/>
  <c r="O198" i="15"/>
  <c r="N198" i="15"/>
  <c r="M198" i="15"/>
  <c r="L198" i="15"/>
  <c r="Q198" i="15"/>
  <c r="K198" i="15"/>
  <c r="K170" i="11"/>
  <c r="AH183" i="11"/>
  <c r="G191" i="11"/>
  <c r="C193" i="1" s="1"/>
  <c r="AE191" i="11"/>
  <c r="X24" i="12"/>
  <c r="T35" i="12"/>
  <c r="U39" i="12"/>
  <c r="AC57" i="12"/>
  <c r="U73" i="12"/>
  <c r="Y84" i="12"/>
  <c r="U102" i="12"/>
  <c r="T105" i="12"/>
  <c r="W106" i="12"/>
  <c r="V121" i="12"/>
  <c r="U131" i="12"/>
  <c r="S131" i="12"/>
  <c r="B21" i="12"/>
  <c r="Q52" i="13"/>
  <c r="B52" i="13"/>
  <c r="S136" i="13"/>
  <c r="R136" i="13"/>
  <c r="B136" i="13"/>
  <c r="B150" i="12"/>
  <c r="K87" i="15"/>
  <c r="P87" i="15"/>
  <c r="U155" i="11"/>
  <c r="O170" i="11"/>
  <c r="AE173" i="11"/>
  <c r="W188" i="11"/>
  <c r="J191" i="11"/>
  <c r="AG191" i="11"/>
  <c r="R193" i="11"/>
  <c r="Q193" i="5" s="1"/>
  <c r="BB193" i="5" s="1"/>
  <c r="F196" i="11"/>
  <c r="Z24" i="12"/>
  <c r="X35" i="12"/>
  <c r="V39" i="12"/>
  <c r="AB68" i="12"/>
  <c r="V73" i="12"/>
  <c r="Z84" i="12"/>
  <c r="V102" i="12"/>
  <c r="V105" i="12"/>
  <c r="X106" i="12"/>
  <c r="V131" i="12"/>
  <c r="AC168" i="12"/>
  <c r="W168" i="12"/>
  <c r="U168" i="12"/>
  <c r="T168" i="12"/>
  <c r="Q10" i="13"/>
  <c r="V10" i="13"/>
  <c r="S10" i="13"/>
  <c r="R10" i="13"/>
  <c r="V43" i="13"/>
  <c r="Q43" i="13"/>
  <c r="B43" i="13"/>
  <c r="T75" i="13"/>
  <c r="B75" i="13"/>
  <c r="W75" i="13"/>
  <c r="S75" i="13"/>
  <c r="R75" i="13"/>
  <c r="S106" i="13"/>
  <c r="V106" i="13"/>
  <c r="N106" i="13"/>
  <c r="B106" i="13"/>
  <c r="W174" i="13"/>
  <c r="R174" i="13"/>
  <c r="P174" i="13"/>
  <c r="N174" i="13"/>
  <c r="Q181" i="15"/>
  <c r="P181" i="15"/>
  <c r="O181" i="15"/>
  <c r="N181" i="15"/>
  <c r="D253" i="15"/>
  <c r="H253" i="15"/>
  <c r="G253" i="15"/>
  <c r="F253" i="15"/>
  <c r="AC192" i="12"/>
  <c r="Q192" i="12"/>
  <c r="AB192" i="12"/>
  <c r="AA192" i="12"/>
  <c r="S22" i="13"/>
  <c r="W22" i="13"/>
  <c r="V22" i="13"/>
  <c r="Q141" i="13"/>
  <c r="T141" i="13"/>
  <c r="R141" i="13"/>
  <c r="B141" i="13"/>
  <c r="U145" i="13"/>
  <c r="T145" i="13"/>
  <c r="B146" i="12"/>
  <c r="B145" i="13"/>
  <c r="B167" i="12"/>
  <c r="W166" i="13"/>
  <c r="O175" i="13"/>
  <c r="B176" i="12"/>
  <c r="AA170" i="11"/>
  <c r="Q191" i="11"/>
  <c r="B23" i="12"/>
  <c r="Z39" i="12"/>
  <c r="Z105" i="12"/>
  <c r="B142" i="12"/>
  <c r="R192" i="12"/>
  <c r="B22" i="13"/>
  <c r="P39" i="13"/>
  <c r="V39" i="13"/>
  <c r="U39" i="13"/>
  <c r="R39" i="13"/>
  <c r="V65" i="13"/>
  <c r="U65" i="13"/>
  <c r="W138" i="13"/>
  <c r="U138" i="13"/>
  <c r="O138" i="13"/>
  <c r="N138" i="13"/>
  <c r="B175" i="13"/>
  <c r="T189" i="13"/>
  <c r="B190" i="12"/>
  <c r="O189" i="13"/>
  <c r="L113" i="15"/>
  <c r="Q113" i="15"/>
  <c r="P113" i="15"/>
  <c r="O113" i="15"/>
  <c r="N113" i="15"/>
  <c r="M113" i="15"/>
  <c r="M218" i="15"/>
  <c r="P218" i="15"/>
  <c r="O218" i="15"/>
  <c r="N218" i="15"/>
  <c r="O246" i="15"/>
  <c r="N246" i="15"/>
  <c r="K246" i="15"/>
  <c r="N153" i="11"/>
  <c r="M153" i="5" s="1"/>
  <c r="AT153" i="5" s="1"/>
  <c r="E155" i="11"/>
  <c r="AB155" i="5" s="1"/>
  <c r="AA155" i="11"/>
  <c r="AF170" i="11"/>
  <c r="AJ188" i="11"/>
  <c r="S191" i="11"/>
  <c r="F193" i="1" s="1"/>
  <c r="AE193" i="11"/>
  <c r="U196" i="11"/>
  <c r="AA39" i="12"/>
  <c r="AB95" i="12"/>
  <c r="AB105" i="12"/>
  <c r="Q116" i="12"/>
  <c r="Z130" i="12"/>
  <c r="AA130" i="12"/>
  <c r="W130" i="12"/>
  <c r="AB156" i="12"/>
  <c r="AA156" i="12"/>
  <c r="T156" i="12"/>
  <c r="AB168" i="12"/>
  <c r="S192" i="12"/>
  <c r="Q7" i="13"/>
  <c r="V18" i="13"/>
  <c r="B18" i="13"/>
  <c r="R18" i="13"/>
  <c r="T53" i="13"/>
  <c r="R53" i="13"/>
  <c r="T91" i="13"/>
  <c r="S91" i="13"/>
  <c r="R91" i="13"/>
  <c r="U104" i="13"/>
  <c r="T104" i="13"/>
  <c r="P104" i="13"/>
  <c r="B104" i="13"/>
  <c r="T115" i="13"/>
  <c r="U141" i="13"/>
  <c r="K113" i="15"/>
  <c r="O124" i="15"/>
  <c r="N124" i="15"/>
  <c r="M124" i="15"/>
  <c r="Q169" i="15"/>
  <c r="P169" i="15"/>
  <c r="O183" i="15"/>
  <c r="M204" i="15"/>
  <c r="Q204" i="15"/>
  <c r="P204" i="15"/>
  <c r="O204" i="15"/>
  <c r="N204" i="15"/>
  <c r="L218" i="15"/>
  <c r="AG170" i="11"/>
  <c r="U191" i="11"/>
  <c r="AB39" i="12"/>
  <c r="AC121" i="12"/>
  <c r="AB121" i="12"/>
  <c r="Y164" i="12"/>
  <c r="W164" i="12"/>
  <c r="U164" i="12"/>
  <c r="X192" i="12"/>
  <c r="AC199" i="12"/>
  <c r="X199" i="12"/>
  <c r="V199" i="12"/>
  <c r="T199" i="12"/>
  <c r="S5" i="13"/>
  <c r="V5" i="13"/>
  <c r="T5" i="13"/>
  <c r="R5" i="13"/>
  <c r="Q39" i="13"/>
  <c r="N50" i="13"/>
  <c r="W65" i="13"/>
  <c r="W132" i="13"/>
  <c r="S132" i="13"/>
  <c r="R132" i="13"/>
  <c r="P138" i="13"/>
  <c r="V141" i="13"/>
  <c r="O172" i="13"/>
  <c r="N172" i="13"/>
  <c r="B172" i="13"/>
  <c r="W172" i="13"/>
  <c r="O190" i="13"/>
  <c r="B191" i="12"/>
  <c r="L114" i="15"/>
  <c r="O114" i="15"/>
  <c r="N114" i="15"/>
  <c r="M114" i="15"/>
  <c r="P177" i="15"/>
  <c r="Q177" i="15"/>
  <c r="O177" i="15"/>
  <c r="O225" i="15"/>
  <c r="N225" i="15"/>
  <c r="L225" i="15"/>
  <c r="Q241" i="15"/>
  <c r="P241" i="15"/>
  <c r="O241" i="15"/>
  <c r="N241" i="15"/>
  <c r="AC153" i="12"/>
  <c r="Z153" i="12"/>
  <c r="U153" i="12"/>
  <c r="T153" i="12"/>
  <c r="AB157" i="12"/>
  <c r="AA157" i="12"/>
  <c r="Z188" i="12"/>
  <c r="X188" i="12"/>
  <c r="V188" i="12"/>
  <c r="T188" i="12"/>
  <c r="Y197" i="12"/>
  <c r="AC197" i="12"/>
  <c r="Z197" i="12"/>
  <c r="V197" i="12"/>
  <c r="U197" i="12"/>
  <c r="S199" i="12"/>
  <c r="W8" i="13"/>
  <c r="V8" i="13"/>
  <c r="O8" i="13"/>
  <c r="B8" i="13"/>
  <c r="S12" i="13"/>
  <c r="W12" i="13"/>
  <c r="V12" i="13"/>
  <c r="B40" i="13"/>
  <c r="W40" i="13"/>
  <c r="S40" i="13"/>
  <c r="O50" i="13"/>
  <c r="P54" i="13"/>
  <c r="U54" i="13"/>
  <c r="Q54" i="13"/>
  <c r="N54" i="13"/>
  <c r="U73" i="13"/>
  <c r="P73" i="13"/>
  <c r="U100" i="13"/>
  <c r="T100" i="13"/>
  <c r="P100" i="13"/>
  <c r="Q112" i="13"/>
  <c r="N112" i="13"/>
  <c r="S138" i="13"/>
  <c r="U142" i="13"/>
  <c r="T142" i="13"/>
  <c r="B169" i="12"/>
  <c r="W168" i="13"/>
  <c r="Q91" i="15"/>
  <c r="O91" i="15"/>
  <c r="P100" i="15"/>
  <c r="Q100" i="15"/>
  <c r="K114" i="15"/>
  <c r="N177" i="15"/>
  <c r="Q212" i="15"/>
  <c r="K225" i="15"/>
  <c r="M241" i="15"/>
  <c r="N248" i="15"/>
  <c r="P248" i="15"/>
  <c r="O248" i="15"/>
  <c r="L248" i="15"/>
  <c r="AC40" i="12"/>
  <c r="V80" i="12"/>
  <c r="T84" i="13"/>
  <c r="S84" i="13"/>
  <c r="Q84" i="13"/>
  <c r="T92" i="13"/>
  <c r="B92" i="13"/>
  <c r="P108" i="15"/>
  <c r="N108" i="15"/>
  <c r="K119" i="15"/>
  <c r="Q119" i="15"/>
  <c r="O119" i="15"/>
  <c r="N119" i="15"/>
  <c r="M119" i="15"/>
  <c r="Q242" i="15"/>
  <c r="N242" i="15"/>
  <c r="L242" i="15"/>
  <c r="W172" i="12"/>
  <c r="Y198" i="12"/>
  <c r="B113" i="12"/>
  <c r="U133" i="13"/>
  <c r="T139" i="13"/>
  <c r="P200" i="13"/>
  <c r="Q60" i="15"/>
  <c r="Q62" i="15"/>
  <c r="Q89" i="15"/>
  <c r="P179" i="15"/>
  <c r="P188" i="15"/>
  <c r="Q222" i="15"/>
  <c r="N227" i="15"/>
  <c r="O232" i="15"/>
  <c r="O235" i="15"/>
  <c r="Q243" i="15"/>
  <c r="AA169" i="12"/>
  <c r="U178" i="12"/>
  <c r="W187" i="12"/>
  <c r="AA198" i="12"/>
  <c r="T201" i="12"/>
  <c r="U44" i="13"/>
  <c r="B82" i="13"/>
  <c r="B94" i="13"/>
  <c r="B105" i="12"/>
  <c r="B107" i="12"/>
  <c r="B110" i="12"/>
  <c r="W133" i="13"/>
  <c r="T135" i="13"/>
  <c r="W139" i="13"/>
  <c r="B164" i="13"/>
  <c r="B179" i="13"/>
  <c r="B182" i="12"/>
  <c r="B184" i="13"/>
  <c r="S200" i="13"/>
  <c r="K66" i="15"/>
  <c r="K69" i="15"/>
  <c r="Q79" i="15"/>
  <c r="O106" i="15"/>
  <c r="K112" i="15"/>
  <c r="K134" i="15"/>
  <c r="Q139" i="15"/>
  <c r="K146" i="15"/>
  <c r="P148" i="15"/>
  <c r="Q156" i="15"/>
  <c r="Q179" i="15"/>
  <c r="K200" i="15"/>
  <c r="L203" i="15"/>
  <c r="P232" i="15"/>
  <c r="P235" i="15"/>
  <c r="W178" i="12"/>
  <c r="Y187" i="12"/>
  <c r="AB198" i="12"/>
  <c r="V44" i="13"/>
  <c r="N154" i="13"/>
  <c r="B157" i="13"/>
  <c r="T181" i="13"/>
  <c r="B185" i="12"/>
  <c r="B187" i="12"/>
  <c r="T200" i="13"/>
  <c r="K55" i="15"/>
  <c r="K61" i="15"/>
  <c r="L69" i="15"/>
  <c r="L134" i="15"/>
  <c r="Q148" i="15"/>
  <c r="K161" i="15"/>
  <c r="L208" i="15"/>
  <c r="K223" i="15"/>
  <c r="U177" i="12"/>
  <c r="Z178" i="12"/>
  <c r="S193" i="12"/>
  <c r="B25" i="12"/>
  <c r="D25" i="12" s="1"/>
  <c r="B46" i="12"/>
  <c r="U82" i="13"/>
  <c r="U94" i="13"/>
  <c r="R164" i="13"/>
  <c r="T179" i="13"/>
  <c r="R184" i="13"/>
  <c r="W200" i="13"/>
  <c r="AA178" i="12"/>
  <c r="B26" i="12"/>
  <c r="V94" i="13"/>
  <c r="B137" i="12"/>
  <c r="U164" i="13"/>
  <c r="V179" i="13"/>
  <c r="B183" i="13"/>
  <c r="B188" i="13"/>
  <c r="K70" i="15"/>
  <c r="M126" i="15"/>
  <c r="K159" i="15"/>
  <c r="O220" i="15"/>
  <c r="L224" i="15"/>
  <c r="J11" i="16"/>
  <c r="Q198" i="12"/>
  <c r="B15" i="12"/>
  <c r="B91" i="12"/>
  <c r="O105" i="13"/>
  <c r="R169" i="13"/>
  <c r="Q183" i="13"/>
  <c r="L65" i="15"/>
  <c r="N92" i="15"/>
  <c r="L123" i="15"/>
  <c r="O126" i="15"/>
  <c r="P131" i="15"/>
  <c r="N159" i="15"/>
  <c r="O224" i="15"/>
  <c r="K232" i="15"/>
  <c r="K235" i="15"/>
  <c r="L243" i="15"/>
  <c r="K252" i="15"/>
  <c r="M65" i="15"/>
  <c r="N67" i="15"/>
  <c r="K89" i="15"/>
  <c r="O92" i="15"/>
  <c r="O123" i="15"/>
  <c r="P126" i="15"/>
  <c r="O159" i="15"/>
  <c r="M188" i="15"/>
  <c r="M222" i="15"/>
  <c r="Q224" i="15"/>
  <c r="L232" i="15"/>
  <c r="L235" i="15"/>
  <c r="N243" i="15"/>
  <c r="O247" i="15"/>
  <c r="I488" i="7"/>
  <c r="J488" i="7"/>
  <c r="J224" i="7"/>
  <c r="I224" i="7"/>
  <c r="J180" i="7"/>
  <c r="I180" i="7"/>
  <c r="J204" i="7"/>
  <c r="I204" i="7"/>
  <c r="J168" i="7"/>
  <c r="I168" i="7"/>
  <c r="J232" i="7"/>
  <c r="I232" i="7"/>
  <c r="J144" i="7"/>
  <c r="I144" i="7"/>
  <c r="J156" i="7"/>
  <c r="I156" i="7"/>
  <c r="J352" i="7"/>
  <c r="I352" i="7"/>
  <c r="I260" i="7"/>
  <c r="J260" i="7"/>
  <c r="J280" i="7"/>
  <c r="I280" i="7"/>
  <c r="I536" i="7"/>
  <c r="J536" i="7"/>
  <c r="I184" i="7"/>
  <c r="J184" i="7"/>
  <c r="I148" i="7"/>
  <c r="J148" i="7"/>
  <c r="J448" i="7"/>
  <c r="I448" i="7"/>
  <c r="J376" i="7"/>
  <c r="I376" i="7"/>
  <c r="I512" i="7"/>
  <c r="J512" i="7"/>
  <c r="AF3" i="6"/>
  <c r="J7" i="7"/>
  <c r="J192" i="7"/>
  <c r="J195" i="7"/>
  <c r="J248" i="7"/>
  <c r="I248" i="7"/>
  <c r="J278" i="7"/>
  <c r="J368" i="7"/>
  <c r="I368" i="7"/>
  <c r="J548" i="7"/>
  <c r="I548" i="7"/>
  <c r="J616" i="7"/>
  <c r="I616" i="7"/>
  <c r="I960" i="7"/>
  <c r="J960" i="7"/>
  <c r="J1087" i="7"/>
  <c r="I1087" i="7"/>
  <c r="I400" i="7"/>
  <c r="J436" i="7"/>
  <c r="I436" i="7"/>
  <c r="J604" i="7"/>
  <c r="I604" i="7"/>
  <c r="I676" i="7"/>
  <c r="J676" i="7"/>
  <c r="I1066" i="7"/>
  <c r="J1066" i="7"/>
  <c r="J5" i="7"/>
  <c r="J169" i="7"/>
  <c r="I188" i="7"/>
  <c r="J152" i="7"/>
  <c r="I308" i="7"/>
  <c r="J997" i="7"/>
  <c r="I997" i="7"/>
  <c r="AE6" i="6"/>
  <c r="AF6" i="6"/>
  <c r="J159" i="7"/>
  <c r="J193" i="7"/>
  <c r="J208" i="7"/>
  <c r="I212" i="7"/>
  <c r="I236" i="7"/>
  <c r="I328" i="7"/>
  <c r="J356" i="7"/>
  <c r="J429" i="7"/>
  <c r="I524" i="7"/>
  <c r="J524" i="7"/>
  <c r="J556" i="7"/>
  <c r="I556" i="7"/>
  <c r="I794" i="7"/>
  <c r="J810" i="7"/>
  <c r="I810" i="7"/>
  <c r="I1069" i="7"/>
  <c r="J1069" i="7"/>
  <c r="I1123" i="7"/>
  <c r="J1123" i="7"/>
  <c r="J308" i="7"/>
  <c r="J724" i="7"/>
  <c r="I724" i="7"/>
  <c r="I752" i="7"/>
  <c r="J752" i="7"/>
  <c r="J776" i="7"/>
  <c r="I776" i="7"/>
  <c r="I956" i="7"/>
  <c r="J956" i="7"/>
  <c r="I1171" i="7"/>
  <c r="J1171" i="7"/>
  <c r="I1213" i="7"/>
  <c r="J1213" i="7"/>
  <c r="J183" i="7"/>
  <c r="J225" i="7"/>
  <c r="J284" i="7"/>
  <c r="I284" i="7"/>
  <c r="J453" i="7"/>
  <c r="J858" i="7"/>
  <c r="I858" i="7"/>
  <c r="I1040" i="7"/>
  <c r="J1040" i="7"/>
  <c r="J1105" i="7"/>
  <c r="I1105" i="7"/>
  <c r="I1195" i="7"/>
  <c r="J1195" i="7"/>
  <c r="AE2" i="6"/>
  <c r="AF2" i="6"/>
  <c r="AC2" i="6"/>
  <c r="AB2" i="6"/>
  <c r="AE5" i="6"/>
  <c r="AF5" i="6"/>
  <c r="AB5" i="6"/>
  <c r="J157" i="7"/>
  <c r="J172" i="7"/>
  <c r="I176" i="7"/>
  <c r="J200" i="7"/>
  <c r="J256" i="7"/>
  <c r="I256" i="7"/>
  <c r="J304" i="7"/>
  <c r="I304" i="7"/>
  <c r="J392" i="7"/>
  <c r="I392" i="7"/>
  <c r="I404" i="7"/>
  <c r="J404" i="7"/>
  <c r="I416" i="7"/>
  <c r="J416" i="7"/>
  <c r="I472" i="7"/>
  <c r="J484" i="7"/>
  <c r="I484" i="7"/>
  <c r="J544" i="7"/>
  <c r="I544" i="7"/>
  <c r="J680" i="7"/>
  <c r="I680" i="7"/>
  <c r="J714" i="7"/>
  <c r="I714" i="7"/>
  <c r="I800" i="7"/>
  <c r="J800" i="7"/>
  <c r="J808" i="7"/>
  <c r="I808" i="7"/>
  <c r="J824" i="7"/>
  <c r="I824" i="7"/>
  <c r="J912" i="7"/>
  <c r="I912" i="7"/>
  <c r="J1075" i="7"/>
  <c r="I1075" i="7"/>
  <c r="R3" i="7"/>
  <c r="J207" i="7"/>
  <c r="J494" i="7"/>
  <c r="I496" i="7"/>
  <c r="J520" i="7"/>
  <c r="J532" i="7"/>
  <c r="I532" i="7"/>
  <c r="J709" i="7"/>
  <c r="J740" i="7"/>
  <c r="J745" i="7"/>
  <c r="I745" i="7"/>
  <c r="I864" i="7"/>
  <c r="J864" i="7"/>
  <c r="AF4" i="6"/>
  <c r="AC4" i="6"/>
  <c r="AB4" i="6"/>
  <c r="J196" i="7"/>
  <c r="I200" i="7"/>
  <c r="I575" i="7"/>
  <c r="J575" i="7"/>
  <c r="J656" i="7"/>
  <c r="I656" i="7"/>
  <c r="J712" i="7"/>
  <c r="I712" i="7"/>
  <c r="I769" i="7"/>
  <c r="J769" i="7"/>
  <c r="J856" i="7"/>
  <c r="I856" i="7"/>
  <c r="J1001" i="7"/>
  <c r="I1001" i="7"/>
  <c r="I623" i="7"/>
  <c r="J623" i="7"/>
  <c r="J628" i="7"/>
  <c r="I628" i="7"/>
  <c r="I817" i="7"/>
  <c r="J817" i="7"/>
  <c r="J892" i="7"/>
  <c r="I892" i="7"/>
  <c r="I1028" i="7"/>
  <c r="J1028" i="7"/>
  <c r="J513" i="7"/>
  <c r="J585" i="7"/>
  <c r="J590" i="7"/>
  <c r="J992" i="7"/>
  <c r="I992" i="7"/>
  <c r="J160" i="7"/>
  <c r="I164" i="7"/>
  <c r="J320" i="7"/>
  <c r="I320" i="7"/>
  <c r="J558" i="7"/>
  <c r="I558" i="7"/>
  <c r="J568" i="7"/>
  <c r="I568" i="7"/>
  <c r="J642" i="7"/>
  <c r="I642" i="7"/>
  <c r="I777" i="7"/>
  <c r="J953" i="7"/>
  <c r="I953" i="7"/>
  <c r="I1111" i="7"/>
  <c r="I1375" i="7"/>
  <c r="J1375" i="7"/>
  <c r="J1539" i="7"/>
  <c r="I1539" i="7"/>
  <c r="I1656" i="7"/>
  <c r="J1656" i="7"/>
  <c r="I1850" i="7"/>
  <c r="J2126" i="7"/>
  <c r="I2126" i="7"/>
  <c r="J566" i="7"/>
  <c r="J757" i="7"/>
  <c r="I1363" i="7"/>
  <c r="J1363" i="7"/>
  <c r="I1592" i="7"/>
  <c r="J1592" i="7"/>
  <c r="I1776" i="7"/>
  <c r="J1776" i="7"/>
  <c r="J1781" i="7"/>
  <c r="I1781" i="7"/>
  <c r="J1836" i="7"/>
  <c r="I1836" i="7"/>
  <c r="J649" i="7"/>
  <c r="J666" i="7"/>
  <c r="I793" i="7"/>
  <c r="I873" i="7"/>
  <c r="I881" i="7"/>
  <c r="I949" i="7"/>
  <c r="J1030" i="7"/>
  <c r="I1046" i="7"/>
  <c r="J1089" i="7"/>
  <c r="I1093" i="7"/>
  <c r="J1132" i="7"/>
  <c r="J1177" i="7"/>
  <c r="I1309" i="7"/>
  <c r="I1327" i="7"/>
  <c r="J1327" i="7"/>
  <c r="J1549" i="7"/>
  <c r="I1549" i="7"/>
  <c r="J1570" i="7"/>
  <c r="I1570" i="7"/>
  <c r="I1600" i="7"/>
  <c r="J1600" i="7"/>
  <c r="I2273" i="7"/>
  <c r="J2273" i="7"/>
  <c r="I630" i="7"/>
  <c r="J697" i="7"/>
  <c r="J741" i="7"/>
  <c r="J760" i="7"/>
  <c r="I762" i="7"/>
  <c r="I772" i="7"/>
  <c r="J906" i="7"/>
  <c r="J957" i="7"/>
  <c r="I957" i="7"/>
  <c r="I1141" i="7"/>
  <c r="J1156" i="7"/>
  <c r="J1159" i="7"/>
  <c r="I1198" i="7"/>
  <c r="J1198" i="7"/>
  <c r="J1529" i="7"/>
  <c r="I1529" i="7"/>
  <c r="I1752" i="7"/>
  <c r="J1752" i="7"/>
  <c r="I1828" i="7"/>
  <c r="J2064" i="7"/>
  <c r="I2064" i="7"/>
  <c r="J290" i="7"/>
  <c r="J1071" i="7"/>
  <c r="I1249" i="7"/>
  <c r="J1249" i="7"/>
  <c r="J1475" i="7"/>
  <c r="I1475" i="7"/>
  <c r="J1547" i="7"/>
  <c r="I1547" i="7"/>
  <c r="I1563" i="7"/>
  <c r="I1590" i="7"/>
  <c r="J2011" i="7"/>
  <c r="I2011" i="7"/>
  <c r="I2052" i="7"/>
  <c r="J2052" i="7"/>
  <c r="J606" i="7"/>
  <c r="I697" i="7"/>
  <c r="I760" i="7"/>
  <c r="J772" i="7"/>
  <c r="I906" i="7"/>
  <c r="J981" i="7"/>
  <c r="J995" i="7"/>
  <c r="J1049" i="7"/>
  <c r="I1201" i="7"/>
  <c r="J1455" i="7"/>
  <c r="I1455" i="7"/>
  <c r="J1519" i="7"/>
  <c r="I1519" i="7"/>
  <c r="J1667" i="7"/>
  <c r="J1708" i="7"/>
  <c r="J506" i="7"/>
  <c r="I508" i="7"/>
  <c r="J578" i="7"/>
  <c r="I580" i="7"/>
  <c r="J704" i="7"/>
  <c r="J725" i="7"/>
  <c r="I746" i="7"/>
  <c r="J789" i="7"/>
  <c r="J872" i="7"/>
  <c r="I872" i="7"/>
  <c r="I933" i="7"/>
  <c r="J952" i="7"/>
  <c r="I1013" i="7"/>
  <c r="I1036" i="7"/>
  <c r="J1083" i="7"/>
  <c r="J1144" i="7"/>
  <c r="J1183" i="7"/>
  <c r="J1237" i="7"/>
  <c r="I1297" i="7"/>
  <c r="J1297" i="7"/>
  <c r="I1552" i="7"/>
  <c r="J1552" i="7"/>
  <c r="J1603" i="7"/>
  <c r="J850" i="7"/>
  <c r="I855" i="7"/>
  <c r="J895" i="7"/>
  <c r="J944" i="7"/>
  <c r="J948" i="7"/>
  <c r="J954" i="7"/>
  <c r="J1047" i="7"/>
  <c r="I1047" i="7"/>
  <c r="J1060" i="7"/>
  <c r="I1270" i="7"/>
  <c r="J1270" i="7"/>
  <c r="J1499" i="7"/>
  <c r="I1499" i="7"/>
  <c r="J1583" i="7"/>
  <c r="I1616" i="7"/>
  <c r="J386" i="7"/>
  <c r="I645" i="7"/>
  <c r="I681" i="7"/>
  <c r="J773" i="7"/>
  <c r="I977" i="7"/>
  <c r="I1025" i="7"/>
  <c r="J1025" i="7"/>
  <c r="J1039" i="7"/>
  <c r="J1041" i="7"/>
  <c r="I1043" i="7"/>
  <c r="I1072" i="7"/>
  <c r="I1147" i="7"/>
  <c r="I1285" i="7"/>
  <c r="J1285" i="7"/>
  <c r="I1318" i="7"/>
  <c r="I1339" i="7"/>
  <c r="I1437" i="7"/>
  <c r="J1437" i="7"/>
  <c r="I1555" i="7"/>
  <c r="J1555" i="7"/>
  <c r="I1688" i="7"/>
  <c r="J1688" i="7"/>
  <c r="I1723" i="7"/>
  <c r="J1801" i="7"/>
  <c r="I1801" i="7"/>
  <c r="I1969" i="7"/>
  <c r="J1969" i="7"/>
  <c r="R16" i="7"/>
  <c r="N4" i="7"/>
  <c r="J237" i="7"/>
  <c r="J302" i="7"/>
  <c r="J338" i="7"/>
  <c r="J434" i="7"/>
  <c r="J476" i="7"/>
  <c r="J500" i="7"/>
  <c r="I721" i="7"/>
  <c r="J721" i="7"/>
  <c r="J848" i="7"/>
  <c r="J882" i="7"/>
  <c r="J889" i="7"/>
  <c r="I929" i="7"/>
  <c r="J940" i="7"/>
  <c r="I940" i="7"/>
  <c r="J973" i="7"/>
  <c r="I988" i="7"/>
  <c r="I1034" i="7"/>
  <c r="I1045" i="7"/>
  <c r="I1063" i="7"/>
  <c r="I1065" i="7"/>
  <c r="I1090" i="7"/>
  <c r="J1117" i="7"/>
  <c r="I1129" i="7"/>
  <c r="I1153" i="7"/>
  <c r="I1174" i="7"/>
  <c r="I1303" i="7"/>
  <c r="J1303" i="7"/>
  <c r="I1429" i="7"/>
  <c r="J1429" i="7"/>
  <c r="J1715" i="7"/>
  <c r="I1764" i="7"/>
  <c r="J1764" i="7"/>
  <c r="J1898" i="7"/>
  <c r="I1898" i="7"/>
  <c r="I1997" i="7"/>
  <c r="J1997" i="7"/>
  <c r="I1207" i="7"/>
  <c r="J1207" i="7"/>
  <c r="I1219" i="7"/>
  <c r="J1219" i="7"/>
  <c r="I1231" i="7"/>
  <c r="J1231" i="7"/>
  <c r="I1321" i="7"/>
  <c r="J1321" i="7"/>
  <c r="J1479" i="7"/>
  <c r="I1479" i="7"/>
  <c r="I1696" i="7"/>
  <c r="J1696" i="7"/>
  <c r="I1792" i="7"/>
  <c r="J1792" i="7"/>
  <c r="J1945" i="7"/>
  <c r="I1945" i="7"/>
  <c r="J2056" i="7"/>
  <c r="I2056" i="7"/>
  <c r="T15" i="7"/>
  <c r="I476" i="7"/>
  <c r="I500" i="7"/>
  <c r="J554" i="7"/>
  <c r="J673" i="7"/>
  <c r="I673" i="7"/>
  <c r="I728" i="7"/>
  <c r="J841" i="7"/>
  <c r="I841" i="7"/>
  <c r="J1023" i="7"/>
  <c r="J1162" i="7"/>
  <c r="I1189" i="7"/>
  <c r="J1189" i="7"/>
  <c r="I1357" i="7"/>
  <c r="J1357" i="7"/>
  <c r="J1369" i="7"/>
  <c r="I1594" i="7"/>
  <c r="J1594" i="7"/>
  <c r="I1686" i="7"/>
  <c r="J1686" i="7"/>
  <c r="I2046" i="7"/>
  <c r="J2046" i="7"/>
  <c r="I1728" i="7"/>
  <c r="I1780" i="7"/>
  <c r="J1780" i="7"/>
  <c r="J1805" i="7"/>
  <c r="I1805" i="7"/>
  <c r="I1877" i="7"/>
  <c r="I2005" i="7"/>
  <c r="J2005" i="7"/>
  <c r="I2013" i="7"/>
  <c r="J2013" i="7"/>
  <c r="J2074" i="7"/>
  <c r="I2074" i="7"/>
  <c r="I2345" i="7"/>
  <c r="J2345" i="7"/>
  <c r="J2748" i="7"/>
  <c r="I2748" i="7"/>
  <c r="I2882" i="7"/>
  <c r="J2882" i="7"/>
  <c r="I1450" i="7"/>
  <c r="J1679" i="7"/>
  <c r="I1756" i="7"/>
  <c r="J1756" i="7"/>
  <c r="I1796" i="7"/>
  <c r="J1796" i="7"/>
  <c r="J1929" i="7"/>
  <c r="I1929" i="7"/>
  <c r="I2054" i="7"/>
  <c r="J2054" i="7"/>
  <c r="J1901" i="7"/>
  <c r="J1962" i="7"/>
  <c r="I1962" i="7"/>
  <c r="I2167" i="7"/>
  <c r="J2167" i="7"/>
  <c r="I2663" i="7"/>
  <c r="J2663" i="7"/>
  <c r="I2668" i="7"/>
  <c r="J2668" i="7"/>
  <c r="I1481" i="7"/>
  <c r="I1614" i="7"/>
  <c r="I1741" i="7"/>
  <c r="J1787" i="7"/>
  <c r="J1803" i="7"/>
  <c r="J1868" i="7"/>
  <c r="I1868" i="7"/>
  <c r="I1892" i="7"/>
  <c r="I1916" i="7"/>
  <c r="J1932" i="7"/>
  <c r="I1932" i="7"/>
  <c r="I1944" i="7"/>
  <c r="J2028" i="7"/>
  <c r="I2028" i="7"/>
  <c r="I2129" i="7"/>
  <c r="J2129" i="7"/>
  <c r="J2295" i="7"/>
  <c r="I2295" i="7"/>
  <c r="J2323" i="7"/>
  <c r="I2406" i="7"/>
  <c r="J2406" i="7"/>
  <c r="J2494" i="7"/>
  <c r="I2494" i="7"/>
  <c r="J2552" i="7"/>
  <c r="I2552" i="7"/>
  <c r="I2958" i="7"/>
  <c r="J2958" i="7"/>
  <c r="I2050" i="7"/>
  <c r="J2202" i="7"/>
  <c r="I2202" i="7"/>
  <c r="J2530" i="7"/>
  <c r="I3286" i="7"/>
  <c r="J3286" i="7"/>
  <c r="I3297" i="7"/>
  <c r="J3297" i="7"/>
  <c r="J1381" i="7"/>
  <c r="I1393" i="7"/>
  <c r="I1417" i="7"/>
  <c r="I1422" i="7"/>
  <c r="J1439" i="7"/>
  <c r="I1441" i="7"/>
  <c r="J1466" i="7"/>
  <c r="I1498" i="7"/>
  <c r="J1498" i="7"/>
  <c r="I1648" i="7"/>
  <c r="J1650" i="7"/>
  <c r="J1678" i="7"/>
  <c r="I1678" i="7"/>
  <c r="J1716" i="7"/>
  <c r="I1724" i="7"/>
  <c r="I2082" i="7"/>
  <c r="J2082" i="7"/>
  <c r="J2092" i="7"/>
  <c r="J2500" i="7"/>
  <c r="I2500" i="7"/>
  <c r="I3118" i="7"/>
  <c r="J3118" i="7"/>
  <c r="I3197" i="7"/>
  <c r="J3197" i="7"/>
  <c r="I1225" i="7"/>
  <c r="I1243" i="7"/>
  <c r="I1333" i="7"/>
  <c r="I1405" i="7"/>
  <c r="J1405" i="7"/>
  <c r="J1619" i="7"/>
  <c r="I1788" i="7"/>
  <c r="J1788" i="7"/>
  <c r="J2024" i="7"/>
  <c r="I2024" i="7"/>
  <c r="I729" i="7"/>
  <c r="I1031" i="7"/>
  <c r="J1059" i="7"/>
  <c r="J1180" i="7"/>
  <c r="I1234" i="7"/>
  <c r="J1876" i="7"/>
  <c r="I1876" i="7"/>
  <c r="J2147" i="7"/>
  <c r="I2449" i="7"/>
  <c r="J2449" i="7"/>
  <c r="J2497" i="7"/>
  <c r="I2718" i="7"/>
  <c r="J2718" i="7"/>
  <c r="I3091" i="7"/>
  <c r="J3091" i="7"/>
  <c r="J1333" i="7"/>
  <c r="J1425" i="7"/>
  <c r="I1471" i="7"/>
  <c r="J1572" i="7"/>
  <c r="I1694" i="7"/>
  <c r="I1740" i="7"/>
  <c r="J1802" i="7"/>
  <c r="I1905" i="7"/>
  <c r="I2095" i="7"/>
  <c r="J2095" i="7"/>
  <c r="J2223" i="7"/>
  <c r="I2223" i="7"/>
  <c r="J2518" i="7"/>
  <c r="I2518" i="7"/>
  <c r="J2796" i="7"/>
  <c r="I2796" i="7"/>
  <c r="J2946" i="7"/>
  <c r="I2946" i="7"/>
  <c r="J3130" i="7"/>
  <c r="I3130" i="7"/>
  <c r="J3168" i="7"/>
  <c r="I3168" i="7"/>
  <c r="J1234" i="7"/>
  <c r="J1261" i="7"/>
  <c r="J1279" i="7"/>
  <c r="J1315" i="7"/>
  <c r="I1345" i="7"/>
  <c r="I1387" i="7"/>
  <c r="I1451" i="7"/>
  <c r="J1465" i="7"/>
  <c r="J1467" i="7"/>
  <c r="J1469" i="7"/>
  <c r="J1487" i="7"/>
  <c r="J1509" i="7"/>
  <c r="I1523" i="7"/>
  <c r="J1534" i="7"/>
  <c r="I1598" i="7"/>
  <c r="J1598" i="7"/>
  <c r="I1651" i="7"/>
  <c r="I1704" i="7"/>
  <c r="I1712" i="7"/>
  <c r="J1732" i="7"/>
  <c r="J1820" i="7"/>
  <c r="J1871" i="7"/>
  <c r="I1871" i="7"/>
  <c r="J1874" i="7"/>
  <c r="I1874" i="7"/>
  <c r="J1966" i="7"/>
  <c r="J1979" i="7"/>
  <c r="J1991" i="7"/>
  <c r="J2071" i="7"/>
  <c r="I2148" i="7"/>
  <c r="J2148" i="7"/>
  <c r="J2164" i="7"/>
  <c r="J2342" i="7"/>
  <c r="J2662" i="7"/>
  <c r="I2662" i="7"/>
  <c r="J2700" i="7"/>
  <c r="I2700" i="7"/>
  <c r="J2856" i="7"/>
  <c r="I2856" i="7"/>
  <c r="I2874" i="7"/>
  <c r="I2954" i="7"/>
  <c r="J2954" i="7"/>
  <c r="I2967" i="7"/>
  <c r="J2967" i="7"/>
  <c r="J693" i="7"/>
  <c r="I825" i="7"/>
  <c r="I898" i="7"/>
  <c r="I1055" i="7"/>
  <c r="I1291" i="7"/>
  <c r="J1435" i="7"/>
  <c r="J1707" i="7"/>
  <c r="I1720" i="7"/>
  <c r="J1740" i="7"/>
  <c r="I1773" i="7"/>
  <c r="I1784" i="7"/>
  <c r="J1784" i="7"/>
  <c r="I1802" i="7"/>
  <c r="J1815" i="7"/>
  <c r="J1884" i="7"/>
  <c r="I1884" i="7"/>
  <c r="J1905" i="7"/>
  <c r="J2110" i="7"/>
  <c r="I2110" i="7"/>
  <c r="I2206" i="7"/>
  <c r="J2624" i="7"/>
  <c r="I2624" i="7"/>
  <c r="J2845" i="7"/>
  <c r="I2845" i="7"/>
  <c r="J1252" i="7"/>
  <c r="I1273" i="7"/>
  <c r="J1345" i="7"/>
  <c r="J1387" i="7"/>
  <c r="I1465" i="7"/>
  <c r="I1503" i="7"/>
  <c r="J1712" i="7"/>
  <c r="I1820" i="7"/>
  <c r="I1979" i="7"/>
  <c r="I1991" i="7"/>
  <c r="J1996" i="7"/>
  <c r="I1996" i="7"/>
  <c r="I2020" i="7"/>
  <c r="J2020" i="7"/>
  <c r="I2164" i="7"/>
  <c r="I2201" i="7"/>
  <c r="J2201" i="7"/>
  <c r="I2284" i="7"/>
  <c r="J2284" i="7"/>
  <c r="J2962" i="7"/>
  <c r="I2962" i="7"/>
  <c r="J3000" i="7"/>
  <c r="I3000" i="7"/>
  <c r="J1795" i="7"/>
  <c r="J1938" i="7"/>
  <c r="J2103" i="7"/>
  <c r="I2111" i="7"/>
  <c r="J2189" i="7"/>
  <c r="J2216" i="7"/>
  <c r="J2391" i="7"/>
  <c r="I2391" i="7"/>
  <c r="J2503" i="7"/>
  <c r="I2503" i="7"/>
  <c r="J2505" i="7"/>
  <c r="J2604" i="7"/>
  <c r="I2604" i="7"/>
  <c r="I2622" i="7"/>
  <c r="J2622" i="7"/>
  <c r="J2666" i="7"/>
  <c r="I2666" i="7"/>
  <c r="J2720" i="7"/>
  <c r="I2720" i="7"/>
  <c r="I3013" i="7"/>
  <c r="J3013" i="7"/>
  <c r="I3028" i="7"/>
  <c r="J3028" i="7"/>
  <c r="J3152" i="7"/>
  <c r="I3152" i="7"/>
  <c r="J4333" i="7"/>
  <c r="I4333" i="7"/>
  <c r="I4382" i="7"/>
  <c r="J4382" i="7"/>
  <c r="I1445" i="7"/>
  <c r="I1493" i="7"/>
  <c r="I1541" i="7"/>
  <c r="J1599" i="7"/>
  <c r="J1663" i="7"/>
  <c r="J1930" i="7"/>
  <c r="I1941" i="7"/>
  <c r="J2112" i="7"/>
  <c r="I2112" i="7"/>
  <c r="I2152" i="7"/>
  <c r="J2435" i="7"/>
  <c r="J2562" i="7"/>
  <c r="I2562" i="7"/>
  <c r="J2794" i="7"/>
  <c r="I2794" i="7"/>
  <c r="I2968" i="7"/>
  <c r="J2968" i="7"/>
  <c r="I3008" i="7"/>
  <c r="J3008" i="7"/>
  <c r="I3266" i="7"/>
  <c r="J3266" i="7"/>
  <c r="J1655" i="7"/>
  <c r="J1821" i="7"/>
  <c r="I2072" i="7"/>
  <c r="I2224" i="7"/>
  <c r="I2239" i="7"/>
  <c r="I2501" i="7"/>
  <c r="J2501" i="7"/>
  <c r="J2602" i="7"/>
  <c r="I2602" i="7"/>
  <c r="J2674" i="7"/>
  <c r="J2909" i="7"/>
  <c r="I2909" i="7"/>
  <c r="I1851" i="7"/>
  <c r="J1909" i="7"/>
  <c r="J1948" i="7"/>
  <c r="J1980" i="7"/>
  <c r="I1994" i="7"/>
  <c r="J2036" i="7"/>
  <c r="J2076" i="7"/>
  <c r="J2137" i="7"/>
  <c r="I2175" i="7"/>
  <c r="I2302" i="7"/>
  <c r="J2463" i="7"/>
  <c r="J2560" i="7"/>
  <c r="I2560" i="7"/>
  <c r="I2567" i="7"/>
  <c r="J2567" i="7"/>
  <c r="J2596" i="7"/>
  <c r="J2660" i="7"/>
  <c r="J2698" i="7"/>
  <c r="I2698" i="7"/>
  <c r="I2723" i="7"/>
  <c r="J2723" i="7"/>
  <c r="J2744" i="7"/>
  <c r="I2744" i="7"/>
  <c r="J2834" i="7"/>
  <c r="I2834" i="7"/>
  <c r="I3011" i="7"/>
  <c r="J3011" i="7"/>
  <c r="I3029" i="7"/>
  <c r="J3029" i="7"/>
  <c r="J1823" i="7"/>
  <c r="J1847" i="7"/>
  <c r="I1899" i="7"/>
  <c r="I1918" i="7"/>
  <c r="I1946" i="7"/>
  <c r="J1958" i="7"/>
  <c r="I1961" i="7"/>
  <c r="I2140" i="7"/>
  <c r="J2144" i="7"/>
  <c r="J2168" i="7"/>
  <c r="J2527" i="7"/>
  <c r="J2544" i="7"/>
  <c r="J2580" i="7"/>
  <c r="I2580" i="7"/>
  <c r="J2612" i="7"/>
  <c r="I2639" i="7"/>
  <c r="J2639" i="7"/>
  <c r="J2692" i="7"/>
  <c r="J2696" i="7"/>
  <c r="J2730" i="7"/>
  <c r="I2730" i="7"/>
  <c r="I2812" i="7"/>
  <c r="J2863" i="7"/>
  <c r="I2863" i="7"/>
  <c r="I1546" i="7"/>
  <c r="J1557" i="7"/>
  <c r="J1623" i="7"/>
  <c r="J1670" i="7"/>
  <c r="I1768" i="7"/>
  <c r="I1772" i="7"/>
  <c r="J1851" i="7"/>
  <c r="I1883" i="7"/>
  <c r="I1909" i="7"/>
  <c r="I1948" i="7"/>
  <c r="J1957" i="7"/>
  <c r="I1980" i="7"/>
  <c r="J1986" i="7"/>
  <c r="I2035" i="7"/>
  <c r="I2071" i="7"/>
  <c r="J2175" i="7"/>
  <c r="I2254" i="7"/>
  <c r="J2274" i="7"/>
  <c r="I2278" i="7"/>
  <c r="I2285" i="7"/>
  <c r="J2289" i="7"/>
  <c r="J2291" i="7"/>
  <c r="I2432" i="7"/>
  <c r="J2446" i="7"/>
  <c r="I2446" i="7"/>
  <c r="J2496" i="7"/>
  <c r="J2507" i="7"/>
  <c r="J2540" i="7"/>
  <c r="J2594" i="7"/>
  <c r="I2594" i="7"/>
  <c r="J2694" i="7"/>
  <c r="J2708" i="7"/>
  <c r="J2728" i="7"/>
  <c r="J2756" i="7"/>
  <c r="I2756" i="7"/>
  <c r="I2799" i="7"/>
  <c r="J2799" i="7"/>
  <c r="J2866" i="7"/>
  <c r="I2866" i="7"/>
  <c r="I2985" i="7"/>
  <c r="I3014" i="7"/>
  <c r="J3014" i="7"/>
  <c r="I3220" i="7"/>
  <c r="J3220" i="7"/>
  <c r="I3225" i="7"/>
  <c r="J1722" i="7"/>
  <c r="J1734" i="7"/>
  <c r="I1875" i="7"/>
  <c r="J1899" i="7"/>
  <c r="I1974" i="7"/>
  <c r="J1989" i="7"/>
  <c r="I2123" i="7"/>
  <c r="J2140" i="7"/>
  <c r="J2151" i="7"/>
  <c r="I2151" i="7"/>
  <c r="J2184" i="7"/>
  <c r="J2219" i="7"/>
  <c r="J2267" i="7"/>
  <c r="J2312" i="7"/>
  <c r="I2321" i="7"/>
  <c r="I2364" i="7"/>
  <c r="J2373" i="7"/>
  <c r="J2484" i="7"/>
  <c r="I2519" i="7"/>
  <c r="I2563" i="7"/>
  <c r="J2588" i="7"/>
  <c r="J2592" i="7"/>
  <c r="I2592" i="7"/>
  <c r="J2610" i="7"/>
  <c r="J2690" i="7"/>
  <c r="I2690" i="7"/>
  <c r="J2850" i="7"/>
  <c r="I2850" i="7"/>
  <c r="J2922" i="7"/>
  <c r="I2922" i="7"/>
  <c r="J4363" i="7"/>
  <c r="I4363" i="7"/>
  <c r="I4619" i="7"/>
  <c r="J4619" i="7"/>
  <c r="J1983" i="7"/>
  <c r="I2006" i="7"/>
  <c r="J2027" i="7"/>
  <c r="I2062" i="7"/>
  <c r="J2117" i="7"/>
  <c r="J2128" i="7"/>
  <c r="J2158" i="7"/>
  <c r="J2270" i="7"/>
  <c r="I2347" i="7"/>
  <c r="J2374" i="7"/>
  <c r="I2374" i="7"/>
  <c r="I2388" i="7"/>
  <c r="J2388" i="7"/>
  <c r="J2575" i="7"/>
  <c r="J2590" i="7"/>
  <c r="J2608" i="7"/>
  <c r="J2628" i="7"/>
  <c r="J2684" i="7"/>
  <c r="J2688" i="7"/>
  <c r="I2688" i="7"/>
  <c r="J2706" i="7"/>
  <c r="J2740" i="7"/>
  <c r="I2740" i="7"/>
  <c r="J2754" i="7"/>
  <c r="I2754" i="7"/>
  <c r="J2858" i="7"/>
  <c r="I2858" i="7"/>
  <c r="J2861" i="7"/>
  <c r="I2861" i="7"/>
  <c r="J3012" i="7"/>
  <c r="I3148" i="7"/>
  <c r="J3148" i="7"/>
  <c r="I3246" i="7"/>
  <c r="J3246" i="7"/>
  <c r="I3315" i="7"/>
  <c r="J3315" i="7"/>
  <c r="I3631" i="7"/>
  <c r="J3631" i="7"/>
  <c r="I3676" i="7"/>
  <c r="J3676" i="7"/>
  <c r="I3940" i="7"/>
  <c r="J3940" i="7"/>
  <c r="I3985" i="7"/>
  <c r="J3985" i="7"/>
  <c r="J2752" i="7"/>
  <c r="I2752" i="7"/>
  <c r="I2759" i="7"/>
  <c r="J2759" i="7"/>
  <c r="I2957" i="7"/>
  <c r="J2957" i="7"/>
  <c r="J3019" i="7"/>
  <c r="I3019" i="7"/>
  <c r="I3167" i="7"/>
  <c r="J3167" i="7"/>
  <c r="I3228" i="7"/>
  <c r="J3228" i="7"/>
  <c r="I3748" i="7"/>
  <c r="J3748" i="7"/>
  <c r="J4917" i="7"/>
  <c r="I4917" i="7"/>
  <c r="J2155" i="7"/>
  <c r="J2169" i="7"/>
  <c r="J2192" i="7"/>
  <c r="J2361" i="7"/>
  <c r="I2390" i="7"/>
  <c r="J2457" i="7"/>
  <c r="J2536" i="7"/>
  <c r="J2802" i="7"/>
  <c r="J2810" i="7"/>
  <c r="J2920" i="7"/>
  <c r="J2965" i="7"/>
  <c r="J3402" i="7"/>
  <c r="I3402" i="7"/>
  <c r="I3405" i="7"/>
  <c r="J3405" i="7"/>
  <c r="I3682" i="7"/>
  <c r="J3682" i="7"/>
  <c r="I3712" i="7"/>
  <c r="J3712" i="7"/>
  <c r="J3870" i="7"/>
  <c r="I3870" i="7"/>
  <c r="J4681" i="7"/>
  <c r="I4681" i="7"/>
  <c r="I2039" i="7"/>
  <c r="J2086" i="7"/>
  <c r="J2096" i="7"/>
  <c r="I2292" i="7"/>
  <c r="J2308" i="7"/>
  <c r="J2357" i="7"/>
  <c r="J2363" i="7"/>
  <c r="J2412" i="7"/>
  <c r="I2460" i="7"/>
  <c r="I2462" i="7"/>
  <c r="J2464" i="7"/>
  <c r="J2472" i="7"/>
  <c r="I2543" i="7"/>
  <c r="I2607" i="7"/>
  <c r="I2623" i="7"/>
  <c r="I2687" i="7"/>
  <c r="I2703" i="7"/>
  <c r="I2719" i="7"/>
  <c r="I2743" i="7"/>
  <c r="J2818" i="7"/>
  <c r="J2935" i="7"/>
  <c r="I3072" i="7"/>
  <c r="I3171" i="7"/>
  <c r="J3171" i="7"/>
  <c r="J3214" i="7"/>
  <c r="I3214" i="7"/>
  <c r="I3316" i="7"/>
  <c r="I3742" i="7"/>
  <c r="J3742" i="7"/>
  <c r="I3754" i="7"/>
  <c r="J3754" i="7"/>
  <c r="I3826" i="7"/>
  <c r="J3826" i="7"/>
  <c r="I3865" i="7"/>
  <c r="J3865" i="7"/>
  <c r="J2384" i="7"/>
  <c r="J2439" i="7"/>
  <c r="J2826" i="7"/>
  <c r="J2897" i="7"/>
  <c r="I3174" i="7"/>
  <c r="J3174" i="7"/>
  <c r="I3324" i="7"/>
  <c r="J3324" i="7"/>
  <c r="J3348" i="7"/>
  <c r="I3348" i="7"/>
  <c r="J4195" i="7"/>
  <c r="I4195" i="7"/>
  <c r="J2241" i="7"/>
  <c r="I2246" i="7"/>
  <c r="J2264" i="7"/>
  <c r="J2292" i="7"/>
  <c r="I2319" i="7"/>
  <c r="J2337" i="7"/>
  <c r="J2456" i="7"/>
  <c r="J2460" i="7"/>
  <c r="J2462" i="7"/>
  <c r="I2464" i="7"/>
  <c r="I2472" i="7"/>
  <c r="J2543" i="7"/>
  <c r="J2607" i="7"/>
  <c r="J2703" i="7"/>
  <c r="J2872" i="7"/>
  <c r="I2933" i="7"/>
  <c r="J2971" i="7"/>
  <c r="J2992" i="7"/>
  <c r="I2992" i="7"/>
  <c r="J2996" i="7"/>
  <c r="I3025" i="7"/>
  <c r="I3075" i="7"/>
  <c r="J3224" i="7"/>
  <c r="I3237" i="7"/>
  <c r="I3288" i="7"/>
  <c r="J3288" i="7"/>
  <c r="I3351" i="7"/>
  <c r="J3392" i="7"/>
  <c r="I3700" i="7"/>
  <c r="J3700" i="7"/>
  <c r="J4524" i="7"/>
  <c r="I4524" i="7"/>
  <c r="L69" i="9"/>
  <c r="N69" i="9" s="1"/>
  <c r="K69" i="9"/>
  <c r="D69" i="9"/>
  <c r="F69" i="9"/>
  <c r="E69" i="9"/>
  <c r="C69" i="9"/>
  <c r="B69" i="9"/>
  <c r="J2445" i="7"/>
  <c r="J2640" i="7"/>
  <c r="J2642" i="7"/>
  <c r="J2650" i="7"/>
  <c r="I2783" i="7"/>
  <c r="I2910" i="7"/>
  <c r="I2964" i="7"/>
  <c r="I3093" i="7"/>
  <c r="J3093" i="7"/>
  <c r="I3217" i="7"/>
  <c r="J3217" i="7"/>
  <c r="J3242" i="7"/>
  <c r="J3356" i="7"/>
  <c r="I3356" i="7"/>
  <c r="I3364" i="7"/>
  <c r="I3379" i="7"/>
  <c r="J3379" i="7"/>
  <c r="I3387" i="7"/>
  <c r="J3387" i="7"/>
  <c r="I3460" i="7"/>
  <c r="I3790" i="7"/>
  <c r="J3790" i="7"/>
  <c r="I3829" i="7"/>
  <c r="J3829" i="7"/>
  <c r="J2429" i="7"/>
  <c r="J2433" i="7"/>
  <c r="J2481" i="7"/>
  <c r="J2945" i="7"/>
  <c r="I2945" i="7"/>
  <c r="I3194" i="7"/>
  <c r="J3194" i="7"/>
  <c r="J3250" i="7"/>
  <c r="I3250" i="7"/>
  <c r="I3306" i="7"/>
  <c r="J3306" i="7"/>
  <c r="I3673" i="7"/>
  <c r="J3673" i="7"/>
  <c r="I4878" i="7"/>
  <c r="J4878" i="7"/>
  <c r="I2247" i="7"/>
  <c r="J2313" i="7"/>
  <c r="J2409" i="7"/>
  <c r="J2480" i="7"/>
  <c r="J2504" i="7"/>
  <c r="J2570" i="7"/>
  <c r="J2578" i="7"/>
  <c r="J2664" i="7"/>
  <c r="J2672" i="7"/>
  <c r="J2762" i="7"/>
  <c r="J2776" i="7"/>
  <c r="J2778" i="7"/>
  <c r="J2911" i="7"/>
  <c r="I2932" i="7"/>
  <c r="J2952" i="7"/>
  <c r="J3026" i="7"/>
  <c r="I3243" i="7"/>
  <c r="J3243" i="7"/>
  <c r="I3436" i="7"/>
  <c r="I3461" i="7"/>
  <c r="I3546" i="7"/>
  <c r="J3546" i="7"/>
  <c r="I4456" i="7"/>
  <c r="J4555" i="7"/>
  <c r="I4555" i="7"/>
  <c r="I2183" i="7"/>
  <c r="I2240" i="7"/>
  <c r="J2265" i="7"/>
  <c r="J2328" i="7"/>
  <c r="J2760" i="7"/>
  <c r="J2768" i="7"/>
  <c r="J2770" i="7"/>
  <c r="J2774" i="7"/>
  <c r="J2784" i="7"/>
  <c r="J2786" i="7"/>
  <c r="J2871" i="7"/>
  <c r="J2893" i="7"/>
  <c r="I2895" i="7"/>
  <c r="I3105" i="7"/>
  <c r="I3248" i="7"/>
  <c r="I3292" i="7"/>
  <c r="I3307" i="7"/>
  <c r="I3514" i="7"/>
  <c r="I3922" i="7"/>
  <c r="J3922" i="7"/>
  <c r="I4151" i="7"/>
  <c r="J4151" i="7"/>
  <c r="I3567" i="7"/>
  <c r="J3567" i="7"/>
  <c r="I3655" i="7"/>
  <c r="J3655" i="7"/>
  <c r="I3736" i="7"/>
  <c r="J3736" i="7"/>
  <c r="I3775" i="7"/>
  <c r="J3775" i="7"/>
  <c r="I3874" i="7"/>
  <c r="J3874" i="7"/>
  <c r="I3886" i="7"/>
  <c r="J3886" i="7"/>
  <c r="I3934" i="7"/>
  <c r="J3934" i="7"/>
  <c r="I4202" i="7"/>
  <c r="J4202" i="7"/>
  <c r="J4337" i="7"/>
  <c r="I4337" i="7"/>
  <c r="J4413" i="7"/>
  <c r="I4413" i="7"/>
  <c r="J4504" i="7"/>
  <c r="I4504" i="7"/>
  <c r="J3032" i="7"/>
  <c r="J3095" i="7"/>
  <c r="J3127" i="7"/>
  <c r="I3132" i="7"/>
  <c r="J3142" i="7"/>
  <c r="I3425" i="7"/>
  <c r="I3578" i="7"/>
  <c r="J3578" i="7"/>
  <c r="I3778" i="7"/>
  <c r="J3778" i="7"/>
  <c r="J3900" i="7"/>
  <c r="J3961" i="7"/>
  <c r="I4019" i="7"/>
  <c r="J4019" i="7"/>
  <c r="J4281" i="7"/>
  <c r="I4281" i="7"/>
  <c r="J4299" i="7"/>
  <c r="I4299" i="7"/>
  <c r="J4427" i="7"/>
  <c r="I4427" i="7"/>
  <c r="I4606" i="7"/>
  <c r="J4606" i="7"/>
  <c r="I4885" i="7"/>
  <c r="J4885" i="7"/>
  <c r="G94" i="8"/>
  <c r="J94" i="8"/>
  <c r="J4771" i="7"/>
  <c r="I4771" i="7"/>
  <c r="I3520" i="7"/>
  <c r="J3520" i="7"/>
  <c r="I3533" i="7"/>
  <c r="J3533" i="7"/>
  <c r="I3717" i="7"/>
  <c r="J3717" i="7"/>
  <c r="I3751" i="7"/>
  <c r="J3751" i="7"/>
  <c r="I3781" i="7"/>
  <c r="J3781" i="7"/>
  <c r="J4315" i="7"/>
  <c r="I4315" i="7"/>
  <c r="I4343" i="7"/>
  <c r="J4343" i="7"/>
  <c r="J4472" i="7"/>
  <c r="I4472" i="7"/>
  <c r="I4596" i="7"/>
  <c r="J4596" i="7"/>
  <c r="I4704" i="7"/>
  <c r="J4704" i="7"/>
  <c r="J4861" i="7"/>
  <c r="I4861" i="7"/>
  <c r="J3276" i="7"/>
  <c r="I3664" i="7"/>
  <c r="J3664" i="7"/>
  <c r="I3727" i="7"/>
  <c r="J3727" i="7"/>
  <c r="I3805" i="7"/>
  <c r="J3805" i="7"/>
  <c r="I3817" i="7"/>
  <c r="J3817" i="7"/>
  <c r="J4380" i="7"/>
  <c r="I4380" i="7"/>
  <c r="J4833" i="7"/>
  <c r="I4833" i="7"/>
  <c r="I3181" i="7"/>
  <c r="J3254" i="7"/>
  <c r="I3424" i="7"/>
  <c r="I3553" i="7"/>
  <c r="J3553" i="7"/>
  <c r="I3614" i="7"/>
  <c r="J3614" i="7"/>
  <c r="I3634" i="7"/>
  <c r="J3634" i="7"/>
  <c r="I3796" i="7"/>
  <c r="J3796" i="7"/>
  <c r="I3820" i="7"/>
  <c r="J3820" i="7"/>
  <c r="I3955" i="7"/>
  <c r="J4161" i="7"/>
  <c r="I4161" i="7"/>
  <c r="J4232" i="7"/>
  <c r="J4370" i="7"/>
  <c r="I4370" i="7"/>
  <c r="I4375" i="7"/>
  <c r="J4375" i="7"/>
  <c r="J4434" i="7"/>
  <c r="I4434" i="7"/>
  <c r="I4963" i="7"/>
  <c r="J4963" i="7"/>
  <c r="I3121" i="7"/>
  <c r="I3126" i="7"/>
  <c r="J3136" i="7"/>
  <c r="I3164" i="7"/>
  <c r="I3276" i="7"/>
  <c r="I3361" i="7"/>
  <c r="J3366" i="7"/>
  <c r="I3406" i="7"/>
  <c r="J3558" i="7"/>
  <c r="I3601" i="7"/>
  <c r="J3624" i="7"/>
  <c r="I3624" i="7"/>
  <c r="I3718" i="7"/>
  <c r="J3718" i="7"/>
  <c r="I3745" i="7"/>
  <c r="J3745" i="7"/>
  <c r="I3769" i="7"/>
  <c r="J3769" i="7"/>
  <c r="I3808" i="7"/>
  <c r="J3808" i="7"/>
  <c r="I3928" i="7"/>
  <c r="J3928" i="7"/>
  <c r="J4193" i="7"/>
  <c r="I4193" i="7"/>
  <c r="I4264" i="7"/>
  <c r="I4324" i="7"/>
  <c r="J4324" i="7"/>
  <c r="I4394" i="7"/>
  <c r="J4510" i="7"/>
  <c r="J4755" i="7"/>
  <c r="I4755" i="7"/>
  <c r="I3020" i="7"/>
  <c r="I3081" i="7"/>
  <c r="J3196" i="7"/>
  <c r="I3210" i="7"/>
  <c r="I3247" i="7"/>
  <c r="I3274" i="7"/>
  <c r="I3298" i="7"/>
  <c r="I3382" i="7"/>
  <c r="I3394" i="7"/>
  <c r="J3757" i="7"/>
  <c r="I3823" i="7"/>
  <c r="J3823" i="7"/>
  <c r="J3904" i="7"/>
  <c r="J3978" i="7"/>
  <c r="I3978" i="7"/>
  <c r="I4066" i="7"/>
  <c r="I3112" i="7"/>
  <c r="J3162" i="7"/>
  <c r="I3230" i="7"/>
  <c r="I3279" i="7"/>
  <c r="J3294" i="7"/>
  <c r="I3691" i="7"/>
  <c r="J3691" i="7"/>
  <c r="I3760" i="7"/>
  <c r="J3760" i="7"/>
  <c r="I3946" i="7"/>
  <c r="J3946" i="7"/>
  <c r="I3968" i="7"/>
  <c r="J3968" i="7"/>
  <c r="J4048" i="7"/>
  <c r="I4048" i="7"/>
  <c r="I4175" i="7"/>
  <c r="J4688" i="7"/>
  <c r="I4688" i="7"/>
  <c r="N30" i="10"/>
  <c r="D30" i="10"/>
  <c r="J3703" i="7"/>
  <c r="I3862" i="7"/>
  <c r="J3862" i="7"/>
  <c r="I3898" i="7"/>
  <c r="J4028" i="7"/>
  <c r="I4028" i="7"/>
  <c r="J4368" i="7"/>
  <c r="I4368" i="7"/>
  <c r="J4432" i="7"/>
  <c r="I4432" i="7"/>
  <c r="J4452" i="7"/>
  <c r="I4452" i="7"/>
  <c r="I4603" i="7"/>
  <c r="I4607" i="7"/>
  <c r="J4607" i="7"/>
  <c r="J4627" i="7"/>
  <c r="I4627" i="7"/>
  <c r="I4655" i="7"/>
  <c r="J4720" i="7"/>
  <c r="I4720" i="7"/>
  <c r="J4814" i="7"/>
  <c r="J4872" i="7"/>
  <c r="I4872" i="7"/>
  <c r="I4901" i="7"/>
  <c r="J4901" i="7"/>
  <c r="J4973" i="7"/>
  <c r="I4973" i="7"/>
  <c r="J65" i="8"/>
  <c r="I3448" i="7"/>
  <c r="J3654" i="7"/>
  <c r="J3672" i="7"/>
  <c r="I3772" i="7"/>
  <c r="J4289" i="7"/>
  <c r="I4439" i="7"/>
  <c r="J4439" i="7"/>
  <c r="J4488" i="7"/>
  <c r="I4548" i="7"/>
  <c r="I4635" i="7"/>
  <c r="J4687" i="7"/>
  <c r="I4687" i="7"/>
  <c r="J4698" i="7"/>
  <c r="P197" i="13"/>
  <c r="U197" i="13"/>
  <c r="T197" i="13"/>
  <c r="R197" i="13"/>
  <c r="Q197" i="13"/>
  <c r="O197" i="13"/>
  <c r="B197" i="13"/>
  <c r="V197" i="13"/>
  <c r="N197" i="13"/>
  <c r="B198" i="12"/>
  <c r="W197" i="13"/>
  <c r="J3541" i="7"/>
  <c r="I3622" i="7"/>
  <c r="J3650" i="7"/>
  <c r="I3666" i="7"/>
  <c r="J3666" i="7"/>
  <c r="I3802" i="7"/>
  <c r="I3892" i="7"/>
  <c r="J3898" i="7"/>
  <c r="I3952" i="7"/>
  <c r="J3952" i="7"/>
  <c r="J4171" i="7"/>
  <c r="I4171" i="7"/>
  <c r="I4200" i="7"/>
  <c r="J4200" i="7"/>
  <c r="J4223" i="7"/>
  <c r="I4279" i="7"/>
  <c r="J4279" i="7"/>
  <c r="J4329" i="7"/>
  <c r="I4329" i="7"/>
  <c r="J4603" i="7"/>
  <c r="I4709" i="7"/>
  <c r="I4814" i="7"/>
  <c r="I4968" i="7"/>
  <c r="J4968" i="7"/>
  <c r="J95" i="8"/>
  <c r="C192" i="9"/>
  <c r="L192" i="9"/>
  <c r="N192" i="9" s="1"/>
  <c r="F192" i="9"/>
  <c r="B192" i="9"/>
  <c r="E192" i="9"/>
  <c r="D192" i="9"/>
  <c r="AD51" i="11"/>
  <c r="Q51" i="11"/>
  <c r="AH51" i="11"/>
  <c r="J51" i="11"/>
  <c r="Y172" i="11"/>
  <c r="AC172" i="11"/>
  <c r="H172" i="11"/>
  <c r="AB172" i="11"/>
  <c r="G172" i="11"/>
  <c r="X172" i="11"/>
  <c r="F172" i="11"/>
  <c r="W172" i="11"/>
  <c r="E172" i="11"/>
  <c r="U172" i="11"/>
  <c r="D172" i="11"/>
  <c r="S172" i="11"/>
  <c r="Q172" i="11"/>
  <c r="P172" i="11"/>
  <c r="M172" i="11"/>
  <c r="L172" i="11"/>
  <c r="AK172" i="11"/>
  <c r="K172" i="11"/>
  <c r="AI172" i="11"/>
  <c r="AJ172" i="11"/>
  <c r="AF172" i="11"/>
  <c r="AE172" i="11"/>
  <c r="AD172" i="11"/>
  <c r="T172" i="11"/>
  <c r="J3572" i="7"/>
  <c r="I3721" i="7"/>
  <c r="J3772" i="7"/>
  <c r="J3787" i="7"/>
  <c r="I3856" i="7"/>
  <c r="J3856" i="7"/>
  <c r="J4024" i="7"/>
  <c r="I4024" i="7"/>
  <c r="J4040" i="7"/>
  <c r="I4192" i="7"/>
  <c r="I4407" i="7"/>
  <c r="I4414" i="7"/>
  <c r="J4566" i="7"/>
  <c r="I4566" i="7"/>
  <c r="J4654" i="7"/>
  <c r="I4654" i="7"/>
  <c r="I4707" i="7"/>
  <c r="J4738" i="7"/>
  <c r="I4738" i="7"/>
  <c r="I4757" i="7"/>
  <c r="J4757" i="7"/>
  <c r="J30" i="8"/>
  <c r="I3502" i="7"/>
  <c r="J3828" i="7"/>
  <c r="I3828" i="7"/>
  <c r="I4224" i="7"/>
  <c r="J4224" i="7"/>
  <c r="J4362" i="7"/>
  <c r="I4362" i="7"/>
  <c r="J4611" i="7"/>
  <c r="I4611" i="7"/>
  <c r="J4643" i="7"/>
  <c r="I4643" i="7"/>
  <c r="L27" i="9"/>
  <c r="D27" i="9"/>
  <c r="L94" i="9"/>
  <c r="N94" i="9" s="1"/>
  <c r="K94" i="9"/>
  <c r="F94" i="9"/>
  <c r="D94" i="9"/>
  <c r="Q94" i="9" s="1"/>
  <c r="C94" i="9"/>
  <c r="B94" i="9"/>
  <c r="I3466" i="7"/>
  <c r="I3538" i="7"/>
  <c r="J3685" i="7"/>
  <c r="I3694" i="7"/>
  <c r="J3694" i="7"/>
  <c r="J3762" i="7"/>
  <c r="I3880" i="7"/>
  <c r="I3901" i="7"/>
  <c r="J3901" i="7"/>
  <c r="J3963" i="7"/>
  <c r="J4017" i="7"/>
  <c r="J4106" i="7"/>
  <c r="I4300" i="7"/>
  <c r="J4339" i="7"/>
  <c r="I4339" i="7"/>
  <c r="J4381" i="7"/>
  <c r="I4420" i="7"/>
  <c r="J4420" i="7"/>
  <c r="I4542" i="7"/>
  <c r="J4542" i="7"/>
  <c r="J4736" i="7"/>
  <c r="I4736" i="7"/>
  <c r="J4912" i="7"/>
  <c r="I4912" i="7"/>
  <c r="J177" i="8"/>
  <c r="K27" i="9"/>
  <c r="E72" i="9"/>
  <c r="L72" i="9"/>
  <c r="F72" i="9"/>
  <c r="D72" i="9"/>
  <c r="F129" i="9"/>
  <c r="L129" i="9"/>
  <c r="K129" i="9"/>
  <c r="E129" i="9"/>
  <c r="B129" i="9"/>
  <c r="D129" i="9"/>
  <c r="Q129" i="9" s="1"/>
  <c r="C129" i="9"/>
  <c r="L137" i="9"/>
  <c r="F137" i="9"/>
  <c r="J3564" i="7"/>
  <c r="I3658" i="7"/>
  <c r="J3841" i="7"/>
  <c r="I3868" i="7"/>
  <c r="J3868" i="7"/>
  <c r="I3931" i="7"/>
  <c r="J3996" i="7"/>
  <c r="I3996" i="7"/>
  <c r="J4031" i="7"/>
  <c r="I4255" i="7"/>
  <c r="I4527" i="7"/>
  <c r="J4575" i="7"/>
  <c r="I4575" i="7"/>
  <c r="I4685" i="7"/>
  <c r="J4881" i="7"/>
  <c r="I4881" i="7"/>
  <c r="J4925" i="7"/>
  <c r="F23" i="9"/>
  <c r="D23" i="9"/>
  <c r="C23" i="9"/>
  <c r="B23" i="9"/>
  <c r="N25" i="10"/>
  <c r="L25" i="10"/>
  <c r="K25" i="10"/>
  <c r="B25" i="10"/>
  <c r="E25" i="10"/>
  <c r="D25" i="10"/>
  <c r="M25" i="10" s="1"/>
  <c r="E85" i="10"/>
  <c r="G85" i="10" s="1"/>
  <c r="D85" i="10"/>
  <c r="N85" i="10"/>
  <c r="L85" i="10"/>
  <c r="K85" i="10"/>
  <c r="B85" i="10"/>
  <c r="I3720" i="7"/>
  <c r="J3720" i="7"/>
  <c r="J4487" i="7"/>
  <c r="I4487" i="7"/>
  <c r="I4583" i="7"/>
  <c r="I4884" i="7"/>
  <c r="N119" i="10"/>
  <c r="I119" i="10"/>
  <c r="N131" i="10"/>
  <c r="L131" i="10"/>
  <c r="J4029" i="7"/>
  <c r="I4045" i="7"/>
  <c r="I4508" i="7"/>
  <c r="I4599" i="7"/>
  <c r="I4701" i="7"/>
  <c r="I4751" i="7"/>
  <c r="J25" i="8"/>
  <c r="J28" i="8"/>
  <c r="J165" i="8"/>
  <c r="B107" i="9"/>
  <c r="F107" i="9"/>
  <c r="E107" i="9"/>
  <c r="F145" i="9"/>
  <c r="C145" i="9"/>
  <c r="L145" i="9"/>
  <c r="K145" i="9"/>
  <c r="D145" i="9"/>
  <c r="Q145" i="9" s="1"/>
  <c r="B145" i="9"/>
  <c r="M73" i="10"/>
  <c r="D75" i="10"/>
  <c r="B75" i="10"/>
  <c r="J3835" i="7"/>
  <c r="J3993" i="7"/>
  <c r="I4067" i="7"/>
  <c r="J4137" i="7"/>
  <c r="J4308" i="7"/>
  <c r="I4313" i="7"/>
  <c r="I4348" i="7"/>
  <c r="I4484" i="7"/>
  <c r="J4520" i="7"/>
  <c r="I4568" i="7"/>
  <c r="J4595" i="7"/>
  <c r="J4622" i="7"/>
  <c r="I4667" i="7"/>
  <c r="F138" i="9"/>
  <c r="B138" i="9"/>
  <c r="L138" i="9"/>
  <c r="C138" i="9"/>
  <c r="E138" i="9"/>
  <c r="D138" i="9"/>
  <c r="N53" i="10"/>
  <c r="I53" i="10"/>
  <c r="E53" i="10"/>
  <c r="G53" i="10" s="1"/>
  <c r="B190" i="10"/>
  <c r="K190" i="10"/>
  <c r="E190" i="10"/>
  <c r="G190" i="10" s="1"/>
  <c r="D190" i="10"/>
  <c r="N190" i="10"/>
  <c r="L190" i="10"/>
  <c r="AD46" i="11"/>
  <c r="X46" i="11"/>
  <c r="I46" i="11"/>
  <c r="AL46" i="11"/>
  <c r="U46" i="11"/>
  <c r="C46" i="11"/>
  <c r="AJ46" i="11"/>
  <c r="T46" i="11"/>
  <c r="B46" i="11"/>
  <c r="AG46" i="11"/>
  <c r="O46" i="11"/>
  <c r="AF46" i="11"/>
  <c r="N46" i="11"/>
  <c r="AE46" i="11"/>
  <c r="L46" i="11"/>
  <c r="AB46" i="11"/>
  <c r="K46" i="11"/>
  <c r="V46" i="11"/>
  <c r="S46" i="11"/>
  <c r="P46" i="11"/>
  <c r="J46" i="11"/>
  <c r="M46" i="5" s="1"/>
  <c r="AT46" i="5" s="1"/>
  <c r="H46" i="11"/>
  <c r="G46" i="11"/>
  <c r="AH46" i="11"/>
  <c r="AI46" i="11"/>
  <c r="AA46" i="11"/>
  <c r="Z46" i="11"/>
  <c r="W46" i="11"/>
  <c r="I3766" i="7"/>
  <c r="I3793" i="7"/>
  <c r="I3799" i="7"/>
  <c r="I3832" i="7"/>
  <c r="I3844" i="7"/>
  <c r="I3850" i="7"/>
  <c r="I3907" i="7"/>
  <c r="J4015" i="7"/>
  <c r="J4022" i="7"/>
  <c r="J4046" i="7"/>
  <c r="J4070" i="7"/>
  <c r="J4074" i="7"/>
  <c r="J4080" i="7"/>
  <c r="J4145" i="7"/>
  <c r="J4188" i="7"/>
  <c r="I4228" i="7"/>
  <c r="J4233" i="7"/>
  <c r="I4247" i="7"/>
  <c r="I4327" i="7"/>
  <c r="J4399" i="7"/>
  <c r="J4463" i="7"/>
  <c r="I4516" i="7"/>
  <c r="I4598" i="7"/>
  <c r="I4615" i="7"/>
  <c r="I4648" i="7"/>
  <c r="J89" i="8"/>
  <c r="J128" i="8"/>
  <c r="L115" i="9"/>
  <c r="C115" i="9"/>
  <c r="D187" i="9"/>
  <c r="N16" i="10"/>
  <c r="I16" i="10"/>
  <c r="D16" i="10"/>
  <c r="E99" i="10"/>
  <c r="G99" i="10" s="1"/>
  <c r="K99" i="10"/>
  <c r="D46" i="11"/>
  <c r="J3877" i="7"/>
  <c r="J3883" i="7"/>
  <c r="J4013" i="7"/>
  <c r="I4115" i="7"/>
  <c r="I4137" i="7"/>
  <c r="I4226" i="7"/>
  <c r="J4275" i="7"/>
  <c r="J4322" i="7"/>
  <c r="J4423" i="7"/>
  <c r="I4502" i="7"/>
  <c r="I4520" i="7"/>
  <c r="I4547" i="7"/>
  <c r="I4551" i="7"/>
  <c r="I4631" i="7"/>
  <c r="I4646" i="7"/>
  <c r="I4674" i="7"/>
  <c r="I4752" i="7"/>
  <c r="I4754" i="7"/>
  <c r="J4770" i="7"/>
  <c r="I4770" i="7"/>
  <c r="I4810" i="7"/>
  <c r="I4862" i="7"/>
  <c r="J4886" i="7"/>
  <c r="I4886" i="7"/>
  <c r="J4959" i="7"/>
  <c r="B43" i="9"/>
  <c r="L82" i="9"/>
  <c r="D82" i="9"/>
  <c r="K82" i="9"/>
  <c r="F82" i="9"/>
  <c r="C82" i="9"/>
  <c r="L126" i="9"/>
  <c r="D126" i="9"/>
  <c r="E126" i="9"/>
  <c r="C126" i="9"/>
  <c r="B126" i="9"/>
  <c r="F147" i="9"/>
  <c r="D147" i="9"/>
  <c r="L147" i="9"/>
  <c r="N147" i="9" s="1"/>
  <c r="C147" i="9"/>
  <c r="B147" i="9"/>
  <c r="L159" i="9"/>
  <c r="D159" i="9"/>
  <c r="B159" i="9"/>
  <c r="K159" i="9"/>
  <c r="F159" i="9"/>
  <c r="E159" i="9"/>
  <c r="L47" i="11"/>
  <c r="AJ47" i="11"/>
  <c r="AG47" i="11"/>
  <c r="T47" i="11"/>
  <c r="J3766" i="7"/>
  <c r="J3793" i="7"/>
  <c r="J3799" i="7"/>
  <c r="J3832" i="7"/>
  <c r="J3834" i="7"/>
  <c r="I3925" i="7"/>
  <c r="I3943" i="7"/>
  <c r="I3965" i="7"/>
  <c r="J3981" i="7"/>
  <c r="J3994" i="7"/>
  <c r="J4008" i="7"/>
  <c r="I4070" i="7"/>
  <c r="I4090" i="7"/>
  <c r="I4130" i="7"/>
  <c r="J4184" i="7"/>
  <c r="J4217" i="7"/>
  <c r="I4231" i="7"/>
  <c r="J4323" i="7"/>
  <c r="I4492" i="7"/>
  <c r="J4560" i="7"/>
  <c r="J4564" i="7"/>
  <c r="I4682" i="7"/>
  <c r="J4768" i="7"/>
  <c r="I4813" i="7"/>
  <c r="I4929" i="7"/>
  <c r="I4952" i="7"/>
  <c r="J4952" i="7"/>
  <c r="J4987" i="7"/>
  <c r="B82" i="9"/>
  <c r="F126" i="9"/>
  <c r="E147" i="9"/>
  <c r="C159" i="9"/>
  <c r="M33" i="10"/>
  <c r="N33" i="10"/>
  <c r="L33" i="10"/>
  <c r="K33" i="10"/>
  <c r="D33" i="10"/>
  <c r="F33" i="10" s="1"/>
  <c r="I33" i="10"/>
  <c r="E33" i="10"/>
  <c r="G33" i="10" s="1"/>
  <c r="N182" i="10"/>
  <c r="D182" i="10"/>
  <c r="I182" i="10"/>
  <c r="K182" i="10"/>
  <c r="E182" i="10"/>
  <c r="G182" i="10" s="1"/>
  <c r="B182" i="10"/>
  <c r="C8" i="12"/>
  <c r="AL7" i="11"/>
  <c r="T7" i="11"/>
  <c r="C7" i="11"/>
  <c r="AE7" i="11"/>
  <c r="N7" i="11"/>
  <c r="AD7" i="11"/>
  <c r="M7" i="11"/>
  <c r="AB7" i="11"/>
  <c r="J7" i="11"/>
  <c r="M7" i="5" s="1"/>
  <c r="AT7" i="5" s="1"/>
  <c r="U7" i="11"/>
  <c r="S7" i="11"/>
  <c r="Q7" i="11"/>
  <c r="P7" i="11"/>
  <c r="I7" i="11"/>
  <c r="AK7" i="11"/>
  <c r="H7" i="11"/>
  <c r="AA7" i="11"/>
  <c r="E7" i="11"/>
  <c r="AH7" i="11"/>
  <c r="AG7" i="11"/>
  <c r="Z7" i="11"/>
  <c r="V7" i="11"/>
  <c r="G7" i="11"/>
  <c r="F7" i="11"/>
  <c r="B7" i="11"/>
  <c r="AJ20" i="11"/>
  <c r="J3983" i="7"/>
  <c r="J3998" i="7"/>
  <c r="J4000" i="7"/>
  <c r="I4004" i="7"/>
  <c r="J4010" i="7"/>
  <c r="J4012" i="7"/>
  <c r="I4058" i="7"/>
  <c r="I4123" i="7"/>
  <c r="J4203" i="7"/>
  <c r="I4252" i="7"/>
  <c r="J4291" i="7"/>
  <c r="J4305" i="7"/>
  <c r="J4366" i="7"/>
  <c r="J4483" i="7"/>
  <c r="J4511" i="7"/>
  <c r="J4514" i="7"/>
  <c r="J4536" i="7"/>
  <c r="I4614" i="7"/>
  <c r="I4741" i="7"/>
  <c r="J4834" i="7"/>
  <c r="I4841" i="7"/>
  <c r="I4882" i="7"/>
  <c r="J4882" i="7"/>
  <c r="I4913" i="7"/>
  <c r="I4918" i="7"/>
  <c r="J4980" i="7"/>
  <c r="J189" i="8"/>
  <c r="L117" i="9"/>
  <c r="E117" i="9"/>
  <c r="B117" i="9"/>
  <c r="K117" i="9"/>
  <c r="F117" i="9"/>
  <c r="K147" i="9"/>
  <c r="C199" i="9"/>
  <c r="D199" i="9"/>
  <c r="B199" i="9"/>
  <c r="B28" i="10"/>
  <c r="N28" i="10"/>
  <c r="I28" i="10"/>
  <c r="D28" i="10"/>
  <c r="J28" i="10" s="1"/>
  <c r="B33" i="10"/>
  <c r="L182" i="10"/>
  <c r="Y7" i="11"/>
  <c r="J3988" i="7"/>
  <c r="J4006" i="7"/>
  <c r="I4035" i="7"/>
  <c r="I4051" i="7"/>
  <c r="I4083" i="7"/>
  <c r="J4096" i="7"/>
  <c r="I4098" i="7"/>
  <c r="J4126" i="7"/>
  <c r="J4185" i="7"/>
  <c r="J4212" i="7"/>
  <c r="J4243" i="7"/>
  <c r="I4250" i="7"/>
  <c r="J4257" i="7"/>
  <c r="I4266" i="7"/>
  <c r="I4303" i="7"/>
  <c r="I4312" i="7"/>
  <c r="I4314" i="7"/>
  <c r="I4340" i="7"/>
  <c r="I4356" i="7"/>
  <c r="I4367" i="7"/>
  <c r="I4388" i="7"/>
  <c r="J4444" i="7"/>
  <c r="I4458" i="7"/>
  <c r="J4512" i="7"/>
  <c r="J4558" i="7"/>
  <c r="I4630" i="7"/>
  <c r="I4642" i="7"/>
  <c r="J4773" i="7"/>
  <c r="I4773" i="7"/>
  <c r="I4844" i="7"/>
  <c r="I4898" i="7"/>
  <c r="J4898" i="7"/>
  <c r="J4909" i="7"/>
  <c r="I4909" i="7"/>
  <c r="J4921" i="7"/>
  <c r="J120" i="8"/>
  <c r="J151" i="8"/>
  <c r="L46" i="9"/>
  <c r="K46" i="9"/>
  <c r="D46" i="9"/>
  <c r="F46" i="9"/>
  <c r="E46" i="9"/>
  <c r="C46" i="9"/>
  <c r="E88" i="9"/>
  <c r="C88" i="9"/>
  <c r="B88" i="9"/>
  <c r="L105" i="9"/>
  <c r="K105" i="9"/>
  <c r="F105" i="9"/>
  <c r="E105" i="9"/>
  <c r="B105" i="9"/>
  <c r="D105" i="9"/>
  <c r="C105" i="9"/>
  <c r="G72" i="10"/>
  <c r="F72" i="10"/>
  <c r="B117" i="10"/>
  <c r="N117" i="10"/>
  <c r="L117" i="10"/>
  <c r="K117" i="10"/>
  <c r="I117" i="10"/>
  <c r="J117" i="10" s="1"/>
  <c r="E117" i="10"/>
  <c r="G117" i="10" s="1"/>
  <c r="F28" i="9"/>
  <c r="E28" i="9"/>
  <c r="D28" i="9"/>
  <c r="C28" i="9"/>
  <c r="B28" i="9"/>
  <c r="F35" i="9"/>
  <c r="D35" i="9"/>
  <c r="C35" i="9"/>
  <c r="E44" i="9"/>
  <c r="L44" i="9"/>
  <c r="K44" i="9"/>
  <c r="F44" i="9"/>
  <c r="D44" i="9"/>
  <c r="C44" i="9"/>
  <c r="K81" i="9"/>
  <c r="F81" i="9"/>
  <c r="E81" i="9"/>
  <c r="D81" i="9"/>
  <c r="Q81" i="9" s="1"/>
  <c r="C81" i="9"/>
  <c r="C86" i="9"/>
  <c r="L86" i="9"/>
  <c r="K86" i="9"/>
  <c r="F86" i="9"/>
  <c r="B86" i="9"/>
  <c r="I19" i="10"/>
  <c r="L19" i="10"/>
  <c r="K19" i="10"/>
  <c r="E19" i="10"/>
  <c r="K111" i="10"/>
  <c r="E111" i="10"/>
  <c r="G111" i="10" s="1"/>
  <c r="D111" i="10"/>
  <c r="Z44" i="11"/>
  <c r="G44" i="11"/>
  <c r="AL44" i="11"/>
  <c r="R44" i="11"/>
  <c r="O44" i="5" s="1"/>
  <c r="AX44" i="5" s="1"/>
  <c r="AK44" i="11"/>
  <c r="O44" i="11"/>
  <c r="AE44" i="11"/>
  <c r="K44" i="11"/>
  <c r="AD44" i="11"/>
  <c r="H44" i="11"/>
  <c r="AB44" i="11"/>
  <c r="F44" i="11"/>
  <c r="Y44" i="11"/>
  <c r="D44" i="11"/>
  <c r="AJ44" i="11"/>
  <c r="AI44" i="11"/>
  <c r="X44" i="11"/>
  <c r="W44" i="11"/>
  <c r="T44" i="11"/>
  <c r="M44" i="11"/>
  <c r="W94" i="11"/>
  <c r="AB94" i="11"/>
  <c r="AA94" i="11"/>
  <c r="Q94" i="11"/>
  <c r="O94" i="11"/>
  <c r="B94" i="11"/>
  <c r="AI94" i="11"/>
  <c r="Q151" i="11"/>
  <c r="O151" i="11"/>
  <c r="AL151" i="11"/>
  <c r="M151" i="11"/>
  <c r="AK151" i="11"/>
  <c r="K151" i="11"/>
  <c r="W151" i="11"/>
  <c r="V151" i="11"/>
  <c r="G151" i="11"/>
  <c r="F151" i="11"/>
  <c r="E151" i="11"/>
  <c r="AH151" i="11"/>
  <c r="AE151" i="11"/>
  <c r="AC151" i="11"/>
  <c r="Z151" i="11"/>
  <c r="Y151" i="11"/>
  <c r="G151" i="13" s="1"/>
  <c r="N151" i="11"/>
  <c r="J4580" i="7"/>
  <c r="I4710" i="7"/>
  <c r="J4748" i="7"/>
  <c r="J4826" i="7"/>
  <c r="J4999" i="7"/>
  <c r="K28" i="9"/>
  <c r="K32" i="9"/>
  <c r="B35" i="9"/>
  <c r="B44" i="9"/>
  <c r="E50" i="9"/>
  <c r="L50" i="9"/>
  <c r="K50" i="9"/>
  <c r="C50" i="9"/>
  <c r="C74" i="9"/>
  <c r="L74" i="9"/>
  <c r="K74" i="9"/>
  <c r="D74" i="9"/>
  <c r="B81" i="9"/>
  <c r="D86" i="9"/>
  <c r="F99" i="9"/>
  <c r="B19" i="10"/>
  <c r="N50" i="10"/>
  <c r="L50" i="10"/>
  <c r="K50" i="10"/>
  <c r="I50" i="10"/>
  <c r="E50" i="10"/>
  <c r="G50" i="10" s="1"/>
  <c r="D50" i="10"/>
  <c r="I67" i="10"/>
  <c r="B67" i="10"/>
  <c r="N67" i="10"/>
  <c r="L67" i="10"/>
  <c r="K67" i="10"/>
  <c r="E67" i="10"/>
  <c r="G67" i="10" s="1"/>
  <c r="I71" i="10"/>
  <c r="W12" i="11"/>
  <c r="G14" i="1" s="1"/>
  <c r="B44" i="11"/>
  <c r="I4578" i="7"/>
  <c r="J4693" i="7"/>
  <c r="I4697" i="7"/>
  <c r="J4910" i="7"/>
  <c r="I4971" i="7"/>
  <c r="J20" i="8"/>
  <c r="L28" i="9"/>
  <c r="B50" i="9"/>
  <c r="E62" i="9"/>
  <c r="F62" i="9"/>
  <c r="L81" i="9"/>
  <c r="E86" i="9"/>
  <c r="E152" i="9"/>
  <c r="B152" i="9"/>
  <c r="D19" i="10"/>
  <c r="N23" i="10"/>
  <c r="L23" i="10"/>
  <c r="N122" i="10"/>
  <c r="E122" i="10"/>
  <c r="G122" i="10" s="1"/>
  <c r="L122" i="10"/>
  <c r="K122" i="10"/>
  <c r="I122" i="10"/>
  <c r="D122" i="10"/>
  <c r="B122" i="10"/>
  <c r="N134" i="10"/>
  <c r="D134" i="10"/>
  <c r="L134" i="10"/>
  <c r="K134" i="10"/>
  <c r="E134" i="10"/>
  <c r="G134" i="10" s="1"/>
  <c r="D156" i="10"/>
  <c r="N156" i="10"/>
  <c r="K156" i="10"/>
  <c r="K174" i="10"/>
  <c r="L174" i="10"/>
  <c r="D174" i="10"/>
  <c r="AB6" i="11"/>
  <c r="O6" i="11"/>
  <c r="B6" i="11"/>
  <c r="AJ6" i="11"/>
  <c r="W6" i="11"/>
  <c r="J6" i="11"/>
  <c r="AI6" i="11"/>
  <c r="V6" i="11"/>
  <c r="I6" i="11"/>
  <c r="AH6" i="11"/>
  <c r="U6" i="11"/>
  <c r="H6" i="11"/>
  <c r="AG6" i="11"/>
  <c r="P6" i="11"/>
  <c r="AF6" i="11"/>
  <c r="N6" i="11"/>
  <c r="AE6" i="11"/>
  <c r="L6" i="11"/>
  <c r="AD6" i="11"/>
  <c r="K6" i="11"/>
  <c r="AC6" i="11"/>
  <c r="G6" i="11"/>
  <c r="AA6" i="11"/>
  <c r="F6" i="11"/>
  <c r="T6" i="11"/>
  <c r="C6" i="11"/>
  <c r="AD18" i="11"/>
  <c r="Q18" i="11"/>
  <c r="D18" i="11"/>
  <c r="AC18" i="11"/>
  <c r="P18" i="11"/>
  <c r="C18" i="11"/>
  <c r="Z18" i="11"/>
  <c r="L18" i="11"/>
  <c r="AL18" i="11"/>
  <c r="X18" i="11"/>
  <c r="K18" i="11"/>
  <c r="D20" i="1" s="1"/>
  <c r="AJ18" i="11"/>
  <c r="W18" i="11"/>
  <c r="G20" i="1" s="1"/>
  <c r="J18" i="11"/>
  <c r="AI18" i="11"/>
  <c r="V18" i="11"/>
  <c r="I18" i="11"/>
  <c r="U18" i="11"/>
  <c r="T18" i="11"/>
  <c r="S18" i="11"/>
  <c r="F20" i="1" s="1"/>
  <c r="R18" i="11"/>
  <c r="Q18" i="5" s="1"/>
  <c r="BB18" i="5" s="1"/>
  <c r="O18" i="11"/>
  <c r="E20" i="1" s="1"/>
  <c r="N18" i="11"/>
  <c r="AF18" i="11"/>
  <c r="F18" i="11"/>
  <c r="C44" i="11"/>
  <c r="AH63" i="11"/>
  <c r="N63" i="11"/>
  <c r="AD4" i="11"/>
  <c r="C4" i="11"/>
  <c r="T4" i="11"/>
  <c r="R4" i="11"/>
  <c r="P4" i="11"/>
  <c r="AE4" i="11"/>
  <c r="AB4" i="11"/>
  <c r="Z4" i="11"/>
  <c r="A15" i="10" s="1"/>
  <c r="V4" i="11"/>
  <c r="L4" i="11"/>
  <c r="J4" i="11"/>
  <c r="D4" i="11"/>
  <c r="F180" i="9"/>
  <c r="L180" i="9"/>
  <c r="C180" i="9"/>
  <c r="M97" i="10"/>
  <c r="F97" i="10"/>
  <c r="F4" i="11"/>
  <c r="V11" i="11"/>
  <c r="AK11" i="11"/>
  <c r="E11" i="11"/>
  <c r="AG11" i="11"/>
  <c r="B11" i="11"/>
  <c r="AC11" i="11"/>
  <c r="Z11" i="11"/>
  <c r="S11" i="11"/>
  <c r="AD11" i="11"/>
  <c r="R11" i="11"/>
  <c r="Q11" i="5" s="1"/>
  <c r="BB11" i="5" s="1"/>
  <c r="Q11" i="11"/>
  <c r="M11" i="11"/>
  <c r="I11" i="11"/>
  <c r="H11" i="11"/>
  <c r="AD27" i="11"/>
  <c r="X27" i="11"/>
  <c r="Q27" i="11"/>
  <c r="AH27" i="11"/>
  <c r="AC27" i="11"/>
  <c r="Y27" i="11"/>
  <c r="I27" i="11"/>
  <c r="AE118" i="11"/>
  <c r="AL118" i="11"/>
  <c r="Q118" i="11"/>
  <c r="AK118" i="11"/>
  <c r="N118" i="11"/>
  <c r="AI118" i="11"/>
  <c r="L118" i="11"/>
  <c r="AC118" i="11"/>
  <c r="H118" i="11"/>
  <c r="X118" i="11"/>
  <c r="W118" i="11"/>
  <c r="T118" i="11"/>
  <c r="S118" i="11"/>
  <c r="M118" i="11"/>
  <c r="G118" i="11"/>
  <c r="AA118" i="11"/>
  <c r="Y118" i="11"/>
  <c r="E118" i="11"/>
  <c r="D118" i="11"/>
  <c r="C118" i="11"/>
  <c r="AJ118" i="11"/>
  <c r="AB118" i="11"/>
  <c r="I4616" i="7"/>
  <c r="I4620" i="7"/>
  <c r="I4632" i="7"/>
  <c r="J4638" i="7"/>
  <c r="J4647" i="7"/>
  <c r="I4733" i="7"/>
  <c r="I4820" i="7"/>
  <c r="J4864" i="7"/>
  <c r="I4933" i="7"/>
  <c r="J4957" i="7"/>
  <c r="J38" i="8"/>
  <c r="E26" i="9"/>
  <c r="K26" i="9"/>
  <c r="F26" i="9"/>
  <c r="D26" i="9"/>
  <c r="C26" i="9"/>
  <c r="B26" i="9"/>
  <c r="N87" i="9"/>
  <c r="C91" i="9"/>
  <c r="N97" i="9"/>
  <c r="B119" i="9"/>
  <c r="F131" i="9"/>
  <c r="B180" i="9"/>
  <c r="M31" i="10"/>
  <c r="L31" i="10"/>
  <c r="K31" i="10"/>
  <c r="N31" i="10"/>
  <c r="E31" i="10"/>
  <c r="G31" i="10" s="1"/>
  <c r="D31" i="10"/>
  <c r="B31" i="10"/>
  <c r="D48" i="10"/>
  <c r="N48" i="10"/>
  <c r="K48" i="10"/>
  <c r="E48" i="10"/>
  <c r="G48" i="10" s="1"/>
  <c r="E69" i="10"/>
  <c r="G69" i="10" s="1"/>
  <c r="N69" i="10"/>
  <c r="L69" i="10"/>
  <c r="K69" i="10"/>
  <c r="B69" i="10"/>
  <c r="K87" i="10"/>
  <c r="E87" i="10"/>
  <c r="G87" i="10" s="1"/>
  <c r="B87" i="10"/>
  <c r="D120" i="10"/>
  <c r="F120" i="10" s="1"/>
  <c r="K120" i="10"/>
  <c r="I120" i="10"/>
  <c r="N120" i="10"/>
  <c r="D144" i="10"/>
  <c r="N144" i="10"/>
  <c r="K144" i="10"/>
  <c r="E144" i="10"/>
  <c r="G144" i="10" s="1"/>
  <c r="H4" i="11"/>
  <c r="R6" i="11"/>
  <c r="Q6" i="5" s="1"/>
  <c r="BB6" i="5" s="1"/>
  <c r="AE11" i="11"/>
  <c r="H18" i="11"/>
  <c r="B118" i="11"/>
  <c r="I4612" i="7"/>
  <c r="I4628" i="7"/>
  <c r="I4640" i="7"/>
  <c r="J4651" i="7"/>
  <c r="I4671" i="7"/>
  <c r="I4690" i="7"/>
  <c r="I4694" i="7"/>
  <c r="I4781" i="7"/>
  <c r="E10" i="9"/>
  <c r="D10" i="9"/>
  <c r="L26" i="9"/>
  <c r="E56" i="9"/>
  <c r="L56" i="9"/>
  <c r="D56" i="9"/>
  <c r="L62" i="9"/>
  <c r="N62" i="9" s="1"/>
  <c r="F92" i="9"/>
  <c r="B92" i="9"/>
  <c r="L95" i="9"/>
  <c r="E95" i="9"/>
  <c r="C98" i="9"/>
  <c r="L98" i="9"/>
  <c r="K98" i="9"/>
  <c r="F98" i="9"/>
  <c r="E98" i="9"/>
  <c r="D98" i="9"/>
  <c r="F110" i="9"/>
  <c r="B110" i="9"/>
  <c r="Q177" i="9"/>
  <c r="F177" i="9"/>
  <c r="B177" i="9"/>
  <c r="N177" i="9"/>
  <c r="E177" i="9"/>
  <c r="D180" i="9"/>
  <c r="K200" i="9"/>
  <c r="B200" i="9"/>
  <c r="F56" i="10"/>
  <c r="AF4" i="11"/>
  <c r="Z12" i="11"/>
  <c r="L12" i="11"/>
  <c r="AL12" i="11"/>
  <c r="X12" i="11"/>
  <c r="K12" i="11"/>
  <c r="D14" i="1" s="1"/>
  <c r="AH12" i="11"/>
  <c r="U12" i="11"/>
  <c r="H12" i="11"/>
  <c r="AG12" i="11"/>
  <c r="T12" i="11"/>
  <c r="G12" i="11"/>
  <c r="C14" i="1" s="1"/>
  <c r="AF12" i="11"/>
  <c r="S12" i="11"/>
  <c r="F14" i="1" s="1"/>
  <c r="F12" i="11"/>
  <c r="Q12" i="11"/>
  <c r="P12" i="11"/>
  <c r="AJ12" i="11"/>
  <c r="O12" i="11"/>
  <c r="E14" i="1" s="1"/>
  <c r="AI12" i="11"/>
  <c r="N12" i="11"/>
  <c r="O12" i="5" s="1"/>
  <c r="AX12" i="5" s="1"/>
  <c r="AE12" i="11"/>
  <c r="J12" i="11"/>
  <c r="AD12" i="11"/>
  <c r="I12" i="11"/>
  <c r="AA12" i="11"/>
  <c r="C12" i="11"/>
  <c r="I15" i="11"/>
  <c r="AL15" i="11"/>
  <c r="D15" i="11"/>
  <c r="AC15" i="11"/>
  <c r="AB15" i="11"/>
  <c r="X15" i="11"/>
  <c r="R15" i="11"/>
  <c r="AK15" i="11"/>
  <c r="AD15" i="11"/>
  <c r="Q15" i="11"/>
  <c r="J15" i="11"/>
  <c r="AA18" i="11"/>
  <c r="AD61" i="11"/>
  <c r="AK61" i="11"/>
  <c r="AC61" i="11"/>
  <c r="I61" i="11"/>
  <c r="E61" i="11"/>
  <c r="D61" i="11"/>
  <c r="AA61" i="11"/>
  <c r="Z61" i="11"/>
  <c r="U61" i="11"/>
  <c r="T61" i="11"/>
  <c r="N61" i="11"/>
  <c r="AL61" i="11"/>
  <c r="J61" i="11"/>
  <c r="M61" i="5" s="1"/>
  <c r="AT61" i="5" s="1"/>
  <c r="N38" i="10"/>
  <c r="B38" i="10"/>
  <c r="L38" i="10"/>
  <c r="K38" i="10"/>
  <c r="D38" i="10"/>
  <c r="N42" i="10"/>
  <c r="L42" i="10"/>
  <c r="D42" i="10"/>
  <c r="M42" i="10" s="1"/>
  <c r="R5" i="11"/>
  <c r="AG5" i="11"/>
  <c r="J5" i="11"/>
  <c r="M5" i="5" s="1"/>
  <c r="AT5" i="5" s="1"/>
  <c r="AF5" i="11"/>
  <c r="H5" i="11"/>
  <c r="AE5" i="11"/>
  <c r="G5" i="11"/>
  <c r="AD5" i="11"/>
  <c r="Z5" i="11"/>
  <c r="W5" i="11"/>
  <c r="V5" i="11"/>
  <c r="T5" i="11"/>
  <c r="Q5" i="11"/>
  <c r="F5" i="11"/>
  <c r="J138" i="8"/>
  <c r="J198" i="8"/>
  <c r="E20" i="9"/>
  <c r="L20" i="9"/>
  <c r="N20" i="9" s="1"/>
  <c r="K20" i="9"/>
  <c r="C20" i="9"/>
  <c r="E32" i="9"/>
  <c r="F32" i="9"/>
  <c r="L99" i="9"/>
  <c r="E99" i="9"/>
  <c r="N102" i="9"/>
  <c r="L102" i="9"/>
  <c r="F102" i="9"/>
  <c r="E102" i="9"/>
  <c r="B102" i="9"/>
  <c r="K158" i="9"/>
  <c r="F158" i="9"/>
  <c r="N171" i="9"/>
  <c r="E27" i="10"/>
  <c r="G27" i="10" s="1"/>
  <c r="D27" i="10"/>
  <c r="B27" i="10"/>
  <c r="K27" i="10"/>
  <c r="E38" i="10"/>
  <c r="G38" i="10" s="1"/>
  <c r="B125" i="10"/>
  <c r="N125" i="10"/>
  <c r="I125" i="10"/>
  <c r="E125" i="10"/>
  <c r="G125" i="10" s="1"/>
  <c r="L137" i="10"/>
  <c r="B137" i="10"/>
  <c r="I200" i="10"/>
  <c r="D5" i="11"/>
  <c r="AG96" i="11"/>
  <c r="S96" i="11"/>
  <c r="F98" i="1" s="1"/>
  <c r="D96" i="11"/>
  <c r="AF96" i="11"/>
  <c r="Q96" i="11"/>
  <c r="C96" i="11"/>
  <c r="AB96" i="11"/>
  <c r="K96" i="11"/>
  <c r="D98" i="1" s="1"/>
  <c r="Z96" i="11"/>
  <c r="J96" i="11"/>
  <c r="Y96" i="11"/>
  <c r="D96" i="13" s="1"/>
  <c r="I96" i="11"/>
  <c r="AE96" i="11"/>
  <c r="G96" i="11"/>
  <c r="C98" i="1" s="1"/>
  <c r="AC96" i="11"/>
  <c r="E96" i="11"/>
  <c r="AB96" i="5" s="1"/>
  <c r="AC96" i="5" s="1"/>
  <c r="V96" i="11"/>
  <c r="U96" i="11"/>
  <c r="T96" i="11"/>
  <c r="AL96" i="11"/>
  <c r="P96" i="11"/>
  <c r="AK96" i="11"/>
  <c r="O96" i="11"/>
  <c r="E98" i="1" s="1"/>
  <c r="AJ96" i="11"/>
  <c r="AI96" i="11"/>
  <c r="AH96" i="11"/>
  <c r="X96" i="11"/>
  <c r="W96" i="11"/>
  <c r="G98" i="1" s="1"/>
  <c r="H96" i="11"/>
  <c r="N34" i="9"/>
  <c r="Q122" i="9"/>
  <c r="E132" i="9"/>
  <c r="C132" i="9"/>
  <c r="B153" i="9"/>
  <c r="L153" i="9"/>
  <c r="N153" i="9" s="1"/>
  <c r="E183" i="9"/>
  <c r="C183" i="9"/>
  <c r="F189" i="9"/>
  <c r="B189" i="9"/>
  <c r="N61" i="10"/>
  <c r="N84" i="10"/>
  <c r="M84" i="10" s="1"/>
  <c r="N153" i="10"/>
  <c r="L153" i="10"/>
  <c r="D180" i="10"/>
  <c r="N180" i="10"/>
  <c r="M203" i="10"/>
  <c r="E208" i="10"/>
  <c r="G208" i="10" s="1"/>
  <c r="D208" i="10"/>
  <c r="B208" i="10"/>
  <c r="O22" i="11"/>
  <c r="AD52" i="11"/>
  <c r="AE52" i="11"/>
  <c r="N52" i="11"/>
  <c r="AB52" i="11"/>
  <c r="L52" i="11"/>
  <c r="AG52" i="11"/>
  <c r="K52" i="11"/>
  <c r="D54" i="1" s="1"/>
  <c r="AF52" i="11"/>
  <c r="J52" i="11"/>
  <c r="AA52" i="11"/>
  <c r="I52" i="11"/>
  <c r="V52" i="11"/>
  <c r="U52" i="11"/>
  <c r="P52" i="11"/>
  <c r="AL52" i="11"/>
  <c r="O52" i="11"/>
  <c r="E54" i="1" s="1"/>
  <c r="AJ52" i="11"/>
  <c r="H52" i="11"/>
  <c r="AI52" i="11"/>
  <c r="G52" i="11"/>
  <c r="C54" i="1" s="1"/>
  <c r="J93" i="8"/>
  <c r="D38" i="9"/>
  <c r="D40" i="9"/>
  <c r="D120" i="9"/>
  <c r="L122" i="9"/>
  <c r="K124" i="9"/>
  <c r="F132" i="9"/>
  <c r="E153" i="9"/>
  <c r="D156" i="9"/>
  <c r="B156" i="9"/>
  <c r="E162" i="9"/>
  <c r="F172" i="9"/>
  <c r="K172" i="9"/>
  <c r="F183" i="9"/>
  <c r="E189" i="9"/>
  <c r="D60" i="10"/>
  <c r="F60" i="10" s="1"/>
  <c r="K60" i="10"/>
  <c r="I60" i="10"/>
  <c r="M96" i="10"/>
  <c r="N109" i="10"/>
  <c r="L109" i="10"/>
  <c r="K109" i="10"/>
  <c r="K141" i="10"/>
  <c r="E141" i="10"/>
  <c r="G141" i="10" s="1"/>
  <c r="D141" i="10"/>
  <c r="N169" i="10"/>
  <c r="L169" i="10"/>
  <c r="K169" i="10"/>
  <c r="AC30" i="11"/>
  <c r="P30" i="11"/>
  <c r="C30" i="11"/>
  <c r="X30" i="11"/>
  <c r="J30" i="11"/>
  <c r="M30" i="5" s="1"/>
  <c r="AT30" i="5" s="1"/>
  <c r="AL30" i="11"/>
  <c r="W30" i="11"/>
  <c r="I30" i="11"/>
  <c r="AH30" i="11"/>
  <c r="T30" i="11"/>
  <c r="F30" i="11"/>
  <c r="AG30" i="11"/>
  <c r="S30" i="11"/>
  <c r="E30" i="11"/>
  <c r="AB30" i="5" s="1"/>
  <c r="AF30" i="11"/>
  <c r="R30" i="11"/>
  <c r="Q30" i="5" s="1"/>
  <c r="BB30" i="5" s="1"/>
  <c r="D30" i="11"/>
  <c r="AE30" i="11"/>
  <c r="Q30" i="11"/>
  <c r="B30" i="11"/>
  <c r="AD30" i="11"/>
  <c r="AD43" i="11"/>
  <c r="T43" i="11"/>
  <c r="AK43" i="11"/>
  <c r="AC43" i="11"/>
  <c r="U43" i="11"/>
  <c r="N43" i="11"/>
  <c r="J43" i="11"/>
  <c r="M43" i="5" s="1"/>
  <c r="I43" i="11"/>
  <c r="R59" i="11"/>
  <c r="E59" i="11"/>
  <c r="J67" i="8"/>
  <c r="J102" i="8"/>
  <c r="B31" i="9"/>
  <c r="F38" i="9"/>
  <c r="E40" i="9"/>
  <c r="B67" i="9"/>
  <c r="B71" i="9"/>
  <c r="B108" i="9"/>
  <c r="B113" i="9"/>
  <c r="B116" i="9"/>
  <c r="E120" i="9"/>
  <c r="L132" i="9"/>
  <c r="N132" i="9" s="1"/>
  <c r="F153" i="9"/>
  <c r="C156" i="9"/>
  <c r="F162" i="9"/>
  <c r="B172" i="9"/>
  <c r="F178" i="9"/>
  <c r="L178" i="9"/>
  <c r="C178" i="9"/>
  <c r="K183" i="9"/>
  <c r="Q183" i="9" s="1"/>
  <c r="K189" i="9"/>
  <c r="I208" i="10"/>
  <c r="I76" i="10"/>
  <c r="I70" i="10"/>
  <c r="I17" i="10"/>
  <c r="K34" i="10"/>
  <c r="I34" i="10"/>
  <c r="I45" i="10"/>
  <c r="L57" i="10"/>
  <c r="K57" i="10"/>
  <c r="J57" i="10"/>
  <c r="E60" i="10"/>
  <c r="G60" i="10" s="1"/>
  <c r="I72" i="10"/>
  <c r="K93" i="10"/>
  <c r="E96" i="10"/>
  <c r="G96" i="10" s="1"/>
  <c r="N98" i="10"/>
  <c r="E98" i="10"/>
  <c r="G98" i="10" s="1"/>
  <c r="D98" i="10"/>
  <c r="B109" i="10"/>
  <c r="I129" i="10"/>
  <c r="E129" i="10"/>
  <c r="G129" i="10" s="1"/>
  <c r="D129" i="10"/>
  <c r="D132" i="10"/>
  <c r="N132" i="10"/>
  <c r="B141" i="10"/>
  <c r="B145" i="10"/>
  <c r="K153" i="10"/>
  <c r="I161" i="10"/>
  <c r="B169" i="10"/>
  <c r="N181" i="10"/>
  <c r="L181" i="10"/>
  <c r="K181" i="10"/>
  <c r="I206" i="10"/>
  <c r="E209" i="10"/>
  <c r="G209" i="10" s="1"/>
  <c r="AD3" i="11"/>
  <c r="AC3" i="11"/>
  <c r="AA3" i="11"/>
  <c r="P3" i="11"/>
  <c r="AB22" i="11"/>
  <c r="AE28" i="11"/>
  <c r="G30" i="11"/>
  <c r="AI30" i="11"/>
  <c r="D43" i="11"/>
  <c r="S52" i="11"/>
  <c r="F54" i="1" s="1"/>
  <c r="AC59" i="11"/>
  <c r="AK103" i="11"/>
  <c r="O103" i="11"/>
  <c r="M103" i="11"/>
  <c r="Y103" i="11"/>
  <c r="U103" i="11"/>
  <c r="T103" i="11"/>
  <c r="G103" i="11"/>
  <c r="B103" i="11"/>
  <c r="AL103" i="11"/>
  <c r="AH103" i="11"/>
  <c r="AG103" i="11"/>
  <c r="AC103" i="11"/>
  <c r="J6" i="8"/>
  <c r="J49" i="8"/>
  <c r="J174" i="8"/>
  <c r="J196" i="8"/>
  <c r="B14" i="9"/>
  <c r="E31" i="9"/>
  <c r="Q34" i="9"/>
  <c r="K38" i="9"/>
  <c r="F40" i="9"/>
  <c r="C67" i="9"/>
  <c r="C71" i="9"/>
  <c r="C73" i="9"/>
  <c r="C85" i="9"/>
  <c r="Q93" i="9"/>
  <c r="C108" i="9"/>
  <c r="D116" i="9"/>
  <c r="F120" i="9"/>
  <c r="N135" i="9"/>
  <c r="K153" i="9"/>
  <c r="E156" i="9"/>
  <c r="L162" i="9"/>
  <c r="F166" i="9"/>
  <c r="K166" i="9"/>
  <c r="B166" i="9"/>
  <c r="C172" i="9"/>
  <c r="B178" i="9"/>
  <c r="L183" i="9"/>
  <c r="N183" i="9" s="1"/>
  <c r="L189" i="9"/>
  <c r="N26" i="10"/>
  <c r="D26" i="10"/>
  <c r="B34" i="10"/>
  <c r="L37" i="10"/>
  <c r="K37" i="10"/>
  <c r="I43" i="10"/>
  <c r="K43" i="10"/>
  <c r="L54" i="10"/>
  <c r="B57" i="10"/>
  <c r="N60" i="10"/>
  <c r="I62" i="10"/>
  <c r="B77" i="10"/>
  <c r="N83" i="10"/>
  <c r="L83" i="10"/>
  <c r="L93" i="10"/>
  <c r="B98" i="10"/>
  <c r="D109" i="10"/>
  <c r="B112" i="10"/>
  <c r="B129" i="10"/>
  <c r="E132" i="10"/>
  <c r="G132" i="10" s="1"/>
  <c r="D138" i="10"/>
  <c r="L141" i="10"/>
  <c r="E145" i="10"/>
  <c r="G145" i="10" s="1"/>
  <c r="B157" i="10"/>
  <c r="D169" i="10"/>
  <c r="I194" i="10"/>
  <c r="L209" i="10"/>
  <c r="D3" i="11"/>
  <c r="K8" i="11"/>
  <c r="AE22" i="11"/>
  <c r="AF28" i="11"/>
  <c r="H30" i="11"/>
  <c r="AJ30" i="11"/>
  <c r="E43" i="11"/>
  <c r="AB43" i="5" s="1"/>
  <c r="T52" i="11"/>
  <c r="AD55" i="11"/>
  <c r="AK55" i="11"/>
  <c r="AC55" i="11"/>
  <c r="AA55" i="11"/>
  <c r="Z55" i="11"/>
  <c r="U55" i="11"/>
  <c r="AL55" i="11"/>
  <c r="J55" i="11"/>
  <c r="M55" i="5" s="1"/>
  <c r="I55" i="11"/>
  <c r="E55" i="11"/>
  <c r="AB55" i="5" s="1"/>
  <c r="D55" i="11"/>
  <c r="AL60" i="11"/>
  <c r="X60" i="11"/>
  <c r="K60" i="11"/>
  <c r="AJ60" i="11"/>
  <c r="W60" i="11"/>
  <c r="J60" i="11"/>
  <c r="M60" i="5" s="1"/>
  <c r="AT60" i="5" s="1"/>
  <c r="AA60" i="11"/>
  <c r="I60" i="11"/>
  <c r="Z60" i="11"/>
  <c r="H60" i="11"/>
  <c r="V60" i="11"/>
  <c r="Q60" i="5" s="1"/>
  <c r="G60" i="11"/>
  <c r="AH60" i="11"/>
  <c r="P60" i="11"/>
  <c r="AG60" i="11"/>
  <c r="O60" i="11"/>
  <c r="AD60" i="11"/>
  <c r="F60" i="11"/>
  <c r="AC60" i="11"/>
  <c r="E60" i="11"/>
  <c r="AB60" i="5" s="1"/>
  <c r="AB60" i="11"/>
  <c r="D60" i="11"/>
  <c r="U60" i="11"/>
  <c r="C60" i="11"/>
  <c r="T60" i="11"/>
  <c r="B60" i="11"/>
  <c r="AJ62" i="11"/>
  <c r="O62" i="11"/>
  <c r="AI62" i="11"/>
  <c r="N62" i="11"/>
  <c r="O62" i="5" s="1"/>
  <c r="AX62" i="5" s="1"/>
  <c r="AB62" i="11"/>
  <c r="F62" i="11"/>
  <c r="Z62" i="11"/>
  <c r="D62" i="11"/>
  <c r="Y62" i="11"/>
  <c r="C62" i="11"/>
  <c r="AL62" i="11"/>
  <c r="G62" i="11"/>
  <c r="AK62" i="11"/>
  <c r="B62" i="11"/>
  <c r="X62" i="11"/>
  <c r="W62" i="11"/>
  <c r="T62" i="11"/>
  <c r="S62" i="11"/>
  <c r="R62" i="11"/>
  <c r="V85" i="11"/>
  <c r="T85" i="11"/>
  <c r="I85" i="11"/>
  <c r="AL85" i="11"/>
  <c r="H85" i="11"/>
  <c r="AG85" i="11"/>
  <c r="E85" i="11"/>
  <c r="AC85" i="11"/>
  <c r="AB85" i="11"/>
  <c r="Q85" i="11"/>
  <c r="P85" i="11"/>
  <c r="M85" i="11"/>
  <c r="J85" i="11"/>
  <c r="D85" i="11"/>
  <c r="H103" i="11"/>
  <c r="J61" i="8"/>
  <c r="Q22" i="9"/>
  <c r="L38" i="9"/>
  <c r="Q87" i="9"/>
  <c r="F156" i="9"/>
  <c r="L172" i="9"/>
  <c r="F190" i="9"/>
  <c r="L190" i="9"/>
  <c r="K190" i="9"/>
  <c r="N93" i="10"/>
  <c r="K96" i="10"/>
  <c r="E109" i="10"/>
  <c r="G109" i="10" s="1"/>
  <c r="N141" i="10"/>
  <c r="K145" i="10"/>
  <c r="L151" i="10"/>
  <c r="K151" i="10"/>
  <c r="E151" i="10"/>
  <c r="G151" i="10" s="1"/>
  <c r="F164" i="10"/>
  <c r="E169" i="10"/>
  <c r="G169" i="10" s="1"/>
  <c r="L173" i="10"/>
  <c r="E173" i="10"/>
  <c r="G173" i="10" s="1"/>
  <c r="L189" i="10"/>
  <c r="E189" i="10"/>
  <c r="G189" i="10" s="1"/>
  <c r="K207" i="10"/>
  <c r="D207" i="10"/>
  <c r="K30" i="11"/>
  <c r="C36" i="12"/>
  <c r="AF35" i="11"/>
  <c r="AC35" i="11"/>
  <c r="R35" i="11"/>
  <c r="Q35" i="11"/>
  <c r="L35" i="11"/>
  <c r="Z43" i="11"/>
  <c r="W52" i="11"/>
  <c r="G54" i="1" s="1"/>
  <c r="AC89" i="11"/>
  <c r="Y89" i="11"/>
  <c r="E89" i="13" s="1"/>
  <c r="H90" i="12" s="1"/>
  <c r="X89" i="11"/>
  <c r="Q89" i="11"/>
  <c r="M89" i="11"/>
  <c r="L89" i="11"/>
  <c r="F89" i="11"/>
  <c r="E89" i="11"/>
  <c r="AJ89" i="11"/>
  <c r="N123" i="9"/>
  <c r="F160" i="9"/>
  <c r="L160" i="9"/>
  <c r="F196" i="9"/>
  <c r="K196" i="9"/>
  <c r="E21" i="10"/>
  <c r="G21" i="10" s="1"/>
  <c r="L21" i="10"/>
  <c r="K21" i="10"/>
  <c r="D21" i="10"/>
  <c r="E49" i="10"/>
  <c r="D49" i="10"/>
  <c r="M49" i="10" s="1"/>
  <c r="I55" i="10"/>
  <c r="N55" i="10"/>
  <c r="L55" i="10"/>
  <c r="K81" i="10"/>
  <c r="I81" i="10"/>
  <c r="J81" i="10" s="1"/>
  <c r="E81" i="10"/>
  <c r="G81" i="10" s="1"/>
  <c r="B121" i="10"/>
  <c r="N121" i="10"/>
  <c r="F23" i="12"/>
  <c r="AA22" i="11"/>
  <c r="K22" i="11"/>
  <c r="Z22" i="11"/>
  <c r="J22" i="11"/>
  <c r="M22" i="5" s="1"/>
  <c r="AT22" i="5" s="1"/>
  <c r="AL22" i="11"/>
  <c r="V22" i="11"/>
  <c r="G22" i="11"/>
  <c r="AJ22" i="11"/>
  <c r="U22" i="11"/>
  <c r="D22" i="11"/>
  <c r="AI22" i="11"/>
  <c r="T22" i="11"/>
  <c r="C22" i="11"/>
  <c r="AH22" i="11"/>
  <c r="S22" i="11"/>
  <c r="B22" i="11"/>
  <c r="AG22" i="11"/>
  <c r="AD28" i="11"/>
  <c r="AL28" i="11"/>
  <c r="V28" i="11"/>
  <c r="AB28" i="11"/>
  <c r="K28" i="11"/>
  <c r="AA28" i="11"/>
  <c r="J28" i="11"/>
  <c r="M28" i="5" s="1"/>
  <c r="AT28" i="5" s="1"/>
  <c r="W28" i="11"/>
  <c r="G28" i="11"/>
  <c r="U28" i="11"/>
  <c r="D28" i="11"/>
  <c r="AJ28" i="11"/>
  <c r="T28" i="11"/>
  <c r="C28" i="11"/>
  <c r="AI28" i="11"/>
  <c r="S28" i="11"/>
  <c r="B28" i="11"/>
  <c r="AH28" i="11"/>
  <c r="L30" i="11"/>
  <c r="AA43" i="11"/>
  <c r="X52" i="11"/>
  <c r="AD79" i="11"/>
  <c r="AA79" i="11"/>
  <c r="Z79" i="11"/>
  <c r="AL79" i="11"/>
  <c r="AK79" i="11"/>
  <c r="AC79" i="11"/>
  <c r="N79" i="11"/>
  <c r="J79" i="11"/>
  <c r="I79" i="11"/>
  <c r="E79" i="11"/>
  <c r="D79" i="11"/>
  <c r="X120" i="11"/>
  <c r="W120" i="11"/>
  <c r="P120" i="11"/>
  <c r="O120" i="11"/>
  <c r="AG120" i="11"/>
  <c r="AF120" i="11"/>
  <c r="AA120" i="11"/>
  <c r="Y120" i="11"/>
  <c r="V120" i="11"/>
  <c r="K120" i="11"/>
  <c r="AK120" i="11"/>
  <c r="J120" i="11"/>
  <c r="I120" i="11"/>
  <c r="H120" i="11"/>
  <c r="B21" i="10"/>
  <c r="B49" i="10"/>
  <c r="B55" i="10"/>
  <c r="D61" i="10"/>
  <c r="B81" i="10"/>
  <c r="N86" i="10"/>
  <c r="L86" i="10"/>
  <c r="K86" i="10"/>
  <c r="D104" i="10"/>
  <c r="N110" i="10"/>
  <c r="D110" i="10"/>
  <c r="D121" i="10"/>
  <c r="M121" i="10" s="1"/>
  <c r="N133" i="10"/>
  <c r="L133" i="10"/>
  <c r="K133" i="10"/>
  <c r="L167" i="10"/>
  <c r="N170" i="10"/>
  <c r="D170" i="10"/>
  <c r="K195" i="10"/>
  <c r="E195" i="10"/>
  <c r="G195" i="10" s="1"/>
  <c r="D195" i="10"/>
  <c r="B195" i="10"/>
  <c r="B203" i="10"/>
  <c r="H22" i="11"/>
  <c r="L23" i="11"/>
  <c r="J23" i="11"/>
  <c r="AB23" i="5" s="1"/>
  <c r="AJ23" i="11"/>
  <c r="AG23" i="11"/>
  <c r="AF23" i="11"/>
  <c r="H28" i="11"/>
  <c r="N30" i="11"/>
  <c r="AG35" i="11"/>
  <c r="AL43" i="11"/>
  <c r="AC45" i="11"/>
  <c r="N45" i="11"/>
  <c r="M45" i="5" s="1"/>
  <c r="AT45" i="5" s="1"/>
  <c r="AD45" i="11"/>
  <c r="Y45" i="11"/>
  <c r="X45" i="11"/>
  <c r="Q45" i="11"/>
  <c r="Z52" i="11"/>
  <c r="T79" i="11"/>
  <c r="I85" i="12"/>
  <c r="AL84" i="11"/>
  <c r="X84" i="11"/>
  <c r="K84" i="11"/>
  <c r="AJ84" i="11"/>
  <c r="W84" i="11"/>
  <c r="J84" i="11"/>
  <c r="AC84" i="11"/>
  <c r="N84" i="11"/>
  <c r="O84" i="5" s="1"/>
  <c r="AX84" i="5" s="1"/>
  <c r="AB84" i="11"/>
  <c r="L84" i="11"/>
  <c r="AA84" i="11"/>
  <c r="I84" i="11"/>
  <c r="AH84" i="11"/>
  <c r="P84" i="11"/>
  <c r="AG84" i="11"/>
  <c r="O84" i="11"/>
  <c r="AD84" i="11"/>
  <c r="F84" i="11"/>
  <c r="Z84" i="11"/>
  <c r="E84" i="11"/>
  <c r="AB84" i="5" s="1"/>
  <c r="AC84" i="5" s="1"/>
  <c r="V84" i="11"/>
  <c r="Q84" i="5" s="1"/>
  <c r="D84" i="11"/>
  <c r="U84" i="11"/>
  <c r="C84" i="11"/>
  <c r="T84" i="11"/>
  <c r="B84" i="11"/>
  <c r="T89" i="11"/>
  <c r="G120" i="11"/>
  <c r="AI130" i="11"/>
  <c r="S130" i="11"/>
  <c r="Q130" i="11"/>
  <c r="I130" i="11"/>
  <c r="C130" i="11"/>
  <c r="AJ130" i="11"/>
  <c r="AD130" i="11"/>
  <c r="AC130" i="11"/>
  <c r="V130" i="11"/>
  <c r="AD64" i="11"/>
  <c r="X64" i="11"/>
  <c r="I64" i="11"/>
  <c r="W64" i="11"/>
  <c r="H64" i="11"/>
  <c r="AA64" i="11"/>
  <c r="G64" i="11"/>
  <c r="Z64" i="11"/>
  <c r="D64" i="11"/>
  <c r="V64" i="11"/>
  <c r="C64" i="11"/>
  <c r="AE64" i="11"/>
  <c r="AF102" i="11"/>
  <c r="N102" i="11"/>
  <c r="L102" i="11"/>
  <c r="S102" i="11"/>
  <c r="K102" i="11"/>
  <c r="G102" i="11"/>
  <c r="AL48" i="11"/>
  <c r="X48" i="11"/>
  <c r="K48" i="11"/>
  <c r="AJ48" i="11"/>
  <c r="W48" i="11"/>
  <c r="J48" i="11"/>
  <c r="AI48" i="11"/>
  <c r="V48" i="11"/>
  <c r="I48" i="11"/>
  <c r="Q48" i="11"/>
  <c r="AG48" i="11"/>
  <c r="Y50" i="11"/>
  <c r="X50" i="11"/>
  <c r="AL50" i="11"/>
  <c r="O50" i="11"/>
  <c r="AK50" i="11"/>
  <c r="N50" i="11"/>
  <c r="O50" i="5" s="1"/>
  <c r="AX50" i="5" s="1"/>
  <c r="AJ50" i="11"/>
  <c r="M50" i="11"/>
  <c r="Z50" i="11"/>
  <c r="B64" i="11"/>
  <c r="AF64" i="11"/>
  <c r="AD88" i="11"/>
  <c r="C89" i="12"/>
  <c r="AI88" i="11"/>
  <c r="T88" i="11"/>
  <c r="C88" i="11"/>
  <c r="AH88" i="11"/>
  <c r="S88" i="11"/>
  <c r="B88" i="11"/>
  <c r="AA88" i="11"/>
  <c r="I88" i="11"/>
  <c r="Z88" i="11"/>
  <c r="H88" i="11"/>
  <c r="X88" i="11"/>
  <c r="G88" i="11"/>
  <c r="AE88" i="11"/>
  <c r="AJ90" i="11"/>
  <c r="W90" i="11"/>
  <c r="J90" i="11"/>
  <c r="AI90" i="11"/>
  <c r="V90" i="11"/>
  <c r="Q90" i="5" s="1"/>
  <c r="BB90" i="5" s="1"/>
  <c r="I90" i="11"/>
  <c r="Z90" i="11"/>
  <c r="H90" i="11"/>
  <c r="X90" i="11"/>
  <c r="G90" i="11"/>
  <c r="U90" i="11"/>
  <c r="F90" i="11"/>
  <c r="S90" i="11"/>
  <c r="E102" i="11"/>
  <c r="AE140" i="11"/>
  <c r="H140" i="11"/>
  <c r="AB140" i="11"/>
  <c r="G140" i="11"/>
  <c r="N140" i="11"/>
  <c r="AK140" i="11"/>
  <c r="M140" i="11"/>
  <c r="AG140" i="11"/>
  <c r="D140" i="11"/>
  <c r="AF140" i="11"/>
  <c r="C140" i="11"/>
  <c r="V140" i="11"/>
  <c r="AI140" i="11"/>
  <c r="AA140" i="11"/>
  <c r="Z140" i="11"/>
  <c r="U140" i="11"/>
  <c r="AJ143" i="11"/>
  <c r="AH143" i="11"/>
  <c r="R143" i="11"/>
  <c r="C143" i="11"/>
  <c r="AG143" i="11"/>
  <c r="Q143" i="11"/>
  <c r="B143" i="11"/>
  <c r="W143" i="11"/>
  <c r="E143" i="11"/>
  <c r="V143" i="11"/>
  <c r="D143" i="11"/>
  <c r="S143" i="11"/>
  <c r="AL143" i="11"/>
  <c r="P143" i="11"/>
  <c r="AI143" i="11"/>
  <c r="O143" i="11"/>
  <c r="AD143" i="11"/>
  <c r="K143" i="11"/>
  <c r="Z143" i="11"/>
  <c r="U143" i="11"/>
  <c r="N143" i="11"/>
  <c r="O143" i="5" s="1"/>
  <c r="AX143" i="5" s="1"/>
  <c r="J143" i="11"/>
  <c r="I143" i="11"/>
  <c r="G143" i="11"/>
  <c r="K171" i="9"/>
  <c r="K195" i="9"/>
  <c r="N72" i="10"/>
  <c r="M72" i="10" s="1"/>
  <c r="I79" i="10"/>
  <c r="I163" i="10"/>
  <c r="AI9" i="11"/>
  <c r="P10" i="11"/>
  <c r="AI10" i="11"/>
  <c r="Q14" i="11"/>
  <c r="AJ14" i="11"/>
  <c r="S17" i="11"/>
  <c r="F19" i="1" s="1"/>
  <c r="AJ17" i="11"/>
  <c r="AB19" i="11"/>
  <c r="AK25" i="11"/>
  <c r="H36" i="11"/>
  <c r="V36" i="11"/>
  <c r="Q36" i="5" s="1"/>
  <c r="BB36" i="5" s="1"/>
  <c r="AL36" i="11"/>
  <c r="AF42" i="11"/>
  <c r="S42" i="11"/>
  <c r="F44" i="1" s="1"/>
  <c r="F42" i="11"/>
  <c r="O42" i="11"/>
  <c r="E44" i="1" s="1"/>
  <c r="AC42" i="11"/>
  <c r="B48" i="11"/>
  <c r="R48" i="11"/>
  <c r="AH48" i="11"/>
  <c r="B50" i="11"/>
  <c r="AB50" i="11"/>
  <c r="AD58" i="11"/>
  <c r="F59" i="12"/>
  <c r="Z58" i="11"/>
  <c r="J58" i="11"/>
  <c r="X58" i="11"/>
  <c r="I58" i="11"/>
  <c r="AJ58" i="11"/>
  <c r="S58" i="11"/>
  <c r="F60" i="1" s="1"/>
  <c r="AI58" i="11"/>
  <c r="P58" i="11"/>
  <c r="AH58" i="11"/>
  <c r="O58" i="11"/>
  <c r="E60" i="1" s="1"/>
  <c r="W58" i="11"/>
  <c r="G60" i="1" s="1"/>
  <c r="J64" i="11"/>
  <c r="M64" i="5" s="1"/>
  <c r="AT64" i="5" s="1"/>
  <c r="AG64" i="11"/>
  <c r="N80" i="11"/>
  <c r="D88" i="11"/>
  <c r="AF88" i="11"/>
  <c r="B90" i="11"/>
  <c r="T90" i="11"/>
  <c r="H93" i="11"/>
  <c r="M97" i="11"/>
  <c r="AL97" i="11"/>
  <c r="L97" i="11"/>
  <c r="I97" i="11"/>
  <c r="H97" i="11"/>
  <c r="AI97" i="11"/>
  <c r="F97" i="11"/>
  <c r="AL101" i="11"/>
  <c r="W101" i="11"/>
  <c r="R101" i="11"/>
  <c r="M101" i="11"/>
  <c r="K101" i="11"/>
  <c r="J101" i="11"/>
  <c r="Y102" i="11"/>
  <c r="AH136" i="11"/>
  <c r="Y136" i="11"/>
  <c r="S136" i="11"/>
  <c r="P136" i="11"/>
  <c r="K136" i="11"/>
  <c r="AJ136" i="11"/>
  <c r="B140" i="11"/>
  <c r="F143" i="11"/>
  <c r="W34" i="12"/>
  <c r="AB34" i="12"/>
  <c r="Y34" i="12"/>
  <c r="T34" i="12"/>
  <c r="AA34" i="12"/>
  <c r="X34" i="12"/>
  <c r="R34" i="12"/>
  <c r="S34" i="12"/>
  <c r="I103" i="10"/>
  <c r="I127" i="10"/>
  <c r="I139" i="10"/>
  <c r="S10" i="11"/>
  <c r="AJ10" i="11"/>
  <c r="AL25" i="11"/>
  <c r="I36" i="11"/>
  <c r="X36" i="11"/>
  <c r="AD37" i="11"/>
  <c r="AC37" i="11"/>
  <c r="AI38" i="11"/>
  <c r="N38" i="11"/>
  <c r="O38" i="5" s="1"/>
  <c r="AX38" i="5" s="1"/>
  <c r="T38" i="11"/>
  <c r="C48" i="11"/>
  <c r="S48" i="11"/>
  <c r="AD49" i="11"/>
  <c r="AK49" i="11"/>
  <c r="AC49" i="11"/>
  <c r="AA49" i="11"/>
  <c r="C50" i="11"/>
  <c r="AD50" i="11"/>
  <c r="K64" i="11"/>
  <c r="AH64" i="11"/>
  <c r="AJ68" i="11"/>
  <c r="O68" i="11"/>
  <c r="AI68" i="11"/>
  <c r="N68" i="11"/>
  <c r="R68" i="11"/>
  <c r="AL68" i="11"/>
  <c r="M68" i="11"/>
  <c r="AK68" i="11"/>
  <c r="K68" i="11"/>
  <c r="Z68" i="11"/>
  <c r="AI78" i="11"/>
  <c r="V78" i="11"/>
  <c r="I78" i="11"/>
  <c r="AH78" i="11"/>
  <c r="U78" i="11"/>
  <c r="H78" i="11"/>
  <c r="AJ78" i="11"/>
  <c r="S78" i="11"/>
  <c r="D78" i="11"/>
  <c r="AG78" i="11"/>
  <c r="R78" i="11"/>
  <c r="C78" i="11"/>
  <c r="AF78" i="11"/>
  <c r="Q78" i="11"/>
  <c r="B78" i="11"/>
  <c r="X78" i="11"/>
  <c r="O80" i="11"/>
  <c r="X87" i="11"/>
  <c r="M87" i="11"/>
  <c r="L87" i="11"/>
  <c r="Q87" i="11"/>
  <c r="P87" i="11"/>
  <c r="J87" i="11"/>
  <c r="AB87" i="5" s="1"/>
  <c r="J88" i="11"/>
  <c r="M88" i="5" s="1"/>
  <c r="AT88" i="5" s="1"/>
  <c r="AG88" i="11"/>
  <c r="C90" i="11"/>
  <c r="AA90" i="11"/>
  <c r="U93" i="11"/>
  <c r="AA102" i="11"/>
  <c r="AK132" i="11"/>
  <c r="AF132" i="11"/>
  <c r="P132" i="11"/>
  <c r="AE132" i="11"/>
  <c r="M132" i="11"/>
  <c r="AC132" i="11"/>
  <c r="I132" i="11"/>
  <c r="Z132" i="11"/>
  <c r="H132" i="11"/>
  <c r="U132" i="11"/>
  <c r="E132" i="11"/>
  <c r="R132" i="11"/>
  <c r="Q132" i="11"/>
  <c r="L132" i="11"/>
  <c r="AL132" i="11"/>
  <c r="G132" i="11"/>
  <c r="AJ132" i="11"/>
  <c r="F132" i="11"/>
  <c r="AI132" i="11"/>
  <c r="D132" i="11"/>
  <c r="K140" i="11"/>
  <c r="AA143" i="11"/>
  <c r="AJ149" i="11"/>
  <c r="AL149" i="11"/>
  <c r="AH149" i="11"/>
  <c r="R149" i="11"/>
  <c r="C149" i="11"/>
  <c r="AG149" i="11"/>
  <c r="Q149" i="11"/>
  <c r="B149" i="11"/>
  <c r="AE149" i="11"/>
  <c r="N149" i="11"/>
  <c r="AD149" i="11"/>
  <c r="K149" i="11"/>
  <c r="AB149" i="11"/>
  <c r="I149" i="11"/>
  <c r="AA149" i="11"/>
  <c r="G149" i="11"/>
  <c r="Z149" i="11"/>
  <c r="F149" i="11"/>
  <c r="V149" i="11"/>
  <c r="D149" i="11"/>
  <c r="AC149" i="11"/>
  <c r="W149" i="11"/>
  <c r="U149" i="11"/>
  <c r="S149" i="11"/>
  <c r="P149" i="11"/>
  <c r="O149" i="11"/>
  <c r="Q135" i="9"/>
  <c r="Q141" i="9"/>
  <c r="C150" i="9"/>
  <c r="Q165" i="9"/>
  <c r="C174" i="9"/>
  <c r="E36" i="10"/>
  <c r="B39" i="10"/>
  <c r="D45" i="10"/>
  <c r="B62" i="10"/>
  <c r="D74" i="10"/>
  <c r="E79" i="10"/>
  <c r="G79" i="10" s="1"/>
  <c r="D90" i="10"/>
  <c r="M90" i="10" s="1"/>
  <c r="B97" i="10"/>
  <c r="B103" i="10"/>
  <c r="D105" i="10"/>
  <c r="E108" i="10"/>
  <c r="G108" i="10" s="1"/>
  <c r="B127" i="10"/>
  <c r="B139" i="10"/>
  <c r="B149" i="10"/>
  <c r="B161" i="10"/>
  <c r="I175" i="10"/>
  <c r="B177" i="10"/>
  <c r="B10" i="11"/>
  <c r="U10" i="11"/>
  <c r="AK10" i="11"/>
  <c r="AL19" i="11"/>
  <c r="N24" i="11"/>
  <c r="AA24" i="11"/>
  <c r="D25" i="11"/>
  <c r="S26" i="11"/>
  <c r="F28" i="1" s="1"/>
  <c r="AL26" i="11"/>
  <c r="E29" i="11"/>
  <c r="AB29" i="5" s="1"/>
  <c r="K36" i="11"/>
  <c r="D37" i="11"/>
  <c r="B38" i="11"/>
  <c r="W38" i="11"/>
  <c r="AD40" i="11"/>
  <c r="X40" i="11"/>
  <c r="I40" i="11"/>
  <c r="S40" i="11"/>
  <c r="F42" i="1" s="1"/>
  <c r="AI40" i="11"/>
  <c r="C42" i="11"/>
  <c r="Q42" i="11"/>
  <c r="AE42" i="11"/>
  <c r="D48" i="11"/>
  <c r="T48" i="11"/>
  <c r="D49" i="11"/>
  <c r="D50" i="11"/>
  <c r="AE50" i="11"/>
  <c r="AJ53" i="11"/>
  <c r="AC53" i="11"/>
  <c r="Z53" i="11"/>
  <c r="C58" i="11"/>
  <c r="AB58" i="11"/>
  <c r="L64" i="11"/>
  <c r="AI64" i="11"/>
  <c r="B68" i="11"/>
  <c r="AB68" i="11"/>
  <c r="L71" i="12"/>
  <c r="AE70" i="11"/>
  <c r="N70" i="11"/>
  <c r="AB70" i="11"/>
  <c r="L70" i="11"/>
  <c r="W70" i="11"/>
  <c r="D70" i="11"/>
  <c r="V70" i="11"/>
  <c r="C70" i="11"/>
  <c r="U70" i="11"/>
  <c r="B70" i="11"/>
  <c r="AA70" i="11"/>
  <c r="E78" i="11"/>
  <c r="AB78" i="5" s="1"/>
  <c r="Z78" i="11"/>
  <c r="D87" i="11"/>
  <c r="K88" i="11"/>
  <c r="AJ88" i="11"/>
  <c r="D90" i="11"/>
  <c r="AB90" i="11"/>
  <c r="R97" i="11"/>
  <c r="Q97" i="5" s="1"/>
  <c r="BC97" i="5" s="1"/>
  <c r="E101" i="11"/>
  <c r="AK102" i="11"/>
  <c r="AA104" i="11"/>
  <c r="U104" i="11"/>
  <c r="M104" i="11"/>
  <c r="AD104" i="11"/>
  <c r="AA112" i="11"/>
  <c r="X112" i="11"/>
  <c r="W112" i="11"/>
  <c r="N112" i="11"/>
  <c r="H112" i="11"/>
  <c r="AL112" i="11"/>
  <c r="AE121" i="11"/>
  <c r="Y121" i="11"/>
  <c r="T121" i="11"/>
  <c r="J121" i="11"/>
  <c r="AB121" i="5" s="1"/>
  <c r="I121" i="11"/>
  <c r="AI121" i="11"/>
  <c r="AH128" i="11"/>
  <c r="X128" i="11"/>
  <c r="H128" i="11"/>
  <c r="W128" i="11"/>
  <c r="G128" i="11"/>
  <c r="AJ128" i="11"/>
  <c r="T128" i="11"/>
  <c r="E128" i="11"/>
  <c r="AI128" i="11"/>
  <c r="S128" i="11"/>
  <c r="D128" i="11"/>
  <c r="AE128" i="11"/>
  <c r="P128" i="11"/>
  <c r="O128" i="11"/>
  <c r="L128" i="11"/>
  <c r="K128" i="11"/>
  <c r="AG128" i="11"/>
  <c r="I128" i="11"/>
  <c r="AF128" i="11"/>
  <c r="F128" i="11"/>
  <c r="AD128" i="11"/>
  <c r="C128" i="11"/>
  <c r="C132" i="11"/>
  <c r="L136" i="11"/>
  <c r="P140" i="11"/>
  <c r="AB143" i="11"/>
  <c r="AL147" i="11"/>
  <c r="V147" i="11"/>
  <c r="R147" i="11"/>
  <c r="AG147" i="11"/>
  <c r="AA147" i="11"/>
  <c r="W147" i="11"/>
  <c r="G149" i="1" s="1"/>
  <c r="O147" i="11"/>
  <c r="E149" i="1" s="1"/>
  <c r="N147" i="11"/>
  <c r="H147" i="11"/>
  <c r="AI147" i="11"/>
  <c r="AH147" i="11"/>
  <c r="E149" i="11"/>
  <c r="AA163" i="11"/>
  <c r="G163" i="11"/>
  <c r="Z163" i="11"/>
  <c r="F163" i="11"/>
  <c r="X163" i="11"/>
  <c r="E163" i="11"/>
  <c r="W163" i="11"/>
  <c r="C163" i="11"/>
  <c r="V163" i="11"/>
  <c r="B163" i="11"/>
  <c r="AE163" i="11"/>
  <c r="AD163" i="11"/>
  <c r="AC163" i="11"/>
  <c r="S163" i="11"/>
  <c r="R163" i="11"/>
  <c r="O163" i="11"/>
  <c r="M163" i="11"/>
  <c r="AL163" i="11"/>
  <c r="AK163" i="11"/>
  <c r="AJ163" i="11"/>
  <c r="AI163" i="11"/>
  <c r="N163" i="11"/>
  <c r="L163" i="11"/>
  <c r="S186" i="11"/>
  <c r="AL186" i="11"/>
  <c r="U186" i="11"/>
  <c r="P186" i="11"/>
  <c r="O186" i="11"/>
  <c r="N186" i="11"/>
  <c r="L186" i="11"/>
  <c r="D186" i="11"/>
  <c r="AK186" i="11"/>
  <c r="AF186" i="11"/>
  <c r="T186" i="11"/>
  <c r="AC186" i="11"/>
  <c r="C37" i="12"/>
  <c r="AJ36" i="11"/>
  <c r="W36" i="11"/>
  <c r="J36" i="11"/>
  <c r="O36" i="11"/>
  <c r="AC36" i="11"/>
  <c r="AF41" i="11"/>
  <c r="L41" i="11"/>
  <c r="G48" i="11"/>
  <c r="AA48" i="11"/>
  <c r="H50" i="11"/>
  <c r="P64" i="11"/>
  <c r="AD67" i="11"/>
  <c r="AK67" i="11"/>
  <c r="AC67" i="11"/>
  <c r="Z67" i="11"/>
  <c r="U67" i="11"/>
  <c r="T67" i="11"/>
  <c r="AE77" i="11"/>
  <c r="Z77" i="11"/>
  <c r="T77" i="11"/>
  <c r="AE80" i="11"/>
  <c r="M80" i="11"/>
  <c r="AD80" i="11"/>
  <c r="K80" i="11"/>
  <c r="T80" i="11"/>
  <c r="S80" i="11"/>
  <c r="R80" i="11"/>
  <c r="Z80" i="11"/>
  <c r="V87" i="11"/>
  <c r="O88" i="11"/>
  <c r="L90" i="11"/>
  <c r="AE90" i="11"/>
  <c r="AD119" i="11"/>
  <c r="AK119" i="11"/>
  <c r="AG119" i="11"/>
  <c r="AA119" i="11"/>
  <c r="W119" i="11"/>
  <c r="AC119" i="11"/>
  <c r="V119" i="11"/>
  <c r="O119" i="11"/>
  <c r="M119" i="11"/>
  <c r="L119" i="11"/>
  <c r="F119" i="11"/>
  <c r="W132" i="11"/>
  <c r="AI136" i="11"/>
  <c r="I147" i="11"/>
  <c r="E135" i="9"/>
  <c r="E141" i="9"/>
  <c r="L154" i="9"/>
  <c r="E165" i="9"/>
  <c r="Q195" i="9"/>
  <c r="N36" i="10"/>
  <c r="M36" i="10" s="1"/>
  <c r="K62" i="10"/>
  <c r="L74" i="10"/>
  <c r="I91" i="10"/>
  <c r="N103" i="10"/>
  <c r="N108" i="10"/>
  <c r="N127" i="10"/>
  <c r="N139" i="10"/>
  <c r="L146" i="10"/>
  <c r="N161" i="10"/>
  <c r="N168" i="10"/>
  <c r="M168" i="10" s="1"/>
  <c r="L175" i="10"/>
  <c r="P9" i="11"/>
  <c r="I10" i="11"/>
  <c r="Y10" i="11"/>
  <c r="P13" i="11"/>
  <c r="H14" i="11"/>
  <c r="Z14" i="11"/>
  <c r="P16" i="11"/>
  <c r="J17" i="11"/>
  <c r="Z17" i="11"/>
  <c r="I19" i="11"/>
  <c r="E24" i="11"/>
  <c r="AB24" i="5" s="1"/>
  <c r="R24" i="11"/>
  <c r="Q24" i="5" s="1"/>
  <c r="BB24" i="5" s="1"/>
  <c r="AE24" i="11"/>
  <c r="N25" i="11"/>
  <c r="M25" i="5" s="1"/>
  <c r="AT25" i="5" s="1"/>
  <c r="F26" i="11"/>
  <c r="T29" i="11"/>
  <c r="AD31" i="11"/>
  <c r="I31" i="11"/>
  <c r="W32" i="11"/>
  <c r="G34" i="1" s="1"/>
  <c r="C32" i="11"/>
  <c r="T32" i="11"/>
  <c r="AD34" i="11"/>
  <c r="AF34" i="11"/>
  <c r="O34" i="11"/>
  <c r="E36" i="1" s="1"/>
  <c r="S34" i="11"/>
  <c r="F36" i="1" s="1"/>
  <c r="AI34" i="11"/>
  <c r="B36" i="11"/>
  <c r="P36" i="11"/>
  <c r="AD36" i="11"/>
  <c r="N37" i="11"/>
  <c r="M37" i="5" s="1"/>
  <c r="AT37" i="5" s="1"/>
  <c r="G38" i="11"/>
  <c r="AB38" i="11"/>
  <c r="G40" i="11"/>
  <c r="C42" i="1" s="1"/>
  <c r="W40" i="11"/>
  <c r="G42" i="1" s="1"/>
  <c r="Q41" i="11"/>
  <c r="H42" i="11"/>
  <c r="V42" i="11"/>
  <c r="Q42" i="5" s="1"/>
  <c r="BB42" i="5" s="1"/>
  <c r="AJ42" i="11"/>
  <c r="H48" i="11"/>
  <c r="AB48" i="11"/>
  <c r="N49" i="11"/>
  <c r="M49" i="5" s="1"/>
  <c r="AT49" i="5" s="1"/>
  <c r="K50" i="11"/>
  <c r="AG53" i="11"/>
  <c r="AJ56" i="11"/>
  <c r="O56" i="11"/>
  <c r="E58" i="1" s="1"/>
  <c r="AI56" i="11"/>
  <c r="N56" i="11"/>
  <c r="S56" i="11"/>
  <c r="F58" i="1" s="1"/>
  <c r="R56" i="11"/>
  <c r="AL56" i="11"/>
  <c r="M56" i="11"/>
  <c r="Z56" i="11"/>
  <c r="K58" i="11"/>
  <c r="D60" i="1" s="1"/>
  <c r="AL58" i="11"/>
  <c r="S64" i="11"/>
  <c r="D67" i="11"/>
  <c r="G68" i="11"/>
  <c r="J70" i="11"/>
  <c r="AI70" i="11"/>
  <c r="AG72" i="11"/>
  <c r="T72" i="11"/>
  <c r="G72" i="11"/>
  <c r="C74" i="1" s="1"/>
  <c r="AF72" i="11"/>
  <c r="S72" i="11"/>
  <c r="F74" i="1" s="1"/>
  <c r="F72" i="11"/>
  <c r="W72" i="11"/>
  <c r="G74" i="1" s="1"/>
  <c r="H72" i="11"/>
  <c r="AL72" i="11"/>
  <c r="V72" i="11"/>
  <c r="E72" i="11"/>
  <c r="AB72" i="5" s="1"/>
  <c r="AJ72" i="11"/>
  <c r="U72" i="11"/>
  <c r="D72" i="11"/>
  <c r="X72" i="11"/>
  <c r="AC75" i="11"/>
  <c r="AH75" i="11"/>
  <c r="Y75" i="11"/>
  <c r="Q75" i="11"/>
  <c r="M75" i="11"/>
  <c r="E77" i="11"/>
  <c r="AB77" i="5" s="1"/>
  <c r="K78" i="11"/>
  <c r="AD78" i="11"/>
  <c r="B80" i="11"/>
  <c r="AB80" i="11"/>
  <c r="AB87" i="11"/>
  <c r="P88" i="11"/>
  <c r="N90" i="11"/>
  <c r="O90" i="5" s="1"/>
  <c r="AF90" i="11"/>
  <c r="Z95" i="11"/>
  <c r="AC95" i="11"/>
  <c r="L95" i="11"/>
  <c r="AB95" i="11"/>
  <c r="K95" i="11"/>
  <c r="D97" i="1" s="1"/>
  <c r="AH95" i="11"/>
  <c r="P95" i="11"/>
  <c r="AG95" i="11"/>
  <c r="O95" i="11"/>
  <c r="E97" i="1" s="1"/>
  <c r="AE95" i="11"/>
  <c r="J95" i="11"/>
  <c r="AB95" i="5" s="1"/>
  <c r="AP95" i="5" s="1"/>
  <c r="V95" i="11"/>
  <c r="Q95" i="5" s="1"/>
  <c r="BB95" i="5" s="1"/>
  <c r="Y97" i="11"/>
  <c r="AD101" i="11"/>
  <c r="G107" i="11"/>
  <c r="F107" i="11"/>
  <c r="AH107" i="11"/>
  <c r="Z107" i="11"/>
  <c r="V107" i="11"/>
  <c r="R107" i="11"/>
  <c r="Q107" i="11"/>
  <c r="M107" i="11"/>
  <c r="AB112" i="11"/>
  <c r="E119" i="11"/>
  <c r="AF121" i="11"/>
  <c r="AA128" i="11"/>
  <c r="Y132" i="11"/>
  <c r="Z147" i="11"/>
  <c r="T131" i="13"/>
  <c r="V131" i="13"/>
  <c r="O131" i="13"/>
  <c r="W131" i="13"/>
  <c r="B131" i="13"/>
  <c r="B132" i="12"/>
  <c r="Z177" i="11"/>
  <c r="AD177" i="11"/>
  <c r="H177" i="11"/>
  <c r="AL177" i="11"/>
  <c r="N177" i="11"/>
  <c r="AK177" i="11"/>
  <c r="M177" i="11"/>
  <c r="AI177" i="11"/>
  <c r="K177" i="11"/>
  <c r="AF177" i="11"/>
  <c r="I177" i="11"/>
  <c r="AE177" i="11"/>
  <c r="G177" i="11"/>
  <c r="AA177" i="11"/>
  <c r="Y177" i="11"/>
  <c r="W177" i="11"/>
  <c r="V177" i="11"/>
  <c r="U177" i="11"/>
  <c r="O177" i="11"/>
  <c r="Y51" i="12"/>
  <c r="AA51" i="12"/>
  <c r="Z51" i="12"/>
  <c r="X51" i="12"/>
  <c r="W51" i="12"/>
  <c r="V51" i="12"/>
  <c r="U51" i="12"/>
  <c r="AC51" i="12"/>
  <c r="AB51" i="12"/>
  <c r="R51" i="12"/>
  <c r="S51" i="12"/>
  <c r="Q51" i="12"/>
  <c r="W125" i="12"/>
  <c r="V125" i="12"/>
  <c r="R125" i="12"/>
  <c r="P184" i="15"/>
  <c r="K184" i="15"/>
  <c r="AL54" i="11"/>
  <c r="X54" i="11"/>
  <c r="K54" i="11"/>
  <c r="D56" i="1" s="1"/>
  <c r="AJ54" i="11"/>
  <c r="W54" i="11"/>
  <c r="G56" i="1" s="1"/>
  <c r="J54" i="11"/>
  <c r="P54" i="11"/>
  <c r="AE54" i="11"/>
  <c r="O66" i="11"/>
  <c r="AC71" i="11"/>
  <c r="R71" i="11"/>
  <c r="Q71" i="11"/>
  <c r="P76" i="11"/>
  <c r="S82" i="11"/>
  <c r="Z91" i="11"/>
  <c r="Y91" i="11"/>
  <c r="AL91" i="11"/>
  <c r="Q99" i="11"/>
  <c r="Q105" i="11"/>
  <c r="P110" i="11"/>
  <c r="AH110" i="11"/>
  <c r="S117" i="11"/>
  <c r="F119" i="1" s="1"/>
  <c r="AH122" i="11"/>
  <c r="AB122" i="11"/>
  <c r="K122" i="11"/>
  <c r="AA122" i="11"/>
  <c r="I122" i="11"/>
  <c r="W122" i="11"/>
  <c r="G122" i="11"/>
  <c r="U122" i="11"/>
  <c r="F122" i="11"/>
  <c r="X122" i="11"/>
  <c r="T135" i="11"/>
  <c r="AC135" i="11"/>
  <c r="X135" i="11"/>
  <c r="N135" i="11"/>
  <c r="K135" i="11"/>
  <c r="D137" i="1" s="1"/>
  <c r="AB137" i="11"/>
  <c r="Z137" i="11"/>
  <c r="Q137" i="11"/>
  <c r="P137" i="11"/>
  <c r="K137" i="11"/>
  <c r="D139" i="1" s="1"/>
  <c r="AI137" i="11"/>
  <c r="J137" i="11"/>
  <c r="AB137" i="5" s="1"/>
  <c r="AE137" i="11"/>
  <c r="C137" i="11"/>
  <c r="C177" i="11"/>
  <c r="Y165" i="12"/>
  <c r="AA165" i="12"/>
  <c r="Z165" i="12"/>
  <c r="U165" i="12"/>
  <c r="T165" i="12"/>
  <c r="S165" i="12"/>
  <c r="R165" i="12"/>
  <c r="Q165" i="12"/>
  <c r="AC165" i="12"/>
  <c r="AB165" i="12"/>
  <c r="X165" i="12"/>
  <c r="W165" i="12"/>
  <c r="AL66" i="11"/>
  <c r="X66" i="11"/>
  <c r="K66" i="11"/>
  <c r="AJ66" i="11"/>
  <c r="W66" i="11"/>
  <c r="J66" i="11"/>
  <c r="P66" i="11"/>
  <c r="AE66" i="11"/>
  <c r="AB74" i="11"/>
  <c r="H74" i="11"/>
  <c r="Z74" i="11"/>
  <c r="G74" i="11"/>
  <c r="W74" i="11"/>
  <c r="AD82" i="11"/>
  <c r="X82" i="11"/>
  <c r="I82" i="11"/>
  <c r="W82" i="11"/>
  <c r="H82" i="11"/>
  <c r="T82" i="11"/>
  <c r="AL82" i="11"/>
  <c r="AJ92" i="11"/>
  <c r="AH92" i="11"/>
  <c r="L92" i="11"/>
  <c r="AG92" i="11"/>
  <c r="K92" i="11"/>
  <c r="Y92" i="11"/>
  <c r="AG100" i="11"/>
  <c r="AI100" i="11"/>
  <c r="M100" i="11"/>
  <c r="AE100" i="11"/>
  <c r="L100" i="11"/>
  <c r="X100" i="11"/>
  <c r="Z105" i="11"/>
  <c r="Y105" i="11"/>
  <c r="I105" i="11"/>
  <c r="W105" i="11"/>
  <c r="H105" i="11"/>
  <c r="R105" i="11"/>
  <c r="Q105" i="5" s="1"/>
  <c r="BB105" i="5" s="1"/>
  <c r="AI105" i="11"/>
  <c r="Q110" i="11"/>
  <c r="AI110" i="11"/>
  <c r="O113" i="11"/>
  <c r="N113" i="11"/>
  <c r="J113" i="11"/>
  <c r="AL113" i="11"/>
  <c r="I113" i="11"/>
  <c r="Y117" i="11"/>
  <c r="AF127" i="11"/>
  <c r="Z127" i="11"/>
  <c r="U127" i="11"/>
  <c r="N127" i="11"/>
  <c r="M127" i="5" s="1"/>
  <c r="AT127" i="5" s="1"/>
  <c r="M127" i="11"/>
  <c r="AL127" i="11"/>
  <c r="F127" i="11"/>
  <c r="AK148" i="11"/>
  <c r="M148" i="11"/>
  <c r="I148" i="11"/>
  <c r="AC148" i="11"/>
  <c r="AB148" i="11"/>
  <c r="U148" i="11"/>
  <c r="R148" i="11"/>
  <c r="Q148" i="11"/>
  <c r="E148" i="11"/>
  <c r="F177" i="11"/>
  <c r="AE198" i="11"/>
  <c r="AA198" i="11"/>
  <c r="F198" i="11"/>
  <c r="W198" i="11"/>
  <c r="S198" i="11"/>
  <c r="R198" i="11"/>
  <c r="O198" i="11"/>
  <c r="M198" i="11"/>
  <c r="J198" i="11"/>
  <c r="I198" i="11"/>
  <c r="AI198" i="11"/>
  <c r="AH198" i="11"/>
  <c r="AG198" i="11"/>
  <c r="AF198" i="11"/>
  <c r="AB198" i="11"/>
  <c r="V198" i="11"/>
  <c r="AA20" i="12"/>
  <c r="Q20" i="12"/>
  <c r="A58" i="15"/>
  <c r="O6" i="13"/>
  <c r="V6" i="13"/>
  <c r="B6" i="13"/>
  <c r="W6" i="13"/>
  <c r="U6" i="13"/>
  <c r="S6" i="13"/>
  <c r="R6" i="13"/>
  <c r="Q6" i="13"/>
  <c r="B7" i="12"/>
  <c r="W29" i="13"/>
  <c r="R29" i="13"/>
  <c r="T29" i="13"/>
  <c r="S29" i="13"/>
  <c r="B29" i="13"/>
  <c r="N127" i="13"/>
  <c r="T127" i="13"/>
  <c r="R127" i="13"/>
  <c r="B127" i="13"/>
  <c r="W127" i="13"/>
  <c r="V127" i="13"/>
  <c r="U127" i="13"/>
  <c r="Q127" i="13"/>
  <c r="B128" i="12"/>
  <c r="O127" i="13"/>
  <c r="B66" i="11"/>
  <c r="Q66" i="11"/>
  <c r="AF66" i="11"/>
  <c r="AD69" i="11"/>
  <c r="AC69" i="11"/>
  <c r="AD73" i="11"/>
  <c r="U73" i="11"/>
  <c r="T73" i="11"/>
  <c r="B74" i="11"/>
  <c r="X74" i="11"/>
  <c r="AD76" i="11"/>
  <c r="AF76" i="11"/>
  <c r="O76" i="11"/>
  <c r="E78" i="1" s="1"/>
  <c r="AE76" i="11"/>
  <c r="N76" i="11"/>
  <c r="M76" i="5" s="1"/>
  <c r="T76" i="11"/>
  <c r="AL76" i="11"/>
  <c r="B82" i="11"/>
  <c r="U82" i="11"/>
  <c r="AH86" i="11"/>
  <c r="AA86" i="11"/>
  <c r="G86" i="11"/>
  <c r="C88" i="1" s="1"/>
  <c r="Z86" i="11"/>
  <c r="F86" i="11"/>
  <c r="X86" i="11"/>
  <c r="B92" i="11"/>
  <c r="AB92" i="11"/>
  <c r="AF99" i="11"/>
  <c r="AH99" i="11"/>
  <c r="P99" i="11"/>
  <c r="AG99" i="11"/>
  <c r="O99" i="11"/>
  <c r="U99" i="11"/>
  <c r="C100" i="11"/>
  <c r="Y100" i="11"/>
  <c r="D100" i="13" s="1"/>
  <c r="B105" i="11"/>
  <c r="S105" i="11"/>
  <c r="AK105" i="11"/>
  <c r="R110" i="11"/>
  <c r="Q110" i="5" s="1"/>
  <c r="AJ110" i="11"/>
  <c r="E113" i="11"/>
  <c r="AB113" i="5" s="1"/>
  <c r="Z117" i="11"/>
  <c r="E127" i="11"/>
  <c r="AB127" i="5" s="1"/>
  <c r="AP127" i="5" s="1"/>
  <c r="AH129" i="11"/>
  <c r="I129" i="11"/>
  <c r="C129" i="11"/>
  <c r="AC129" i="11"/>
  <c r="D148" i="11"/>
  <c r="T177" i="11"/>
  <c r="G198" i="11"/>
  <c r="AA114" i="12"/>
  <c r="V114" i="12"/>
  <c r="Z114" i="12"/>
  <c r="U114" i="12"/>
  <c r="T114" i="12"/>
  <c r="Q114" i="12"/>
  <c r="R114" i="12"/>
  <c r="V165" i="12"/>
  <c r="R157" i="11"/>
  <c r="O157" i="11"/>
  <c r="AK157" i="11"/>
  <c r="L157" i="11"/>
  <c r="AJ157" i="11"/>
  <c r="K157" i="11"/>
  <c r="AI157" i="11"/>
  <c r="J157" i="11"/>
  <c r="AH157" i="11"/>
  <c r="G157" i="11"/>
  <c r="X157" i="11"/>
  <c r="S157" i="11"/>
  <c r="Q157" i="11"/>
  <c r="E157" i="11"/>
  <c r="C157" i="11"/>
  <c r="B157" i="11"/>
  <c r="Q17" i="12"/>
  <c r="Y17" i="12"/>
  <c r="AB17" i="12"/>
  <c r="W17" i="12"/>
  <c r="R17" i="12"/>
  <c r="Z94" i="12"/>
  <c r="AC94" i="12"/>
  <c r="Y94" i="12"/>
  <c r="AA94" i="12"/>
  <c r="X94" i="12"/>
  <c r="W94" i="12"/>
  <c r="V94" i="12"/>
  <c r="AC110" i="11"/>
  <c r="O110" i="11"/>
  <c r="AB110" i="11"/>
  <c r="L110" i="11"/>
  <c r="X110" i="11"/>
  <c r="J110" i="11"/>
  <c r="AB110" i="5" s="1"/>
  <c r="AC110" i="5" s="1"/>
  <c r="W110" i="11"/>
  <c r="I110" i="11"/>
  <c r="T110" i="11"/>
  <c r="V117" i="11"/>
  <c r="Q117" i="5" s="1"/>
  <c r="BB117" i="5" s="1"/>
  <c r="AH117" i="11"/>
  <c r="N117" i="11"/>
  <c r="AG117" i="11"/>
  <c r="M117" i="11"/>
  <c r="AC117" i="11"/>
  <c r="I117" i="11"/>
  <c r="AB117" i="11"/>
  <c r="G117" i="11"/>
  <c r="C119" i="1" s="1"/>
  <c r="AD117" i="11"/>
  <c r="Y157" i="11"/>
  <c r="AK175" i="11"/>
  <c r="L175" i="11"/>
  <c r="R175" i="11"/>
  <c r="O175" i="11"/>
  <c r="K175" i="11"/>
  <c r="G175" i="11"/>
  <c r="C175" i="11"/>
  <c r="AJ175" i="11"/>
  <c r="AI175" i="11"/>
  <c r="AA175" i="11"/>
  <c r="Y61" i="12"/>
  <c r="AC61" i="12"/>
  <c r="AB61" i="12"/>
  <c r="AA61" i="12"/>
  <c r="Z61" i="12"/>
  <c r="V61" i="12"/>
  <c r="U61" i="12"/>
  <c r="T61" i="12"/>
  <c r="Q61" i="12"/>
  <c r="Y14" i="12"/>
  <c r="S14" i="12"/>
  <c r="R14" i="12"/>
  <c r="AC14" i="12"/>
  <c r="AA14" i="12"/>
  <c r="V14" i="12"/>
  <c r="U14" i="12"/>
  <c r="T14" i="12"/>
  <c r="Q14" i="12"/>
  <c r="AB14" i="12"/>
  <c r="X14" i="12"/>
  <c r="Y66" i="12"/>
  <c r="T66" i="12"/>
  <c r="O131" i="11"/>
  <c r="E133" i="1" s="1"/>
  <c r="AC131" i="11"/>
  <c r="T166" i="11"/>
  <c r="AB166" i="11"/>
  <c r="Y166" i="11"/>
  <c r="S166" i="11"/>
  <c r="Q166" i="11"/>
  <c r="K166" i="11"/>
  <c r="AC22" i="12"/>
  <c r="AA22" i="12"/>
  <c r="Z137" i="12"/>
  <c r="R137" i="12"/>
  <c r="AB137" i="12"/>
  <c r="AA137" i="12"/>
  <c r="V137" i="12"/>
  <c r="S137" i="12"/>
  <c r="S71" i="13"/>
  <c r="P71" i="13"/>
  <c r="U71" i="13"/>
  <c r="R71" i="13"/>
  <c r="B72" i="12"/>
  <c r="O71" i="13"/>
  <c r="AI181" i="11"/>
  <c r="N181" i="11"/>
  <c r="AA181" i="11"/>
  <c r="G181" i="11"/>
  <c r="S181" i="11"/>
  <c r="R181" i="11"/>
  <c r="Q181" i="5" s="1"/>
  <c r="BB181" i="5" s="1"/>
  <c r="AL181" i="11"/>
  <c r="O181" i="11"/>
  <c r="AK181" i="11"/>
  <c r="M181" i="11"/>
  <c r="AJ181" i="11"/>
  <c r="L181" i="11"/>
  <c r="AE181" i="11"/>
  <c r="Y63" i="12"/>
  <c r="Z63" i="12"/>
  <c r="X63" i="12"/>
  <c r="W63" i="12"/>
  <c r="V63" i="12"/>
  <c r="U63" i="12"/>
  <c r="S63" i="12"/>
  <c r="R63" i="12"/>
  <c r="AC63" i="12"/>
  <c r="AA63" i="12"/>
  <c r="AC140" i="12"/>
  <c r="AB140" i="12"/>
  <c r="AA140" i="12"/>
  <c r="Y140" i="12"/>
  <c r="V140" i="12"/>
  <c r="Q140" i="12"/>
  <c r="X140" i="12"/>
  <c r="S140" i="12"/>
  <c r="V111" i="11"/>
  <c r="Q111" i="5" s="1"/>
  <c r="U123" i="11"/>
  <c r="K126" i="11"/>
  <c r="D131" i="11"/>
  <c r="R131" i="11"/>
  <c r="AF131" i="11"/>
  <c r="O133" i="11"/>
  <c r="Z159" i="11"/>
  <c r="AE159" i="11"/>
  <c r="I159" i="11"/>
  <c r="AD159" i="11"/>
  <c r="H159" i="11"/>
  <c r="AA159" i="11"/>
  <c r="G159" i="11"/>
  <c r="Y159" i="11"/>
  <c r="F159" i="11"/>
  <c r="W159" i="11"/>
  <c r="C159" i="11"/>
  <c r="R160" i="11"/>
  <c r="Q160" i="11"/>
  <c r="P160" i="11"/>
  <c r="I160" i="11"/>
  <c r="AK160" i="11"/>
  <c r="G160" i="11"/>
  <c r="I166" i="11"/>
  <c r="AJ173" i="11"/>
  <c r="O174" i="12"/>
  <c r="V173" i="11"/>
  <c r="F173" i="11"/>
  <c r="AL173" i="11"/>
  <c r="U173" i="11"/>
  <c r="E173" i="11"/>
  <c r="AB173" i="5" s="1"/>
  <c r="AI173" i="11"/>
  <c r="S173" i="11"/>
  <c r="D173" i="11"/>
  <c r="AH173" i="11"/>
  <c r="R173" i="11"/>
  <c r="C173" i="11"/>
  <c r="AG173" i="11"/>
  <c r="Q173" i="11"/>
  <c r="B173" i="11"/>
  <c r="AC173" i="11"/>
  <c r="B181" i="11"/>
  <c r="Y15" i="12"/>
  <c r="Q15" i="12"/>
  <c r="AB15" i="12"/>
  <c r="Z15" i="12"/>
  <c r="AA15" i="12"/>
  <c r="X15" i="12"/>
  <c r="W15" i="12"/>
  <c r="V15" i="12"/>
  <c r="U15" i="12"/>
  <c r="S22" i="12"/>
  <c r="Y71" i="12"/>
  <c r="AC71" i="12"/>
  <c r="Z71" i="12"/>
  <c r="W135" i="12"/>
  <c r="R135" i="12"/>
  <c r="X135" i="12"/>
  <c r="AC135" i="12"/>
  <c r="Q135" i="12"/>
  <c r="C111" i="11"/>
  <c r="Y111" i="11"/>
  <c r="T115" i="11"/>
  <c r="P116" i="11"/>
  <c r="AD116" i="11"/>
  <c r="C123" i="11"/>
  <c r="V123" i="11"/>
  <c r="Q123" i="5" s="1"/>
  <c r="F125" i="11"/>
  <c r="P126" i="11"/>
  <c r="E131" i="11"/>
  <c r="AB131" i="5" s="1"/>
  <c r="AC131" i="5" s="1"/>
  <c r="S131" i="11"/>
  <c r="F133" i="1" s="1"/>
  <c r="AG131" i="11"/>
  <c r="X133" i="11"/>
  <c r="O138" i="11"/>
  <c r="L138" i="11"/>
  <c r="AJ138" i="11"/>
  <c r="T144" i="11"/>
  <c r="Q144" i="11"/>
  <c r="AG144" i="11"/>
  <c r="Y146" i="11"/>
  <c r="P146" i="11"/>
  <c r="O146" i="11"/>
  <c r="K159" i="11"/>
  <c r="D160" i="11"/>
  <c r="AD166" i="11"/>
  <c r="G173" i="11"/>
  <c r="AD173" i="11"/>
  <c r="L176" i="11"/>
  <c r="V176" i="11"/>
  <c r="T176" i="11"/>
  <c r="Q176" i="11"/>
  <c r="J176" i="11"/>
  <c r="C176" i="11"/>
  <c r="C181" i="11"/>
  <c r="AG184" i="11"/>
  <c r="Q184" i="11"/>
  <c r="I184" i="11"/>
  <c r="R184" i="11"/>
  <c r="M184" i="11"/>
  <c r="L184" i="11"/>
  <c r="K184" i="11"/>
  <c r="D184" i="11"/>
  <c r="AA187" i="11"/>
  <c r="X187" i="11"/>
  <c r="N187" i="11"/>
  <c r="O187" i="11"/>
  <c r="M187" i="11"/>
  <c r="K187" i="11"/>
  <c r="AL187" i="11"/>
  <c r="J187" i="11"/>
  <c r="AK187" i="11"/>
  <c r="G187" i="11"/>
  <c r="R15" i="12"/>
  <c r="AB22" i="12"/>
  <c r="Q63" i="12"/>
  <c r="AK171" i="11"/>
  <c r="S171" i="11"/>
  <c r="N171" i="11"/>
  <c r="M171" i="11"/>
  <c r="K171" i="11"/>
  <c r="I171" i="11"/>
  <c r="AB194" i="11"/>
  <c r="AH194" i="11"/>
  <c r="AI194" i="11"/>
  <c r="Y194" i="11"/>
  <c r="D194" i="13" s="1"/>
  <c r="E195" i="12" s="1"/>
  <c r="U194" i="11"/>
  <c r="T194" i="11"/>
  <c r="R23" i="12"/>
  <c r="AA23" i="12"/>
  <c r="X23" i="12"/>
  <c r="W23" i="12"/>
  <c r="V23" i="12"/>
  <c r="T23" i="12"/>
  <c r="S23" i="12"/>
  <c r="X29" i="12"/>
  <c r="AB29" i="12"/>
  <c r="W29" i="12"/>
  <c r="U29" i="12"/>
  <c r="AB63" i="12"/>
  <c r="X83" i="12"/>
  <c r="AC83" i="12"/>
  <c r="AB83" i="12"/>
  <c r="Z83" i="12"/>
  <c r="Y83" i="12"/>
  <c r="V83" i="12"/>
  <c r="U83" i="12"/>
  <c r="T83" i="12"/>
  <c r="S83" i="12"/>
  <c r="Q83" i="12"/>
  <c r="AB132" i="12"/>
  <c r="AA132" i="12"/>
  <c r="Z132" i="12"/>
  <c r="Y132" i="12"/>
  <c r="U132" i="12"/>
  <c r="S132" i="12"/>
  <c r="AC132" i="12"/>
  <c r="W132" i="12"/>
  <c r="T132" i="12"/>
  <c r="O106" i="11"/>
  <c r="AC106" i="11"/>
  <c r="T108" i="11"/>
  <c r="Z109" i="11"/>
  <c r="O110" i="12"/>
  <c r="AJ109" i="11"/>
  <c r="E111" i="11"/>
  <c r="AB111" i="5" s="1"/>
  <c r="AA111" i="11"/>
  <c r="I114" i="11"/>
  <c r="E115" i="11"/>
  <c r="AB115" i="5" s="1"/>
  <c r="AP115" i="5" s="1"/>
  <c r="W115" i="11"/>
  <c r="G117" i="1" s="1"/>
  <c r="D116" i="11"/>
  <c r="R116" i="11"/>
  <c r="Q116" i="5" s="1"/>
  <c r="BB116" i="5" s="1"/>
  <c r="AF116" i="11"/>
  <c r="E123" i="11"/>
  <c r="Z123" i="11"/>
  <c r="Q125" i="11"/>
  <c r="Y126" i="11"/>
  <c r="G131" i="11"/>
  <c r="C133" i="1" s="1"/>
  <c r="U131" i="11"/>
  <c r="AI131" i="11"/>
  <c r="G138" i="11"/>
  <c r="W139" i="11"/>
  <c r="G139" i="11"/>
  <c r="F139" i="11"/>
  <c r="R141" i="11"/>
  <c r="O141" i="5" s="1"/>
  <c r="AX141" i="5" s="1"/>
  <c r="C144" i="11"/>
  <c r="AK144" i="11"/>
  <c r="AB146" i="11"/>
  <c r="U156" i="11"/>
  <c r="O157" i="12"/>
  <c r="Z156" i="11"/>
  <c r="Y156" i="11"/>
  <c r="Q156" i="11"/>
  <c r="O156" i="11"/>
  <c r="I156" i="11"/>
  <c r="N159" i="11"/>
  <c r="S160" i="11"/>
  <c r="S162" i="11"/>
  <c r="Y165" i="11"/>
  <c r="V165" i="11"/>
  <c r="T165" i="11"/>
  <c r="O165" i="11"/>
  <c r="J165" i="11"/>
  <c r="AJ166" i="11"/>
  <c r="C171" i="11"/>
  <c r="J173" i="11"/>
  <c r="M173" i="5" s="1"/>
  <c r="AT173" i="5" s="1"/>
  <c r="AC176" i="11"/>
  <c r="F181" i="11"/>
  <c r="AE183" i="11"/>
  <c r="O183" i="11"/>
  <c r="V183" i="11"/>
  <c r="S183" i="11"/>
  <c r="J183" i="5" s="1"/>
  <c r="N183" i="11"/>
  <c r="I183" i="11"/>
  <c r="H183" i="11"/>
  <c r="X184" i="11"/>
  <c r="F187" i="11"/>
  <c r="D194" i="11"/>
  <c r="U13" i="12"/>
  <c r="AC15" i="12"/>
  <c r="Q132" i="12"/>
  <c r="B106" i="11"/>
  <c r="P106" i="11"/>
  <c r="B108" i="11"/>
  <c r="W108" i="11"/>
  <c r="B109" i="11"/>
  <c r="G111" i="1" s="1"/>
  <c r="AK109" i="11"/>
  <c r="H111" i="11"/>
  <c r="AB111" i="11"/>
  <c r="J114" i="11"/>
  <c r="F115" i="11"/>
  <c r="Y115" i="11"/>
  <c r="E116" i="11"/>
  <c r="AB116" i="5" s="1"/>
  <c r="AP116" i="5" s="1"/>
  <c r="S116" i="11"/>
  <c r="AG116" i="11"/>
  <c r="F123" i="11"/>
  <c r="W125" i="11"/>
  <c r="AA126" i="11"/>
  <c r="H131" i="11"/>
  <c r="V131" i="11"/>
  <c r="H138" i="11"/>
  <c r="Y141" i="11"/>
  <c r="I141" i="11"/>
  <c r="X141" i="11"/>
  <c r="H141" i="11"/>
  <c r="S141" i="11"/>
  <c r="F143" i="1" s="1"/>
  <c r="AK141" i="11"/>
  <c r="D144" i="11"/>
  <c r="Z145" i="11"/>
  <c r="F145" i="11"/>
  <c r="X145" i="11"/>
  <c r="E145" i="11"/>
  <c r="W145" i="11"/>
  <c r="G147" i="1" s="1"/>
  <c r="AG146" i="11"/>
  <c r="B156" i="11"/>
  <c r="O159" i="11"/>
  <c r="U160" i="11"/>
  <c r="T162" i="11"/>
  <c r="C165" i="11"/>
  <c r="AJ167" i="11"/>
  <c r="C168" i="12"/>
  <c r="D168" i="12" s="1"/>
  <c r="AA167" i="11"/>
  <c r="J167" i="11"/>
  <c r="M167" i="5" s="1"/>
  <c r="Z167" i="11"/>
  <c r="I167" i="11"/>
  <c r="W167" i="11"/>
  <c r="G169" i="1" s="1"/>
  <c r="G167" i="11"/>
  <c r="C169" i="1" s="1"/>
  <c r="V167" i="11"/>
  <c r="Q167" i="5" s="1"/>
  <c r="BB167" i="5" s="1"/>
  <c r="F167" i="11"/>
  <c r="AL167" i="11"/>
  <c r="U167" i="11"/>
  <c r="E167" i="11"/>
  <c r="AB167" i="5" s="1"/>
  <c r="AC167" i="11"/>
  <c r="T171" i="11"/>
  <c r="K173" i="11"/>
  <c r="AH176" i="11"/>
  <c r="U178" i="11"/>
  <c r="S178" i="11"/>
  <c r="F178" i="11"/>
  <c r="AK178" i="11"/>
  <c r="AF178" i="11"/>
  <c r="AE178" i="11"/>
  <c r="K181" i="11"/>
  <c r="B183" i="11"/>
  <c r="Y184" i="11"/>
  <c r="V187" i="11"/>
  <c r="L194" i="11"/>
  <c r="Z13" i="12"/>
  <c r="Z23" i="12"/>
  <c r="Y49" i="12"/>
  <c r="AC49" i="12"/>
  <c r="AB49" i="12"/>
  <c r="AA49" i="12"/>
  <c r="Z49" i="12"/>
  <c r="V49" i="12"/>
  <c r="U49" i="12"/>
  <c r="S49" i="12"/>
  <c r="R83" i="12"/>
  <c r="AB116" i="12"/>
  <c r="AC116" i="12"/>
  <c r="AA116" i="12"/>
  <c r="Y116" i="12"/>
  <c r="V116" i="12"/>
  <c r="T116" i="12"/>
  <c r="U116" i="12"/>
  <c r="Y27" i="12"/>
  <c r="Q27" i="12"/>
  <c r="AB27" i="12"/>
  <c r="Z27" i="12"/>
  <c r="U45" i="12"/>
  <c r="AA45" i="12"/>
  <c r="X45" i="12"/>
  <c r="W45" i="12"/>
  <c r="V45" i="12"/>
  <c r="R45" i="12"/>
  <c r="Q45" i="12"/>
  <c r="V77" i="12"/>
  <c r="AA77" i="12"/>
  <c r="X77" i="12"/>
  <c r="W77" i="12"/>
  <c r="Y163" i="12"/>
  <c r="Z163" i="12"/>
  <c r="X163" i="12"/>
  <c r="AC163" i="12"/>
  <c r="AB163" i="12"/>
  <c r="AA163" i="12"/>
  <c r="V163" i="12"/>
  <c r="T163" i="12"/>
  <c r="U163" i="12"/>
  <c r="R163" i="12"/>
  <c r="Q163" i="12"/>
  <c r="Q45" i="13"/>
  <c r="R45" i="13"/>
  <c r="S146" i="13"/>
  <c r="B147" i="12"/>
  <c r="R177" i="13"/>
  <c r="V177" i="13"/>
  <c r="T177" i="13"/>
  <c r="O177" i="13"/>
  <c r="B178" i="12"/>
  <c r="Q177" i="13"/>
  <c r="W177" i="13"/>
  <c r="S177" i="13"/>
  <c r="U182" i="13"/>
  <c r="N182" i="13"/>
  <c r="B183" i="12"/>
  <c r="Q182" i="13"/>
  <c r="Q185" i="15"/>
  <c r="L185" i="15"/>
  <c r="O185" i="15"/>
  <c r="P185" i="15"/>
  <c r="K185" i="15"/>
  <c r="Y38" i="12"/>
  <c r="V38" i="12"/>
  <c r="U38" i="12"/>
  <c r="S38" i="12"/>
  <c r="R38" i="12"/>
  <c r="Q38" i="12"/>
  <c r="Y50" i="12"/>
  <c r="AB50" i="12"/>
  <c r="AA50" i="12"/>
  <c r="Z50" i="12"/>
  <c r="X50" i="12"/>
  <c r="W50" i="12"/>
  <c r="V50" i="12"/>
  <c r="Y62" i="12"/>
  <c r="AA62" i="12"/>
  <c r="Z62" i="12"/>
  <c r="X62" i="12"/>
  <c r="W62" i="12"/>
  <c r="V62" i="12"/>
  <c r="U62" i="12"/>
  <c r="T62" i="12"/>
  <c r="Y81" i="12"/>
  <c r="Q81" i="12"/>
  <c r="AA81" i="12"/>
  <c r="Z81" i="12"/>
  <c r="X81" i="12"/>
  <c r="W81" i="12"/>
  <c r="V81" i="12"/>
  <c r="T81" i="12"/>
  <c r="S81" i="12"/>
  <c r="V110" i="12"/>
  <c r="U110" i="12"/>
  <c r="S110" i="12"/>
  <c r="V126" i="12"/>
  <c r="U126" i="12"/>
  <c r="P46" i="13"/>
  <c r="R46" i="13"/>
  <c r="V46" i="13"/>
  <c r="Q46" i="13"/>
  <c r="B47" i="12"/>
  <c r="R142" i="11"/>
  <c r="AF152" i="11"/>
  <c r="AE153" i="11"/>
  <c r="P154" i="11"/>
  <c r="AI154" i="11"/>
  <c r="K155" i="11"/>
  <c r="D157" i="1" s="1"/>
  <c r="AB155" i="11"/>
  <c r="Q158" i="11"/>
  <c r="W164" i="11"/>
  <c r="AD169" i="11"/>
  <c r="Q170" i="11"/>
  <c r="O174" i="11"/>
  <c r="E176" i="1" s="1"/>
  <c r="O195" i="11"/>
  <c r="O200" i="12"/>
  <c r="AI199" i="11"/>
  <c r="K199" i="11"/>
  <c r="AE199" i="11"/>
  <c r="H199" i="11"/>
  <c r="Z199" i="11"/>
  <c r="C199" i="11"/>
  <c r="AF199" i="11"/>
  <c r="Y26" i="12"/>
  <c r="S26" i="12"/>
  <c r="R26" i="12"/>
  <c r="AC26" i="12"/>
  <c r="AA26" i="12"/>
  <c r="S27" i="12"/>
  <c r="AC45" i="12"/>
  <c r="Q50" i="12"/>
  <c r="Y59" i="12"/>
  <c r="X59" i="12"/>
  <c r="S59" i="12"/>
  <c r="W64" i="12"/>
  <c r="R64" i="12"/>
  <c r="Q64" i="12"/>
  <c r="Y75" i="12"/>
  <c r="AB75" i="12"/>
  <c r="AA75" i="12"/>
  <c r="Z75" i="12"/>
  <c r="X75" i="12"/>
  <c r="W75" i="12"/>
  <c r="V75" i="12"/>
  <c r="U75" i="12"/>
  <c r="AB101" i="12"/>
  <c r="Z101" i="12"/>
  <c r="AA101" i="12"/>
  <c r="Y101" i="12"/>
  <c r="X101" i="12"/>
  <c r="W101" i="12"/>
  <c r="V101" i="12"/>
  <c r="T101" i="12"/>
  <c r="AC107" i="12"/>
  <c r="X107" i="12"/>
  <c r="T107" i="12"/>
  <c r="S107" i="12"/>
  <c r="Q126" i="12"/>
  <c r="I156" i="12"/>
  <c r="R194" i="12"/>
  <c r="X194" i="12"/>
  <c r="C142" i="11"/>
  <c r="AG152" i="11"/>
  <c r="AH153" i="11"/>
  <c r="Q154" i="11"/>
  <c r="AJ154" i="11"/>
  <c r="N155" i="11"/>
  <c r="AC155" i="11"/>
  <c r="T158" i="11"/>
  <c r="P161" i="11"/>
  <c r="AE161" i="11"/>
  <c r="D164" i="11"/>
  <c r="X164" i="11"/>
  <c r="AE169" i="11"/>
  <c r="U170" i="11"/>
  <c r="P174" i="11"/>
  <c r="P179" i="11"/>
  <c r="P191" i="11"/>
  <c r="U195" i="11"/>
  <c r="B199" i="11"/>
  <c r="AK199" i="11"/>
  <c r="AC12" i="12"/>
  <c r="AA12" i="12"/>
  <c r="R12" i="12"/>
  <c r="Q26" i="12"/>
  <c r="U27" i="12"/>
  <c r="T38" i="12"/>
  <c r="T43" i="12"/>
  <c r="AC46" i="12"/>
  <c r="Y46" i="12"/>
  <c r="X46" i="12"/>
  <c r="W46" i="12"/>
  <c r="S46" i="12"/>
  <c r="R50" i="12"/>
  <c r="Y55" i="12"/>
  <c r="V55" i="12"/>
  <c r="Q62" i="12"/>
  <c r="R81" i="12"/>
  <c r="AC87" i="12"/>
  <c r="T87" i="12"/>
  <c r="Q87" i="12"/>
  <c r="Z87" i="12"/>
  <c r="Y87" i="12"/>
  <c r="X87" i="12"/>
  <c r="W87" i="12"/>
  <c r="U87" i="12"/>
  <c r="R87" i="12"/>
  <c r="Y93" i="12"/>
  <c r="Z93" i="12"/>
  <c r="W93" i="12"/>
  <c r="AB93" i="12"/>
  <c r="AA93" i="12"/>
  <c r="X93" i="12"/>
  <c r="V93" i="12"/>
  <c r="T93" i="12"/>
  <c r="S93" i="12"/>
  <c r="R93" i="12"/>
  <c r="AC108" i="12"/>
  <c r="Y108" i="12"/>
  <c r="R126" i="12"/>
  <c r="AB176" i="12"/>
  <c r="X176" i="12"/>
  <c r="W176" i="12"/>
  <c r="V176" i="12"/>
  <c r="U176" i="12"/>
  <c r="AJ152" i="11"/>
  <c r="AI153" i="11"/>
  <c r="AC10" i="12"/>
  <c r="R10" i="12"/>
  <c r="AC21" i="12"/>
  <c r="U21" i="12"/>
  <c r="V27" i="12"/>
  <c r="W38" i="12"/>
  <c r="U43" i="12"/>
  <c r="S50" i="12"/>
  <c r="R62" i="12"/>
  <c r="X79" i="12"/>
  <c r="AC79" i="12"/>
  <c r="AA79" i="12"/>
  <c r="AB81" i="12"/>
  <c r="AC90" i="12"/>
  <c r="Z90" i="12"/>
  <c r="Y90" i="12"/>
  <c r="W90" i="12"/>
  <c r="V90" i="12"/>
  <c r="T90" i="12"/>
  <c r="S90" i="12"/>
  <c r="R90" i="12"/>
  <c r="Q90" i="12"/>
  <c r="Y151" i="12"/>
  <c r="V151" i="12"/>
  <c r="U151" i="12"/>
  <c r="Z151" i="12"/>
  <c r="X151" i="12"/>
  <c r="T151" i="12"/>
  <c r="R151" i="12"/>
  <c r="Q151" i="12"/>
  <c r="AC151" i="12"/>
  <c r="AB151" i="12"/>
  <c r="AA151" i="12"/>
  <c r="C152" i="11"/>
  <c r="Y154" i="11"/>
  <c r="L155" i="12"/>
  <c r="T154" i="11"/>
  <c r="P155" i="11"/>
  <c r="AE155" i="11"/>
  <c r="Y158" i="11"/>
  <c r="F158" i="13" s="1"/>
  <c r="K159" i="12" s="1"/>
  <c r="Y170" i="11"/>
  <c r="Y174" i="11"/>
  <c r="AJ179" i="11"/>
  <c r="W179" i="11"/>
  <c r="G181" i="1" s="1"/>
  <c r="G179" i="11"/>
  <c r="C181" i="1" s="1"/>
  <c r="AH179" i="11"/>
  <c r="R179" i="11"/>
  <c r="C179" i="11"/>
  <c r="S179" i="11"/>
  <c r="F181" i="1" s="1"/>
  <c r="AJ180" i="11"/>
  <c r="D180" i="11"/>
  <c r="AA182" i="11"/>
  <c r="AK182" i="11"/>
  <c r="O182" i="11"/>
  <c r="AC182" i="11"/>
  <c r="I182" i="11"/>
  <c r="Y182" i="11"/>
  <c r="D182" i="13" s="1"/>
  <c r="E183" i="12" s="1"/>
  <c r="AJ191" i="11"/>
  <c r="AD191" i="11"/>
  <c r="O191" i="11"/>
  <c r="E193" i="1" s="1"/>
  <c r="Z191" i="11"/>
  <c r="I191" i="11"/>
  <c r="R191" i="11"/>
  <c r="AL191" i="11"/>
  <c r="I199" i="11"/>
  <c r="AD200" i="11"/>
  <c r="Q200" i="11"/>
  <c r="AJ200" i="11"/>
  <c r="N200" i="11"/>
  <c r="O200" i="5" s="1"/>
  <c r="AX200" i="5" s="1"/>
  <c r="AF200" i="11"/>
  <c r="H200" i="11"/>
  <c r="AC200" i="11"/>
  <c r="Q12" i="12"/>
  <c r="Y21" i="12"/>
  <c r="U26" i="12"/>
  <c r="W27" i="12"/>
  <c r="X38" i="12"/>
  <c r="Z44" i="12"/>
  <c r="V44" i="12"/>
  <c r="U44" i="12"/>
  <c r="T44" i="12"/>
  <c r="R44" i="12"/>
  <c r="Q44" i="12"/>
  <c r="Q46" i="12"/>
  <c r="T50" i="12"/>
  <c r="R52" i="12"/>
  <c r="S62" i="12"/>
  <c r="R75" i="12"/>
  <c r="AC81" i="12"/>
  <c r="AC88" i="12"/>
  <c r="X88" i="12"/>
  <c r="T88" i="12"/>
  <c r="AA88" i="12"/>
  <c r="Y88" i="12"/>
  <c r="Y96" i="12"/>
  <c r="W96" i="12"/>
  <c r="Z96" i="12"/>
  <c r="X96" i="12"/>
  <c r="S101" i="12"/>
  <c r="D152" i="11"/>
  <c r="B153" i="11"/>
  <c r="F155" i="1" s="1"/>
  <c r="D154" i="11"/>
  <c r="U154" i="11"/>
  <c r="Q155" i="11"/>
  <c r="AG155" i="11"/>
  <c r="Z174" i="11"/>
  <c r="Z195" i="11"/>
  <c r="Y195" i="11"/>
  <c r="F195" i="11"/>
  <c r="T195" i="11"/>
  <c r="AA195" i="11"/>
  <c r="M199" i="11"/>
  <c r="Q10" i="12"/>
  <c r="AB21" i="12"/>
  <c r="S25" i="12"/>
  <c r="Q25" i="12"/>
  <c r="AB25" i="12"/>
  <c r="V26" i="12"/>
  <c r="X27" i="12"/>
  <c r="Y37" i="12"/>
  <c r="X37" i="12"/>
  <c r="V37" i="12"/>
  <c r="T37" i="12"/>
  <c r="S37" i="12"/>
  <c r="Q37" i="12"/>
  <c r="Z38" i="12"/>
  <c r="R46" i="12"/>
  <c r="U50" i="12"/>
  <c r="W52" i="12"/>
  <c r="AB62" i="12"/>
  <c r="S75" i="12"/>
  <c r="U79" i="12"/>
  <c r="X82" i="12"/>
  <c r="AC82" i="12"/>
  <c r="AA82" i="12"/>
  <c r="Z82" i="12"/>
  <c r="Y82" i="12"/>
  <c r="W82" i="12"/>
  <c r="V82" i="12"/>
  <c r="U82" i="12"/>
  <c r="S82" i="12"/>
  <c r="Q88" i="12"/>
  <c r="AA91" i="12"/>
  <c r="AB91" i="12"/>
  <c r="Z91" i="12"/>
  <c r="Y91" i="12"/>
  <c r="X91" i="12"/>
  <c r="AC93" i="12"/>
  <c r="X108" i="12"/>
  <c r="AC100" i="12"/>
  <c r="AA100" i="12"/>
  <c r="Y117" i="12"/>
  <c r="AB117" i="12"/>
  <c r="AA117" i="12"/>
  <c r="Z117" i="12"/>
  <c r="X117" i="12"/>
  <c r="V117" i="12"/>
  <c r="Y119" i="12"/>
  <c r="X119" i="12"/>
  <c r="S119" i="12"/>
  <c r="R119" i="12"/>
  <c r="AA184" i="12"/>
  <c r="AC184" i="12"/>
  <c r="S184" i="12"/>
  <c r="AB184" i="12"/>
  <c r="X184" i="12"/>
  <c r="W184" i="12"/>
  <c r="U184" i="12"/>
  <c r="T184" i="12"/>
  <c r="R184" i="12"/>
  <c r="Z189" i="12"/>
  <c r="U189" i="12"/>
  <c r="T189" i="12"/>
  <c r="S189" i="12"/>
  <c r="AC189" i="12"/>
  <c r="AA189" i="12"/>
  <c r="Y189" i="12"/>
  <c r="X189" i="12"/>
  <c r="P185" i="11"/>
  <c r="AE185" i="11"/>
  <c r="AH188" i="11"/>
  <c r="Y193" i="11"/>
  <c r="S197" i="11"/>
  <c r="AI197" i="11"/>
  <c r="AC24" i="12"/>
  <c r="Z35" i="12"/>
  <c r="AC39" i="12"/>
  <c r="AC56" i="12"/>
  <c r="Z73" i="12"/>
  <c r="AA84" i="12"/>
  <c r="W102" i="12"/>
  <c r="AC109" i="12"/>
  <c r="V109" i="12"/>
  <c r="U109" i="12"/>
  <c r="T109" i="12"/>
  <c r="S109" i="12"/>
  <c r="Q119" i="12"/>
  <c r="Z147" i="12"/>
  <c r="X147" i="12"/>
  <c r="U15" i="13"/>
  <c r="Q15" i="13"/>
  <c r="P15" i="13"/>
  <c r="P42" i="13"/>
  <c r="S42" i="13"/>
  <c r="Q42" i="13"/>
  <c r="V42" i="13"/>
  <c r="U42" i="13"/>
  <c r="N42" i="13"/>
  <c r="O68" i="13"/>
  <c r="T68" i="13"/>
  <c r="S68" i="13"/>
  <c r="R68" i="13"/>
  <c r="W95" i="13"/>
  <c r="T95" i="13"/>
  <c r="Q58" i="12"/>
  <c r="T67" i="12"/>
  <c r="Q70" i="12"/>
  <c r="AA73" i="12"/>
  <c r="AB89" i="12"/>
  <c r="Z89" i="12"/>
  <c r="X89" i="12"/>
  <c r="AC97" i="12"/>
  <c r="AA97" i="12"/>
  <c r="X97" i="12"/>
  <c r="V98" i="12"/>
  <c r="S100" i="12"/>
  <c r="Y102" i="12"/>
  <c r="Q117" i="12"/>
  <c r="AB119" i="12"/>
  <c r="AC133" i="12"/>
  <c r="W133" i="12"/>
  <c r="AB133" i="12"/>
  <c r="AA133" i="12"/>
  <c r="Z133" i="12"/>
  <c r="X133" i="12"/>
  <c r="U133" i="12"/>
  <c r="S133" i="12"/>
  <c r="X171" i="12"/>
  <c r="W171" i="12"/>
  <c r="AC171" i="12"/>
  <c r="AB171" i="12"/>
  <c r="Z171" i="12"/>
  <c r="Y171" i="12"/>
  <c r="V171" i="12"/>
  <c r="R171" i="12"/>
  <c r="Q184" i="12"/>
  <c r="V189" i="12"/>
  <c r="B42" i="13"/>
  <c r="O124" i="13"/>
  <c r="S124" i="13"/>
  <c r="W124" i="13"/>
  <c r="B125" i="12"/>
  <c r="Q124" i="13"/>
  <c r="W165" i="13"/>
  <c r="U165" i="13"/>
  <c r="B166" i="12"/>
  <c r="O115" i="15"/>
  <c r="Q115" i="15"/>
  <c r="N115" i="15"/>
  <c r="P115" i="15"/>
  <c r="M115" i="15"/>
  <c r="L115" i="15"/>
  <c r="K115" i="15"/>
  <c r="R58" i="12"/>
  <c r="R70" i="12"/>
  <c r="T72" i="12"/>
  <c r="AB73" i="12"/>
  <c r="U80" i="12"/>
  <c r="AC85" i="12"/>
  <c r="R85" i="12"/>
  <c r="W98" i="12"/>
  <c r="T100" i="12"/>
  <c r="R109" i="12"/>
  <c r="Q112" i="12"/>
  <c r="R117" i="12"/>
  <c r="Y147" i="12"/>
  <c r="AC152" i="12"/>
  <c r="W152" i="12"/>
  <c r="V152" i="12"/>
  <c r="AB152" i="12"/>
  <c r="Y152" i="12"/>
  <c r="X152" i="12"/>
  <c r="U152" i="12"/>
  <c r="S152" i="12"/>
  <c r="AB161" i="12"/>
  <c r="Y161" i="12"/>
  <c r="X161" i="12"/>
  <c r="V161" i="12"/>
  <c r="S161" i="12"/>
  <c r="N69" i="13"/>
  <c r="U69" i="13"/>
  <c r="P69" i="13"/>
  <c r="W69" i="13"/>
  <c r="V69" i="13"/>
  <c r="T69" i="13"/>
  <c r="R69" i="13"/>
  <c r="O69" i="13"/>
  <c r="O158" i="13"/>
  <c r="S158" i="13"/>
  <c r="U158" i="13"/>
  <c r="B159" i="12"/>
  <c r="S58" i="12"/>
  <c r="S70" i="12"/>
  <c r="Y98" i="12"/>
  <c r="U100" i="12"/>
  <c r="AB103" i="12"/>
  <c r="Z103" i="12"/>
  <c r="S117" i="12"/>
  <c r="AC157" i="12"/>
  <c r="W157" i="12"/>
  <c r="V157" i="12"/>
  <c r="U157" i="12"/>
  <c r="T157" i="12"/>
  <c r="S157" i="12"/>
  <c r="R157" i="12"/>
  <c r="AC181" i="12"/>
  <c r="U181" i="12"/>
  <c r="T181" i="12"/>
  <c r="AA181" i="12"/>
  <c r="AB181" i="12"/>
  <c r="Z181" i="12"/>
  <c r="X181" i="12"/>
  <c r="W181" i="12"/>
  <c r="V181" i="12"/>
  <c r="S181" i="12"/>
  <c r="R181" i="12"/>
  <c r="W81" i="13"/>
  <c r="P81" i="13"/>
  <c r="T81" i="13"/>
  <c r="R81" i="13"/>
  <c r="N81" i="13"/>
  <c r="B82" i="12"/>
  <c r="O93" i="13"/>
  <c r="T93" i="13"/>
  <c r="R93" i="13"/>
  <c r="P93" i="13"/>
  <c r="E185" i="11"/>
  <c r="AB185" i="5" s="1"/>
  <c r="U185" i="11"/>
  <c r="AL185" i="11"/>
  <c r="J188" i="11"/>
  <c r="Y190" i="11"/>
  <c r="I191" i="12"/>
  <c r="S190" i="11"/>
  <c r="AK190" i="11"/>
  <c r="G193" i="11"/>
  <c r="C195" i="1" s="1"/>
  <c r="G197" i="11"/>
  <c r="V33" i="12"/>
  <c r="R36" i="12"/>
  <c r="S39" i="12"/>
  <c r="Q56" i="12"/>
  <c r="R57" i="12"/>
  <c r="V58" i="12"/>
  <c r="T60" i="12"/>
  <c r="Q68" i="12"/>
  <c r="R69" i="12"/>
  <c r="V70" i="12"/>
  <c r="AB74" i="12"/>
  <c r="W80" i="12"/>
  <c r="S85" i="12"/>
  <c r="R89" i="12"/>
  <c r="S97" i="12"/>
  <c r="Z98" i="12"/>
  <c r="W100" i="12"/>
  <c r="X109" i="12"/>
  <c r="AA112" i="12"/>
  <c r="T117" i="12"/>
  <c r="X157" i="12"/>
  <c r="V163" i="13"/>
  <c r="R163" i="13"/>
  <c r="U163" i="13"/>
  <c r="S163" i="13"/>
  <c r="B164" i="12"/>
  <c r="O163" i="13"/>
  <c r="Q98" i="15"/>
  <c r="P98" i="15"/>
  <c r="O98" i="15"/>
  <c r="L98" i="15"/>
  <c r="N98" i="15"/>
  <c r="K98" i="15"/>
  <c r="M98" i="15"/>
  <c r="S36" i="12"/>
  <c r="R54" i="12"/>
  <c r="V57" i="12"/>
  <c r="W58" i="12"/>
  <c r="V69" i="12"/>
  <c r="W70" i="12"/>
  <c r="U78" i="12"/>
  <c r="X84" i="12"/>
  <c r="Q84" i="12"/>
  <c r="Q92" i="12"/>
  <c r="Y100" i="12"/>
  <c r="AC102" i="12"/>
  <c r="Z102" i="12"/>
  <c r="Q103" i="12"/>
  <c r="W113" i="12"/>
  <c r="V113" i="12"/>
  <c r="R113" i="12"/>
  <c r="W117" i="12"/>
  <c r="Z157" i="12"/>
  <c r="Y175" i="12"/>
  <c r="AC175" i="12"/>
  <c r="AB175" i="12"/>
  <c r="Z175" i="12"/>
  <c r="X175" i="12"/>
  <c r="V175" i="12"/>
  <c r="U175" i="12"/>
  <c r="T175" i="12"/>
  <c r="R175" i="12"/>
  <c r="Q175" i="12"/>
  <c r="Z182" i="12"/>
  <c r="V182" i="12"/>
  <c r="U182" i="12"/>
  <c r="AC182" i="12"/>
  <c r="AB182" i="12"/>
  <c r="AA182" i="12"/>
  <c r="Y191" i="12"/>
  <c r="W191" i="12"/>
  <c r="V191" i="12"/>
  <c r="U191" i="12"/>
  <c r="AC191" i="12"/>
  <c r="AB191" i="12"/>
  <c r="AA191" i="12"/>
  <c r="Z191" i="12"/>
  <c r="X191" i="12"/>
  <c r="T191" i="12"/>
  <c r="S191" i="12"/>
  <c r="R191" i="12"/>
  <c r="S20" i="13"/>
  <c r="V20" i="13"/>
  <c r="O48" i="13"/>
  <c r="U48" i="13"/>
  <c r="A112" i="15"/>
  <c r="O60" i="13"/>
  <c r="V60" i="13"/>
  <c r="N60" i="13"/>
  <c r="B60" i="13"/>
  <c r="W60" i="13"/>
  <c r="U60" i="13"/>
  <c r="S60" i="13"/>
  <c r="Q118" i="13"/>
  <c r="B118" i="13"/>
  <c r="W118" i="13"/>
  <c r="R118" i="13"/>
  <c r="P118" i="13"/>
  <c r="O118" i="13"/>
  <c r="N118" i="13"/>
  <c r="B119" i="12"/>
  <c r="U118" i="13"/>
  <c r="T118" i="13"/>
  <c r="Y139" i="12"/>
  <c r="AA139" i="12"/>
  <c r="Z139" i="12"/>
  <c r="AC144" i="12"/>
  <c r="S144" i="12"/>
  <c r="Q144" i="12"/>
  <c r="W186" i="12"/>
  <c r="V186" i="12"/>
  <c r="Q32" i="13"/>
  <c r="O32" i="13"/>
  <c r="W32" i="13"/>
  <c r="N32" i="13"/>
  <c r="B32" i="13"/>
  <c r="O51" i="13"/>
  <c r="R51" i="13"/>
  <c r="O74" i="13"/>
  <c r="N74" i="13"/>
  <c r="Q74" i="13"/>
  <c r="P74" i="13"/>
  <c r="Q144" i="13"/>
  <c r="S144" i="13"/>
  <c r="O144" i="13"/>
  <c r="Q159" i="13"/>
  <c r="S159" i="13"/>
  <c r="V159" i="13"/>
  <c r="T159" i="13"/>
  <c r="B159" i="13"/>
  <c r="R159" i="13"/>
  <c r="A250" i="15"/>
  <c r="P198" i="13"/>
  <c r="V198" i="13"/>
  <c r="U198" i="13"/>
  <c r="T198" i="13"/>
  <c r="S198" i="13"/>
  <c r="Q198" i="13"/>
  <c r="B199" i="12"/>
  <c r="N198" i="13"/>
  <c r="P150" i="15"/>
  <c r="O150" i="15"/>
  <c r="N150" i="15"/>
  <c r="M150" i="15"/>
  <c r="L150" i="15"/>
  <c r="K150" i="15"/>
  <c r="P30" i="13"/>
  <c r="U30" i="13"/>
  <c r="S30" i="13"/>
  <c r="Q30" i="13"/>
  <c r="S49" i="13"/>
  <c r="P49" i="13"/>
  <c r="O49" i="13"/>
  <c r="W85" i="13"/>
  <c r="O85" i="13"/>
  <c r="T85" i="13"/>
  <c r="S102" i="13"/>
  <c r="V102" i="13"/>
  <c r="N102" i="13"/>
  <c r="U102" i="13"/>
  <c r="Q102" i="13"/>
  <c r="T121" i="13"/>
  <c r="U121" i="13"/>
  <c r="B121" i="13"/>
  <c r="N121" i="13"/>
  <c r="S147" i="13"/>
  <c r="B147" i="13"/>
  <c r="U147" i="13"/>
  <c r="R147" i="13"/>
  <c r="R194" i="13"/>
  <c r="U194" i="13"/>
  <c r="S194" i="13"/>
  <c r="N194" i="13"/>
  <c r="B195" i="12"/>
  <c r="Q253" i="15"/>
  <c r="P253" i="15"/>
  <c r="Y104" i="12"/>
  <c r="AA105" i="12"/>
  <c r="AC124" i="12"/>
  <c r="AA129" i="12"/>
  <c r="Q139" i="12"/>
  <c r="X141" i="12"/>
  <c r="T144" i="12"/>
  <c r="X153" i="12"/>
  <c r="Z168" i="12"/>
  <c r="Q186" i="12"/>
  <c r="T195" i="12"/>
  <c r="AC200" i="12"/>
  <c r="Y200" i="12"/>
  <c r="AA200" i="12"/>
  <c r="Z200" i="12"/>
  <c r="X200" i="12"/>
  <c r="R16" i="13"/>
  <c r="O16" i="13"/>
  <c r="B30" i="13"/>
  <c r="P32" i="13"/>
  <c r="P51" i="13"/>
  <c r="S53" i="13"/>
  <c r="W53" i="13"/>
  <c r="B53" i="13"/>
  <c r="N55" i="13"/>
  <c r="B55" i="13"/>
  <c r="T55" i="13"/>
  <c r="U55" i="13"/>
  <c r="Q55" i="13"/>
  <c r="P55" i="13"/>
  <c r="A107" i="15"/>
  <c r="S65" i="13"/>
  <c r="B65" i="13"/>
  <c r="R65" i="13"/>
  <c r="P65" i="13"/>
  <c r="O65" i="13"/>
  <c r="T67" i="13"/>
  <c r="S67" i="13"/>
  <c r="R67" i="13"/>
  <c r="T72" i="13"/>
  <c r="S72" i="13"/>
  <c r="R72" i="13"/>
  <c r="P72" i="13"/>
  <c r="S74" i="13"/>
  <c r="S99" i="13"/>
  <c r="B102" i="13"/>
  <c r="N119" i="13"/>
  <c r="U119" i="13"/>
  <c r="O119" i="13"/>
  <c r="W119" i="13"/>
  <c r="O134" i="13"/>
  <c r="Q134" i="13"/>
  <c r="B134" i="13"/>
  <c r="R134" i="13"/>
  <c r="B142" i="13"/>
  <c r="R142" i="13"/>
  <c r="O142" i="13"/>
  <c r="N142" i="13"/>
  <c r="P142" i="13"/>
  <c r="W159" i="13"/>
  <c r="R175" i="13"/>
  <c r="W175" i="13"/>
  <c r="U175" i="13"/>
  <c r="S175" i="13"/>
  <c r="V175" i="13"/>
  <c r="Q175" i="13"/>
  <c r="AA148" i="12"/>
  <c r="Y148" i="12"/>
  <c r="T159" i="12"/>
  <c r="R159" i="12"/>
  <c r="V170" i="12"/>
  <c r="U170" i="12"/>
  <c r="R173" i="12"/>
  <c r="U183" i="12"/>
  <c r="AC183" i="12"/>
  <c r="AB183" i="12"/>
  <c r="Z190" i="12"/>
  <c r="Y190" i="12"/>
  <c r="X190" i="12"/>
  <c r="V190" i="12"/>
  <c r="U19" i="13"/>
  <c r="R19" i="13"/>
  <c r="U49" i="13"/>
  <c r="P85" i="13"/>
  <c r="T99" i="13"/>
  <c r="T114" i="13"/>
  <c r="O114" i="13"/>
  <c r="N114" i="13"/>
  <c r="W121" i="13"/>
  <c r="P126" i="13"/>
  <c r="N126" i="13"/>
  <c r="U126" i="13"/>
  <c r="Q126" i="13"/>
  <c r="O126" i="13"/>
  <c r="P140" i="13"/>
  <c r="R140" i="13"/>
  <c r="W140" i="13"/>
  <c r="N140" i="13"/>
  <c r="N144" i="13"/>
  <c r="N147" i="13"/>
  <c r="R170" i="13"/>
  <c r="P170" i="13"/>
  <c r="O170" i="13"/>
  <c r="B170" i="13"/>
  <c r="W170" i="13"/>
  <c r="O194" i="13"/>
  <c r="O198" i="13"/>
  <c r="K72" i="15"/>
  <c r="Q72" i="15"/>
  <c r="P72" i="15"/>
  <c r="M72" i="15"/>
  <c r="O72" i="15"/>
  <c r="N72" i="15"/>
  <c r="Q178" i="15"/>
  <c r="P178" i="15"/>
  <c r="O178" i="15"/>
  <c r="N178" i="15"/>
  <c r="L178" i="15"/>
  <c r="Q221" i="15"/>
  <c r="O221" i="15"/>
  <c r="N221" i="15"/>
  <c r="M231" i="15"/>
  <c r="O231" i="15"/>
  <c r="N231" i="15"/>
  <c r="Q86" i="12"/>
  <c r="AC105" i="12"/>
  <c r="AC129" i="12"/>
  <c r="T139" i="12"/>
  <c r="W144" i="12"/>
  <c r="AC146" i="12"/>
  <c r="Y146" i="12"/>
  <c r="W146" i="12"/>
  <c r="AA153" i="12"/>
  <c r="Y155" i="12"/>
  <c r="R170" i="12"/>
  <c r="X173" i="12"/>
  <c r="Y177" i="12"/>
  <c r="S177" i="12"/>
  <c r="R177" i="12"/>
  <c r="Q183" i="12"/>
  <c r="U186" i="12"/>
  <c r="W200" i="12"/>
  <c r="P11" i="13"/>
  <c r="W11" i="13"/>
  <c r="U11" i="13"/>
  <c r="R11" i="13"/>
  <c r="N30" i="13"/>
  <c r="U32" i="13"/>
  <c r="R43" i="13"/>
  <c r="P43" i="13"/>
  <c r="O43" i="13"/>
  <c r="V49" i="13"/>
  <c r="U51" i="13"/>
  <c r="O53" i="13"/>
  <c r="O55" i="13"/>
  <c r="Q65" i="13"/>
  <c r="W83" i="13"/>
  <c r="P83" i="13"/>
  <c r="T83" i="13"/>
  <c r="R85" i="13"/>
  <c r="T122" i="13"/>
  <c r="B122" i="13"/>
  <c r="U122" i="13"/>
  <c r="B126" i="13"/>
  <c r="N134" i="13"/>
  <c r="Q142" i="13"/>
  <c r="U144" i="13"/>
  <c r="O147" i="13"/>
  <c r="W192" i="13"/>
  <c r="U192" i="13"/>
  <c r="R192" i="13"/>
  <c r="O192" i="13"/>
  <c r="Q192" i="13"/>
  <c r="Q194" i="13"/>
  <c r="W198" i="13"/>
  <c r="L72" i="15"/>
  <c r="M94" i="15"/>
  <c r="K94" i="15"/>
  <c r="P94" i="15"/>
  <c r="O94" i="15"/>
  <c r="N94" i="15"/>
  <c r="L94" i="15"/>
  <c r="N133" i="15"/>
  <c r="L221" i="15"/>
  <c r="K231" i="15"/>
  <c r="U139" i="12"/>
  <c r="AB144" i="12"/>
  <c r="S148" i="12"/>
  <c r="AB153" i="12"/>
  <c r="Z155" i="12"/>
  <c r="Q159" i="12"/>
  <c r="R167" i="12"/>
  <c r="AC169" i="12"/>
  <c r="S169" i="12"/>
  <c r="R169" i="12"/>
  <c r="W170" i="12"/>
  <c r="V183" i="12"/>
  <c r="X186" i="12"/>
  <c r="T190" i="12"/>
  <c r="Q9" i="13"/>
  <c r="W9" i="13"/>
  <c r="U9" i="13"/>
  <c r="P19" i="13"/>
  <c r="V30" i="13"/>
  <c r="V32" i="13"/>
  <c r="W49" i="13"/>
  <c r="V51" i="13"/>
  <c r="A110" i="15"/>
  <c r="B58" i="13"/>
  <c r="Q58" i="13"/>
  <c r="W58" i="13"/>
  <c r="V58" i="13"/>
  <c r="N58" i="13"/>
  <c r="A114" i="15"/>
  <c r="S62" i="13"/>
  <c r="N62" i="13"/>
  <c r="B62" i="13"/>
  <c r="V62" i="13"/>
  <c r="P114" i="13"/>
  <c r="O140" i="13"/>
  <c r="W144" i="13"/>
  <c r="V147" i="13"/>
  <c r="U168" i="13"/>
  <c r="R168" i="13"/>
  <c r="Q168" i="13"/>
  <c r="N168" i="13"/>
  <c r="P168" i="13"/>
  <c r="B168" i="13"/>
  <c r="N170" i="13"/>
  <c r="L80" i="15"/>
  <c r="K80" i="15"/>
  <c r="AC138" i="12"/>
  <c r="W138" i="12"/>
  <c r="V138" i="12"/>
  <c r="V139" i="12"/>
  <c r="Y141" i="12"/>
  <c r="AB141" i="12"/>
  <c r="AA141" i="12"/>
  <c r="AC145" i="12"/>
  <c r="W145" i="12"/>
  <c r="V145" i="12"/>
  <c r="U148" i="12"/>
  <c r="Z156" i="12"/>
  <c r="W156" i="12"/>
  <c r="Y159" i="12"/>
  <c r="AC164" i="12"/>
  <c r="AB164" i="12"/>
  <c r="S167" i="12"/>
  <c r="Y170" i="12"/>
  <c r="S174" i="12"/>
  <c r="Z174" i="12"/>
  <c r="U174" i="12"/>
  <c r="Q177" i="12"/>
  <c r="W183" i="12"/>
  <c r="Y186" i="12"/>
  <c r="U190" i="12"/>
  <c r="W7" i="13"/>
  <c r="U7" i="13"/>
  <c r="Q19" i="13"/>
  <c r="R31" i="13"/>
  <c r="B31" i="13"/>
  <c r="T31" i="13"/>
  <c r="P31" i="13"/>
  <c r="U50" i="13"/>
  <c r="B50" i="13"/>
  <c r="W50" i="13"/>
  <c r="V50" i="13"/>
  <c r="S50" i="13"/>
  <c r="W51" i="13"/>
  <c r="A108" i="15"/>
  <c r="O56" i="13"/>
  <c r="V56" i="13"/>
  <c r="W56" i="13"/>
  <c r="N56" i="13"/>
  <c r="T73" i="13"/>
  <c r="N73" i="13"/>
  <c r="O73" i="13"/>
  <c r="S114" i="13"/>
  <c r="R126" i="13"/>
  <c r="B129" i="13"/>
  <c r="Q140" i="13"/>
  <c r="W147" i="13"/>
  <c r="T151" i="13"/>
  <c r="N151" i="13"/>
  <c r="V151" i="13"/>
  <c r="O151" i="13"/>
  <c r="S170" i="13"/>
  <c r="K57" i="15"/>
  <c r="N57" i="15"/>
  <c r="L57" i="15"/>
  <c r="P57" i="15"/>
  <c r="Q57" i="15"/>
  <c r="O57" i="15"/>
  <c r="X139" i="12"/>
  <c r="X148" i="12"/>
  <c r="Y153" i="12"/>
  <c r="W153" i="12"/>
  <c r="V153" i="12"/>
  <c r="AC154" i="12"/>
  <c r="Y154" i="12"/>
  <c r="X154" i="12"/>
  <c r="AA168" i="12"/>
  <c r="Q168" i="12"/>
  <c r="AA170" i="12"/>
  <c r="AC172" i="12"/>
  <c r="AA172" i="12"/>
  <c r="X183" i="12"/>
  <c r="AA186" i="12"/>
  <c r="AA190" i="12"/>
  <c r="Z192" i="12"/>
  <c r="W192" i="12"/>
  <c r="V192" i="12"/>
  <c r="U192" i="12"/>
  <c r="S201" i="12"/>
  <c r="P9" i="13"/>
  <c r="W19" i="13"/>
  <c r="W23" i="13"/>
  <c r="U23" i="13"/>
  <c r="B56" i="13"/>
  <c r="O58" i="13"/>
  <c r="O62" i="13"/>
  <c r="T126" i="13"/>
  <c r="O168" i="13"/>
  <c r="T171" i="13"/>
  <c r="W171" i="13"/>
  <c r="Q171" i="13"/>
  <c r="U171" i="13"/>
  <c r="S171" i="13"/>
  <c r="M57" i="15"/>
  <c r="Q110" i="15"/>
  <c r="P110" i="15"/>
  <c r="O110" i="15"/>
  <c r="N110" i="15"/>
  <c r="K110" i="15"/>
  <c r="K157" i="15"/>
  <c r="P157" i="15"/>
  <c r="O164" i="15"/>
  <c r="Q164" i="15"/>
  <c r="M164" i="15"/>
  <c r="L164" i="15"/>
  <c r="K182" i="15"/>
  <c r="Q182" i="15"/>
  <c r="P182" i="15"/>
  <c r="M182" i="15"/>
  <c r="O182" i="15"/>
  <c r="N182" i="15"/>
  <c r="Q244" i="15"/>
  <c r="P244" i="15"/>
  <c r="O244" i="15"/>
  <c r="N244" i="15"/>
  <c r="M244" i="15"/>
  <c r="L244" i="15"/>
  <c r="T34" i="15"/>
  <c r="P102" i="15"/>
  <c r="N102" i="15"/>
  <c r="Q102" i="15"/>
  <c r="O102" i="15"/>
  <c r="K102" i="15"/>
  <c r="L110" i="15"/>
  <c r="L157" i="15"/>
  <c r="K164" i="15"/>
  <c r="Q201" i="15"/>
  <c r="K201" i="15"/>
  <c r="M201" i="15"/>
  <c r="K244" i="15"/>
  <c r="Y188" i="12"/>
  <c r="AB193" i="12"/>
  <c r="Y193" i="12"/>
  <c r="W39" i="13"/>
  <c r="N66" i="13"/>
  <c r="U66" i="13"/>
  <c r="A161" i="15"/>
  <c r="R109" i="13"/>
  <c r="U112" i="13"/>
  <c r="P112" i="13"/>
  <c r="B112" i="13"/>
  <c r="U136" i="13"/>
  <c r="T136" i="13"/>
  <c r="P136" i="13"/>
  <c r="Q150" i="13"/>
  <c r="S150" i="13"/>
  <c r="N150" i="13"/>
  <c r="O154" i="13"/>
  <c r="B154" i="13"/>
  <c r="W154" i="13"/>
  <c r="Q154" i="13"/>
  <c r="Q58" i="15"/>
  <c r="K58" i="15"/>
  <c r="K79" i="15"/>
  <c r="L102" i="15"/>
  <c r="M110" i="15"/>
  <c r="Q117" i="15"/>
  <c r="M117" i="15"/>
  <c r="K120" i="15"/>
  <c r="M120" i="15"/>
  <c r="O157" i="15"/>
  <c r="N164" i="15"/>
  <c r="L201" i="15"/>
  <c r="P199" i="13"/>
  <c r="W199" i="13"/>
  <c r="V199" i="13"/>
  <c r="T199" i="13"/>
  <c r="R199" i="13"/>
  <c r="N199" i="13"/>
  <c r="M90" i="15"/>
  <c r="K90" i="15"/>
  <c r="Q90" i="15"/>
  <c r="P90" i="15"/>
  <c r="L90" i="15"/>
  <c r="O104" i="15"/>
  <c r="N104" i="15"/>
  <c r="L143" i="15"/>
  <c r="M143" i="15"/>
  <c r="K143" i="15"/>
  <c r="N251" i="15"/>
  <c r="L251" i="15"/>
  <c r="P199" i="15"/>
  <c r="O199" i="15"/>
  <c r="N199" i="15"/>
  <c r="A57" i="15"/>
  <c r="D57" i="15" s="1"/>
  <c r="O5" i="13"/>
  <c r="U5" i="13"/>
  <c r="B50" i="12"/>
  <c r="Q100" i="13"/>
  <c r="S100" i="13"/>
  <c r="S110" i="13"/>
  <c r="U110" i="13"/>
  <c r="B110" i="13"/>
  <c r="O143" i="13"/>
  <c r="V143" i="13"/>
  <c r="R143" i="13"/>
  <c r="Q143" i="13"/>
  <c r="B143" i="13"/>
  <c r="R160" i="13"/>
  <c r="W160" i="13"/>
  <c r="S160" i="13"/>
  <c r="N160" i="13"/>
  <c r="R180" i="13"/>
  <c r="O180" i="13"/>
  <c r="W180" i="13"/>
  <c r="N180" i="13"/>
  <c r="P190" i="13"/>
  <c r="L68" i="15"/>
  <c r="K68" i="15"/>
  <c r="Q68" i="15"/>
  <c r="P68" i="15"/>
  <c r="O68" i="15"/>
  <c r="N68" i="15"/>
  <c r="L82" i="15"/>
  <c r="Q82" i="15"/>
  <c r="O82" i="15"/>
  <c r="O90" i="15"/>
  <c r="L104" i="15"/>
  <c r="O143" i="15"/>
  <c r="K153" i="15"/>
  <c r="N153" i="15"/>
  <c r="M153" i="15"/>
  <c r="L196" i="15"/>
  <c r="Q196" i="15"/>
  <c r="N196" i="15"/>
  <c r="P196" i="15"/>
  <c r="O196" i="15"/>
  <c r="Q240" i="15"/>
  <c r="P240" i="15"/>
  <c r="O240" i="15"/>
  <c r="L240" i="15"/>
  <c r="N240" i="15"/>
  <c r="M240" i="15"/>
  <c r="X193" i="12"/>
  <c r="B5" i="13"/>
  <c r="S18" i="13"/>
  <c r="W33" i="13"/>
  <c r="B40" i="12"/>
  <c r="B47" i="13"/>
  <c r="S66" i="13"/>
  <c r="N84" i="13"/>
  <c r="U84" i="13"/>
  <c r="B100" i="13"/>
  <c r="B160" i="13"/>
  <c r="B180" i="13"/>
  <c r="U190" i="13"/>
  <c r="O199" i="13"/>
  <c r="M68" i="15"/>
  <c r="Q77" i="15"/>
  <c r="P77" i="15"/>
  <c r="K82" i="15"/>
  <c r="M104" i="15"/>
  <c r="M196" i="15"/>
  <c r="K240" i="15"/>
  <c r="S188" i="12"/>
  <c r="Z193" i="12"/>
  <c r="B10" i="13"/>
  <c r="W18" i="13"/>
  <c r="V34" i="13"/>
  <c r="Q34" i="13"/>
  <c r="O39" i="13"/>
  <c r="B54" i="13"/>
  <c r="S59" i="13"/>
  <c r="U59" i="13"/>
  <c r="V66" i="13"/>
  <c r="U70" i="13"/>
  <c r="B76" i="13"/>
  <c r="B84" i="13"/>
  <c r="S98" i="13"/>
  <c r="U98" i="13"/>
  <c r="N110" i="13"/>
  <c r="N143" i="13"/>
  <c r="N149" i="13"/>
  <c r="W149" i="13"/>
  <c r="V149" i="13"/>
  <c r="Q149" i="13"/>
  <c r="Q199" i="13"/>
  <c r="M77" i="15"/>
  <c r="M82" i="15"/>
  <c r="L105" i="15"/>
  <c r="K105" i="15"/>
  <c r="Q105" i="15"/>
  <c r="P105" i="15"/>
  <c r="O105" i="15"/>
  <c r="N105" i="15"/>
  <c r="M109" i="15"/>
  <c r="K109" i="15"/>
  <c r="N135" i="13"/>
  <c r="R135" i="13"/>
  <c r="W141" i="13"/>
  <c r="V169" i="13"/>
  <c r="S178" i="13"/>
  <c r="A248" i="15"/>
  <c r="P196" i="13"/>
  <c r="O66" i="15"/>
  <c r="M66" i="15"/>
  <c r="P67" i="15"/>
  <c r="P119" i="15"/>
  <c r="Q158" i="15"/>
  <c r="P158" i="15"/>
  <c r="O158" i="15"/>
  <c r="N158" i="15"/>
  <c r="O169" i="15"/>
  <c r="N169" i="15"/>
  <c r="M169" i="15"/>
  <c r="L169" i="15"/>
  <c r="K169" i="15"/>
  <c r="Q174" i="15"/>
  <c r="P174" i="15"/>
  <c r="O174" i="15"/>
  <c r="L174" i="15"/>
  <c r="O189" i="15"/>
  <c r="N189" i="15"/>
  <c r="M189" i="15"/>
  <c r="L189" i="15"/>
  <c r="K189" i="15"/>
  <c r="P246" i="15"/>
  <c r="M246" i="15"/>
  <c r="S174" i="13"/>
  <c r="B174" i="13"/>
  <c r="N209" i="15"/>
  <c r="L209" i="15"/>
  <c r="K209" i="15"/>
  <c r="Q219" i="15"/>
  <c r="P219" i="15"/>
  <c r="O219" i="15"/>
  <c r="N219" i="15"/>
  <c r="M219" i="15"/>
  <c r="L219" i="15"/>
  <c r="S155" i="13"/>
  <c r="T155" i="13"/>
  <c r="B191" i="13"/>
  <c r="M64" i="15"/>
  <c r="K64" i="15"/>
  <c r="K71" i="15"/>
  <c r="Q71" i="15"/>
  <c r="M81" i="15"/>
  <c r="N81" i="15"/>
  <c r="K93" i="15"/>
  <c r="L108" i="15"/>
  <c r="K131" i="15"/>
  <c r="L170" i="15"/>
  <c r="N190" i="15"/>
  <c r="K219" i="15"/>
  <c r="S195" i="13"/>
  <c r="B195" i="13"/>
  <c r="L73" i="15"/>
  <c r="P73" i="15"/>
  <c r="N73" i="15"/>
  <c r="L78" i="15"/>
  <c r="N78" i="15"/>
  <c r="K78" i="15"/>
  <c r="M91" i="15"/>
  <c r="P91" i="15"/>
  <c r="L97" i="15"/>
  <c r="O97" i="15"/>
  <c r="M97" i="15"/>
  <c r="O162" i="15"/>
  <c r="Q162" i="15"/>
  <c r="P162" i="15"/>
  <c r="Q189" i="13"/>
  <c r="R189" i="13"/>
  <c r="M71" i="15"/>
  <c r="K73" i="15"/>
  <c r="M78" i="15"/>
  <c r="P81" i="15"/>
  <c r="K86" i="15"/>
  <c r="M89" i="15"/>
  <c r="K91" i="15"/>
  <c r="M93" i="15"/>
  <c r="K97" i="15"/>
  <c r="P103" i="15"/>
  <c r="O108" i="15"/>
  <c r="L124" i="15"/>
  <c r="Q124" i="15"/>
  <c r="N137" i="15"/>
  <c r="P137" i="15"/>
  <c r="L162" i="15"/>
  <c r="M171" i="15"/>
  <c r="K171" i="15"/>
  <c r="P180" i="15"/>
  <c r="N180" i="15"/>
  <c r="N203" i="15"/>
  <c r="Q203" i="15"/>
  <c r="M203" i="15"/>
  <c r="Q217" i="15"/>
  <c r="P217" i="15"/>
  <c r="O217" i="15"/>
  <c r="N217" i="15"/>
  <c r="K217" i="15"/>
  <c r="L220" i="15"/>
  <c r="W197" i="12"/>
  <c r="W198" i="12"/>
  <c r="V75" i="13"/>
  <c r="S82" i="13"/>
  <c r="V135" i="13"/>
  <c r="N141" i="13"/>
  <c r="O155" i="13"/>
  <c r="V157" i="13"/>
  <c r="P164" i="13"/>
  <c r="B169" i="13"/>
  <c r="Q174" i="13"/>
  <c r="U181" i="13"/>
  <c r="P184" i="13"/>
  <c r="O184" i="13"/>
  <c r="W186" i="13"/>
  <c r="U186" i="13"/>
  <c r="V191" i="13"/>
  <c r="N195" i="13"/>
  <c r="T196" i="13"/>
  <c r="A252" i="15"/>
  <c r="Q200" i="13"/>
  <c r="O60" i="15"/>
  <c r="M60" i="15"/>
  <c r="K60" i="15"/>
  <c r="K65" i="15"/>
  <c r="K67" i="15"/>
  <c r="N71" i="15"/>
  <c r="M73" i="15"/>
  <c r="O78" i="15"/>
  <c r="Q81" i="15"/>
  <c r="M86" i="15"/>
  <c r="N89" i="15"/>
  <c r="L91" i="15"/>
  <c r="N97" i="15"/>
  <c r="N100" i="15"/>
  <c r="P106" i="15"/>
  <c r="N106" i="15"/>
  <c r="Q108" i="15"/>
  <c r="K124" i="15"/>
  <c r="M137" i="15"/>
  <c r="K177" i="15"/>
  <c r="M180" i="15"/>
  <c r="K203" i="15"/>
  <c r="L217" i="15"/>
  <c r="M220" i="15"/>
  <c r="N134" i="15"/>
  <c r="O207" i="15"/>
  <c r="O223" i="15"/>
  <c r="O227" i="15"/>
  <c r="O242" i="15"/>
  <c r="K249" i="15"/>
  <c r="K129" i="15"/>
  <c r="N132" i="15"/>
  <c r="O134" i="15"/>
  <c r="K139" i="15"/>
  <c r="K141" i="15"/>
  <c r="K145" i="15"/>
  <c r="K204" i="15"/>
  <c r="P207" i="15"/>
  <c r="K214" i="15"/>
  <c r="P227" i="15"/>
  <c r="L239" i="15"/>
  <c r="K247" i="15"/>
  <c r="B253" i="15"/>
  <c r="L129" i="15"/>
  <c r="O132" i="15"/>
  <c r="P134" i="15"/>
  <c r="L139" i="15"/>
  <c r="L141" i="15"/>
  <c r="L204" i="15"/>
  <c r="Q227" i="15"/>
  <c r="N239" i="15"/>
  <c r="L247" i="15"/>
  <c r="C253" i="15"/>
  <c r="N123" i="15"/>
  <c r="K126" i="15"/>
  <c r="M129" i="15"/>
  <c r="L148" i="15"/>
  <c r="P163" i="15"/>
  <c r="K218" i="15"/>
  <c r="L222" i="15"/>
  <c r="L241" i="15"/>
  <c r="K243" i="15"/>
  <c r="E253" i="15"/>
  <c r="I1" i="9"/>
  <c r="I261" i="15"/>
  <c r="BD90" i="5" s="1"/>
  <c r="AD5" i="6"/>
  <c r="BH55" i="5"/>
  <c r="I262" i="15"/>
  <c r="BH43" i="5" s="1"/>
  <c r="AD6" i="6"/>
  <c r="BH30" i="5"/>
  <c r="BH90" i="5"/>
  <c r="BH114" i="5"/>
  <c r="F74" i="4"/>
  <c r="BH35" i="5"/>
  <c r="AD3" i="6"/>
  <c r="BC13" i="5"/>
  <c r="BH51" i="5"/>
  <c r="BH56" i="5"/>
  <c r="AT31" i="5"/>
  <c r="AT43" i="5"/>
  <c r="AT55" i="5"/>
  <c r="AP71" i="5"/>
  <c r="BH82" i="5"/>
  <c r="AX90" i="5"/>
  <c r="BB110" i="5"/>
  <c r="C13" i="3"/>
  <c r="D13" i="3" s="1"/>
  <c r="B20" i="15"/>
  <c r="AC13" i="5"/>
  <c r="AC25" i="5"/>
  <c r="AC37" i="5"/>
  <c r="AC49" i="5"/>
  <c r="BH130" i="5"/>
  <c r="I235" i="7"/>
  <c r="J235" i="7"/>
  <c r="J241" i="7"/>
  <c r="I241" i="7"/>
  <c r="J264" i="7"/>
  <c r="I264" i="7"/>
  <c r="I283" i="7"/>
  <c r="J283" i="7"/>
  <c r="J289" i="7"/>
  <c r="I289" i="7"/>
  <c r="J312" i="7"/>
  <c r="I312" i="7"/>
  <c r="I331" i="7"/>
  <c r="J331" i="7"/>
  <c r="J337" i="7"/>
  <c r="I337" i="7"/>
  <c r="J360" i="7"/>
  <c r="I360" i="7"/>
  <c r="I379" i="7"/>
  <c r="J379" i="7"/>
  <c r="J385" i="7"/>
  <c r="I385" i="7"/>
  <c r="J408" i="7"/>
  <c r="I408" i="7"/>
  <c r="I423" i="7"/>
  <c r="J423" i="7"/>
  <c r="J425" i="7"/>
  <c r="I425" i="7"/>
  <c r="J454" i="7"/>
  <c r="I454" i="7"/>
  <c r="I463" i="7"/>
  <c r="J463" i="7"/>
  <c r="J486" i="7"/>
  <c r="I486" i="7"/>
  <c r="I507" i="7"/>
  <c r="J507" i="7"/>
  <c r="J509" i="7"/>
  <c r="I509" i="7"/>
  <c r="J528" i="7"/>
  <c r="I528" i="7"/>
  <c r="I551" i="7"/>
  <c r="J551" i="7"/>
  <c r="I579" i="7"/>
  <c r="J579" i="7"/>
  <c r="J581" i="7"/>
  <c r="I581" i="7"/>
  <c r="I599" i="7"/>
  <c r="J599" i="7"/>
  <c r="J625" i="7"/>
  <c r="I625" i="7"/>
  <c r="I651" i="7"/>
  <c r="J651" i="7"/>
  <c r="J658" i="7"/>
  <c r="I658" i="7"/>
  <c r="I665" i="7"/>
  <c r="J665" i="7"/>
  <c r="J688" i="7"/>
  <c r="I688" i="7"/>
  <c r="J716" i="7"/>
  <c r="I716" i="7"/>
  <c r="I727" i="7"/>
  <c r="J727" i="7"/>
  <c r="J749" i="7"/>
  <c r="I749" i="7"/>
  <c r="J758" i="7"/>
  <c r="I758" i="7"/>
  <c r="I767" i="7"/>
  <c r="J767" i="7"/>
  <c r="J780" i="7"/>
  <c r="I780" i="7"/>
  <c r="I787" i="7"/>
  <c r="J787" i="7"/>
  <c r="I795" i="7"/>
  <c r="J795" i="7"/>
  <c r="J802" i="7"/>
  <c r="I802" i="7"/>
  <c r="J820" i="7"/>
  <c r="I820" i="7"/>
  <c r="I847" i="7"/>
  <c r="J847" i="7"/>
  <c r="I867" i="7"/>
  <c r="J867" i="7"/>
  <c r="J874" i="7"/>
  <c r="I874" i="7"/>
  <c r="I883" i="7"/>
  <c r="J883" i="7"/>
  <c r="I975" i="7"/>
  <c r="J975" i="7"/>
  <c r="I1016" i="7"/>
  <c r="J1016" i="7"/>
  <c r="I1022" i="7"/>
  <c r="J1022" i="7"/>
  <c r="I1374" i="7"/>
  <c r="J1374" i="7"/>
  <c r="H262" i="15"/>
  <c r="L6" i="13"/>
  <c r="U6" i="6"/>
  <c r="F15" i="3"/>
  <c r="B262" i="15" s="1"/>
  <c r="BB13" i="5"/>
  <c r="I223" i="7"/>
  <c r="J223" i="7"/>
  <c r="I231" i="7"/>
  <c r="J231" i="7"/>
  <c r="I239" i="7"/>
  <c r="J239" i="7"/>
  <c r="J258" i="7"/>
  <c r="I258" i="7"/>
  <c r="I279" i="7"/>
  <c r="J279" i="7"/>
  <c r="I287" i="7"/>
  <c r="J287" i="7"/>
  <c r="J306" i="7"/>
  <c r="I306" i="7"/>
  <c r="I327" i="7"/>
  <c r="J327" i="7"/>
  <c r="I335" i="7"/>
  <c r="J335" i="7"/>
  <c r="J354" i="7"/>
  <c r="I354" i="7"/>
  <c r="I375" i="7"/>
  <c r="J375" i="7"/>
  <c r="I383" i="7"/>
  <c r="J383" i="7"/>
  <c r="J402" i="7"/>
  <c r="I402" i="7"/>
  <c r="J421" i="7"/>
  <c r="I421" i="7"/>
  <c r="J444" i="7"/>
  <c r="I444" i="7"/>
  <c r="I467" i="7"/>
  <c r="J467" i="7"/>
  <c r="J490" i="7"/>
  <c r="I490" i="7"/>
  <c r="I499" i="7"/>
  <c r="J499" i="7"/>
  <c r="J505" i="7"/>
  <c r="I505" i="7"/>
  <c r="J522" i="7"/>
  <c r="I522" i="7"/>
  <c r="I543" i="7"/>
  <c r="J543" i="7"/>
  <c r="J545" i="7"/>
  <c r="I545" i="7"/>
  <c r="J564" i="7"/>
  <c r="I564" i="7"/>
  <c r="J577" i="7"/>
  <c r="I577" i="7"/>
  <c r="J588" i="7"/>
  <c r="I588" i="7"/>
  <c r="J612" i="7"/>
  <c r="I612" i="7"/>
  <c r="I619" i="7"/>
  <c r="J619" i="7"/>
  <c r="J636" i="7"/>
  <c r="I636" i="7"/>
  <c r="I647" i="7"/>
  <c r="J647" i="7"/>
  <c r="I679" i="7"/>
  <c r="J679" i="7"/>
  <c r="J701" i="7"/>
  <c r="I701" i="7"/>
  <c r="I723" i="7"/>
  <c r="J723" i="7"/>
  <c r="J734" i="7"/>
  <c r="I734" i="7"/>
  <c r="J785" i="7"/>
  <c r="I785" i="7"/>
  <c r="I811" i="7"/>
  <c r="J811" i="7"/>
  <c r="J818" i="7"/>
  <c r="I818" i="7"/>
  <c r="I827" i="7"/>
  <c r="J827" i="7"/>
  <c r="J854" i="7"/>
  <c r="I854" i="7"/>
  <c r="I879" i="7"/>
  <c r="J879" i="7"/>
  <c r="I915" i="7"/>
  <c r="J915" i="7"/>
  <c r="J922" i="7"/>
  <c r="I922" i="7"/>
  <c r="J924" i="7"/>
  <c r="I924" i="7"/>
  <c r="I979" i="7"/>
  <c r="J979" i="7"/>
  <c r="I987" i="7"/>
  <c r="J987" i="7"/>
  <c r="I1007" i="7"/>
  <c r="J1007" i="7"/>
  <c r="I1242" i="7"/>
  <c r="J1242" i="7"/>
  <c r="F14" i="3"/>
  <c r="B261" i="15" s="1"/>
  <c r="AT115" i="5"/>
  <c r="AC121" i="5"/>
  <c r="BB199" i="5"/>
  <c r="BD199" i="5" s="1"/>
  <c r="I20" i="7"/>
  <c r="J20" i="7"/>
  <c r="J22" i="7"/>
  <c r="I22" i="7"/>
  <c r="I24" i="7"/>
  <c r="J24" i="7"/>
  <c r="J26" i="7"/>
  <c r="I26" i="7"/>
  <c r="I28" i="7"/>
  <c r="J28" i="7"/>
  <c r="J30" i="7"/>
  <c r="I30" i="7"/>
  <c r="I32" i="7"/>
  <c r="J32" i="7"/>
  <c r="J34" i="7"/>
  <c r="I34" i="7"/>
  <c r="I36" i="7"/>
  <c r="J36" i="7"/>
  <c r="J38" i="7"/>
  <c r="I38" i="7"/>
  <c r="I40" i="7"/>
  <c r="J40" i="7"/>
  <c r="J42" i="7"/>
  <c r="I42" i="7"/>
  <c r="I44" i="7"/>
  <c r="J44" i="7"/>
  <c r="J46" i="7"/>
  <c r="I46" i="7"/>
  <c r="I48" i="7"/>
  <c r="J48" i="7"/>
  <c r="J50" i="7"/>
  <c r="I50" i="7"/>
  <c r="I52" i="7"/>
  <c r="J52" i="7"/>
  <c r="J54" i="7"/>
  <c r="I54" i="7"/>
  <c r="I56" i="7"/>
  <c r="J56" i="7"/>
  <c r="J58" i="7"/>
  <c r="I58" i="7"/>
  <c r="I60" i="7"/>
  <c r="J60" i="7"/>
  <c r="J62" i="7"/>
  <c r="I62" i="7"/>
  <c r="I64" i="7"/>
  <c r="J64" i="7"/>
  <c r="J66" i="7"/>
  <c r="I66" i="7"/>
  <c r="I68" i="7"/>
  <c r="J68" i="7"/>
  <c r="J70" i="7"/>
  <c r="I70" i="7"/>
  <c r="I72" i="7"/>
  <c r="J72" i="7"/>
  <c r="J74" i="7"/>
  <c r="I74" i="7"/>
  <c r="I76" i="7"/>
  <c r="J76" i="7"/>
  <c r="J78" i="7"/>
  <c r="I78" i="7"/>
  <c r="I80" i="7"/>
  <c r="J80" i="7"/>
  <c r="J82" i="7"/>
  <c r="I82" i="7"/>
  <c r="I84" i="7"/>
  <c r="J84" i="7"/>
  <c r="J86" i="7"/>
  <c r="I86" i="7"/>
  <c r="I88" i="7"/>
  <c r="J88" i="7"/>
  <c r="J90" i="7"/>
  <c r="I90" i="7"/>
  <c r="I92" i="7"/>
  <c r="J92" i="7"/>
  <c r="J94" i="7"/>
  <c r="I94" i="7"/>
  <c r="I96" i="7"/>
  <c r="J96" i="7"/>
  <c r="J98" i="7"/>
  <c r="I98" i="7"/>
  <c r="I100" i="7"/>
  <c r="J100" i="7"/>
  <c r="J102" i="7"/>
  <c r="I102" i="7"/>
  <c r="I104" i="7"/>
  <c r="J104" i="7"/>
  <c r="J106" i="7"/>
  <c r="I106" i="7"/>
  <c r="I108" i="7"/>
  <c r="J108" i="7"/>
  <c r="J110" i="7"/>
  <c r="I110" i="7"/>
  <c r="I112" i="7"/>
  <c r="J112" i="7"/>
  <c r="J114" i="7"/>
  <c r="I114" i="7"/>
  <c r="I116" i="7"/>
  <c r="J116" i="7"/>
  <c r="J118" i="7"/>
  <c r="I118" i="7"/>
  <c r="I120" i="7"/>
  <c r="J120" i="7"/>
  <c r="J122" i="7"/>
  <c r="I122" i="7"/>
  <c r="I124" i="7"/>
  <c r="J124" i="7"/>
  <c r="J126" i="7"/>
  <c r="I126" i="7"/>
  <c r="I128" i="7"/>
  <c r="J128" i="7"/>
  <c r="J130" i="7"/>
  <c r="I130" i="7"/>
  <c r="I132" i="7"/>
  <c r="J132" i="7"/>
  <c r="J134" i="7"/>
  <c r="I134" i="7"/>
  <c r="I136" i="7"/>
  <c r="J136" i="7"/>
  <c r="J138" i="7"/>
  <c r="I138" i="7"/>
  <c r="I140" i="7"/>
  <c r="J140" i="7"/>
  <c r="J142" i="7"/>
  <c r="I142" i="7"/>
  <c r="J154" i="7"/>
  <c r="I154" i="7"/>
  <c r="J166" i="7"/>
  <c r="I166" i="7"/>
  <c r="J178" i="7"/>
  <c r="I178" i="7"/>
  <c r="J190" i="7"/>
  <c r="I190" i="7"/>
  <c r="J202" i="7"/>
  <c r="I202" i="7"/>
  <c r="J214" i="7"/>
  <c r="I214" i="7"/>
  <c r="J229" i="7"/>
  <c r="I229" i="7"/>
  <c r="J233" i="7"/>
  <c r="I233" i="7"/>
  <c r="I271" i="7"/>
  <c r="J271" i="7"/>
  <c r="J277" i="7"/>
  <c r="I277" i="7"/>
  <c r="J281" i="7"/>
  <c r="I281" i="7"/>
  <c r="I319" i="7"/>
  <c r="J319" i="7"/>
  <c r="J325" i="7"/>
  <c r="I325" i="7"/>
  <c r="J329" i="7"/>
  <c r="I329" i="7"/>
  <c r="I367" i="7"/>
  <c r="J367" i="7"/>
  <c r="J373" i="7"/>
  <c r="I373" i="7"/>
  <c r="J377" i="7"/>
  <c r="I377" i="7"/>
  <c r="I415" i="7"/>
  <c r="J415" i="7"/>
  <c r="J438" i="7"/>
  <c r="I438" i="7"/>
  <c r="I459" i="7"/>
  <c r="J459" i="7"/>
  <c r="J461" i="7"/>
  <c r="I461" i="7"/>
  <c r="J480" i="7"/>
  <c r="I480" i="7"/>
  <c r="I503" i="7"/>
  <c r="J503" i="7"/>
  <c r="J541" i="7"/>
  <c r="I541" i="7"/>
  <c r="I571" i="7"/>
  <c r="J571" i="7"/>
  <c r="I595" i="7"/>
  <c r="J595" i="7"/>
  <c r="J641" i="7"/>
  <c r="I641" i="7"/>
  <c r="I643" i="7"/>
  <c r="J643" i="7"/>
  <c r="J654" i="7"/>
  <c r="I654" i="7"/>
  <c r="J670" i="7"/>
  <c r="I670" i="7"/>
  <c r="J686" i="7"/>
  <c r="I686" i="7"/>
  <c r="J765" i="7"/>
  <c r="I765" i="7"/>
  <c r="J778" i="7"/>
  <c r="I778" i="7"/>
  <c r="J798" i="7"/>
  <c r="I798" i="7"/>
  <c r="I809" i="7"/>
  <c r="J809" i="7"/>
  <c r="J816" i="7"/>
  <c r="I816" i="7"/>
  <c r="J832" i="7"/>
  <c r="I832" i="7"/>
  <c r="J845" i="7"/>
  <c r="I845" i="7"/>
  <c r="I863" i="7"/>
  <c r="J863" i="7"/>
  <c r="I888" i="7"/>
  <c r="J888" i="7"/>
  <c r="J894" i="7"/>
  <c r="I894" i="7"/>
  <c r="I911" i="7"/>
  <c r="J911" i="7"/>
  <c r="J928" i="7"/>
  <c r="I928" i="7"/>
  <c r="I983" i="7"/>
  <c r="J983" i="7"/>
  <c r="I1218" i="7"/>
  <c r="J1218" i="7"/>
  <c r="I1350" i="7"/>
  <c r="J1350" i="7"/>
  <c r="I59" i="8"/>
  <c r="I50" i="8"/>
  <c r="I36" i="8"/>
  <c r="I24" i="8"/>
  <c r="I12" i="8"/>
  <c r="I189" i="8"/>
  <c r="I177" i="8"/>
  <c r="I165" i="8"/>
  <c r="I153" i="8"/>
  <c r="I141" i="8"/>
  <c r="I129" i="8"/>
  <c r="I117" i="8"/>
  <c r="I105" i="8"/>
  <c r="I93" i="8"/>
  <c r="I81" i="8"/>
  <c r="I69" i="8"/>
  <c r="I161" i="8"/>
  <c r="I113" i="8"/>
  <c r="I57" i="8"/>
  <c r="I65" i="8"/>
  <c r="I197" i="8"/>
  <c r="I174" i="8"/>
  <c r="I158" i="8"/>
  <c r="I149" i="8"/>
  <c r="I126" i="8"/>
  <c r="I110" i="8"/>
  <c r="I101" i="8"/>
  <c r="I78" i="8"/>
  <c r="I41" i="8"/>
  <c r="I26" i="8"/>
  <c r="I5" i="8"/>
  <c r="I190" i="8"/>
  <c r="I142" i="8"/>
  <c r="I94" i="8"/>
  <c r="I22" i="8"/>
  <c r="I20" i="8"/>
  <c r="I185" i="8"/>
  <c r="I160" i="8"/>
  <c r="I137" i="8"/>
  <c r="I112" i="8"/>
  <c r="I89" i="8"/>
  <c r="I33" i="8"/>
  <c r="I54" i="8"/>
  <c r="I157" i="8"/>
  <c r="I196" i="8"/>
  <c r="I86" i="8"/>
  <c r="I25" i="8"/>
  <c r="I193" i="8"/>
  <c r="I18" i="8"/>
  <c r="I198" i="8"/>
  <c r="I70" i="8"/>
  <c r="I67" i="8"/>
  <c r="I133" i="8"/>
  <c r="I182" i="8"/>
  <c r="I169" i="8"/>
  <c r="I125" i="8"/>
  <c r="I85" i="8"/>
  <c r="I77" i="8"/>
  <c r="I145" i="8"/>
  <c r="I9" i="8"/>
  <c r="I4" i="8"/>
  <c r="I150" i="8"/>
  <c r="I21" i="8"/>
  <c r="I19" i="8"/>
  <c r="I6" i="8"/>
  <c r="I45" i="8"/>
  <c r="I121" i="8"/>
  <c r="I102" i="8"/>
  <c r="I37" i="8"/>
  <c r="I23" i="8"/>
  <c r="I68" i="8"/>
  <c r="I28" i="8"/>
  <c r="I38" i="8"/>
  <c r="I11" i="8"/>
  <c r="I181" i="8"/>
  <c r="I173" i="8"/>
  <c r="I40" i="8"/>
  <c r="I97" i="8"/>
  <c r="I42" i="8"/>
  <c r="I73" i="8"/>
  <c r="I49" i="8"/>
  <c r="I134" i="8"/>
  <c r="I118" i="8"/>
  <c r="I166" i="8"/>
  <c r="BB60" i="5"/>
  <c r="AT82" i="5"/>
  <c r="AP87" i="5"/>
  <c r="AC87" i="5"/>
  <c r="C11" i="3"/>
  <c r="Z6" i="5"/>
  <c r="BC60" i="5"/>
  <c r="AP121" i="5"/>
  <c r="AP131" i="5"/>
  <c r="AT167" i="5"/>
  <c r="Q14" i="7"/>
  <c r="S7" i="7"/>
  <c r="O5" i="7"/>
  <c r="Q16" i="7"/>
  <c r="O7" i="7"/>
  <c r="S6" i="7"/>
  <c r="O4" i="7"/>
  <c r="S3" i="7"/>
  <c r="P16" i="7"/>
  <c r="N7" i="7"/>
  <c r="R6" i="7"/>
  <c r="O16" i="7"/>
  <c r="S15" i="7"/>
  <c r="O13" i="7"/>
  <c r="S12" i="7"/>
  <c r="Q6" i="7"/>
  <c r="Q3" i="7"/>
  <c r="P3" i="7"/>
  <c r="Q15" i="7"/>
  <c r="Q12" i="7"/>
  <c r="O6" i="7"/>
  <c r="P15" i="7"/>
  <c r="P12" i="7"/>
  <c r="N6" i="7"/>
  <c r="R5" i="7"/>
  <c r="N3" i="7"/>
  <c r="O15" i="7"/>
  <c r="S14" i="7"/>
  <c r="O12" i="7"/>
  <c r="Q5" i="7"/>
  <c r="L3" i="7"/>
  <c r="T29" i="15" s="1"/>
  <c r="T30" i="15" s="1"/>
  <c r="N15" i="7"/>
  <c r="R14" i="7"/>
  <c r="N12" i="7"/>
  <c r="T7" i="7"/>
  <c r="P5" i="7"/>
  <c r="J221" i="7"/>
  <c r="I221" i="7"/>
  <c r="I227" i="7"/>
  <c r="J227" i="7"/>
  <c r="J246" i="7"/>
  <c r="I246" i="7"/>
  <c r="J252" i="7"/>
  <c r="I252" i="7"/>
  <c r="J262" i="7"/>
  <c r="I262" i="7"/>
  <c r="J294" i="7"/>
  <c r="I294" i="7"/>
  <c r="J300" i="7"/>
  <c r="I300" i="7"/>
  <c r="J310" i="7"/>
  <c r="I310" i="7"/>
  <c r="J342" i="7"/>
  <c r="I342" i="7"/>
  <c r="J348" i="7"/>
  <c r="I348" i="7"/>
  <c r="J358" i="7"/>
  <c r="I358" i="7"/>
  <c r="J390" i="7"/>
  <c r="I390" i="7"/>
  <c r="J396" i="7"/>
  <c r="I396" i="7"/>
  <c r="J406" i="7"/>
  <c r="I406" i="7"/>
  <c r="I419" i="7"/>
  <c r="J419" i="7"/>
  <c r="J442" i="7"/>
  <c r="I442" i="7"/>
  <c r="I451" i="7"/>
  <c r="J451" i="7"/>
  <c r="J457" i="7"/>
  <c r="I457" i="7"/>
  <c r="J474" i="7"/>
  <c r="I474" i="7"/>
  <c r="I495" i="7"/>
  <c r="J495" i="7"/>
  <c r="J497" i="7"/>
  <c r="I497" i="7"/>
  <c r="J526" i="7"/>
  <c r="I526" i="7"/>
  <c r="I535" i="7"/>
  <c r="J535" i="7"/>
  <c r="J562" i="7"/>
  <c r="I562" i="7"/>
  <c r="J586" i="7"/>
  <c r="I586" i="7"/>
  <c r="J610" i="7"/>
  <c r="I610" i="7"/>
  <c r="I615" i="7"/>
  <c r="J615" i="7"/>
  <c r="J634" i="7"/>
  <c r="I634" i="7"/>
  <c r="J661" i="7"/>
  <c r="I661" i="7"/>
  <c r="I675" i="7"/>
  <c r="J675" i="7"/>
  <c r="J710" i="7"/>
  <c r="I710" i="7"/>
  <c r="I719" i="7"/>
  <c r="J719" i="7"/>
  <c r="J732" i="7"/>
  <c r="I732" i="7"/>
  <c r="I739" i="7"/>
  <c r="J739" i="7"/>
  <c r="I747" i="7"/>
  <c r="J747" i="7"/>
  <c r="J754" i="7"/>
  <c r="I754" i="7"/>
  <c r="I783" i="7"/>
  <c r="J783" i="7"/>
  <c r="I823" i="7"/>
  <c r="J823" i="7"/>
  <c r="J870" i="7"/>
  <c r="I870" i="7"/>
  <c r="J877" i="7"/>
  <c r="I877" i="7"/>
  <c r="I907" i="7"/>
  <c r="J907" i="7"/>
  <c r="J932" i="7"/>
  <c r="I932" i="7"/>
  <c r="J958" i="7"/>
  <c r="I958" i="7"/>
  <c r="J998" i="7"/>
  <c r="I998" i="7"/>
  <c r="I1038" i="7"/>
  <c r="J1038" i="7"/>
  <c r="I1262" i="7"/>
  <c r="J1262" i="7"/>
  <c r="BH106" i="5"/>
  <c r="AP110" i="5"/>
  <c r="AR110" i="5" s="1"/>
  <c r="BH117" i="5"/>
  <c r="BH140" i="5"/>
  <c r="BH148" i="5"/>
  <c r="BH176" i="5"/>
  <c r="AQ193" i="5"/>
  <c r="BH197" i="5"/>
  <c r="I5" i="7"/>
  <c r="J14" i="7"/>
  <c r="I14" i="7"/>
  <c r="I219" i="7"/>
  <c r="J219" i="7"/>
  <c r="J269" i="7"/>
  <c r="I269" i="7"/>
  <c r="I275" i="7"/>
  <c r="J275" i="7"/>
  <c r="J317" i="7"/>
  <c r="I317" i="7"/>
  <c r="I323" i="7"/>
  <c r="J323" i="7"/>
  <c r="J365" i="7"/>
  <c r="I365" i="7"/>
  <c r="I371" i="7"/>
  <c r="J371" i="7"/>
  <c r="J413" i="7"/>
  <c r="I413" i="7"/>
  <c r="J432" i="7"/>
  <c r="I432" i="7"/>
  <c r="I455" i="7"/>
  <c r="J455" i="7"/>
  <c r="J493" i="7"/>
  <c r="I493" i="7"/>
  <c r="J516" i="7"/>
  <c r="I516" i="7"/>
  <c r="I539" i="7"/>
  <c r="J539" i="7"/>
  <c r="J560" i="7"/>
  <c r="I560" i="7"/>
  <c r="I567" i="7"/>
  <c r="J567" i="7"/>
  <c r="J569" i="7"/>
  <c r="I569" i="7"/>
  <c r="J584" i="7"/>
  <c r="I584" i="7"/>
  <c r="I591" i="7"/>
  <c r="J591" i="7"/>
  <c r="J593" i="7"/>
  <c r="I593" i="7"/>
  <c r="J608" i="7"/>
  <c r="I608" i="7"/>
  <c r="J617" i="7"/>
  <c r="I617" i="7"/>
  <c r="I639" i="7"/>
  <c r="J639" i="7"/>
  <c r="J668" i="7"/>
  <c r="I668" i="7"/>
  <c r="J684" i="7"/>
  <c r="I684" i="7"/>
  <c r="I691" i="7"/>
  <c r="J691" i="7"/>
  <c r="I699" i="7"/>
  <c r="J699" i="7"/>
  <c r="J706" i="7"/>
  <c r="I706" i="7"/>
  <c r="J737" i="7"/>
  <c r="I737" i="7"/>
  <c r="I763" i="7"/>
  <c r="J763" i="7"/>
  <c r="J770" i="7"/>
  <c r="I770" i="7"/>
  <c r="J814" i="7"/>
  <c r="I814" i="7"/>
  <c r="J830" i="7"/>
  <c r="I830" i="7"/>
  <c r="J837" i="7"/>
  <c r="I837" i="7"/>
  <c r="J861" i="7"/>
  <c r="I861" i="7"/>
  <c r="I905" i="7"/>
  <c r="J905" i="7"/>
  <c r="J918" i="7"/>
  <c r="I918" i="7"/>
  <c r="I936" i="7"/>
  <c r="J936" i="7"/>
  <c r="J970" i="7"/>
  <c r="I970" i="7"/>
  <c r="J972" i="7"/>
  <c r="I972" i="7"/>
  <c r="I1326" i="7"/>
  <c r="J1326" i="7"/>
  <c r="I258" i="15"/>
  <c r="AD2" i="6"/>
  <c r="Y2" i="6" s="1"/>
  <c r="W65" i="15"/>
  <c r="W62" i="15"/>
  <c r="B13" i="15"/>
  <c r="W64" i="15"/>
  <c r="B14" i="15"/>
  <c r="W63" i="15"/>
  <c r="B12" i="15"/>
  <c r="B11" i="15"/>
  <c r="B44" i="15"/>
  <c r="B10" i="15"/>
  <c r="W61" i="15"/>
  <c r="B20" i="14"/>
  <c r="AC67" i="5"/>
  <c r="AC95" i="5"/>
  <c r="AC116" i="5"/>
  <c r="BH149" i="5"/>
  <c r="AP155" i="5"/>
  <c r="AR155" i="5" s="1"/>
  <c r="AC155" i="5"/>
  <c r="BH160" i="5"/>
  <c r="BH161" i="5"/>
  <c r="BH165" i="5"/>
  <c r="BH170" i="5"/>
  <c r="BD181" i="5"/>
  <c r="BH189" i="5"/>
  <c r="J16" i="7"/>
  <c r="I16" i="7"/>
  <c r="J217" i="7"/>
  <c r="I217" i="7"/>
  <c r="J250" i="7"/>
  <c r="I250" i="7"/>
  <c r="I267" i="7"/>
  <c r="J267" i="7"/>
  <c r="J298" i="7"/>
  <c r="I298" i="7"/>
  <c r="I315" i="7"/>
  <c r="J315" i="7"/>
  <c r="J346" i="7"/>
  <c r="I346" i="7"/>
  <c r="I363" i="7"/>
  <c r="J363" i="7"/>
  <c r="J394" i="7"/>
  <c r="I394" i="7"/>
  <c r="I411" i="7"/>
  <c r="J411" i="7"/>
  <c r="J426" i="7"/>
  <c r="I426" i="7"/>
  <c r="I447" i="7"/>
  <c r="J447" i="7"/>
  <c r="J449" i="7"/>
  <c r="I449" i="7"/>
  <c r="J478" i="7"/>
  <c r="I478" i="7"/>
  <c r="I487" i="7"/>
  <c r="J487" i="7"/>
  <c r="J510" i="7"/>
  <c r="I510" i="7"/>
  <c r="I531" i="7"/>
  <c r="J531" i="7"/>
  <c r="J533" i="7"/>
  <c r="I533" i="7"/>
  <c r="J552" i="7"/>
  <c r="I552" i="7"/>
  <c r="J565" i="7"/>
  <c r="I565" i="7"/>
  <c r="J582" i="7"/>
  <c r="I582" i="7"/>
  <c r="J589" i="7"/>
  <c r="I589" i="7"/>
  <c r="J600" i="7"/>
  <c r="I600" i="7"/>
  <c r="J613" i="7"/>
  <c r="I613" i="7"/>
  <c r="J626" i="7"/>
  <c r="I626" i="7"/>
  <c r="J632" i="7"/>
  <c r="I632" i="7"/>
  <c r="J652" i="7"/>
  <c r="I652" i="7"/>
  <c r="I659" i="7"/>
  <c r="J659" i="7"/>
  <c r="J689" i="7"/>
  <c r="I689" i="7"/>
  <c r="J717" i="7"/>
  <c r="I717" i="7"/>
  <c r="J730" i="7"/>
  <c r="I730" i="7"/>
  <c r="J750" i="7"/>
  <c r="I750" i="7"/>
  <c r="I761" i="7"/>
  <c r="J761" i="7"/>
  <c r="J768" i="7"/>
  <c r="I768" i="7"/>
  <c r="J781" i="7"/>
  <c r="I781" i="7"/>
  <c r="I792" i="7"/>
  <c r="J792" i="7"/>
  <c r="J796" i="7"/>
  <c r="I796" i="7"/>
  <c r="I803" i="7"/>
  <c r="J803" i="7"/>
  <c r="I843" i="7"/>
  <c r="J843" i="7"/>
  <c r="J868" i="7"/>
  <c r="I868" i="7"/>
  <c r="I875" i="7"/>
  <c r="J875" i="7"/>
  <c r="J884" i="7"/>
  <c r="I884" i="7"/>
  <c r="J962" i="7"/>
  <c r="I962" i="7"/>
  <c r="J966" i="7"/>
  <c r="I966" i="7"/>
  <c r="J976" i="7"/>
  <c r="I976" i="7"/>
  <c r="I1086" i="7"/>
  <c r="J1086" i="7"/>
  <c r="I1094" i="7"/>
  <c r="J1094" i="7"/>
  <c r="I1386" i="7"/>
  <c r="J1386" i="7"/>
  <c r="E74" i="4"/>
  <c r="BH70" i="5"/>
  <c r="BH81" i="5"/>
  <c r="BB97" i="5"/>
  <c r="BB123" i="5"/>
  <c r="BD123" i="5" s="1"/>
  <c r="BH128" i="5"/>
  <c r="BC145" i="5"/>
  <c r="AQ155" i="5"/>
  <c r="AT179" i="5"/>
  <c r="BH194" i="5"/>
  <c r="O3" i="7"/>
  <c r="J146" i="7"/>
  <c r="I146" i="7"/>
  <c r="J158" i="7"/>
  <c r="I158" i="7"/>
  <c r="J170" i="7"/>
  <c r="I170" i="7"/>
  <c r="J182" i="7"/>
  <c r="I182" i="7"/>
  <c r="J194" i="7"/>
  <c r="I194" i="7"/>
  <c r="J206" i="7"/>
  <c r="I206" i="7"/>
  <c r="I215" i="7"/>
  <c r="J215" i="7"/>
  <c r="J240" i="7"/>
  <c r="I240" i="7"/>
  <c r="I259" i="7"/>
  <c r="J259" i="7"/>
  <c r="J265" i="7"/>
  <c r="I265" i="7"/>
  <c r="J288" i="7"/>
  <c r="I288" i="7"/>
  <c r="I307" i="7"/>
  <c r="J307" i="7"/>
  <c r="J313" i="7"/>
  <c r="I313" i="7"/>
  <c r="J336" i="7"/>
  <c r="I336" i="7"/>
  <c r="I355" i="7"/>
  <c r="J355" i="7"/>
  <c r="J361" i="7"/>
  <c r="I361" i="7"/>
  <c r="J384" i="7"/>
  <c r="I384" i="7"/>
  <c r="I403" i="7"/>
  <c r="J403" i="7"/>
  <c r="J409" i="7"/>
  <c r="I409" i="7"/>
  <c r="J445" i="7"/>
  <c r="I445" i="7"/>
  <c r="J468" i="7"/>
  <c r="I468" i="7"/>
  <c r="I491" i="7"/>
  <c r="J491" i="7"/>
  <c r="J514" i="7"/>
  <c r="I514" i="7"/>
  <c r="I523" i="7"/>
  <c r="J523" i="7"/>
  <c r="J529" i="7"/>
  <c r="I529" i="7"/>
  <c r="J546" i="7"/>
  <c r="I546" i="7"/>
  <c r="J637" i="7"/>
  <c r="I637" i="7"/>
  <c r="I648" i="7"/>
  <c r="J648" i="7"/>
  <c r="I671" i="7"/>
  <c r="J671" i="7"/>
  <c r="J682" i="7"/>
  <c r="I682" i="7"/>
  <c r="J702" i="7"/>
  <c r="I702" i="7"/>
  <c r="I735" i="7"/>
  <c r="J735" i="7"/>
  <c r="J812" i="7"/>
  <c r="I812" i="7"/>
  <c r="J828" i="7"/>
  <c r="I828" i="7"/>
  <c r="I835" i="7"/>
  <c r="J835" i="7"/>
  <c r="I859" i="7"/>
  <c r="J859" i="7"/>
  <c r="J880" i="7"/>
  <c r="I880" i="7"/>
  <c r="J901" i="7"/>
  <c r="I901" i="7"/>
  <c r="J916" i="7"/>
  <c r="I916" i="7"/>
  <c r="J964" i="7"/>
  <c r="I964" i="7"/>
  <c r="J980" i="7"/>
  <c r="I980" i="7"/>
  <c r="I1019" i="7"/>
  <c r="J1019" i="7"/>
  <c r="I1254" i="7"/>
  <c r="J1254" i="7"/>
  <c r="AT76" i="5"/>
  <c r="BH153" i="5"/>
  <c r="BH157" i="5"/>
  <c r="AP158" i="5"/>
  <c r="AR158" i="5" s="1"/>
  <c r="BH164" i="5"/>
  <c r="BC181" i="5"/>
  <c r="BH181" i="5"/>
  <c r="J8" i="7"/>
  <c r="I8" i="7"/>
  <c r="J234" i="7"/>
  <c r="I234" i="7"/>
  <c r="I255" i="7"/>
  <c r="J255" i="7"/>
  <c r="I263" i="7"/>
  <c r="J263" i="7"/>
  <c r="J282" i="7"/>
  <c r="I282" i="7"/>
  <c r="I303" i="7"/>
  <c r="J303" i="7"/>
  <c r="I311" i="7"/>
  <c r="J311" i="7"/>
  <c r="J330" i="7"/>
  <c r="I330" i="7"/>
  <c r="I351" i="7"/>
  <c r="J351" i="7"/>
  <c r="I359" i="7"/>
  <c r="J359" i="7"/>
  <c r="J378" i="7"/>
  <c r="I378" i="7"/>
  <c r="I399" i="7"/>
  <c r="J399" i="7"/>
  <c r="I407" i="7"/>
  <c r="J407" i="7"/>
  <c r="J430" i="7"/>
  <c r="I430" i="7"/>
  <c r="I439" i="7"/>
  <c r="J439" i="7"/>
  <c r="J462" i="7"/>
  <c r="I462" i="7"/>
  <c r="I483" i="7"/>
  <c r="J483" i="7"/>
  <c r="J485" i="7"/>
  <c r="I485" i="7"/>
  <c r="J504" i="7"/>
  <c r="I504" i="7"/>
  <c r="I527" i="7"/>
  <c r="J527" i="7"/>
  <c r="I620" i="7"/>
  <c r="J620" i="7"/>
  <c r="J622" i="7"/>
  <c r="I622" i="7"/>
  <c r="J624" i="7"/>
  <c r="I624" i="7"/>
  <c r="J644" i="7"/>
  <c r="I644" i="7"/>
  <c r="I655" i="7"/>
  <c r="J655" i="7"/>
  <c r="J657" i="7"/>
  <c r="I657" i="7"/>
  <c r="I687" i="7"/>
  <c r="J687" i="7"/>
  <c r="I715" i="7"/>
  <c r="J715" i="7"/>
  <c r="J722" i="7"/>
  <c r="I722" i="7"/>
  <c r="J766" i="7"/>
  <c r="I766" i="7"/>
  <c r="I779" i="7"/>
  <c r="J779" i="7"/>
  <c r="I799" i="7"/>
  <c r="J799" i="7"/>
  <c r="J801" i="7"/>
  <c r="I801" i="7"/>
  <c r="I819" i="7"/>
  <c r="J819" i="7"/>
  <c r="J833" i="7"/>
  <c r="I833" i="7"/>
  <c r="J846" i="7"/>
  <c r="I846" i="7"/>
  <c r="I857" i="7"/>
  <c r="J857" i="7"/>
  <c r="J866" i="7"/>
  <c r="I866" i="7"/>
  <c r="I871" i="7"/>
  <c r="J871" i="7"/>
  <c r="I984" i="7"/>
  <c r="J984" i="7"/>
  <c r="I1004" i="7"/>
  <c r="J1004" i="7"/>
  <c r="J1010" i="7"/>
  <c r="I1010" i="7"/>
  <c r="I1190" i="7"/>
  <c r="J1190" i="7"/>
  <c r="I1362" i="7"/>
  <c r="J1362" i="7"/>
  <c r="BH93" i="5"/>
  <c r="AC105" i="5"/>
  <c r="AT108" i="5"/>
  <c r="BH116" i="5"/>
  <c r="BH141" i="5"/>
  <c r="BH152" i="5"/>
  <c r="AC158" i="5"/>
  <c r="BH200" i="5"/>
  <c r="L55" i="15"/>
  <c r="Q3" i="6"/>
  <c r="V3" i="6" s="1"/>
  <c r="J6" i="7"/>
  <c r="I6" i="7"/>
  <c r="J222" i="7"/>
  <c r="I222" i="7"/>
  <c r="J228" i="7"/>
  <c r="I228" i="7"/>
  <c r="I247" i="7"/>
  <c r="J247" i="7"/>
  <c r="J253" i="7"/>
  <c r="I253" i="7"/>
  <c r="J257" i="7"/>
  <c r="I257" i="7"/>
  <c r="I295" i="7"/>
  <c r="J295" i="7"/>
  <c r="J301" i="7"/>
  <c r="I301" i="7"/>
  <c r="J305" i="7"/>
  <c r="I305" i="7"/>
  <c r="I343" i="7"/>
  <c r="J343" i="7"/>
  <c r="J349" i="7"/>
  <c r="I349" i="7"/>
  <c r="J353" i="7"/>
  <c r="I353" i="7"/>
  <c r="I391" i="7"/>
  <c r="J391" i="7"/>
  <c r="J397" i="7"/>
  <c r="I397" i="7"/>
  <c r="J401" i="7"/>
  <c r="I401" i="7"/>
  <c r="J420" i="7"/>
  <c r="I420" i="7"/>
  <c r="I443" i="7"/>
  <c r="J443" i="7"/>
  <c r="J466" i="7"/>
  <c r="I466" i="7"/>
  <c r="I475" i="7"/>
  <c r="J475" i="7"/>
  <c r="J481" i="7"/>
  <c r="I481" i="7"/>
  <c r="J498" i="7"/>
  <c r="I498" i="7"/>
  <c r="I519" i="7"/>
  <c r="J519" i="7"/>
  <c r="J521" i="7"/>
  <c r="I521" i="7"/>
  <c r="J550" i="7"/>
  <c r="I550" i="7"/>
  <c r="I563" i="7"/>
  <c r="J563" i="7"/>
  <c r="I572" i="7"/>
  <c r="J572" i="7"/>
  <c r="J574" i="7"/>
  <c r="I574" i="7"/>
  <c r="J576" i="7"/>
  <c r="I576" i="7"/>
  <c r="I587" i="7"/>
  <c r="J587" i="7"/>
  <c r="I596" i="7"/>
  <c r="J596" i="7"/>
  <c r="J598" i="7"/>
  <c r="I598" i="7"/>
  <c r="I611" i="7"/>
  <c r="J611" i="7"/>
  <c r="I635" i="7"/>
  <c r="J635" i="7"/>
  <c r="J662" i="7"/>
  <c r="I662" i="7"/>
  <c r="I713" i="7"/>
  <c r="J713" i="7"/>
  <c r="J720" i="7"/>
  <c r="I720" i="7"/>
  <c r="J733" i="7"/>
  <c r="I733" i="7"/>
  <c r="I744" i="7"/>
  <c r="J744" i="7"/>
  <c r="J748" i="7"/>
  <c r="I748" i="7"/>
  <c r="I755" i="7"/>
  <c r="J755" i="7"/>
  <c r="J784" i="7"/>
  <c r="I784" i="7"/>
  <c r="J826" i="7"/>
  <c r="I826" i="7"/>
  <c r="J853" i="7"/>
  <c r="I853" i="7"/>
  <c r="J878" i="7"/>
  <c r="I878" i="7"/>
  <c r="I899" i="7"/>
  <c r="J899" i="7"/>
  <c r="J908" i="7"/>
  <c r="I908" i="7"/>
  <c r="J914" i="7"/>
  <c r="I914" i="7"/>
  <c r="I1062" i="7"/>
  <c r="J1062" i="7"/>
  <c r="I1070" i="7"/>
  <c r="J1070" i="7"/>
  <c r="I1118" i="7"/>
  <c r="J1118" i="7"/>
  <c r="I1158" i="7"/>
  <c r="J1158" i="7"/>
  <c r="I1166" i="7"/>
  <c r="J1166" i="7"/>
  <c r="I1298" i="7"/>
  <c r="J1298" i="7"/>
  <c r="H258" i="15"/>
  <c r="L2" i="13"/>
  <c r="U2" i="6"/>
  <c r="E12" i="3"/>
  <c r="E3" i="7" s="1"/>
  <c r="F3" i="7" s="1"/>
  <c r="H3" i="7" s="1"/>
  <c r="U3" i="7" s="1"/>
  <c r="BB84" i="5"/>
  <c r="BD84" i="5" s="1"/>
  <c r="BH118" i="5"/>
  <c r="BH190" i="5"/>
  <c r="J19" i="7"/>
  <c r="I19" i="7"/>
  <c r="J238" i="7"/>
  <c r="I238" i="7"/>
  <c r="J270" i="7"/>
  <c r="I270" i="7"/>
  <c r="J276" i="7"/>
  <c r="I276" i="7"/>
  <c r="J286" i="7"/>
  <c r="I286" i="7"/>
  <c r="J318" i="7"/>
  <c r="I318" i="7"/>
  <c r="J324" i="7"/>
  <c r="I324" i="7"/>
  <c r="J334" i="7"/>
  <c r="I334" i="7"/>
  <c r="J366" i="7"/>
  <c r="I366" i="7"/>
  <c r="J372" i="7"/>
  <c r="I372" i="7"/>
  <c r="J382" i="7"/>
  <c r="I382" i="7"/>
  <c r="J414" i="7"/>
  <c r="I414" i="7"/>
  <c r="I435" i="7"/>
  <c r="J435" i="7"/>
  <c r="J437" i="7"/>
  <c r="I437" i="7"/>
  <c r="J456" i="7"/>
  <c r="I456" i="7"/>
  <c r="I479" i="7"/>
  <c r="J479" i="7"/>
  <c r="J517" i="7"/>
  <c r="I517" i="7"/>
  <c r="J540" i="7"/>
  <c r="I540" i="7"/>
  <c r="I555" i="7"/>
  <c r="J555" i="7"/>
  <c r="J557" i="7"/>
  <c r="I557" i="7"/>
  <c r="J570" i="7"/>
  <c r="I570" i="7"/>
  <c r="J594" i="7"/>
  <c r="I594" i="7"/>
  <c r="I603" i="7"/>
  <c r="J603" i="7"/>
  <c r="J605" i="7"/>
  <c r="I605" i="7"/>
  <c r="J618" i="7"/>
  <c r="I618" i="7"/>
  <c r="J640" i="7"/>
  <c r="I640" i="7"/>
  <c r="J653" i="7"/>
  <c r="I653" i="7"/>
  <c r="J669" i="7"/>
  <c r="I669" i="7"/>
  <c r="J678" i="7"/>
  <c r="I678" i="7"/>
  <c r="J685" i="7"/>
  <c r="I685" i="7"/>
  <c r="I696" i="7"/>
  <c r="J696" i="7"/>
  <c r="J700" i="7"/>
  <c r="I700" i="7"/>
  <c r="J764" i="7"/>
  <c r="I764" i="7"/>
  <c r="I775" i="7"/>
  <c r="J775" i="7"/>
  <c r="J797" i="7"/>
  <c r="I797" i="7"/>
  <c r="J806" i="7"/>
  <c r="I806" i="7"/>
  <c r="I815" i="7"/>
  <c r="J815" i="7"/>
  <c r="I831" i="7"/>
  <c r="J831" i="7"/>
  <c r="J862" i="7"/>
  <c r="I862" i="7"/>
  <c r="J885" i="7"/>
  <c r="I885" i="7"/>
  <c r="I887" i="7"/>
  <c r="J887" i="7"/>
  <c r="I891" i="7"/>
  <c r="J891" i="7"/>
  <c r="J893" i="7"/>
  <c r="I893" i="7"/>
  <c r="J897" i="7"/>
  <c r="I897" i="7"/>
  <c r="J910" i="7"/>
  <c r="I910" i="7"/>
  <c r="I919" i="7"/>
  <c r="J919" i="7"/>
  <c r="I927" i="7"/>
  <c r="J927" i="7"/>
  <c r="I1206" i="7"/>
  <c r="J1206" i="7"/>
  <c r="I1338" i="7"/>
  <c r="J1338" i="7"/>
  <c r="J1669" i="7"/>
  <c r="I1669" i="7"/>
  <c r="AX13" i="5"/>
  <c r="AP105" i="5"/>
  <c r="AR105" i="5" s="1"/>
  <c r="AQ111" i="5"/>
  <c r="AP111" i="5"/>
  <c r="AR111" i="5" s="1"/>
  <c r="AC111" i="5"/>
  <c r="AC115" i="5"/>
  <c r="BH136" i="5"/>
  <c r="F3" i="3"/>
  <c r="I259" i="15" s="1"/>
  <c r="BH58" i="5"/>
  <c r="AX60" i="5"/>
  <c r="AT72" i="5"/>
  <c r="AC127" i="5"/>
  <c r="BH129" i="5"/>
  <c r="AC142" i="5"/>
  <c r="BH142" i="5"/>
  <c r="BD145" i="5"/>
  <c r="BH169" i="5"/>
  <c r="BH177" i="5"/>
  <c r="I11" i="7"/>
  <c r="J11" i="7"/>
  <c r="J17" i="7"/>
  <c r="I17" i="7"/>
  <c r="J150" i="7"/>
  <c r="I150" i="7"/>
  <c r="J162" i="7"/>
  <c r="I162" i="7"/>
  <c r="J174" i="7"/>
  <c r="I174" i="7"/>
  <c r="J186" i="7"/>
  <c r="I186" i="7"/>
  <c r="J198" i="7"/>
  <c r="I198" i="7"/>
  <c r="J210" i="7"/>
  <c r="I210" i="7"/>
  <c r="J226" i="7"/>
  <c r="I226" i="7"/>
  <c r="J245" i="7"/>
  <c r="I245" i="7"/>
  <c r="I251" i="7"/>
  <c r="J251" i="7"/>
  <c r="J293" i="7"/>
  <c r="I293" i="7"/>
  <c r="I299" i="7"/>
  <c r="J299" i="7"/>
  <c r="J341" i="7"/>
  <c r="I341" i="7"/>
  <c r="I347" i="7"/>
  <c r="J347" i="7"/>
  <c r="J389" i="7"/>
  <c r="I389" i="7"/>
  <c r="I395" i="7"/>
  <c r="J395" i="7"/>
  <c r="J418" i="7"/>
  <c r="I418" i="7"/>
  <c r="I427" i="7"/>
  <c r="J427" i="7"/>
  <c r="J433" i="7"/>
  <c r="I433" i="7"/>
  <c r="J450" i="7"/>
  <c r="I450" i="7"/>
  <c r="I471" i="7"/>
  <c r="J471" i="7"/>
  <c r="J473" i="7"/>
  <c r="I473" i="7"/>
  <c r="J502" i="7"/>
  <c r="I502" i="7"/>
  <c r="I511" i="7"/>
  <c r="J511" i="7"/>
  <c r="J534" i="7"/>
  <c r="I534" i="7"/>
  <c r="J553" i="7"/>
  <c r="I553" i="7"/>
  <c r="I559" i="7"/>
  <c r="J559" i="7"/>
  <c r="I583" i="7"/>
  <c r="J583" i="7"/>
  <c r="J601" i="7"/>
  <c r="I601" i="7"/>
  <c r="I607" i="7"/>
  <c r="J607" i="7"/>
  <c r="I627" i="7"/>
  <c r="J627" i="7"/>
  <c r="J633" i="7"/>
  <c r="I633" i="7"/>
  <c r="J674" i="7"/>
  <c r="I674" i="7"/>
  <c r="J718" i="7"/>
  <c r="I718" i="7"/>
  <c r="I731" i="7"/>
  <c r="J731" i="7"/>
  <c r="I751" i="7"/>
  <c r="J751" i="7"/>
  <c r="J753" i="7"/>
  <c r="I753" i="7"/>
  <c r="I771" i="7"/>
  <c r="J771" i="7"/>
  <c r="J782" i="7"/>
  <c r="I782" i="7"/>
  <c r="I840" i="7"/>
  <c r="J840" i="7"/>
  <c r="J844" i="7"/>
  <c r="I844" i="7"/>
  <c r="I851" i="7"/>
  <c r="J851" i="7"/>
  <c r="J876" i="7"/>
  <c r="I876" i="7"/>
  <c r="I931" i="7"/>
  <c r="J931" i="7"/>
  <c r="I939" i="7"/>
  <c r="J939" i="7"/>
  <c r="J950" i="7"/>
  <c r="I950" i="7"/>
  <c r="I1026" i="7"/>
  <c r="J1026" i="7"/>
  <c r="I1058" i="7"/>
  <c r="J1058" i="7"/>
  <c r="I1182" i="7"/>
  <c r="J1182" i="7"/>
  <c r="I1398" i="7"/>
  <c r="J1398" i="7"/>
  <c r="AQ142" i="5"/>
  <c r="BH166" i="5"/>
  <c r="AP167" i="5"/>
  <c r="AC167" i="5"/>
  <c r="AQ169" i="5"/>
  <c r="BH182" i="5"/>
  <c r="BH188" i="5"/>
  <c r="B33" i="15"/>
  <c r="L54" i="15"/>
  <c r="Q2" i="6"/>
  <c r="J9" i="7"/>
  <c r="I9" i="7"/>
  <c r="J13" i="7"/>
  <c r="I13" i="7"/>
  <c r="J216" i="7"/>
  <c r="I216" i="7"/>
  <c r="I243" i="7"/>
  <c r="J243" i="7"/>
  <c r="J274" i="7"/>
  <c r="I274" i="7"/>
  <c r="I291" i="7"/>
  <c r="J291" i="7"/>
  <c r="J322" i="7"/>
  <c r="I322" i="7"/>
  <c r="I339" i="7"/>
  <c r="J339" i="7"/>
  <c r="J370" i="7"/>
  <c r="I370" i="7"/>
  <c r="I387" i="7"/>
  <c r="J387" i="7"/>
  <c r="I431" i="7"/>
  <c r="J431" i="7"/>
  <c r="J469" i="7"/>
  <c r="I469" i="7"/>
  <c r="J492" i="7"/>
  <c r="I492" i="7"/>
  <c r="I515" i="7"/>
  <c r="J515" i="7"/>
  <c r="J538" i="7"/>
  <c r="I538" i="7"/>
  <c r="I547" i="7"/>
  <c r="J547" i="7"/>
  <c r="J629" i="7"/>
  <c r="I629" i="7"/>
  <c r="I631" i="7"/>
  <c r="J631" i="7"/>
  <c r="J638" i="7"/>
  <c r="I638" i="7"/>
  <c r="I667" i="7"/>
  <c r="J667" i="7"/>
  <c r="J672" i="7"/>
  <c r="I672" i="7"/>
  <c r="I683" i="7"/>
  <c r="J683" i="7"/>
  <c r="I703" i="7"/>
  <c r="J703" i="7"/>
  <c r="J705" i="7"/>
  <c r="I705" i="7"/>
  <c r="J736" i="7"/>
  <c r="I736" i="7"/>
  <c r="J813" i="7"/>
  <c r="I813" i="7"/>
  <c r="J829" i="7"/>
  <c r="I829" i="7"/>
  <c r="J849" i="7"/>
  <c r="I849" i="7"/>
  <c r="J860" i="7"/>
  <c r="I860" i="7"/>
  <c r="J902" i="7"/>
  <c r="I902" i="7"/>
  <c r="I935" i="7"/>
  <c r="J935" i="7"/>
  <c r="I967" i="7"/>
  <c r="J967" i="7"/>
  <c r="I1146" i="7"/>
  <c r="J1146" i="7"/>
  <c r="I1226" i="7"/>
  <c r="J1226" i="7"/>
  <c r="I1290" i="7"/>
  <c r="J1290" i="7"/>
  <c r="I693" i="7"/>
  <c r="I741" i="7"/>
  <c r="I789" i="7"/>
  <c r="I1068" i="7"/>
  <c r="J1068" i="7"/>
  <c r="I1074" i="7"/>
  <c r="J1074" i="7"/>
  <c r="J1097" i="7"/>
  <c r="I1097" i="7"/>
  <c r="J1103" i="7"/>
  <c r="I1103" i="7"/>
  <c r="J1113" i="7"/>
  <c r="I1113" i="7"/>
  <c r="J1119" i="7"/>
  <c r="I1119" i="7"/>
  <c r="I1170" i="7"/>
  <c r="J1170" i="7"/>
  <c r="I1176" i="7"/>
  <c r="J1176" i="7"/>
  <c r="I1178" i="7"/>
  <c r="J1178" i="7"/>
  <c r="J1191" i="7"/>
  <c r="I1191" i="7"/>
  <c r="I1212" i="7"/>
  <c r="J1212" i="7"/>
  <c r="I1214" i="7"/>
  <c r="J1214" i="7"/>
  <c r="J1227" i="7"/>
  <c r="I1227" i="7"/>
  <c r="I1248" i="7"/>
  <c r="J1248" i="7"/>
  <c r="I1250" i="7"/>
  <c r="J1250" i="7"/>
  <c r="J1263" i="7"/>
  <c r="I1263" i="7"/>
  <c r="I1284" i="7"/>
  <c r="J1284" i="7"/>
  <c r="I1286" i="7"/>
  <c r="J1286" i="7"/>
  <c r="J1299" i="7"/>
  <c r="I1299" i="7"/>
  <c r="I1320" i="7"/>
  <c r="J1320" i="7"/>
  <c r="I1322" i="7"/>
  <c r="J1322" i="7"/>
  <c r="J1331" i="7"/>
  <c r="I1331" i="7"/>
  <c r="I1344" i="7"/>
  <c r="J1344" i="7"/>
  <c r="I1346" i="7"/>
  <c r="J1346" i="7"/>
  <c r="J1355" i="7"/>
  <c r="I1355" i="7"/>
  <c r="I1368" i="7"/>
  <c r="J1368" i="7"/>
  <c r="I1370" i="7"/>
  <c r="J1370" i="7"/>
  <c r="J1379" i="7"/>
  <c r="I1379" i="7"/>
  <c r="I1392" i="7"/>
  <c r="J1392" i="7"/>
  <c r="I1394" i="7"/>
  <c r="J1394" i="7"/>
  <c r="J1403" i="7"/>
  <c r="I1403" i="7"/>
  <c r="J1428" i="7"/>
  <c r="I1428" i="7"/>
  <c r="J1453" i="7"/>
  <c r="I1453" i="7"/>
  <c r="J1463" i="7"/>
  <c r="I1463" i="7"/>
  <c r="I1490" i="7"/>
  <c r="J1490" i="7"/>
  <c r="I1494" i="7"/>
  <c r="J1494" i="7"/>
  <c r="I1564" i="7"/>
  <c r="J1564" i="7"/>
  <c r="I1602" i="7"/>
  <c r="J1602" i="7"/>
  <c r="J1621" i="7"/>
  <c r="I1621" i="7"/>
  <c r="I1666" i="7"/>
  <c r="J1666" i="7"/>
  <c r="I1674" i="7"/>
  <c r="J1674" i="7"/>
  <c r="I1703" i="7"/>
  <c r="J1703" i="7"/>
  <c r="J1705" i="7"/>
  <c r="I1705" i="7"/>
  <c r="J1709" i="7"/>
  <c r="I1709" i="7"/>
  <c r="J1717" i="7"/>
  <c r="I1717" i="7"/>
  <c r="J1721" i="7"/>
  <c r="I1721" i="7"/>
  <c r="I1731" i="7"/>
  <c r="J1731" i="7"/>
  <c r="J1769" i="7"/>
  <c r="I1769" i="7"/>
  <c r="I1809" i="7"/>
  <c r="J1809" i="7"/>
  <c r="I1818" i="7"/>
  <c r="J1818" i="7"/>
  <c r="I1835" i="7"/>
  <c r="J1835" i="7"/>
  <c r="J1908" i="7"/>
  <c r="I1908" i="7"/>
  <c r="I1934" i="7"/>
  <c r="J1934" i="7"/>
  <c r="J2019" i="7"/>
  <c r="I2019" i="7"/>
  <c r="I690" i="7"/>
  <c r="J698" i="7"/>
  <c r="J707" i="7"/>
  <c r="I738" i="7"/>
  <c r="J746" i="7"/>
  <c r="I786" i="7"/>
  <c r="J794" i="7"/>
  <c r="I834" i="7"/>
  <c r="J842" i="7"/>
  <c r="I848" i="7"/>
  <c r="I865" i="7"/>
  <c r="I882" i="7"/>
  <c r="J890" i="7"/>
  <c r="I896" i="7"/>
  <c r="I913" i="7"/>
  <c r="I930" i="7"/>
  <c r="J938" i="7"/>
  <c r="I944" i="7"/>
  <c r="J947" i="7"/>
  <c r="I955" i="7"/>
  <c r="I961" i="7"/>
  <c r="I978" i="7"/>
  <c r="J986" i="7"/>
  <c r="I1003" i="7"/>
  <c r="J1006" i="7"/>
  <c r="I1015" i="7"/>
  <c r="J1018" i="7"/>
  <c r="I1032" i="7"/>
  <c r="J1032" i="7"/>
  <c r="J1101" i="7"/>
  <c r="I1101" i="7"/>
  <c r="J1107" i="7"/>
  <c r="I1107" i="7"/>
  <c r="I1278" i="7"/>
  <c r="J1278" i="7"/>
  <c r="I1314" i="7"/>
  <c r="J1314" i="7"/>
  <c r="J1329" i="7"/>
  <c r="I1329" i="7"/>
  <c r="I1342" i="7"/>
  <c r="J1342" i="7"/>
  <c r="J1353" i="7"/>
  <c r="I1353" i="7"/>
  <c r="I1366" i="7"/>
  <c r="J1366" i="7"/>
  <c r="J1377" i="7"/>
  <c r="I1377" i="7"/>
  <c r="I1390" i="7"/>
  <c r="J1390" i="7"/>
  <c r="J1401" i="7"/>
  <c r="I1401" i="7"/>
  <c r="I1410" i="7"/>
  <c r="J1410" i="7"/>
  <c r="J1419" i="7"/>
  <c r="I1419" i="7"/>
  <c r="I1433" i="7"/>
  <c r="J1433" i="7"/>
  <c r="I1442" i="7"/>
  <c r="J1442" i="7"/>
  <c r="J1449" i="7"/>
  <c r="I1449" i="7"/>
  <c r="I1478" i="7"/>
  <c r="J1478" i="7"/>
  <c r="I1486" i="7"/>
  <c r="J1486" i="7"/>
  <c r="J1488" i="7"/>
  <c r="I1488" i="7"/>
  <c r="I1553" i="7"/>
  <c r="J1553" i="7"/>
  <c r="I1568" i="7"/>
  <c r="J1568" i="7"/>
  <c r="I1596" i="7"/>
  <c r="J1596" i="7"/>
  <c r="I1658" i="7"/>
  <c r="J1658" i="7"/>
  <c r="I1660" i="7"/>
  <c r="J1660" i="7"/>
  <c r="I1672" i="7"/>
  <c r="J1672" i="7"/>
  <c r="J1693" i="7"/>
  <c r="I1693" i="7"/>
  <c r="J1725" i="7"/>
  <c r="I1725" i="7"/>
  <c r="J1733" i="7"/>
  <c r="I1733" i="7"/>
  <c r="J1737" i="7"/>
  <c r="I1737" i="7"/>
  <c r="J1782" i="7"/>
  <c r="I1782" i="7"/>
  <c r="J1786" i="7"/>
  <c r="I1786" i="7"/>
  <c r="I1833" i="7"/>
  <c r="J1833" i="7"/>
  <c r="I1842" i="7"/>
  <c r="J1842" i="7"/>
  <c r="J1880" i="7"/>
  <c r="I1880" i="7"/>
  <c r="J1926" i="7"/>
  <c r="I1926" i="7"/>
  <c r="I7" i="7"/>
  <c r="I10" i="7"/>
  <c r="T17" i="7"/>
  <c r="T18" i="7" s="1"/>
  <c r="I23" i="7"/>
  <c r="I27" i="7"/>
  <c r="I31" i="7"/>
  <c r="I35" i="7"/>
  <c r="I39" i="7"/>
  <c r="I43" i="7"/>
  <c r="I47" i="7"/>
  <c r="I51" i="7"/>
  <c r="I55" i="7"/>
  <c r="I59" i="7"/>
  <c r="I63" i="7"/>
  <c r="I67" i="7"/>
  <c r="I71" i="7"/>
  <c r="I75" i="7"/>
  <c r="I79" i="7"/>
  <c r="I83" i="7"/>
  <c r="I87" i="7"/>
  <c r="I91" i="7"/>
  <c r="I95" i="7"/>
  <c r="I99" i="7"/>
  <c r="I103" i="7"/>
  <c r="I107" i="7"/>
  <c r="I111" i="7"/>
  <c r="I115" i="7"/>
  <c r="I119" i="7"/>
  <c r="I123" i="7"/>
  <c r="I127" i="7"/>
  <c r="I131" i="7"/>
  <c r="I135" i="7"/>
  <c r="I139" i="7"/>
  <c r="I143" i="7"/>
  <c r="I147" i="7"/>
  <c r="I151" i="7"/>
  <c r="I155" i="7"/>
  <c r="I159" i="7"/>
  <c r="I163" i="7"/>
  <c r="I167" i="7"/>
  <c r="I171" i="7"/>
  <c r="I175" i="7"/>
  <c r="I179" i="7"/>
  <c r="I183" i="7"/>
  <c r="I187" i="7"/>
  <c r="I191" i="7"/>
  <c r="I195" i="7"/>
  <c r="I199" i="7"/>
  <c r="I203" i="7"/>
  <c r="I207" i="7"/>
  <c r="I211" i="7"/>
  <c r="I218" i="7"/>
  <c r="I225" i="7"/>
  <c r="I242" i="7"/>
  <c r="I249" i="7"/>
  <c r="I266" i="7"/>
  <c r="I273" i="7"/>
  <c r="I290" i="7"/>
  <c r="I297" i="7"/>
  <c r="I314" i="7"/>
  <c r="I321" i="7"/>
  <c r="I338" i="7"/>
  <c r="I345" i="7"/>
  <c r="I362" i="7"/>
  <c r="I369" i="7"/>
  <c r="I386" i="7"/>
  <c r="I393" i="7"/>
  <c r="I410" i="7"/>
  <c r="I417" i="7"/>
  <c r="I434" i="7"/>
  <c r="I441" i="7"/>
  <c r="I458" i="7"/>
  <c r="I465" i="7"/>
  <c r="I482" i="7"/>
  <c r="I489" i="7"/>
  <c r="I506" i="7"/>
  <c r="I513" i="7"/>
  <c r="I530" i="7"/>
  <c r="I537" i="7"/>
  <c r="I554" i="7"/>
  <c r="I561" i="7"/>
  <c r="I578" i="7"/>
  <c r="I585" i="7"/>
  <c r="I602" i="7"/>
  <c r="I609" i="7"/>
  <c r="I695" i="7"/>
  <c r="J726" i="7"/>
  <c r="I743" i="7"/>
  <c r="J774" i="7"/>
  <c r="I791" i="7"/>
  <c r="J822" i="7"/>
  <c r="I839" i="7"/>
  <c r="I941" i="7"/>
  <c r="I989" i="7"/>
  <c r="J1072" i="7"/>
  <c r="I1076" i="7"/>
  <c r="J1076" i="7"/>
  <c r="I1078" i="7"/>
  <c r="I1095" i="7"/>
  <c r="I1156" i="7"/>
  <c r="I1162" i="7"/>
  <c r="I1164" i="7"/>
  <c r="J1164" i="7"/>
  <c r="I1172" i="7"/>
  <c r="J1172" i="7"/>
  <c r="J1174" i="7"/>
  <c r="J1185" i="7"/>
  <c r="I1185" i="7"/>
  <c r="J1187" i="7"/>
  <c r="I1187" i="7"/>
  <c r="I1208" i="7"/>
  <c r="J1208" i="7"/>
  <c r="J1210" i="7"/>
  <c r="J1221" i="7"/>
  <c r="I1221" i="7"/>
  <c r="J1223" i="7"/>
  <c r="I1223" i="7"/>
  <c r="I1244" i="7"/>
  <c r="J1244" i="7"/>
  <c r="J1246" i="7"/>
  <c r="J1257" i="7"/>
  <c r="I1257" i="7"/>
  <c r="J1259" i="7"/>
  <c r="I1259" i="7"/>
  <c r="I1280" i="7"/>
  <c r="J1280" i="7"/>
  <c r="J1282" i="7"/>
  <c r="J1293" i="7"/>
  <c r="I1293" i="7"/>
  <c r="J1295" i="7"/>
  <c r="I1295" i="7"/>
  <c r="I1316" i="7"/>
  <c r="J1316" i="7"/>
  <c r="J1318" i="7"/>
  <c r="J1325" i="7"/>
  <c r="I1325" i="7"/>
  <c r="J1349" i="7"/>
  <c r="I1349" i="7"/>
  <c r="J1373" i="7"/>
  <c r="I1373" i="7"/>
  <c r="J1397" i="7"/>
  <c r="I1397" i="7"/>
  <c r="J1412" i="7"/>
  <c r="I1426" i="7"/>
  <c r="J1426" i="7"/>
  <c r="J1440" i="7"/>
  <c r="I1440" i="7"/>
  <c r="J1447" i="7"/>
  <c r="I1447" i="7"/>
  <c r="I1457" i="7"/>
  <c r="J1457" i="7"/>
  <c r="J1461" i="7"/>
  <c r="J1511" i="7"/>
  <c r="I1511" i="7"/>
  <c r="I1513" i="7"/>
  <c r="I1526" i="7"/>
  <c r="J1526" i="7"/>
  <c r="J1574" i="7"/>
  <c r="I1574" i="7"/>
  <c r="J1578" i="7"/>
  <c r="J1582" i="7"/>
  <c r="I1582" i="7"/>
  <c r="J1617" i="7"/>
  <c r="I1617" i="7"/>
  <c r="J1685" i="7"/>
  <c r="I1685" i="7"/>
  <c r="J1697" i="7"/>
  <c r="I1697" i="7"/>
  <c r="J1701" i="7"/>
  <c r="I1701" i="7"/>
  <c r="I1743" i="7"/>
  <c r="J1743" i="7"/>
  <c r="J1745" i="7"/>
  <c r="I1745" i="7"/>
  <c r="I1866" i="7"/>
  <c r="J1866" i="7"/>
  <c r="I1906" i="7"/>
  <c r="J1906" i="7"/>
  <c r="J1956" i="7"/>
  <c r="I1956" i="7"/>
  <c r="J1960" i="7"/>
  <c r="I1960" i="7"/>
  <c r="I1965" i="7"/>
  <c r="J1965" i="7"/>
  <c r="I2033" i="7"/>
  <c r="J2033" i="7"/>
  <c r="I650" i="7"/>
  <c r="I664" i="7"/>
  <c r="J898" i="7"/>
  <c r="I904" i="7"/>
  <c r="I921" i="7"/>
  <c r="I938" i="7"/>
  <c r="J946" i="7"/>
  <c r="I952" i="7"/>
  <c r="J955" i="7"/>
  <c r="I963" i="7"/>
  <c r="I969" i="7"/>
  <c r="I986" i="7"/>
  <c r="J994" i="7"/>
  <c r="I1000" i="7"/>
  <c r="J1003" i="7"/>
  <c r="I1006" i="7"/>
  <c r="I1009" i="7"/>
  <c r="I1012" i="7"/>
  <c r="J1015" i="7"/>
  <c r="I1018" i="7"/>
  <c r="I1021" i="7"/>
  <c r="J1034" i="7"/>
  <c r="J1036" i="7"/>
  <c r="I1042" i="7"/>
  <c r="I1053" i="7"/>
  <c r="J1055" i="7"/>
  <c r="I1057" i="7"/>
  <c r="I1080" i="7"/>
  <c r="J1080" i="7"/>
  <c r="I1084" i="7"/>
  <c r="I1134" i="7"/>
  <c r="J1134" i="7"/>
  <c r="I1144" i="7"/>
  <c r="I1150" i="7"/>
  <c r="I1152" i="7"/>
  <c r="J1152" i="7"/>
  <c r="I1160" i="7"/>
  <c r="J1160" i="7"/>
  <c r="J1168" i="7"/>
  <c r="J1181" i="7"/>
  <c r="I1181" i="7"/>
  <c r="J1204" i="7"/>
  <c r="J1217" i="7"/>
  <c r="I1217" i="7"/>
  <c r="J1240" i="7"/>
  <c r="J1253" i="7"/>
  <c r="I1253" i="7"/>
  <c r="J1276" i="7"/>
  <c r="J1289" i="7"/>
  <c r="I1289" i="7"/>
  <c r="J1312" i="7"/>
  <c r="I1336" i="7"/>
  <c r="J1336" i="7"/>
  <c r="I1340" i="7"/>
  <c r="J1340" i="7"/>
  <c r="I1360" i="7"/>
  <c r="J1360" i="7"/>
  <c r="I1364" i="7"/>
  <c r="J1364" i="7"/>
  <c r="I1384" i="7"/>
  <c r="J1384" i="7"/>
  <c r="I1388" i="7"/>
  <c r="J1388" i="7"/>
  <c r="I1408" i="7"/>
  <c r="J1408" i="7"/>
  <c r="J1415" i="7"/>
  <c r="I1415" i="7"/>
  <c r="J1424" i="7"/>
  <c r="I1424" i="7"/>
  <c r="I1474" i="7"/>
  <c r="J1474" i="7"/>
  <c r="J1476" i="7"/>
  <c r="I1476" i="7"/>
  <c r="J1480" i="7"/>
  <c r="I1480" i="7"/>
  <c r="I1482" i="7"/>
  <c r="J1482" i="7"/>
  <c r="J1484" i="7"/>
  <c r="I1484" i="7"/>
  <c r="J1501" i="7"/>
  <c r="I1501" i="7"/>
  <c r="I1522" i="7"/>
  <c r="J1522" i="7"/>
  <c r="J1528" i="7"/>
  <c r="I1528" i="7"/>
  <c r="I1538" i="7"/>
  <c r="J1538" i="7"/>
  <c r="I1542" i="7"/>
  <c r="J1542" i="7"/>
  <c r="J1544" i="7"/>
  <c r="I1544" i="7"/>
  <c r="J1546" i="7"/>
  <c r="J1548" i="7"/>
  <c r="I1548" i="7"/>
  <c r="I1586" i="7"/>
  <c r="J1586" i="7"/>
  <c r="J1654" i="7"/>
  <c r="I1654" i="7"/>
  <c r="J1689" i="7"/>
  <c r="I1689" i="7"/>
  <c r="J1794" i="7"/>
  <c r="I1794" i="7"/>
  <c r="J1878" i="7"/>
  <c r="I1878" i="7"/>
  <c r="J1954" i="7"/>
  <c r="I1954" i="7"/>
  <c r="D14" i="15"/>
  <c r="T75" i="15"/>
  <c r="D11" i="15"/>
  <c r="D10" i="15"/>
  <c r="T5" i="7"/>
  <c r="P6" i="7"/>
  <c r="R12" i="7"/>
  <c r="N13" i="7"/>
  <c r="R15" i="7"/>
  <c r="N16" i="7"/>
  <c r="I692" i="7"/>
  <c r="J695" i="7"/>
  <c r="I709" i="7"/>
  <c r="I726" i="7"/>
  <c r="I740" i="7"/>
  <c r="J743" i="7"/>
  <c r="I757" i="7"/>
  <c r="I774" i="7"/>
  <c r="I788" i="7"/>
  <c r="J791" i="7"/>
  <c r="I805" i="7"/>
  <c r="I822" i="7"/>
  <c r="I836" i="7"/>
  <c r="J839" i="7"/>
  <c r="I895" i="7"/>
  <c r="J926" i="7"/>
  <c r="I943" i="7"/>
  <c r="J974" i="7"/>
  <c r="I991" i="7"/>
  <c r="I1082" i="7"/>
  <c r="J1082" i="7"/>
  <c r="I1122" i="7"/>
  <c r="J1122" i="7"/>
  <c r="I1140" i="7"/>
  <c r="J1140" i="7"/>
  <c r="I1148" i="7"/>
  <c r="J1148" i="7"/>
  <c r="I1154" i="7"/>
  <c r="J1154" i="7"/>
  <c r="J1179" i="7"/>
  <c r="I1179" i="7"/>
  <c r="I1200" i="7"/>
  <c r="J1200" i="7"/>
  <c r="I1202" i="7"/>
  <c r="J1202" i="7"/>
  <c r="J1215" i="7"/>
  <c r="I1215" i="7"/>
  <c r="I1236" i="7"/>
  <c r="J1236" i="7"/>
  <c r="I1238" i="7"/>
  <c r="J1238" i="7"/>
  <c r="J1251" i="7"/>
  <c r="I1251" i="7"/>
  <c r="I1272" i="7"/>
  <c r="J1272" i="7"/>
  <c r="I1274" i="7"/>
  <c r="J1274" i="7"/>
  <c r="J1287" i="7"/>
  <c r="I1287" i="7"/>
  <c r="I1308" i="7"/>
  <c r="J1308" i="7"/>
  <c r="I1310" i="7"/>
  <c r="J1310" i="7"/>
  <c r="J1323" i="7"/>
  <c r="I1323" i="7"/>
  <c r="J1347" i="7"/>
  <c r="I1347" i="7"/>
  <c r="J1371" i="7"/>
  <c r="I1371" i="7"/>
  <c r="J1395" i="7"/>
  <c r="I1395" i="7"/>
  <c r="I1438" i="7"/>
  <c r="J1438" i="7"/>
  <c r="J1472" i="7"/>
  <c r="I1472" i="7"/>
  <c r="J1497" i="7"/>
  <c r="I1497" i="7"/>
  <c r="J1520" i="7"/>
  <c r="I1520" i="7"/>
  <c r="I1530" i="7"/>
  <c r="J1530" i="7"/>
  <c r="J1532" i="7"/>
  <c r="I1532" i="7"/>
  <c r="J1536" i="7"/>
  <c r="I1536" i="7"/>
  <c r="I1584" i="7"/>
  <c r="J1584" i="7"/>
  <c r="J1613" i="7"/>
  <c r="I1613" i="7"/>
  <c r="J1677" i="7"/>
  <c r="I1677" i="7"/>
  <c r="J1714" i="7"/>
  <c r="I1714" i="7"/>
  <c r="J1749" i="7"/>
  <c r="I1749" i="7"/>
  <c r="J1753" i="7"/>
  <c r="I1753" i="7"/>
  <c r="I1775" i="7"/>
  <c r="J1775" i="7"/>
  <c r="J1777" i="7"/>
  <c r="I1777" i="7"/>
  <c r="J1798" i="7"/>
  <c r="I1798" i="7"/>
  <c r="I1819" i="7"/>
  <c r="J1819" i="7"/>
  <c r="J1829" i="7"/>
  <c r="I1829" i="7"/>
  <c r="J1845" i="7"/>
  <c r="I1845" i="7"/>
  <c r="I1853" i="7"/>
  <c r="J1853" i="7"/>
  <c r="I1859" i="7"/>
  <c r="J1859" i="7"/>
  <c r="J1893" i="7"/>
  <c r="I1893" i="7"/>
  <c r="I1982" i="7"/>
  <c r="J1982" i="7"/>
  <c r="I850" i="7"/>
  <c r="I1044" i="7"/>
  <c r="J1044" i="7"/>
  <c r="J1067" i="7"/>
  <c r="I1067" i="7"/>
  <c r="I1088" i="7"/>
  <c r="J1088" i="7"/>
  <c r="I1110" i="7"/>
  <c r="J1110" i="7"/>
  <c r="I1128" i="7"/>
  <c r="J1128" i="7"/>
  <c r="I1136" i="7"/>
  <c r="J1136" i="7"/>
  <c r="I1142" i="7"/>
  <c r="J1142" i="7"/>
  <c r="I1194" i="7"/>
  <c r="J1194" i="7"/>
  <c r="I1230" i="7"/>
  <c r="J1230" i="7"/>
  <c r="I1266" i="7"/>
  <c r="J1266" i="7"/>
  <c r="I1302" i="7"/>
  <c r="J1302" i="7"/>
  <c r="J1413" i="7"/>
  <c r="I1413" i="7"/>
  <c r="J1436" i="7"/>
  <c r="I1436" i="7"/>
  <c r="J1464" i="7"/>
  <c r="I1464" i="7"/>
  <c r="J1468" i="7"/>
  <c r="I1468" i="7"/>
  <c r="I1470" i="7"/>
  <c r="J1470" i="7"/>
  <c r="J1495" i="7"/>
  <c r="I1495" i="7"/>
  <c r="I1505" i="7"/>
  <c r="J1505" i="7"/>
  <c r="I1518" i="7"/>
  <c r="J1518" i="7"/>
  <c r="J1561" i="7"/>
  <c r="I1561" i="7"/>
  <c r="J1565" i="7"/>
  <c r="I1565" i="7"/>
  <c r="I1611" i="7"/>
  <c r="J1611" i="7"/>
  <c r="I1634" i="7"/>
  <c r="J1634" i="7"/>
  <c r="I1642" i="7"/>
  <c r="J1642" i="7"/>
  <c r="J1681" i="7"/>
  <c r="I1681" i="7"/>
  <c r="J1706" i="7"/>
  <c r="I1706" i="7"/>
  <c r="J1710" i="7"/>
  <c r="I1710" i="7"/>
  <c r="J1718" i="7"/>
  <c r="I1718" i="7"/>
  <c r="I2045" i="7"/>
  <c r="J2045" i="7"/>
  <c r="I2214" i="7"/>
  <c r="J2214" i="7"/>
  <c r="J2438" i="7"/>
  <c r="I2438" i="7"/>
  <c r="I2469" i="7"/>
  <c r="J2469" i="7"/>
  <c r="I1050" i="7"/>
  <c r="J1050" i="7"/>
  <c r="J1073" i="7"/>
  <c r="I1073" i="7"/>
  <c r="I1092" i="7"/>
  <c r="J1092" i="7"/>
  <c r="I1098" i="7"/>
  <c r="J1098" i="7"/>
  <c r="I1116" i="7"/>
  <c r="J1116" i="7"/>
  <c r="I1124" i="7"/>
  <c r="J1124" i="7"/>
  <c r="I1130" i="7"/>
  <c r="J1130" i="7"/>
  <c r="J1169" i="7"/>
  <c r="I1169" i="7"/>
  <c r="J1173" i="7"/>
  <c r="I1173" i="7"/>
  <c r="J1175" i="7"/>
  <c r="I1175" i="7"/>
  <c r="I1196" i="7"/>
  <c r="J1196" i="7"/>
  <c r="J1209" i="7"/>
  <c r="I1209" i="7"/>
  <c r="J1211" i="7"/>
  <c r="I1211" i="7"/>
  <c r="I1232" i="7"/>
  <c r="J1232" i="7"/>
  <c r="J1245" i="7"/>
  <c r="I1245" i="7"/>
  <c r="J1247" i="7"/>
  <c r="I1247" i="7"/>
  <c r="I1268" i="7"/>
  <c r="J1268" i="7"/>
  <c r="J1281" i="7"/>
  <c r="I1281" i="7"/>
  <c r="J1283" i="7"/>
  <c r="I1283" i="7"/>
  <c r="I1304" i="7"/>
  <c r="J1304" i="7"/>
  <c r="J1317" i="7"/>
  <c r="I1317" i="7"/>
  <c r="J1319" i="7"/>
  <c r="I1319" i="7"/>
  <c r="I1332" i="7"/>
  <c r="J1332" i="7"/>
  <c r="I1334" i="7"/>
  <c r="J1334" i="7"/>
  <c r="J1343" i="7"/>
  <c r="I1343" i="7"/>
  <c r="I1356" i="7"/>
  <c r="J1356" i="7"/>
  <c r="I1358" i="7"/>
  <c r="J1358" i="7"/>
  <c r="J1367" i="7"/>
  <c r="I1367" i="7"/>
  <c r="I1380" i="7"/>
  <c r="J1380" i="7"/>
  <c r="I1382" i="7"/>
  <c r="J1382" i="7"/>
  <c r="J1391" i="7"/>
  <c r="I1391" i="7"/>
  <c r="I1404" i="7"/>
  <c r="J1404" i="7"/>
  <c r="I1406" i="7"/>
  <c r="J1406" i="7"/>
  <c r="J1411" i="7"/>
  <c r="I1411" i="7"/>
  <c r="J1443" i="7"/>
  <c r="I1443" i="7"/>
  <c r="I1462" i="7"/>
  <c r="J1462" i="7"/>
  <c r="J1489" i="7"/>
  <c r="I1489" i="7"/>
  <c r="J1516" i="7"/>
  <c r="I1516" i="7"/>
  <c r="J1554" i="7"/>
  <c r="I1554" i="7"/>
  <c r="I1569" i="7"/>
  <c r="J1569" i="7"/>
  <c r="J1597" i="7"/>
  <c r="I1597" i="7"/>
  <c r="J1601" i="7"/>
  <c r="I1601" i="7"/>
  <c r="J1609" i="7"/>
  <c r="I1609" i="7"/>
  <c r="I1622" i="7"/>
  <c r="J1622" i="7"/>
  <c r="I1640" i="7"/>
  <c r="J1640" i="7"/>
  <c r="J1726" i="7"/>
  <c r="I1726" i="7"/>
  <c r="J1730" i="7"/>
  <c r="I1730" i="7"/>
  <c r="J1770" i="7"/>
  <c r="I1770" i="7"/>
  <c r="J1817" i="7"/>
  <c r="I1817" i="7"/>
  <c r="I1843" i="7"/>
  <c r="J1843" i="7"/>
  <c r="J1998" i="7"/>
  <c r="I1998" i="7"/>
  <c r="J2000" i="7"/>
  <c r="I2000" i="7"/>
  <c r="J2420" i="7"/>
  <c r="I2420" i="7"/>
  <c r="AB6" i="6"/>
  <c r="I220" i="7"/>
  <c r="I244" i="7"/>
  <c r="I268" i="7"/>
  <c r="I292" i="7"/>
  <c r="I316" i="7"/>
  <c r="I340" i="7"/>
  <c r="I364" i="7"/>
  <c r="I388" i="7"/>
  <c r="I412" i="7"/>
  <c r="I920" i="7"/>
  <c r="J923" i="7"/>
  <c r="I937" i="7"/>
  <c r="I954" i="7"/>
  <c r="I968" i="7"/>
  <c r="J971" i="7"/>
  <c r="I985" i="7"/>
  <c r="I1002" i="7"/>
  <c r="I1005" i="7"/>
  <c r="I1008" i="7"/>
  <c r="J1011" i="7"/>
  <c r="I1014" i="7"/>
  <c r="I1017" i="7"/>
  <c r="I1020" i="7"/>
  <c r="I1029" i="7"/>
  <c r="J1031" i="7"/>
  <c r="I1033" i="7"/>
  <c r="J1046" i="7"/>
  <c r="J1048" i="7"/>
  <c r="I1054" i="7"/>
  <c r="J1090" i="7"/>
  <c r="I1104" i="7"/>
  <c r="J1104" i="7"/>
  <c r="I1112" i="7"/>
  <c r="J1112" i="7"/>
  <c r="J1120" i="7"/>
  <c r="J1126" i="7"/>
  <c r="J1157" i="7"/>
  <c r="I1157" i="7"/>
  <c r="J1163" i="7"/>
  <c r="I1163" i="7"/>
  <c r="J1192" i="7"/>
  <c r="J1205" i="7"/>
  <c r="I1205" i="7"/>
  <c r="J1228" i="7"/>
  <c r="J1241" i="7"/>
  <c r="I1241" i="7"/>
  <c r="J1264" i="7"/>
  <c r="J1277" i="7"/>
  <c r="I1277" i="7"/>
  <c r="J1300" i="7"/>
  <c r="J1313" i="7"/>
  <c r="I1313" i="7"/>
  <c r="I1330" i="7"/>
  <c r="J1330" i="7"/>
  <c r="J1341" i="7"/>
  <c r="I1341" i="7"/>
  <c r="I1354" i="7"/>
  <c r="J1354" i="7"/>
  <c r="J1365" i="7"/>
  <c r="I1365" i="7"/>
  <c r="I1378" i="7"/>
  <c r="J1378" i="7"/>
  <c r="J1389" i="7"/>
  <c r="I1389" i="7"/>
  <c r="I1402" i="7"/>
  <c r="J1402" i="7"/>
  <c r="I1420" i="7"/>
  <c r="J1420" i="7"/>
  <c r="J1427" i="7"/>
  <c r="I1427" i="7"/>
  <c r="I1434" i="7"/>
  <c r="J1434" i="7"/>
  <c r="J1452" i="7"/>
  <c r="I1452" i="7"/>
  <c r="J1460" i="7"/>
  <c r="I1460" i="7"/>
  <c r="J1512" i="7"/>
  <c r="I1512" i="7"/>
  <c r="J1589" i="7"/>
  <c r="I1589" i="7"/>
  <c r="J1593" i="7"/>
  <c r="I1593" i="7"/>
  <c r="J1605" i="7"/>
  <c r="I1605" i="7"/>
  <c r="I1722" i="7"/>
  <c r="J1738" i="7"/>
  <c r="I1738" i="7"/>
  <c r="I1867" i="7"/>
  <c r="J1867" i="7"/>
  <c r="J1873" i="7"/>
  <c r="I1873" i="7"/>
  <c r="I1907" i="7"/>
  <c r="J1907" i="7"/>
  <c r="J1918" i="7"/>
  <c r="J1968" i="7"/>
  <c r="I1968" i="7"/>
  <c r="I2102" i="7"/>
  <c r="J2102" i="7"/>
  <c r="AC3" i="6"/>
  <c r="AC6" i="6"/>
  <c r="T3" i="7"/>
  <c r="T6" i="7"/>
  <c r="P7" i="7"/>
  <c r="I12" i="7"/>
  <c r="N14" i="7"/>
  <c r="I15" i="7"/>
  <c r="I18" i="7"/>
  <c r="I21" i="7"/>
  <c r="I25" i="7"/>
  <c r="I29" i="7"/>
  <c r="I33" i="7"/>
  <c r="I37" i="7"/>
  <c r="I41" i="7"/>
  <c r="I45" i="7"/>
  <c r="I49" i="7"/>
  <c r="I53" i="7"/>
  <c r="I57" i="7"/>
  <c r="I61" i="7"/>
  <c r="I65" i="7"/>
  <c r="I69" i="7"/>
  <c r="I73" i="7"/>
  <c r="I77" i="7"/>
  <c r="I81" i="7"/>
  <c r="I85" i="7"/>
  <c r="I89" i="7"/>
  <c r="I93" i="7"/>
  <c r="I97" i="7"/>
  <c r="I101" i="7"/>
  <c r="I105" i="7"/>
  <c r="I109" i="7"/>
  <c r="I113" i="7"/>
  <c r="I117" i="7"/>
  <c r="I121" i="7"/>
  <c r="I125" i="7"/>
  <c r="I129" i="7"/>
  <c r="I133" i="7"/>
  <c r="I137" i="7"/>
  <c r="I141" i="7"/>
  <c r="I145" i="7"/>
  <c r="I149" i="7"/>
  <c r="I153" i="7"/>
  <c r="I157" i="7"/>
  <c r="I161" i="7"/>
  <c r="I165" i="7"/>
  <c r="I169" i="7"/>
  <c r="I173" i="7"/>
  <c r="I177" i="7"/>
  <c r="I181" i="7"/>
  <c r="I185" i="7"/>
  <c r="I189" i="7"/>
  <c r="I193" i="7"/>
  <c r="I197" i="7"/>
  <c r="I201" i="7"/>
  <c r="I205" i="7"/>
  <c r="I209" i="7"/>
  <c r="I213" i="7"/>
  <c r="I230" i="7"/>
  <c r="I237" i="7"/>
  <c r="I254" i="7"/>
  <c r="I261" i="7"/>
  <c r="I278" i="7"/>
  <c r="I285" i="7"/>
  <c r="I302" i="7"/>
  <c r="I309" i="7"/>
  <c r="I326" i="7"/>
  <c r="I333" i="7"/>
  <c r="I350" i="7"/>
  <c r="I357" i="7"/>
  <c r="I374" i="7"/>
  <c r="I381" i="7"/>
  <c r="I398" i="7"/>
  <c r="I405" i="7"/>
  <c r="I422" i="7"/>
  <c r="I429" i="7"/>
  <c r="I446" i="7"/>
  <c r="I453" i="7"/>
  <c r="I470" i="7"/>
  <c r="I477" i="7"/>
  <c r="I494" i="7"/>
  <c r="I501" i="7"/>
  <c r="I518" i="7"/>
  <c r="I525" i="7"/>
  <c r="I542" i="7"/>
  <c r="I549" i="7"/>
  <c r="I566" i="7"/>
  <c r="I573" i="7"/>
  <c r="I590" i="7"/>
  <c r="I597" i="7"/>
  <c r="I614" i="7"/>
  <c r="I621" i="7"/>
  <c r="I646" i="7"/>
  <c r="I660" i="7"/>
  <c r="J663" i="7"/>
  <c r="I677" i="7"/>
  <c r="I694" i="7"/>
  <c r="I708" i="7"/>
  <c r="J711" i="7"/>
  <c r="I725" i="7"/>
  <c r="I742" i="7"/>
  <c r="I756" i="7"/>
  <c r="J759" i="7"/>
  <c r="I773" i="7"/>
  <c r="I790" i="7"/>
  <c r="I804" i="7"/>
  <c r="J807" i="7"/>
  <c r="I821" i="7"/>
  <c r="I838" i="7"/>
  <c r="I852" i="7"/>
  <c r="J855" i="7"/>
  <c r="I869" i="7"/>
  <c r="I886" i="7"/>
  <c r="I900" i="7"/>
  <c r="J903" i="7"/>
  <c r="I917" i="7"/>
  <c r="I934" i="7"/>
  <c r="J942" i="7"/>
  <c r="I948" i="7"/>
  <c r="J951" i="7"/>
  <c r="I959" i="7"/>
  <c r="I965" i="7"/>
  <c r="I982" i="7"/>
  <c r="J990" i="7"/>
  <c r="I996" i="7"/>
  <c r="J999" i="7"/>
  <c r="I1039" i="7"/>
  <c r="I1071" i="7"/>
  <c r="J1079" i="7"/>
  <c r="I1079" i="7"/>
  <c r="J1096" i="7"/>
  <c r="I1100" i="7"/>
  <c r="J1100" i="7"/>
  <c r="I1106" i="7"/>
  <c r="J1106" i="7"/>
  <c r="J1108" i="7"/>
  <c r="J1114" i="7"/>
  <c r="J1145" i="7"/>
  <c r="I1145" i="7"/>
  <c r="J1151" i="7"/>
  <c r="I1151" i="7"/>
  <c r="J1161" i="7"/>
  <c r="I1161" i="7"/>
  <c r="J1167" i="7"/>
  <c r="I1167" i="7"/>
  <c r="I1186" i="7"/>
  <c r="I1188" i="7"/>
  <c r="J1188" i="7"/>
  <c r="J1203" i="7"/>
  <c r="I1203" i="7"/>
  <c r="I1222" i="7"/>
  <c r="I1224" i="7"/>
  <c r="J1224" i="7"/>
  <c r="J1239" i="7"/>
  <c r="I1239" i="7"/>
  <c r="I1258" i="7"/>
  <c r="I1260" i="7"/>
  <c r="J1260" i="7"/>
  <c r="J1275" i="7"/>
  <c r="I1275" i="7"/>
  <c r="I1294" i="7"/>
  <c r="I1296" i="7"/>
  <c r="J1296" i="7"/>
  <c r="J1311" i="7"/>
  <c r="I1311" i="7"/>
  <c r="J1337" i="7"/>
  <c r="I1337" i="7"/>
  <c r="J1361" i="7"/>
  <c r="I1361" i="7"/>
  <c r="J1385" i="7"/>
  <c r="I1385" i="7"/>
  <c r="J1409" i="7"/>
  <c r="I1409" i="7"/>
  <c r="I1418" i="7"/>
  <c r="J1418" i="7"/>
  <c r="J1432" i="7"/>
  <c r="I1432" i="7"/>
  <c r="J1448" i="7"/>
  <c r="I1448" i="7"/>
  <c r="J1450" i="7"/>
  <c r="I1458" i="7"/>
  <c r="J1458" i="7"/>
  <c r="J1477" i="7"/>
  <c r="I1477" i="7"/>
  <c r="J1485" i="7"/>
  <c r="I1485" i="7"/>
  <c r="J1493" i="7"/>
  <c r="J1545" i="7"/>
  <c r="I1545" i="7"/>
  <c r="J1558" i="7"/>
  <c r="I1558" i="7"/>
  <c r="J1657" i="7"/>
  <c r="I1657" i="7"/>
  <c r="I1692" i="7"/>
  <c r="J1692" i="7"/>
  <c r="I1698" i="7"/>
  <c r="J1698" i="7"/>
  <c r="I1734" i="7"/>
  <c r="J1742" i="7"/>
  <c r="I1742" i="7"/>
  <c r="J1757" i="7"/>
  <c r="I1757" i="7"/>
  <c r="J1761" i="7"/>
  <c r="I1761" i="7"/>
  <c r="J1785" i="7"/>
  <c r="I1785" i="7"/>
  <c r="I1813" i="7"/>
  <c r="J1813" i="7"/>
  <c r="J1822" i="7"/>
  <c r="I1822" i="7"/>
  <c r="I2174" i="7"/>
  <c r="J2174" i="7"/>
  <c r="J2180" i="7"/>
  <c r="I2180" i="7"/>
  <c r="J2182" i="7"/>
  <c r="I2182" i="7"/>
  <c r="J2204" i="7"/>
  <c r="I2204" i="7"/>
  <c r="Q4" i="6"/>
  <c r="V4" i="6" s="1"/>
  <c r="C12" i="15"/>
  <c r="C13" i="15"/>
  <c r="C10" i="15"/>
  <c r="C14" i="15"/>
  <c r="T46" i="15"/>
  <c r="Q7" i="7"/>
  <c r="O14" i="7"/>
  <c r="S16" i="7"/>
  <c r="I945" i="7"/>
  <c r="I993" i="7"/>
  <c r="I1024" i="7"/>
  <c r="I1035" i="7"/>
  <c r="J1037" i="7"/>
  <c r="J1052" i="7"/>
  <c r="J1054" i="7"/>
  <c r="I1056" i="7"/>
  <c r="J1056" i="7"/>
  <c r="I1060" i="7"/>
  <c r="I1077" i="7"/>
  <c r="J1085" i="7"/>
  <c r="I1085" i="7"/>
  <c r="J1102" i="7"/>
  <c r="J1133" i="7"/>
  <c r="I1133" i="7"/>
  <c r="J1139" i="7"/>
  <c r="I1139" i="7"/>
  <c r="J1149" i="7"/>
  <c r="I1149" i="7"/>
  <c r="J1155" i="7"/>
  <c r="I1155" i="7"/>
  <c r="I1180" i="7"/>
  <c r="I1216" i="7"/>
  <c r="I1252" i="7"/>
  <c r="I1288" i="7"/>
  <c r="I1324" i="7"/>
  <c r="J1324" i="7"/>
  <c r="I1328" i="7"/>
  <c r="J1328" i="7"/>
  <c r="I1348" i="7"/>
  <c r="J1348" i="7"/>
  <c r="I1352" i="7"/>
  <c r="J1352" i="7"/>
  <c r="I1372" i="7"/>
  <c r="J1372" i="7"/>
  <c r="I1376" i="7"/>
  <c r="J1376" i="7"/>
  <c r="I1396" i="7"/>
  <c r="J1396" i="7"/>
  <c r="I1400" i="7"/>
  <c r="J1400" i="7"/>
  <c r="I1446" i="7"/>
  <c r="J1446" i="7"/>
  <c r="I1510" i="7"/>
  <c r="J1510" i="7"/>
  <c r="J1525" i="7"/>
  <c r="I1525" i="7"/>
  <c r="J1533" i="7"/>
  <c r="I1533" i="7"/>
  <c r="J1537" i="7"/>
  <c r="I1537" i="7"/>
  <c r="J1543" i="7"/>
  <c r="I1543" i="7"/>
  <c r="J1577" i="7"/>
  <c r="I1577" i="7"/>
  <c r="J1581" i="7"/>
  <c r="I1581" i="7"/>
  <c r="J1618" i="7"/>
  <c r="J1629" i="7"/>
  <c r="I1629" i="7"/>
  <c r="J1653" i="7"/>
  <c r="I1653" i="7"/>
  <c r="I1763" i="7"/>
  <c r="J1763" i="7"/>
  <c r="J1789" i="7"/>
  <c r="I1789" i="7"/>
  <c r="J1846" i="7"/>
  <c r="I1846" i="7"/>
  <c r="J1860" i="7"/>
  <c r="I1860" i="7"/>
  <c r="J1865" i="7"/>
  <c r="I1865" i="7"/>
  <c r="I1914" i="7"/>
  <c r="J1914" i="7"/>
  <c r="J1923" i="7"/>
  <c r="I1923" i="7"/>
  <c r="J1940" i="7"/>
  <c r="I1940" i="7"/>
  <c r="J1953" i="7"/>
  <c r="I1953" i="7"/>
  <c r="E2" i="7"/>
  <c r="F2" i="7" s="1"/>
  <c r="N5" i="7"/>
  <c r="R7" i="7"/>
  <c r="P14" i="7"/>
  <c r="I942" i="7"/>
  <c r="J959" i="7"/>
  <c r="I990" i="7"/>
  <c r="J1121" i="7"/>
  <c r="I1121" i="7"/>
  <c r="J1127" i="7"/>
  <c r="I1127" i="7"/>
  <c r="J1137" i="7"/>
  <c r="I1137" i="7"/>
  <c r="J1143" i="7"/>
  <c r="I1143" i="7"/>
  <c r="I1184" i="7"/>
  <c r="J1184" i="7"/>
  <c r="J1186" i="7"/>
  <c r="J1197" i="7"/>
  <c r="I1197" i="7"/>
  <c r="J1199" i="7"/>
  <c r="I1199" i="7"/>
  <c r="I1220" i="7"/>
  <c r="J1220" i="7"/>
  <c r="J1222" i="7"/>
  <c r="J1233" i="7"/>
  <c r="I1233" i="7"/>
  <c r="J1235" i="7"/>
  <c r="I1235" i="7"/>
  <c r="I1256" i="7"/>
  <c r="J1256" i="7"/>
  <c r="J1258" i="7"/>
  <c r="J1269" i="7"/>
  <c r="I1269" i="7"/>
  <c r="J1271" i="7"/>
  <c r="I1271" i="7"/>
  <c r="I1292" i="7"/>
  <c r="J1292" i="7"/>
  <c r="J1294" i="7"/>
  <c r="J1305" i="7"/>
  <c r="I1305" i="7"/>
  <c r="J1307" i="7"/>
  <c r="I1307" i="7"/>
  <c r="J1335" i="7"/>
  <c r="I1335" i="7"/>
  <c r="J1359" i="7"/>
  <c r="I1359" i="7"/>
  <c r="J1383" i="7"/>
  <c r="I1383" i="7"/>
  <c r="J1407" i="7"/>
  <c r="I1407" i="7"/>
  <c r="J1423" i="7"/>
  <c r="I1423" i="7"/>
  <c r="I1430" i="7"/>
  <c r="J1430" i="7"/>
  <c r="J1473" i="7"/>
  <c r="I1473" i="7"/>
  <c r="J1500" i="7"/>
  <c r="I1500" i="7"/>
  <c r="J1508" i="7"/>
  <c r="I1508" i="7"/>
  <c r="J1521" i="7"/>
  <c r="I1521" i="7"/>
  <c r="J1585" i="7"/>
  <c r="I1585" i="7"/>
  <c r="J1614" i="7"/>
  <c r="J1625" i="7"/>
  <c r="I1625" i="7"/>
  <c r="J1637" i="7"/>
  <c r="I1637" i="7"/>
  <c r="J1645" i="7"/>
  <c r="I1645" i="7"/>
  <c r="I1682" i="7"/>
  <c r="J1682" i="7"/>
  <c r="J1750" i="7"/>
  <c r="I1750" i="7"/>
  <c r="I1826" i="7"/>
  <c r="J1826" i="7"/>
  <c r="J1910" i="7"/>
  <c r="I1910" i="7"/>
  <c r="I1064" i="7"/>
  <c r="J1064" i="7"/>
  <c r="J1091" i="7"/>
  <c r="I1091" i="7"/>
  <c r="J1109" i="7"/>
  <c r="I1109" i="7"/>
  <c r="J1115" i="7"/>
  <c r="I1115" i="7"/>
  <c r="J1125" i="7"/>
  <c r="I1125" i="7"/>
  <c r="J1131" i="7"/>
  <c r="I1131" i="7"/>
  <c r="J1193" i="7"/>
  <c r="I1193" i="7"/>
  <c r="J1229" i="7"/>
  <c r="I1229" i="7"/>
  <c r="J1265" i="7"/>
  <c r="I1265" i="7"/>
  <c r="J1301" i="7"/>
  <c r="I1301" i="7"/>
  <c r="I1414" i="7"/>
  <c r="J1414" i="7"/>
  <c r="J1421" i="7"/>
  <c r="I1421" i="7"/>
  <c r="J1444" i="7"/>
  <c r="I1444" i="7"/>
  <c r="J1496" i="7"/>
  <c r="I1496" i="7"/>
  <c r="I1506" i="7"/>
  <c r="J1506" i="7"/>
  <c r="J1566" i="7"/>
  <c r="I1566" i="7"/>
  <c r="I1610" i="7"/>
  <c r="J1610" i="7"/>
  <c r="J1633" i="7"/>
  <c r="I1633" i="7"/>
  <c r="I1643" i="7"/>
  <c r="J1643" i="7"/>
  <c r="J1649" i="7"/>
  <c r="I1649" i="7"/>
  <c r="J1713" i="7"/>
  <c r="I1713" i="7"/>
  <c r="I1811" i="7"/>
  <c r="J1811" i="7"/>
  <c r="J1863" i="7"/>
  <c r="I1863" i="7"/>
  <c r="I1890" i="7"/>
  <c r="J1890" i="7"/>
  <c r="J2078" i="7"/>
  <c r="I2078" i="7"/>
  <c r="I1416" i="7"/>
  <c r="I1454" i="7"/>
  <c r="I1467" i="7"/>
  <c r="J1492" i="7"/>
  <c r="I1492" i="7"/>
  <c r="I1502" i="7"/>
  <c r="I1515" i="7"/>
  <c r="J1540" i="7"/>
  <c r="I1540" i="7"/>
  <c r="J1550" i="7"/>
  <c r="J1556" i="7"/>
  <c r="I1576" i="7"/>
  <c r="J1576" i="7"/>
  <c r="I1588" i="7"/>
  <c r="J1588" i="7"/>
  <c r="I1635" i="7"/>
  <c r="J1651" i="7"/>
  <c r="I1662" i="7"/>
  <c r="J1673" i="7"/>
  <c r="I1673" i="7"/>
  <c r="J1680" i="7"/>
  <c r="I1684" i="7"/>
  <c r="J1684" i="7"/>
  <c r="J1723" i="7"/>
  <c r="I1739" i="7"/>
  <c r="J1746" i="7"/>
  <c r="I1751" i="7"/>
  <c r="J1751" i="7"/>
  <c r="J1758" i="7"/>
  <c r="J1793" i="7"/>
  <c r="I1793" i="7"/>
  <c r="I1815" i="7"/>
  <c r="J1830" i="7"/>
  <c r="J1861" i="7"/>
  <c r="J1896" i="7"/>
  <c r="I1896" i="7"/>
  <c r="J1913" i="7"/>
  <c r="I1913" i="7"/>
  <c r="J1919" i="7"/>
  <c r="I1919" i="7"/>
  <c r="J1931" i="7"/>
  <c r="I1931" i="7"/>
  <c r="J1933" i="7"/>
  <c r="I1933" i="7"/>
  <c r="J1935" i="7"/>
  <c r="J1937" i="7"/>
  <c r="I1937" i="7"/>
  <c r="J1951" i="7"/>
  <c r="I1951" i="7"/>
  <c r="I2051" i="7"/>
  <c r="J2051" i="7"/>
  <c r="I2309" i="7"/>
  <c r="J2309" i="7"/>
  <c r="J2407" i="7"/>
  <c r="I2407" i="7"/>
  <c r="J2638" i="7"/>
  <c r="I2638" i="7"/>
  <c r="J2785" i="7"/>
  <c r="I2785" i="7"/>
  <c r="I2787" i="7"/>
  <c r="J2787" i="7"/>
  <c r="J2899" i="7"/>
  <c r="I2899" i="7"/>
  <c r="I1435" i="7"/>
  <c r="I1487" i="7"/>
  <c r="I1535" i="7"/>
  <c r="J1563" i="7"/>
  <c r="J1571" i="7"/>
  <c r="J1595" i="7"/>
  <c r="I1606" i="7"/>
  <c r="J1624" i="7"/>
  <c r="I1628" i="7"/>
  <c r="J1628" i="7"/>
  <c r="I1675" i="7"/>
  <c r="J1691" i="7"/>
  <c r="I1702" i="7"/>
  <c r="I1711" i="7"/>
  <c r="J1711" i="7"/>
  <c r="J1779" i="7"/>
  <c r="I1795" i="7"/>
  <c r="I1821" i="7"/>
  <c r="J1834" i="7"/>
  <c r="I1844" i="7"/>
  <c r="I1869" i="7"/>
  <c r="I1894" i="7"/>
  <c r="I1911" i="7"/>
  <c r="J1917" i="7"/>
  <c r="I1921" i="7"/>
  <c r="I1949" i="7"/>
  <c r="J1990" i="7"/>
  <c r="I1990" i="7"/>
  <c r="J2015" i="7"/>
  <c r="I2015" i="7"/>
  <c r="J2023" i="7"/>
  <c r="I2023" i="7"/>
  <c r="I2034" i="7"/>
  <c r="J2218" i="7"/>
  <c r="I2218" i="7"/>
  <c r="J2226" i="7"/>
  <c r="I2226" i="7"/>
  <c r="I2238" i="7"/>
  <c r="J2238" i="7"/>
  <c r="I2297" i="7"/>
  <c r="J2297" i="7"/>
  <c r="J2646" i="7"/>
  <c r="I2646" i="7"/>
  <c r="J2654" i="7"/>
  <c r="I2654" i="7"/>
  <c r="J2888" i="7"/>
  <c r="I2888" i="7"/>
  <c r="J1416" i="7"/>
  <c r="J1454" i="7"/>
  <c r="I1459" i="7"/>
  <c r="J1502" i="7"/>
  <c r="I1507" i="7"/>
  <c r="I1517" i="7"/>
  <c r="I1550" i="7"/>
  <c r="I1578" i="7"/>
  <c r="I1619" i="7"/>
  <c r="J1626" i="7"/>
  <c r="J1635" i="7"/>
  <c r="I1646" i="7"/>
  <c r="J1664" i="7"/>
  <c r="I1668" i="7"/>
  <c r="J1668" i="7"/>
  <c r="J1704" i="7"/>
  <c r="J1739" i="7"/>
  <c r="I1746" i="7"/>
  <c r="I1755" i="7"/>
  <c r="I1758" i="7"/>
  <c r="J1762" i="7"/>
  <c r="I1765" i="7"/>
  <c r="I1767" i="7"/>
  <c r="J1767" i="7"/>
  <c r="J1774" i="7"/>
  <c r="J1804" i="7"/>
  <c r="I1804" i="7"/>
  <c r="I1830" i="7"/>
  <c r="J1900" i="7"/>
  <c r="I1900" i="7"/>
  <c r="J1915" i="7"/>
  <c r="I1935" i="7"/>
  <c r="J1976" i="7"/>
  <c r="I1976" i="7"/>
  <c r="I1978" i="7"/>
  <c r="J1978" i="7"/>
  <c r="I2009" i="7"/>
  <c r="J2009" i="7"/>
  <c r="I2025" i="7"/>
  <c r="J2025" i="7"/>
  <c r="I2067" i="7"/>
  <c r="J2067" i="7"/>
  <c r="J2098" i="7"/>
  <c r="I2098" i="7"/>
  <c r="I2192" i="7"/>
  <c r="J2194" i="7"/>
  <c r="I2194" i="7"/>
  <c r="I2253" i="7"/>
  <c r="J2253" i="7"/>
  <c r="J2263" i="7"/>
  <c r="I2263" i="7"/>
  <c r="J2307" i="7"/>
  <c r="I2307" i="7"/>
  <c r="J2492" i="7"/>
  <c r="I2492" i="7"/>
  <c r="J2614" i="7"/>
  <c r="I2614" i="7"/>
  <c r="J2630" i="7"/>
  <c r="I2630" i="7"/>
  <c r="J2710" i="7"/>
  <c r="I2710" i="7"/>
  <c r="J2734" i="7"/>
  <c r="I2734" i="7"/>
  <c r="I2795" i="7"/>
  <c r="J2795" i="7"/>
  <c r="J2851" i="7"/>
  <c r="I2851" i="7"/>
  <c r="J2886" i="7"/>
  <c r="I2886" i="7"/>
  <c r="J1456" i="7"/>
  <c r="I1456" i="7"/>
  <c r="J1504" i="7"/>
  <c r="I1504" i="7"/>
  <c r="I1514" i="7"/>
  <c r="I1527" i="7"/>
  <c r="I1560" i="7"/>
  <c r="J1560" i="7"/>
  <c r="I1573" i="7"/>
  <c r="J1608" i="7"/>
  <c r="I1612" i="7"/>
  <c r="J1612" i="7"/>
  <c r="I1659" i="7"/>
  <c r="J1675" i="7"/>
  <c r="I1715" i="7"/>
  <c r="I1727" i="7"/>
  <c r="J1727" i="7"/>
  <c r="J1808" i="7"/>
  <c r="I1808" i="7"/>
  <c r="J1825" i="7"/>
  <c r="I1825" i="7"/>
  <c r="J1856" i="7"/>
  <c r="I1856" i="7"/>
  <c r="J1879" i="7"/>
  <c r="I1879" i="7"/>
  <c r="J1921" i="7"/>
  <c r="J1988" i="7"/>
  <c r="I1988" i="7"/>
  <c r="J2007" i="7"/>
  <c r="I2007" i="7"/>
  <c r="J2017" i="7"/>
  <c r="J2084" i="7"/>
  <c r="I2084" i="7"/>
  <c r="J2088" i="7"/>
  <c r="I2088" i="7"/>
  <c r="I2094" i="7"/>
  <c r="J2094" i="7"/>
  <c r="J2159" i="7"/>
  <c r="I2159" i="7"/>
  <c r="J2163" i="7"/>
  <c r="I2163" i="7"/>
  <c r="J2222" i="7"/>
  <c r="I2222" i="7"/>
  <c r="J2232" i="7"/>
  <c r="I2232" i="7"/>
  <c r="J2434" i="7"/>
  <c r="I2434" i="7"/>
  <c r="J2444" i="7"/>
  <c r="I2444" i="7"/>
  <c r="J2448" i="7"/>
  <c r="I2448" i="7"/>
  <c r="J2482" i="7"/>
  <c r="I2482" i="7"/>
  <c r="J2510" i="7"/>
  <c r="I2510" i="7"/>
  <c r="J2516" i="7"/>
  <c r="I2516" i="7"/>
  <c r="J2542" i="7"/>
  <c r="I2542" i="7"/>
  <c r="J2606" i="7"/>
  <c r="I2606" i="7"/>
  <c r="J2702" i="7"/>
  <c r="I2702" i="7"/>
  <c r="J2742" i="7"/>
  <c r="I2742" i="7"/>
  <c r="J2750" i="7"/>
  <c r="I2750" i="7"/>
  <c r="I2803" i="7"/>
  <c r="J2803" i="7"/>
  <c r="J2809" i="7"/>
  <c r="I2809" i="7"/>
  <c r="J2873" i="7"/>
  <c r="I2873" i="7"/>
  <c r="J2923" i="7"/>
  <c r="I2923" i="7"/>
  <c r="I3041" i="7"/>
  <c r="J3041" i="7"/>
  <c r="J1524" i="7"/>
  <c r="I1524" i="7"/>
  <c r="I1580" i="7"/>
  <c r="J1580" i="7"/>
  <c r="J1641" i="7"/>
  <c r="I1641" i="7"/>
  <c r="I1652" i="7"/>
  <c r="J1652" i="7"/>
  <c r="J1661" i="7"/>
  <c r="I1661" i="7"/>
  <c r="J1729" i="7"/>
  <c r="I1729" i="7"/>
  <c r="I1783" i="7"/>
  <c r="J1783" i="7"/>
  <c r="I1810" i="7"/>
  <c r="J1810" i="7"/>
  <c r="J1814" i="7"/>
  <c r="I1814" i="7"/>
  <c r="J1841" i="7"/>
  <c r="I1841" i="7"/>
  <c r="J1862" i="7"/>
  <c r="I1862" i="7"/>
  <c r="J1864" i="7"/>
  <c r="I1864" i="7"/>
  <c r="J1889" i="7"/>
  <c r="I1889" i="7"/>
  <c r="J1942" i="7"/>
  <c r="I1942" i="7"/>
  <c r="J2143" i="7"/>
  <c r="I2143" i="7"/>
  <c r="I2149" i="7"/>
  <c r="J2149" i="7"/>
  <c r="J2178" i="7"/>
  <c r="I2178" i="7"/>
  <c r="J2188" i="7"/>
  <c r="I2188" i="7"/>
  <c r="J2208" i="7"/>
  <c r="I2208" i="7"/>
  <c r="I2212" i="7"/>
  <c r="J2212" i="7"/>
  <c r="J2410" i="7"/>
  <c r="I2410" i="7"/>
  <c r="J2424" i="7"/>
  <c r="I2424" i="7"/>
  <c r="I2430" i="7"/>
  <c r="J2430" i="7"/>
  <c r="J2459" i="7"/>
  <c r="I2459" i="7"/>
  <c r="I2461" i="7"/>
  <c r="J2461" i="7"/>
  <c r="J2471" i="7"/>
  <c r="I2471" i="7"/>
  <c r="J2475" i="7"/>
  <c r="I2475" i="7"/>
  <c r="I2502" i="7"/>
  <c r="J2502" i="7"/>
  <c r="J2506" i="7"/>
  <c r="I2506" i="7"/>
  <c r="I2508" i="7"/>
  <c r="J2508" i="7"/>
  <c r="J2520" i="7"/>
  <c r="I2520" i="7"/>
  <c r="I2524" i="7"/>
  <c r="J2524" i="7"/>
  <c r="J2526" i="7"/>
  <c r="I2526" i="7"/>
  <c r="J2538" i="7"/>
  <c r="I2538" i="7"/>
  <c r="I1636" i="7"/>
  <c r="J1636" i="7"/>
  <c r="I1683" i="7"/>
  <c r="J1690" i="7"/>
  <c r="J1699" i="7"/>
  <c r="J1771" i="7"/>
  <c r="I1778" i="7"/>
  <c r="I1787" i="7"/>
  <c r="I1790" i="7"/>
  <c r="I1797" i="7"/>
  <c r="I1812" i="7"/>
  <c r="J1831" i="7"/>
  <c r="I1831" i="7"/>
  <c r="J1837" i="7"/>
  <c r="I1847" i="7"/>
  <c r="J1858" i="7"/>
  <c r="J1870" i="7"/>
  <c r="I1870" i="7"/>
  <c r="J1928" i="7"/>
  <c r="I1928" i="7"/>
  <c r="I1938" i="7"/>
  <c r="J1946" i="7"/>
  <c r="J1950" i="7"/>
  <c r="I1950" i="7"/>
  <c r="J1952" i="7"/>
  <c r="I1952" i="7"/>
  <c r="J2002" i="7"/>
  <c r="I2002" i="7"/>
  <c r="J2404" i="7"/>
  <c r="I2404" i="7"/>
  <c r="I2418" i="7"/>
  <c r="J2428" i="7"/>
  <c r="I2478" i="7"/>
  <c r="J2478" i="7"/>
  <c r="I1627" i="7"/>
  <c r="J1665" i="7"/>
  <c r="I1665" i="7"/>
  <c r="I1676" i="7"/>
  <c r="J1676" i="7"/>
  <c r="I1747" i="7"/>
  <c r="J1754" i="7"/>
  <c r="I1759" i="7"/>
  <c r="J1759" i="7"/>
  <c r="J1766" i="7"/>
  <c r="J1849" i="7"/>
  <c r="I1849" i="7"/>
  <c r="J1897" i="7"/>
  <c r="I1897" i="7"/>
  <c r="J1920" i="7"/>
  <c r="I1920" i="7"/>
  <c r="J1924" i="7"/>
  <c r="I1924" i="7"/>
  <c r="J1936" i="7"/>
  <c r="I1936" i="7"/>
  <c r="J1973" i="7"/>
  <c r="I1973" i="7"/>
  <c r="J2010" i="7"/>
  <c r="I2010" i="7"/>
  <c r="J2016" i="7"/>
  <c r="I2016" i="7"/>
  <c r="I2125" i="7"/>
  <c r="J2125" i="7"/>
  <c r="I2133" i="7"/>
  <c r="J2133" i="7"/>
  <c r="J2335" i="7"/>
  <c r="I2335" i="7"/>
  <c r="J2370" i="7"/>
  <c r="I2370" i="7"/>
  <c r="I2382" i="7"/>
  <c r="J2382" i="7"/>
  <c r="J2386" i="7"/>
  <c r="I2386" i="7"/>
  <c r="J2394" i="7"/>
  <c r="I2394" i="7"/>
  <c r="I1483" i="7"/>
  <c r="I1531" i="7"/>
  <c r="I1579" i="7"/>
  <c r="J1587" i="7"/>
  <c r="J1616" i="7"/>
  <c r="I1620" i="7"/>
  <c r="J1620" i="7"/>
  <c r="I1667" i="7"/>
  <c r="I1707" i="7"/>
  <c r="I1719" i="7"/>
  <c r="J1719" i="7"/>
  <c r="J1799" i="7"/>
  <c r="I1799" i="7"/>
  <c r="J1824" i="7"/>
  <c r="I1824" i="7"/>
  <c r="J1895" i="7"/>
  <c r="I1895" i="7"/>
  <c r="J1922" i="7"/>
  <c r="I1922" i="7"/>
  <c r="J1967" i="7"/>
  <c r="I1967" i="7"/>
  <c r="J1981" i="7"/>
  <c r="I1981" i="7"/>
  <c r="J1987" i="7"/>
  <c r="I1987" i="7"/>
  <c r="I2014" i="7"/>
  <c r="J2014" i="7"/>
  <c r="J2060" i="7"/>
  <c r="I2060" i="7"/>
  <c r="J2066" i="7"/>
  <c r="I2066" i="7"/>
  <c r="J2119" i="7"/>
  <c r="I2119" i="7"/>
  <c r="J2127" i="7"/>
  <c r="I2127" i="7"/>
  <c r="J2135" i="7"/>
  <c r="I2135" i="7"/>
  <c r="J2146" i="7"/>
  <c r="I2146" i="7"/>
  <c r="J2362" i="7"/>
  <c r="I2362" i="7"/>
  <c r="J2372" i="7"/>
  <c r="I2372" i="7"/>
  <c r="J2376" i="7"/>
  <c r="I2376" i="7"/>
  <c r="J2396" i="7"/>
  <c r="I2396" i="7"/>
  <c r="J2400" i="7"/>
  <c r="I2400" i="7"/>
  <c r="J1971" i="7"/>
  <c r="I1971" i="7"/>
  <c r="J1985" i="7"/>
  <c r="I1985" i="7"/>
  <c r="J1993" i="7"/>
  <c r="I1993" i="7"/>
  <c r="J2012" i="7"/>
  <c r="I2012" i="7"/>
  <c r="J2070" i="7"/>
  <c r="I2070" i="7"/>
  <c r="J2091" i="7"/>
  <c r="I2091" i="7"/>
  <c r="I2109" i="7"/>
  <c r="J2109" i="7"/>
  <c r="I2131" i="7"/>
  <c r="J2131" i="7"/>
  <c r="J2235" i="7"/>
  <c r="I2235" i="7"/>
  <c r="I2325" i="7"/>
  <c r="J2325" i="7"/>
  <c r="I2358" i="7"/>
  <c r="J2358" i="7"/>
  <c r="I1604" i="7"/>
  <c r="J1604" i="7"/>
  <c r="I1700" i="7"/>
  <c r="J1700" i="7"/>
  <c r="I1735" i="7"/>
  <c r="J1735" i="7"/>
  <c r="I1882" i="7"/>
  <c r="J1882" i="7"/>
  <c r="J2008" i="7"/>
  <c r="I2008" i="7"/>
  <c r="I2049" i="7"/>
  <c r="J2049" i="7"/>
  <c r="I2061" i="7"/>
  <c r="J2061" i="7"/>
  <c r="J2115" i="7"/>
  <c r="I2115" i="7"/>
  <c r="I2142" i="7"/>
  <c r="J2142" i="7"/>
  <c r="J2315" i="7"/>
  <c r="I2315" i="7"/>
  <c r="I2317" i="7"/>
  <c r="J2317" i="7"/>
  <c r="J2331" i="7"/>
  <c r="I2331" i="7"/>
  <c r="I1644" i="7"/>
  <c r="J1644" i="7"/>
  <c r="I1791" i="7"/>
  <c r="J1791" i="7"/>
  <c r="J1832" i="7"/>
  <c r="I1832" i="7"/>
  <c r="J1840" i="7"/>
  <c r="I1840" i="7"/>
  <c r="I1943" i="7"/>
  <c r="J1959" i="7"/>
  <c r="I1959" i="7"/>
  <c r="J1961" i="7"/>
  <c r="I1963" i="7"/>
  <c r="J1999" i="7"/>
  <c r="I1999" i="7"/>
  <c r="I2001" i="7"/>
  <c r="J2001" i="7"/>
  <c r="J2030" i="7"/>
  <c r="I2030" i="7"/>
  <c r="J2047" i="7"/>
  <c r="I2047" i="7"/>
  <c r="J2059" i="7"/>
  <c r="I2059" i="7"/>
  <c r="I2113" i="7"/>
  <c r="J2113" i="7"/>
  <c r="J2338" i="7"/>
  <c r="I2338" i="7"/>
  <c r="J2479" i="7"/>
  <c r="I2479" i="7"/>
  <c r="J2122" i="7"/>
  <c r="I2122" i="7"/>
  <c r="J2154" i="7"/>
  <c r="I2154" i="7"/>
  <c r="J2170" i="7"/>
  <c r="I2170" i="7"/>
  <c r="I2245" i="7"/>
  <c r="J2245" i="7"/>
  <c r="J2271" i="7"/>
  <c r="I2271" i="7"/>
  <c r="I2277" i="7"/>
  <c r="J2277" i="7"/>
  <c r="J2287" i="7"/>
  <c r="I2287" i="7"/>
  <c r="I2293" i="7"/>
  <c r="J2293" i="7"/>
  <c r="J2352" i="7"/>
  <c r="I2352" i="7"/>
  <c r="I2455" i="7"/>
  <c r="J2455" i="7"/>
  <c r="J2550" i="7"/>
  <c r="I2550" i="7"/>
  <c r="J2558" i="7"/>
  <c r="I2558" i="7"/>
  <c r="J2670" i="7"/>
  <c r="I2670" i="7"/>
  <c r="J2726" i="7"/>
  <c r="I2726" i="7"/>
  <c r="J2817" i="7"/>
  <c r="I2817" i="7"/>
  <c r="J2827" i="7"/>
  <c r="I2827" i="7"/>
  <c r="I2884" i="7"/>
  <c r="J2884" i="7"/>
  <c r="I1551" i="7"/>
  <c r="I1567" i="7"/>
  <c r="I1583" i="7"/>
  <c r="J1806" i="7"/>
  <c r="J1839" i="7"/>
  <c r="J1855" i="7"/>
  <c r="I1855" i="7"/>
  <c r="J1886" i="7"/>
  <c r="I1886" i="7"/>
  <c r="J1902" i="7"/>
  <c r="J1995" i="7"/>
  <c r="I1995" i="7"/>
  <c r="J2055" i="7"/>
  <c r="I2055" i="7"/>
  <c r="I2073" i="7"/>
  <c r="J2073" i="7"/>
  <c r="J2106" i="7"/>
  <c r="I2106" i="7"/>
  <c r="J2160" i="7"/>
  <c r="I2160" i="7"/>
  <c r="I2166" i="7"/>
  <c r="J2166" i="7"/>
  <c r="J2243" i="7"/>
  <c r="I2243" i="7"/>
  <c r="J2279" i="7"/>
  <c r="I2279" i="7"/>
  <c r="J2322" i="7"/>
  <c r="I2322" i="7"/>
  <c r="J2332" i="7"/>
  <c r="I2332" i="7"/>
  <c r="J2348" i="7"/>
  <c r="I2348" i="7"/>
  <c r="J2366" i="7"/>
  <c r="I2366" i="7"/>
  <c r="I2453" i="7"/>
  <c r="J2453" i="7"/>
  <c r="J2476" i="7"/>
  <c r="I2476" i="7"/>
  <c r="J2566" i="7"/>
  <c r="I2566" i="7"/>
  <c r="J2574" i="7"/>
  <c r="I2574" i="7"/>
  <c r="J2766" i="7"/>
  <c r="I2766" i="7"/>
  <c r="J2875" i="7"/>
  <c r="I2875" i="7"/>
  <c r="I3090" i="7"/>
  <c r="J3090" i="7"/>
  <c r="I1591" i="7"/>
  <c r="I1599" i="7"/>
  <c r="I1607" i="7"/>
  <c r="I1615" i="7"/>
  <c r="I1623" i="7"/>
  <c r="I1631" i="7"/>
  <c r="I1639" i="7"/>
  <c r="I1647" i="7"/>
  <c r="I1655" i="7"/>
  <c r="I1663" i="7"/>
  <c r="I1671" i="7"/>
  <c r="I1679" i="7"/>
  <c r="I1687" i="7"/>
  <c r="I1695" i="7"/>
  <c r="J1848" i="7"/>
  <c r="I1848" i="7"/>
  <c r="I1857" i="7"/>
  <c r="J1888" i="7"/>
  <c r="I1888" i="7"/>
  <c r="J1904" i="7"/>
  <c r="I1904" i="7"/>
  <c r="J1925" i="7"/>
  <c r="I1925" i="7"/>
  <c r="J1964" i="7"/>
  <c r="I1964" i="7"/>
  <c r="J1974" i="7"/>
  <c r="I2053" i="7"/>
  <c r="J2053" i="7"/>
  <c r="J2063" i="7"/>
  <c r="I2063" i="7"/>
  <c r="I2081" i="7"/>
  <c r="J2081" i="7"/>
  <c r="J2108" i="7"/>
  <c r="I2108" i="7"/>
  <c r="J2116" i="7"/>
  <c r="I2116" i="7"/>
  <c r="I2120" i="7"/>
  <c r="J2259" i="7"/>
  <c r="I2259" i="7"/>
  <c r="J2324" i="7"/>
  <c r="I2324" i="7"/>
  <c r="I2346" i="7"/>
  <c r="J2356" i="7"/>
  <c r="I2441" i="7"/>
  <c r="J2441" i="7"/>
  <c r="I2489" i="7"/>
  <c r="J2489" i="7"/>
  <c r="I2493" i="7"/>
  <c r="J2493" i="7"/>
  <c r="I2513" i="7"/>
  <c r="J2513" i="7"/>
  <c r="I3153" i="7"/>
  <c r="J3153" i="7"/>
  <c r="J2038" i="7"/>
  <c r="I2038" i="7"/>
  <c r="J2075" i="7"/>
  <c r="I2075" i="7"/>
  <c r="J2136" i="7"/>
  <c r="I2136" i="7"/>
  <c r="J2150" i="7"/>
  <c r="I2150" i="7"/>
  <c r="I2195" i="7"/>
  <c r="I2225" i="7"/>
  <c r="J2225" i="7"/>
  <c r="I2237" i="7"/>
  <c r="J2237" i="7"/>
  <c r="J2314" i="7"/>
  <c r="I2314" i="7"/>
  <c r="I2413" i="7"/>
  <c r="J2413" i="7"/>
  <c r="J2415" i="7"/>
  <c r="I2415" i="7"/>
  <c r="I2421" i="7"/>
  <c r="J2421" i="7"/>
  <c r="J2431" i="7"/>
  <c r="I2431" i="7"/>
  <c r="J2451" i="7"/>
  <c r="I2451" i="7"/>
  <c r="J2458" i="7"/>
  <c r="I2458" i="7"/>
  <c r="J2466" i="7"/>
  <c r="I2466" i="7"/>
  <c r="I2485" i="7"/>
  <c r="J2485" i="7"/>
  <c r="J2487" i="7"/>
  <c r="I2487" i="7"/>
  <c r="I2517" i="7"/>
  <c r="J2517" i="7"/>
  <c r="J2633" i="7"/>
  <c r="I2633" i="7"/>
  <c r="I2635" i="7"/>
  <c r="J2635" i="7"/>
  <c r="J2649" i="7"/>
  <c r="I2649" i="7"/>
  <c r="J2657" i="7"/>
  <c r="I2657" i="7"/>
  <c r="J2079" i="7"/>
  <c r="I2079" i="7"/>
  <c r="J2132" i="7"/>
  <c r="I2132" i="7"/>
  <c r="J2191" i="7"/>
  <c r="I2191" i="7"/>
  <c r="J2199" i="7"/>
  <c r="I2199" i="7"/>
  <c r="I2205" i="7"/>
  <c r="J2205" i="7"/>
  <c r="J2215" i="7"/>
  <c r="I2215" i="7"/>
  <c r="I2221" i="7"/>
  <c r="J2221" i="7"/>
  <c r="J2250" i="7"/>
  <c r="I2250" i="7"/>
  <c r="J2266" i="7"/>
  <c r="I2266" i="7"/>
  <c r="J2290" i="7"/>
  <c r="I2290" i="7"/>
  <c r="J2298" i="7"/>
  <c r="I2298" i="7"/>
  <c r="I2381" i="7"/>
  <c r="J2381" i="7"/>
  <c r="J2387" i="7"/>
  <c r="I2387" i="7"/>
  <c r="I2389" i="7"/>
  <c r="J2389" i="7"/>
  <c r="J2423" i="7"/>
  <c r="I2423" i="7"/>
  <c r="I2437" i="7"/>
  <c r="J2437" i="7"/>
  <c r="J2468" i="7"/>
  <c r="I2468" i="7"/>
  <c r="J2495" i="7"/>
  <c r="I2495" i="7"/>
  <c r="I2509" i="7"/>
  <c r="J2509" i="7"/>
  <c r="J2529" i="7"/>
  <c r="I2529" i="7"/>
  <c r="I2619" i="7"/>
  <c r="J2619" i="7"/>
  <c r="I2627" i="7"/>
  <c r="J2627" i="7"/>
  <c r="I2715" i="7"/>
  <c r="J2715" i="7"/>
  <c r="J2798" i="7"/>
  <c r="I2798" i="7"/>
  <c r="J2833" i="7"/>
  <c r="I2833" i="7"/>
  <c r="J2903" i="7"/>
  <c r="I2903" i="7"/>
  <c r="J3007" i="7"/>
  <c r="I3007" i="7"/>
  <c r="I3037" i="7"/>
  <c r="J3037" i="7"/>
  <c r="J1816" i="7"/>
  <c r="I1816" i="7"/>
  <c r="J1872" i="7"/>
  <c r="I1872" i="7"/>
  <c r="I1881" i="7"/>
  <c r="J1912" i="7"/>
  <c r="I1912" i="7"/>
  <c r="J1939" i="7"/>
  <c r="I1939" i="7"/>
  <c r="J1970" i="7"/>
  <c r="I1970" i="7"/>
  <c r="J1984" i="7"/>
  <c r="I1984" i="7"/>
  <c r="I1986" i="7"/>
  <c r="I2003" i="7"/>
  <c r="J2018" i="7"/>
  <c r="I2018" i="7"/>
  <c r="I2040" i="7"/>
  <c r="J2040" i="7"/>
  <c r="J2042" i="7"/>
  <c r="I2042" i="7"/>
  <c r="I2065" i="7"/>
  <c r="J2065" i="7"/>
  <c r="I2077" i="7"/>
  <c r="J2077" i="7"/>
  <c r="I2093" i="7"/>
  <c r="J2093" i="7"/>
  <c r="J2099" i="7"/>
  <c r="I2099" i="7"/>
  <c r="I2101" i="7"/>
  <c r="J2101" i="7"/>
  <c r="I2130" i="7"/>
  <c r="I2173" i="7"/>
  <c r="J2173" i="7"/>
  <c r="I2177" i="7"/>
  <c r="J2177" i="7"/>
  <c r="I2181" i="7"/>
  <c r="J2181" i="7"/>
  <c r="J2207" i="7"/>
  <c r="I2207" i="7"/>
  <c r="J2252" i="7"/>
  <c r="I2252" i="7"/>
  <c r="I2310" i="7"/>
  <c r="J2310" i="7"/>
  <c r="I2369" i="7"/>
  <c r="J2369" i="7"/>
  <c r="I2397" i="7"/>
  <c r="J2397" i="7"/>
  <c r="J2533" i="7"/>
  <c r="I2533" i="7"/>
  <c r="J2541" i="7"/>
  <c r="I2541" i="7"/>
  <c r="J2585" i="7"/>
  <c r="I2585" i="7"/>
  <c r="J2593" i="7"/>
  <c r="I2593" i="7"/>
  <c r="I2595" i="7"/>
  <c r="J2595" i="7"/>
  <c r="I2611" i="7"/>
  <c r="J2611" i="7"/>
  <c r="J2625" i="7"/>
  <c r="I2625" i="7"/>
  <c r="I2675" i="7"/>
  <c r="J2675" i="7"/>
  <c r="J2689" i="7"/>
  <c r="I2689" i="7"/>
  <c r="I2691" i="7"/>
  <c r="J2691" i="7"/>
  <c r="I2707" i="7"/>
  <c r="J2707" i="7"/>
  <c r="J2721" i="7"/>
  <c r="I2721" i="7"/>
  <c r="J2729" i="7"/>
  <c r="I2729" i="7"/>
  <c r="I2731" i="7"/>
  <c r="J2731" i="7"/>
  <c r="J2745" i="7"/>
  <c r="I2745" i="7"/>
  <c r="J2753" i="7"/>
  <c r="I2753" i="7"/>
  <c r="J2806" i="7"/>
  <c r="I2806" i="7"/>
  <c r="J2881" i="7"/>
  <c r="I2881" i="7"/>
  <c r="J2048" i="7"/>
  <c r="I2048" i="7"/>
  <c r="J2058" i="7"/>
  <c r="I2058" i="7"/>
  <c r="I2087" i="7"/>
  <c r="I2103" i="7"/>
  <c r="J2171" i="7"/>
  <c r="I2171" i="7"/>
  <c r="J2187" i="7"/>
  <c r="I2187" i="7"/>
  <c r="J2260" i="7"/>
  <c r="I2260" i="7"/>
  <c r="J2280" i="7"/>
  <c r="I2280" i="7"/>
  <c r="I2286" i="7"/>
  <c r="J2286" i="7"/>
  <c r="J2294" i="7"/>
  <c r="I2294" i="7"/>
  <c r="J2304" i="7"/>
  <c r="I2304" i="7"/>
  <c r="J2339" i="7"/>
  <c r="I2341" i="7"/>
  <c r="J2341" i="7"/>
  <c r="J2343" i="7"/>
  <c r="I2343" i="7"/>
  <c r="I2349" i="7"/>
  <c r="J2349" i="7"/>
  <c r="J2359" i="7"/>
  <c r="I2359" i="7"/>
  <c r="J2379" i="7"/>
  <c r="I2379" i="7"/>
  <c r="J2403" i="7"/>
  <c r="I2403" i="7"/>
  <c r="J2531" i="7"/>
  <c r="I2531" i="7"/>
  <c r="J2553" i="7"/>
  <c r="I2553" i="7"/>
  <c r="J2561" i="7"/>
  <c r="I2561" i="7"/>
  <c r="I2579" i="7"/>
  <c r="J2579" i="7"/>
  <c r="I2603" i="7"/>
  <c r="J2603" i="7"/>
  <c r="J2665" i="7"/>
  <c r="I2665" i="7"/>
  <c r="I2667" i="7"/>
  <c r="J2667" i="7"/>
  <c r="J2673" i="7"/>
  <c r="I2673" i="7"/>
  <c r="I2699" i="7"/>
  <c r="J2699" i="7"/>
  <c r="J2814" i="7"/>
  <c r="I2814" i="7"/>
  <c r="J2855" i="7"/>
  <c r="I2855" i="7"/>
  <c r="I1559" i="7"/>
  <c r="I1575" i="7"/>
  <c r="J1800" i="7"/>
  <c r="I1800" i="7"/>
  <c r="J1807" i="7"/>
  <c r="I1807" i="7"/>
  <c r="J1838" i="7"/>
  <c r="I1838" i="7"/>
  <c r="I1852" i="7"/>
  <c r="J1854" i="7"/>
  <c r="J1881" i="7"/>
  <c r="J1887" i="7"/>
  <c r="J1903" i="7"/>
  <c r="I1903" i="7"/>
  <c r="J1947" i="7"/>
  <c r="I1947" i="7"/>
  <c r="J2003" i="7"/>
  <c r="I2022" i="7"/>
  <c r="J2026" i="7"/>
  <c r="I2026" i="7"/>
  <c r="J2123" i="7"/>
  <c r="I2153" i="7"/>
  <c r="J2153" i="7"/>
  <c r="I2165" i="7"/>
  <c r="J2165" i="7"/>
  <c r="J2242" i="7"/>
  <c r="I2242" i="7"/>
  <c r="J2246" i="7"/>
  <c r="J2276" i="7"/>
  <c r="I2276" i="7"/>
  <c r="J2351" i="7"/>
  <c r="I2351" i="7"/>
  <c r="I2365" i="7"/>
  <c r="J2365" i="7"/>
  <c r="J2442" i="7"/>
  <c r="I2442" i="7"/>
  <c r="I2454" i="7"/>
  <c r="J2454" i="7"/>
  <c r="J2539" i="7"/>
  <c r="J2569" i="7"/>
  <c r="I2569" i="7"/>
  <c r="I2571" i="7"/>
  <c r="J2571" i="7"/>
  <c r="J2577" i="7"/>
  <c r="I2577" i="7"/>
  <c r="J2761" i="7"/>
  <c r="I2761" i="7"/>
  <c r="I2763" i="7"/>
  <c r="J2763" i="7"/>
  <c r="I2771" i="7"/>
  <c r="J2771" i="7"/>
  <c r="J2864" i="7"/>
  <c r="I2864" i="7"/>
  <c r="I3003" i="7"/>
  <c r="J3003" i="7"/>
  <c r="I2198" i="7"/>
  <c r="I2236" i="7"/>
  <c r="J2239" i="7"/>
  <c r="J2247" i="7"/>
  <c r="I2270" i="7"/>
  <c r="I2308" i="7"/>
  <c r="J2311" i="7"/>
  <c r="J2319" i="7"/>
  <c r="I2342" i="7"/>
  <c r="I2380" i="7"/>
  <c r="I2414" i="7"/>
  <c r="I2452" i="7"/>
  <c r="I2486" i="7"/>
  <c r="I2504" i="7"/>
  <c r="I2507" i="7"/>
  <c r="J2532" i="7"/>
  <c r="I2532" i="7"/>
  <c r="J2535" i="7"/>
  <c r="J2537" i="7"/>
  <c r="I2537" i="7"/>
  <c r="J2547" i="7"/>
  <c r="J2549" i="7"/>
  <c r="I2549" i="7"/>
  <c r="I2568" i="7"/>
  <c r="I2582" i="7"/>
  <c r="I2610" i="7"/>
  <c r="J2615" i="7"/>
  <c r="J2617" i="7"/>
  <c r="I2617" i="7"/>
  <c r="J2643" i="7"/>
  <c r="J2645" i="7"/>
  <c r="I2645" i="7"/>
  <c r="I2664" i="7"/>
  <c r="I2678" i="7"/>
  <c r="I2706" i="7"/>
  <c r="J2711" i="7"/>
  <c r="J2713" i="7"/>
  <c r="I2713" i="7"/>
  <c r="J2739" i="7"/>
  <c r="J2741" i="7"/>
  <c r="I2741" i="7"/>
  <c r="I2760" i="7"/>
  <c r="I2774" i="7"/>
  <c r="I2811" i="7"/>
  <c r="J2811" i="7"/>
  <c r="I2830" i="7"/>
  <c r="J2830" i="7"/>
  <c r="J2838" i="7"/>
  <c r="I2838" i="7"/>
  <c r="J2840" i="7"/>
  <c r="I2840" i="7"/>
  <c r="J2867" i="7"/>
  <c r="I2867" i="7"/>
  <c r="I2900" i="7"/>
  <c r="J2900" i="7"/>
  <c r="J2931" i="7"/>
  <c r="I2931" i="7"/>
  <c r="I2942" i="7"/>
  <c r="J2942" i="7"/>
  <c r="J3034" i="7"/>
  <c r="I3034" i="7"/>
  <c r="J3058" i="7"/>
  <c r="I3058" i="7"/>
  <c r="I3099" i="7"/>
  <c r="J3099" i="7"/>
  <c r="J3222" i="7"/>
  <c r="I3222" i="7"/>
  <c r="I3358" i="7"/>
  <c r="J3358" i="7"/>
  <c r="I2117" i="7"/>
  <c r="I2189" i="7"/>
  <c r="I2261" i="7"/>
  <c r="I2333" i="7"/>
  <c r="I2405" i="7"/>
  <c r="I2477" i="7"/>
  <c r="I2591" i="7"/>
  <c r="J2605" i="7"/>
  <c r="I2605" i="7"/>
  <c r="J2701" i="7"/>
  <c r="I2701" i="7"/>
  <c r="J2769" i="7"/>
  <c r="I2769" i="7"/>
  <c r="J2797" i="7"/>
  <c r="I2797" i="7"/>
  <c r="J2813" i="7"/>
  <c r="I2813" i="7"/>
  <c r="J2853" i="7"/>
  <c r="I2853" i="7"/>
  <c r="I2894" i="7"/>
  <c r="J2894" i="7"/>
  <c r="J2905" i="7"/>
  <c r="I2905" i="7"/>
  <c r="J2925" i="7"/>
  <c r="I2925" i="7"/>
  <c r="I2982" i="7"/>
  <c r="J2982" i="7"/>
  <c r="J2987" i="7"/>
  <c r="I2987" i="7"/>
  <c r="I3021" i="7"/>
  <c r="J3021" i="7"/>
  <c r="J3039" i="7"/>
  <c r="I3039" i="7"/>
  <c r="I3077" i="7"/>
  <c r="J3077" i="7"/>
  <c r="I3161" i="7"/>
  <c r="J3161" i="7"/>
  <c r="I3251" i="7"/>
  <c r="J3251" i="7"/>
  <c r="I3407" i="7"/>
  <c r="J3407" i="7"/>
  <c r="J2138" i="7"/>
  <c r="I2138" i="7"/>
  <c r="J2185" i="7"/>
  <c r="I2200" i="7"/>
  <c r="J2203" i="7"/>
  <c r="J2210" i="7"/>
  <c r="I2210" i="7"/>
  <c r="I2231" i="7"/>
  <c r="J2249" i="7"/>
  <c r="J2257" i="7"/>
  <c r="I2272" i="7"/>
  <c r="J2275" i="7"/>
  <c r="J2282" i="7"/>
  <c r="I2282" i="7"/>
  <c r="I2303" i="7"/>
  <c r="J2321" i="7"/>
  <c r="I2326" i="7"/>
  <c r="J2329" i="7"/>
  <c r="I2336" i="7"/>
  <c r="I2339" i="7"/>
  <c r="I2344" i="7"/>
  <c r="J2347" i="7"/>
  <c r="J2354" i="7"/>
  <c r="I2354" i="7"/>
  <c r="I2375" i="7"/>
  <c r="J2393" i="7"/>
  <c r="I2398" i="7"/>
  <c r="J2401" i="7"/>
  <c r="I2408" i="7"/>
  <c r="I2411" i="7"/>
  <c r="I2416" i="7"/>
  <c r="J2419" i="7"/>
  <c r="J2426" i="7"/>
  <c r="I2426" i="7"/>
  <c r="I2447" i="7"/>
  <c r="J2465" i="7"/>
  <c r="I2470" i="7"/>
  <c r="J2473" i="7"/>
  <c r="I2480" i="7"/>
  <c r="I2483" i="7"/>
  <c r="I2488" i="7"/>
  <c r="J2491" i="7"/>
  <c r="I2496" i="7"/>
  <c r="J2522" i="7"/>
  <c r="I2522" i="7"/>
  <c r="I2527" i="7"/>
  <c r="J2563" i="7"/>
  <c r="J2565" i="7"/>
  <c r="I2565" i="7"/>
  <c r="I2584" i="7"/>
  <c r="I2598" i="7"/>
  <c r="I2626" i="7"/>
  <c r="J2631" i="7"/>
  <c r="J2659" i="7"/>
  <c r="J2661" i="7"/>
  <c r="I2661" i="7"/>
  <c r="I2680" i="7"/>
  <c r="I2694" i="7"/>
  <c r="I2722" i="7"/>
  <c r="J2727" i="7"/>
  <c r="J2755" i="7"/>
  <c r="J2757" i="7"/>
  <c r="I2757" i="7"/>
  <c r="I2776" i="7"/>
  <c r="I2790" i="7"/>
  <c r="I2822" i="7"/>
  <c r="J2824" i="7"/>
  <c r="I2824" i="7"/>
  <c r="I2828" i="7"/>
  <c r="J2828" i="7"/>
  <c r="J2836" i="7"/>
  <c r="J2880" i="7"/>
  <c r="I2880" i="7"/>
  <c r="J2921" i="7"/>
  <c r="I2921" i="7"/>
  <c r="J2975" i="7"/>
  <c r="I2975" i="7"/>
  <c r="J3015" i="7"/>
  <c r="I3015" i="7"/>
  <c r="J3046" i="7"/>
  <c r="I3046" i="7"/>
  <c r="I3061" i="7"/>
  <c r="J3061" i="7"/>
  <c r="J3063" i="7"/>
  <c r="J3104" i="7"/>
  <c r="I3104" i="7"/>
  <c r="J3150" i="7"/>
  <c r="I3150" i="7"/>
  <c r="J3170" i="7"/>
  <c r="I3170" i="7"/>
  <c r="I3317" i="7"/>
  <c r="J3317" i="7"/>
  <c r="I3412" i="7"/>
  <c r="J3412" i="7"/>
  <c r="J2156" i="7"/>
  <c r="I2156" i="7"/>
  <c r="I2197" i="7"/>
  <c r="J2197" i="7"/>
  <c r="J2228" i="7"/>
  <c r="I2228" i="7"/>
  <c r="I2269" i="7"/>
  <c r="J2269" i="7"/>
  <c r="J2300" i="7"/>
  <c r="I2300" i="7"/>
  <c r="J2333" i="7"/>
  <c r="I2367" i="7"/>
  <c r="J2405" i="7"/>
  <c r="I2439" i="7"/>
  <c r="J2477" i="7"/>
  <c r="J2498" i="7"/>
  <c r="I2498" i="7"/>
  <c r="I2544" i="7"/>
  <c r="I2586" i="7"/>
  <c r="J2591" i="7"/>
  <c r="J2621" i="7"/>
  <c r="I2621" i="7"/>
  <c r="I2640" i="7"/>
  <c r="I2682" i="7"/>
  <c r="J2687" i="7"/>
  <c r="J2717" i="7"/>
  <c r="I2717" i="7"/>
  <c r="I2736" i="7"/>
  <c r="I2778" i="7"/>
  <c r="J2783" i="7"/>
  <c r="J2890" i="7"/>
  <c r="I2890" i="7"/>
  <c r="I2913" i="7"/>
  <c r="J2980" i="7"/>
  <c r="I2980" i="7"/>
  <c r="J3001" i="7"/>
  <c r="J3024" i="7"/>
  <c r="I3024" i="7"/>
  <c r="J3030" i="7"/>
  <c r="I3030" i="7"/>
  <c r="J3042" i="7"/>
  <c r="I3042" i="7"/>
  <c r="J3070" i="7"/>
  <c r="I3070" i="7"/>
  <c r="J3126" i="7"/>
  <c r="J3131" i="7"/>
  <c r="I3131" i="7"/>
  <c r="I3141" i="7"/>
  <c r="J3141" i="7"/>
  <c r="I3157" i="7"/>
  <c r="J3157" i="7"/>
  <c r="I3159" i="7"/>
  <c r="J3159" i="7"/>
  <c r="I3241" i="7"/>
  <c r="J3241" i="7"/>
  <c r="I3291" i="7"/>
  <c r="J3291" i="7"/>
  <c r="I2021" i="7"/>
  <c r="J2021" i="7"/>
  <c r="I2089" i="7"/>
  <c r="J2104" i="7"/>
  <c r="I2107" i="7"/>
  <c r="I2161" i="7"/>
  <c r="J2176" i="7"/>
  <c r="I2179" i="7"/>
  <c r="I2233" i="7"/>
  <c r="J2248" i="7"/>
  <c r="I2251" i="7"/>
  <c r="I2305" i="7"/>
  <c r="J2320" i="7"/>
  <c r="I2323" i="7"/>
  <c r="I2377" i="7"/>
  <c r="J2392" i="7"/>
  <c r="I2395" i="7"/>
  <c r="J2519" i="7"/>
  <c r="J2534" i="7"/>
  <c r="I2546" i="7"/>
  <c r="J2551" i="7"/>
  <c r="J2581" i="7"/>
  <c r="I2581" i="7"/>
  <c r="I2600" i="7"/>
  <c r="I2642" i="7"/>
  <c r="J2647" i="7"/>
  <c r="J2677" i="7"/>
  <c r="I2677" i="7"/>
  <c r="I2696" i="7"/>
  <c r="I2738" i="7"/>
  <c r="J2743" i="7"/>
  <c r="J2773" i="7"/>
  <c r="I2773" i="7"/>
  <c r="I2792" i="7"/>
  <c r="J2808" i="7"/>
  <c r="I2808" i="7"/>
  <c r="I2826" i="7"/>
  <c r="I2878" i="7"/>
  <c r="J2878" i="7"/>
  <c r="I2897" i="7"/>
  <c r="J2915" i="7"/>
  <c r="I2915" i="7"/>
  <c r="I2919" i="7"/>
  <c r="J2928" i="7"/>
  <c r="I2928" i="7"/>
  <c r="J2938" i="7"/>
  <c r="I2938" i="7"/>
  <c r="J2955" i="7"/>
  <c r="I2955" i="7"/>
  <c r="I2961" i="7"/>
  <c r="J2961" i="7"/>
  <c r="J2978" i="7"/>
  <c r="I2978" i="7"/>
  <c r="J2990" i="7"/>
  <c r="I2990" i="7"/>
  <c r="I2997" i="7"/>
  <c r="J2997" i="7"/>
  <c r="J3082" i="7"/>
  <c r="I3082" i="7"/>
  <c r="J3102" i="7"/>
  <c r="J3107" i="7"/>
  <c r="I3107" i="7"/>
  <c r="I3114" i="7"/>
  <c r="J3114" i="7"/>
  <c r="J3119" i="7"/>
  <c r="I3119" i="7"/>
  <c r="J3134" i="7"/>
  <c r="I3134" i="7"/>
  <c r="I3340" i="7"/>
  <c r="J3340" i="7"/>
  <c r="I3345" i="7"/>
  <c r="J3345" i="7"/>
  <c r="J2609" i="7"/>
  <c r="I2609" i="7"/>
  <c r="J2637" i="7"/>
  <c r="I2637" i="7"/>
  <c r="J2705" i="7"/>
  <c r="I2705" i="7"/>
  <c r="J2733" i="7"/>
  <c r="I2733" i="7"/>
  <c r="J2801" i="7"/>
  <c r="I2801" i="7"/>
  <c r="I2819" i="7"/>
  <c r="J2819" i="7"/>
  <c r="J2831" i="7"/>
  <c r="I2831" i="7"/>
  <c r="J2841" i="7"/>
  <c r="I2841" i="7"/>
  <c r="J2854" i="7"/>
  <c r="I2854" i="7"/>
  <c r="I2868" i="7"/>
  <c r="J2868" i="7"/>
  <c r="J2901" i="7"/>
  <c r="I2901" i="7"/>
  <c r="J2934" i="7"/>
  <c r="I2934" i="7"/>
  <c r="J2936" i="7"/>
  <c r="I2936" i="7"/>
  <c r="I2969" i="7"/>
  <c r="J2969" i="7"/>
  <c r="I2973" i="7"/>
  <c r="J2973" i="7"/>
  <c r="I2988" i="7"/>
  <c r="J2988" i="7"/>
  <c r="J3035" i="7"/>
  <c r="I3035" i="7"/>
  <c r="I3049" i="7"/>
  <c r="J3049" i="7"/>
  <c r="J3059" i="7"/>
  <c r="I3059" i="7"/>
  <c r="I3068" i="7"/>
  <c r="J3068" i="7"/>
  <c r="J3100" i="7"/>
  <c r="I3100" i="7"/>
  <c r="J3122" i="7"/>
  <c r="I3122" i="7"/>
  <c r="I3155" i="7"/>
  <c r="J3155" i="7"/>
  <c r="I3179" i="7"/>
  <c r="J3179" i="7"/>
  <c r="I3371" i="7"/>
  <c r="J3371" i="7"/>
  <c r="J2114" i="7"/>
  <c r="I2114" i="7"/>
  <c r="J2186" i="7"/>
  <c r="I2186" i="7"/>
  <c r="J2258" i="7"/>
  <c r="I2258" i="7"/>
  <c r="J2330" i="7"/>
  <c r="I2330" i="7"/>
  <c r="J2402" i="7"/>
  <c r="I2402" i="7"/>
  <c r="J2474" i="7"/>
  <c r="I2474" i="7"/>
  <c r="I2511" i="7"/>
  <c r="I2528" i="7"/>
  <c r="I2536" i="7"/>
  <c r="I2583" i="7"/>
  <c r="J2597" i="7"/>
  <c r="I2597" i="7"/>
  <c r="I2679" i="7"/>
  <c r="J2693" i="7"/>
  <c r="I2693" i="7"/>
  <c r="I2775" i="7"/>
  <c r="J2789" i="7"/>
  <c r="I2789" i="7"/>
  <c r="J2821" i="7"/>
  <c r="I2821" i="7"/>
  <c r="J2835" i="7"/>
  <c r="I2835" i="7"/>
  <c r="J2843" i="7"/>
  <c r="I2843" i="7"/>
  <c r="J2848" i="7"/>
  <c r="I2848" i="7"/>
  <c r="I2876" i="7"/>
  <c r="J2876" i="7"/>
  <c r="I2926" i="7"/>
  <c r="J2926" i="7"/>
  <c r="J2947" i="7"/>
  <c r="I2947" i="7"/>
  <c r="J3010" i="7"/>
  <c r="I3010" i="7"/>
  <c r="J3064" i="7"/>
  <c r="I3064" i="7"/>
  <c r="I3117" i="7"/>
  <c r="J3117" i="7"/>
  <c r="I3177" i="7"/>
  <c r="J3177" i="7"/>
  <c r="I3203" i="7"/>
  <c r="J3203" i="7"/>
  <c r="I3281" i="7"/>
  <c r="J3281" i="7"/>
  <c r="J2044" i="7"/>
  <c r="I2044" i="7"/>
  <c r="I2124" i="7"/>
  <c r="I2196" i="7"/>
  <c r="I2268" i="7"/>
  <c r="I2340" i="7"/>
  <c r="I2412" i="7"/>
  <c r="I2484" i="7"/>
  <c r="J2555" i="7"/>
  <c r="J2557" i="7"/>
  <c r="I2557" i="7"/>
  <c r="I2576" i="7"/>
  <c r="I2590" i="7"/>
  <c r="I2618" i="7"/>
  <c r="J2623" i="7"/>
  <c r="J2651" i="7"/>
  <c r="J2653" i="7"/>
  <c r="I2653" i="7"/>
  <c r="I2672" i="7"/>
  <c r="I2686" i="7"/>
  <c r="I2714" i="7"/>
  <c r="J2719" i="7"/>
  <c r="I2735" i="7"/>
  <c r="J2747" i="7"/>
  <c r="J2749" i="7"/>
  <c r="I2749" i="7"/>
  <c r="I2768" i="7"/>
  <c r="I2782" i="7"/>
  <c r="J2829" i="7"/>
  <c r="I2829" i="7"/>
  <c r="J2860" i="7"/>
  <c r="J2862" i="7"/>
  <c r="I2872" i="7"/>
  <c r="J2932" i="7"/>
  <c r="J2995" i="7"/>
  <c r="I2995" i="7"/>
  <c r="J3016" i="7"/>
  <c r="I3016" i="7"/>
  <c r="J3022" i="7"/>
  <c r="I3033" i="7"/>
  <c r="J3033" i="7"/>
  <c r="I3047" i="7"/>
  <c r="J3047" i="7"/>
  <c r="J3110" i="7"/>
  <c r="I3110" i="7"/>
  <c r="I3137" i="7"/>
  <c r="J3137" i="7"/>
  <c r="I3213" i="7"/>
  <c r="J3213" i="7"/>
  <c r="I3399" i="7"/>
  <c r="J3399" i="7"/>
  <c r="J1927" i="7"/>
  <c r="J1944" i="7"/>
  <c r="J1975" i="7"/>
  <c r="J1992" i="7"/>
  <c r="I2032" i="7"/>
  <c r="J2080" i="7"/>
  <c r="I2083" i="7"/>
  <c r="J2111" i="7"/>
  <c r="I2137" i="7"/>
  <c r="J2152" i="7"/>
  <c r="I2155" i="7"/>
  <c r="J2183" i="7"/>
  <c r="I2209" i="7"/>
  <c r="J2224" i="7"/>
  <c r="I2227" i="7"/>
  <c r="J2255" i="7"/>
  <c r="I2281" i="7"/>
  <c r="J2296" i="7"/>
  <c r="I2299" i="7"/>
  <c r="J2327" i="7"/>
  <c r="I2353" i="7"/>
  <c r="J2368" i="7"/>
  <c r="I2371" i="7"/>
  <c r="J2399" i="7"/>
  <c r="I2425" i="7"/>
  <c r="J2440" i="7"/>
  <c r="I2443" i="7"/>
  <c r="I2521" i="7"/>
  <c r="J2528" i="7"/>
  <c r="I2540" i="7"/>
  <c r="I2578" i="7"/>
  <c r="J2583" i="7"/>
  <c r="I2599" i="7"/>
  <c r="J2613" i="7"/>
  <c r="I2613" i="7"/>
  <c r="I2632" i="7"/>
  <c r="I2674" i="7"/>
  <c r="J2679" i="7"/>
  <c r="J2681" i="7"/>
  <c r="I2681" i="7"/>
  <c r="I2695" i="7"/>
  <c r="J2709" i="7"/>
  <c r="I2709" i="7"/>
  <c r="I2728" i="7"/>
  <c r="I2770" i="7"/>
  <c r="J2775" i="7"/>
  <c r="J2777" i="7"/>
  <c r="I2777" i="7"/>
  <c r="I2791" i="7"/>
  <c r="J2805" i="7"/>
  <c r="I2805" i="7"/>
  <c r="I2823" i="7"/>
  <c r="I2837" i="7"/>
  <c r="I2852" i="7"/>
  <c r="J2852" i="7"/>
  <c r="J2912" i="7"/>
  <c r="I2912" i="7"/>
  <c r="I2924" i="7"/>
  <c r="J2924" i="7"/>
  <c r="J2950" i="7"/>
  <c r="I2950" i="7"/>
  <c r="I2981" i="7"/>
  <c r="J2981" i="7"/>
  <c r="I3004" i="7"/>
  <c r="J3004" i="7"/>
  <c r="I3027" i="7"/>
  <c r="J3027" i="7"/>
  <c r="I3125" i="7"/>
  <c r="J3125" i="7"/>
  <c r="I3173" i="7"/>
  <c r="J3173" i="7"/>
  <c r="I3201" i="7"/>
  <c r="J3201" i="7"/>
  <c r="J3226" i="7"/>
  <c r="I3226" i="7"/>
  <c r="J1955" i="7"/>
  <c r="J1972" i="7"/>
  <c r="I2029" i="7"/>
  <c r="J2029" i="7"/>
  <c r="I2057" i="7"/>
  <c r="I2085" i="7"/>
  <c r="J2139" i="7"/>
  <c r="I2139" i="7"/>
  <c r="J2211" i="7"/>
  <c r="I2211" i="7"/>
  <c r="J2283" i="7"/>
  <c r="I2283" i="7"/>
  <c r="J2355" i="7"/>
  <c r="I2355" i="7"/>
  <c r="I2357" i="7"/>
  <c r="I2373" i="7"/>
  <c r="J2427" i="7"/>
  <c r="I2427" i="7"/>
  <c r="I2429" i="7"/>
  <c r="I2445" i="7"/>
  <c r="I2497" i="7"/>
  <c r="J2523" i="7"/>
  <c r="I2523" i="7"/>
  <c r="J2545" i="7"/>
  <c r="I2545" i="7"/>
  <c r="I2559" i="7"/>
  <c r="J2573" i="7"/>
  <c r="I2573" i="7"/>
  <c r="J2641" i="7"/>
  <c r="I2641" i="7"/>
  <c r="I2655" i="7"/>
  <c r="J2669" i="7"/>
  <c r="I2669" i="7"/>
  <c r="J2737" i="7"/>
  <c r="I2737" i="7"/>
  <c r="I2751" i="7"/>
  <c r="J2765" i="7"/>
  <c r="I2765" i="7"/>
  <c r="J2816" i="7"/>
  <c r="I2816" i="7"/>
  <c r="J2825" i="7"/>
  <c r="I2825" i="7"/>
  <c r="I2846" i="7"/>
  <c r="J2846" i="7"/>
  <c r="J2857" i="7"/>
  <c r="I2857" i="7"/>
  <c r="J2879" i="7"/>
  <c r="I2879" i="7"/>
  <c r="J2889" i="7"/>
  <c r="I2889" i="7"/>
  <c r="J2902" i="7"/>
  <c r="I2902" i="7"/>
  <c r="I2916" i="7"/>
  <c r="J2916" i="7"/>
  <c r="J3031" i="7"/>
  <c r="I3031" i="7"/>
  <c r="J3036" i="7"/>
  <c r="I3036" i="7"/>
  <c r="J3043" i="7"/>
  <c r="I3043" i="7"/>
  <c r="J3060" i="7"/>
  <c r="I3060" i="7"/>
  <c r="J3062" i="7"/>
  <c r="I3062" i="7"/>
  <c r="J3076" i="7"/>
  <c r="I3076" i="7"/>
  <c r="J3083" i="7"/>
  <c r="I3083" i="7"/>
  <c r="I3147" i="7"/>
  <c r="J3147" i="7"/>
  <c r="I3149" i="7"/>
  <c r="J3149" i="7"/>
  <c r="I3169" i="7"/>
  <c r="J3169" i="7"/>
  <c r="I3353" i="7"/>
  <c r="J3353" i="7"/>
  <c r="J2090" i="7"/>
  <c r="I2090" i="7"/>
  <c r="J2162" i="7"/>
  <c r="I2162" i="7"/>
  <c r="J2234" i="7"/>
  <c r="I2234" i="7"/>
  <c r="J2306" i="7"/>
  <c r="I2306" i="7"/>
  <c r="J2378" i="7"/>
  <c r="I2378" i="7"/>
  <c r="J2450" i="7"/>
  <c r="I2450" i="7"/>
  <c r="J2499" i="7"/>
  <c r="I2499" i="7"/>
  <c r="J2525" i="7"/>
  <c r="I2525" i="7"/>
  <c r="J2601" i="7"/>
  <c r="I2601" i="7"/>
  <c r="J2629" i="7"/>
  <c r="I2629" i="7"/>
  <c r="J2697" i="7"/>
  <c r="I2697" i="7"/>
  <c r="J2725" i="7"/>
  <c r="I2725" i="7"/>
  <c r="J2793" i="7"/>
  <c r="I2793" i="7"/>
  <c r="I2807" i="7"/>
  <c r="J2832" i="7"/>
  <c r="I2832" i="7"/>
  <c r="J2849" i="7"/>
  <c r="J2883" i="7"/>
  <c r="I2883" i="7"/>
  <c r="J2891" i="7"/>
  <c r="I2891" i="7"/>
  <c r="J2896" i="7"/>
  <c r="I2896" i="7"/>
  <c r="J2929" i="7"/>
  <c r="I2929" i="7"/>
  <c r="J2937" i="7"/>
  <c r="I2937" i="7"/>
  <c r="J2939" i="7"/>
  <c r="I2939" i="7"/>
  <c r="I2979" i="7"/>
  <c r="J2979" i="7"/>
  <c r="J2991" i="7"/>
  <c r="I2991" i="7"/>
  <c r="J3055" i="7"/>
  <c r="I3055" i="7"/>
  <c r="I3096" i="7"/>
  <c r="J3096" i="7"/>
  <c r="I3123" i="7"/>
  <c r="J3123" i="7"/>
  <c r="J3140" i="7"/>
  <c r="I3140" i="7"/>
  <c r="I3145" i="7"/>
  <c r="J3145" i="7"/>
  <c r="I3163" i="7"/>
  <c r="J3163" i="7"/>
  <c r="I3195" i="7"/>
  <c r="J3195" i="7"/>
  <c r="I1955" i="7"/>
  <c r="I1972" i="7"/>
  <c r="J2006" i="7"/>
  <c r="J2041" i="7"/>
  <c r="I2043" i="7"/>
  <c r="J2057" i="7"/>
  <c r="J2085" i="7"/>
  <c r="I2100" i="7"/>
  <c r="J2118" i="7"/>
  <c r="J2141" i="7"/>
  <c r="J2157" i="7"/>
  <c r="I2172" i="7"/>
  <c r="J2190" i="7"/>
  <c r="J2213" i="7"/>
  <c r="J2229" i="7"/>
  <c r="I2244" i="7"/>
  <c r="J2262" i="7"/>
  <c r="J2285" i="7"/>
  <c r="J2301" i="7"/>
  <c r="J2334" i="7"/>
  <c r="J2512" i="7"/>
  <c r="I2515" i="7"/>
  <c r="I2554" i="7"/>
  <c r="J2559" i="7"/>
  <c r="I2575" i="7"/>
  <c r="J2587" i="7"/>
  <c r="J2589" i="7"/>
  <c r="I2589" i="7"/>
  <c r="I2608" i="7"/>
  <c r="I2650" i="7"/>
  <c r="J2655" i="7"/>
  <c r="I2671" i="7"/>
  <c r="J2683" i="7"/>
  <c r="J2685" i="7"/>
  <c r="I2685" i="7"/>
  <c r="I2704" i="7"/>
  <c r="I2746" i="7"/>
  <c r="J2751" i="7"/>
  <c r="I2767" i="7"/>
  <c r="J2779" i="7"/>
  <c r="J2781" i="7"/>
  <c r="I2781" i="7"/>
  <c r="I2800" i="7"/>
  <c r="I2818" i="7"/>
  <c r="J2842" i="7"/>
  <c r="I2842" i="7"/>
  <c r="I2865" i="7"/>
  <c r="J2877" i="7"/>
  <c r="I2877" i="7"/>
  <c r="J2908" i="7"/>
  <c r="J2910" i="7"/>
  <c r="J2927" i="7"/>
  <c r="I2927" i="7"/>
  <c r="J2944" i="7"/>
  <c r="I2944" i="7"/>
  <c r="I2948" i="7"/>
  <c r="J2948" i="7"/>
  <c r="I2970" i="7"/>
  <c r="J2970" i="7"/>
  <c r="I2977" i="7"/>
  <c r="J2977" i="7"/>
  <c r="I3065" i="7"/>
  <c r="J3065" i="7"/>
  <c r="J3067" i="7"/>
  <c r="I3067" i="7"/>
  <c r="I3111" i="7"/>
  <c r="J3111" i="7"/>
  <c r="I3133" i="7"/>
  <c r="J3133" i="7"/>
  <c r="I3189" i="7"/>
  <c r="J3189" i="7"/>
  <c r="I3191" i="7"/>
  <c r="J3191" i="7"/>
  <c r="I3231" i="7"/>
  <c r="J3231" i="7"/>
  <c r="I3273" i="7"/>
  <c r="J3273" i="7"/>
  <c r="I2844" i="7"/>
  <c r="I2892" i="7"/>
  <c r="I2940" i="7"/>
  <c r="I3009" i="7"/>
  <c r="J3009" i="7"/>
  <c r="I3175" i="7"/>
  <c r="J3175" i="7"/>
  <c r="J3212" i="7"/>
  <c r="I3212" i="7"/>
  <c r="J3216" i="7"/>
  <c r="I3216" i="7"/>
  <c r="I3224" i="7"/>
  <c r="I3235" i="7"/>
  <c r="J3235" i="7"/>
  <c r="J3237" i="7"/>
  <c r="I3249" i="7"/>
  <c r="J3249" i="7"/>
  <c r="J3253" i="7"/>
  <c r="I3293" i="7"/>
  <c r="J3293" i="7"/>
  <c r="J3299" i="7"/>
  <c r="J3307" i="7"/>
  <c r="I3320" i="7"/>
  <c r="J3326" i="7"/>
  <c r="I3326" i="7"/>
  <c r="I3331" i="7"/>
  <c r="J3331" i="7"/>
  <c r="J3333" i="7"/>
  <c r="I3339" i="7"/>
  <c r="J3339" i="7"/>
  <c r="I3341" i="7"/>
  <c r="J3341" i="7"/>
  <c r="J3343" i="7"/>
  <c r="I3363" i="7"/>
  <c r="J3363" i="7"/>
  <c r="J3368" i="7"/>
  <c r="I3368" i="7"/>
  <c r="J3372" i="7"/>
  <c r="I3372" i="7"/>
  <c r="J3389" i="7"/>
  <c r="I3409" i="7"/>
  <c r="J3409" i="7"/>
  <c r="I3411" i="7"/>
  <c r="J3411" i="7"/>
  <c r="I3413" i="7"/>
  <c r="J3413" i="7"/>
  <c r="J3415" i="7"/>
  <c r="I3429" i="7"/>
  <c r="J3429" i="7"/>
  <c r="I3439" i="7"/>
  <c r="J3439" i="7"/>
  <c r="J3443" i="7"/>
  <c r="J3458" i="7"/>
  <c r="I3458" i="7"/>
  <c r="I3477" i="7"/>
  <c r="J3477" i="7"/>
  <c r="J3498" i="7"/>
  <c r="I3498" i="7"/>
  <c r="J3510" i="7"/>
  <c r="I3510" i="7"/>
  <c r="I3547" i="7"/>
  <c r="J3547" i="7"/>
  <c r="J3552" i="7"/>
  <c r="I3552" i="7"/>
  <c r="J3570" i="7"/>
  <c r="I3570" i="7"/>
  <c r="I3572" i="7"/>
  <c r="I3583" i="7"/>
  <c r="J3583" i="7"/>
  <c r="J3588" i="7"/>
  <c r="I3588" i="7"/>
  <c r="J3600" i="7"/>
  <c r="I3600" i="7"/>
  <c r="I3633" i="7"/>
  <c r="J3633" i="7"/>
  <c r="I3635" i="7"/>
  <c r="J3635" i="7"/>
  <c r="I3659" i="7"/>
  <c r="J3659" i="7"/>
  <c r="J3798" i="7"/>
  <c r="I3798" i="7"/>
  <c r="I3855" i="7"/>
  <c r="J3855" i="7"/>
  <c r="I3867" i="7"/>
  <c r="J3867" i="7"/>
  <c r="J3906" i="7"/>
  <c r="I3906" i="7"/>
  <c r="J3918" i="7"/>
  <c r="I3918" i="7"/>
  <c r="J2870" i="7"/>
  <c r="I2870" i="7"/>
  <c r="J2918" i="7"/>
  <c r="I2918" i="7"/>
  <c r="J2953" i="7"/>
  <c r="I2953" i="7"/>
  <c r="J2960" i="7"/>
  <c r="I2960" i="7"/>
  <c r="J2999" i="7"/>
  <c r="I2999" i="7"/>
  <c r="J3018" i="7"/>
  <c r="I3018" i="7"/>
  <c r="J3079" i="7"/>
  <c r="I3079" i="7"/>
  <c r="J3094" i="7"/>
  <c r="I3094" i="7"/>
  <c r="I3109" i="7"/>
  <c r="J3109" i="7"/>
  <c r="I3113" i="7"/>
  <c r="J3113" i="7"/>
  <c r="I3143" i="7"/>
  <c r="J3143" i="7"/>
  <c r="J3206" i="7"/>
  <c r="I3206" i="7"/>
  <c r="I3245" i="7"/>
  <c r="J3245" i="7"/>
  <c r="J3258" i="7"/>
  <c r="I3258" i="7"/>
  <c r="J3262" i="7"/>
  <c r="I3262" i="7"/>
  <c r="J3264" i="7"/>
  <c r="I3264" i="7"/>
  <c r="J3272" i="7"/>
  <c r="I3272" i="7"/>
  <c r="I3277" i="7"/>
  <c r="J3277" i="7"/>
  <c r="I3283" i="7"/>
  <c r="J3283" i="7"/>
  <c r="I3383" i="7"/>
  <c r="J3383" i="7"/>
  <c r="J3398" i="7"/>
  <c r="I3398" i="7"/>
  <c r="I3403" i="7"/>
  <c r="J3403" i="7"/>
  <c r="I3427" i="7"/>
  <c r="J3427" i="7"/>
  <c r="I3453" i="7"/>
  <c r="J3453" i="7"/>
  <c r="I3467" i="7"/>
  <c r="J3467" i="7"/>
  <c r="J3486" i="7"/>
  <c r="I3486" i="7"/>
  <c r="I3491" i="7"/>
  <c r="J3491" i="7"/>
  <c r="I3505" i="7"/>
  <c r="J3505" i="7"/>
  <c r="I3517" i="7"/>
  <c r="J3517" i="7"/>
  <c r="J3524" i="7"/>
  <c r="I3524" i="7"/>
  <c r="J3536" i="7"/>
  <c r="I3536" i="7"/>
  <c r="I3545" i="7"/>
  <c r="J3545" i="7"/>
  <c r="I3561" i="7"/>
  <c r="J3561" i="7"/>
  <c r="I3579" i="7"/>
  <c r="J3579" i="7"/>
  <c r="J3618" i="7"/>
  <c r="I3618" i="7"/>
  <c r="J3642" i="7"/>
  <c r="I3642" i="7"/>
  <c r="I3651" i="7"/>
  <c r="J3651" i="7"/>
  <c r="I3765" i="7"/>
  <c r="J3765" i="7"/>
  <c r="I3837" i="7"/>
  <c r="J3837" i="7"/>
  <c r="J3912" i="7"/>
  <c r="I3912" i="7"/>
  <c r="J3930" i="7"/>
  <c r="I3930" i="7"/>
  <c r="J4094" i="7"/>
  <c r="I4094" i="7"/>
  <c r="J2844" i="7"/>
  <c r="J2892" i="7"/>
  <c r="J2940" i="7"/>
  <c r="I2949" i="7"/>
  <c r="I2983" i="7"/>
  <c r="J2985" i="7"/>
  <c r="J3054" i="7"/>
  <c r="I3054" i="7"/>
  <c r="J3088" i="7"/>
  <c r="I3088" i="7"/>
  <c r="I3092" i="7"/>
  <c r="J3092" i="7"/>
  <c r="J3121" i="7"/>
  <c r="J3135" i="7"/>
  <c r="J3139" i="7"/>
  <c r="I3208" i="7"/>
  <c r="J3210" i="7"/>
  <c r="J3270" i="7"/>
  <c r="J3296" i="7"/>
  <c r="I3296" i="7"/>
  <c r="I3312" i="7"/>
  <c r="J3322" i="7"/>
  <c r="J3335" i="7"/>
  <c r="J3376" i="7"/>
  <c r="J3396" i="7"/>
  <c r="I3396" i="7"/>
  <c r="J3434" i="7"/>
  <c r="I3434" i="7"/>
  <c r="J3446" i="7"/>
  <c r="I3446" i="7"/>
  <c r="J3448" i="7"/>
  <c r="I3465" i="7"/>
  <c r="J3465" i="7"/>
  <c r="I3475" i="7"/>
  <c r="J3475" i="7"/>
  <c r="J3479" i="7"/>
  <c r="J3494" i="7"/>
  <c r="I3494" i="7"/>
  <c r="I3513" i="7"/>
  <c r="J3513" i="7"/>
  <c r="J3534" i="7"/>
  <c r="I3534" i="7"/>
  <c r="J3566" i="7"/>
  <c r="I3566" i="7"/>
  <c r="I3568" i="7"/>
  <c r="J3568" i="7"/>
  <c r="I3575" i="7"/>
  <c r="J3575" i="7"/>
  <c r="I3593" i="7"/>
  <c r="J3593" i="7"/>
  <c r="I3598" i="7"/>
  <c r="J3598" i="7"/>
  <c r="I3605" i="7"/>
  <c r="J3605" i="7"/>
  <c r="I3616" i="7"/>
  <c r="J3616" i="7"/>
  <c r="I3627" i="7"/>
  <c r="J3627" i="7"/>
  <c r="J3657" i="7"/>
  <c r="I3771" i="7"/>
  <c r="J3771" i="7"/>
  <c r="I3777" i="7"/>
  <c r="J3777" i="7"/>
  <c r="I3995" i="7"/>
  <c r="J3995" i="7"/>
  <c r="I2069" i="7"/>
  <c r="I2097" i="7"/>
  <c r="I2121" i="7"/>
  <c r="I2145" i="7"/>
  <c r="I2169" i="7"/>
  <c r="I2193" i="7"/>
  <c r="I2217" i="7"/>
  <c r="I2241" i="7"/>
  <c r="I2265" i="7"/>
  <c r="I2289" i="7"/>
  <c r="I2313" i="7"/>
  <c r="I2337" i="7"/>
  <c r="I2361" i="7"/>
  <c r="I2385" i="7"/>
  <c r="I2409" i="7"/>
  <c r="I2433" i="7"/>
  <c r="I2457" i="7"/>
  <c r="I2481" i="7"/>
  <c r="I2505" i="7"/>
  <c r="J2859" i="7"/>
  <c r="I2859" i="7"/>
  <c r="J2907" i="7"/>
  <c r="I2907" i="7"/>
  <c r="I2951" i="7"/>
  <c r="J2964" i="7"/>
  <c r="J2966" i="7"/>
  <c r="I2966" i="7"/>
  <c r="I3056" i="7"/>
  <c r="I3073" i="7"/>
  <c r="J3073" i="7"/>
  <c r="J3075" i="7"/>
  <c r="I3085" i="7"/>
  <c r="J3085" i="7"/>
  <c r="I3115" i="7"/>
  <c r="J3166" i="7"/>
  <c r="I3166" i="7"/>
  <c r="J3186" i="7"/>
  <c r="I3186" i="7"/>
  <c r="J3199" i="7"/>
  <c r="I3229" i="7"/>
  <c r="J3229" i="7"/>
  <c r="J3268" i="7"/>
  <c r="I3285" i="7"/>
  <c r="J3285" i="7"/>
  <c r="I3287" i="7"/>
  <c r="J3287" i="7"/>
  <c r="J3300" i="7"/>
  <c r="I3300" i="7"/>
  <c r="I3329" i="7"/>
  <c r="J3329" i="7"/>
  <c r="I3355" i="7"/>
  <c r="J3355" i="7"/>
  <c r="I3357" i="7"/>
  <c r="J3357" i="7"/>
  <c r="I3359" i="7"/>
  <c r="J3359" i="7"/>
  <c r="J3361" i="7"/>
  <c r="I3381" i="7"/>
  <c r="J3381" i="7"/>
  <c r="J3386" i="7"/>
  <c r="I3386" i="7"/>
  <c r="J3390" i="7"/>
  <c r="I3390" i="7"/>
  <c r="I3421" i="7"/>
  <c r="J3421" i="7"/>
  <c r="J3423" i="7"/>
  <c r="J3444" i="7"/>
  <c r="I3444" i="7"/>
  <c r="J3456" i="7"/>
  <c r="I3456" i="7"/>
  <c r="I3489" i="7"/>
  <c r="J3489" i="7"/>
  <c r="I3503" i="7"/>
  <c r="J3503" i="7"/>
  <c r="J3522" i="7"/>
  <c r="I3522" i="7"/>
  <c r="I3527" i="7"/>
  <c r="J3527" i="7"/>
  <c r="I3543" i="7"/>
  <c r="J3543" i="7"/>
  <c r="I3550" i="7"/>
  <c r="J3550" i="7"/>
  <c r="I3629" i="7"/>
  <c r="J3629" i="7"/>
  <c r="J3732" i="7"/>
  <c r="I3732" i="7"/>
  <c r="I3897" i="7"/>
  <c r="J3897" i="7"/>
  <c r="J3081" i="7"/>
  <c r="I3127" i="7"/>
  <c r="J3129" i="7"/>
  <c r="I3182" i="7"/>
  <c r="I3184" i="7"/>
  <c r="I3227" i="7"/>
  <c r="J3227" i="7"/>
  <c r="J3233" i="7"/>
  <c r="J3238" i="7"/>
  <c r="I3238" i="7"/>
  <c r="J3256" i="7"/>
  <c r="I3275" i="7"/>
  <c r="J3275" i="7"/>
  <c r="J3289" i="7"/>
  <c r="J3344" i="7"/>
  <c r="I3344" i="7"/>
  <c r="I3349" i="7"/>
  <c r="J3349" i="7"/>
  <c r="J3351" i="7"/>
  <c r="I3366" i="7"/>
  <c r="I3392" i="7"/>
  <c r="I3401" i="7"/>
  <c r="J3401" i="7"/>
  <c r="J3416" i="7"/>
  <c r="I3416" i="7"/>
  <c r="J3425" i="7"/>
  <c r="J3432" i="7"/>
  <c r="I3432" i="7"/>
  <c r="I3437" i="7"/>
  <c r="J3437" i="7"/>
  <c r="I3451" i="7"/>
  <c r="J3451" i="7"/>
  <c r="I3463" i="7"/>
  <c r="J3463" i="7"/>
  <c r="J3470" i="7"/>
  <c r="I3470" i="7"/>
  <c r="J3482" i="7"/>
  <c r="I3482" i="7"/>
  <c r="J3484" i="7"/>
  <c r="I3501" i="7"/>
  <c r="J3501" i="7"/>
  <c r="I3511" i="7"/>
  <c r="J3511" i="7"/>
  <c r="J3515" i="7"/>
  <c r="J3530" i="7"/>
  <c r="I3530" i="7"/>
  <c r="I3555" i="7"/>
  <c r="J3555" i="7"/>
  <c r="I3557" i="7"/>
  <c r="J3557" i="7"/>
  <c r="J3559" i="7"/>
  <c r="I3564" i="7"/>
  <c r="I3591" i="7"/>
  <c r="J3591" i="7"/>
  <c r="J3596" i="7"/>
  <c r="I3596" i="7"/>
  <c r="I3603" i="7"/>
  <c r="J3603" i="7"/>
  <c r="I3610" i="7"/>
  <c r="J3610" i="7"/>
  <c r="J3638" i="7"/>
  <c r="I3638" i="7"/>
  <c r="I3647" i="7"/>
  <c r="J3647" i="7"/>
  <c r="I3670" i="7"/>
  <c r="J3670" i="7"/>
  <c r="J3690" i="7"/>
  <c r="I3690" i="7"/>
  <c r="J3708" i="7"/>
  <c r="I3708" i="7"/>
  <c r="J3714" i="7"/>
  <c r="I3714" i="7"/>
  <c r="J3726" i="7"/>
  <c r="I3726" i="7"/>
  <c r="J3744" i="7"/>
  <c r="I3744" i="7"/>
  <c r="J3750" i="7"/>
  <c r="I3750" i="7"/>
  <c r="J3822" i="7"/>
  <c r="I3822" i="7"/>
  <c r="I3891" i="7"/>
  <c r="J3891" i="7"/>
  <c r="J3948" i="7"/>
  <c r="I3948" i="7"/>
  <c r="J3954" i="7"/>
  <c r="I3954" i="7"/>
  <c r="J3962" i="7"/>
  <c r="I3962" i="7"/>
  <c r="J2069" i="7"/>
  <c r="J2097" i="7"/>
  <c r="J2121" i="7"/>
  <c r="J2145" i="7"/>
  <c r="I2839" i="7"/>
  <c r="I2887" i="7"/>
  <c r="I2935" i="7"/>
  <c r="I2972" i="7"/>
  <c r="J2972" i="7"/>
  <c r="I2994" i="7"/>
  <c r="J2998" i="7"/>
  <c r="I3006" i="7"/>
  <c r="J3020" i="7"/>
  <c r="I3040" i="7"/>
  <c r="J3044" i="7"/>
  <c r="J3050" i="7"/>
  <c r="I3052" i="7"/>
  <c r="J3069" i="7"/>
  <c r="J3071" i="7"/>
  <c r="I3097" i="7"/>
  <c r="J3097" i="7"/>
  <c r="J3101" i="7"/>
  <c r="J3103" i="7"/>
  <c r="J3105" i="7"/>
  <c r="J3154" i="7"/>
  <c r="I3154" i="7"/>
  <c r="J3160" i="7"/>
  <c r="I3160" i="7"/>
  <c r="J3164" i="7"/>
  <c r="I3178" i="7"/>
  <c r="J3180" i="7"/>
  <c r="I3180" i="7"/>
  <c r="J3192" i="7"/>
  <c r="I3192" i="7"/>
  <c r="I3204" i="7"/>
  <c r="I3219" i="7"/>
  <c r="J3219" i="7"/>
  <c r="J3236" i="7"/>
  <c r="I3236" i="7"/>
  <c r="I3254" i="7"/>
  <c r="J3308" i="7"/>
  <c r="I3308" i="7"/>
  <c r="I3313" i="7"/>
  <c r="J3313" i="7"/>
  <c r="I3319" i="7"/>
  <c r="J3319" i="7"/>
  <c r="I3327" i="7"/>
  <c r="J3327" i="7"/>
  <c r="J3332" i="7"/>
  <c r="I3332" i="7"/>
  <c r="J3336" i="7"/>
  <c r="I3336" i="7"/>
  <c r="J3342" i="7"/>
  <c r="I3342" i="7"/>
  <c r="J3394" i="7"/>
  <c r="J3414" i="7"/>
  <c r="I3414" i="7"/>
  <c r="J3440" i="7"/>
  <c r="I3440" i="7"/>
  <c r="I3459" i="7"/>
  <c r="J3459" i="7"/>
  <c r="J3480" i="7"/>
  <c r="I3480" i="7"/>
  <c r="J3492" i="7"/>
  <c r="I3492" i="7"/>
  <c r="I3525" i="7"/>
  <c r="J3525" i="7"/>
  <c r="I3539" i="7"/>
  <c r="J3539" i="7"/>
  <c r="I3562" i="7"/>
  <c r="J3562" i="7"/>
  <c r="I3571" i="7"/>
  <c r="J3571" i="7"/>
  <c r="J3584" i="7"/>
  <c r="I3584" i="7"/>
  <c r="I3623" i="7"/>
  <c r="J3623" i="7"/>
  <c r="I3645" i="7"/>
  <c r="J3645" i="7"/>
  <c r="J3660" i="7"/>
  <c r="I3660" i="7"/>
  <c r="J3678" i="7"/>
  <c r="I3678" i="7"/>
  <c r="J3684" i="7"/>
  <c r="I3684" i="7"/>
  <c r="J3698" i="7"/>
  <c r="I3698" i="7"/>
  <c r="J3702" i="7"/>
  <c r="I3702" i="7"/>
  <c r="I3789" i="7"/>
  <c r="J3789" i="7"/>
  <c r="J4030" i="7"/>
  <c r="I4030" i="7"/>
  <c r="J2847" i="7"/>
  <c r="J2895" i="7"/>
  <c r="J2984" i="7"/>
  <c r="I2984" i="7"/>
  <c r="J3146" i="7"/>
  <c r="I3146" i="7"/>
  <c r="J3172" i="7"/>
  <c r="I3172" i="7"/>
  <c r="I3209" i="7"/>
  <c r="J3209" i="7"/>
  <c r="I3211" i="7"/>
  <c r="I3221" i="7"/>
  <c r="J3221" i="7"/>
  <c r="J3252" i="7"/>
  <c r="I3252" i="7"/>
  <c r="I3265" i="7"/>
  <c r="J3265" i="7"/>
  <c r="I3271" i="7"/>
  <c r="J3278" i="7"/>
  <c r="I3278" i="7"/>
  <c r="I3321" i="7"/>
  <c r="J3321" i="7"/>
  <c r="I3323" i="7"/>
  <c r="J3323" i="7"/>
  <c r="I3373" i="7"/>
  <c r="J3373" i="7"/>
  <c r="I3375" i="7"/>
  <c r="J3375" i="7"/>
  <c r="I3377" i="7"/>
  <c r="J3377" i="7"/>
  <c r="J3404" i="7"/>
  <c r="I3404" i="7"/>
  <c r="J3408" i="7"/>
  <c r="I3408" i="7"/>
  <c r="I3435" i="7"/>
  <c r="J3435" i="7"/>
  <c r="I3449" i="7"/>
  <c r="J3449" i="7"/>
  <c r="J3468" i="7"/>
  <c r="I3468" i="7"/>
  <c r="I3473" i="7"/>
  <c r="J3473" i="7"/>
  <c r="I3487" i="7"/>
  <c r="J3487" i="7"/>
  <c r="I3499" i="7"/>
  <c r="J3499" i="7"/>
  <c r="J3506" i="7"/>
  <c r="I3506" i="7"/>
  <c r="J3518" i="7"/>
  <c r="I3518" i="7"/>
  <c r="I3537" i="7"/>
  <c r="J3537" i="7"/>
  <c r="J3548" i="7"/>
  <c r="I3548" i="7"/>
  <c r="J3576" i="7"/>
  <c r="I3576" i="7"/>
  <c r="J3594" i="7"/>
  <c r="I3594" i="7"/>
  <c r="J3608" i="7"/>
  <c r="I3608" i="7"/>
  <c r="I3619" i="7"/>
  <c r="J3619" i="7"/>
  <c r="I3652" i="7"/>
  <c r="J3652" i="7"/>
  <c r="I3795" i="7"/>
  <c r="J3795" i="7"/>
  <c r="I3801" i="7"/>
  <c r="J3801" i="7"/>
  <c r="J3846" i="7"/>
  <c r="I3846" i="7"/>
  <c r="J3858" i="7"/>
  <c r="I3858" i="7"/>
  <c r="J3864" i="7"/>
  <c r="I3864" i="7"/>
  <c r="I3909" i="7"/>
  <c r="J3909" i="7"/>
  <c r="I3915" i="7"/>
  <c r="J3915" i="7"/>
  <c r="I3933" i="7"/>
  <c r="J3933" i="7"/>
  <c r="I2974" i="7"/>
  <c r="J2976" i="7"/>
  <c r="J3017" i="7"/>
  <c r="I3032" i="7"/>
  <c r="I3038" i="7"/>
  <c r="I3063" i="7"/>
  <c r="I3078" i="7"/>
  <c r="J3087" i="7"/>
  <c r="J3089" i="7"/>
  <c r="I3095" i="7"/>
  <c r="I3108" i="7"/>
  <c r="I3116" i="7"/>
  <c r="J3116" i="7"/>
  <c r="I3136" i="7"/>
  <c r="I3138" i="7"/>
  <c r="I3142" i="7"/>
  <c r="J3176" i="7"/>
  <c r="I3196" i="7"/>
  <c r="J3200" i="7"/>
  <c r="I3200" i="7"/>
  <c r="J3202" i="7"/>
  <c r="I3215" i="7"/>
  <c r="J3215" i="7"/>
  <c r="J3225" i="7"/>
  <c r="I3242" i="7"/>
  <c r="I3259" i="7"/>
  <c r="J3259" i="7"/>
  <c r="I3267" i="7"/>
  <c r="J3267" i="7"/>
  <c r="I3269" i="7"/>
  <c r="J3269" i="7"/>
  <c r="J3282" i="7"/>
  <c r="I3282" i="7"/>
  <c r="J3304" i="7"/>
  <c r="J3325" i="7"/>
  <c r="I3347" i="7"/>
  <c r="J3347" i="7"/>
  <c r="J3362" i="7"/>
  <c r="I3362" i="7"/>
  <c r="I3367" i="7"/>
  <c r="J3367" i="7"/>
  <c r="J3369" i="7"/>
  <c r="I3384" i="7"/>
  <c r="I3397" i="7"/>
  <c r="I3410" i="7"/>
  <c r="I3419" i="7"/>
  <c r="J3419" i="7"/>
  <c r="J3426" i="7"/>
  <c r="I3426" i="7"/>
  <c r="J3430" i="7"/>
  <c r="I3447" i="7"/>
  <c r="J3447" i="7"/>
  <c r="I3457" i="7"/>
  <c r="J3457" i="7"/>
  <c r="J3461" i="7"/>
  <c r="J3476" i="7"/>
  <c r="I3476" i="7"/>
  <c r="I3495" i="7"/>
  <c r="J3495" i="7"/>
  <c r="J3516" i="7"/>
  <c r="I3516" i="7"/>
  <c r="J3528" i="7"/>
  <c r="I3528" i="7"/>
  <c r="I3544" i="7"/>
  <c r="J3544" i="7"/>
  <c r="J3582" i="7"/>
  <c r="I3582" i="7"/>
  <c r="J3630" i="7"/>
  <c r="I3630" i="7"/>
  <c r="J3632" i="7"/>
  <c r="I3632" i="7"/>
  <c r="I3643" i="7"/>
  <c r="J3643" i="7"/>
  <c r="I3696" i="7"/>
  <c r="J3840" i="7"/>
  <c r="I3840" i="7"/>
  <c r="J3852" i="7"/>
  <c r="I3852" i="7"/>
  <c r="I3927" i="7"/>
  <c r="J3927" i="7"/>
  <c r="I3939" i="7"/>
  <c r="J3939" i="7"/>
  <c r="I3975" i="7"/>
  <c r="J3975" i="7"/>
  <c r="J4039" i="7"/>
  <c r="I4039" i="7"/>
  <c r="I2941" i="7"/>
  <c r="J2963" i="7"/>
  <c r="I2963" i="7"/>
  <c r="I2986" i="7"/>
  <c r="J3048" i="7"/>
  <c r="I3048" i="7"/>
  <c r="I3124" i="7"/>
  <c r="J3128" i="7"/>
  <c r="I3128" i="7"/>
  <c r="J3132" i="7"/>
  <c r="J3144" i="7"/>
  <c r="I3183" i="7"/>
  <c r="J3183" i="7"/>
  <c r="J3198" i="7"/>
  <c r="I3198" i="7"/>
  <c r="J3211" i="7"/>
  <c r="J3232" i="7"/>
  <c r="I3232" i="7"/>
  <c r="J3248" i="7"/>
  <c r="I3255" i="7"/>
  <c r="J3255" i="7"/>
  <c r="I3261" i="7"/>
  <c r="J3261" i="7"/>
  <c r="J3271" i="7"/>
  <c r="I3311" i="7"/>
  <c r="J3311" i="7"/>
  <c r="J3360" i="7"/>
  <c r="I3360" i="7"/>
  <c r="J3422" i="7"/>
  <c r="I3422" i="7"/>
  <c r="I3428" i="7"/>
  <c r="J3438" i="7"/>
  <c r="I3438" i="7"/>
  <c r="I3471" i="7"/>
  <c r="J3471" i="7"/>
  <c r="I3485" i="7"/>
  <c r="J3485" i="7"/>
  <c r="J3504" i="7"/>
  <c r="I3504" i="7"/>
  <c r="I3509" i="7"/>
  <c r="J3509" i="7"/>
  <c r="I3523" i="7"/>
  <c r="J3523" i="7"/>
  <c r="I3535" i="7"/>
  <c r="J3535" i="7"/>
  <c r="I3551" i="7"/>
  <c r="J3551" i="7"/>
  <c r="J3560" i="7"/>
  <c r="I3560" i="7"/>
  <c r="I3569" i="7"/>
  <c r="J3569" i="7"/>
  <c r="J3580" i="7"/>
  <c r="I3587" i="7"/>
  <c r="J3587" i="7"/>
  <c r="I3592" i="7"/>
  <c r="J3592" i="7"/>
  <c r="I3599" i="7"/>
  <c r="J3599" i="7"/>
  <c r="I3604" i="7"/>
  <c r="J3604" i="7"/>
  <c r="I3606" i="7"/>
  <c r="J3648" i="7"/>
  <c r="I3648" i="7"/>
  <c r="I3735" i="7"/>
  <c r="J3735" i="7"/>
  <c r="J3768" i="7"/>
  <c r="I3768" i="7"/>
  <c r="J3774" i="7"/>
  <c r="I3774" i="7"/>
  <c r="I3967" i="7"/>
  <c r="J3967" i="7"/>
  <c r="J3992" i="7"/>
  <c r="I3992" i="7"/>
  <c r="J2956" i="7"/>
  <c r="I2956" i="7"/>
  <c r="I2989" i="7"/>
  <c r="I2993" i="7"/>
  <c r="J2993" i="7"/>
  <c r="I3005" i="7"/>
  <c r="J3005" i="7"/>
  <c r="I3012" i="7"/>
  <c r="I3053" i="7"/>
  <c r="J3053" i="7"/>
  <c r="J3106" i="7"/>
  <c r="I3106" i="7"/>
  <c r="J3108" i="7"/>
  <c r="J3120" i="7"/>
  <c r="I3165" i="7"/>
  <c r="I3205" i="7"/>
  <c r="J3205" i="7"/>
  <c r="J3207" i="7"/>
  <c r="I3234" i="7"/>
  <c r="I3257" i="7"/>
  <c r="J3257" i="7"/>
  <c r="J3290" i="7"/>
  <c r="I3290" i="7"/>
  <c r="I3295" i="7"/>
  <c r="J3295" i="7"/>
  <c r="I3301" i="7"/>
  <c r="J3301" i="7"/>
  <c r="I3330" i="7"/>
  <c r="J3350" i="7"/>
  <c r="I3350" i="7"/>
  <c r="J3354" i="7"/>
  <c r="I3354" i="7"/>
  <c r="I3391" i="7"/>
  <c r="J3391" i="7"/>
  <c r="I3393" i="7"/>
  <c r="J3393" i="7"/>
  <c r="I3395" i="7"/>
  <c r="J3395" i="7"/>
  <c r="J3397" i="7"/>
  <c r="I3417" i="7"/>
  <c r="J3417" i="7"/>
  <c r="I3433" i="7"/>
  <c r="J3433" i="7"/>
  <c r="I3445" i="7"/>
  <c r="J3445" i="7"/>
  <c r="J3452" i="7"/>
  <c r="I3452" i="7"/>
  <c r="J3464" i="7"/>
  <c r="I3464" i="7"/>
  <c r="I3483" i="7"/>
  <c r="J3483" i="7"/>
  <c r="I3493" i="7"/>
  <c r="J3493" i="7"/>
  <c r="J3497" i="7"/>
  <c r="J3512" i="7"/>
  <c r="I3512" i="7"/>
  <c r="I3531" i="7"/>
  <c r="J3531" i="7"/>
  <c r="J3542" i="7"/>
  <c r="I3542" i="7"/>
  <c r="I3574" i="7"/>
  <c r="J3574" i="7"/>
  <c r="I3597" i="7"/>
  <c r="J3597" i="7"/>
  <c r="J3626" i="7"/>
  <c r="I3626" i="7"/>
  <c r="I3639" i="7"/>
  <c r="J3639" i="7"/>
  <c r="I3663" i="7"/>
  <c r="J3663" i="7"/>
  <c r="I3733" i="7"/>
  <c r="J3733" i="7"/>
  <c r="I3741" i="7"/>
  <c r="J3741" i="7"/>
  <c r="I3813" i="7"/>
  <c r="J3813" i="7"/>
  <c r="I3957" i="7"/>
  <c r="J3957" i="7"/>
  <c r="J3990" i="7"/>
  <c r="I3990" i="7"/>
  <c r="J4014" i="7"/>
  <c r="I4014" i="7"/>
  <c r="I3185" i="7"/>
  <c r="J3185" i="7"/>
  <c r="I3193" i="7"/>
  <c r="J3193" i="7"/>
  <c r="I3239" i="7"/>
  <c r="J3239" i="7"/>
  <c r="I3309" i="7"/>
  <c r="J3309" i="7"/>
  <c r="J3314" i="7"/>
  <c r="I3314" i="7"/>
  <c r="I3365" i="7"/>
  <c r="J3365" i="7"/>
  <c r="J3380" i="7"/>
  <c r="I3380" i="7"/>
  <c r="I3385" i="7"/>
  <c r="J3385" i="7"/>
  <c r="I3441" i="7"/>
  <c r="J3441" i="7"/>
  <c r="J3462" i="7"/>
  <c r="I3462" i="7"/>
  <c r="J3474" i="7"/>
  <c r="I3474" i="7"/>
  <c r="I3507" i="7"/>
  <c r="J3507" i="7"/>
  <c r="I3521" i="7"/>
  <c r="J3521" i="7"/>
  <c r="J3540" i="7"/>
  <c r="I3540" i="7"/>
  <c r="I3556" i="7"/>
  <c r="J3556" i="7"/>
  <c r="I3563" i="7"/>
  <c r="J3563" i="7"/>
  <c r="I3585" i="7"/>
  <c r="J3585" i="7"/>
  <c r="J3602" i="7"/>
  <c r="I3602" i="7"/>
  <c r="I3611" i="7"/>
  <c r="J3611" i="7"/>
  <c r="I3615" i="7"/>
  <c r="J3615" i="7"/>
  <c r="I3661" i="7"/>
  <c r="J3661" i="7"/>
  <c r="I3681" i="7"/>
  <c r="J3681" i="7"/>
  <c r="I3711" i="7"/>
  <c r="J3711" i="7"/>
  <c r="I3729" i="7"/>
  <c r="J3729" i="7"/>
  <c r="I3747" i="7"/>
  <c r="J3747" i="7"/>
  <c r="I3753" i="7"/>
  <c r="J3753" i="7"/>
  <c r="I3819" i="7"/>
  <c r="J3819" i="7"/>
  <c r="I3825" i="7"/>
  <c r="J3825" i="7"/>
  <c r="J3876" i="7"/>
  <c r="I3876" i="7"/>
  <c r="J3882" i="7"/>
  <c r="I3882" i="7"/>
  <c r="J3894" i="7"/>
  <c r="I3894" i="7"/>
  <c r="I3303" i="7"/>
  <c r="J3303" i="7"/>
  <c r="I3305" i="7"/>
  <c r="J3305" i="7"/>
  <c r="J3318" i="7"/>
  <c r="I3318" i="7"/>
  <c r="I3337" i="7"/>
  <c r="J3337" i="7"/>
  <c r="J3378" i="7"/>
  <c r="I3378" i="7"/>
  <c r="J3420" i="7"/>
  <c r="I3420" i="7"/>
  <c r="I3431" i="7"/>
  <c r="J3431" i="7"/>
  <c r="J3450" i="7"/>
  <c r="I3450" i="7"/>
  <c r="I3455" i="7"/>
  <c r="J3455" i="7"/>
  <c r="I3469" i="7"/>
  <c r="J3469" i="7"/>
  <c r="I3481" i="7"/>
  <c r="J3481" i="7"/>
  <c r="J3488" i="7"/>
  <c r="I3488" i="7"/>
  <c r="J3500" i="7"/>
  <c r="I3500" i="7"/>
  <c r="I3519" i="7"/>
  <c r="J3519" i="7"/>
  <c r="I3529" i="7"/>
  <c r="J3529" i="7"/>
  <c r="I3549" i="7"/>
  <c r="J3549" i="7"/>
  <c r="J3554" i="7"/>
  <c r="I3554" i="7"/>
  <c r="J3590" i="7"/>
  <c r="I3590" i="7"/>
  <c r="I3595" i="7"/>
  <c r="J3595" i="7"/>
  <c r="I3675" i="7"/>
  <c r="J3675" i="7"/>
  <c r="I3699" i="7"/>
  <c r="J3699" i="7"/>
  <c r="I3705" i="7"/>
  <c r="J3705" i="7"/>
  <c r="I3723" i="7"/>
  <c r="J3723" i="7"/>
  <c r="I3861" i="7"/>
  <c r="J3861" i="7"/>
  <c r="J3888" i="7"/>
  <c r="I3888" i="7"/>
  <c r="J3680" i="7"/>
  <c r="I3680" i="7"/>
  <c r="I3843" i="7"/>
  <c r="J3843" i="7"/>
  <c r="J3854" i="7"/>
  <c r="I3854" i="7"/>
  <c r="I3885" i="7"/>
  <c r="J3885" i="7"/>
  <c r="J3896" i="7"/>
  <c r="I3896" i="7"/>
  <c r="J4049" i="7"/>
  <c r="I4049" i="7"/>
  <c r="J4054" i="7"/>
  <c r="I4054" i="7"/>
  <c r="J4078" i="7"/>
  <c r="I4078" i="7"/>
  <c r="J4095" i="7"/>
  <c r="I4095" i="7"/>
  <c r="J4119" i="7"/>
  <c r="I4119" i="7"/>
  <c r="I4146" i="7"/>
  <c r="J4146" i="7"/>
  <c r="I4178" i="7"/>
  <c r="J4178" i="7"/>
  <c r="J4241" i="7"/>
  <c r="I4241" i="7"/>
  <c r="J3710" i="7"/>
  <c r="I3710" i="7"/>
  <c r="J3740" i="7"/>
  <c r="I3740" i="7"/>
  <c r="J3764" i="7"/>
  <c r="I3764" i="7"/>
  <c r="J3788" i="7"/>
  <c r="I3788" i="7"/>
  <c r="J3812" i="7"/>
  <c r="I3812" i="7"/>
  <c r="J3836" i="7"/>
  <c r="I3836" i="7"/>
  <c r="J3938" i="7"/>
  <c r="I3938" i="7"/>
  <c r="J3964" i="7"/>
  <c r="I3964" i="7"/>
  <c r="J3966" i="7"/>
  <c r="I3966" i="7"/>
  <c r="I3987" i="7"/>
  <c r="J3987" i="7"/>
  <c r="J4016" i="7"/>
  <c r="I4016" i="7"/>
  <c r="J4020" i="7"/>
  <c r="I4020" i="7"/>
  <c r="J4032" i="7"/>
  <c r="I4032" i="7"/>
  <c r="J4036" i="7"/>
  <c r="I4036" i="7"/>
  <c r="J4071" i="7"/>
  <c r="I4071" i="7"/>
  <c r="J4088" i="7"/>
  <c r="I4088" i="7"/>
  <c r="I4144" i="7"/>
  <c r="J4144" i="7"/>
  <c r="I3577" i="7"/>
  <c r="J3601" i="7"/>
  <c r="J3609" i="7"/>
  <c r="J3617" i="7"/>
  <c r="J3622" i="7"/>
  <c r="I3641" i="7"/>
  <c r="J3641" i="7"/>
  <c r="J3668" i="7"/>
  <c r="I3668" i="7"/>
  <c r="J3687" i="7"/>
  <c r="I3703" i="7"/>
  <c r="J3715" i="7"/>
  <c r="J3724" i="7"/>
  <c r="I3738" i="7"/>
  <c r="I3762" i="7"/>
  <c r="I3786" i="7"/>
  <c r="I3810" i="7"/>
  <c r="I3834" i="7"/>
  <c r="I3847" i="7"/>
  <c r="J3878" i="7"/>
  <c r="I3878" i="7"/>
  <c r="J3920" i="7"/>
  <c r="I3920" i="7"/>
  <c r="J3925" i="7"/>
  <c r="I3936" i="7"/>
  <c r="I3949" i="7"/>
  <c r="I4010" i="7"/>
  <c r="I4026" i="7"/>
  <c r="I4102" i="7"/>
  <c r="I4107" i="7"/>
  <c r="J4107" i="7"/>
  <c r="J4173" i="7"/>
  <c r="I4173" i="7"/>
  <c r="I4204" i="7"/>
  <c r="J4204" i="7"/>
  <c r="I4218" i="7"/>
  <c r="J4218" i="7"/>
  <c r="I4262" i="7"/>
  <c r="J4262" i="7"/>
  <c r="I4422" i="7"/>
  <c r="J4422" i="7"/>
  <c r="I3849" i="7"/>
  <c r="J3849" i="7"/>
  <c r="J3860" i="7"/>
  <c r="I3860" i="7"/>
  <c r="I3951" i="7"/>
  <c r="J3951" i="7"/>
  <c r="J3972" i="7"/>
  <c r="I3972" i="7"/>
  <c r="J3974" i="7"/>
  <c r="I3974" i="7"/>
  <c r="J3976" i="7"/>
  <c r="I3976" i="7"/>
  <c r="I4043" i="7"/>
  <c r="J4043" i="7"/>
  <c r="J4069" i="7"/>
  <c r="I4069" i="7"/>
  <c r="J4127" i="7"/>
  <c r="I4127" i="7"/>
  <c r="I4258" i="7"/>
  <c r="J4258" i="7"/>
  <c r="I4306" i="7"/>
  <c r="J4306" i="7"/>
  <c r="I3677" i="7"/>
  <c r="J3677" i="7"/>
  <c r="J3728" i="7"/>
  <c r="I3728" i="7"/>
  <c r="J3746" i="7"/>
  <c r="I3746" i="7"/>
  <c r="J3770" i="7"/>
  <c r="I3770" i="7"/>
  <c r="J3794" i="7"/>
  <c r="I3794" i="7"/>
  <c r="J3818" i="7"/>
  <c r="I3818" i="7"/>
  <c r="J3838" i="7"/>
  <c r="J3847" i="7"/>
  <c r="J3902" i="7"/>
  <c r="I3902" i="7"/>
  <c r="J3944" i="7"/>
  <c r="I3944" i="7"/>
  <c r="J3949" i="7"/>
  <c r="I3970" i="7"/>
  <c r="J4055" i="7"/>
  <c r="I4055" i="7"/>
  <c r="J4066" i="7"/>
  <c r="J4081" i="7"/>
  <c r="I4081" i="7"/>
  <c r="J4083" i="7"/>
  <c r="J4086" i="7"/>
  <c r="I4086" i="7"/>
  <c r="J4110" i="7"/>
  <c r="I4110" i="7"/>
  <c r="I4290" i="7"/>
  <c r="J4290" i="7"/>
  <c r="J3686" i="7"/>
  <c r="I3686" i="7"/>
  <c r="I3759" i="7"/>
  <c r="J3759" i="7"/>
  <c r="I3783" i="7"/>
  <c r="J3783" i="7"/>
  <c r="I3792" i="7"/>
  <c r="I3807" i="7"/>
  <c r="J3807" i="7"/>
  <c r="I3816" i="7"/>
  <c r="I3831" i="7"/>
  <c r="J3831" i="7"/>
  <c r="J3842" i="7"/>
  <c r="I3842" i="7"/>
  <c r="I3873" i="7"/>
  <c r="J3873" i="7"/>
  <c r="J3884" i="7"/>
  <c r="I3884" i="7"/>
  <c r="J3889" i="7"/>
  <c r="I3900" i="7"/>
  <c r="J3931" i="7"/>
  <c r="I3942" i="7"/>
  <c r="I3980" i="7"/>
  <c r="J3982" i="7"/>
  <c r="I3982" i="7"/>
  <c r="J3984" i="7"/>
  <c r="I3984" i="7"/>
  <c r="J4060" i="7"/>
  <c r="I4060" i="7"/>
  <c r="I4062" i="7"/>
  <c r="J4079" i="7"/>
  <c r="I4079" i="7"/>
  <c r="J4103" i="7"/>
  <c r="I4103" i="7"/>
  <c r="J4120" i="7"/>
  <c r="I4120" i="7"/>
  <c r="J4169" i="7"/>
  <c r="I4169" i="7"/>
  <c r="I4242" i="7"/>
  <c r="J4242" i="7"/>
  <c r="I3665" i="7"/>
  <c r="J3665" i="7"/>
  <c r="J3716" i="7"/>
  <c r="I3716" i="7"/>
  <c r="I3895" i="7"/>
  <c r="J3926" i="7"/>
  <c r="I3926" i="7"/>
  <c r="I3959" i="7"/>
  <c r="J3959" i="7"/>
  <c r="I3999" i="7"/>
  <c r="J3999" i="7"/>
  <c r="J4041" i="7"/>
  <c r="I4041" i="7"/>
  <c r="J4135" i="7"/>
  <c r="I4135" i="7"/>
  <c r="I4164" i="7"/>
  <c r="J4164" i="7"/>
  <c r="J4191" i="7"/>
  <c r="I4191" i="7"/>
  <c r="I3218" i="7"/>
  <c r="I3244" i="7"/>
  <c r="J3247" i="7"/>
  <c r="J3280" i="7"/>
  <c r="J3298" i="7"/>
  <c r="J3316" i="7"/>
  <c r="J3334" i="7"/>
  <c r="J3352" i="7"/>
  <c r="J3370" i="7"/>
  <c r="J3388" i="7"/>
  <c r="J3406" i="7"/>
  <c r="J3424" i="7"/>
  <c r="J3442" i="7"/>
  <c r="J3460" i="7"/>
  <c r="J3478" i="7"/>
  <c r="J3496" i="7"/>
  <c r="J3514" i="7"/>
  <c r="J3532" i="7"/>
  <c r="I3558" i="7"/>
  <c r="I3589" i="7"/>
  <c r="J3613" i="7"/>
  <c r="J3621" i="7"/>
  <c r="I3649" i="7"/>
  <c r="I3654" i="7"/>
  <c r="J3656" i="7"/>
  <c r="I3656" i="7"/>
  <c r="I3672" i="7"/>
  <c r="J3674" i="7"/>
  <c r="I3674" i="7"/>
  <c r="J3693" i="7"/>
  <c r="I3709" i="7"/>
  <c r="J3721" i="7"/>
  <c r="J3730" i="7"/>
  <c r="I3739" i="7"/>
  <c r="J3752" i="7"/>
  <c r="I3752" i="7"/>
  <c r="I3763" i="7"/>
  <c r="J3776" i="7"/>
  <c r="I3776" i="7"/>
  <c r="I3787" i="7"/>
  <c r="J3800" i="7"/>
  <c r="I3800" i="7"/>
  <c r="I3811" i="7"/>
  <c r="J3824" i="7"/>
  <c r="I3824" i="7"/>
  <c r="I3835" i="7"/>
  <c r="J3844" i="7"/>
  <c r="J3866" i="7"/>
  <c r="I3866" i="7"/>
  <c r="J3908" i="7"/>
  <c r="I3908" i="7"/>
  <c r="J3913" i="7"/>
  <c r="I3924" i="7"/>
  <c r="I3937" i="7"/>
  <c r="J3955" i="7"/>
  <c r="I3988" i="7"/>
  <c r="I4005" i="7"/>
  <c r="J4005" i="7"/>
  <c r="I4021" i="7"/>
  <c r="J4021" i="7"/>
  <c r="I4037" i="7"/>
  <c r="J4037" i="7"/>
  <c r="I4096" i="7"/>
  <c r="J4101" i="7"/>
  <c r="I4101" i="7"/>
  <c r="J4219" i="7"/>
  <c r="I4219" i="7"/>
  <c r="J3640" i="7"/>
  <c r="I3667" i="7"/>
  <c r="J3679" i="7"/>
  <c r="J3688" i="7"/>
  <c r="J3704" i="7"/>
  <c r="I3704" i="7"/>
  <c r="J3848" i="7"/>
  <c r="I3848" i="7"/>
  <c r="J3853" i="7"/>
  <c r="I3877" i="7"/>
  <c r="J3895" i="7"/>
  <c r="I3919" i="7"/>
  <c r="J3950" i="7"/>
  <c r="I3950" i="7"/>
  <c r="I3963" i="7"/>
  <c r="J4003" i="7"/>
  <c r="J4063" i="7"/>
  <c r="I4063" i="7"/>
  <c r="I4077" i="7"/>
  <c r="J4087" i="7"/>
  <c r="I4087" i="7"/>
  <c r="J4098" i="7"/>
  <c r="J4113" i="7"/>
  <c r="I4113" i="7"/>
  <c r="J4115" i="7"/>
  <c r="J4118" i="7"/>
  <c r="I4118" i="7"/>
  <c r="J4128" i="7"/>
  <c r="I4128" i="7"/>
  <c r="I4210" i="7"/>
  <c r="J4210" i="7"/>
  <c r="J2943" i="7"/>
  <c r="I2965" i="7"/>
  <c r="I2996" i="7"/>
  <c r="I3045" i="7"/>
  <c r="I3051" i="7"/>
  <c r="I3057" i="7"/>
  <c r="I3151" i="7"/>
  <c r="I3223" i="7"/>
  <c r="I3565" i="7"/>
  <c r="I3573" i="7"/>
  <c r="I3607" i="7"/>
  <c r="I3625" i="7"/>
  <c r="I3637" i="7"/>
  <c r="J3662" i="7"/>
  <c r="I3662" i="7"/>
  <c r="I3669" i="7"/>
  <c r="I3697" i="7"/>
  <c r="J3734" i="7"/>
  <c r="I3734" i="7"/>
  <c r="I3859" i="7"/>
  <c r="I3879" i="7"/>
  <c r="J3879" i="7"/>
  <c r="J3890" i="7"/>
  <c r="I3890" i="7"/>
  <c r="I3921" i="7"/>
  <c r="J3921" i="7"/>
  <c r="J3932" i="7"/>
  <c r="I3932" i="7"/>
  <c r="I3977" i="7"/>
  <c r="J3977" i="7"/>
  <c r="J4056" i="7"/>
  <c r="I4056" i="7"/>
  <c r="J4092" i="7"/>
  <c r="I4092" i="7"/>
  <c r="J4111" i="7"/>
  <c r="I4111" i="7"/>
  <c r="J4245" i="7"/>
  <c r="I4245" i="7"/>
  <c r="I4358" i="7"/>
  <c r="J4358" i="7"/>
  <c r="J3692" i="7"/>
  <c r="I3692" i="7"/>
  <c r="J3758" i="7"/>
  <c r="I3758" i="7"/>
  <c r="J3782" i="7"/>
  <c r="I3782" i="7"/>
  <c r="J3806" i="7"/>
  <c r="I3806" i="7"/>
  <c r="J3830" i="7"/>
  <c r="I3830" i="7"/>
  <c r="J3872" i="7"/>
  <c r="I3872" i="7"/>
  <c r="I4075" i="7"/>
  <c r="J4075" i="7"/>
  <c r="J4155" i="7"/>
  <c r="I4155" i="7"/>
  <c r="I4170" i="7"/>
  <c r="J4170" i="7"/>
  <c r="I4180" i="7"/>
  <c r="J4180" i="7"/>
  <c r="I4194" i="7"/>
  <c r="J4194" i="7"/>
  <c r="J4273" i="7"/>
  <c r="I4273" i="7"/>
  <c r="J3045" i="7"/>
  <c r="J3051" i="7"/>
  <c r="J3057" i="7"/>
  <c r="J3151" i="7"/>
  <c r="J3223" i="7"/>
  <c r="J3274" i="7"/>
  <c r="J3292" i="7"/>
  <c r="J3310" i="7"/>
  <c r="J3328" i="7"/>
  <c r="J3346" i="7"/>
  <c r="J3364" i="7"/>
  <c r="J3382" i="7"/>
  <c r="J3400" i="7"/>
  <c r="J3418" i="7"/>
  <c r="J3436" i="7"/>
  <c r="J3454" i="7"/>
  <c r="J3472" i="7"/>
  <c r="J3490" i="7"/>
  <c r="J3508" i="7"/>
  <c r="J3526" i="7"/>
  <c r="I3541" i="7"/>
  <c r="J3565" i="7"/>
  <c r="J3573" i="7"/>
  <c r="J3581" i="7"/>
  <c r="J3586" i="7"/>
  <c r="J3607" i="7"/>
  <c r="J3625" i="7"/>
  <c r="J3637" i="7"/>
  <c r="I3644" i="7"/>
  <c r="I3653" i="7"/>
  <c r="J3653" i="7"/>
  <c r="J3669" i="7"/>
  <c r="I3671" i="7"/>
  <c r="J3671" i="7"/>
  <c r="I3685" i="7"/>
  <c r="J3697" i="7"/>
  <c r="J3706" i="7"/>
  <c r="J3722" i="7"/>
  <c r="I3722" i="7"/>
  <c r="I3756" i="7"/>
  <c r="I3780" i="7"/>
  <c r="I3804" i="7"/>
  <c r="I3841" i="7"/>
  <c r="J3859" i="7"/>
  <c r="I3883" i="7"/>
  <c r="I3903" i="7"/>
  <c r="J3903" i="7"/>
  <c r="J3914" i="7"/>
  <c r="I3914" i="7"/>
  <c r="I3945" i="7"/>
  <c r="J3945" i="7"/>
  <c r="J3956" i="7"/>
  <c r="I3956" i="7"/>
  <c r="J4002" i="7"/>
  <c r="I4002" i="7"/>
  <c r="J4047" i="7"/>
  <c r="I4047" i="7"/>
  <c r="I4138" i="7"/>
  <c r="J4138" i="7"/>
  <c r="I4234" i="7"/>
  <c r="J4234" i="7"/>
  <c r="I4271" i="7"/>
  <c r="J4271" i="7"/>
  <c r="I4330" i="7"/>
  <c r="J4330" i="7"/>
  <c r="J4331" i="7"/>
  <c r="I4331" i="7"/>
  <c r="J4410" i="7"/>
  <c r="I4410" i="7"/>
  <c r="I4431" i="7"/>
  <c r="J4431" i="7"/>
  <c r="J4481" i="7"/>
  <c r="I4481" i="7"/>
  <c r="J4493" i="7"/>
  <c r="I4493" i="7"/>
  <c r="I4503" i="7"/>
  <c r="J4503" i="7"/>
  <c r="J4539" i="7"/>
  <c r="I4539" i="7"/>
  <c r="I4148" i="7"/>
  <c r="J4148" i="7"/>
  <c r="J4215" i="7"/>
  <c r="I4215" i="7"/>
  <c r="I4230" i="7"/>
  <c r="J4230" i="7"/>
  <c r="I4286" i="7"/>
  <c r="J4286" i="7"/>
  <c r="J4297" i="7"/>
  <c r="I4297" i="7"/>
  <c r="I4316" i="7"/>
  <c r="J4316" i="7"/>
  <c r="I4374" i="7"/>
  <c r="J4374" i="7"/>
  <c r="J4474" i="7"/>
  <c r="I4474" i="7"/>
  <c r="J4498" i="7"/>
  <c r="I4498" i="7"/>
  <c r="I4500" i="7"/>
  <c r="J4500" i="7"/>
  <c r="J4530" i="7"/>
  <c r="I4530" i="7"/>
  <c r="J4546" i="7"/>
  <c r="I4546" i="7"/>
  <c r="J4586" i="7"/>
  <c r="I4586" i="7"/>
  <c r="J4760" i="7"/>
  <c r="I4760" i="7"/>
  <c r="J4801" i="7"/>
  <c r="I4801" i="7"/>
  <c r="J4832" i="7"/>
  <c r="I4832" i="7"/>
  <c r="J4124" i="7"/>
  <c r="I4124" i="7"/>
  <c r="J4139" i="7"/>
  <c r="I4139" i="7"/>
  <c r="I4162" i="7"/>
  <c r="J4162" i="7"/>
  <c r="I4176" i="7"/>
  <c r="J4176" i="7"/>
  <c r="J4187" i="7"/>
  <c r="I4187" i="7"/>
  <c r="J4189" i="7"/>
  <c r="I4189" i="7"/>
  <c r="J4239" i="7"/>
  <c r="I4239" i="7"/>
  <c r="I4254" i="7"/>
  <c r="J4254" i="7"/>
  <c r="I4282" i="7"/>
  <c r="J4282" i="7"/>
  <c r="J4295" i="7"/>
  <c r="J4314" i="7"/>
  <c r="J4325" i="7"/>
  <c r="I4325" i="7"/>
  <c r="J4327" i="7"/>
  <c r="J4346" i="7"/>
  <c r="I4346" i="7"/>
  <c r="I4355" i="7"/>
  <c r="J4372" i="7"/>
  <c r="I4372" i="7"/>
  <c r="J4397" i="7"/>
  <c r="I4397" i="7"/>
  <c r="I4406" i="7"/>
  <c r="J4406" i="7"/>
  <c r="I4415" i="7"/>
  <c r="J4415" i="7"/>
  <c r="J4429" i="7"/>
  <c r="I4429" i="7"/>
  <c r="I4438" i="7"/>
  <c r="J4438" i="7"/>
  <c r="J4470" i="7"/>
  <c r="I4470" i="7"/>
  <c r="I4486" i="7"/>
  <c r="J4486" i="7"/>
  <c r="J4501" i="7"/>
  <c r="I4501" i="7"/>
  <c r="J4515" i="7"/>
  <c r="I4515" i="7"/>
  <c r="J4563" i="7"/>
  <c r="I4563" i="7"/>
  <c r="J4133" i="7"/>
  <c r="I4133" i="7"/>
  <c r="J4153" i="7"/>
  <c r="I4153" i="7"/>
  <c r="I4160" i="7"/>
  <c r="J4160" i="7"/>
  <c r="J4167" i="7"/>
  <c r="I4167" i="7"/>
  <c r="I4198" i="7"/>
  <c r="J4198" i="7"/>
  <c r="J4211" i="7"/>
  <c r="I4211" i="7"/>
  <c r="J4213" i="7"/>
  <c r="I4213" i="7"/>
  <c r="J4269" i="7"/>
  <c r="I4269" i="7"/>
  <c r="J4293" i="7"/>
  <c r="I4293" i="7"/>
  <c r="I4310" i="7"/>
  <c r="J4310" i="7"/>
  <c r="J4321" i="7"/>
  <c r="I4321" i="7"/>
  <c r="I4323" i="7"/>
  <c r="J4353" i="7"/>
  <c r="I4353" i="7"/>
  <c r="I4390" i="7"/>
  <c r="J4390" i="7"/>
  <c r="J4436" i="7"/>
  <c r="I4436" i="7"/>
  <c r="J4461" i="7"/>
  <c r="I4461" i="7"/>
  <c r="J4491" i="7"/>
  <c r="I4491" i="7"/>
  <c r="J4569" i="7"/>
  <c r="I4569" i="7"/>
  <c r="J4821" i="7"/>
  <c r="I4821" i="7"/>
  <c r="I4960" i="7"/>
  <c r="J4960" i="7"/>
  <c r="J4073" i="7"/>
  <c r="I4073" i="7"/>
  <c r="J4105" i="7"/>
  <c r="I4105" i="7"/>
  <c r="I4142" i="7"/>
  <c r="J4142" i="7"/>
  <c r="I4185" i="7"/>
  <c r="I4222" i="7"/>
  <c r="J4222" i="7"/>
  <c r="J4226" i="7"/>
  <c r="J4228" i="7"/>
  <c r="J4235" i="7"/>
  <c r="I4235" i="7"/>
  <c r="J4237" i="7"/>
  <c r="I4237" i="7"/>
  <c r="J4263" i="7"/>
  <c r="I4263" i="7"/>
  <c r="I4265" i="7"/>
  <c r="I4278" i="7"/>
  <c r="J4278" i="7"/>
  <c r="I4342" i="7"/>
  <c r="J4342" i="7"/>
  <c r="I4360" i="7"/>
  <c r="J4360" i="7"/>
  <c r="J4364" i="7"/>
  <c r="I4364" i="7"/>
  <c r="J4379" i="7"/>
  <c r="I4379" i="7"/>
  <c r="I4383" i="7"/>
  <c r="J4383" i="7"/>
  <c r="J4393" i="7"/>
  <c r="I4393" i="7"/>
  <c r="J4411" i="7"/>
  <c r="I4411" i="7"/>
  <c r="J4418" i="7"/>
  <c r="I4418" i="7"/>
  <c r="J4425" i="7"/>
  <c r="I4425" i="7"/>
  <c r="J4443" i="7"/>
  <c r="I4443" i="7"/>
  <c r="I4447" i="7"/>
  <c r="J4447" i="7"/>
  <c r="I4454" i="7"/>
  <c r="J4454" i="7"/>
  <c r="J4477" i="7"/>
  <c r="I4477" i="7"/>
  <c r="J4482" i="7"/>
  <c r="I4482" i="7"/>
  <c r="J4506" i="7"/>
  <c r="I4506" i="7"/>
  <c r="J4705" i="7"/>
  <c r="I4705" i="7"/>
  <c r="J4782" i="7"/>
  <c r="I4782" i="7"/>
  <c r="I3969" i="7"/>
  <c r="I4009" i="7"/>
  <c r="I4025" i="7"/>
  <c r="J4052" i="7"/>
  <c r="I4052" i="7"/>
  <c r="J4084" i="7"/>
  <c r="I4084" i="7"/>
  <c r="J4116" i="7"/>
  <c r="I4116" i="7"/>
  <c r="J4149" i="7"/>
  <c r="I4149" i="7"/>
  <c r="I4158" i="7"/>
  <c r="J4158" i="7"/>
  <c r="I4174" i="7"/>
  <c r="J4174" i="7"/>
  <c r="J4181" i="7"/>
  <c r="I4181" i="7"/>
  <c r="J4183" i="7"/>
  <c r="J4205" i="7"/>
  <c r="I4205" i="7"/>
  <c r="J4207" i="7"/>
  <c r="I4209" i="7"/>
  <c r="I4246" i="7"/>
  <c r="J4246" i="7"/>
  <c r="J4250" i="7"/>
  <c r="J4252" i="7"/>
  <c r="I4267" i="7"/>
  <c r="I4274" i="7"/>
  <c r="J4287" i="7"/>
  <c r="I4287" i="7"/>
  <c r="I4289" i="7"/>
  <c r="I4302" i="7"/>
  <c r="J4302" i="7"/>
  <c r="J4319" i="7"/>
  <c r="J4457" i="7"/>
  <c r="I4457" i="7"/>
  <c r="J4475" i="7"/>
  <c r="I4475" i="7"/>
  <c r="J4499" i="7"/>
  <c r="I4499" i="7"/>
  <c r="J4509" i="7"/>
  <c r="I4509" i="7"/>
  <c r="J4522" i="7"/>
  <c r="I4522" i="7"/>
  <c r="J4531" i="7"/>
  <c r="I4531" i="7"/>
  <c r="J4557" i="7"/>
  <c r="I4557" i="7"/>
  <c r="I4582" i="7"/>
  <c r="J4582" i="7"/>
  <c r="J4605" i="7"/>
  <c r="I4605" i="7"/>
  <c r="J4621" i="7"/>
  <c r="I4621" i="7"/>
  <c r="J4689" i="7"/>
  <c r="I4689" i="7"/>
  <c r="I3683" i="7"/>
  <c r="I3689" i="7"/>
  <c r="I3695" i="7"/>
  <c r="I3701" i="7"/>
  <c r="I3707" i="7"/>
  <c r="I3713" i="7"/>
  <c r="I3719" i="7"/>
  <c r="I3725" i="7"/>
  <c r="I3731" i="7"/>
  <c r="I3737" i="7"/>
  <c r="I3743" i="7"/>
  <c r="I3749" i="7"/>
  <c r="I3755" i="7"/>
  <c r="I3761" i="7"/>
  <c r="I3767" i="7"/>
  <c r="I3773" i="7"/>
  <c r="I3779" i="7"/>
  <c r="I3785" i="7"/>
  <c r="I3791" i="7"/>
  <c r="I3797" i="7"/>
  <c r="I3803" i="7"/>
  <c r="I3809" i="7"/>
  <c r="I3815" i="7"/>
  <c r="I3821" i="7"/>
  <c r="I3827" i="7"/>
  <c r="I3833" i="7"/>
  <c r="I3839" i="7"/>
  <c r="I3845" i="7"/>
  <c r="I3851" i="7"/>
  <c r="I3857" i="7"/>
  <c r="I3863" i="7"/>
  <c r="I3869" i="7"/>
  <c r="I3875" i="7"/>
  <c r="I3881" i="7"/>
  <c r="I3887" i="7"/>
  <c r="I3893" i="7"/>
  <c r="I3899" i="7"/>
  <c r="I3905" i="7"/>
  <c r="I3911" i="7"/>
  <c r="I3917" i="7"/>
  <c r="I3923" i="7"/>
  <c r="I3929" i="7"/>
  <c r="I3935" i="7"/>
  <c r="I3941" i="7"/>
  <c r="I3947" i="7"/>
  <c r="I3953" i="7"/>
  <c r="I3979" i="7"/>
  <c r="I3989" i="7"/>
  <c r="J3997" i="7"/>
  <c r="J4007" i="7"/>
  <c r="J4023" i="7"/>
  <c r="J4058" i="7"/>
  <c r="J4061" i="7"/>
  <c r="J4090" i="7"/>
  <c r="J4093" i="7"/>
  <c r="J4122" i="7"/>
  <c r="J4125" i="7"/>
  <c r="I4140" i="7"/>
  <c r="J4165" i="7"/>
  <c r="I4165" i="7"/>
  <c r="I4196" i="7"/>
  <c r="J4196" i="7"/>
  <c r="I4233" i="7"/>
  <c r="J4259" i="7"/>
  <c r="I4259" i="7"/>
  <c r="J4261" i="7"/>
  <c r="I4261" i="7"/>
  <c r="I4291" i="7"/>
  <c r="I4298" i="7"/>
  <c r="J4317" i="7"/>
  <c r="I4317" i="7"/>
  <c r="I4338" i="7"/>
  <c r="J4338" i="7"/>
  <c r="J4347" i="7"/>
  <c r="I4347" i="7"/>
  <c r="I4351" i="7"/>
  <c r="J4351" i="7"/>
  <c r="J4377" i="7"/>
  <c r="I4377" i="7"/>
  <c r="J4386" i="7"/>
  <c r="I4386" i="7"/>
  <c r="J4400" i="7"/>
  <c r="I4400" i="7"/>
  <c r="J4409" i="7"/>
  <c r="I4409" i="7"/>
  <c r="J4416" i="7"/>
  <c r="I4416" i="7"/>
  <c r="J4441" i="7"/>
  <c r="I4441" i="7"/>
  <c r="J4450" i="7"/>
  <c r="I4450" i="7"/>
  <c r="J4489" i="7"/>
  <c r="I4489" i="7"/>
  <c r="J4518" i="7"/>
  <c r="I4518" i="7"/>
  <c r="I4526" i="7"/>
  <c r="J4526" i="7"/>
  <c r="J4597" i="7"/>
  <c r="I4597" i="7"/>
  <c r="J4613" i="7"/>
  <c r="I4613" i="7"/>
  <c r="J4629" i="7"/>
  <c r="I4629" i="7"/>
  <c r="J4637" i="7"/>
  <c r="I4637" i="7"/>
  <c r="J4683" i="7"/>
  <c r="I4683" i="7"/>
  <c r="J4718" i="7"/>
  <c r="I4718" i="7"/>
  <c r="I3961" i="7"/>
  <c r="J3969" i="7"/>
  <c r="J4009" i="7"/>
  <c r="I4011" i="7"/>
  <c r="J4025" i="7"/>
  <c r="I4027" i="7"/>
  <c r="J4044" i="7"/>
  <c r="I4044" i="7"/>
  <c r="I4050" i="7"/>
  <c r="J4065" i="7"/>
  <c r="I4065" i="7"/>
  <c r="I4082" i="7"/>
  <c r="J4097" i="7"/>
  <c r="I4097" i="7"/>
  <c r="I4114" i="7"/>
  <c r="J4129" i="7"/>
  <c r="I4129" i="7"/>
  <c r="I4145" i="7"/>
  <c r="I4154" i="7"/>
  <c r="J4163" i="7"/>
  <c r="I4163" i="7"/>
  <c r="I4168" i="7"/>
  <c r="J4168" i="7"/>
  <c r="I4179" i="7"/>
  <c r="I4220" i="7"/>
  <c r="J4220" i="7"/>
  <c r="J4229" i="7"/>
  <c r="I4229" i="7"/>
  <c r="J4231" i="7"/>
  <c r="J4274" i="7"/>
  <c r="J4276" i="7"/>
  <c r="J4283" i="7"/>
  <c r="I4283" i="7"/>
  <c r="J4285" i="7"/>
  <c r="I4285" i="7"/>
  <c r="J4311" i="7"/>
  <c r="I4311" i="7"/>
  <c r="I4334" i="7"/>
  <c r="J4334" i="7"/>
  <c r="J4464" i="7"/>
  <c r="I4464" i="7"/>
  <c r="J4480" i="7"/>
  <c r="I4480" i="7"/>
  <c r="J3683" i="7"/>
  <c r="J3689" i="7"/>
  <c r="J3695" i="7"/>
  <c r="J3701" i="7"/>
  <c r="J3707" i="7"/>
  <c r="J3713" i="7"/>
  <c r="J3719" i="7"/>
  <c r="J3725" i="7"/>
  <c r="J3731" i="7"/>
  <c r="J3737" i="7"/>
  <c r="J3743" i="7"/>
  <c r="J3749" i="7"/>
  <c r="J3755" i="7"/>
  <c r="J3761" i="7"/>
  <c r="J3767" i="7"/>
  <c r="J3773" i="7"/>
  <c r="J3779" i="7"/>
  <c r="J3785" i="7"/>
  <c r="J3791" i="7"/>
  <c r="J3797" i="7"/>
  <c r="J3803" i="7"/>
  <c r="J3809" i="7"/>
  <c r="J3815" i="7"/>
  <c r="J3821" i="7"/>
  <c r="J3827" i="7"/>
  <c r="J3833" i="7"/>
  <c r="J3839" i="7"/>
  <c r="J3845" i="7"/>
  <c r="J3851" i="7"/>
  <c r="J3857" i="7"/>
  <c r="J3863" i="7"/>
  <c r="J3869" i="7"/>
  <c r="J3875" i="7"/>
  <c r="J3881" i="7"/>
  <c r="J3887" i="7"/>
  <c r="J3893" i="7"/>
  <c r="J3899" i="7"/>
  <c r="J3905" i="7"/>
  <c r="J3911" i="7"/>
  <c r="J3917" i="7"/>
  <c r="J3923" i="7"/>
  <c r="J3929" i="7"/>
  <c r="J3935" i="7"/>
  <c r="J3941" i="7"/>
  <c r="J3947" i="7"/>
  <c r="J3953" i="7"/>
  <c r="I3971" i="7"/>
  <c r="J3979" i="7"/>
  <c r="I3981" i="7"/>
  <c r="J3989" i="7"/>
  <c r="I3994" i="7"/>
  <c r="I4013" i="7"/>
  <c r="I4018" i="7"/>
  <c r="I4029" i="7"/>
  <c r="I4034" i="7"/>
  <c r="I4046" i="7"/>
  <c r="I4061" i="7"/>
  <c r="J4067" i="7"/>
  <c r="J4076" i="7"/>
  <c r="I4076" i="7"/>
  <c r="I4080" i="7"/>
  <c r="I4093" i="7"/>
  <c r="J4099" i="7"/>
  <c r="J4108" i="7"/>
  <c r="I4108" i="7"/>
  <c r="I4112" i="7"/>
  <c r="I4125" i="7"/>
  <c r="J4131" i="7"/>
  <c r="I4134" i="7"/>
  <c r="J4134" i="7"/>
  <c r="J4136" i="7"/>
  <c r="I4136" i="7"/>
  <c r="J4140" i="7"/>
  <c r="J4143" i="7"/>
  <c r="I4143" i="7"/>
  <c r="I4147" i="7"/>
  <c r="J4156" i="7"/>
  <c r="I4172" i="7"/>
  <c r="J4172" i="7"/>
  <c r="J4177" i="7"/>
  <c r="I4177" i="7"/>
  <c r="I4190" i="7"/>
  <c r="J4190" i="7"/>
  <c r="J4201" i="7"/>
  <c r="I4201" i="7"/>
  <c r="I4203" i="7"/>
  <c r="I4244" i="7"/>
  <c r="J4244" i="7"/>
  <c r="J4253" i="7"/>
  <c r="I4253" i="7"/>
  <c r="J4255" i="7"/>
  <c r="I4257" i="7"/>
  <c r="I4270" i="7"/>
  <c r="J4270" i="7"/>
  <c r="I4294" i="7"/>
  <c r="J4294" i="7"/>
  <c r="J4298" i="7"/>
  <c r="J4300" i="7"/>
  <c r="I4322" i="7"/>
  <c r="I4326" i="7"/>
  <c r="J4326" i="7"/>
  <c r="J4345" i="7"/>
  <c r="I4345" i="7"/>
  <c r="J4354" i="7"/>
  <c r="I4354" i="7"/>
  <c r="J4384" i="7"/>
  <c r="I4384" i="7"/>
  <c r="J4391" i="7"/>
  <c r="I4391" i="7"/>
  <c r="J4396" i="7"/>
  <c r="I4396" i="7"/>
  <c r="J4419" i="7"/>
  <c r="I4419" i="7"/>
  <c r="J4428" i="7"/>
  <c r="I4428" i="7"/>
  <c r="J4448" i="7"/>
  <c r="I4448" i="7"/>
  <c r="J4469" i="7"/>
  <c r="I4469" i="7"/>
  <c r="J4507" i="7"/>
  <c r="I4507" i="7"/>
  <c r="I3991" i="7"/>
  <c r="I4001" i="7"/>
  <c r="I4042" i="7"/>
  <c r="J4053" i="7"/>
  <c r="J4085" i="7"/>
  <c r="J4117" i="7"/>
  <c r="I4152" i="7"/>
  <c r="J4152" i="7"/>
  <c r="I4186" i="7"/>
  <c r="J4186" i="7"/>
  <c r="I4214" i="7"/>
  <c r="J4214" i="7"/>
  <c r="J4225" i="7"/>
  <c r="I4225" i="7"/>
  <c r="J4307" i="7"/>
  <c r="I4307" i="7"/>
  <c r="J4309" i="7"/>
  <c r="I4309" i="7"/>
  <c r="J4361" i="7"/>
  <c r="I4361" i="7"/>
  <c r="J4371" i="7"/>
  <c r="I4371" i="7"/>
  <c r="J4403" i="7"/>
  <c r="I4403" i="7"/>
  <c r="J4412" i="7"/>
  <c r="I4412" i="7"/>
  <c r="J4426" i="7"/>
  <c r="I4426" i="7"/>
  <c r="J4455" i="7"/>
  <c r="I4455" i="7"/>
  <c r="J4460" i="7"/>
  <c r="I4460" i="7"/>
  <c r="J4485" i="7"/>
  <c r="I4485" i="7"/>
  <c r="J4529" i="7"/>
  <c r="I4529" i="7"/>
  <c r="J4661" i="7"/>
  <c r="I4661" i="7"/>
  <c r="J4696" i="7"/>
  <c r="I4696" i="7"/>
  <c r="J4737" i="7"/>
  <c r="I4737" i="7"/>
  <c r="I3973" i="7"/>
  <c r="I4015" i="7"/>
  <c r="I4031" i="7"/>
  <c r="J4057" i="7"/>
  <c r="I4057" i="7"/>
  <c r="I4074" i="7"/>
  <c r="J4089" i="7"/>
  <c r="I4089" i="7"/>
  <c r="I4106" i="7"/>
  <c r="J4121" i="7"/>
  <c r="I4121" i="7"/>
  <c r="I4150" i="7"/>
  <c r="J4150" i="7"/>
  <c r="J4197" i="7"/>
  <c r="I4197" i="7"/>
  <c r="I4238" i="7"/>
  <c r="J4238" i="7"/>
  <c r="J4249" i="7"/>
  <c r="I4249" i="7"/>
  <c r="I4268" i="7"/>
  <c r="J4268" i="7"/>
  <c r="J4277" i="7"/>
  <c r="I4277" i="7"/>
  <c r="J4341" i="7"/>
  <c r="I4341" i="7"/>
  <c r="J4352" i="7"/>
  <c r="I4352" i="7"/>
  <c r="J4365" i="7"/>
  <c r="I4365" i="7"/>
  <c r="J4387" i="7"/>
  <c r="I4387" i="7"/>
  <c r="J4401" i="7"/>
  <c r="I4401" i="7"/>
  <c r="J4433" i="7"/>
  <c r="I4433" i="7"/>
  <c r="J4435" i="7"/>
  <c r="I4435" i="7"/>
  <c r="J4451" i="7"/>
  <c r="I4451" i="7"/>
  <c r="J4467" i="7"/>
  <c r="I4467" i="7"/>
  <c r="I4478" i="7"/>
  <c r="J4478" i="7"/>
  <c r="I4495" i="7"/>
  <c r="J4495" i="7"/>
  <c r="I4543" i="7"/>
  <c r="J4543" i="7"/>
  <c r="I4602" i="7"/>
  <c r="J4602" i="7"/>
  <c r="I4618" i="7"/>
  <c r="J4618" i="7"/>
  <c r="I3958" i="7"/>
  <c r="I3983" i="7"/>
  <c r="J3991" i="7"/>
  <c r="I3993" i="7"/>
  <c r="J4001" i="7"/>
  <c r="I4006" i="7"/>
  <c r="I4017" i="7"/>
  <c r="I4022" i="7"/>
  <c r="I4033" i="7"/>
  <c r="I4038" i="7"/>
  <c r="J4042" i="7"/>
  <c r="J4045" i="7"/>
  <c r="I4053" i="7"/>
  <c r="J4059" i="7"/>
  <c r="J4068" i="7"/>
  <c r="I4068" i="7"/>
  <c r="I4072" i="7"/>
  <c r="I4085" i="7"/>
  <c r="J4091" i="7"/>
  <c r="J4100" i="7"/>
  <c r="I4100" i="7"/>
  <c r="I4104" i="7"/>
  <c r="I4117" i="7"/>
  <c r="J4123" i="7"/>
  <c r="J4132" i="7"/>
  <c r="I4132" i="7"/>
  <c r="J4141" i="7"/>
  <c r="I4141" i="7"/>
  <c r="J4157" i="7"/>
  <c r="I4157" i="7"/>
  <c r="J4159" i="7"/>
  <c r="I4166" i="7"/>
  <c r="J4166" i="7"/>
  <c r="J4175" i="7"/>
  <c r="I4182" i="7"/>
  <c r="J4182" i="7"/>
  <c r="I4206" i="7"/>
  <c r="J4206" i="7"/>
  <c r="J4221" i="7"/>
  <c r="I4221" i="7"/>
  <c r="J4247" i="7"/>
  <c r="J4266" i="7"/>
  <c r="I4292" i="7"/>
  <c r="J4292" i="7"/>
  <c r="J4301" i="7"/>
  <c r="I4301" i="7"/>
  <c r="J4303" i="7"/>
  <c r="I4318" i="7"/>
  <c r="J4318" i="7"/>
  <c r="J4335" i="7"/>
  <c r="I4335" i="7"/>
  <c r="J4394" i="7"/>
  <c r="J4417" i="7"/>
  <c r="I4417" i="7"/>
  <c r="I4424" i="7"/>
  <c r="J4424" i="7"/>
  <c r="J4465" i="7"/>
  <c r="I4465" i="7"/>
  <c r="I4534" i="7"/>
  <c r="J4534" i="7"/>
  <c r="J4554" i="7"/>
  <c r="I4554" i="7"/>
  <c r="J4594" i="7"/>
  <c r="I4594" i="7"/>
  <c r="I4610" i="7"/>
  <c r="J4610" i="7"/>
  <c r="I4626" i="7"/>
  <c r="J4626" i="7"/>
  <c r="I4634" i="7"/>
  <c r="J4634" i="7"/>
  <c r="I4666" i="7"/>
  <c r="J4666" i="7"/>
  <c r="J4712" i="7"/>
  <c r="I4712" i="7"/>
  <c r="J4272" i="7"/>
  <c r="J4320" i="7"/>
  <c r="J4350" i="7"/>
  <c r="J4414" i="7"/>
  <c r="J4490" i="7"/>
  <c r="J4492" i="7"/>
  <c r="J4494" i="7"/>
  <c r="I4496" i="7"/>
  <c r="J4553" i="7"/>
  <c r="I4553" i="7"/>
  <c r="J4556" i="7"/>
  <c r="I4556" i="7"/>
  <c r="I4558" i="7"/>
  <c r="I4560" i="7"/>
  <c r="J4567" i="7"/>
  <c r="J4578" i="7"/>
  <c r="J4583" i="7"/>
  <c r="J4593" i="7"/>
  <c r="I4593" i="7"/>
  <c r="J4598" i="7"/>
  <c r="J4600" i="7"/>
  <c r="J4609" i="7"/>
  <c r="I4609" i="7"/>
  <c r="J4614" i="7"/>
  <c r="J4616" i="7"/>
  <c r="J4625" i="7"/>
  <c r="I4625" i="7"/>
  <c r="J4630" i="7"/>
  <c r="J4635" i="7"/>
  <c r="J4646" i="7"/>
  <c r="J4657" i="7"/>
  <c r="I4657" i="7"/>
  <c r="J4674" i="7"/>
  <c r="J4676" i="7"/>
  <c r="I4676" i="7"/>
  <c r="J4727" i="7"/>
  <c r="I4727" i="7"/>
  <c r="J4745" i="7"/>
  <c r="I4745" i="7"/>
  <c r="J4747" i="7"/>
  <c r="I4747" i="7"/>
  <c r="J4803" i="7"/>
  <c r="I4803" i="7"/>
  <c r="I4805" i="7"/>
  <c r="J4805" i="7"/>
  <c r="J4811" i="7"/>
  <c r="I4811" i="7"/>
  <c r="J4889" i="7"/>
  <c r="I4889" i="7"/>
  <c r="J4932" i="7"/>
  <c r="I4932" i="7"/>
  <c r="I4964" i="7"/>
  <c r="J4964" i="7"/>
  <c r="I4188" i="7"/>
  <c r="I4236" i="7"/>
  <c r="I4284" i="7"/>
  <c r="I4332" i="7"/>
  <c r="J4340" i="7"/>
  <c r="I4359" i="7"/>
  <c r="I4366" i="7"/>
  <c r="J4373" i="7"/>
  <c r="I4373" i="7"/>
  <c r="I4378" i="7"/>
  <c r="I4385" i="7"/>
  <c r="J4392" i="7"/>
  <c r="I4399" i="7"/>
  <c r="I4404" i="7"/>
  <c r="I4423" i="7"/>
  <c r="I4430" i="7"/>
  <c r="J4437" i="7"/>
  <c r="I4437" i="7"/>
  <c r="I4442" i="7"/>
  <c r="I4449" i="7"/>
  <c r="J4456" i="7"/>
  <c r="I4463" i="7"/>
  <c r="I4479" i="7"/>
  <c r="I4536" i="7"/>
  <c r="I4538" i="7"/>
  <c r="J4551" i="7"/>
  <c r="I4562" i="7"/>
  <c r="I4571" i="7"/>
  <c r="I4580" i="7"/>
  <c r="J4665" i="7"/>
  <c r="I4665" i="7"/>
  <c r="J4702" i="7"/>
  <c r="I4702" i="7"/>
  <c r="J4813" i="7"/>
  <c r="J4835" i="7"/>
  <c r="I4835" i="7"/>
  <c r="J4839" i="7"/>
  <c r="I4839" i="7"/>
  <c r="J4877" i="7"/>
  <c r="I4877" i="7"/>
  <c r="J4879" i="7"/>
  <c r="I4879" i="7"/>
  <c r="J4883" i="7"/>
  <c r="I4883" i="7"/>
  <c r="J4904" i="7"/>
  <c r="I4904" i="7"/>
  <c r="J4908" i="7"/>
  <c r="I4908" i="7"/>
  <c r="J4974" i="7"/>
  <c r="I4974" i="7"/>
  <c r="I4208" i="7"/>
  <c r="J4216" i="7"/>
  <c r="I4256" i="7"/>
  <c r="J4264" i="7"/>
  <c r="I4304" i="7"/>
  <c r="J4312" i="7"/>
  <c r="I4344" i="7"/>
  <c r="I4408" i="7"/>
  <c r="I4511" i="7"/>
  <c r="J4540" i="7"/>
  <c r="J4573" i="7"/>
  <c r="I4573" i="7"/>
  <c r="J4648" i="7"/>
  <c r="J4650" i="7"/>
  <c r="I4650" i="7"/>
  <c r="I4700" i="7"/>
  <c r="J4700" i="7"/>
  <c r="I4796" i="7"/>
  <c r="J4852" i="7"/>
  <c r="I4852" i="7"/>
  <c r="J4863" i="7"/>
  <c r="I4863" i="7"/>
  <c r="J4896" i="7"/>
  <c r="I4896" i="7"/>
  <c r="I4984" i="7"/>
  <c r="J4984" i="7"/>
  <c r="I31" i="8"/>
  <c r="L31" i="8"/>
  <c r="J31" i="8" s="1"/>
  <c r="J4513" i="7"/>
  <c r="I4513" i="7"/>
  <c r="J4584" i="7"/>
  <c r="I4584" i="7"/>
  <c r="J4673" i="7"/>
  <c r="I4673" i="7"/>
  <c r="J4692" i="7"/>
  <c r="I4692" i="7"/>
  <c r="J4734" i="7"/>
  <c r="I4734" i="7"/>
  <c r="J4766" i="7"/>
  <c r="I4766" i="7"/>
  <c r="J4776" i="7"/>
  <c r="I4776" i="7"/>
  <c r="J4785" i="7"/>
  <c r="I4785" i="7"/>
  <c r="J4794" i="7"/>
  <c r="I4794" i="7"/>
  <c r="J4799" i="7"/>
  <c r="I4799" i="7"/>
  <c r="J4827" i="7"/>
  <c r="I4827" i="7"/>
  <c r="J4846" i="7"/>
  <c r="I4846" i="7"/>
  <c r="I4868" i="7"/>
  <c r="J4868" i="7"/>
  <c r="J4208" i="7"/>
  <c r="I4248" i="7"/>
  <c r="J4256" i="7"/>
  <c r="I4296" i="7"/>
  <c r="J4304" i="7"/>
  <c r="J4344" i="7"/>
  <c r="J4389" i="7"/>
  <c r="I4389" i="7"/>
  <c r="J4408" i="7"/>
  <c r="J4453" i="7"/>
  <c r="I4453" i="7"/>
  <c r="J4533" i="7"/>
  <c r="I4533" i="7"/>
  <c r="I4608" i="7"/>
  <c r="I4624" i="7"/>
  <c r="J4639" i="7"/>
  <c r="I4639" i="7"/>
  <c r="J4645" i="7"/>
  <c r="I4645" i="7"/>
  <c r="J4796" i="7"/>
  <c r="J4823" i="7"/>
  <c r="I4823" i="7"/>
  <c r="J4825" i="7"/>
  <c r="I4825" i="7"/>
  <c r="I4848" i="7"/>
  <c r="J4875" i="7"/>
  <c r="I4875" i="7"/>
  <c r="J4935" i="7"/>
  <c r="I4935" i="7"/>
  <c r="I4958" i="7"/>
  <c r="J4958" i="7"/>
  <c r="I4970" i="7"/>
  <c r="J4970" i="7"/>
  <c r="J4991" i="7"/>
  <c r="I4991" i="7"/>
  <c r="M74" i="10"/>
  <c r="F74" i="10"/>
  <c r="N171" i="10"/>
  <c r="L171" i="10"/>
  <c r="I171" i="10"/>
  <c r="E171" i="10"/>
  <c r="G171" i="10" s="1"/>
  <c r="D171" i="10"/>
  <c r="K171" i="10"/>
  <c r="B171" i="10"/>
  <c r="J4517" i="7"/>
  <c r="I4517" i="7"/>
  <c r="J4559" i="7"/>
  <c r="I4559" i="7"/>
  <c r="J4561" i="7"/>
  <c r="I4561" i="7"/>
  <c r="J4570" i="7"/>
  <c r="I4570" i="7"/>
  <c r="J4577" i="7"/>
  <c r="I4577" i="7"/>
  <c r="J4590" i="7"/>
  <c r="I4590" i="7"/>
  <c r="I4658" i="7"/>
  <c r="J4658" i="7"/>
  <c r="J4663" i="7"/>
  <c r="I4663" i="7"/>
  <c r="J4669" i="7"/>
  <c r="I4669" i="7"/>
  <c r="J4728" i="7"/>
  <c r="I4728" i="7"/>
  <c r="J4772" i="7"/>
  <c r="I4772" i="7"/>
  <c r="J4855" i="7"/>
  <c r="I4855" i="7"/>
  <c r="J4998" i="7"/>
  <c r="I4998" i="7"/>
  <c r="I107" i="8"/>
  <c r="L107" i="8"/>
  <c r="J107" i="8" s="1"/>
  <c r="L194" i="8"/>
  <c r="J194" i="8" s="1"/>
  <c r="I194" i="8"/>
  <c r="I4288" i="7"/>
  <c r="I4336" i="7"/>
  <c r="J4497" i="7"/>
  <c r="I4497" i="7"/>
  <c r="J4537" i="7"/>
  <c r="I4537" i="7"/>
  <c r="I4592" i="7"/>
  <c r="J4601" i="7"/>
  <c r="I4601" i="7"/>
  <c r="J4617" i="7"/>
  <c r="I4617" i="7"/>
  <c r="J4633" i="7"/>
  <c r="I4633" i="7"/>
  <c r="J4656" i="7"/>
  <c r="I4656" i="7"/>
  <c r="J4703" i="7"/>
  <c r="J4762" i="7"/>
  <c r="I4762" i="7"/>
  <c r="I4764" i="7"/>
  <c r="J4764" i="7"/>
  <c r="J4790" i="7"/>
  <c r="I4790" i="7"/>
  <c r="J4880" i="7"/>
  <c r="I4880" i="7"/>
  <c r="J4920" i="7"/>
  <c r="I4920" i="7"/>
  <c r="J4945" i="7"/>
  <c r="I4945" i="7"/>
  <c r="L41" i="9"/>
  <c r="K41" i="9"/>
  <c r="E41" i="9"/>
  <c r="D41" i="9"/>
  <c r="C41" i="9"/>
  <c r="B41" i="9"/>
  <c r="F41" i="9"/>
  <c r="I4212" i="7"/>
  <c r="I4260" i="7"/>
  <c r="I4308" i="7"/>
  <c r="I4398" i="7"/>
  <c r="J4405" i="7"/>
  <c r="I4405" i="7"/>
  <c r="I4462" i="7"/>
  <c r="I4471" i="7"/>
  <c r="J4508" i="7"/>
  <c r="I4519" i="7"/>
  <c r="I4535" i="7"/>
  <c r="J4541" i="7"/>
  <c r="I4541" i="7"/>
  <c r="J4550" i="7"/>
  <c r="I4572" i="7"/>
  <c r="I4579" i="7"/>
  <c r="I4662" i="7"/>
  <c r="J4664" i="7"/>
  <c r="I4664" i="7"/>
  <c r="J4714" i="7"/>
  <c r="I4714" i="7"/>
  <c r="I4716" i="7"/>
  <c r="J4716" i="7"/>
  <c r="I4744" i="7"/>
  <c r="J4767" i="7"/>
  <c r="I4767" i="7"/>
  <c r="I4792" i="7"/>
  <c r="J4828" i="7"/>
  <c r="I4828" i="7"/>
  <c r="J4907" i="7"/>
  <c r="I4907" i="7"/>
  <c r="J4911" i="7"/>
  <c r="I4911" i="7"/>
  <c r="I4994" i="7"/>
  <c r="J4994" i="7"/>
  <c r="J5001" i="7"/>
  <c r="I5001" i="7"/>
  <c r="Q36" i="9"/>
  <c r="I4184" i="7"/>
  <c r="J4192" i="7"/>
  <c r="I4232" i="7"/>
  <c r="J4240" i="7"/>
  <c r="I4280" i="7"/>
  <c r="J4288" i="7"/>
  <c r="I4328" i="7"/>
  <c r="J4336" i="7"/>
  <c r="J4369" i="7"/>
  <c r="I4376" i="7"/>
  <c r="I4440" i="7"/>
  <c r="I4528" i="7"/>
  <c r="J4565" i="7"/>
  <c r="I4565" i="7"/>
  <c r="J4640" i="7"/>
  <c r="J4649" i="7"/>
  <c r="I4649" i="7"/>
  <c r="I4703" i="7"/>
  <c r="J4708" i="7"/>
  <c r="I4708" i="7"/>
  <c r="J4719" i="7"/>
  <c r="I4719" i="7"/>
  <c r="J4740" i="7"/>
  <c r="I4740" i="7"/>
  <c r="J4751" i="7"/>
  <c r="J4769" i="7"/>
  <c r="I4769" i="7"/>
  <c r="J4819" i="7"/>
  <c r="I4819" i="7"/>
  <c r="J4836" i="7"/>
  <c r="J4849" i="7"/>
  <c r="I4849" i="7"/>
  <c r="J4860" i="7"/>
  <c r="I4860" i="7"/>
  <c r="I4864" i="7"/>
  <c r="J4869" i="7"/>
  <c r="I4869" i="7"/>
  <c r="J4897" i="7"/>
  <c r="I4897" i="7"/>
  <c r="J4899" i="7"/>
  <c r="I4899" i="7"/>
  <c r="J4903" i="7"/>
  <c r="I4903" i="7"/>
  <c r="J4978" i="7"/>
  <c r="I4978" i="7"/>
  <c r="J4473" i="7"/>
  <c r="I4473" i="7"/>
  <c r="J4505" i="7"/>
  <c r="I4505" i="7"/>
  <c r="J4521" i="7"/>
  <c r="I4521" i="7"/>
  <c r="J4545" i="7"/>
  <c r="I4545" i="7"/>
  <c r="J4585" i="7"/>
  <c r="I4585" i="7"/>
  <c r="J4670" i="7"/>
  <c r="I4670" i="7"/>
  <c r="J4672" i="7"/>
  <c r="I4672" i="7"/>
  <c r="J4680" i="7"/>
  <c r="I4680" i="7"/>
  <c r="J4699" i="7"/>
  <c r="I4699" i="7"/>
  <c r="J4721" i="7"/>
  <c r="I4721" i="7"/>
  <c r="J4756" i="7"/>
  <c r="I4756" i="7"/>
  <c r="J4777" i="7"/>
  <c r="I4777" i="7"/>
  <c r="J4779" i="7"/>
  <c r="I4779" i="7"/>
  <c r="J4788" i="7"/>
  <c r="I4788" i="7"/>
  <c r="J4795" i="7"/>
  <c r="I4795" i="7"/>
  <c r="J4856" i="7"/>
  <c r="I4856" i="7"/>
  <c r="J4891" i="7"/>
  <c r="I4891" i="7"/>
  <c r="J4895" i="7"/>
  <c r="I4895" i="7"/>
  <c r="I4916" i="7"/>
  <c r="J4916" i="7"/>
  <c r="J4943" i="7"/>
  <c r="I4943" i="7"/>
  <c r="L16" i="8"/>
  <c r="J16" i="8" s="1"/>
  <c r="I16" i="8"/>
  <c r="L47" i="8"/>
  <c r="J47" i="8" s="1"/>
  <c r="I47" i="8"/>
  <c r="J4357" i="7"/>
  <c r="I4357" i="7"/>
  <c r="J4421" i="7"/>
  <c r="I4421" i="7"/>
  <c r="J4587" i="7"/>
  <c r="I4587" i="7"/>
  <c r="J4653" i="7"/>
  <c r="I4653" i="7"/>
  <c r="J4686" i="7"/>
  <c r="I4686" i="7"/>
  <c r="J4710" i="7"/>
  <c r="J4742" i="7"/>
  <c r="I4742" i="7"/>
  <c r="J4793" i="7"/>
  <c r="I4793" i="7"/>
  <c r="J4809" i="7"/>
  <c r="I4809" i="7"/>
  <c r="J4824" i="7"/>
  <c r="I4824" i="7"/>
  <c r="I4381" i="7"/>
  <c r="I4395" i="7"/>
  <c r="I4402" i="7"/>
  <c r="I4445" i="7"/>
  <c r="I4459" i="7"/>
  <c r="I4466" i="7"/>
  <c r="I4488" i="7"/>
  <c r="I4514" i="7"/>
  <c r="I4523" i="7"/>
  <c r="J4525" i="7"/>
  <c r="I4525" i="7"/>
  <c r="J4549" i="7"/>
  <c r="I4549" i="7"/>
  <c r="J4574" i="7"/>
  <c r="I4576" i="7"/>
  <c r="J4589" i="7"/>
  <c r="I4589" i="7"/>
  <c r="I4591" i="7"/>
  <c r="J4729" i="7"/>
  <c r="I4729" i="7"/>
  <c r="J4731" i="7"/>
  <c r="I4731" i="7"/>
  <c r="J4733" i="7"/>
  <c r="J4753" i="7"/>
  <c r="I4753" i="7"/>
  <c r="I4784" i="7"/>
  <c r="J4798" i="7"/>
  <c r="I4798" i="7"/>
  <c r="J4807" i="7"/>
  <c r="I4807" i="7"/>
  <c r="J4815" i="7"/>
  <c r="I4815" i="7"/>
  <c r="I4817" i="7"/>
  <c r="J4927" i="7"/>
  <c r="I4927" i="7"/>
  <c r="I4969" i="7"/>
  <c r="J4969" i="7"/>
  <c r="I4976" i="7"/>
  <c r="J4976" i="7"/>
  <c r="I4684" i="7"/>
  <c r="J4711" i="7"/>
  <c r="I4711" i="7"/>
  <c r="J4724" i="7"/>
  <c r="I4724" i="7"/>
  <c r="J4783" i="7"/>
  <c r="J4859" i="7"/>
  <c r="I4859" i="7"/>
  <c r="J4876" i="7"/>
  <c r="I4876" i="7"/>
  <c r="J4900" i="7"/>
  <c r="I4900" i="7"/>
  <c r="J4919" i="7"/>
  <c r="I4919" i="7"/>
  <c r="J4941" i="7"/>
  <c r="I4941" i="7"/>
  <c r="I4948" i="7"/>
  <c r="J4948" i="7"/>
  <c r="M2" i="8"/>
  <c r="L2" i="8"/>
  <c r="H2" i="11" s="1"/>
  <c r="I2" i="8"/>
  <c r="I30" i="8"/>
  <c r="I75" i="8"/>
  <c r="L75" i="8"/>
  <c r="J75" i="8" s="1"/>
  <c r="L184" i="8"/>
  <c r="J184" i="8" s="1"/>
  <c r="I184" i="8"/>
  <c r="I4644" i="7"/>
  <c r="J4660" i="7"/>
  <c r="I4660" i="7"/>
  <c r="J4695" i="7"/>
  <c r="I4695" i="7"/>
  <c r="J4713" i="7"/>
  <c r="J4759" i="7"/>
  <c r="I4759" i="7"/>
  <c r="J4774" i="7"/>
  <c r="I4774" i="7"/>
  <c r="J4787" i="7"/>
  <c r="I4787" i="7"/>
  <c r="I4802" i="7"/>
  <c r="J4808" i="7"/>
  <c r="I4808" i="7"/>
  <c r="J4829" i="7"/>
  <c r="I4829" i="7"/>
  <c r="J4831" i="7"/>
  <c r="I4831" i="7"/>
  <c r="J4843" i="7"/>
  <c r="I4843" i="7"/>
  <c r="J4847" i="7"/>
  <c r="I4847" i="7"/>
  <c r="J4851" i="7"/>
  <c r="I4851" i="7"/>
  <c r="I4853" i="7"/>
  <c r="J4888" i="7"/>
  <c r="I4888" i="7"/>
  <c r="J4961" i="7"/>
  <c r="I4961" i="7"/>
  <c r="I4993" i="7"/>
  <c r="J4993" i="7"/>
  <c r="I187" i="8"/>
  <c r="G19" i="10"/>
  <c r="F19" i="10"/>
  <c r="J4581" i="7"/>
  <c r="I4581" i="7"/>
  <c r="J4641" i="7"/>
  <c r="I4641" i="7"/>
  <c r="J4684" i="7"/>
  <c r="I4693" i="7"/>
  <c r="J4697" i="7"/>
  <c r="J4715" i="7"/>
  <c r="I4715" i="7"/>
  <c r="J4717" i="7"/>
  <c r="J4735" i="7"/>
  <c r="J4750" i="7"/>
  <c r="I4750" i="7"/>
  <c r="J4761" i="7"/>
  <c r="I4761" i="7"/>
  <c r="J4763" i="7"/>
  <c r="I4763" i="7"/>
  <c r="J4765" i="7"/>
  <c r="I4783" i="7"/>
  <c r="I4789" i="7"/>
  <c r="J4804" i="7"/>
  <c r="I4804" i="7"/>
  <c r="J4812" i="7"/>
  <c r="I4812" i="7"/>
  <c r="J4818" i="7"/>
  <c r="I4818" i="7"/>
  <c r="J4820" i="7"/>
  <c r="J4845" i="7"/>
  <c r="I4845" i="7"/>
  <c r="I4865" i="7"/>
  <c r="J4874" i="7"/>
  <c r="J4884" i="7"/>
  <c r="J4915" i="7"/>
  <c r="I4915" i="7"/>
  <c r="J4930" i="7"/>
  <c r="I4930" i="7"/>
  <c r="J4939" i="7"/>
  <c r="I4939" i="7"/>
  <c r="J4953" i="7"/>
  <c r="I4953" i="7"/>
  <c r="I4957" i="7"/>
  <c r="J4966" i="7"/>
  <c r="I4966" i="7"/>
  <c r="I5000" i="7"/>
  <c r="J5000" i="7"/>
  <c r="L17" i="8"/>
  <c r="J17" i="8" s="1"/>
  <c r="I17" i="8"/>
  <c r="L64" i="8"/>
  <c r="J64" i="8" s="1"/>
  <c r="I64" i="8"/>
  <c r="N99" i="9"/>
  <c r="J4644" i="7"/>
  <c r="J4652" i="7"/>
  <c r="I4652" i="7"/>
  <c r="J4679" i="7"/>
  <c r="I4679" i="7"/>
  <c r="I4713" i="7"/>
  <c r="J4726" i="7"/>
  <c r="I4726" i="7"/>
  <c r="J4746" i="7"/>
  <c r="I4746" i="7"/>
  <c r="I4748" i="7"/>
  <c r="J4775" i="7"/>
  <c r="I4775" i="7"/>
  <c r="I4800" i="7"/>
  <c r="J4870" i="7"/>
  <c r="I4870" i="7"/>
  <c r="J4890" i="7"/>
  <c r="I4890" i="7"/>
  <c r="J4905" i="7"/>
  <c r="I4905" i="7"/>
  <c r="I4944" i="7"/>
  <c r="J4944" i="7"/>
  <c r="G22" i="8"/>
  <c r="J22" i="8"/>
  <c r="N93" i="9"/>
  <c r="N123" i="10"/>
  <c r="L123" i="10"/>
  <c r="I123" i="10"/>
  <c r="K123" i="10"/>
  <c r="E123" i="10"/>
  <c r="G123" i="10" s="1"/>
  <c r="D123" i="10"/>
  <c r="B123" i="10"/>
  <c r="I4850" i="7"/>
  <c r="J4866" i="7"/>
  <c r="I4866" i="7"/>
  <c r="J4893" i="7"/>
  <c r="I4893" i="7"/>
  <c r="J4967" i="7"/>
  <c r="I4967" i="7"/>
  <c r="L62" i="8"/>
  <c r="J62" i="8" s="1"/>
  <c r="I62" i="8"/>
  <c r="J4871" i="7"/>
  <c r="I4871" i="7"/>
  <c r="J4887" i="7"/>
  <c r="I4887" i="7"/>
  <c r="J4931" i="7"/>
  <c r="I4931" i="7"/>
  <c r="J4983" i="7"/>
  <c r="I4983" i="7"/>
  <c r="J4985" i="7"/>
  <c r="I4985" i="7"/>
  <c r="J59" i="8"/>
  <c r="K18" i="10"/>
  <c r="I18" i="10"/>
  <c r="E18" i="10"/>
  <c r="G18" i="10" s="1"/>
  <c r="B18" i="10"/>
  <c r="L18" i="10"/>
  <c r="D18" i="10"/>
  <c r="J18" i="10" s="1"/>
  <c r="N18" i="10"/>
  <c r="J4743" i="7"/>
  <c r="I4743" i="7"/>
  <c r="J4778" i="7"/>
  <c r="I4778" i="7"/>
  <c r="I4780" i="7"/>
  <c r="J4840" i="7"/>
  <c r="I4840" i="7"/>
  <c r="J4873" i="7"/>
  <c r="I4873" i="7"/>
  <c r="J4914" i="7"/>
  <c r="I4914" i="7"/>
  <c r="J4936" i="7"/>
  <c r="I4936" i="7"/>
  <c r="I4972" i="7"/>
  <c r="J4972" i="7"/>
  <c r="J4981" i="7"/>
  <c r="I4981" i="7"/>
  <c r="I4992" i="7"/>
  <c r="J4992" i="7"/>
  <c r="I48" i="8"/>
  <c r="L48" i="8"/>
  <c r="J48" i="8" s="1"/>
  <c r="J100" i="8"/>
  <c r="I4636" i="7"/>
  <c r="J4668" i="7"/>
  <c r="I4668" i="7"/>
  <c r="J4678" i="7"/>
  <c r="J4730" i="7"/>
  <c r="I4730" i="7"/>
  <c r="I4732" i="7"/>
  <c r="J4758" i="7"/>
  <c r="I4758" i="7"/>
  <c r="J4780" i="7"/>
  <c r="J4791" i="7"/>
  <c r="I4791" i="7"/>
  <c r="J4797" i="7"/>
  <c r="J4822" i="7"/>
  <c r="I4822" i="7"/>
  <c r="I4838" i="7"/>
  <c r="J4842" i="7"/>
  <c r="I4842" i="7"/>
  <c r="J4857" i="7"/>
  <c r="I4857" i="7"/>
  <c r="J4867" i="7"/>
  <c r="I4867" i="7"/>
  <c r="J4894" i="7"/>
  <c r="I4894" i="7"/>
  <c r="J4950" i="7"/>
  <c r="I4950" i="7"/>
  <c r="J4977" i="7"/>
  <c r="I4977" i="7"/>
  <c r="J4997" i="7"/>
  <c r="I4997" i="7"/>
  <c r="I100" i="8"/>
  <c r="L114" i="8"/>
  <c r="J114" i="8" s="1"/>
  <c r="I114" i="8"/>
  <c r="J4990" i="7"/>
  <c r="I4990" i="7"/>
  <c r="I4996" i="7"/>
  <c r="J4996" i="7"/>
  <c r="L34" i="8"/>
  <c r="J34" i="8" s="1"/>
  <c r="I34" i="8"/>
  <c r="L43" i="8"/>
  <c r="J43" i="8" s="1"/>
  <c r="I43" i="8"/>
  <c r="L82" i="8"/>
  <c r="J82" i="8" s="1"/>
  <c r="I82" i="8"/>
  <c r="J111" i="8"/>
  <c r="I164" i="8"/>
  <c r="L164" i="8"/>
  <c r="J164" i="8" s="1"/>
  <c r="J187" i="8"/>
  <c r="L7" i="9"/>
  <c r="N7" i="9" s="1"/>
  <c r="K7" i="9"/>
  <c r="F7" i="9"/>
  <c r="E7" i="9"/>
  <c r="C7" i="9"/>
  <c r="D7" i="9"/>
  <c r="B7" i="9"/>
  <c r="Q12" i="9"/>
  <c r="K37" i="9"/>
  <c r="D37" i="9"/>
  <c r="Q37" i="9" s="1"/>
  <c r="C37" i="9"/>
  <c r="F37" i="9"/>
  <c r="E37" i="9"/>
  <c r="B37" i="9"/>
  <c r="L37" i="9"/>
  <c r="N52" i="9"/>
  <c r="F99" i="10"/>
  <c r="L29" i="8"/>
  <c r="J29" i="8" s="1"/>
  <c r="I29" i="8"/>
  <c r="I60" i="8"/>
  <c r="I66" i="8"/>
  <c r="L66" i="8"/>
  <c r="J66" i="8" s="1"/>
  <c r="G93" i="8"/>
  <c r="L98" i="8"/>
  <c r="J98" i="8" s="1"/>
  <c r="I98" i="8"/>
  <c r="J117" i="8"/>
  <c r="L130" i="8"/>
  <c r="J130" i="8" s="1"/>
  <c r="I130" i="8"/>
  <c r="I200" i="8"/>
  <c r="F30" i="9"/>
  <c r="E30" i="9"/>
  <c r="K30" i="9"/>
  <c r="Q30" i="9" s="1"/>
  <c r="D30" i="9"/>
  <c r="N30" i="9" s="1"/>
  <c r="C30" i="9"/>
  <c r="B30" i="9"/>
  <c r="K89" i="9"/>
  <c r="F89" i="9"/>
  <c r="D89" i="9"/>
  <c r="C89" i="9"/>
  <c r="B89" i="9"/>
  <c r="L89" i="9"/>
  <c r="E109" i="9"/>
  <c r="L109" i="9"/>
  <c r="K109" i="9"/>
  <c r="F109" i="9"/>
  <c r="D109" i="9"/>
  <c r="B109" i="9"/>
  <c r="D185" i="9"/>
  <c r="C185" i="9"/>
  <c r="B185" i="9"/>
  <c r="L185" i="9"/>
  <c r="K185" i="9"/>
  <c r="F185" i="9"/>
  <c r="I4874" i="7"/>
  <c r="I4921" i="7"/>
  <c r="J4923" i="7"/>
  <c r="I4923" i="7"/>
  <c r="I4934" i="7"/>
  <c r="I4962" i="7"/>
  <c r="J4982" i="7"/>
  <c r="I4986" i="7"/>
  <c r="L7" i="8"/>
  <c r="J7" i="8" s="1"/>
  <c r="I7" i="8"/>
  <c r="I32" i="8"/>
  <c r="L46" i="8"/>
  <c r="J46" i="8" s="1"/>
  <c r="I46" i="8"/>
  <c r="J54" i="8"/>
  <c r="J69" i="8"/>
  <c r="L88" i="8"/>
  <c r="J88" i="8" s="1"/>
  <c r="I88" i="8"/>
  <c r="L109" i="8"/>
  <c r="J109" i="8" s="1"/>
  <c r="I109" i="8"/>
  <c r="I148" i="8"/>
  <c r="L172" i="8"/>
  <c r="J172" i="8" s="1"/>
  <c r="I172" i="8"/>
  <c r="I180" i="8"/>
  <c r="I188" i="8"/>
  <c r="K13" i="9"/>
  <c r="D13" i="9"/>
  <c r="C13" i="9"/>
  <c r="E13" i="9"/>
  <c r="B13" i="9"/>
  <c r="L13" i="9"/>
  <c r="F13" i="9"/>
  <c r="C45" i="9"/>
  <c r="B45" i="9"/>
  <c r="F45" i="9"/>
  <c r="E45" i="9"/>
  <c r="D45" i="9"/>
  <c r="L45" i="9"/>
  <c r="K45" i="9"/>
  <c r="N50" i="9"/>
  <c r="L53" i="9"/>
  <c r="K53" i="9"/>
  <c r="E53" i="9"/>
  <c r="D53" i="9"/>
  <c r="N53" i="9" s="1"/>
  <c r="C53" i="9"/>
  <c r="B53" i="9"/>
  <c r="F53" i="9"/>
  <c r="L59" i="9"/>
  <c r="K59" i="9"/>
  <c r="E59" i="9"/>
  <c r="D59" i="9"/>
  <c r="Q59" i="9" s="1"/>
  <c r="C59" i="9"/>
  <c r="B59" i="9"/>
  <c r="F59" i="9"/>
  <c r="N64" i="9"/>
  <c r="E89" i="9"/>
  <c r="C109" i="9"/>
  <c r="I4806" i="7"/>
  <c r="I4854" i="7"/>
  <c r="I4902" i="7"/>
  <c r="I4947" i="7"/>
  <c r="I4949" i="7"/>
  <c r="J4979" i="7"/>
  <c r="J15" i="8"/>
  <c r="J24" i="8"/>
  <c r="I91" i="8"/>
  <c r="L91" i="8"/>
  <c r="J91" i="8" s="1"/>
  <c r="L136" i="8"/>
  <c r="J136" i="8" s="1"/>
  <c r="I136" i="8"/>
  <c r="L146" i="8"/>
  <c r="J146" i="8" s="1"/>
  <c r="I146" i="8"/>
  <c r="L162" i="8"/>
  <c r="J162" i="8" s="1"/>
  <c r="I162" i="8"/>
  <c r="C51" i="9"/>
  <c r="B51" i="9"/>
  <c r="F51" i="9"/>
  <c r="E51" i="9"/>
  <c r="D51" i="9"/>
  <c r="Q51" i="9" s="1"/>
  <c r="L51" i="9"/>
  <c r="N51" i="9" s="1"/>
  <c r="L60" i="9"/>
  <c r="F60" i="9"/>
  <c r="E60" i="9"/>
  <c r="K60" i="9"/>
  <c r="D60" i="9"/>
  <c r="Q60" i="9" s="1"/>
  <c r="B60" i="9"/>
  <c r="N105" i="9"/>
  <c r="N184" i="10"/>
  <c r="L184" i="10"/>
  <c r="E184" i="10"/>
  <c r="G184" i="10" s="1"/>
  <c r="D184" i="10"/>
  <c r="J184" i="10" s="1"/>
  <c r="B184" i="10"/>
  <c r="K184" i="10"/>
  <c r="I184" i="10"/>
  <c r="J4918" i="7"/>
  <c r="I4925" i="7"/>
  <c r="J4929" i="7"/>
  <c r="I4938" i="7"/>
  <c r="J4942" i="7"/>
  <c r="J4951" i="7"/>
  <c r="I4955" i="7"/>
  <c r="I4975" i="7"/>
  <c r="J4988" i="7"/>
  <c r="L10" i="8"/>
  <c r="J10" i="8" s="1"/>
  <c r="I10" i="8"/>
  <c r="I27" i="8"/>
  <c r="L27" i="8"/>
  <c r="J27" i="8" s="1"/>
  <c r="J32" i="8"/>
  <c r="L35" i="8"/>
  <c r="J35" i="8" s="1"/>
  <c r="I35" i="8"/>
  <c r="L44" i="8"/>
  <c r="J44" i="8" s="1"/>
  <c r="I44" i="8"/>
  <c r="I52" i="8"/>
  <c r="L58" i="8"/>
  <c r="J58" i="8" s="1"/>
  <c r="I58" i="8"/>
  <c r="I104" i="8"/>
  <c r="I139" i="8"/>
  <c r="J159" i="8"/>
  <c r="L200" i="8"/>
  <c r="J200" i="8" s="1"/>
  <c r="K77" i="9"/>
  <c r="F77" i="9"/>
  <c r="L77" i="9"/>
  <c r="E77" i="9"/>
  <c r="C77" i="9"/>
  <c r="D77" i="9"/>
  <c r="B77" i="9"/>
  <c r="M62" i="10"/>
  <c r="F62" i="10"/>
  <c r="I4691" i="7"/>
  <c r="J4922" i="7"/>
  <c r="J4933" i="7"/>
  <c r="J4965" i="7"/>
  <c r="I4965" i="7"/>
  <c r="J4975" i="7"/>
  <c r="I4999" i="7"/>
  <c r="L8" i="8"/>
  <c r="J8" i="8" s="1"/>
  <c r="I8" i="8"/>
  <c r="I92" i="8"/>
  <c r="J139" i="8"/>
  <c r="F9" i="9"/>
  <c r="C9" i="9"/>
  <c r="B9" i="9"/>
  <c r="L9" i="9"/>
  <c r="K9" i="9"/>
  <c r="E9" i="9"/>
  <c r="D9" i="9"/>
  <c r="Q9" i="9" s="1"/>
  <c r="N26" i="9"/>
  <c r="N135" i="10"/>
  <c r="L135" i="10"/>
  <c r="I135" i="10"/>
  <c r="J135" i="10" s="1"/>
  <c r="E135" i="10"/>
  <c r="G135" i="10" s="1"/>
  <c r="D135" i="10"/>
  <c r="K135" i="10"/>
  <c r="B135" i="10"/>
  <c r="I4946" i="7"/>
  <c r="J4989" i="7"/>
  <c r="I4989" i="7"/>
  <c r="J42" i="8"/>
  <c r="L52" i="8"/>
  <c r="J52" i="8" s="1"/>
  <c r="I56" i="8"/>
  <c r="I84" i="8"/>
  <c r="I116" i="8"/>
  <c r="L116" i="8"/>
  <c r="J116" i="8" s="1"/>
  <c r="I152" i="8"/>
  <c r="L178" i="8"/>
  <c r="J178" i="8" s="1"/>
  <c r="I178" i="8"/>
  <c r="K2" i="9"/>
  <c r="Q24" i="9"/>
  <c r="M144" i="10"/>
  <c r="F144" i="10"/>
  <c r="L148" i="10"/>
  <c r="K148" i="10"/>
  <c r="E148" i="10"/>
  <c r="G148" i="10" s="1"/>
  <c r="D148" i="10"/>
  <c r="M148" i="10" s="1"/>
  <c r="B148" i="10"/>
  <c r="N148" i="10"/>
  <c r="I148" i="10"/>
  <c r="T24" i="15"/>
  <c r="V2" i="11"/>
  <c r="T2" i="11"/>
  <c r="L2" i="11"/>
  <c r="D2" i="11"/>
  <c r="C2" i="11"/>
  <c r="AF2" i="11"/>
  <c r="P2" i="11"/>
  <c r="AD2" i="11"/>
  <c r="N2" i="11"/>
  <c r="AC2" i="11"/>
  <c r="AB2" i="11"/>
  <c r="AE2" i="11"/>
  <c r="R2" i="11"/>
  <c r="J2" i="11"/>
  <c r="F2" i="11"/>
  <c r="Z2" i="11"/>
  <c r="A13" i="10" s="1"/>
  <c r="B2" i="11"/>
  <c r="J4926" i="7"/>
  <c r="J4937" i="7"/>
  <c r="I4956" i="7"/>
  <c r="I14" i="8"/>
  <c r="J68" i="8"/>
  <c r="L76" i="8"/>
  <c r="J76" i="8" s="1"/>
  <c r="I76" i="8"/>
  <c r="L124" i="8"/>
  <c r="J124" i="8" s="1"/>
  <c r="I124" i="8"/>
  <c r="I132" i="8"/>
  <c r="I140" i="8"/>
  <c r="I155" i="8"/>
  <c r="L155" i="8"/>
  <c r="J155" i="8" s="1"/>
  <c r="L41" i="10"/>
  <c r="K41" i="10"/>
  <c r="D41" i="10"/>
  <c r="F41" i="10" s="1"/>
  <c r="N41" i="10"/>
  <c r="E41" i="10"/>
  <c r="G41" i="10" s="1"/>
  <c r="I41" i="10"/>
  <c r="B41" i="10"/>
  <c r="E118" i="10"/>
  <c r="G118" i="10" s="1"/>
  <c r="D118" i="10"/>
  <c r="J118" i="10" s="1"/>
  <c r="N118" i="10"/>
  <c r="L118" i="10"/>
  <c r="K118" i="10"/>
  <c r="B118" i="10"/>
  <c r="I80" i="8"/>
  <c r="I128" i="8"/>
  <c r="I176" i="8"/>
  <c r="L8" i="9"/>
  <c r="F8" i="9"/>
  <c r="E8" i="9"/>
  <c r="K8" i="9"/>
  <c r="C8" i="9"/>
  <c r="C21" i="9"/>
  <c r="L21" i="9"/>
  <c r="K21" i="9"/>
  <c r="F21" i="9"/>
  <c r="D21" i="9"/>
  <c r="L42" i="9"/>
  <c r="F42" i="9"/>
  <c r="E42" i="9"/>
  <c r="K42" i="9"/>
  <c r="D42" i="9"/>
  <c r="N42" i="9" s="1"/>
  <c r="B42" i="9"/>
  <c r="C63" i="9"/>
  <c r="B63" i="9"/>
  <c r="F63" i="9"/>
  <c r="E63" i="9"/>
  <c r="D63" i="9"/>
  <c r="E103" i="9"/>
  <c r="L103" i="9"/>
  <c r="D103" i="9"/>
  <c r="C103" i="9"/>
  <c r="B103" i="9"/>
  <c r="D143" i="9"/>
  <c r="C143" i="9"/>
  <c r="B143" i="9"/>
  <c r="L143" i="9"/>
  <c r="K143" i="9"/>
  <c r="F143" i="9"/>
  <c r="E143" i="9"/>
  <c r="M110" i="10"/>
  <c r="F110" i="10"/>
  <c r="F132" i="10"/>
  <c r="M132" i="10"/>
  <c r="I3" i="8"/>
  <c r="I39" i="8"/>
  <c r="I71" i="8"/>
  <c r="J73" i="8"/>
  <c r="I96" i="8"/>
  <c r="I103" i="8"/>
  <c r="I119" i="8"/>
  <c r="I144" i="8"/>
  <c r="I151" i="8"/>
  <c r="I167" i="8"/>
  <c r="I192" i="8"/>
  <c r="I199" i="8"/>
  <c r="C6" i="9"/>
  <c r="K6" i="9"/>
  <c r="F6" i="9"/>
  <c r="E6" i="9"/>
  <c r="B6" i="9"/>
  <c r="B8" i="9"/>
  <c r="B21" i="9"/>
  <c r="K25" i="9"/>
  <c r="D25" i="9"/>
  <c r="C25" i="9"/>
  <c r="F25" i="9"/>
  <c r="E25" i="9"/>
  <c r="B25" i="9"/>
  <c r="C42" i="9"/>
  <c r="K63" i="9"/>
  <c r="L65" i="9"/>
  <c r="K65" i="9"/>
  <c r="E65" i="9"/>
  <c r="D65" i="9"/>
  <c r="C65" i="9"/>
  <c r="B65" i="9"/>
  <c r="F103" i="9"/>
  <c r="F136" i="9"/>
  <c r="E136" i="9"/>
  <c r="D136" i="9"/>
  <c r="L136" i="9"/>
  <c r="N136" i="9" s="1"/>
  <c r="K136" i="9"/>
  <c r="C136" i="9"/>
  <c r="E139" i="9"/>
  <c r="C139" i="9"/>
  <c r="B139" i="9"/>
  <c r="K139" i="9"/>
  <c r="F139" i="9"/>
  <c r="D139" i="9"/>
  <c r="M24" i="10"/>
  <c r="F24" i="10"/>
  <c r="I87" i="8"/>
  <c r="D6" i="9"/>
  <c r="D8" i="9"/>
  <c r="E21" i="9"/>
  <c r="N28" i="9"/>
  <c r="N44" i="9"/>
  <c r="N46" i="9"/>
  <c r="L54" i="9"/>
  <c r="F54" i="9"/>
  <c r="E54" i="9"/>
  <c r="K54" i="9"/>
  <c r="D54" i="9"/>
  <c r="B54" i="9"/>
  <c r="L63" i="9"/>
  <c r="F65" i="9"/>
  <c r="C101" i="9"/>
  <c r="L101" i="9"/>
  <c r="F101" i="9"/>
  <c r="E101" i="9"/>
  <c r="D101" i="9"/>
  <c r="Q101" i="9" s="1"/>
  <c r="B101" i="9"/>
  <c r="K103" i="9"/>
  <c r="N111" i="9"/>
  <c r="N120" i="9"/>
  <c r="B136" i="9"/>
  <c r="L139" i="9"/>
  <c r="D191" i="9"/>
  <c r="N191" i="9" s="1"/>
  <c r="C191" i="9"/>
  <c r="B191" i="9"/>
  <c r="F191" i="9"/>
  <c r="E191" i="9"/>
  <c r="K191" i="9"/>
  <c r="F121" i="10"/>
  <c r="M146" i="10"/>
  <c r="F146" i="10"/>
  <c r="I63" i="8"/>
  <c r="I83" i="8"/>
  <c r="J85" i="8"/>
  <c r="J87" i="8"/>
  <c r="I108" i="8"/>
  <c r="I115" i="8"/>
  <c r="I131" i="8"/>
  <c r="J135" i="8"/>
  <c r="I156" i="8"/>
  <c r="I163" i="8"/>
  <c r="I179" i="8"/>
  <c r="J183" i="8"/>
  <c r="L47" i="9"/>
  <c r="K47" i="9"/>
  <c r="Q47" i="9" s="1"/>
  <c r="E47" i="9"/>
  <c r="D47" i="9"/>
  <c r="C47" i="9"/>
  <c r="B47" i="9"/>
  <c r="N58" i="9"/>
  <c r="K66" i="9"/>
  <c r="N66" i="9"/>
  <c r="F66" i="9"/>
  <c r="E66" i="9"/>
  <c r="L66" i="9"/>
  <c r="D66" i="9"/>
  <c r="B66" i="9"/>
  <c r="L76" i="9"/>
  <c r="K76" i="9"/>
  <c r="E76" i="9"/>
  <c r="D76" i="9"/>
  <c r="C76" i="9"/>
  <c r="B76" i="9"/>
  <c r="K157" i="9"/>
  <c r="Q157" i="9" s="1"/>
  <c r="E157" i="9"/>
  <c r="L157" i="9"/>
  <c r="N157" i="9" s="1"/>
  <c r="F157" i="9"/>
  <c r="C157" i="9"/>
  <c r="D161" i="9"/>
  <c r="C161" i="9"/>
  <c r="B161" i="9"/>
  <c r="L161" i="9"/>
  <c r="N161" i="9" s="1"/>
  <c r="K161" i="9"/>
  <c r="F161" i="9"/>
  <c r="N174" i="9"/>
  <c r="N180" i="9"/>
  <c r="M134" i="10"/>
  <c r="F134" i="10"/>
  <c r="F19" i="13"/>
  <c r="D19" i="13"/>
  <c r="E20" i="12" s="1"/>
  <c r="I15" i="8"/>
  <c r="I53" i="8"/>
  <c r="I55" i="8"/>
  <c r="I99" i="8"/>
  <c r="F18" i="9"/>
  <c r="E18" i="9"/>
  <c r="K18" i="9"/>
  <c r="D18" i="9"/>
  <c r="N18" i="9" s="1"/>
  <c r="C18" i="9"/>
  <c r="B18" i="9"/>
  <c r="C33" i="9"/>
  <c r="L33" i="9"/>
  <c r="K33" i="9"/>
  <c r="F33" i="9"/>
  <c r="D33" i="9"/>
  <c r="Q33" i="9"/>
  <c r="N38" i="9"/>
  <c r="F47" i="9"/>
  <c r="C57" i="9"/>
  <c r="B57" i="9"/>
  <c r="F57" i="9"/>
  <c r="E57" i="9"/>
  <c r="D57" i="9"/>
  <c r="F45" i="10"/>
  <c r="M45" i="10"/>
  <c r="J45" i="10"/>
  <c r="F63" i="10"/>
  <c r="E166" i="10"/>
  <c r="G166" i="10" s="1"/>
  <c r="D166" i="10"/>
  <c r="N166" i="10"/>
  <c r="L166" i="10"/>
  <c r="K166" i="10"/>
  <c r="I166" i="10"/>
  <c r="B166" i="10"/>
  <c r="M170" i="10"/>
  <c r="F170" i="10"/>
  <c r="I185" i="10"/>
  <c r="N185" i="10"/>
  <c r="L185" i="10"/>
  <c r="E185" i="10"/>
  <c r="G185" i="10" s="1"/>
  <c r="D185" i="10"/>
  <c r="B185" i="10"/>
  <c r="I13" i="8"/>
  <c r="I51" i="8"/>
  <c r="I61" i="8"/>
  <c r="I72" i="8"/>
  <c r="I79" i="8"/>
  <c r="I95" i="8"/>
  <c r="J97" i="8"/>
  <c r="L99" i="8"/>
  <c r="J99" i="8" s="1"/>
  <c r="I106" i="8"/>
  <c r="L115" i="8"/>
  <c r="J115" i="8" s="1"/>
  <c r="I120" i="8"/>
  <c r="I127" i="8"/>
  <c r="I143" i="8"/>
  <c r="J147" i="8"/>
  <c r="I154" i="8"/>
  <c r="I168" i="8"/>
  <c r="I175" i="8"/>
  <c r="I191" i="8"/>
  <c r="J195" i="8"/>
  <c r="E33" i="9"/>
  <c r="N40" i="9"/>
  <c r="L48" i="9"/>
  <c r="F48" i="9"/>
  <c r="E48" i="9"/>
  <c r="K48" i="9"/>
  <c r="D48" i="9"/>
  <c r="Q48" i="9" s="1"/>
  <c r="B48" i="9"/>
  <c r="L57" i="9"/>
  <c r="Q73" i="9"/>
  <c r="N73" i="9"/>
  <c r="Q105" i="9"/>
  <c r="L88" i="10"/>
  <c r="K88" i="10"/>
  <c r="E88" i="10"/>
  <c r="G88" i="10" s="1"/>
  <c r="N88" i="10"/>
  <c r="I88" i="10"/>
  <c r="D88" i="10"/>
  <c r="B88" i="10"/>
  <c r="I140" i="10"/>
  <c r="B140" i="10"/>
  <c r="N140" i="10"/>
  <c r="L140" i="10"/>
  <c r="E140" i="10"/>
  <c r="G140" i="10" s="1"/>
  <c r="K140" i="10"/>
  <c r="D140" i="10"/>
  <c r="J140" i="10" s="1"/>
  <c r="F203" i="10"/>
  <c r="L53" i="8"/>
  <c r="J53" i="8" s="1"/>
  <c r="L55" i="8"/>
  <c r="J55" i="8" s="1"/>
  <c r="L63" i="8"/>
  <c r="J63" i="8" s="1"/>
  <c r="I74" i="8"/>
  <c r="L83" i="8"/>
  <c r="J83" i="8" s="1"/>
  <c r="I90" i="8"/>
  <c r="I111" i="8"/>
  <c r="I122" i="8"/>
  <c r="L131" i="8"/>
  <c r="J131" i="8" s="1"/>
  <c r="I138" i="8"/>
  <c r="I170" i="8"/>
  <c r="L179" i="8"/>
  <c r="J179" i="8" s="1"/>
  <c r="I186" i="8"/>
  <c r="F5" i="9"/>
  <c r="C5" i="9"/>
  <c r="B5" i="9"/>
  <c r="K5" i="9"/>
  <c r="E5" i="9"/>
  <c r="D5" i="9"/>
  <c r="N16" i="9"/>
  <c r="N33" i="9"/>
  <c r="C48" i="9"/>
  <c r="C80" i="9"/>
  <c r="L80" i="9"/>
  <c r="K80" i="9"/>
  <c r="E80" i="9"/>
  <c r="D80" i="9"/>
  <c r="Q80" i="9" s="1"/>
  <c r="F80" i="9"/>
  <c r="B80" i="9"/>
  <c r="C113" i="9"/>
  <c r="K113" i="9"/>
  <c r="F113" i="9"/>
  <c r="L113" i="9"/>
  <c r="D113" i="9"/>
  <c r="N117" i="9"/>
  <c r="L40" i="10"/>
  <c r="K40" i="10"/>
  <c r="E40" i="10"/>
  <c r="G40" i="10" s="1"/>
  <c r="N40" i="10"/>
  <c r="I40" i="10"/>
  <c r="D40" i="10"/>
  <c r="B40" i="10"/>
  <c r="I68" i="10"/>
  <c r="B68" i="10"/>
  <c r="N68" i="10"/>
  <c r="E68" i="10"/>
  <c r="G68" i="10" s="1"/>
  <c r="D68" i="10"/>
  <c r="L68" i="10"/>
  <c r="M86" i="10"/>
  <c r="F86" i="10"/>
  <c r="L11" i="9"/>
  <c r="K11" i="9"/>
  <c r="Q11" i="9" s="1"/>
  <c r="F12" i="9"/>
  <c r="E12" i="9"/>
  <c r="E15" i="9"/>
  <c r="F17" i="9"/>
  <c r="F24" i="9"/>
  <c r="E24" i="9"/>
  <c r="E27" i="9"/>
  <c r="F29" i="9"/>
  <c r="F36" i="9"/>
  <c r="E36" i="9"/>
  <c r="E39" i="9"/>
  <c r="F68" i="9"/>
  <c r="K78" i="9"/>
  <c r="Q78" i="9" s="1"/>
  <c r="N78" i="9"/>
  <c r="F78" i="9"/>
  <c r="E78" i="9"/>
  <c r="K79" i="9"/>
  <c r="F96" i="9"/>
  <c r="Q99" i="9"/>
  <c r="C100" i="9"/>
  <c r="D107" i="9"/>
  <c r="C110" i="9"/>
  <c r="L110" i="9"/>
  <c r="N110" i="9" s="1"/>
  <c r="K110" i="9"/>
  <c r="Q110" i="9" s="1"/>
  <c r="D115" i="9"/>
  <c r="E121" i="9"/>
  <c r="L121" i="9"/>
  <c r="N121" i="9" s="1"/>
  <c r="F124" i="9"/>
  <c r="E124" i="9"/>
  <c r="D124" i="9"/>
  <c r="N124" i="9" s="1"/>
  <c r="K137" i="9"/>
  <c r="N150" i="9"/>
  <c r="K167" i="9"/>
  <c r="K169" i="9"/>
  <c r="Q169" i="9" s="1"/>
  <c r="E169" i="9"/>
  <c r="L169" i="9"/>
  <c r="F169" i="9"/>
  <c r="C169" i="9"/>
  <c r="B169" i="9"/>
  <c r="L176" i="9"/>
  <c r="N176" i="9" s="1"/>
  <c r="E176" i="9"/>
  <c r="C176" i="9"/>
  <c r="Q176" i="9"/>
  <c r="L182" i="9"/>
  <c r="E182" i="9"/>
  <c r="C182" i="9"/>
  <c r="D182" i="9"/>
  <c r="Q182" i="9" s="1"/>
  <c r="B182" i="9"/>
  <c r="I44" i="10"/>
  <c r="B44" i="10"/>
  <c r="N44" i="10"/>
  <c r="L44" i="10"/>
  <c r="K44" i="10"/>
  <c r="E44" i="10"/>
  <c r="G44" i="10" s="1"/>
  <c r="D44" i="10"/>
  <c r="F211" i="10"/>
  <c r="C10" i="9"/>
  <c r="F15" i="9"/>
  <c r="L23" i="9"/>
  <c r="N23" i="9" s="1"/>
  <c r="K23" i="9"/>
  <c r="Q23" i="9" s="1"/>
  <c r="F27" i="9"/>
  <c r="L35" i="9"/>
  <c r="N35" i="9" s="1"/>
  <c r="K35" i="9"/>
  <c r="Q35" i="9" s="1"/>
  <c r="F39" i="9"/>
  <c r="E67" i="9"/>
  <c r="L67" i="9"/>
  <c r="F67" i="9"/>
  <c r="D67" i="9"/>
  <c r="Q67" i="9" s="1"/>
  <c r="Q74" i="9"/>
  <c r="K84" i="9"/>
  <c r="Q84" i="9" s="1"/>
  <c r="C84" i="9"/>
  <c r="B84" i="9"/>
  <c r="N86" i="9"/>
  <c r="L96" i="9"/>
  <c r="Q117" i="9"/>
  <c r="F118" i="9"/>
  <c r="E118" i="9"/>
  <c r="K118" i="9"/>
  <c r="D118" i="9"/>
  <c r="F130" i="9"/>
  <c r="E130" i="9"/>
  <c r="D130" i="9"/>
  <c r="Q130" i="9" s="1"/>
  <c r="D149" i="9"/>
  <c r="C149" i="9"/>
  <c r="B149" i="9"/>
  <c r="L149" i="9"/>
  <c r="F149" i="9"/>
  <c r="E149" i="9"/>
  <c r="N162" i="9"/>
  <c r="L167" i="9"/>
  <c r="N186" i="9"/>
  <c r="I20" i="10"/>
  <c r="B20" i="10"/>
  <c r="N20" i="10"/>
  <c r="E20" i="10"/>
  <c r="G20" i="10" s="1"/>
  <c r="D20" i="10"/>
  <c r="J20" i="10" s="1"/>
  <c r="F27" i="10"/>
  <c r="E46" i="10"/>
  <c r="G46" i="10" s="1"/>
  <c r="D46" i="10"/>
  <c r="N46" i="10"/>
  <c r="L46" i="10"/>
  <c r="I46" i="10"/>
  <c r="B46" i="10"/>
  <c r="E59" i="10"/>
  <c r="G59" i="10" s="1"/>
  <c r="D59" i="10"/>
  <c r="M59" i="10" s="1"/>
  <c r="B59" i="10"/>
  <c r="K59" i="10"/>
  <c r="N59" i="10"/>
  <c r="L59" i="10"/>
  <c r="I59" i="10"/>
  <c r="F73" i="10"/>
  <c r="I92" i="10"/>
  <c r="B92" i="10"/>
  <c r="N92" i="10"/>
  <c r="L92" i="10"/>
  <c r="K92" i="10"/>
  <c r="E92" i="10"/>
  <c r="G92" i="10" s="1"/>
  <c r="D92" i="10"/>
  <c r="E107" i="10"/>
  <c r="G107" i="10" s="1"/>
  <c r="D107" i="10"/>
  <c r="B107" i="10"/>
  <c r="K107" i="10"/>
  <c r="N107" i="10"/>
  <c r="L107" i="10"/>
  <c r="I107" i="10"/>
  <c r="I116" i="10"/>
  <c r="B116" i="10"/>
  <c r="N116" i="10"/>
  <c r="E116" i="10"/>
  <c r="G116" i="10" s="1"/>
  <c r="D116" i="10"/>
  <c r="F168" i="10"/>
  <c r="I176" i="10"/>
  <c r="J176" i="10" s="1"/>
  <c r="B176" i="10"/>
  <c r="N176" i="10"/>
  <c r="M176" i="10" s="1"/>
  <c r="L176" i="10"/>
  <c r="E176" i="10"/>
  <c r="G176" i="10" s="1"/>
  <c r="M182" i="10"/>
  <c r="F182" i="10"/>
  <c r="K43" i="9"/>
  <c r="F43" i="9"/>
  <c r="D43" i="9"/>
  <c r="C43" i="9"/>
  <c r="K49" i="9"/>
  <c r="F49" i="9"/>
  <c r="D49" i="9"/>
  <c r="N49" i="9" s="1"/>
  <c r="C49" i="9"/>
  <c r="K55" i="9"/>
  <c r="Q55" i="9" s="1"/>
  <c r="F55" i="9"/>
  <c r="D55" i="9"/>
  <c r="C55" i="9"/>
  <c r="K61" i="9"/>
  <c r="F61" i="9"/>
  <c r="D61" i="9"/>
  <c r="C61" i="9"/>
  <c r="L88" i="9"/>
  <c r="K88" i="9"/>
  <c r="C92" i="9"/>
  <c r="L92" i="9"/>
  <c r="K92" i="9"/>
  <c r="E92" i="9"/>
  <c r="D92" i="9"/>
  <c r="E106" i="9"/>
  <c r="L106" i="9"/>
  <c r="K106" i="9"/>
  <c r="E127" i="9"/>
  <c r="L127" i="9"/>
  <c r="K127" i="9"/>
  <c r="D127" i="9"/>
  <c r="C127" i="9"/>
  <c r="E151" i="9"/>
  <c r="L151" i="9"/>
  <c r="N151" i="9" s="1"/>
  <c r="N156" i="9"/>
  <c r="K163" i="9"/>
  <c r="Q163" i="9" s="1"/>
  <c r="E163" i="9"/>
  <c r="C163" i="9"/>
  <c r="B163" i="9"/>
  <c r="K187" i="9"/>
  <c r="E187" i="9"/>
  <c r="L187" i="9"/>
  <c r="N187" i="9" s="1"/>
  <c r="C187" i="9"/>
  <c r="B187" i="9"/>
  <c r="L200" i="9"/>
  <c r="E200" i="9"/>
  <c r="C200" i="9"/>
  <c r="F200" i="9"/>
  <c r="D200" i="9"/>
  <c r="N200" i="9" s="1"/>
  <c r="E22" i="10"/>
  <c r="G22" i="10" s="1"/>
  <c r="D22" i="10"/>
  <c r="M22" i="10" s="1"/>
  <c r="N22" i="10"/>
  <c r="L22" i="10"/>
  <c r="K22" i="10"/>
  <c r="I22" i="10"/>
  <c r="M38" i="10"/>
  <c r="J38" i="10"/>
  <c r="F38" i="10"/>
  <c r="F51" i="10"/>
  <c r="F61" i="10"/>
  <c r="M61" i="10"/>
  <c r="E94" i="10"/>
  <c r="G94" i="10" s="1"/>
  <c r="D94" i="10"/>
  <c r="N94" i="10"/>
  <c r="L94" i="10"/>
  <c r="I94" i="10"/>
  <c r="B94" i="10"/>
  <c r="F109" i="10"/>
  <c r="M109" i="10"/>
  <c r="I152" i="10"/>
  <c r="B152" i="10"/>
  <c r="N152" i="10"/>
  <c r="L152" i="10"/>
  <c r="K152" i="10"/>
  <c r="E152" i="10"/>
  <c r="G152" i="10" s="1"/>
  <c r="D152" i="10"/>
  <c r="L172" i="10"/>
  <c r="K172" i="10"/>
  <c r="E172" i="10"/>
  <c r="G172" i="10" s="1"/>
  <c r="D172" i="10"/>
  <c r="F172" i="10" s="1"/>
  <c r="B172" i="10"/>
  <c r="I172" i="10"/>
  <c r="E178" i="10"/>
  <c r="G178" i="10" s="1"/>
  <c r="D178" i="10"/>
  <c r="J178" i="10" s="1"/>
  <c r="N178" i="10"/>
  <c r="L178" i="10"/>
  <c r="K178" i="10"/>
  <c r="B178" i="10"/>
  <c r="E188" i="10"/>
  <c r="G188" i="10" s="1"/>
  <c r="N188" i="10"/>
  <c r="K188" i="10"/>
  <c r="D188" i="10"/>
  <c r="L188" i="10"/>
  <c r="I188" i="10"/>
  <c r="B188" i="10"/>
  <c r="F207" i="10"/>
  <c r="M207" i="10"/>
  <c r="Y98" i="15"/>
  <c r="X98" i="15"/>
  <c r="O99" i="12"/>
  <c r="C99" i="12"/>
  <c r="F99" i="12"/>
  <c r="L99" i="12"/>
  <c r="AL98" i="11"/>
  <c r="Z98" i="11"/>
  <c r="N98" i="11"/>
  <c r="B98" i="11"/>
  <c r="Y98" i="11"/>
  <c r="E98" i="13" s="1"/>
  <c r="H99" i="12" s="1"/>
  <c r="L98" i="11"/>
  <c r="AK98" i="11"/>
  <c r="X98" i="11"/>
  <c r="K98" i="11"/>
  <c r="AJ98" i="11"/>
  <c r="W98" i="11"/>
  <c r="J98" i="11"/>
  <c r="AH98" i="11"/>
  <c r="U98" i="11"/>
  <c r="H98" i="11"/>
  <c r="AE98" i="11"/>
  <c r="R98" i="11"/>
  <c r="Q98" i="5" s="1"/>
  <c r="E98" i="11"/>
  <c r="AD98" i="11"/>
  <c r="Q98" i="11"/>
  <c r="D98" i="11"/>
  <c r="AC98" i="11"/>
  <c r="P98" i="11"/>
  <c r="C98" i="11"/>
  <c r="M98" i="11"/>
  <c r="I98" i="11"/>
  <c r="G98" i="11"/>
  <c r="AI98" i="11"/>
  <c r="F98" i="11"/>
  <c r="AF98" i="11"/>
  <c r="AB98" i="11"/>
  <c r="V98" i="11"/>
  <c r="T98" i="11"/>
  <c r="AA98" i="11"/>
  <c r="S98" i="11"/>
  <c r="O98" i="11"/>
  <c r="I99" i="12"/>
  <c r="AG98" i="11"/>
  <c r="F10" i="9"/>
  <c r="F11" i="9"/>
  <c r="L12" i="9"/>
  <c r="N15" i="9"/>
  <c r="K19" i="9"/>
  <c r="D19" i="9"/>
  <c r="C19" i="9"/>
  <c r="E23" i="9"/>
  <c r="L24" i="9"/>
  <c r="N27" i="9"/>
  <c r="K31" i="9"/>
  <c r="D31" i="9"/>
  <c r="C31" i="9"/>
  <c r="E35" i="9"/>
  <c r="L36" i="9"/>
  <c r="N39" i="9"/>
  <c r="L43" i="9"/>
  <c r="L49" i="9"/>
  <c r="L55" i="9"/>
  <c r="N55" i="9" s="1"/>
  <c r="L61" i="9"/>
  <c r="K72" i="9"/>
  <c r="Q72" i="9" s="1"/>
  <c r="C72" i="9"/>
  <c r="B72" i="9"/>
  <c r="N74" i="9"/>
  <c r="L84" i="9"/>
  <c r="N84" i="9" s="1"/>
  <c r="D88" i="9"/>
  <c r="Q88" i="9" s="1"/>
  <c r="E91" i="9"/>
  <c r="L91" i="9"/>
  <c r="F91" i="9"/>
  <c r="D91" i="9"/>
  <c r="Q91" i="9" s="1"/>
  <c r="Q98" i="9"/>
  <c r="D106" i="9"/>
  <c r="N114" i="9"/>
  <c r="C116" i="9"/>
  <c r="N116" i="9"/>
  <c r="K116" i="9"/>
  <c r="Q116" i="9" s="1"/>
  <c r="F116" i="9"/>
  <c r="K121" i="9"/>
  <c r="Q121" i="9" s="1"/>
  <c r="N129" i="9"/>
  <c r="L130" i="9"/>
  <c r="F142" i="9"/>
  <c r="E142" i="9"/>
  <c r="D142" i="9"/>
  <c r="Q142" i="9" s="1"/>
  <c r="L142" i="9"/>
  <c r="C142" i="9"/>
  <c r="B142" i="9"/>
  <c r="D151" i="9"/>
  <c r="Q153" i="9"/>
  <c r="Q159" i="9"/>
  <c r="L163" i="9"/>
  <c r="N163" i="9" s="1"/>
  <c r="L170" i="9"/>
  <c r="N170" i="9" s="1"/>
  <c r="E170" i="9"/>
  <c r="C170" i="9"/>
  <c r="K170" i="9"/>
  <c r="Q170" i="9" s="1"/>
  <c r="K181" i="9"/>
  <c r="E181" i="9"/>
  <c r="Q187" i="9"/>
  <c r="K193" i="9"/>
  <c r="Q193" i="9" s="1"/>
  <c r="E193" i="9"/>
  <c r="L193" i="9"/>
  <c r="N193" i="9" s="1"/>
  <c r="F193" i="9"/>
  <c r="C193" i="9"/>
  <c r="B193" i="9"/>
  <c r="M30" i="10"/>
  <c r="M37" i="10"/>
  <c r="F37" i="10"/>
  <c r="E70" i="10"/>
  <c r="G70" i="10" s="1"/>
  <c r="D70" i="10"/>
  <c r="J70" i="10" s="1"/>
  <c r="N70" i="10"/>
  <c r="L70" i="10"/>
  <c r="K70" i="10"/>
  <c r="B70" i="10"/>
  <c r="N75" i="10"/>
  <c r="M75" i="10" s="1"/>
  <c r="L75" i="10"/>
  <c r="I75" i="10"/>
  <c r="J75" i="10" s="1"/>
  <c r="K75" i="10"/>
  <c r="E75" i="10"/>
  <c r="G75" i="10" s="1"/>
  <c r="F181" i="10"/>
  <c r="M181" i="10"/>
  <c r="Y57" i="15"/>
  <c r="X57" i="15"/>
  <c r="O58" i="12"/>
  <c r="C58" i="12"/>
  <c r="I58" i="12"/>
  <c r="L58" i="12"/>
  <c r="F58" i="12"/>
  <c r="AA57" i="11"/>
  <c r="O57" i="11"/>
  <c r="C57" i="11"/>
  <c r="AF57" i="11"/>
  <c r="T57" i="11"/>
  <c r="H57" i="11"/>
  <c r="AE57" i="11"/>
  <c r="S57" i="11"/>
  <c r="G57" i="11"/>
  <c r="AL57" i="11"/>
  <c r="W57" i="11"/>
  <c r="F57" i="11"/>
  <c r="AK57" i="11"/>
  <c r="V57" i="11"/>
  <c r="E57" i="11"/>
  <c r="AJ57" i="11"/>
  <c r="U57" i="11"/>
  <c r="D57" i="11"/>
  <c r="AI57" i="11"/>
  <c r="R57" i="11"/>
  <c r="B57" i="11"/>
  <c r="AG57" i="11"/>
  <c r="P57" i="11"/>
  <c r="AB57" i="11"/>
  <c r="L57" i="11"/>
  <c r="Z57" i="11"/>
  <c r="K57" i="11"/>
  <c r="M57" i="11"/>
  <c r="J57" i="11"/>
  <c r="M57" i="5" s="1"/>
  <c r="I57" i="11"/>
  <c r="AH57" i="11"/>
  <c r="AC57" i="11"/>
  <c r="Y57" i="11"/>
  <c r="E57" i="13" s="1"/>
  <c r="H58" i="12" s="1"/>
  <c r="X57" i="11"/>
  <c r="AD57" i="11"/>
  <c r="Q57" i="11"/>
  <c r="K10" i="9"/>
  <c r="Q10" i="9" s="1"/>
  <c r="L17" i="9"/>
  <c r="K17" i="9"/>
  <c r="L29" i="9"/>
  <c r="K29" i="9"/>
  <c r="Q69" i="9"/>
  <c r="F88" i="9"/>
  <c r="C104" i="9"/>
  <c r="Q104" i="9"/>
  <c r="L104" i="9"/>
  <c r="N104" i="9" s="1"/>
  <c r="E112" i="9"/>
  <c r="K112" i="9"/>
  <c r="F112" i="9"/>
  <c r="N122" i="9"/>
  <c r="C122" i="9"/>
  <c r="D131" i="9"/>
  <c r="C131" i="9"/>
  <c r="B131" i="9"/>
  <c r="K151" i="9"/>
  <c r="Q151" i="9" s="1"/>
  <c r="K175" i="9"/>
  <c r="E175" i="9"/>
  <c r="L175" i="9"/>
  <c r="F175" i="9"/>
  <c r="L188" i="9"/>
  <c r="E188" i="9"/>
  <c r="C188" i="9"/>
  <c r="K188" i="9"/>
  <c r="D188" i="9"/>
  <c r="B188" i="9"/>
  <c r="N189" i="9"/>
  <c r="G26" i="10"/>
  <c r="F26" i="10"/>
  <c r="L52" i="10"/>
  <c r="K52" i="10"/>
  <c r="E52" i="10"/>
  <c r="G52" i="10" s="1"/>
  <c r="I52" i="10"/>
  <c r="D52" i="10"/>
  <c r="F52" i="10" s="1"/>
  <c r="B52" i="10"/>
  <c r="M85" i="10"/>
  <c r="F85" i="10"/>
  <c r="L89" i="10"/>
  <c r="K89" i="10"/>
  <c r="D89" i="10"/>
  <c r="N89" i="10"/>
  <c r="E89" i="10"/>
  <c r="G89" i="10" s="1"/>
  <c r="F93" i="10"/>
  <c r="M93" i="10"/>
  <c r="J93" i="10"/>
  <c r="K126" i="10"/>
  <c r="I126" i="10"/>
  <c r="E126" i="10"/>
  <c r="G126" i="10" s="1"/>
  <c r="B126" i="10"/>
  <c r="N126" i="10"/>
  <c r="L126" i="10"/>
  <c r="L136" i="10"/>
  <c r="K136" i="10"/>
  <c r="E136" i="10"/>
  <c r="G136" i="10" s="1"/>
  <c r="D136" i="10"/>
  <c r="M136" i="10" s="1"/>
  <c r="B136" i="10"/>
  <c r="I136" i="10"/>
  <c r="E142" i="10"/>
  <c r="G142" i="10" s="1"/>
  <c r="D142" i="10"/>
  <c r="J142" i="10" s="1"/>
  <c r="N142" i="10"/>
  <c r="L142" i="10"/>
  <c r="K142" i="10"/>
  <c r="B142" i="10"/>
  <c r="F153" i="10"/>
  <c r="M153" i="10"/>
  <c r="I210" i="10"/>
  <c r="N210" i="10"/>
  <c r="E210" i="10"/>
  <c r="G210" i="10" s="1"/>
  <c r="D210" i="10"/>
  <c r="B210" i="10"/>
  <c r="L210" i="10"/>
  <c r="K210" i="10"/>
  <c r="Y81" i="15"/>
  <c r="X81" i="15"/>
  <c r="C82" i="12"/>
  <c r="O82" i="12"/>
  <c r="I82" i="12"/>
  <c r="L82" i="12"/>
  <c r="AA81" i="11"/>
  <c r="O81" i="11"/>
  <c r="C81" i="11"/>
  <c r="AL81" i="11"/>
  <c r="F82" i="12"/>
  <c r="AF81" i="11"/>
  <c r="T81" i="11"/>
  <c r="H81" i="11"/>
  <c r="AE81" i="11"/>
  <c r="S81" i="11"/>
  <c r="G81" i="11"/>
  <c r="W81" i="11"/>
  <c r="F81" i="11"/>
  <c r="AK81" i="11"/>
  <c r="V81" i="11"/>
  <c r="E81" i="11"/>
  <c r="AJ81" i="11"/>
  <c r="U81" i="11"/>
  <c r="D81" i="11"/>
  <c r="AI81" i="11"/>
  <c r="R81" i="11"/>
  <c r="B81" i="11"/>
  <c r="AG81" i="11"/>
  <c r="P81" i="11"/>
  <c r="AD81" i="11"/>
  <c r="N81" i="11"/>
  <c r="O81" i="5" s="1"/>
  <c r="AB81" i="11"/>
  <c r="L81" i="11"/>
  <c r="Z81" i="11"/>
  <c r="K81" i="11"/>
  <c r="I81" i="11"/>
  <c r="AC81" i="11"/>
  <c r="Y81" i="11"/>
  <c r="G81" i="13" s="1"/>
  <c r="Q81" i="11"/>
  <c r="M81" i="11"/>
  <c r="J81" i="11"/>
  <c r="AH81" i="11"/>
  <c r="X81" i="11"/>
  <c r="K3" i="9"/>
  <c r="L10" i="9"/>
  <c r="N10" i="9" s="1"/>
  <c r="N11" i="9"/>
  <c r="Q16" i="9"/>
  <c r="B17" i="9"/>
  <c r="Q28" i="9"/>
  <c r="B29" i="9"/>
  <c r="Q40" i="9"/>
  <c r="Q46" i="9"/>
  <c r="Q52" i="9"/>
  <c r="Q58" i="9"/>
  <c r="Q64" i="9"/>
  <c r="Q75" i="9"/>
  <c r="K90" i="9"/>
  <c r="Q90" i="9" s="1"/>
  <c r="N90" i="9"/>
  <c r="F90" i="9"/>
  <c r="E90" i="9"/>
  <c r="K91" i="9"/>
  <c r="B104" i="9"/>
  <c r="Q111" i="9"/>
  <c r="B112" i="9"/>
  <c r="D119" i="9"/>
  <c r="Q119" i="9" s="1"/>
  <c r="C119" i="9"/>
  <c r="L119" i="9"/>
  <c r="K119" i="9"/>
  <c r="B122" i="9"/>
  <c r="L128" i="9"/>
  <c r="C128" i="9"/>
  <c r="K128" i="9"/>
  <c r="Q128" i="9" s="1"/>
  <c r="F128" i="9"/>
  <c r="E131" i="9"/>
  <c r="L146" i="9"/>
  <c r="C146" i="9"/>
  <c r="D146" i="9"/>
  <c r="B146" i="9"/>
  <c r="Q156" i="9"/>
  <c r="F170" i="9"/>
  <c r="B175" i="9"/>
  <c r="D181" i="9"/>
  <c r="N181" i="9" s="1"/>
  <c r="F188" i="9"/>
  <c r="N198" i="9"/>
  <c r="I32" i="10"/>
  <c r="B32" i="10"/>
  <c r="N32" i="10"/>
  <c r="M32" i="10" s="1"/>
  <c r="L32" i="10"/>
  <c r="K32" i="10"/>
  <c r="E32" i="10"/>
  <c r="G32" i="10" s="1"/>
  <c r="D32" i="10"/>
  <c r="F50" i="10"/>
  <c r="B89" i="10"/>
  <c r="L100" i="10"/>
  <c r="K100" i="10"/>
  <c r="E100" i="10"/>
  <c r="G100" i="10" s="1"/>
  <c r="I100" i="10"/>
  <c r="D100" i="10"/>
  <c r="M100" i="10" s="1"/>
  <c r="B100" i="10"/>
  <c r="F104" i="10"/>
  <c r="M124" i="10"/>
  <c r="L124" i="10"/>
  <c r="K124" i="10"/>
  <c r="E124" i="10"/>
  <c r="G124" i="10" s="1"/>
  <c r="D124" i="10"/>
  <c r="B124" i="10"/>
  <c r="D126" i="10"/>
  <c r="I128" i="10"/>
  <c r="B128" i="10"/>
  <c r="N128" i="10"/>
  <c r="M128" i="10" s="1"/>
  <c r="L128" i="10"/>
  <c r="K128" i="10"/>
  <c r="E128" i="10"/>
  <c r="G128" i="10" s="1"/>
  <c r="D128" i="10"/>
  <c r="N136" i="10"/>
  <c r="I142" i="10"/>
  <c r="C15" i="9"/>
  <c r="C27" i="9"/>
  <c r="C39" i="9"/>
  <c r="E79" i="9"/>
  <c r="L79" i="9"/>
  <c r="F79" i="9"/>
  <c r="D79" i="9"/>
  <c r="Q86" i="9"/>
  <c r="K96" i="9"/>
  <c r="C96" i="9"/>
  <c r="B96" i="9"/>
  <c r="N108" i="9"/>
  <c r="E115" i="9"/>
  <c r="N115" i="9"/>
  <c r="K115" i="9"/>
  <c r="F115" i="9"/>
  <c r="L134" i="9"/>
  <c r="C134" i="9"/>
  <c r="K134" i="9"/>
  <c r="E134" i="9"/>
  <c r="D134" i="9"/>
  <c r="D137" i="9"/>
  <c r="Q137" i="9" s="1"/>
  <c r="C137" i="9"/>
  <c r="B137" i="9"/>
  <c r="N138" i="9"/>
  <c r="L164" i="9"/>
  <c r="E164" i="9"/>
  <c r="C164" i="9"/>
  <c r="K164" i="9"/>
  <c r="D164" i="9"/>
  <c r="B164" i="9"/>
  <c r="D167" i="9"/>
  <c r="C167" i="9"/>
  <c r="B167" i="9"/>
  <c r="C175" i="9"/>
  <c r="N15" i="10"/>
  <c r="L15" i="10"/>
  <c r="I15" i="10"/>
  <c r="B15" i="10"/>
  <c r="G25" i="10"/>
  <c r="F25" i="10"/>
  <c r="N52" i="10"/>
  <c r="K78" i="10"/>
  <c r="I78" i="10"/>
  <c r="E78" i="10"/>
  <c r="G78" i="10" s="1"/>
  <c r="B78" i="10"/>
  <c r="N78" i="10"/>
  <c r="L78" i="10"/>
  <c r="M122" i="10"/>
  <c r="F122" i="10"/>
  <c r="F165" i="10"/>
  <c r="M165" i="10"/>
  <c r="F45" i="13"/>
  <c r="K46" i="12" s="1"/>
  <c r="D45" i="13"/>
  <c r="J121" i="8"/>
  <c r="I123" i="8"/>
  <c r="J133" i="8"/>
  <c r="I135" i="8"/>
  <c r="J145" i="8"/>
  <c r="I147" i="8"/>
  <c r="J157" i="8"/>
  <c r="I159" i="8"/>
  <c r="J169" i="8"/>
  <c r="I171" i="8"/>
  <c r="J181" i="8"/>
  <c r="I183" i="8"/>
  <c r="J193" i="8"/>
  <c r="I195" i="8"/>
  <c r="B15" i="9"/>
  <c r="D17" i="9"/>
  <c r="B27" i="9"/>
  <c r="D29" i="9"/>
  <c r="Q29" i="9" s="1"/>
  <c r="B39" i="9"/>
  <c r="C68" i="9"/>
  <c r="L68" i="9"/>
  <c r="K68" i="9"/>
  <c r="E68" i="9"/>
  <c r="D68" i="9"/>
  <c r="B79" i="9"/>
  <c r="D96" i="9"/>
  <c r="Q96" i="9" s="1"/>
  <c r="E100" i="9"/>
  <c r="Q100" i="9"/>
  <c r="L100" i="9"/>
  <c r="N100" i="9" s="1"/>
  <c r="E104" i="9"/>
  <c r="C107" i="9"/>
  <c r="L107" i="9"/>
  <c r="K107" i="9"/>
  <c r="D112" i="9"/>
  <c r="Q112" i="9" s="1"/>
  <c r="B115" i="9"/>
  <c r="E122" i="9"/>
  <c r="K131" i="9"/>
  <c r="B134" i="9"/>
  <c r="E137" i="9"/>
  <c r="L158" i="9"/>
  <c r="E158" i="9"/>
  <c r="C158" i="9"/>
  <c r="D158" i="9"/>
  <c r="B158" i="9"/>
  <c r="F164" i="9"/>
  <c r="E167" i="9"/>
  <c r="N168" i="9"/>
  <c r="Q171" i="9"/>
  <c r="D175" i="9"/>
  <c r="Q175" i="9" s="1"/>
  <c r="E58" i="10"/>
  <c r="G58" i="10" s="1"/>
  <c r="D58" i="10"/>
  <c r="N58" i="10"/>
  <c r="L58" i="10"/>
  <c r="K58" i="10"/>
  <c r="B58" i="10"/>
  <c r="L76" i="10"/>
  <c r="K76" i="10"/>
  <c r="E76" i="10"/>
  <c r="G76" i="10" s="1"/>
  <c r="D76" i="10"/>
  <c r="F76" i="10" s="1"/>
  <c r="B76" i="10"/>
  <c r="D78" i="10"/>
  <c r="I80" i="10"/>
  <c r="B80" i="10"/>
  <c r="N80" i="10"/>
  <c r="L80" i="10"/>
  <c r="K80" i="10"/>
  <c r="E80" i="10"/>
  <c r="G80" i="10" s="1"/>
  <c r="D80" i="10"/>
  <c r="E106" i="10"/>
  <c r="G106" i="10" s="1"/>
  <c r="D106" i="10"/>
  <c r="N106" i="10"/>
  <c r="L106" i="10"/>
  <c r="K106" i="10"/>
  <c r="B106" i="10"/>
  <c r="F145" i="10"/>
  <c r="M145" i="10"/>
  <c r="M180" i="10"/>
  <c r="F180" i="10"/>
  <c r="L194" i="10"/>
  <c r="B194" i="10"/>
  <c r="E194" i="10"/>
  <c r="G194" i="10" s="1"/>
  <c r="N194" i="10"/>
  <c r="M194" i="10"/>
  <c r="K194" i="10"/>
  <c r="J194" i="10"/>
  <c r="F208" i="10"/>
  <c r="G10" i="13"/>
  <c r="F10" i="13"/>
  <c r="E10" i="13"/>
  <c r="H11" i="12" s="1"/>
  <c r="Q14" i="9"/>
  <c r="Q20" i="9"/>
  <c r="Q26" i="9"/>
  <c r="Q32" i="9"/>
  <c r="Q38" i="9"/>
  <c r="Q44" i="9"/>
  <c r="Q50" i="9"/>
  <c r="Q56" i="9"/>
  <c r="Q62" i="9"/>
  <c r="N133" i="9"/>
  <c r="E133" i="9"/>
  <c r="L140" i="9"/>
  <c r="N140" i="9" s="1"/>
  <c r="C140" i="9"/>
  <c r="Q147" i="9"/>
  <c r="D155" i="9"/>
  <c r="Q155" i="9" s="1"/>
  <c r="C155" i="9"/>
  <c r="B155" i="9"/>
  <c r="D179" i="9"/>
  <c r="Q179" i="9" s="1"/>
  <c r="C179" i="9"/>
  <c r="B179" i="9"/>
  <c r="K194" i="9"/>
  <c r="F199" i="9"/>
  <c r="J16" i="10"/>
  <c r="L29" i="10"/>
  <c r="K29" i="10"/>
  <c r="D29" i="10"/>
  <c r="L30" i="10"/>
  <c r="K56" i="10"/>
  <c r="M60" i="10"/>
  <c r="N63" i="10"/>
  <c r="M63" i="10" s="1"/>
  <c r="L63" i="10"/>
  <c r="I63" i="10"/>
  <c r="J63" i="10" s="1"/>
  <c r="I64" i="10"/>
  <c r="J64" i="10" s="1"/>
  <c r="K66" i="10"/>
  <c r="I66" i="10"/>
  <c r="E66" i="10"/>
  <c r="G66" i="10" s="1"/>
  <c r="B66" i="10"/>
  <c r="L71" i="10"/>
  <c r="F81" i="10"/>
  <c r="M81" i="10"/>
  <c r="K104" i="10"/>
  <c r="M108" i="10"/>
  <c r="N111" i="10"/>
  <c r="M111" i="10" s="1"/>
  <c r="L111" i="10"/>
  <c r="I111" i="10"/>
  <c r="J111" i="10" s="1"/>
  <c r="I112" i="10"/>
  <c r="J112" i="10" s="1"/>
  <c r="K114" i="10"/>
  <c r="I114" i="10"/>
  <c r="E114" i="10"/>
  <c r="G114" i="10" s="1"/>
  <c r="B114" i="10"/>
  <c r="L119" i="10"/>
  <c r="F129" i="10"/>
  <c r="M129" i="10"/>
  <c r="K130" i="10"/>
  <c r="M133" i="10"/>
  <c r="I153" i="10"/>
  <c r="J153" i="10" s="1"/>
  <c r="E155" i="10"/>
  <c r="G155" i="10" s="1"/>
  <c r="D155" i="10"/>
  <c r="B155" i="10"/>
  <c r="K155" i="10"/>
  <c r="I155" i="10"/>
  <c r="M169" i="10"/>
  <c r="K187" i="10"/>
  <c r="N187" i="10"/>
  <c r="I187" i="10"/>
  <c r="E187" i="10"/>
  <c r="G187" i="10" s="1"/>
  <c r="D187" i="10"/>
  <c r="B187" i="10"/>
  <c r="I199" i="10"/>
  <c r="J199" i="10" s="1"/>
  <c r="AA8" i="11"/>
  <c r="E121" i="13"/>
  <c r="H122" i="12" s="1"/>
  <c r="F121" i="13"/>
  <c r="K122" i="12" s="1"/>
  <c r="G121" i="13"/>
  <c r="F148" i="9"/>
  <c r="E148" i="9"/>
  <c r="D148" i="9"/>
  <c r="N148" i="9" s="1"/>
  <c r="L199" i="9"/>
  <c r="N199" i="9" s="1"/>
  <c r="M26" i="10"/>
  <c r="B29" i="10"/>
  <c r="E47" i="10"/>
  <c r="G47" i="10" s="1"/>
  <c r="D47" i="10"/>
  <c r="M47" i="10" s="1"/>
  <c r="B47" i="10"/>
  <c r="K47" i="10"/>
  <c r="I48" i="10"/>
  <c r="B63" i="10"/>
  <c r="D66" i="10"/>
  <c r="L77" i="10"/>
  <c r="K77" i="10"/>
  <c r="D77" i="10"/>
  <c r="J77" i="10" s="1"/>
  <c r="E95" i="10"/>
  <c r="G95" i="10" s="1"/>
  <c r="D95" i="10"/>
  <c r="M95" i="10" s="1"/>
  <c r="B95" i="10"/>
  <c r="K95" i="10"/>
  <c r="I96" i="10"/>
  <c r="J96" i="10" s="1"/>
  <c r="B111" i="10"/>
  <c r="D114" i="10"/>
  <c r="J114" i="10" s="1"/>
  <c r="L125" i="10"/>
  <c r="K125" i="10"/>
  <c r="D125" i="10"/>
  <c r="J125" i="10" s="1"/>
  <c r="M158" i="10"/>
  <c r="F158" i="10"/>
  <c r="L160" i="10"/>
  <c r="K160" i="10"/>
  <c r="E160" i="10"/>
  <c r="G160" i="10" s="1"/>
  <c r="D160" i="10"/>
  <c r="F160" i="10" s="1"/>
  <c r="B160" i="10"/>
  <c r="F196" i="10"/>
  <c r="B202" i="10"/>
  <c r="N202" i="10"/>
  <c r="M202" i="10" s="1"/>
  <c r="K202" i="10"/>
  <c r="I202" i="10"/>
  <c r="J202" i="10" s="1"/>
  <c r="E202" i="10"/>
  <c r="G202" i="10" s="1"/>
  <c r="Y39" i="15"/>
  <c r="X39" i="15"/>
  <c r="I40" i="12"/>
  <c r="O40" i="12"/>
  <c r="C40" i="12"/>
  <c r="D40" i="12" s="1"/>
  <c r="F40" i="12"/>
  <c r="L40" i="12"/>
  <c r="AA39" i="11"/>
  <c r="O39" i="11"/>
  <c r="C39" i="11"/>
  <c r="AF39" i="11"/>
  <c r="T39" i="11"/>
  <c r="H39" i="11"/>
  <c r="AE39" i="11"/>
  <c r="S39" i="11"/>
  <c r="G39" i="11"/>
  <c r="AL39" i="11"/>
  <c r="W39" i="11"/>
  <c r="F39" i="11"/>
  <c r="AK39" i="11"/>
  <c r="V39" i="11"/>
  <c r="E39" i="11"/>
  <c r="AJ39" i="11"/>
  <c r="U39" i="11"/>
  <c r="D39" i="11"/>
  <c r="AI39" i="11"/>
  <c r="R39" i="11"/>
  <c r="Q39" i="5" s="1"/>
  <c r="B39" i="11"/>
  <c r="AG39" i="11"/>
  <c r="P39" i="11"/>
  <c r="AB39" i="11"/>
  <c r="L39" i="11"/>
  <c r="Z39" i="11"/>
  <c r="K39" i="11"/>
  <c r="X39" i="11"/>
  <c r="Q39" i="11"/>
  <c r="N39" i="11"/>
  <c r="J39" i="11"/>
  <c r="I39" i="11"/>
  <c r="AH39" i="11"/>
  <c r="AD39" i="11"/>
  <c r="D125" i="9"/>
  <c r="N125" i="9" s="1"/>
  <c r="C125" i="9"/>
  <c r="B125" i="9"/>
  <c r="D173" i="9"/>
  <c r="Q173" i="9" s="1"/>
  <c r="C173" i="9"/>
  <c r="B173" i="9"/>
  <c r="Q194" i="9"/>
  <c r="D197" i="9"/>
  <c r="Q197" i="9" s="1"/>
  <c r="C197" i="9"/>
  <c r="B197" i="9"/>
  <c r="I198" i="10"/>
  <c r="I204" i="10"/>
  <c r="J204" i="10" s="1"/>
  <c r="I203" i="10"/>
  <c r="J203" i="10" s="1"/>
  <c r="I181" i="10"/>
  <c r="J181" i="10" s="1"/>
  <c r="I169" i="10"/>
  <c r="J169" i="10" s="1"/>
  <c r="I157" i="10"/>
  <c r="J157" i="10" s="1"/>
  <c r="I145" i="10"/>
  <c r="J145" i="10" s="1"/>
  <c r="I133" i="10"/>
  <c r="J133" i="10" s="1"/>
  <c r="I121" i="10"/>
  <c r="J121" i="10" s="1"/>
  <c r="I109" i="10"/>
  <c r="J109" i="10" s="1"/>
  <c r="I97" i="10"/>
  <c r="J97" i="10" s="1"/>
  <c r="I85" i="10"/>
  <c r="J85" i="10" s="1"/>
  <c r="I73" i="10"/>
  <c r="J73" i="10" s="1"/>
  <c r="I61" i="10"/>
  <c r="J61" i="10" s="1"/>
  <c r="I49" i="10"/>
  <c r="J49" i="10" s="1"/>
  <c r="I37" i="10"/>
  <c r="J37" i="10" s="1"/>
  <c r="I25" i="10"/>
  <c r="J25" i="10" s="1"/>
  <c r="I205" i="10"/>
  <c r="I180" i="10"/>
  <c r="J180" i="10" s="1"/>
  <c r="I168" i="10"/>
  <c r="I156" i="10"/>
  <c r="J156" i="10" s="1"/>
  <c r="I144" i="10"/>
  <c r="J144" i="10" s="1"/>
  <c r="I132" i="10"/>
  <c r="J132" i="10" s="1"/>
  <c r="I192" i="10"/>
  <c r="I191" i="10"/>
  <c r="J191" i="10" s="1"/>
  <c r="I190" i="10"/>
  <c r="J190" i="10" s="1"/>
  <c r="L17" i="10"/>
  <c r="K17" i="10"/>
  <c r="D17" i="10"/>
  <c r="J17" i="10" s="1"/>
  <c r="N51" i="10"/>
  <c r="M51" i="10" s="1"/>
  <c r="L51" i="10"/>
  <c r="I51" i="10"/>
  <c r="J51" i="10" s="1"/>
  <c r="K54" i="10"/>
  <c r="I54" i="10"/>
  <c r="J54" i="10" s="1"/>
  <c r="E54" i="10"/>
  <c r="G54" i="10" s="1"/>
  <c r="B54" i="10"/>
  <c r="F69" i="10"/>
  <c r="M69" i="10"/>
  <c r="N99" i="10"/>
  <c r="M99" i="10"/>
  <c r="L99" i="10"/>
  <c r="I99" i="10"/>
  <c r="J99" i="10" s="1"/>
  <c r="K102" i="10"/>
  <c r="I102" i="10"/>
  <c r="J102" i="10" s="1"/>
  <c r="E102" i="10"/>
  <c r="G102" i="10" s="1"/>
  <c r="B102" i="10"/>
  <c r="F117" i="10"/>
  <c r="M117" i="10"/>
  <c r="E131" i="10"/>
  <c r="G131" i="10" s="1"/>
  <c r="D131" i="10"/>
  <c r="B131" i="10"/>
  <c r="M131" i="10"/>
  <c r="K131" i="10"/>
  <c r="I131" i="10"/>
  <c r="I137" i="10"/>
  <c r="N147" i="10"/>
  <c r="L147" i="10"/>
  <c r="I147" i="10"/>
  <c r="E147" i="10"/>
  <c r="G147" i="10" s="1"/>
  <c r="D147" i="10"/>
  <c r="I158" i="10"/>
  <c r="J158" i="10" s="1"/>
  <c r="I160" i="10"/>
  <c r="I173" i="10"/>
  <c r="N183" i="10"/>
  <c r="L183" i="10"/>
  <c r="I183" i="10"/>
  <c r="E183" i="10"/>
  <c r="G183" i="10" s="1"/>
  <c r="D183" i="10"/>
  <c r="I196" i="10"/>
  <c r="J196" i="10" s="1"/>
  <c r="Y39" i="11"/>
  <c r="E70" i="9"/>
  <c r="D71" i="9"/>
  <c r="Q71" i="9" s="1"/>
  <c r="B73" i="9"/>
  <c r="E82" i="9"/>
  <c r="D83" i="9"/>
  <c r="Q83" i="9" s="1"/>
  <c r="B85" i="9"/>
  <c r="E94" i="9"/>
  <c r="D95" i="9"/>
  <c r="Q95" i="9" s="1"/>
  <c r="B97" i="9"/>
  <c r="Q123" i="9"/>
  <c r="E125" i="9"/>
  <c r="F133" i="9"/>
  <c r="F140" i="9"/>
  <c r="N145" i="9"/>
  <c r="E145" i="9"/>
  <c r="K148" i="9"/>
  <c r="L152" i="9"/>
  <c r="C152" i="9"/>
  <c r="L155" i="9"/>
  <c r="E173" i="9"/>
  <c r="L179" i="9"/>
  <c r="E197" i="9"/>
  <c r="B17" i="10"/>
  <c r="I21" i="10"/>
  <c r="J21" i="10" s="1"/>
  <c r="I26" i="10"/>
  <c r="J26" i="10" s="1"/>
  <c r="M28" i="10"/>
  <c r="L28" i="10"/>
  <c r="K28" i="10"/>
  <c r="E28" i="10"/>
  <c r="I29" i="10"/>
  <c r="I31" i="10"/>
  <c r="J31" i="10" s="1"/>
  <c r="E35" i="10"/>
  <c r="G35" i="10" s="1"/>
  <c r="D35" i="10"/>
  <c r="M35" i="10" s="1"/>
  <c r="B35" i="10"/>
  <c r="K35" i="10"/>
  <c r="I36" i="10"/>
  <c r="J36" i="10" s="1"/>
  <c r="I47" i="10"/>
  <c r="B51" i="10"/>
  <c r="D54" i="10"/>
  <c r="L65" i="10"/>
  <c r="K65" i="10"/>
  <c r="D65" i="10"/>
  <c r="J65" i="10" s="1"/>
  <c r="L66" i="10"/>
  <c r="E83" i="10"/>
  <c r="G83" i="10" s="1"/>
  <c r="D83" i="10"/>
  <c r="B83" i="10"/>
  <c r="K83" i="10"/>
  <c r="I84" i="10"/>
  <c r="J84" i="10" s="1"/>
  <c r="I95" i="10"/>
  <c r="B99" i="10"/>
  <c r="D102" i="10"/>
  <c r="L113" i="10"/>
  <c r="K113" i="10"/>
  <c r="D113" i="10"/>
  <c r="L114" i="10"/>
  <c r="B147" i="10"/>
  <c r="N155" i="10"/>
  <c r="I165" i="10"/>
  <c r="J165" i="10" s="1"/>
  <c r="E167" i="10"/>
  <c r="G167" i="10" s="1"/>
  <c r="D167" i="10"/>
  <c r="F167" i="10" s="1"/>
  <c r="B167" i="10"/>
  <c r="K167" i="10"/>
  <c r="I167" i="10"/>
  <c r="B183" i="10"/>
  <c r="M191" i="10"/>
  <c r="M193" i="10"/>
  <c r="D193" i="10"/>
  <c r="E193" i="10"/>
  <c r="G193" i="10" s="1"/>
  <c r="B193" i="10"/>
  <c r="L193" i="10"/>
  <c r="K193" i="10"/>
  <c r="F195" i="10"/>
  <c r="M195" i="10"/>
  <c r="L202" i="10"/>
  <c r="I207" i="10"/>
  <c r="J207" i="10" s="1"/>
  <c r="AC39" i="11"/>
  <c r="E23" i="10"/>
  <c r="G23" i="10" s="1"/>
  <c r="D23" i="10"/>
  <c r="M23" i="10" s="1"/>
  <c r="B23" i="10"/>
  <c r="K23" i="10"/>
  <c r="N39" i="10"/>
  <c r="M39" i="10" s="1"/>
  <c r="L39" i="10"/>
  <c r="I39" i="10"/>
  <c r="J39" i="10" s="1"/>
  <c r="K42" i="10"/>
  <c r="J42" i="10"/>
  <c r="I42" i="10"/>
  <c r="E42" i="10"/>
  <c r="B42" i="10"/>
  <c r="F57" i="10"/>
  <c r="M57" i="10"/>
  <c r="N87" i="10"/>
  <c r="L87" i="10"/>
  <c r="I87" i="10"/>
  <c r="K90" i="10"/>
  <c r="I90" i="10"/>
  <c r="J90" i="10" s="1"/>
  <c r="E90" i="10"/>
  <c r="G90" i="10" s="1"/>
  <c r="B90" i="10"/>
  <c r="F105" i="10"/>
  <c r="M105" i="10"/>
  <c r="F141" i="10"/>
  <c r="M141" i="10"/>
  <c r="I151" i="10"/>
  <c r="E154" i="10"/>
  <c r="G154" i="10" s="1"/>
  <c r="D154" i="10"/>
  <c r="N154" i="10"/>
  <c r="L154" i="10"/>
  <c r="K154" i="10"/>
  <c r="I164" i="10"/>
  <c r="J164" i="10" s="1"/>
  <c r="B164" i="10"/>
  <c r="N164" i="10"/>
  <c r="M164" i="10"/>
  <c r="L164" i="10"/>
  <c r="F177" i="10"/>
  <c r="M177" i="10"/>
  <c r="I193" i="10"/>
  <c r="J193" i="10" s="1"/>
  <c r="I195" i="10"/>
  <c r="J195" i="10" s="1"/>
  <c r="Y20" i="15"/>
  <c r="X20" i="15"/>
  <c r="L21" i="12"/>
  <c r="C21" i="12"/>
  <c r="D21" i="12" s="1"/>
  <c r="O21" i="12"/>
  <c r="F21" i="12"/>
  <c r="I21" i="12"/>
  <c r="AC20" i="11"/>
  <c r="Q20" i="11"/>
  <c r="AH20" i="11"/>
  <c r="V20" i="11"/>
  <c r="J20" i="11"/>
  <c r="AG20" i="11"/>
  <c r="U20" i="11"/>
  <c r="I20" i="11"/>
  <c r="AB20" i="11"/>
  <c r="M20" i="11"/>
  <c r="AA20" i="11"/>
  <c r="L20" i="11"/>
  <c r="Z20" i="11"/>
  <c r="K20" i="11"/>
  <c r="Y20" i="11"/>
  <c r="E20" i="13" s="1"/>
  <c r="H21" i="12" s="1"/>
  <c r="H20" i="11"/>
  <c r="AL20" i="11"/>
  <c r="W20" i="11"/>
  <c r="F20" i="11"/>
  <c r="AI20" i="11"/>
  <c r="R20" i="11"/>
  <c r="C20" i="11"/>
  <c r="AF20" i="11"/>
  <c r="P20" i="11"/>
  <c r="B20" i="11"/>
  <c r="AE20" i="11"/>
  <c r="AD20" i="11"/>
  <c r="X20" i="11"/>
  <c r="S20" i="11"/>
  <c r="O20" i="11"/>
  <c r="G20" i="11"/>
  <c r="E20" i="11"/>
  <c r="AB20" i="5" s="1"/>
  <c r="D20" i="11"/>
  <c r="Y33" i="15"/>
  <c r="X33" i="15"/>
  <c r="I34" i="12"/>
  <c r="C34" i="12"/>
  <c r="D34" i="12" s="1"/>
  <c r="O34" i="12"/>
  <c r="F34" i="12"/>
  <c r="L34" i="12"/>
  <c r="AA33" i="11"/>
  <c r="O33" i="11"/>
  <c r="C33" i="11"/>
  <c r="AF33" i="11"/>
  <c r="T33" i="11"/>
  <c r="H33" i="11"/>
  <c r="AE33" i="11"/>
  <c r="S33" i="11"/>
  <c r="G33" i="11"/>
  <c r="AL33" i="11"/>
  <c r="W33" i="11"/>
  <c r="F33" i="11"/>
  <c r="AK33" i="11"/>
  <c r="V33" i="11"/>
  <c r="E33" i="11"/>
  <c r="AJ33" i="11"/>
  <c r="U33" i="11"/>
  <c r="D33" i="11"/>
  <c r="AI33" i="11"/>
  <c r="R33" i="11"/>
  <c r="B33" i="11"/>
  <c r="AG33" i="11"/>
  <c r="P33" i="11"/>
  <c r="AB33" i="11"/>
  <c r="L33" i="11"/>
  <c r="Z33" i="11"/>
  <c r="K33" i="11"/>
  <c r="AH33" i="11"/>
  <c r="AD33" i="11"/>
  <c r="Y33" i="11"/>
  <c r="G33" i="13" s="1"/>
  <c r="X33" i="11"/>
  <c r="N33" i="11"/>
  <c r="O33" i="5" s="1"/>
  <c r="M33" i="11"/>
  <c r="J33" i="11"/>
  <c r="M16" i="10"/>
  <c r="L16" i="10"/>
  <c r="K16" i="10"/>
  <c r="E16" i="10"/>
  <c r="L53" i="10"/>
  <c r="K53" i="10"/>
  <c r="D53" i="10"/>
  <c r="F53" i="10" s="1"/>
  <c r="E71" i="10"/>
  <c r="G71" i="10" s="1"/>
  <c r="D71" i="10"/>
  <c r="B71" i="10"/>
  <c r="K71" i="10"/>
  <c r="L101" i="10"/>
  <c r="K101" i="10"/>
  <c r="D101" i="10"/>
  <c r="F101" i="10" s="1"/>
  <c r="E119" i="10"/>
  <c r="G119" i="10" s="1"/>
  <c r="D119" i="10"/>
  <c r="M119" i="10" s="1"/>
  <c r="B119" i="10"/>
  <c r="K119" i="10"/>
  <c r="I134" i="10"/>
  <c r="J134" i="10" s="1"/>
  <c r="I149" i="10"/>
  <c r="N159" i="10"/>
  <c r="L159" i="10"/>
  <c r="I159" i="10"/>
  <c r="E159" i="10"/>
  <c r="G159" i="10" s="1"/>
  <c r="D159" i="10"/>
  <c r="I170" i="10"/>
  <c r="J170" i="10" s="1"/>
  <c r="N186" i="10"/>
  <c r="L186" i="10"/>
  <c r="I186" i="10"/>
  <c r="E186" i="10"/>
  <c r="G186" i="10" s="1"/>
  <c r="D186" i="10"/>
  <c r="M186" i="10" s="1"/>
  <c r="B186" i="10"/>
  <c r="I197" i="10"/>
  <c r="B197" i="10"/>
  <c r="N197" i="10"/>
  <c r="X8" i="15"/>
  <c r="Y8" i="15"/>
  <c r="F9" i="12"/>
  <c r="L9" i="12"/>
  <c r="O9" i="12"/>
  <c r="C9" i="12"/>
  <c r="D9" i="12" s="1"/>
  <c r="I9" i="12"/>
  <c r="AH8" i="11"/>
  <c r="V8" i="11"/>
  <c r="J8" i="11"/>
  <c r="M8" i="5" s="1"/>
  <c r="AG8" i="11"/>
  <c r="U8" i="11"/>
  <c r="I8" i="11"/>
  <c r="AI8" i="11"/>
  <c r="S8" i="11"/>
  <c r="E8" i="11"/>
  <c r="AF8" i="11"/>
  <c r="R8" i="11"/>
  <c r="D8" i="11"/>
  <c r="AL8" i="11"/>
  <c r="X8" i="11"/>
  <c r="H8" i="11"/>
  <c r="Z8" i="11"/>
  <c r="F8" i="11"/>
  <c r="Y8" i="11"/>
  <c r="D8" i="13" s="1"/>
  <c r="E9" i="12" s="1"/>
  <c r="C8" i="11"/>
  <c r="W8" i="11"/>
  <c r="B8" i="11"/>
  <c r="Q8" i="11"/>
  <c r="AK8" i="11"/>
  <c r="P8" i="11"/>
  <c r="AE8" i="11"/>
  <c r="N8" i="11"/>
  <c r="AD8" i="11"/>
  <c r="M8" i="11"/>
  <c r="AC8" i="11"/>
  <c r="L8" i="11"/>
  <c r="N20" i="11"/>
  <c r="I33" i="11"/>
  <c r="Y59" i="15"/>
  <c r="X59" i="15"/>
  <c r="F60" i="12"/>
  <c r="O60" i="12"/>
  <c r="C60" i="12"/>
  <c r="D60" i="12" s="1"/>
  <c r="L60" i="12"/>
  <c r="I60" i="12"/>
  <c r="AI59" i="11"/>
  <c r="W59" i="11"/>
  <c r="K59" i="11"/>
  <c r="AB59" i="11"/>
  <c r="P59" i="11"/>
  <c r="D59" i="11"/>
  <c r="AA59" i="11"/>
  <c r="O59" i="11"/>
  <c r="C59" i="11"/>
  <c r="Y59" i="11"/>
  <c r="I59" i="11"/>
  <c r="X59" i="11"/>
  <c r="H59" i="11"/>
  <c r="AL59" i="11"/>
  <c r="V59" i="11"/>
  <c r="Q59" i="5" s="1"/>
  <c r="G59" i="11"/>
  <c r="AK59" i="11"/>
  <c r="U59" i="11"/>
  <c r="F59" i="11"/>
  <c r="AH59" i="11"/>
  <c r="S59" i="11"/>
  <c r="B59" i="11"/>
  <c r="AE59" i="11"/>
  <c r="N59" i="11"/>
  <c r="O59" i="5" s="1"/>
  <c r="AD59" i="11"/>
  <c r="M59" i="11"/>
  <c r="AJ59" i="11"/>
  <c r="AG59" i="11"/>
  <c r="AF59" i="11"/>
  <c r="Z59" i="11"/>
  <c r="T59" i="11"/>
  <c r="Q59" i="11"/>
  <c r="L59" i="11"/>
  <c r="J59" i="11"/>
  <c r="Q189" i="9"/>
  <c r="L194" i="9"/>
  <c r="N194" i="9" s="1"/>
  <c r="E194" i="9"/>
  <c r="C194" i="9"/>
  <c r="K199" i="9"/>
  <c r="Q199" i="9" s="1"/>
  <c r="E199" i="9"/>
  <c r="B16" i="10"/>
  <c r="N27" i="10"/>
  <c r="M27" i="10" s="1"/>
  <c r="L27" i="10"/>
  <c r="I27" i="10"/>
  <c r="J27" i="10" s="1"/>
  <c r="K30" i="10"/>
  <c r="I30" i="10"/>
  <c r="J30" i="10" s="1"/>
  <c r="E30" i="10"/>
  <c r="G30" i="10" s="1"/>
  <c r="B30" i="10"/>
  <c r="F31" i="10"/>
  <c r="E34" i="10"/>
  <c r="G34" i="10" s="1"/>
  <c r="D34" i="10"/>
  <c r="N34" i="10"/>
  <c r="L34" i="10"/>
  <c r="F39" i="10"/>
  <c r="B53" i="10"/>
  <c r="I56" i="10"/>
  <c r="J56" i="10" s="1"/>
  <c r="B56" i="10"/>
  <c r="N56" i="10"/>
  <c r="M56" i="10" s="1"/>
  <c r="M64" i="10"/>
  <c r="L64" i="10"/>
  <c r="K64" i="10"/>
  <c r="E64" i="10"/>
  <c r="E82" i="10"/>
  <c r="G82" i="10" s="1"/>
  <c r="D82" i="10"/>
  <c r="N82" i="10"/>
  <c r="L82" i="10"/>
  <c r="D87" i="10"/>
  <c r="M98" i="10"/>
  <c r="B101" i="10"/>
  <c r="I104" i="10"/>
  <c r="J104" i="10" s="1"/>
  <c r="B104" i="10"/>
  <c r="N104" i="10"/>
  <c r="M104" i="10" s="1"/>
  <c r="I105" i="10"/>
  <c r="J105" i="10" s="1"/>
  <c r="I110" i="10"/>
  <c r="J110" i="10" s="1"/>
  <c r="M112" i="10"/>
  <c r="L112" i="10"/>
  <c r="K112" i="10"/>
  <c r="E112" i="10"/>
  <c r="I113" i="10"/>
  <c r="I115" i="10"/>
  <c r="E130" i="10"/>
  <c r="G130" i="10" s="1"/>
  <c r="D130" i="10"/>
  <c r="N130" i="10"/>
  <c r="M130" i="10" s="1"/>
  <c r="L130" i="10"/>
  <c r="J130" i="10"/>
  <c r="I141" i="10"/>
  <c r="J141" i="10" s="1"/>
  <c r="E143" i="10"/>
  <c r="G143" i="10" s="1"/>
  <c r="D143" i="10"/>
  <c r="M143" i="10" s="1"/>
  <c r="B143" i="10"/>
  <c r="K143" i="10"/>
  <c r="I143" i="10"/>
  <c r="F156" i="10"/>
  <c r="B159" i="10"/>
  <c r="I177" i="10"/>
  <c r="J177" i="10" s="1"/>
  <c r="E179" i="10"/>
  <c r="G179" i="10" s="1"/>
  <c r="D179" i="10"/>
  <c r="B179" i="10"/>
  <c r="K179" i="10"/>
  <c r="I179" i="10"/>
  <c r="D197" i="10"/>
  <c r="F197" i="10" s="1"/>
  <c r="D201" i="10"/>
  <c r="I201" i="10"/>
  <c r="N201" i="10"/>
  <c r="E201" i="10"/>
  <c r="G201" i="10" s="1"/>
  <c r="B201" i="10"/>
  <c r="L206" i="10"/>
  <c r="B206" i="10"/>
  <c r="E206" i="10"/>
  <c r="G206" i="10" s="1"/>
  <c r="D206" i="10"/>
  <c r="J206" i="10" s="1"/>
  <c r="N206" i="10"/>
  <c r="K206" i="10"/>
  <c r="G8" i="11"/>
  <c r="T20" i="11"/>
  <c r="Q33" i="11"/>
  <c r="Y65" i="15"/>
  <c r="X65" i="15"/>
  <c r="L66" i="12"/>
  <c r="I66" i="12"/>
  <c r="O66" i="12"/>
  <c r="C66" i="12"/>
  <c r="D66" i="12" s="1"/>
  <c r="F66" i="12"/>
  <c r="AI65" i="11"/>
  <c r="W65" i="11"/>
  <c r="K65" i="11"/>
  <c r="AB65" i="11"/>
  <c r="P65" i="11"/>
  <c r="D65" i="11"/>
  <c r="AA65" i="11"/>
  <c r="O65" i="11"/>
  <c r="C65" i="11"/>
  <c r="Y65" i="11"/>
  <c r="G65" i="13" s="1"/>
  <c r="I65" i="11"/>
  <c r="X65" i="11"/>
  <c r="H65" i="11"/>
  <c r="AL65" i="11"/>
  <c r="V65" i="11"/>
  <c r="G65" i="11"/>
  <c r="AK65" i="11"/>
  <c r="U65" i="11"/>
  <c r="F65" i="11"/>
  <c r="AH65" i="11"/>
  <c r="S65" i="11"/>
  <c r="B65" i="11"/>
  <c r="AE65" i="11"/>
  <c r="N65" i="11"/>
  <c r="O65" i="5" s="1"/>
  <c r="AD65" i="11"/>
  <c r="M65" i="11"/>
  <c r="AC65" i="11"/>
  <c r="T65" i="11"/>
  <c r="R65" i="11"/>
  <c r="Q65" i="11"/>
  <c r="J65" i="11"/>
  <c r="E65" i="11"/>
  <c r="AJ65" i="11"/>
  <c r="AG65" i="11"/>
  <c r="AF65" i="11"/>
  <c r="F75" i="13"/>
  <c r="K76" i="12" s="1"/>
  <c r="M76" i="12" s="1"/>
  <c r="E75" i="13"/>
  <c r="H76" i="12" s="1"/>
  <c r="D75" i="13"/>
  <c r="E76" i="12" s="1"/>
  <c r="N138" i="10"/>
  <c r="M138" i="10" s="1"/>
  <c r="N150" i="10"/>
  <c r="M150" i="10" s="1"/>
  <c r="N162" i="10"/>
  <c r="M162" i="10" s="1"/>
  <c r="N174" i="10"/>
  <c r="M174" i="10" s="1"/>
  <c r="E200" i="10"/>
  <c r="G200" i="10" s="1"/>
  <c r="Y21" i="15"/>
  <c r="X21" i="15"/>
  <c r="I22" i="12"/>
  <c r="C22" i="12"/>
  <c r="D22" i="12" s="1"/>
  <c r="F22" i="12"/>
  <c r="L22" i="12"/>
  <c r="AA21" i="11"/>
  <c r="O21" i="11"/>
  <c r="C21" i="11"/>
  <c r="O22" i="12"/>
  <c r="AF21" i="11"/>
  <c r="T21" i="11"/>
  <c r="H21" i="11"/>
  <c r="AE21" i="11"/>
  <c r="S21" i="11"/>
  <c r="G21" i="11"/>
  <c r="AL21" i="11"/>
  <c r="W21" i="11"/>
  <c r="F21" i="11"/>
  <c r="AK21" i="11"/>
  <c r="V21" i="11"/>
  <c r="E21" i="11"/>
  <c r="AJ21" i="11"/>
  <c r="U21" i="11"/>
  <c r="D21" i="11"/>
  <c r="AI21" i="11"/>
  <c r="R21" i="11"/>
  <c r="Q21" i="5" s="1"/>
  <c r="B21" i="11"/>
  <c r="AG21" i="11"/>
  <c r="P21" i="11"/>
  <c r="AB21" i="11"/>
  <c r="L21" i="11"/>
  <c r="Z21" i="11"/>
  <c r="K21" i="11"/>
  <c r="Y47" i="15"/>
  <c r="X47" i="15"/>
  <c r="F48" i="12"/>
  <c r="C48" i="12"/>
  <c r="L48" i="12"/>
  <c r="O48" i="12"/>
  <c r="I48" i="12"/>
  <c r="AI47" i="11"/>
  <c r="W47" i="11"/>
  <c r="K47" i="11"/>
  <c r="AB47" i="11"/>
  <c r="P47" i="11"/>
  <c r="D47" i="11"/>
  <c r="AA47" i="11"/>
  <c r="O47" i="11"/>
  <c r="C47" i="11"/>
  <c r="Y47" i="11"/>
  <c r="E47" i="13" s="1"/>
  <c r="H48" i="12" s="1"/>
  <c r="J48" i="12" s="1"/>
  <c r="I47" i="11"/>
  <c r="X47" i="11"/>
  <c r="H47" i="11"/>
  <c r="AL47" i="11"/>
  <c r="V47" i="11"/>
  <c r="G47" i="11"/>
  <c r="AK47" i="11"/>
  <c r="U47" i="11"/>
  <c r="F47" i="11"/>
  <c r="AH47" i="11"/>
  <c r="S47" i="11"/>
  <c r="B47" i="11"/>
  <c r="AE47" i="11"/>
  <c r="N47" i="11"/>
  <c r="AD47" i="11"/>
  <c r="M47" i="11"/>
  <c r="I63" i="11"/>
  <c r="Y83" i="15"/>
  <c r="X83" i="15"/>
  <c r="F84" i="12"/>
  <c r="C84" i="12"/>
  <c r="D84" i="12" s="1"/>
  <c r="O84" i="12"/>
  <c r="I84" i="12"/>
  <c r="L84" i="12"/>
  <c r="AI83" i="11"/>
  <c r="W83" i="11"/>
  <c r="K83" i="11"/>
  <c r="AH83" i="11"/>
  <c r="V83" i="11"/>
  <c r="J83" i="11"/>
  <c r="M83" i="5" s="1"/>
  <c r="AE83" i="11"/>
  <c r="S83" i="11"/>
  <c r="G83" i="11"/>
  <c r="AB83" i="11"/>
  <c r="P83" i="11"/>
  <c r="D83" i="11"/>
  <c r="AA83" i="11"/>
  <c r="O83" i="11"/>
  <c r="C83" i="11"/>
  <c r="AG83" i="11"/>
  <c r="M83" i="11"/>
  <c r="AF83" i="11"/>
  <c r="L83" i="11"/>
  <c r="AD83" i="11"/>
  <c r="I83" i="11"/>
  <c r="AC83" i="11"/>
  <c r="H83" i="11"/>
  <c r="Y83" i="11"/>
  <c r="D83" i="13" s="1"/>
  <c r="E84" i="12" s="1"/>
  <c r="G84" i="12" s="1"/>
  <c r="E83" i="11"/>
  <c r="X83" i="11"/>
  <c r="B83" i="11"/>
  <c r="T83" i="11"/>
  <c r="AL83" i="11"/>
  <c r="R83" i="11"/>
  <c r="Q83" i="5" s="1"/>
  <c r="G102" i="13"/>
  <c r="D102" i="13"/>
  <c r="E199" i="13"/>
  <c r="F199" i="13"/>
  <c r="K200" i="12" s="1"/>
  <c r="D199" i="13"/>
  <c r="B200" i="10"/>
  <c r="I21" i="11"/>
  <c r="E47" i="11"/>
  <c r="Y51" i="15"/>
  <c r="X51" i="15"/>
  <c r="I52" i="12"/>
  <c r="O52" i="12"/>
  <c r="C52" i="12"/>
  <c r="D52" i="12" s="1"/>
  <c r="F52" i="12"/>
  <c r="AA51" i="11"/>
  <c r="O51" i="11"/>
  <c r="C51" i="11"/>
  <c r="L52" i="12"/>
  <c r="AF51" i="11"/>
  <c r="T51" i="11"/>
  <c r="H51" i="11"/>
  <c r="AE51" i="11"/>
  <c r="S51" i="11"/>
  <c r="G51" i="11"/>
  <c r="AL51" i="11"/>
  <c r="W51" i="11"/>
  <c r="F51" i="11"/>
  <c r="AK51" i="11"/>
  <c r="V51" i="11"/>
  <c r="E51" i="11"/>
  <c r="AB51" i="5" s="1"/>
  <c r="AJ51" i="11"/>
  <c r="U51" i="11"/>
  <c r="D51" i="11"/>
  <c r="AI51" i="11"/>
  <c r="R51" i="11"/>
  <c r="B51" i="11"/>
  <c r="AG51" i="11"/>
  <c r="P51" i="11"/>
  <c r="AB51" i="11"/>
  <c r="L51" i="11"/>
  <c r="Z51" i="11"/>
  <c r="K51" i="11"/>
  <c r="J63" i="11"/>
  <c r="M63" i="5" s="1"/>
  <c r="F83" i="11"/>
  <c r="G134" i="13"/>
  <c r="F134" i="13"/>
  <c r="K135" i="12" s="1"/>
  <c r="D134" i="13"/>
  <c r="E135" i="12" s="1"/>
  <c r="K102" i="9"/>
  <c r="Q102" i="9" s="1"/>
  <c r="K108" i="9"/>
  <c r="Q108" i="9" s="1"/>
  <c r="K114" i="9"/>
  <c r="Q114" i="9" s="1"/>
  <c r="K120" i="9"/>
  <c r="Q120" i="9" s="1"/>
  <c r="K126" i="9"/>
  <c r="Q126" i="9" s="1"/>
  <c r="K132" i="9"/>
  <c r="Q132" i="9" s="1"/>
  <c r="K138" i="9"/>
  <c r="Q138" i="9" s="1"/>
  <c r="K144" i="9"/>
  <c r="Q144" i="9" s="1"/>
  <c r="K150" i="9"/>
  <c r="Q150" i="9" s="1"/>
  <c r="K156" i="9"/>
  <c r="K162" i="9"/>
  <c r="Q162" i="9" s="1"/>
  <c r="K168" i="9"/>
  <c r="Q168" i="9" s="1"/>
  <c r="K174" i="9"/>
  <c r="Q174" i="9" s="1"/>
  <c r="K180" i="9"/>
  <c r="Q180" i="9" s="1"/>
  <c r="K186" i="9"/>
  <c r="Q186" i="9" s="1"/>
  <c r="K192" i="9"/>
  <c r="Q192" i="9" s="1"/>
  <c r="K198" i="9"/>
  <c r="Q198" i="9" s="1"/>
  <c r="M21" i="10"/>
  <c r="J24" i="10"/>
  <c r="J48" i="10"/>
  <c r="J60" i="10"/>
  <c r="J72" i="10"/>
  <c r="J108" i="10"/>
  <c r="J120" i="10"/>
  <c r="D137" i="10"/>
  <c r="J137" i="10" s="1"/>
  <c r="B138" i="10"/>
  <c r="D149" i="10"/>
  <c r="B150" i="10"/>
  <c r="D161" i="10"/>
  <c r="B162" i="10"/>
  <c r="J168" i="10"/>
  <c r="D173" i="10"/>
  <c r="B174" i="10"/>
  <c r="K192" i="10"/>
  <c r="B199" i="10"/>
  <c r="D200" i="10"/>
  <c r="N209" i="10"/>
  <c r="I209" i="10"/>
  <c r="AB3" i="11"/>
  <c r="Y5" i="15"/>
  <c r="X5" i="15"/>
  <c r="F6" i="12"/>
  <c r="O6" i="12"/>
  <c r="L6" i="12"/>
  <c r="I6" i="12"/>
  <c r="AA5" i="11"/>
  <c r="O5" i="11"/>
  <c r="C5" i="11"/>
  <c r="AL5" i="11"/>
  <c r="AA6" i="12" s="1"/>
  <c r="Y5" i="11"/>
  <c r="L5" i="11"/>
  <c r="AK5" i="11"/>
  <c r="X5" i="11"/>
  <c r="K5" i="11"/>
  <c r="C6" i="12"/>
  <c r="AC5" i="11"/>
  <c r="P5" i="11"/>
  <c r="B5" i="11"/>
  <c r="S5" i="11"/>
  <c r="AI5" i="11"/>
  <c r="O9" i="11"/>
  <c r="E11" i="1" s="1"/>
  <c r="AH9" i="11"/>
  <c r="L11" i="11"/>
  <c r="AF11" i="11"/>
  <c r="Y15" i="15"/>
  <c r="X15" i="15"/>
  <c r="O16" i="12"/>
  <c r="C16" i="12"/>
  <c r="D16" i="12" s="1"/>
  <c r="F16" i="12"/>
  <c r="I16" i="12"/>
  <c r="L16" i="12"/>
  <c r="AF15" i="11"/>
  <c r="T15" i="11"/>
  <c r="H15" i="11"/>
  <c r="AE15" i="11"/>
  <c r="S15" i="11"/>
  <c r="G15" i="11"/>
  <c r="C17" i="1" s="1"/>
  <c r="AJ15" i="11"/>
  <c r="V15" i="11"/>
  <c r="Q15" i="5" s="1"/>
  <c r="F15" i="11"/>
  <c r="AI15" i="11"/>
  <c r="U15" i="11"/>
  <c r="E15" i="11"/>
  <c r="AB15" i="5" s="1"/>
  <c r="Z15" i="11"/>
  <c r="L15" i="11"/>
  <c r="Y15" i="11"/>
  <c r="G15" i="13" s="1"/>
  <c r="K15" i="11"/>
  <c r="W15" i="11"/>
  <c r="J21" i="11"/>
  <c r="R29" i="11"/>
  <c r="X35" i="15"/>
  <c r="Y35" i="15"/>
  <c r="O36" i="12"/>
  <c r="I36" i="12"/>
  <c r="F36" i="12"/>
  <c r="L36" i="12"/>
  <c r="AI35" i="11"/>
  <c r="W35" i="11"/>
  <c r="K35" i="11"/>
  <c r="AB35" i="11"/>
  <c r="P35" i="11"/>
  <c r="D35" i="11"/>
  <c r="AA35" i="11"/>
  <c r="O35" i="11"/>
  <c r="C35" i="11"/>
  <c r="Y35" i="11"/>
  <c r="E35" i="13" s="1"/>
  <c r="H36" i="12" s="1"/>
  <c r="J36" i="12" s="1"/>
  <c r="I35" i="11"/>
  <c r="X35" i="11"/>
  <c r="H35" i="11"/>
  <c r="AL35" i="11"/>
  <c r="V35" i="11"/>
  <c r="Q35" i="5" s="1"/>
  <c r="G35" i="11"/>
  <c r="AK35" i="11"/>
  <c r="U35" i="11"/>
  <c r="F35" i="11"/>
  <c r="AH35" i="11"/>
  <c r="S35" i="11"/>
  <c r="B35" i="11"/>
  <c r="AE35" i="11"/>
  <c r="N35" i="11"/>
  <c r="O35" i="5" s="1"/>
  <c r="AD35" i="11"/>
  <c r="M35" i="11"/>
  <c r="Z41" i="11"/>
  <c r="J47" i="11"/>
  <c r="M47" i="5" s="1"/>
  <c r="I51" i="11"/>
  <c r="AF53" i="11"/>
  <c r="M63" i="11"/>
  <c r="X75" i="11"/>
  <c r="N83" i="11"/>
  <c r="G114" i="13"/>
  <c r="F114" i="13"/>
  <c r="K115" i="12" s="1"/>
  <c r="D114" i="13"/>
  <c r="E115" i="12" s="1"/>
  <c r="X189" i="15"/>
  <c r="Y189" i="15"/>
  <c r="F190" i="12"/>
  <c r="C190" i="12"/>
  <c r="D190" i="12" s="1"/>
  <c r="O190" i="12"/>
  <c r="L190" i="12"/>
  <c r="I190" i="12"/>
  <c r="AJ189" i="11"/>
  <c r="X189" i="11"/>
  <c r="L189" i="11"/>
  <c r="AC189" i="11"/>
  <c r="Q189" i="11"/>
  <c r="E189" i="11"/>
  <c r="AB189" i="11"/>
  <c r="P189" i="11"/>
  <c r="D189" i="11"/>
  <c r="W189" i="11"/>
  <c r="H189" i="11"/>
  <c r="AL189" i="11"/>
  <c r="V189" i="11"/>
  <c r="G189" i="11"/>
  <c r="AK189" i="11"/>
  <c r="U189" i="11"/>
  <c r="F189" i="11"/>
  <c r="AF189" i="11"/>
  <c r="O189" i="11"/>
  <c r="AH189" i="11"/>
  <c r="K189" i="11"/>
  <c r="AE189" i="11"/>
  <c r="I189" i="11"/>
  <c r="AD189" i="11"/>
  <c r="C189" i="11"/>
  <c r="Y189" i="11"/>
  <c r="R189" i="11"/>
  <c r="N189" i="11"/>
  <c r="AI189" i="11"/>
  <c r="AG189" i="11"/>
  <c r="Z189" i="11"/>
  <c r="T189" i="11"/>
  <c r="M189" i="11"/>
  <c r="J189" i="11"/>
  <c r="B189" i="11"/>
  <c r="AA189" i="11"/>
  <c r="L24" i="10"/>
  <c r="L36" i="10"/>
  <c r="D43" i="10"/>
  <c r="L48" i="10"/>
  <c r="J50" i="10"/>
  <c r="D55" i="10"/>
  <c r="L60" i="10"/>
  <c r="J62" i="10"/>
  <c r="D67" i="10"/>
  <c r="L72" i="10"/>
  <c r="J74" i="10"/>
  <c r="D79" i="10"/>
  <c r="L84" i="10"/>
  <c r="J86" i="10"/>
  <c r="D91" i="10"/>
  <c r="L96" i="10"/>
  <c r="J98" i="10"/>
  <c r="D103" i="10"/>
  <c r="L108" i="10"/>
  <c r="D115" i="10"/>
  <c r="L120" i="10"/>
  <c r="J122" i="10"/>
  <c r="D127" i="10"/>
  <c r="L132" i="10"/>
  <c r="E138" i="10"/>
  <c r="D139" i="10"/>
  <c r="L144" i="10"/>
  <c r="J146" i="10"/>
  <c r="E150" i="10"/>
  <c r="G150" i="10" s="1"/>
  <c r="D151" i="10"/>
  <c r="L156" i="10"/>
  <c r="E162" i="10"/>
  <c r="D163" i="10"/>
  <c r="L168" i="10"/>
  <c r="E174" i="10"/>
  <c r="D175" i="10"/>
  <c r="L180" i="10"/>
  <c r="J182" i="10"/>
  <c r="N196" i="10"/>
  <c r="M196" i="10" s="1"/>
  <c r="D198" i="10"/>
  <c r="J198" i="10" s="1"/>
  <c r="E199" i="10"/>
  <c r="G199" i="10" s="1"/>
  <c r="K208" i="10"/>
  <c r="J208" i="10"/>
  <c r="N208" i="10"/>
  <c r="M208" i="10" s="1"/>
  <c r="D209" i="10"/>
  <c r="F209" i="10" s="1"/>
  <c r="N3" i="11"/>
  <c r="E5" i="11"/>
  <c r="AB5" i="5" s="1"/>
  <c r="U5" i="11"/>
  <c r="Q9" i="11"/>
  <c r="N11" i="11"/>
  <c r="O11" i="5" s="1"/>
  <c r="AJ11" i="11"/>
  <c r="C15" i="11"/>
  <c r="AA15" i="11"/>
  <c r="N21" i="11"/>
  <c r="X23" i="15"/>
  <c r="Y23" i="15"/>
  <c r="O24" i="12"/>
  <c r="L24" i="12"/>
  <c r="I24" i="12"/>
  <c r="C24" i="12"/>
  <c r="D24" i="12" s="1"/>
  <c r="AI23" i="11"/>
  <c r="W23" i="11"/>
  <c r="K23" i="11"/>
  <c r="F24" i="12"/>
  <c r="AB23" i="11"/>
  <c r="P23" i="11"/>
  <c r="D23" i="11"/>
  <c r="AA23" i="11"/>
  <c r="O23" i="11"/>
  <c r="C23" i="11"/>
  <c r="Y23" i="11"/>
  <c r="D23" i="13" s="1"/>
  <c r="E24" i="12" s="1"/>
  <c r="G24" i="12" s="1"/>
  <c r="I23" i="11"/>
  <c r="X23" i="11"/>
  <c r="H23" i="11"/>
  <c r="AL23" i="11"/>
  <c r="V23" i="11"/>
  <c r="Q23" i="5" s="1"/>
  <c r="G23" i="11"/>
  <c r="AK23" i="11"/>
  <c r="U23" i="11"/>
  <c r="F23" i="11"/>
  <c r="AH23" i="11"/>
  <c r="S23" i="11"/>
  <c r="B23" i="11"/>
  <c r="AE23" i="11"/>
  <c r="N23" i="11"/>
  <c r="AD23" i="11"/>
  <c r="M23" i="11"/>
  <c r="Z29" i="11"/>
  <c r="J35" i="11"/>
  <c r="Q47" i="11"/>
  <c r="M51" i="11"/>
  <c r="Q63" i="11"/>
  <c r="Y69" i="15"/>
  <c r="X69" i="15"/>
  <c r="O70" i="12"/>
  <c r="C70" i="12"/>
  <c r="I70" i="12"/>
  <c r="L70" i="12"/>
  <c r="F70" i="12"/>
  <c r="AA69" i="11"/>
  <c r="O69" i="11"/>
  <c r="C69" i="11"/>
  <c r="AF69" i="11"/>
  <c r="T69" i="11"/>
  <c r="H69" i="11"/>
  <c r="AE69" i="11"/>
  <c r="S69" i="11"/>
  <c r="G69" i="11"/>
  <c r="AL69" i="11"/>
  <c r="W69" i="11"/>
  <c r="F69" i="11"/>
  <c r="AK69" i="11"/>
  <c r="V69" i="11"/>
  <c r="E69" i="11"/>
  <c r="AB69" i="5" s="1"/>
  <c r="AJ69" i="11"/>
  <c r="U69" i="11"/>
  <c r="D69" i="11"/>
  <c r="AI69" i="11"/>
  <c r="R69" i="11"/>
  <c r="B69" i="11"/>
  <c r="AG69" i="11"/>
  <c r="P69" i="11"/>
  <c r="AB69" i="11"/>
  <c r="L69" i="11"/>
  <c r="Z69" i="11"/>
  <c r="K69" i="11"/>
  <c r="U83" i="11"/>
  <c r="Y124" i="15"/>
  <c r="X124" i="15"/>
  <c r="I125" i="12"/>
  <c r="L125" i="12"/>
  <c r="F125" i="12"/>
  <c r="C125" i="12"/>
  <c r="O125" i="12"/>
  <c r="AH124" i="11"/>
  <c r="V124" i="11"/>
  <c r="J124" i="11"/>
  <c r="AG124" i="11"/>
  <c r="U124" i="11"/>
  <c r="I124" i="11"/>
  <c r="AD124" i="11"/>
  <c r="R124" i="11"/>
  <c r="F124" i="11"/>
  <c r="AK124" i="11"/>
  <c r="T124" i="11"/>
  <c r="D124" i="11"/>
  <c r="AJ124" i="11"/>
  <c r="S124" i="11"/>
  <c r="C124" i="11"/>
  <c r="AI124" i="11"/>
  <c r="Q124" i="11"/>
  <c r="B124" i="11"/>
  <c r="AE124" i="11"/>
  <c r="O124" i="11"/>
  <c r="AC124" i="11"/>
  <c r="N124" i="11"/>
  <c r="AA124" i="11"/>
  <c r="L124" i="11"/>
  <c r="Z124" i="11"/>
  <c r="K124" i="11"/>
  <c r="Y124" i="11"/>
  <c r="D124" i="13" s="1"/>
  <c r="E125" i="12" s="1"/>
  <c r="H124" i="11"/>
  <c r="AL124" i="11"/>
  <c r="AF124" i="11"/>
  <c r="AB124" i="11"/>
  <c r="W124" i="11"/>
  <c r="P124" i="11"/>
  <c r="M124" i="11"/>
  <c r="G124" i="11"/>
  <c r="E124" i="11"/>
  <c r="S189" i="11"/>
  <c r="Y9" i="15"/>
  <c r="X9" i="15"/>
  <c r="I10" i="12"/>
  <c r="C10" i="12"/>
  <c r="D10" i="12" s="1"/>
  <c r="O10" i="12"/>
  <c r="L10" i="12"/>
  <c r="F10" i="12"/>
  <c r="AF9" i="11"/>
  <c r="T9" i="11"/>
  <c r="H9" i="11"/>
  <c r="AE9" i="11"/>
  <c r="S9" i="11"/>
  <c r="F11" i="1" s="1"/>
  <c r="G9" i="11"/>
  <c r="C11" i="1" s="1"/>
  <c r="Y9" i="11"/>
  <c r="K9" i="11"/>
  <c r="D11" i="1" s="1"/>
  <c r="AL9" i="11"/>
  <c r="X9" i="11"/>
  <c r="J9" i="11"/>
  <c r="AB9" i="11"/>
  <c r="N9" i="11"/>
  <c r="R9" i="11"/>
  <c r="AK9" i="11"/>
  <c r="Q21" i="11"/>
  <c r="X27" i="15"/>
  <c r="Y27" i="15"/>
  <c r="O28" i="12"/>
  <c r="C28" i="12"/>
  <c r="F28" i="12"/>
  <c r="L28" i="12"/>
  <c r="I28" i="12"/>
  <c r="AA27" i="11"/>
  <c r="O27" i="11"/>
  <c r="C27" i="11"/>
  <c r="AF27" i="11"/>
  <c r="T27" i="11"/>
  <c r="H27" i="11"/>
  <c r="AE27" i="11"/>
  <c r="S27" i="11"/>
  <c r="G27" i="11"/>
  <c r="AL27" i="11"/>
  <c r="W27" i="11"/>
  <c r="F27" i="11"/>
  <c r="AK27" i="11"/>
  <c r="V27" i="11"/>
  <c r="E27" i="11"/>
  <c r="AJ27" i="11"/>
  <c r="U27" i="11"/>
  <c r="D27" i="11"/>
  <c r="AI27" i="11"/>
  <c r="R27" i="11"/>
  <c r="B27" i="11"/>
  <c r="AG27" i="11"/>
  <c r="P27" i="11"/>
  <c r="AB27" i="11"/>
  <c r="L27" i="11"/>
  <c r="Z27" i="11"/>
  <c r="K27" i="11"/>
  <c r="R47" i="11"/>
  <c r="Q47" i="5" s="1"/>
  <c r="N51" i="11"/>
  <c r="Y53" i="15"/>
  <c r="X53" i="15"/>
  <c r="L54" i="12"/>
  <c r="I54" i="12"/>
  <c r="F54" i="12"/>
  <c r="C54" i="12"/>
  <c r="D54" i="12" s="1"/>
  <c r="AI53" i="11"/>
  <c r="W53" i="11"/>
  <c r="K53" i="11"/>
  <c r="O54" i="12"/>
  <c r="AB53" i="11"/>
  <c r="P53" i="11"/>
  <c r="D53" i="11"/>
  <c r="AA53" i="11"/>
  <c r="O53" i="11"/>
  <c r="C53" i="11"/>
  <c r="Y53" i="11"/>
  <c r="I53" i="11"/>
  <c r="X53" i="11"/>
  <c r="H53" i="11"/>
  <c r="AL53" i="11"/>
  <c r="V53" i="11"/>
  <c r="Q53" i="5" s="1"/>
  <c r="G53" i="11"/>
  <c r="AK53" i="11"/>
  <c r="U53" i="11"/>
  <c r="F53" i="11"/>
  <c r="AH53" i="11"/>
  <c r="S53" i="11"/>
  <c r="B53" i="11"/>
  <c r="AE53" i="11"/>
  <c r="N53" i="11"/>
  <c r="O53" i="5" s="1"/>
  <c r="AD53" i="11"/>
  <c r="M53" i="11"/>
  <c r="X63" i="11"/>
  <c r="Z83" i="11"/>
  <c r="F91" i="13"/>
  <c r="K92" i="12" s="1"/>
  <c r="E91" i="13"/>
  <c r="H92" i="12" s="1"/>
  <c r="D154" i="9"/>
  <c r="N154" i="9" s="1"/>
  <c r="D160" i="9"/>
  <c r="N160" i="9" s="1"/>
  <c r="D166" i="9"/>
  <c r="N166" i="9" s="1"/>
  <c r="D172" i="9"/>
  <c r="Q172" i="9" s="1"/>
  <c r="D178" i="9"/>
  <c r="N178" i="9" s="1"/>
  <c r="D184" i="9"/>
  <c r="N184" i="9" s="1"/>
  <c r="D190" i="9"/>
  <c r="N190" i="9" s="1"/>
  <c r="D196" i="9"/>
  <c r="I138" i="10"/>
  <c r="J138" i="10" s="1"/>
  <c r="I150" i="10"/>
  <c r="J150" i="10" s="1"/>
  <c r="I162" i="10"/>
  <c r="J162" i="10" s="1"/>
  <c r="I174" i="10"/>
  <c r="J174" i="10" s="1"/>
  <c r="N192" i="10"/>
  <c r="E192" i="10"/>
  <c r="G192" i="10" s="1"/>
  <c r="L200" i="10"/>
  <c r="AE3" i="11"/>
  <c r="J3" i="11"/>
  <c r="V3" i="11"/>
  <c r="Z3" i="11"/>
  <c r="A14" i="10" s="1"/>
  <c r="C9" i="11"/>
  <c r="V9" i="11"/>
  <c r="Y21" i="11"/>
  <c r="F21" i="13" s="1"/>
  <c r="K22" i="12" s="1"/>
  <c r="J27" i="11"/>
  <c r="Y41" i="15"/>
  <c r="X41" i="15"/>
  <c r="L42" i="12"/>
  <c r="C42" i="12"/>
  <c r="D42" i="12" s="1"/>
  <c r="I42" i="12"/>
  <c r="F42" i="12"/>
  <c r="O42" i="12"/>
  <c r="AI41" i="11"/>
  <c r="W41" i="11"/>
  <c r="K41" i="11"/>
  <c r="AB41" i="11"/>
  <c r="P41" i="11"/>
  <c r="D41" i="11"/>
  <c r="AA41" i="11"/>
  <c r="O41" i="11"/>
  <c r="C41" i="11"/>
  <c r="Y41" i="11"/>
  <c r="G41" i="13" s="1"/>
  <c r="I41" i="11"/>
  <c r="X41" i="11"/>
  <c r="H41" i="11"/>
  <c r="AL41" i="11"/>
  <c r="V41" i="11"/>
  <c r="Q41" i="5" s="1"/>
  <c r="G41" i="11"/>
  <c r="AK41" i="11"/>
  <c r="U41" i="11"/>
  <c r="F41" i="11"/>
  <c r="AH41" i="11"/>
  <c r="S41" i="11"/>
  <c r="B41" i="11"/>
  <c r="AE41" i="11"/>
  <c r="N41" i="11"/>
  <c r="O41" i="5" s="1"/>
  <c r="AD41" i="11"/>
  <c r="M41" i="11"/>
  <c r="Z47" i="11"/>
  <c r="X51" i="11"/>
  <c r="J53" i="11"/>
  <c r="AC63" i="11"/>
  <c r="AK83" i="11"/>
  <c r="G85" i="13"/>
  <c r="E85" i="13"/>
  <c r="H86" i="12" s="1"/>
  <c r="F85" i="13"/>
  <c r="K86" i="12" s="1"/>
  <c r="M86" i="12" s="1"/>
  <c r="E154" i="9"/>
  <c r="E160" i="9"/>
  <c r="E166" i="9"/>
  <c r="E172" i="9"/>
  <c r="E178" i="9"/>
  <c r="E184" i="9"/>
  <c r="E190" i="9"/>
  <c r="E196" i="9"/>
  <c r="B24" i="10"/>
  <c r="B36" i="10"/>
  <c r="B48" i="10"/>
  <c r="B60" i="10"/>
  <c r="B72" i="10"/>
  <c r="B84" i="10"/>
  <c r="B96" i="10"/>
  <c r="B108" i="10"/>
  <c r="B120" i="10"/>
  <c r="B132" i="10"/>
  <c r="K137" i="10"/>
  <c r="B144" i="10"/>
  <c r="K149" i="10"/>
  <c r="B156" i="10"/>
  <c r="K161" i="10"/>
  <c r="B168" i="10"/>
  <c r="K173" i="10"/>
  <c r="B180" i="10"/>
  <c r="B192" i="10"/>
  <c r="L199" i="10"/>
  <c r="N205" i="10"/>
  <c r="D205" i="10"/>
  <c r="K209" i="10"/>
  <c r="L211" i="10"/>
  <c r="I211" i="10"/>
  <c r="J211" i="10" s="1"/>
  <c r="N211" i="10"/>
  <c r="M211" i="10" s="1"/>
  <c r="B3" i="11"/>
  <c r="R3" i="11"/>
  <c r="I5" i="11"/>
  <c r="AB5" i="11"/>
  <c r="G7" i="13"/>
  <c r="F7" i="13"/>
  <c r="D7" i="13"/>
  <c r="E8" i="12" s="1"/>
  <c r="D9" i="11"/>
  <c r="W9" i="11"/>
  <c r="G11" i="1" s="1"/>
  <c r="M15" i="11"/>
  <c r="AG15" i="11"/>
  <c r="X19" i="15"/>
  <c r="Y19" i="15"/>
  <c r="L20" i="12"/>
  <c r="F20" i="12"/>
  <c r="G20" i="12" s="1"/>
  <c r="C20" i="12"/>
  <c r="D20" i="12" s="1"/>
  <c r="O20" i="12"/>
  <c r="I20" i="12"/>
  <c r="AJ19" i="11"/>
  <c r="X19" i="11"/>
  <c r="L19" i="11"/>
  <c r="AI19" i="11"/>
  <c r="W19" i="11"/>
  <c r="K19" i="11"/>
  <c r="F19" i="5" s="1"/>
  <c r="AK19" i="11"/>
  <c r="U19" i="11"/>
  <c r="G19" i="11"/>
  <c r="AH19" i="11"/>
  <c r="T19" i="11"/>
  <c r="F19" i="11"/>
  <c r="AG19" i="11"/>
  <c r="S19" i="11"/>
  <c r="J19" i="5" s="1"/>
  <c r="E19" i="11"/>
  <c r="AF19" i="11"/>
  <c r="AD19" i="11"/>
  <c r="P19" i="11"/>
  <c r="B19" i="11"/>
  <c r="AA19" i="11"/>
  <c r="M19" i="11"/>
  <c r="Z19" i="11"/>
  <c r="J19" i="11"/>
  <c r="M19" i="5" s="1"/>
  <c r="AC19" i="11"/>
  <c r="AC21" i="11"/>
  <c r="Q23" i="11"/>
  <c r="M27" i="11"/>
  <c r="T35" i="11"/>
  <c r="E41" i="11"/>
  <c r="X45" i="15"/>
  <c r="Y45" i="15"/>
  <c r="O46" i="12"/>
  <c r="C46" i="12"/>
  <c r="I46" i="12"/>
  <c r="F46" i="12"/>
  <c r="L46" i="12"/>
  <c r="AA45" i="11"/>
  <c r="O45" i="11"/>
  <c r="C45" i="11"/>
  <c r="AF45" i="11"/>
  <c r="T45" i="11"/>
  <c r="H45" i="11"/>
  <c r="AE45" i="11"/>
  <c r="S45" i="11"/>
  <c r="G45" i="11"/>
  <c r="AL45" i="11"/>
  <c r="W45" i="11"/>
  <c r="F45" i="11"/>
  <c r="AK45" i="11"/>
  <c r="V45" i="11"/>
  <c r="E45" i="11"/>
  <c r="AB45" i="5" s="1"/>
  <c r="AJ45" i="11"/>
  <c r="U45" i="11"/>
  <c r="D45" i="11"/>
  <c r="AI45" i="11"/>
  <c r="R45" i="11"/>
  <c r="B45" i="11"/>
  <c r="AG45" i="11"/>
  <c r="P45" i="11"/>
  <c r="AB45" i="11"/>
  <c r="L45" i="11"/>
  <c r="Z45" i="11"/>
  <c r="K45" i="11"/>
  <c r="AC47" i="11"/>
  <c r="Y51" i="11"/>
  <c r="L53" i="11"/>
  <c r="AD63" i="11"/>
  <c r="Y71" i="15"/>
  <c r="X71" i="15"/>
  <c r="F72" i="12"/>
  <c r="O72" i="12"/>
  <c r="C72" i="12"/>
  <c r="D72" i="12" s="1"/>
  <c r="L72" i="12"/>
  <c r="I72" i="12"/>
  <c r="AI71" i="11"/>
  <c r="W71" i="11"/>
  <c r="K71" i="11"/>
  <c r="AB71" i="11"/>
  <c r="P71" i="11"/>
  <c r="D71" i="11"/>
  <c r="AA71" i="11"/>
  <c r="O71" i="11"/>
  <c r="C71" i="11"/>
  <c r="Y71" i="11"/>
  <c r="I71" i="11"/>
  <c r="X71" i="11"/>
  <c r="H71" i="11"/>
  <c r="AL71" i="11"/>
  <c r="V71" i="11"/>
  <c r="Q71" i="5" s="1"/>
  <c r="G71" i="11"/>
  <c r="AK71" i="11"/>
  <c r="U71" i="11"/>
  <c r="F71" i="11"/>
  <c r="AH71" i="11"/>
  <c r="S71" i="11"/>
  <c r="B71" i="11"/>
  <c r="AE71" i="11"/>
  <c r="N71" i="11"/>
  <c r="AD71" i="11"/>
  <c r="M71" i="11"/>
  <c r="Y93" i="15"/>
  <c r="X93" i="15"/>
  <c r="F94" i="12"/>
  <c r="O94" i="12"/>
  <c r="I94" i="12"/>
  <c r="C94" i="12"/>
  <c r="L94" i="12"/>
  <c r="AJ93" i="11"/>
  <c r="X93" i="11"/>
  <c r="L93" i="11"/>
  <c r="AF93" i="11"/>
  <c r="S93" i="11"/>
  <c r="F93" i="11"/>
  <c r="AE93" i="11"/>
  <c r="R93" i="11"/>
  <c r="E93" i="11"/>
  <c r="AD93" i="11"/>
  <c r="Q93" i="11"/>
  <c r="D93" i="11"/>
  <c r="AB93" i="11"/>
  <c r="O93" i="11"/>
  <c r="B93" i="11"/>
  <c r="AL93" i="11"/>
  <c r="Y93" i="11"/>
  <c r="K93" i="11"/>
  <c r="AK93" i="11"/>
  <c r="W93" i="11"/>
  <c r="J93" i="11"/>
  <c r="AI93" i="11"/>
  <c r="V93" i="11"/>
  <c r="I93" i="11"/>
  <c r="T93" i="11"/>
  <c r="P93" i="11"/>
  <c r="N93" i="11"/>
  <c r="M93" i="11"/>
  <c r="G93" i="11"/>
  <c r="AH93" i="11"/>
  <c r="C93" i="11"/>
  <c r="AC93" i="11"/>
  <c r="AA93" i="11"/>
  <c r="D189" i="10"/>
  <c r="I189" i="10"/>
  <c r="F191" i="10"/>
  <c r="D192" i="10"/>
  <c r="M199" i="10"/>
  <c r="N200" i="10"/>
  <c r="M200" i="10" s="1"/>
  <c r="C3" i="11"/>
  <c r="E3" i="11" s="1"/>
  <c r="I3" i="11" s="1"/>
  <c r="T3" i="11"/>
  <c r="E9" i="11"/>
  <c r="Z9" i="11"/>
  <c r="Y11" i="15"/>
  <c r="X11" i="15"/>
  <c r="I12" i="12"/>
  <c r="C12" i="12"/>
  <c r="D12" i="12" s="1"/>
  <c r="L12" i="12"/>
  <c r="O12" i="12"/>
  <c r="F12" i="12"/>
  <c r="AB11" i="11"/>
  <c r="P11" i="11"/>
  <c r="D11" i="11"/>
  <c r="AA11" i="11"/>
  <c r="O11" i="11"/>
  <c r="E13" i="1" s="1"/>
  <c r="C11" i="11"/>
  <c r="AI11" i="11"/>
  <c r="U11" i="11"/>
  <c r="G11" i="11"/>
  <c r="C13" i="1" s="1"/>
  <c r="AH11" i="11"/>
  <c r="T11" i="11"/>
  <c r="F11" i="11"/>
  <c r="Y11" i="11"/>
  <c r="E11" i="13" s="1"/>
  <c r="H12" i="12" s="1"/>
  <c r="K11" i="11"/>
  <c r="D13" i="1" s="1"/>
  <c r="AL11" i="11"/>
  <c r="X11" i="11"/>
  <c r="J11" i="11"/>
  <c r="W11" i="11"/>
  <c r="G13" i="1" s="1"/>
  <c r="N15" i="11"/>
  <c r="AH15" i="11"/>
  <c r="AD21" i="11"/>
  <c r="N27" i="11"/>
  <c r="Y29" i="15"/>
  <c r="X29" i="15"/>
  <c r="F30" i="12"/>
  <c r="C30" i="12"/>
  <c r="L30" i="12"/>
  <c r="O30" i="12"/>
  <c r="I30" i="12"/>
  <c r="AI29" i="11"/>
  <c r="W29" i="11"/>
  <c r="K29" i="11"/>
  <c r="AB29" i="11"/>
  <c r="P29" i="11"/>
  <c r="D29" i="11"/>
  <c r="AA29" i="11"/>
  <c r="O29" i="11"/>
  <c r="C29" i="11"/>
  <c r="Y29" i="11"/>
  <c r="D29" i="13" s="1"/>
  <c r="E30" i="12" s="1"/>
  <c r="G30" i="12" s="1"/>
  <c r="I29" i="11"/>
  <c r="X29" i="11"/>
  <c r="H29" i="11"/>
  <c r="AL29" i="11"/>
  <c r="V29" i="11"/>
  <c r="G29" i="11"/>
  <c r="AK29" i="11"/>
  <c r="U29" i="11"/>
  <c r="F29" i="11"/>
  <c r="AH29" i="11"/>
  <c r="S29" i="11"/>
  <c r="B29" i="11"/>
  <c r="AE29" i="11"/>
  <c r="N29" i="11"/>
  <c r="AD29" i="11"/>
  <c r="M29" i="11"/>
  <c r="Z35" i="11"/>
  <c r="J41" i="11"/>
  <c r="AF47" i="11"/>
  <c r="AC51" i="11"/>
  <c r="Q53" i="11"/>
  <c r="Y75" i="15"/>
  <c r="X75" i="15"/>
  <c r="I76" i="12"/>
  <c r="O76" i="12"/>
  <c r="C76" i="12"/>
  <c r="F76" i="12"/>
  <c r="L76" i="12"/>
  <c r="AA75" i="11"/>
  <c r="O75" i="11"/>
  <c r="C75" i="11"/>
  <c r="AF75" i="11"/>
  <c r="T75" i="11"/>
  <c r="H75" i="11"/>
  <c r="AE75" i="11"/>
  <c r="S75" i="11"/>
  <c r="G75" i="11"/>
  <c r="AL75" i="11"/>
  <c r="W75" i="11"/>
  <c r="F75" i="11"/>
  <c r="AK75" i="11"/>
  <c r="V75" i="11"/>
  <c r="E75" i="11"/>
  <c r="AJ75" i="11"/>
  <c r="U75" i="11"/>
  <c r="D75" i="11"/>
  <c r="AI75" i="11"/>
  <c r="R75" i="11"/>
  <c r="B75" i="11"/>
  <c r="AG75" i="11"/>
  <c r="P75" i="11"/>
  <c r="AD75" i="11"/>
  <c r="N75" i="11"/>
  <c r="AB75" i="11"/>
  <c r="L75" i="11"/>
  <c r="Z75" i="11"/>
  <c r="K75" i="11"/>
  <c r="M22" i="12"/>
  <c r="Y63" i="15"/>
  <c r="X63" i="15"/>
  <c r="I64" i="12"/>
  <c r="O64" i="12"/>
  <c r="C64" i="12"/>
  <c r="L64" i="12"/>
  <c r="M64" i="12" s="1"/>
  <c r="F64" i="12"/>
  <c r="AA63" i="11"/>
  <c r="O63" i="11"/>
  <c r="C63" i="11"/>
  <c r="AF63" i="11"/>
  <c r="T63" i="11"/>
  <c r="H63" i="11"/>
  <c r="AE63" i="11"/>
  <c r="S63" i="11"/>
  <c r="G63" i="11"/>
  <c r="AL63" i="11"/>
  <c r="W63" i="11"/>
  <c r="F63" i="11"/>
  <c r="AK63" i="11"/>
  <c r="V63" i="11"/>
  <c r="E63" i="11"/>
  <c r="AJ63" i="11"/>
  <c r="U63" i="11"/>
  <c r="D63" i="11"/>
  <c r="AI63" i="11"/>
  <c r="R63" i="11"/>
  <c r="B63" i="11"/>
  <c r="AG63" i="11"/>
  <c r="P63" i="11"/>
  <c r="AB63" i="11"/>
  <c r="L63" i="11"/>
  <c r="Z63" i="11"/>
  <c r="K63" i="11"/>
  <c r="G69" i="13"/>
  <c r="D69" i="13"/>
  <c r="F69" i="13"/>
  <c r="K70" i="12" s="1"/>
  <c r="E69" i="13"/>
  <c r="H70" i="12" s="1"/>
  <c r="J75" i="11"/>
  <c r="E204" i="10"/>
  <c r="G204" i="10" s="1"/>
  <c r="AC4" i="11"/>
  <c r="E4" i="11"/>
  <c r="N4" i="11"/>
  <c r="O4" i="5" s="1"/>
  <c r="AA4" i="11"/>
  <c r="Z5" i="12" s="1"/>
  <c r="D7" i="11"/>
  <c r="R7" i="11"/>
  <c r="AF7" i="11"/>
  <c r="D10" i="11"/>
  <c r="T10" i="11"/>
  <c r="X13" i="15"/>
  <c r="Y13" i="15"/>
  <c r="F14" i="12"/>
  <c r="C14" i="12"/>
  <c r="D14" i="12" s="1"/>
  <c r="I14" i="12"/>
  <c r="L14" i="12"/>
  <c r="O14" i="12"/>
  <c r="AJ13" i="11"/>
  <c r="X13" i="11"/>
  <c r="L13" i="11"/>
  <c r="AI13" i="11"/>
  <c r="W13" i="11"/>
  <c r="K13" i="11"/>
  <c r="O13" i="11"/>
  <c r="AC13" i="11"/>
  <c r="E14" i="11"/>
  <c r="S14" i="11"/>
  <c r="X16" i="15"/>
  <c r="Y16" i="15"/>
  <c r="O17" i="12"/>
  <c r="C17" i="12"/>
  <c r="D17" i="12" s="1"/>
  <c r="F17" i="12"/>
  <c r="L17" i="12"/>
  <c r="AD16" i="11"/>
  <c r="R16" i="11"/>
  <c r="F16" i="11"/>
  <c r="AC16" i="11"/>
  <c r="Q16" i="11"/>
  <c r="E16" i="11"/>
  <c r="AB16" i="5" s="1"/>
  <c r="I17" i="12"/>
  <c r="O16" i="11"/>
  <c r="AE16" i="11"/>
  <c r="G17" i="11"/>
  <c r="C19" i="1" s="1"/>
  <c r="U17" i="11"/>
  <c r="F25" i="11"/>
  <c r="V25" i="11"/>
  <c r="Y26" i="15"/>
  <c r="X26" i="15"/>
  <c r="F27" i="12"/>
  <c r="L27" i="12"/>
  <c r="C27" i="12"/>
  <c r="D27" i="12" s="1"/>
  <c r="O27" i="12"/>
  <c r="AC26" i="11"/>
  <c r="Q26" i="11"/>
  <c r="E26" i="11"/>
  <c r="AH26" i="11"/>
  <c r="V26" i="11"/>
  <c r="Q26" i="5" s="1"/>
  <c r="J26" i="11"/>
  <c r="M26" i="5" s="1"/>
  <c r="AG26" i="11"/>
  <c r="U26" i="11"/>
  <c r="I26" i="11"/>
  <c r="P26" i="11"/>
  <c r="AF26" i="11"/>
  <c r="F31" i="11"/>
  <c r="V31" i="11"/>
  <c r="X32" i="15"/>
  <c r="Y32" i="15"/>
  <c r="C33" i="12"/>
  <c r="D33" i="12" s="1"/>
  <c r="O33" i="12"/>
  <c r="I33" i="12"/>
  <c r="F33" i="12"/>
  <c r="L33" i="12"/>
  <c r="AC32" i="11"/>
  <c r="Q32" i="11"/>
  <c r="E32" i="11"/>
  <c r="AB32" i="5" s="1"/>
  <c r="AH32" i="11"/>
  <c r="V32" i="11"/>
  <c r="Q32" i="5" s="1"/>
  <c r="J32" i="11"/>
  <c r="M32" i="5" s="1"/>
  <c r="AG32" i="11"/>
  <c r="U32" i="11"/>
  <c r="I32" i="11"/>
  <c r="P32" i="11"/>
  <c r="AF32" i="11"/>
  <c r="F37" i="11"/>
  <c r="V37" i="11"/>
  <c r="Y38" i="15"/>
  <c r="X38" i="15"/>
  <c r="O39" i="12"/>
  <c r="C39" i="12"/>
  <c r="D39" i="12" s="1"/>
  <c r="I39" i="12"/>
  <c r="F39" i="12"/>
  <c r="AC38" i="11"/>
  <c r="Q38" i="11"/>
  <c r="E38" i="11"/>
  <c r="L39" i="12"/>
  <c r="AH38" i="11"/>
  <c r="V38" i="11"/>
  <c r="Q38" i="5" s="1"/>
  <c r="J38" i="11"/>
  <c r="M38" i="5" s="1"/>
  <c r="AG38" i="11"/>
  <c r="U38" i="11"/>
  <c r="I38" i="11"/>
  <c r="P38" i="11"/>
  <c r="AF38" i="11"/>
  <c r="F43" i="11"/>
  <c r="V43" i="11"/>
  <c r="Y44" i="15"/>
  <c r="X44" i="15"/>
  <c r="I45" i="12"/>
  <c r="F45" i="12"/>
  <c r="O45" i="12"/>
  <c r="L45" i="12"/>
  <c r="C45" i="12"/>
  <c r="D45" i="12" s="1"/>
  <c r="AC44" i="11"/>
  <c r="Q44" i="11"/>
  <c r="E44" i="11"/>
  <c r="AB44" i="5" s="1"/>
  <c r="AH44" i="11"/>
  <c r="V44" i="11"/>
  <c r="Q44" i="5" s="1"/>
  <c r="J44" i="11"/>
  <c r="M44" i="5" s="1"/>
  <c r="AG44" i="11"/>
  <c r="U44" i="11"/>
  <c r="I44" i="11"/>
  <c r="P44" i="11"/>
  <c r="AF44" i="11"/>
  <c r="F49" i="11"/>
  <c r="V49" i="11"/>
  <c r="Y50" i="15"/>
  <c r="X50" i="15"/>
  <c r="O51" i="12"/>
  <c r="C51" i="12"/>
  <c r="D51" i="12" s="1"/>
  <c r="L51" i="12"/>
  <c r="I51" i="12"/>
  <c r="F51" i="12"/>
  <c r="AC50" i="11"/>
  <c r="Q50" i="11"/>
  <c r="E50" i="11"/>
  <c r="AH50" i="11"/>
  <c r="V50" i="11"/>
  <c r="Q50" i="5" s="1"/>
  <c r="J50" i="11"/>
  <c r="M50" i="5" s="1"/>
  <c r="AG50" i="11"/>
  <c r="U50" i="11"/>
  <c r="I50" i="11"/>
  <c r="P50" i="11"/>
  <c r="AF50" i="11"/>
  <c r="F55" i="11"/>
  <c r="V55" i="11"/>
  <c r="Y56" i="15"/>
  <c r="X56" i="15"/>
  <c r="I57" i="12"/>
  <c r="F57" i="12"/>
  <c r="L57" i="12"/>
  <c r="C57" i="12"/>
  <c r="D57" i="12" s="1"/>
  <c r="AC56" i="11"/>
  <c r="Q56" i="11"/>
  <c r="E56" i="11"/>
  <c r="O57" i="12"/>
  <c r="AH56" i="11"/>
  <c r="V56" i="11"/>
  <c r="Q56" i="5" s="1"/>
  <c r="J56" i="11"/>
  <c r="M56" i="5" s="1"/>
  <c r="AG56" i="11"/>
  <c r="U56" i="11"/>
  <c r="I56" i="11"/>
  <c r="P56" i="11"/>
  <c r="AF56" i="11"/>
  <c r="F61" i="11"/>
  <c r="V61" i="11"/>
  <c r="Y62" i="15"/>
  <c r="X62" i="15"/>
  <c r="O63" i="12"/>
  <c r="C63" i="12"/>
  <c r="D63" i="12" s="1"/>
  <c r="L63" i="12"/>
  <c r="F63" i="12"/>
  <c r="I63" i="12"/>
  <c r="AC62" i="11"/>
  <c r="Q62" i="11"/>
  <c r="E62" i="11"/>
  <c r="AB62" i="5" s="1"/>
  <c r="AH62" i="11"/>
  <c r="V62" i="11"/>
  <c r="Q62" i="5" s="1"/>
  <c r="J62" i="11"/>
  <c r="M62" i="5" s="1"/>
  <c r="AG62" i="11"/>
  <c r="U62" i="11"/>
  <c r="I62" i="11"/>
  <c r="P62" i="11"/>
  <c r="AF62" i="11"/>
  <c r="F67" i="11"/>
  <c r="V67" i="11"/>
  <c r="X68" i="15"/>
  <c r="Y68" i="15"/>
  <c r="I69" i="12"/>
  <c r="F69" i="12"/>
  <c r="G69" i="12" s="1"/>
  <c r="O69" i="12"/>
  <c r="L69" i="12"/>
  <c r="C69" i="12"/>
  <c r="D69" i="12" s="1"/>
  <c r="AC68" i="11"/>
  <c r="Q68" i="11"/>
  <c r="E68" i="11"/>
  <c r="AB68" i="5" s="1"/>
  <c r="AH68" i="11"/>
  <c r="V68" i="11"/>
  <c r="Q68" i="5" s="1"/>
  <c r="J68" i="11"/>
  <c r="M68" i="5" s="1"/>
  <c r="AG68" i="11"/>
  <c r="U68" i="11"/>
  <c r="I68" i="11"/>
  <c r="P68" i="11"/>
  <c r="AF68" i="11"/>
  <c r="F73" i="11"/>
  <c r="V73" i="11"/>
  <c r="Y74" i="15"/>
  <c r="X74" i="15"/>
  <c r="O75" i="12"/>
  <c r="C75" i="12"/>
  <c r="D75" i="12" s="1"/>
  <c r="L75" i="12"/>
  <c r="I75" i="12"/>
  <c r="F75" i="12"/>
  <c r="AC74" i="11"/>
  <c r="Q74" i="11"/>
  <c r="E74" i="11"/>
  <c r="AH74" i="11"/>
  <c r="V74" i="11"/>
  <c r="Q74" i="5" s="1"/>
  <c r="J74" i="11"/>
  <c r="M74" i="5" s="1"/>
  <c r="AG74" i="11"/>
  <c r="U74" i="11"/>
  <c r="I74" i="11"/>
  <c r="P74" i="11"/>
  <c r="AF74" i="11"/>
  <c r="M77" i="11"/>
  <c r="AD77" i="11"/>
  <c r="F79" i="11"/>
  <c r="V79" i="11"/>
  <c r="X80" i="15"/>
  <c r="Y80" i="15"/>
  <c r="I81" i="12"/>
  <c r="C81" i="12"/>
  <c r="D81" i="12" s="1"/>
  <c r="O81" i="12"/>
  <c r="L81" i="12"/>
  <c r="AC80" i="11"/>
  <c r="Q80" i="11"/>
  <c r="E80" i="11"/>
  <c r="F81" i="12"/>
  <c r="AH80" i="11"/>
  <c r="V80" i="11"/>
  <c r="Q80" i="5" s="1"/>
  <c r="J80" i="11"/>
  <c r="M80" i="5" s="1"/>
  <c r="AG80" i="11"/>
  <c r="U80" i="11"/>
  <c r="I80" i="11"/>
  <c r="P80" i="11"/>
  <c r="AF80" i="11"/>
  <c r="Y85" i="15"/>
  <c r="X85" i="15"/>
  <c r="L86" i="12"/>
  <c r="O86" i="12"/>
  <c r="F86" i="12"/>
  <c r="C86" i="12"/>
  <c r="D86" i="12" s="1"/>
  <c r="I86" i="12"/>
  <c r="AE85" i="11"/>
  <c r="S85" i="11"/>
  <c r="G85" i="11"/>
  <c r="C87" i="1" s="1"/>
  <c r="AD85" i="11"/>
  <c r="R85" i="11"/>
  <c r="Q85" i="5" s="1"/>
  <c r="F85" i="11"/>
  <c r="AA85" i="11"/>
  <c r="O85" i="11"/>
  <c r="C85" i="11"/>
  <c r="AJ85" i="11"/>
  <c r="X85" i="11"/>
  <c r="L85" i="11"/>
  <c r="AI85" i="11"/>
  <c r="W85" i="11"/>
  <c r="K85" i="11"/>
  <c r="AH85" i="11"/>
  <c r="U85" i="11"/>
  <c r="I87" i="11"/>
  <c r="AG87" i="11"/>
  <c r="H89" i="11"/>
  <c r="AK89" i="11"/>
  <c r="Y91" i="15"/>
  <c r="X91" i="15"/>
  <c r="F92" i="12"/>
  <c r="O92" i="12"/>
  <c r="L92" i="12"/>
  <c r="I92" i="12"/>
  <c r="C92" i="12"/>
  <c r="D92" i="12" s="1"/>
  <c r="AE91" i="11"/>
  <c r="S91" i="11"/>
  <c r="G91" i="11"/>
  <c r="C93" i="1" s="1"/>
  <c r="AD91" i="11"/>
  <c r="R91" i="11"/>
  <c r="F91" i="11"/>
  <c r="AC91" i="11"/>
  <c r="Q91" i="11"/>
  <c r="E91" i="11"/>
  <c r="AA91" i="11"/>
  <c r="O91" i="11"/>
  <c r="C91" i="11"/>
  <c r="AJ91" i="11"/>
  <c r="X91" i="11"/>
  <c r="L91" i="11"/>
  <c r="AI91" i="11"/>
  <c r="W91" i="11"/>
  <c r="K91" i="11"/>
  <c r="AH91" i="11"/>
  <c r="V91" i="11"/>
  <c r="J91" i="11"/>
  <c r="M91" i="5" s="1"/>
  <c r="AB91" i="11"/>
  <c r="U94" i="11"/>
  <c r="O104" i="11"/>
  <c r="O125" i="11"/>
  <c r="H25" i="11"/>
  <c r="Y25" i="11"/>
  <c r="G25" i="13" s="1"/>
  <c r="H31" i="11"/>
  <c r="Y31" i="11"/>
  <c r="E31" i="13" s="1"/>
  <c r="H32" i="12" s="1"/>
  <c r="H37" i="11"/>
  <c r="Y37" i="11"/>
  <c r="H43" i="11"/>
  <c r="Y43" i="11"/>
  <c r="H49" i="11"/>
  <c r="Y49" i="11"/>
  <c r="H55" i="11"/>
  <c r="Y55" i="11"/>
  <c r="F55" i="13" s="1"/>
  <c r="K56" i="12" s="1"/>
  <c r="H61" i="11"/>
  <c r="Y61" i="11"/>
  <c r="E61" i="13" s="1"/>
  <c r="H62" i="12" s="1"/>
  <c r="H67" i="11"/>
  <c r="Y67" i="11"/>
  <c r="F67" i="13" s="1"/>
  <c r="K68" i="12" s="1"/>
  <c r="M68" i="12" s="1"/>
  <c r="H73" i="11"/>
  <c r="Y73" i="11"/>
  <c r="F73" i="13" s="1"/>
  <c r="K74" i="12" s="1"/>
  <c r="M74" i="12" s="1"/>
  <c r="N77" i="11"/>
  <c r="H79" i="11"/>
  <c r="Y79" i="11"/>
  <c r="F79" i="13" s="1"/>
  <c r="K80" i="12" s="1"/>
  <c r="Y102" i="15"/>
  <c r="X102" i="15"/>
  <c r="O103" i="12"/>
  <c r="F103" i="12"/>
  <c r="L103" i="12"/>
  <c r="I103" i="12"/>
  <c r="C103" i="12"/>
  <c r="D103" i="12" s="1"/>
  <c r="AD102" i="11"/>
  <c r="R102" i="11"/>
  <c r="F102" i="11"/>
  <c r="AE102" i="11"/>
  <c r="Q102" i="11"/>
  <c r="D102" i="11"/>
  <c r="AC102" i="11"/>
  <c r="P102" i="11"/>
  <c r="C102" i="11"/>
  <c r="AB102" i="11"/>
  <c r="O102" i="11"/>
  <c r="B102" i="11"/>
  <c r="Z102" i="11"/>
  <c r="M102" i="11"/>
  <c r="AJ102" i="11"/>
  <c r="W102" i="11"/>
  <c r="L102" i="5" s="1"/>
  <c r="J102" i="11"/>
  <c r="AI102" i="11"/>
  <c r="V102" i="11"/>
  <c r="I102" i="11"/>
  <c r="AH102" i="11"/>
  <c r="U102" i="11"/>
  <c r="H102" i="11"/>
  <c r="AG102" i="11"/>
  <c r="Q104" i="11"/>
  <c r="E106" i="13"/>
  <c r="D106" i="13"/>
  <c r="G106" i="13"/>
  <c r="G126" i="13"/>
  <c r="F126" i="13"/>
  <c r="K127" i="12" s="1"/>
  <c r="D126" i="13"/>
  <c r="E127" i="12" s="1"/>
  <c r="X134" i="15"/>
  <c r="Y134" i="15"/>
  <c r="I135" i="12"/>
  <c r="O135" i="12"/>
  <c r="C135" i="12"/>
  <c r="D135" i="12" s="1"/>
  <c r="L135" i="12"/>
  <c r="F135" i="12"/>
  <c r="G135" i="12" s="1"/>
  <c r="AD134" i="11"/>
  <c r="R134" i="11"/>
  <c r="F134" i="11"/>
  <c r="AJ134" i="11"/>
  <c r="X134" i="11"/>
  <c r="L134" i="11"/>
  <c r="AK134" i="11"/>
  <c r="V134" i="11"/>
  <c r="H134" i="11"/>
  <c r="AI134" i="11"/>
  <c r="U134" i="11"/>
  <c r="G134" i="11"/>
  <c r="C136" i="1" s="1"/>
  <c r="AF134" i="11"/>
  <c r="Q134" i="11"/>
  <c r="C134" i="11"/>
  <c r="AB134" i="11"/>
  <c r="N134" i="11"/>
  <c r="AA134" i="11"/>
  <c r="M134" i="11"/>
  <c r="W134" i="11"/>
  <c r="G136" i="1" s="1"/>
  <c r="T134" i="11"/>
  <c r="S134" i="11"/>
  <c r="F136" i="1" s="1"/>
  <c r="O134" i="11"/>
  <c r="E136" i="1" s="1"/>
  <c r="AL134" i="11"/>
  <c r="K134" i="11"/>
  <c r="D136" i="1" s="1"/>
  <c r="AG134" i="11"/>
  <c r="I134" i="11"/>
  <c r="AE134" i="11"/>
  <c r="E134" i="11"/>
  <c r="AB134" i="5" s="1"/>
  <c r="AC134" i="11"/>
  <c r="D134" i="11"/>
  <c r="F136" i="13"/>
  <c r="K137" i="12" s="1"/>
  <c r="G136" i="13"/>
  <c r="D180" i="13"/>
  <c r="E181" i="12" s="1"/>
  <c r="G181" i="12" s="1"/>
  <c r="F180" i="13"/>
  <c r="K181" i="12" s="1"/>
  <c r="L26" i="12"/>
  <c r="S123" i="12"/>
  <c r="AA123" i="12"/>
  <c r="Z123" i="12"/>
  <c r="X123" i="12"/>
  <c r="U123" i="12"/>
  <c r="T123" i="12"/>
  <c r="Q123" i="12"/>
  <c r="AB123" i="12"/>
  <c r="Y123" i="12"/>
  <c r="AC123" i="12"/>
  <c r="W123" i="12"/>
  <c r="V123" i="12"/>
  <c r="R123" i="12"/>
  <c r="G198" i="13"/>
  <c r="F198" i="13"/>
  <c r="D198" i="13"/>
  <c r="E199" i="12" s="1"/>
  <c r="E198" i="13"/>
  <c r="H199" i="12" s="1"/>
  <c r="Y77" i="15"/>
  <c r="X77" i="15"/>
  <c r="L78" i="12"/>
  <c r="F78" i="12"/>
  <c r="C78" i="12"/>
  <c r="O78" i="12"/>
  <c r="I78" i="12"/>
  <c r="AI77" i="11"/>
  <c r="W77" i="11"/>
  <c r="K77" i="11"/>
  <c r="AB77" i="11"/>
  <c r="P77" i="11"/>
  <c r="D77" i="11"/>
  <c r="AA77" i="11"/>
  <c r="O77" i="11"/>
  <c r="C77" i="11"/>
  <c r="R77" i="11"/>
  <c r="AG77" i="11"/>
  <c r="M25" i="11"/>
  <c r="AB25" i="11"/>
  <c r="M31" i="11"/>
  <c r="AB31" i="11"/>
  <c r="M37" i="11"/>
  <c r="AB37" i="11"/>
  <c r="M43" i="11"/>
  <c r="AB43" i="11"/>
  <c r="M49" i="11"/>
  <c r="AB49" i="11"/>
  <c r="M55" i="11"/>
  <c r="AB55" i="11"/>
  <c r="M61" i="11"/>
  <c r="AB61" i="11"/>
  <c r="M67" i="11"/>
  <c r="AB67" i="11"/>
  <c r="M73" i="11"/>
  <c r="AB73" i="11"/>
  <c r="B77" i="11"/>
  <c r="S77" i="11"/>
  <c r="AH77" i="11"/>
  <c r="M79" i="11"/>
  <c r="AB79" i="11"/>
  <c r="Y94" i="15"/>
  <c r="X94" i="15"/>
  <c r="O95" i="12"/>
  <c r="C95" i="12"/>
  <c r="D95" i="12" s="1"/>
  <c r="F95" i="12"/>
  <c r="L95" i="12"/>
  <c r="I95" i="12"/>
  <c r="AH94" i="11"/>
  <c r="V94" i="11"/>
  <c r="J94" i="11"/>
  <c r="AG94" i="11"/>
  <c r="T94" i="11"/>
  <c r="G94" i="11"/>
  <c r="C96" i="1" s="1"/>
  <c r="AF94" i="11"/>
  <c r="S94" i="11"/>
  <c r="F96" i="1" s="1"/>
  <c r="F94" i="11"/>
  <c r="AE94" i="11"/>
  <c r="R94" i="11"/>
  <c r="Q94" i="5" s="1"/>
  <c r="E94" i="11"/>
  <c r="AC94" i="11"/>
  <c r="P94" i="11"/>
  <c r="C94" i="11"/>
  <c r="Z94" i="11"/>
  <c r="M94" i="11"/>
  <c r="AL94" i="11"/>
  <c r="Y94" i="11"/>
  <c r="L94" i="11"/>
  <c r="AK94" i="11"/>
  <c r="X94" i="11"/>
  <c r="K94" i="11"/>
  <c r="D96" i="1" s="1"/>
  <c r="AD94" i="11"/>
  <c r="I27" i="12"/>
  <c r="O25" i="11"/>
  <c r="O31" i="11"/>
  <c r="D32" i="13"/>
  <c r="F32" i="13"/>
  <c r="E32" i="13"/>
  <c r="O37" i="11"/>
  <c r="G38" i="13"/>
  <c r="F38" i="13"/>
  <c r="E38" i="13"/>
  <c r="D38" i="13"/>
  <c r="O43" i="11"/>
  <c r="E44" i="13"/>
  <c r="P44" i="5" s="1"/>
  <c r="F44" i="13"/>
  <c r="D44" i="13"/>
  <c r="O49" i="11"/>
  <c r="G50" i="13"/>
  <c r="F50" i="13"/>
  <c r="E50" i="13"/>
  <c r="D50" i="13"/>
  <c r="O55" i="11"/>
  <c r="G56" i="13"/>
  <c r="D56" i="13"/>
  <c r="F56" i="13"/>
  <c r="E56" i="13"/>
  <c r="O61" i="11"/>
  <c r="G62" i="13"/>
  <c r="F62" i="13"/>
  <c r="E62" i="13"/>
  <c r="D62" i="13"/>
  <c r="O67" i="11"/>
  <c r="O73" i="11"/>
  <c r="E74" i="13"/>
  <c r="P74" i="5" s="1"/>
  <c r="G74" i="13"/>
  <c r="D74" i="13"/>
  <c r="F77" i="11"/>
  <c r="U77" i="11"/>
  <c r="AK77" i="11"/>
  <c r="O79" i="11"/>
  <c r="G80" i="13"/>
  <c r="D80" i="13"/>
  <c r="D94" i="11"/>
  <c r="AJ94" i="11"/>
  <c r="Y25" i="15"/>
  <c r="X25" i="15"/>
  <c r="F26" i="12"/>
  <c r="I26" i="12"/>
  <c r="O26" i="12"/>
  <c r="C26" i="12"/>
  <c r="D26" i="12" s="1"/>
  <c r="AE25" i="11"/>
  <c r="S25" i="11"/>
  <c r="G25" i="11"/>
  <c r="AJ25" i="11"/>
  <c r="X25" i="11"/>
  <c r="L25" i="11"/>
  <c r="AI25" i="11"/>
  <c r="W25" i="11"/>
  <c r="K25" i="11"/>
  <c r="P25" i="11"/>
  <c r="AF25" i="11"/>
  <c r="Y31" i="15"/>
  <c r="X31" i="15"/>
  <c r="L32" i="12"/>
  <c r="C32" i="12"/>
  <c r="D32" i="12" s="1"/>
  <c r="F32" i="12"/>
  <c r="O32" i="12"/>
  <c r="I32" i="12"/>
  <c r="AE31" i="11"/>
  <c r="S31" i="11"/>
  <c r="G31" i="11"/>
  <c r="AJ31" i="11"/>
  <c r="X31" i="11"/>
  <c r="L31" i="11"/>
  <c r="AI31" i="11"/>
  <c r="W31" i="11"/>
  <c r="K31" i="11"/>
  <c r="P31" i="11"/>
  <c r="AF31" i="11"/>
  <c r="Y37" i="15"/>
  <c r="X37" i="15"/>
  <c r="F38" i="12"/>
  <c r="C38" i="12"/>
  <c r="D38" i="12" s="1"/>
  <c r="L38" i="12"/>
  <c r="I38" i="12"/>
  <c r="O38" i="12"/>
  <c r="AE37" i="11"/>
  <c r="S37" i="11"/>
  <c r="G37" i="11"/>
  <c r="AJ37" i="11"/>
  <c r="X37" i="11"/>
  <c r="L37" i="11"/>
  <c r="AI37" i="11"/>
  <c r="W37" i="11"/>
  <c r="K37" i="11"/>
  <c r="P37" i="11"/>
  <c r="AF37" i="11"/>
  <c r="Y43" i="15"/>
  <c r="X43" i="15"/>
  <c r="L44" i="12"/>
  <c r="F44" i="12"/>
  <c r="C44" i="12"/>
  <c r="D44" i="12" s="1"/>
  <c r="O44" i="12"/>
  <c r="I44" i="12"/>
  <c r="AE43" i="11"/>
  <c r="S43" i="11"/>
  <c r="G43" i="11"/>
  <c r="AJ43" i="11"/>
  <c r="X43" i="11"/>
  <c r="L43" i="11"/>
  <c r="AI43" i="11"/>
  <c r="W43" i="11"/>
  <c r="K43" i="11"/>
  <c r="P43" i="11"/>
  <c r="AF43" i="11"/>
  <c r="Y49" i="15"/>
  <c r="X49" i="15"/>
  <c r="F50" i="12"/>
  <c r="L50" i="12"/>
  <c r="I50" i="12"/>
  <c r="C50" i="12"/>
  <c r="D50" i="12" s="1"/>
  <c r="O50" i="12"/>
  <c r="AE49" i="11"/>
  <c r="S49" i="11"/>
  <c r="G49" i="11"/>
  <c r="AJ49" i="11"/>
  <c r="X49" i="11"/>
  <c r="L49" i="11"/>
  <c r="AI49" i="11"/>
  <c r="W49" i="11"/>
  <c r="K49" i="11"/>
  <c r="P49" i="11"/>
  <c r="AF49" i="11"/>
  <c r="Y55" i="15"/>
  <c r="X55" i="15"/>
  <c r="L56" i="12"/>
  <c r="F56" i="12"/>
  <c r="I56" i="12"/>
  <c r="C56" i="12"/>
  <c r="D56" i="12" s="1"/>
  <c r="O56" i="12"/>
  <c r="AE55" i="11"/>
  <c r="S55" i="11"/>
  <c r="G55" i="11"/>
  <c r="AJ55" i="11"/>
  <c r="X55" i="11"/>
  <c r="L55" i="11"/>
  <c r="AI55" i="11"/>
  <c r="W55" i="11"/>
  <c r="K55" i="11"/>
  <c r="P55" i="11"/>
  <c r="AF55" i="11"/>
  <c r="Y61" i="15"/>
  <c r="X61" i="15"/>
  <c r="F62" i="12"/>
  <c r="L62" i="12"/>
  <c r="O62" i="12"/>
  <c r="C62" i="12"/>
  <c r="D62" i="12" s="1"/>
  <c r="AE61" i="11"/>
  <c r="S61" i="11"/>
  <c r="G61" i="11"/>
  <c r="I62" i="12"/>
  <c r="AJ61" i="11"/>
  <c r="X61" i="11"/>
  <c r="L61" i="11"/>
  <c r="AI61" i="11"/>
  <c r="W61" i="11"/>
  <c r="K61" i="11"/>
  <c r="P61" i="11"/>
  <c r="AF61" i="11"/>
  <c r="X67" i="15"/>
  <c r="Y67" i="15"/>
  <c r="L68" i="12"/>
  <c r="F68" i="12"/>
  <c r="C68" i="12"/>
  <c r="D68" i="12" s="1"/>
  <c r="O68" i="12"/>
  <c r="I68" i="12"/>
  <c r="AE67" i="11"/>
  <c r="S67" i="11"/>
  <c r="G67" i="11"/>
  <c r="AJ67" i="11"/>
  <c r="X67" i="11"/>
  <c r="L67" i="11"/>
  <c r="AI67" i="11"/>
  <c r="W67" i="11"/>
  <c r="K67" i="11"/>
  <c r="P67" i="11"/>
  <c r="AF67" i="11"/>
  <c r="Y73" i="15"/>
  <c r="X73" i="15"/>
  <c r="F74" i="12"/>
  <c r="L74" i="12"/>
  <c r="O74" i="12"/>
  <c r="I74" i="12"/>
  <c r="C74" i="12"/>
  <c r="D74" i="12" s="1"/>
  <c r="AE73" i="11"/>
  <c r="S73" i="11"/>
  <c r="G73" i="11"/>
  <c r="AJ73" i="11"/>
  <c r="X73" i="11"/>
  <c r="L73" i="11"/>
  <c r="AI73" i="11"/>
  <c r="W73" i="11"/>
  <c r="K73" i="11"/>
  <c r="P73" i="11"/>
  <c r="AF73" i="11"/>
  <c r="G77" i="11"/>
  <c r="V77" i="11"/>
  <c r="AL77" i="11"/>
  <c r="Y79" i="15"/>
  <c r="X79" i="15"/>
  <c r="F80" i="12"/>
  <c r="C80" i="12"/>
  <c r="I80" i="12"/>
  <c r="O80" i="12"/>
  <c r="L80" i="12"/>
  <c r="AE79" i="11"/>
  <c r="S79" i="11"/>
  <c r="G79" i="11"/>
  <c r="AJ79" i="11"/>
  <c r="X79" i="11"/>
  <c r="L79" i="11"/>
  <c r="AI79" i="11"/>
  <c r="W79" i="11"/>
  <c r="K79" i="11"/>
  <c r="P79" i="11"/>
  <c r="AF79" i="11"/>
  <c r="H94" i="11"/>
  <c r="Y104" i="15"/>
  <c r="X104" i="15"/>
  <c r="I105" i="12"/>
  <c r="L105" i="12"/>
  <c r="F105" i="12"/>
  <c r="O105" i="12"/>
  <c r="C105" i="12"/>
  <c r="D105" i="12" s="1"/>
  <c r="AL104" i="11"/>
  <c r="Z104" i="11"/>
  <c r="N104" i="11"/>
  <c r="B104" i="11"/>
  <c r="AG104" i="11"/>
  <c r="T104" i="11"/>
  <c r="G104" i="11"/>
  <c r="AF104" i="11"/>
  <c r="S104" i="11"/>
  <c r="F104" i="11"/>
  <c r="AE104" i="11"/>
  <c r="R104" i="11"/>
  <c r="Q104" i="5" s="1"/>
  <c r="E104" i="11"/>
  <c r="AB104" i="5" s="1"/>
  <c r="AC104" i="11"/>
  <c r="P104" i="11"/>
  <c r="C104" i="11"/>
  <c r="Y104" i="11"/>
  <c r="L104" i="11"/>
  <c r="AK104" i="11"/>
  <c r="X104" i="11"/>
  <c r="K104" i="11"/>
  <c r="AJ104" i="11"/>
  <c r="W104" i="11"/>
  <c r="J104" i="11"/>
  <c r="AH104" i="11"/>
  <c r="Y168" i="15"/>
  <c r="X168" i="15"/>
  <c r="O169" i="12"/>
  <c r="L169" i="12"/>
  <c r="C169" i="12"/>
  <c r="D169" i="12" s="1"/>
  <c r="AD168" i="11"/>
  <c r="R168" i="11"/>
  <c r="F168" i="11"/>
  <c r="I169" i="12"/>
  <c r="AI168" i="11"/>
  <c r="W168" i="11"/>
  <c r="K168" i="11"/>
  <c r="AH168" i="11"/>
  <c r="V168" i="11"/>
  <c r="J168" i="11"/>
  <c r="Z168" i="11"/>
  <c r="I168" i="11"/>
  <c r="Y168" i="11"/>
  <c r="E168" i="13" s="1"/>
  <c r="H169" i="12" s="1"/>
  <c r="H168" i="11"/>
  <c r="AG168" i="11"/>
  <c r="Q168" i="11"/>
  <c r="B168" i="11"/>
  <c r="F169" i="12"/>
  <c r="AJ168" i="11"/>
  <c r="N168" i="11"/>
  <c r="O168" i="5" s="1"/>
  <c r="AE168" i="11"/>
  <c r="L168" i="11"/>
  <c r="AC168" i="11"/>
  <c r="G168" i="11"/>
  <c r="X168" i="11"/>
  <c r="C168" i="11"/>
  <c r="S168" i="11"/>
  <c r="AL168" i="11"/>
  <c r="P168" i="11"/>
  <c r="M168" i="11"/>
  <c r="E168" i="11"/>
  <c r="D168" i="11"/>
  <c r="AK168" i="11"/>
  <c r="AB168" i="11"/>
  <c r="AA168" i="11"/>
  <c r="U168" i="11"/>
  <c r="X192" i="15"/>
  <c r="Y192" i="15"/>
  <c r="I193" i="12"/>
  <c r="O193" i="12"/>
  <c r="C193" i="12"/>
  <c r="D193" i="12" s="1"/>
  <c r="L193" i="12"/>
  <c r="F193" i="12"/>
  <c r="AD192" i="11"/>
  <c r="R192" i="11"/>
  <c r="F192" i="11"/>
  <c r="AI192" i="11"/>
  <c r="W192" i="11"/>
  <c r="K192" i="11"/>
  <c r="AH192" i="11"/>
  <c r="V192" i="11"/>
  <c r="J192" i="11"/>
  <c r="AK192" i="11"/>
  <c r="T192" i="11"/>
  <c r="D192" i="11"/>
  <c r="AJ192" i="11"/>
  <c r="S192" i="11"/>
  <c r="C192" i="11"/>
  <c r="AG192" i="11"/>
  <c r="Q192" i="11"/>
  <c r="B192" i="11"/>
  <c r="AB192" i="11"/>
  <c r="M192" i="11"/>
  <c r="AF192" i="11"/>
  <c r="I192" i="11"/>
  <c r="AC192" i="11"/>
  <c r="G192" i="11"/>
  <c r="AA192" i="11"/>
  <c r="E192" i="11"/>
  <c r="X192" i="11"/>
  <c r="O192" i="11"/>
  <c r="N192" i="11"/>
  <c r="Z192" i="11"/>
  <c r="Y192" i="11"/>
  <c r="U192" i="11"/>
  <c r="L192" i="11"/>
  <c r="H192" i="11"/>
  <c r="Y14" i="15"/>
  <c r="X14" i="15"/>
  <c r="O15" i="12"/>
  <c r="F15" i="12"/>
  <c r="C15" i="12"/>
  <c r="D15" i="12" s="1"/>
  <c r="L15" i="12"/>
  <c r="M15" i="12" s="1"/>
  <c r="I15" i="12"/>
  <c r="AH14" i="11"/>
  <c r="V14" i="11"/>
  <c r="Q14" i="5" s="1"/>
  <c r="J14" i="11"/>
  <c r="M14" i="5" s="1"/>
  <c r="AG14" i="11"/>
  <c r="U14" i="11"/>
  <c r="I14" i="11"/>
  <c r="O14" i="11"/>
  <c r="AC14" i="11"/>
  <c r="Y17" i="15"/>
  <c r="X17" i="15"/>
  <c r="F18" i="12"/>
  <c r="C18" i="12"/>
  <c r="D18" i="12" s="1"/>
  <c r="O18" i="12"/>
  <c r="I18" i="12"/>
  <c r="L18" i="12"/>
  <c r="AB17" i="11"/>
  <c r="P17" i="11"/>
  <c r="D17" i="11"/>
  <c r="AA17" i="11"/>
  <c r="O17" i="11"/>
  <c r="C17" i="11"/>
  <c r="Q17" i="11"/>
  <c r="AE17" i="11"/>
  <c r="B25" i="11"/>
  <c r="Q25" i="11"/>
  <c r="AG25" i="11"/>
  <c r="L26" i="11"/>
  <c r="AA26" i="11"/>
  <c r="B31" i="11"/>
  <c r="Q31" i="11"/>
  <c r="AG31" i="11"/>
  <c r="L32" i="11"/>
  <c r="AA32" i="11"/>
  <c r="B37" i="11"/>
  <c r="Q37" i="11"/>
  <c r="AG37" i="11"/>
  <c r="L38" i="11"/>
  <c r="AA38" i="11"/>
  <c r="B43" i="11"/>
  <c r="Q43" i="11"/>
  <c r="AG43" i="11"/>
  <c r="L44" i="11"/>
  <c r="AA44" i="11"/>
  <c r="B49" i="11"/>
  <c r="Q49" i="11"/>
  <c r="AG49" i="11"/>
  <c r="L50" i="11"/>
  <c r="AA50" i="11"/>
  <c r="B55" i="11"/>
  <c r="Q55" i="11"/>
  <c r="AG55" i="11"/>
  <c r="L56" i="11"/>
  <c r="AA56" i="11"/>
  <c r="B61" i="11"/>
  <c r="Q61" i="11"/>
  <c r="AG61" i="11"/>
  <c r="L62" i="11"/>
  <c r="AA62" i="11"/>
  <c r="B67" i="11"/>
  <c r="Q67" i="11"/>
  <c r="AG67" i="11"/>
  <c r="L68" i="11"/>
  <c r="AA68" i="11"/>
  <c r="B73" i="11"/>
  <c r="Q73" i="11"/>
  <c r="AG73" i="11"/>
  <c r="L74" i="11"/>
  <c r="AA74" i="11"/>
  <c r="H77" i="11"/>
  <c r="X77" i="11"/>
  <c r="B79" i="11"/>
  <c r="Q79" i="11"/>
  <c r="AG79" i="11"/>
  <c r="L80" i="11"/>
  <c r="AA80" i="11"/>
  <c r="N85" i="11"/>
  <c r="AK85" i="11"/>
  <c r="T91" i="11"/>
  <c r="I94" i="11"/>
  <c r="T102" i="11"/>
  <c r="D104" i="11"/>
  <c r="AI104" i="11"/>
  <c r="F144" i="13"/>
  <c r="K145" i="12" s="1"/>
  <c r="M145" i="12" s="1"/>
  <c r="D144" i="13"/>
  <c r="E145" i="12" s="1"/>
  <c r="O168" i="11"/>
  <c r="P192" i="11"/>
  <c r="X7" i="15"/>
  <c r="Y7" i="15"/>
  <c r="L8" i="12"/>
  <c r="F8" i="12"/>
  <c r="O8" i="12"/>
  <c r="I8" i="12"/>
  <c r="J8" i="12" s="1"/>
  <c r="AJ7" i="11"/>
  <c r="X7" i="11"/>
  <c r="L7" i="11"/>
  <c r="AI7" i="11"/>
  <c r="W7" i="11"/>
  <c r="K7" i="11"/>
  <c r="O7" i="11"/>
  <c r="AC7" i="11"/>
  <c r="Y10" i="15"/>
  <c r="X10" i="15"/>
  <c r="I11" i="12"/>
  <c r="L11" i="12"/>
  <c r="C11" i="12"/>
  <c r="D11" i="12" s="1"/>
  <c r="O11" i="12"/>
  <c r="F11" i="12"/>
  <c r="AD10" i="11"/>
  <c r="R10" i="11"/>
  <c r="F10" i="11"/>
  <c r="AC10" i="11"/>
  <c r="Q10" i="11"/>
  <c r="E10" i="11"/>
  <c r="AB10" i="5" s="1"/>
  <c r="O10" i="11"/>
  <c r="AE10" i="11"/>
  <c r="C25" i="11"/>
  <c r="R25" i="11"/>
  <c r="AH25" i="11"/>
  <c r="C31" i="11"/>
  <c r="R31" i="11"/>
  <c r="AH31" i="11"/>
  <c r="C37" i="11"/>
  <c r="R37" i="11"/>
  <c r="AH37" i="11"/>
  <c r="C43" i="11"/>
  <c r="R43" i="11"/>
  <c r="AH43" i="11"/>
  <c r="C49" i="11"/>
  <c r="R49" i="11"/>
  <c r="AH49" i="11"/>
  <c r="C55" i="11"/>
  <c r="R55" i="11"/>
  <c r="AH55" i="11"/>
  <c r="C61" i="11"/>
  <c r="R61" i="11"/>
  <c r="AH61" i="11"/>
  <c r="C67" i="11"/>
  <c r="R67" i="11"/>
  <c r="AH67" i="11"/>
  <c r="C73" i="11"/>
  <c r="R73" i="11"/>
  <c r="AH73" i="11"/>
  <c r="I77" i="11"/>
  <c r="Y77" i="11"/>
  <c r="G77" i="13" s="1"/>
  <c r="C79" i="11"/>
  <c r="R79" i="11"/>
  <c r="AH79" i="11"/>
  <c r="X87" i="15"/>
  <c r="Y87" i="15"/>
  <c r="O88" i="12"/>
  <c r="L88" i="12"/>
  <c r="F88" i="12"/>
  <c r="C88" i="12"/>
  <c r="I88" i="12"/>
  <c r="AA87" i="11"/>
  <c r="O87" i="11"/>
  <c r="C87" i="11"/>
  <c r="AL87" i="11"/>
  <c r="Z87" i="11"/>
  <c r="N87" i="11"/>
  <c r="B87" i="11"/>
  <c r="AI87" i="11"/>
  <c r="W87" i="11"/>
  <c r="K87" i="11"/>
  <c r="AF87" i="11"/>
  <c r="T87" i="11"/>
  <c r="H87" i="11"/>
  <c r="AE87" i="11"/>
  <c r="S87" i="11"/>
  <c r="G87" i="11"/>
  <c r="AD87" i="11"/>
  <c r="R87" i="11"/>
  <c r="Q87" i="5" s="1"/>
  <c r="F87" i="11"/>
  <c r="Y87" i="11"/>
  <c r="G87" i="13" s="1"/>
  <c r="Y89" i="15"/>
  <c r="X89" i="15"/>
  <c r="L90" i="12"/>
  <c r="O90" i="12"/>
  <c r="F90" i="12"/>
  <c r="C90" i="12"/>
  <c r="I90" i="12"/>
  <c r="J90" i="12" s="1"/>
  <c r="AI89" i="11"/>
  <c r="W89" i="11"/>
  <c r="K89" i="11"/>
  <c r="AH89" i="11"/>
  <c r="V89" i="11"/>
  <c r="Q89" i="5" s="1"/>
  <c r="J89" i="11"/>
  <c r="AG89" i="11"/>
  <c r="U89" i="11"/>
  <c r="I89" i="11"/>
  <c r="AE89" i="11"/>
  <c r="S89" i="11"/>
  <c r="G89" i="11"/>
  <c r="AB89" i="11"/>
  <c r="P89" i="11"/>
  <c r="D89" i="11"/>
  <c r="AA89" i="11"/>
  <c r="O89" i="11"/>
  <c r="C89" i="11"/>
  <c r="AL89" i="11"/>
  <c r="Z89" i="11"/>
  <c r="N89" i="11"/>
  <c r="O89" i="5" s="1"/>
  <c r="B89" i="11"/>
  <c r="AD89" i="11"/>
  <c r="N94" i="11"/>
  <c r="X102" i="11"/>
  <c r="H104" i="11"/>
  <c r="X125" i="15"/>
  <c r="Y125" i="15"/>
  <c r="L126" i="12"/>
  <c r="I126" i="12"/>
  <c r="F126" i="12"/>
  <c r="C126" i="12"/>
  <c r="D126" i="12" s="1"/>
  <c r="AF125" i="11"/>
  <c r="T125" i="11"/>
  <c r="H125" i="11"/>
  <c r="AE125" i="11"/>
  <c r="S125" i="11"/>
  <c r="G125" i="11"/>
  <c r="AB125" i="11"/>
  <c r="P125" i="11"/>
  <c r="D125" i="11"/>
  <c r="AD125" i="11"/>
  <c r="N125" i="11"/>
  <c r="AC125" i="11"/>
  <c r="M125" i="11"/>
  <c r="AA125" i="11"/>
  <c r="L125" i="11"/>
  <c r="Y125" i="11"/>
  <c r="J125" i="11"/>
  <c r="X125" i="11"/>
  <c r="I125" i="11"/>
  <c r="AK125" i="11"/>
  <c r="V125" i="11"/>
  <c r="E125" i="11"/>
  <c r="AJ125" i="11"/>
  <c r="U125" i="11"/>
  <c r="C125" i="11"/>
  <c r="AI125" i="11"/>
  <c r="R125" i="11"/>
  <c r="B125" i="11"/>
  <c r="F132" i="13"/>
  <c r="D132" i="13"/>
  <c r="E133" i="12" s="1"/>
  <c r="G142" i="13"/>
  <c r="F142" i="13"/>
  <c r="K143" i="12" s="1"/>
  <c r="D142" i="13"/>
  <c r="E143" i="12" s="1"/>
  <c r="Y150" i="15"/>
  <c r="X150" i="15"/>
  <c r="O151" i="12"/>
  <c r="L151" i="12"/>
  <c r="I151" i="12"/>
  <c r="F151" i="12"/>
  <c r="AD150" i="11"/>
  <c r="R150" i="11"/>
  <c r="F150" i="11"/>
  <c r="AI150" i="11"/>
  <c r="W150" i="11"/>
  <c r="K150" i="11"/>
  <c r="AH150" i="11"/>
  <c r="V150" i="11"/>
  <c r="J150" i="11"/>
  <c r="Z150" i="11"/>
  <c r="I150" i="11"/>
  <c r="Y150" i="11"/>
  <c r="H150" i="11"/>
  <c r="AG150" i="11"/>
  <c r="Q150" i="11"/>
  <c r="B150" i="11"/>
  <c r="AA150" i="11"/>
  <c r="D150" i="11"/>
  <c r="X150" i="11"/>
  <c r="C150" i="11"/>
  <c r="S150" i="11"/>
  <c r="AJ150" i="11"/>
  <c r="N150" i="11"/>
  <c r="O150" i="5" s="1"/>
  <c r="AF150" i="11"/>
  <c r="M150" i="11"/>
  <c r="C151" i="12"/>
  <c r="D151" i="12" s="1"/>
  <c r="L150" i="11"/>
  <c r="G150" i="11"/>
  <c r="E150" i="11"/>
  <c r="AK150" i="11"/>
  <c r="AE150" i="11"/>
  <c r="AB150" i="11"/>
  <c r="U150" i="11"/>
  <c r="T150" i="11"/>
  <c r="T168" i="11"/>
  <c r="G177" i="13"/>
  <c r="E177" i="13"/>
  <c r="D177" i="13"/>
  <c r="AE192" i="11"/>
  <c r="F95" i="13"/>
  <c r="E95" i="13"/>
  <c r="Y97" i="15"/>
  <c r="X97" i="15"/>
  <c r="L98" i="12"/>
  <c r="C98" i="12"/>
  <c r="O98" i="12"/>
  <c r="I98" i="12"/>
  <c r="F98" i="12"/>
  <c r="AB97" i="11"/>
  <c r="P97" i="11"/>
  <c r="D97" i="11"/>
  <c r="N97" i="11"/>
  <c r="O97" i="5" s="1"/>
  <c r="AA97" i="11"/>
  <c r="F101" i="11"/>
  <c r="S101" i="11"/>
  <c r="AG101" i="11"/>
  <c r="I103" i="11"/>
  <c r="V103" i="11"/>
  <c r="AI103" i="11"/>
  <c r="F105" i="13"/>
  <c r="G105" i="13"/>
  <c r="Y107" i="15"/>
  <c r="X107" i="15"/>
  <c r="F108" i="12"/>
  <c r="L108" i="12"/>
  <c r="C108" i="12"/>
  <c r="I108" i="12"/>
  <c r="O108" i="12"/>
  <c r="AF107" i="11"/>
  <c r="T107" i="11"/>
  <c r="H107" i="11"/>
  <c r="AE107" i="11"/>
  <c r="S107" i="11"/>
  <c r="N107" i="11"/>
  <c r="O107" i="5" s="1"/>
  <c r="AB107" i="11"/>
  <c r="J109" i="11"/>
  <c r="M109" i="5" s="1"/>
  <c r="X109" i="11"/>
  <c r="AL109" i="11"/>
  <c r="K112" i="11"/>
  <c r="Y112" i="11"/>
  <c r="D112" i="13" s="1"/>
  <c r="E113" i="12" s="1"/>
  <c r="G113" i="12" s="1"/>
  <c r="Y113" i="15"/>
  <c r="X113" i="15"/>
  <c r="L114" i="12"/>
  <c r="I114" i="12"/>
  <c r="C114" i="12"/>
  <c r="F114" i="12"/>
  <c r="AF113" i="11"/>
  <c r="T113" i="11"/>
  <c r="H113" i="11"/>
  <c r="AE113" i="11"/>
  <c r="S113" i="11"/>
  <c r="J113" i="5" s="1"/>
  <c r="G113" i="11"/>
  <c r="AB113" i="11"/>
  <c r="P113" i="11"/>
  <c r="D113" i="11"/>
  <c r="O114" i="12"/>
  <c r="Q113" i="11"/>
  <c r="AH113" i="11"/>
  <c r="K114" i="11"/>
  <c r="AA114" i="11"/>
  <c r="I119" i="11"/>
  <c r="X119" i="11"/>
  <c r="X120" i="15"/>
  <c r="Y120" i="15"/>
  <c r="L121" i="12"/>
  <c r="F121" i="12"/>
  <c r="O121" i="12"/>
  <c r="C121" i="12"/>
  <c r="AD120" i="11"/>
  <c r="R120" i="11"/>
  <c r="Q120" i="5" s="1"/>
  <c r="F120" i="11"/>
  <c r="AC120" i="11"/>
  <c r="Q120" i="11"/>
  <c r="E120" i="11"/>
  <c r="AB120" i="5" s="1"/>
  <c r="AL120" i="11"/>
  <c r="Z120" i="11"/>
  <c r="N120" i="11"/>
  <c r="B120" i="11"/>
  <c r="S120" i="11"/>
  <c r="AH120" i="11"/>
  <c r="K121" i="11"/>
  <c r="AC121" i="11"/>
  <c r="L126" i="11"/>
  <c r="AB126" i="11"/>
  <c r="G127" i="11"/>
  <c r="V127" i="11"/>
  <c r="M129" i="11"/>
  <c r="AE129" i="11"/>
  <c r="M130" i="11"/>
  <c r="AF130" i="11"/>
  <c r="R133" i="11"/>
  <c r="O135" i="11"/>
  <c r="Y136" i="15"/>
  <c r="X136" i="15"/>
  <c r="I137" i="12"/>
  <c r="O137" i="12"/>
  <c r="L137" i="12"/>
  <c r="F137" i="12"/>
  <c r="C137" i="12"/>
  <c r="D137" i="12" s="1"/>
  <c r="AL136" i="11"/>
  <c r="Z136" i="11"/>
  <c r="N136" i="11"/>
  <c r="B136" i="11"/>
  <c r="AF136" i="11"/>
  <c r="T136" i="11"/>
  <c r="H136" i="11"/>
  <c r="AG136" i="11"/>
  <c r="R136" i="11"/>
  <c r="Q136" i="5" s="1"/>
  <c r="D136" i="11"/>
  <c r="AE136" i="11"/>
  <c r="Q136" i="11"/>
  <c r="C136" i="11"/>
  <c r="AB136" i="11"/>
  <c r="M136" i="11"/>
  <c r="X136" i="11"/>
  <c r="J136" i="11"/>
  <c r="AK136" i="11"/>
  <c r="W136" i="11"/>
  <c r="I136" i="11"/>
  <c r="AA136" i="11"/>
  <c r="I139" i="11"/>
  <c r="AI139" i="11"/>
  <c r="V146" i="11"/>
  <c r="Z162" i="11"/>
  <c r="D169" i="13"/>
  <c r="G169" i="13"/>
  <c r="F169" i="13"/>
  <c r="K170" i="12" s="1"/>
  <c r="M170" i="12" s="1"/>
  <c r="E169" i="13"/>
  <c r="Z180" i="11"/>
  <c r="V30" i="12"/>
  <c r="AC30" i="12"/>
  <c r="Q30" i="12"/>
  <c r="T30" i="12"/>
  <c r="S30" i="12"/>
  <c r="D30" i="12"/>
  <c r="R30" i="12"/>
  <c r="Z30" i="12"/>
  <c r="Y30" i="12"/>
  <c r="AA30" i="12"/>
  <c r="X30" i="12"/>
  <c r="W30" i="12"/>
  <c r="AB30" i="12"/>
  <c r="Y6" i="15"/>
  <c r="X6" i="15"/>
  <c r="L7" i="12"/>
  <c r="O7" i="12"/>
  <c r="F7" i="12"/>
  <c r="I7" i="12"/>
  <c r="C7" i="12"/>
  <c r="D7" i="12" s="1"/>
  <c r="M6" i="11"/>
  <c r="Y6" i="11"/>
  <c r="E6" i="13" s="1"/>
  <c r="AK6" i="11"/>
  <c r="Y12" i="15"/>
  <c r="X12" i="15"/>
  <c r="F13" i="12"/>
  <c r="I13" i="12"/>
  <c r="L13" i="12"/>
  <c r="C13" i="12"/>
  <c r="O13" i="12"/>
  <c r="M12" i="11"/>
  <c r="Y12" i="11"/>
  <c r="D12" i="13" s="1"/>
  <c r="AK12" i="11"/>
  <c r="Y18" i="15"/>
  <c r="X18" i="15"/>
  <c r="L19" i="12"/>
  <c r="F19" i="12"/>
  <c r="O19" i="12"/>
  <c r="C19" i="12"/>
  <c r="D19" i="12" s="1"/>
  <c r="I19" i="12"/>
  <c r="M18" i="11"/>
  <c r="Y18" i="11"/>
  <c r="AK18" i="11"/>
  <c r="E22" i="11"/>
  <c r="AB22" i="5" s="1"/>
  <c r="Q22" i="11"/>
  <c r="AC22" i="11"/>
  <c r="Y24" i="15"/>
  <c r="X24" i="15"/>
  <c r="F25" i="12"/>
  <c r="I25" i="12"/>
  <c r="O25" i="12"/>
  <c r="L25" i="12"/>
  <c r="M24" i="11"/>
  <c r="Y24" i="11"/>
  <c r="AK24" i="11"/>
  <c r="E28" i="11"/>
  <c r="AB28" i="5" s="1"/>
  <c r="Q28" i="11"/>
  <c r="AC28" i="11"/>
  <c r="Y30" i="15"/>
  <c r="X30" i="15"/>
  <c r="L31" i="12"/>
  <c r="F31" i="12"/>
  <c r="C31" i="12"/>
  <c r="D31" i="12" s="1"/>
  <c r="I31" i="12"/>
  <c r="O31" i="12"/>
  <c r="M30" i="11"/>
  <c r="Y30" i="11"/>
  <c r="AK30" i="11"/>
  <c r="E34" i="11"/>
  <c r="AB34" i="5" s="1"/>
  <c r="Q34" i="11"/>
  <c r="AC34" i="11"/>
  <c r="Y36" i="15"/>
  <c r="X36" i="15"/>
  <c r="F37" i="12"/>
  <c r="O37" i="12"/>
  <c r="L37" i="12"/>
  <c r="I37" i="12"/>
  <c r="M36" i="11"/>
  <c r="Y36" i="11"/>
  <c r="E36" i="13" s="1"/>
  <c r="AK36" i="11"/>
  <c r="E40" i="11"/>
  <c r="AB40" i="5" s="1"/>
  <c r="Q40" i="11"/>
  <c r="AC40" i="11"/>
  <c r="Y42" i="15"/>
  <c r="X42" i="15"/>
  <c r="F43" i="12"/>
  <c r="L43" i="12"/>
  <c r="O43" i="12"/>
  <c r="C43" i="12"/>
  <c r="I43" i="12"/>
  <c r="M42" i="11"/>
  <c r="Y42" i="11"/>
  <c r="AK42" i="11"/>
  <c r="E46" i="11"/>
  <c r="AB46" i="5" s="1"/>
  <c r="Q46" i="11"/>
  <c r="AC46" i="11"/>
  <c r="Y48" i="15"/>
  <c r="X48" i="15"/>
  <c r="L49" i="12"/>
  <c r="F49" i="12"/>
  <c r="O49" i="12"/>
  <c r="I49" i="12"/>
  <c r="C49" i="12"/>
  <c r="D49" i="12" s="1"/>
  <c r="M48" i="11"/>
  <c r="Y48" i="11"/>
  <c r="F48" i="13" s="1"/>
  <c r="AK48" i="11"/>
  <c r="E52" i="11"/>
  <c r="AB52" i="5" s="1"/>
  <c r="Q52" i="11"/>
  <c r="AC52" i="11"/>
  <c r="Y54" i="15"/>
  <c r="X54" i="15"/>
  <c r="F55" i="12"/>
  <c r="L55" i="12"/>
  <c r="I55" i="12"/>
  <c r="C55" i="12"/>
  <c r="D55" i="12" s="1"/>
  <c r="O55" i="12"/>
  <c r="M54" i="11"/>
  <c r="Y54" i="11"/>
  <c r="AK54" i="11"/>
  <c r="E58" i="11"/>
  <c r="AB58" i="5" s="1"/>
  <c r="Q58" i="11"/>
  <c r="AC58" i="11"/>
  <c r="Y60" i="15"/>
  <c r="X60" i="15"/>
  <c r="L61" i="12"/>
  <c r="F61" i="12"/>
  <c r="C61" i="12"/>
  <c r="D61" i="12" s="1"/>
  <c r="O61" i="12"/>
  <c r="M60" i="11"/>
  <c r="Y60" i="11"/>
  <c r="AK60" i="11"/>
  <c r="E64" i="11"/>
  <c r="AB64" i="5" s="1"/>
  <c r="Q64" i="11"/>
  <c r="AC64" i="11"/>
  <c r="Y66" i="15"/>
  <c r="X66" i="15"/>
  <c r="F67" i="12"/>
  <c r="L67" i="12"/>
  <c r="I67" i="12"/>
  <c r="O67" i="12"/>
  <c r="C67" i="12"/>
  <c r="M66" i="11"/>
  <c r="Y66" i="11"/>
  <c r="AK66" i="11"/>
  <c r="E70" i="11"/>
  <c r="AB70" i="5" s="1"/>
  <c r="Q70" i="11"/>
  <c r="AC70" i="11"/>
  <c r="Y72" i="15"/>
  <c r="X72" i="15"/>
  <c r="L73" i="12"/>
  <c r="F73" i="12"/>
  <c r="I73" i="12"/>
  <c r="O73" i="12"/>
  <c r="C73" i="12"/>
  <c r="D73" i="12" s="1"/>
  <c r="M72" i="11"/>
  <c r="Y72" i="11"/>
  <c r="AK72" i="11"/>
  <c r="E76" i="11"/>
  <c r="AB76" i="5" s="1"/>
  <c r="Q76" i="11"/>
  <c r="AC76" i="11"/>
  <c r="Y78" i="15"/>
  <c r="X78" i="15"/>
  <c r="C79" i="12"/>
  <c r="D79" i="12" s="1"/>
  <c r="L79" i="12"/>
  <c r="I79" i="12"/>
  <c r="O79" i="12"/>
  <c r="F79" i="12"/>
  <c r="M78" i="11"/>
  <c r="Y78" i="11"/>
  <c r="AK78" i="11"/>
  <c r="E82" i="11"/>
  <c r="AB82" i="5" s="1"/>
  <c r="Q82" i="11"/>
  <c r="AC82" i="11"/>
  <c r="X84" i="15"/>
  <c r="Y84" i="15"/>
  <c r="O85" i="12"/>
  <c r="L85" i="12"/>
  <c r="C85" i="12"/>
  <c r="D85" i="12" s="1"/>
  <c r="F85" i="12"/>
  <c r="M84" i="11"/>
  <c r="Y84" i="11"/>
  <c r="F84" i="13" s="1"/>
  <c r="AK84" i="11"/>
  <c r="I86" i="11"/>
  <c r="U86" i="11"/>
  <c r="AG86" i="11"/>
  <c r="E88" i="11"/>
  <c r="AB88" i="5" s="1"/>
  <c r="Q88" i="11"/>
  <c r="AC88" i="11"/>
  <c r="X90" i="15"/>
  <c r="Y90" i="15"/>
  <c r="O91" i="12"/>
  <c r="L91" i="12"/>
  <c r="F91" i="12"/>
  <c r="I91" i="12"/>
  <c r="C91" i="12"/>
  <c r="D91" i="12" s="1"/>
  <c r="M90" i="11"/>
  <c r="Y90" i="11"/>
  <c r="G90" i="13" s="1"/>
  <c r="AK90" i="11"/>
  <c r="I92" i="11"/>
  <c r="V92" i="11"/>
  <c r="AI92" i="11"/>
  <c r="M95" i="11"/>
  <c r="Y96" i="15"/>
  <c r="X96" i="15"/>
  <c r="C97" i="12"/>
  <c r="D97" i="12" s="1"/>
  <c r="O97" i="12"/>
  <c r="L97" i="12"/>
  <c r="I97" i="12"/>
  <c r="F97" i="12"/>
  <c r="AD96" i="11"/>
  <c r="R96" i="11"/>
  <c r="Q96" i="5" s="1"/>
  <c r="F96" i="11"/>
  <c r="N96" i="11"/>
  <c r="AA96" i="11"/>
  <c r="B97" i="11"/>
  <c r="O97" i="11"/>
  <c r="AC97" i="11"/>
  <c r="E99" i="11"/>
  <c r="AB99" i="5" s="1"/>
  <c r="R99" i="11"/>
  <c r="Q99" i="5" s="1"/>
  <c r="AE99" i="11"/>
  <c r="F100" i="11"/>
  <c r="S100" i="11"/>
  <c r="AF100" i="11"/>
  <c r="G101" i="11"/>
  <c r="U101" i="11"/>
  <c r="AH101" i="11"/>
  <c r="J103" i="11"/>
  <c r="W103" i="11"/>
  <c r="AJ103" i="11"/>
  <c r="M105" i="11"/>
  <c r="X106" i="15"/>
  <c r="Y106" i="15"/>
  <c r="O107" i="12"/>
  <c r="C107" i="12"/>
  <c r="D107" i="12" s="1"/>
  <c r="L107" i="12"/>
  <c r="F107" i="12"/>
  <c r="I107" i="12"/>
  <c r="AH106" i="11"/>
  <c r="V106" i="11"/>
  <c r="Q106" i="5" s="1"/>
  <c r="J106" i="11"/>
  <c r="N106" i="11"/>
  <c r="O106" i="5" s="1"/>
  <c r="AA106" i="11"/>
  <c r="B107" i="11"/>
  <c r="O107" i="11"/>
  <c r="AC107" i="11"/>
  <c r="G108" i="11"/>
  <c r="C110" i="1" s="1"/>
  <c r="U108" i="11"/>
  <c r="AI108" i="11"/>
  <c r="K109" i="11"/>
  <c r="D111" i="1" s="1"/>
  <c r="Y109" i="11"/>
  <c r="E109" i="13" s="1"/>
  <c r="F111" i="11"/>
  <c r="T111" i="11"/>
  <c r="AH111" i="11"/>
  <c r="L112" i="11"/>
  <c r="Z112" i="11"/>
  <c r="B113" i="11"/>
  <c r="R113" i="11"/>
  <c r="AI113" i="11"/>
  <c r="L114" i="11"/>
  <c r="AB114" i="11"/>
  <c r="G115" i="11"/>
  <c r="C117" i="1" s="1"/>
  <c r="V115" i="11"/>
  <c r="E117" i="11"/>
  <c r="AB117" i="5" s="1"/>
  <c r="U117" i="11"/>
  <c r="AL117" i="11"/>
  <c r="O118" i="11"/>
  <c r="J119" i="11"/>
  <c r="Y119" i="11"/>
  <c r="C120" i="11"/>
  <c r="T120" i="11"/>
  <c r="AI120" i="11"/>
  <c r="M121" i="11"/>
  <c r="AD121" i="11"/>
  <c r="X123" i="15"/>
  <c r="Y123" i="15"/>
  <c r="L124" i="12"/>
  <c r="I124" i="12"/>
  <c r="F124" i="12"/>
  <c r="C124" i="12"/>
  <c r="O124" i="12"/>
  <c r="AJ123" i="11"/>
  <c r="X123" i="11"/>
  <c r="L123" i="11"/>
  <c r="AI123" i="11"/>
  <c r="W123" i="11"/>
  <c r="K123" i="11"/>
  <c r="F123" i="5" s="1"/>
  <c r="AF123" i="11"/>
  <c r="T123" i="11"/>
  <c r="H123" i="11"/>
  <c r="P123" i="11"/>
  <c r="AE123" i="11"/>
  <c r="M126" i="11"/>
  <c r="AE126" i="11"/>
  <c r="H127" i="11"/>
  <c r="W127" i="11"/>
  <c r="N129" i="11"/>
  <c r="AF129" i="11"/>
  <c r="O130" i="11"/>
  <c r="AG130" i="11"/>
  <c r="F131" i="13"/>
  <c r="E131" i="13"/>
  <c r="D131" i="13"/>
  <c r="S133" i="11"/>
  <c r="Q135" i="11"/>
  <c r="E136" i="11"/>
  <c r="AB136" i="5" s="1"/>
  <c r="AC136" i="11"/>
  <c r="X138" i="15"/>
  <c r="Y138" i="15"/>
  <c r="C139" i="12"/>
  <c r="D139" i="12" s="1"/>
  <c r="O139" i="12"/>
  <c r="I139" i="12"/>
  <c r="L139" i="12"/>
  <c r="AH138" i="11"/>
  <c r="V138" i="11"/>
  <c r="Q138" i="5" s="1"/>
  <c r="J138" i="11"/>
  <c r="F139" i="12"/>
  <c r="AB138" i="11"/>
  <c r="P138" i="11"/>
  <c r="D138" i="11"/>
  <c r="AC138" i="11"/>
  <c r="N138" i="11"/>
  <c r="O138" i="5" s="1"/>
  <c r="AA138" i="11"/>
  <c r="M138" i="11"/>
  <c r="AL138" i="11"/>
  <c r="X138" i="11"/>
  <c r="I138" i="11"/>
  <c r="AI138" i="11"/>
  <c r="T138" i="11"/>
  <c r="F138" i="11"/>
  <c r="AG138" i="11"/>
  <c r="S138" i="11"/>
  <c r="E138" i="11"/>
  <c r="Y138" i="11"/>
  <c r="D138" i="13" s="1"/>
  <c r="E139" i="12" s="1"/>
  <c r="L139" i="11"/>
  <c r="AJ139" i="11"/>
  <c r="W146" i="11"/>
  <c r="AB162" i="11"/>
  <c r="G172" i="13"/>
  <c r="F172" i="13"/>
  <c r="K173" i="12" s="1"/>
  <c r="D172" i="13"/>
  <c r="E173" i="12" s="1"/>
  <c r="AF180" i="11"/>
  <c r="E187" i="13"/>
  <c r="D187" i="13"/>
  <c r="F22" i="11"/>
  <c r="R22" i="11"/>
  <c r="AD22" i="11"/>
  <c r="F28" i="11"/>
  <c r="R28" i="11"/>
  <c r="F34" i="11"/>
  <c r="R34" i="11"/>
  <c r="F40" i="11"/>
  <c r="R40" i="11"/>
  <c r="F46" i="11"/>
  <c r="R46" i="11"/>
  <c r="F52" i="11"/>
  <c r="R52" i="11"/>
  <c r="F58" i="11"/>
  <c r="R58" i="11"/>
  <c r="F64" i="11"/>
  <c r="R64" i="11"/>
  <c r="F70" i="11"/>
  <c r="R70" i="11"/>
  <c r="AD70" i="11"/>
  <c r="F76" i="11"/>
  <c r="R76" i="11"/>
  <c r="F82" i="11"/>
  <c r="R82" i="11"/>
  <c r="J86" i="11"/>
  <c r="M86" i="5" s="1"/>
  <c r="V86" i="11"/>
  <c r="Q86" i="5" s="1"/>
  <c r="F88" i="11"/>
  <c r="R88" i="11"/>
  <c r="J92" i="11"/>
  <c r="W92" i="11"/>
  <c r="G94" i="1" s="1"/>
  <c r="Y95" i="15"/>
  <c r="X95" i="15"/>
  <c r="F96" i="12"/>
  <c r="L96" i="12"/>
  <c r="I96" i="12"/>
  <c r="O96" i="12"/>
  <c r="AF95" i="11"/>
  <c r="T95" i="11"/>
  <c r="H95" i="11"/>
  <c r="N95" i="11"/>
  <c r="AA95" i="11"/>
  <c r="C97" i="11"/>
  <c r="Q97" i="11"/>
  <c r="AD97" i="11"/>
  <c r="F99" i="11"/>
  <c r="S99" i="11"/>
  <c r="G100" i="11"/>
  <c r="T100" i="11"/>
  <c r="I101" i="11"/>
  <c r="V101" i="11"/>
  <c r="Q101" i="5" s="1"/>
  <c r="AI101" i="11"/>
  <c r="K103" i="11"/>
  <c r="X103" i="11"/>
  <c r="Y105" i="15"/>
  <c r="X105" i="15"/>
  <c r="L106" i="12"/>
  <c r="I106" i="12"/>
  <c r="F106" i="12"/>
  <c r="C106" i="12"/>
  <c r="D106" i="12" s="1"/>
  <c r="O106" i="12"/>
  <c r="AJ105" i="11"/>
  <c r="X105" i="11"/>
  <c r="L105" i="11"/>
  <c r="N105" i="11"/>
  <c r="AA105" i="11"/>
  <c r="C107" i="11"/>
  <c r="P107" i="11"/>
  <c r="AD107" i="11"/>
  <c r="H108" i="11"/>
  <c r="V108" i="11"/>
  <c r="L109" i="11"/>
  <c r="G111" i="11"/>
  <c r="U111" i="11"/>
  <c r="M112" i="11"/>
  <c r="C113" i="11"/>
  <c r="U113" i="11"/>
  <c r="AJ113" i="11"/>
  <c r="M114" i="11"/>
  <c r="F117" i="11"/>
  <c r="X118" i="15"/>
  <c r="Y118" i="15"/>
  <c r="O119" i="12"/>
  <c r="C119" i="12"/>
  <c r="D119" i="12" s="1"/>
  <c r="L119" i="12"/>
  <c r="I119" i="12"/>
  <c r="F119" i="12"/>
  <c r="AH118" i="11"/>
  <c r="V118" i="11"/>
  <c r="J118" i="11"/>
  <c r="AG118" i="11"/>
  <c r="U118" i="11"/>
  <c r="I118" i="11"/>
  <c r="AD118" i="11"/>
  <c r="R118" i="11"/>
  <c r="F118" i="11"/>
  <c r="P118" i="11"/>
  <c r="AF118" i="11"/>
  <c r="K119" i="11"/>
  <c r="Z119" i="11"/>
  <c r="D120" i="11"/>
  <c r="U120" i="11"/>
  <c r="AJ120" i="11"/>
  <c r="N121" i="11"/>
  <c r="B123" i="11"/>
  <c r="Q123" i="11"/>
  <c r="AG123" i="11"/>
  <c r="O126" i="11"/>
  <c r="I127" i="11"/>
  <c r="Y127" i="11"/>
  <c r="O129" i="11"/>
  <c r="P130" i="11"/>
  <c r="F136" i="11"/>
  <c r="AD136" i="11"/>
  <c r="B138" i="11"/>
  <c r="Z138" i="11"/>
  <c r="M139" i="11"/>
  <c r="AK139" i="11"/>
  <c r="F156" i="13"/>
  <c r="K157" i="12" s="1"/>
  <c r="M157" i="12" s="1"/>
  <c r="D156" i="13"/>
  <c r="E157" i="12" s="1"/>
  <c r="X165" i="15"/>
  <c r="Y165" i="15"/>
  <c r="I166" i="12"/>
  <c r="C166" i="12"/>
  <c r="D166" i="12" s="1"/>
  <c r="L166" i="12"/>
  <c r="F166" i="12"/>
  <c r="AJ165" i="11"/>
  <c r="X165" i="11"/>
  <c r="L165" i="11"/>
  <c r="O166" i="12"/>
  <c r="AC165" i="11"/>
  <c r="Q165" i="11"/>
  <c r="E165" i="11"/>
  <c r="AB165" i="5" s="1"/>
  <c r="AB165" i="11"/>
  <c r="P165" i="11"/>
  <c r="D165" i="11"/>
  <c r="AD165" i="11"/>
  <c r="M165" i="11"/>
  <c r="AA165" i="11"/>
  <c r="K165" i="11"/>
  <c r="AK165" i="11"/>
  <c r="U165" i="11"/>
  <c r="F165" i="11"/>
  <c r="AH165" i="11"/>
  <c r="N165" i="11"/>
  <c r="AF165" i="11"/>
  <c r="I165" i="11"/>
  <c r="AE165" i="11"/>
  <c r="H165" i="11"/>
  <c r="W165" i="11"/>
  <c r="B165" i="11"/>
  <c r="S165" i="11"/>
  <c r="AL165" i="11"/>
  <c r="R165" i="11"/>
  <c r="Q165" i="5" s="1"/>
  <c r="X176" i="15"/>
  <c r="Y176" i="15"/>
  <c r="O177" i="12"/>
  <c r="C177" i="12"/>
  <c r="D177" i="12" s="1"/>
  <c r="L177" i="12"/>
  <c r="I177" i="12"/>
  <c r="F177" i="12"/>
  <c r="AL176" i="11"/>
  <c r="Z176" i="11"/>
  <c r="N176" i="11"/>
  <c r="B176" i="11"/>
  <c r="AE176" i="11"/>
  <c r="S176" i="11"/>
  <c r="G176" i="11"/>
  <c r="AD176" i="11"/>
  <c r="R176" i="11"/>
  <c r="Q176" i="5" s="1"/>
  <c r="F176" i="11"/>
  <c r="X176" i="11"/>
  <c r="I176" i="11"/>
  <c r="W176" i="11"/>
  <c r="H176" i="11"/>
  <c r="AG176" i="11"/>
  <c r="P176" i="11"/>
  <c r="AF176" i="11"/>
  <c r="K176" i="11"/>
  <c r="AB176" i="11"/>
  <c r="E176" i="11"/>
  <c r="AB176" i="5" s="1"/>
  <c r="AA176" i="11"/>
  <c r="D176" i="11"/>
  <c r="U176" i="11"/>
  <c r="AJ176" i="11"/>
  <c r="O176" i="11"/>
  <c r="AI176" i="11"/>
  <c r="M176" i="11"/>
  <c r="I61" i="12"/>
  <c r="Y112" i="15"/>
  <c r="X112" i="15"/>
  <c r="I113" i="12"/>
  <c r="L113" i="12"/>
  <c r="O113" i="12"/>
  <c r="F113" i="12"/>
  <c r="AH112" i="11"/>
  <c r="V112" i="11"/>
  <c r="J112" i="11"/>
  <c r="M112" i="5" s="1"/>
  <c r="C113" i="12"/>
  <c r="D113" i="12" s="1"/>
  <c r="AG112" i="11"/>
  <c r="U112" i="11"/>
  <c r="I112" i="11"/>
  <c r="O112" i="11"/>
  <c r="AC112" i="11"/>
  <c r="Y121" i="15"/>
  <c r="X121" i="15"/>
  <c r="L122" i="12"/>
  <c r="F122" i="12"/>
  <c r="C122" i="12"/>
  <c r="D122" i="12" s="1"/>
  <c r="I122" i="12"/>
  <c r="O122" i="12"/>
  <c r="AB121" i="11"/>
  <c r="P121" i="11"/>
  <c r="D121" i="11"/>
  <c r="AA121" i="11"/>
  <c r="O121" i="11"/>
  <c r="C121" i="11"/>
  <c r="AJ121" i="11"/>
  <c r="X121" i="11"/>
  <c r="L121" i="11"/>
  <c r="R121" i="11"/>
  <c r="AG121" i="11"/>
  <c r="X126" i="15"/>
  <c r="Y126" i="15"/>
  <c r="L127" i="12"/>
  <c r="I127" i="12"/>
  <c r="F127" i="12"/>
  <c r="AD126" i="11"/>
  <c r="R126" i="11"/>
  <c r="Q126" i="5" s="1"/>
  <c r="F126" i="11"/>
  <c r="O127" i="12"/>
  <c r="AC126" i="11"/>
  <c r="Q126" i="11"/>
  <c r="E126" i="11"/>
  <c r="AB126" i="5" s="1"/>
  <c r="AL126" i="11"/>
  <c r="Z126" i="11"/>
  <c r="N126" i="11"/>
  <c r="B126" i="11"/>
  <c r="S126" i="11"/>
  <c r="AH126" i="11"/>
  <c r="Y129" i="15"/>
  <c r="X129" i="15"/>
  <c r="O130" i="12"/>
  <c r="I130" i="12"/>
  <c r="C130" i="12"/>
  <c r="D130" i="12" s="1"/>
  <c r="L130" i="12"/>
  <c r="AB129" i="11"/>
  <c r="F130" i="12"/>
  <c r="AK129" i="11"/>
  <c r="X129" i="11"/>
  <c r="L129" i="11"/>
  <c r="AJ129" i="11"/>
  <c r="W129" i="11"/>
  <c r="K129" i="11"/>
  <c r="AG129" i="11"/>
  <c r="T129" i="11"/>
  <c r="H129" i="11"/>
  <c r="AD129" i="11"/>
  <c r="Q129" i="11"/>
  <c r="E129" i="11"/>
  <c r="AB129" i="5" s="1"/>
  <c r="R129" i="11"/>
  <c r="AL129" i="11"/>
  <c r="X133" i="15"/>
  <c r="Y133" i="15"/>
  <c r="L134" i="12"/>
  <c r="I134" i="12"/>
  <c r="F134" i="12"/>
  <c r="C134" i="12"/>
  <c r="D134" i="12" s="1"/>
  <c r="O134" i="12"/>
  <c r="AF133" i="11"/>
  <c r="T133" i="11"/>
  <c r="H133" i="11"/>
  <c r="AL133" i="11"/>
  <c r="Z133" i="11"/>
  <c r="N133" i="11"/>
  <c r="AE133" i="11"/>
  <c r="Q133" i="11"/>
  <c r="C133" i="11"/>
  <c r="AD133" i="11"/>
  <c r="P133" i="11"/>
  <c r="B133" i="11"/>
  <c r="AA133" i="11"/>
  <c r="L133" i="11"/>
  <c r="AK133" i="11"/>
  <c r="W133" i="11"/>
  <c r="I133" i="11"/>
  <c r="AJ133" i="11"/>
  <c r="V133" i="11"/>
  <c r="G133" i="11"/>
  <c r="Y133" i="11"/>
  <c r="Y180" i="15"/>
  <c r="X180" i="15"/>
  <c r="F181" i="12"/>
  <c r="C181" i="12"/>
  <c r="D181" i="12" s="1"/>
  <c r="L181" i="12"/>
  <c r="AD180" i="11"/>
  <c r="R180" i="11"/>
  <c r="F180" i="11"/>
  <c r="O181" i="12"/>
  <c r="AI180" i="11"/>
  <c r="W180" i="11"/>
  <c r="K180" i="11"/>
  <c r="AH180" i="11"/>
  <c r="V180" i="11"/>
  <c r="J180" i="11"/>
  <c r="AE180" i="11"/>
  <c r="O180" i="11"/>
  <c r="AC180" i="11"/>
  <c r="N180" i="11"/>
  <c r="O180" i="5" s="1"/>
  <c r="X180" i="11"/>
  <c r="G180" i="11"/>
  <c r="I181" i="12"/>
  <c r="AG180" i="11"/>
  <c r="L180" i="11"/>
  <c r="AB180" i="11"/>
  <c r="H180" i="11"/>
  <c r="AA180" i="11"/>
  <c r="E180" i="11"/>
  <c r="U180" i="11"/>
  <c r="B180" i="11"/>
  <c r="AL180" i="11"/>
  <c r="Q180" i="11"/>
  <c r="AK180" i="11"/>
  <c r="P180" i="11"/>
  <c r="Z6" i="12"/>
  <c r="AC31" i="12"/>
  <c r="Q31" i="12"/>
  <c r="X31" i="12"/>
  <c r="T31" i="12"/>
  <c r="S31" i="12"/>
  <c r="R31" i="12"/>
  <c r="Z31" i="12"/>
  <c r="Y31" i="12"/>
  <c r="W31" i="12"/>
  <c r="V31" i="12"/>
  <c r="U31" i="12"/>
  <c r="AB31" i="12"/>
  <c r="X86" i="15"/>
  <c r="Y86" i="15"/>
  <c r="O87" i="12"/>
  <c r="C87" i="12"/>
  <c r="L87" i="12"/>
  <c r="F87" i="12"/>
  <c r="I87" i="12"/>
  <c r="M86" i="11"/>
  <c r="Y86" i="11"/>
  <c r="AK86" i="11"/>
  <c r="X92" i="15"/>
  <c r="Y92" i="15"/>
  <c r="I93" i="12"/>
  <c r="F93" i="12"/>
  <c r="O93" i="12"/>
  <c r="L93" i="12"/>
  <c r="C93" i="12"/>
  <c r="D93" i="12" s="1"/>
  <c r="AL92" i="11"/>
  <c r="Z92" i="11"/>
  <c r="N92" i="11"/>
  <c r="M92" i="11"/>
  <c r="AA92" i="11"/>
  <c r="G97" i="11"/>
  <c r="T97" i="11"/>
  <c r="AG97" i="11"/>
  <c r="L101" i="11"/>
  <c r="Y101" i="11"/>
  <c r="F101" i="13" s="1"/>
  <c r="K102" i="12" s="1"/>
  <c r="Y103" i="15"/>
  <c r="X103" i="15"/>
  <c r="F104" i="12"/>
  <c r="O104" i="12"/>
  <c r="C104" i="12"/>
  <c r="D104" i="12" s="1"/>
  <c r="I104" i="12"/>
  <c r="L104" i="12"/>
  <c r="AB103" i="11"/>
  <c r="P103" i="11"/>
  <c r="D103" i="11"/>
  <c r="N103" i="11"/>
  <c r="AA103" i="11"/>
  <c r="U107" i="11"/>
  <c r="AI107" i="11"/>
  <c r="Y109" i="15"/>
  <c r="X109" i="15"/>
  <c r="L110" i="12"/>
  <c r="I110" i="12"/>
  <c r="F110" i="12"/>
  <c r="C110" i="12"/>
  <c r="D110" i="12" s="1"/>
  <c r="AB109" i="11"/>
  <c r="P109" i="11"/>
  <c r="D109" i="11"/>
  <c r="AA109" i="11"/>
  <c r="O109" i="11"/>
  <c r="E111" i="1" s="1"/>
  <c r="C109" i="11"/>
  <c r="Q109" i="11"/>
  <c r="AE109" i="11"/>
  <c r="B112" i="11"/>
  <c r="P112" i="11"/>
  <c r="AD112" i="11"/>
  <c r="X114" i="15"/>
  <c r="Y114" i="15"/>
  <c r="I115" i="12"/>
  <c r="L115" i="12"/>
  <c r="F115" i="12"/>
  <c r="G115" i="12" s="1"/>
  <c r="O115" i="12"/>
  <c r="C115" i="12"/>
  <c r="D115" i="12" s="1"/>
  <c r="AD114" i="11"/>
  <c r="R114" i="11"/>
  <c r="F114" i="11"/>
  <c r="AC114" i="11"/>
  <c r="Q114" i="11"/>
  <c r="E114" i="11"/>
  <c r="AB114" i="5" s="1"/>
  <c r="AL114" i="11"/>
  <c r="Z114" i="11"/>
  <c r="N114" i="11"/>
  <c r="B114" i="11"/>
  <c r="S114" i="11"/>
  <c r="AH114" i="11"/>
  <c r="N119" i="11"/>
  <c r="B121" i="11"/>
  <c r="S121" i="11"/>
  <c r="AH121" i="11"/>
  <c r="C126" i="11"/>
  <c r="T126" i="11"/>
  <c r="AI126" i="11"/>
  <c r="B129" i="11"/>
  <c r="S129" i="11"/>
  <c r="X130" i="15"/>
  <c r="Y130" i="15"/>
  <c r="O131" i="12"/>
  <c r="C131" i="12"/>
  <c r="L131" i="12"/>
  <c r="I131" i="12"/>
  <c r="AL130" i="11"/>
  <c r="Z130" i="11"/>
  <c r="N130" i="11"/>
  <c r="B130" i="11"/>
  <c r="F131" i="12"/>
  <c r="Y130" i="11"/>
  <c r="D130" i="13" s="1"/>
  <c r="E131" i="12" s="1"/>
  <c r="L130" i="11"/>
  <c r="AK130" i="11"/>
  <c r="X130" i="11"/>
  <c r="K130" i="11"/>
  <c r="AH130" i="11"/>
  <c r="U130" i="11"/>
  <c r="H130" i="11"/>
  <c r="AE130" i="11"/>
  <c r="R130" i="11"/>
  <c r="Q130" i="5" s="1"/>
  <c r="E130" i="11"/>
  <c r="AB130" i="5" s="1"/>
  <c r="T130" i="11"/>
  <c r="D133" i="11"/>
  <c r="AB133" i="11"/>
  <c r="Y135" i="15"/>
  <c r="X135" i="15"/>
  <c r="L136" i="12"/>
  <c r="F136" i="12"/>
  <c r="O136" i="12"/>
  <c r="I136" i="12"/>
  <c r="AB135" i="11"/>
  <c r="P135" i="11"/>
  <c r="D135" i="11"/>
  <c r="AH135" i="11"/>
  <c r="V135" i="11"/>
  <c r="J135" i="11"/>
  <c r="M135" i="5" s="1"/>
  <c r="C136" i="12"/>
  <c r="D136" i="12" s="1"/>
  <c r="AA135" i="11"/>
  <c r="M135" i="11"/>
  <c r="Z135" i="11"/>
  <c r="L135" i="11"/>
  <c r="AK135" i="11"/>
  <c r="W135" i="11"/>
  <c r="H135" i="11"/>
  <c r="AG135" i="11"/>
  <c r="S135" i="11"/>
  <c r="E135" i="11"/>
  <c r="AF135" i="11"/>
  <c r="R135" i="11"/>
  <c r="C135" i="11"/>
  <c r="Y135" i="11"/>
  <c r="Y146" i="15"/>
  <c r="X146" i="15"/>
  <c r="I147" i="12"/>
  <c r="O147" i="12"/>
  <c r="C147" i="12"/>
  <c r="D147" i="12" s="1"/>
  <c r="L147" i="12"/>
  <c r="AL146" i="11"/>
  <c r="Z146" i="11"/>
  <c r="N146" i="11"/>
  <c r="B146" i="11"/>
  <c r="F147" i="12"/>
  <c r="AE146" i="11"/>
  <c r="S146" i="11"/>
  <c r="G146" i="11"/>
  <c r="AD146" i="11"/>
  <c r="R146" i="11"/>
  <c r="F146" i="11"/>
  <c r="AI146" i="11"/>
  <c r="T146" i="11"/>
  <c r="C146" i="11"/>
  <c r="AA146" i="11"/>
  <c r="K146" i="11"/>
  <c r="AF146" i="11"/>
  <c r="L146" i="11"/>
  <c r="AC146" i="11"/>
  <c r="J146" i="11"/>
  <c r="X146" i="11"/>
  <c r="E146" i="11"/>
  <c r="U146" i="11"/>
  <c r="AK146" i="11"/>
  <c r="Q146" i="11"/>
  <c r="AH146" i="11"/>
  <c r="Y162" i="15"/>
  <c r="X162" i="15"/>
  <c r="F163" i="12"/>
  <c r="O163" i="12"/>
  <c r="L163" i="12"/>
  <c r="C163" i="12"/>
  <c r="D163" i="12" s="1"/>
  <c r="AD162" i="11"/>
  <c r="R162" i="11"/>
  <c r="Q162" i="5" s="1"/>
  <c r="F162" i="11"/>
  <c r="AI162" i="11"/>
  <c r="W162" i="11"/>
  <c r="K162" i="11"/>
  <c r="AH162" i="11"/>
  <c r="V162" i="11"/>
  <c r="J162" i="11"/>
  <c r="AE162" i="11"/>
  <c r="O162" i="11"/>
  <c r="AC162" i="11"/>
  <c r="N162" i="11"/>
  <c r="X162" i="11"/>
  <c r="G162" i="11"/>
  <c r="AA162" i="11"/>
  <c r="E162" i="11"/>
  <c r="Y162" i="11"/>
  <c r="F162" i="13" s="1"/>
  <c r="K163" i="12" s="1"/>
  <c r="C162" i="11"/>
  <c r="U162" i="11"/>
  <c r="B162" i="11"/>
  <c r="AL162" i="11"/>
  <c r="Q162" i="11"/>
  <c r="AG162" i="11"/>
  <c r="L162" i="11"/>
  <c r="AF162" i="11"/>
  <c r="I162" i="11"/>
  <c r="G174" i="13"/>
  <c r="F174" i="13"/>
  <c r="K175" i="12" s="1"/>
  <c r="C180" i="11"/>
  <c r="F197" i="13"/>
  <c r="E197" i="13"/>
  <c r="H198" i="12" s="1"/>
  <c r="D197" i="13"/>
  <c r="V18" i="12"/>
  <c r="J18" i="12"/>
  <c r="AC18" i="12"/>
  <c r="Q18" i="12"/>
  <c r="AB18" i="12"/>
  <c r="T18" i="12"/>
  <c r="S18" i="12"/>
  <c r="Z18" i="12"/>
  <c r="Y18" i="12"/>
  <c r="X18" i="12"/>
  <c r="R18" i="12"/>
  <c r="AA18" i="12"/>
  <c r="W18" i="12"/>
  <c r="X20" i="12"/>
  <c r="S20" i="12"/>
  <c r="AB20" i="12"/>
  <c r="T20" i="12"/>
  <c r="R20" i="12"/>
  <c r="AC20" i="12"/>
  <c r="Z20" i="12"/>
  <c r="Y20" i="12"/>
  <c r="W20" i="12"/>
  <c r="U20" i="12"/>
  <c r="Y101" i="15"/>
  <c r="X101" i="15"/>
  <c r="L102" i="12"/>
  <c r="O102" i="12"/>
  <c r="F102" i="12"/>
  <c r="I102" i="12"/>
  <c r="C102" i="12"/>
  <c r="D102" i="12" s="1"/>
  <c r="AF101" i="11"/>
  <c r="T101" i="11"/>
  <c r="H101" i="11"/>
  <c r="N101" i="11"/>
  <c r="AA101" i="11"/>
  <c r="C103" i="11"/>
  <c r="Q103" i="11"/>
  <c r="AD103" i="11"/>
  <c r="I107" i="11"/>
  <c r="W107" i="11"/>
  <c r="AK107" i="11"/>
  <c r="E109" i="11"/>
  <c r="S109" i="11"/>
  <c r="F111" i="1" s="1"/>
  <c r="AG109" i="11"/>
  <c r="D112" i="11"/>
  <c r="R112" i="11"/>
  <c r="AF112" i="11"/>
  <c r="Z113" i="11"/>
  <c r="D114" i="11"/>
  <c r="U114" i="11"/>
  <c r="AJ114" i="11"/>
  <c r="Y119" i="15"/>
  <c r="X119" i="15"/>
  <c r="F120" i="12"/>
  <c r="L120" i="12"/>
  <c r="C120" i="12"/>
  <c r="D120" i="12" s="1"/>
  <c r="O120" i="12"/>
  <c r="I120" i="12"/>
  <c r="AF119" i="11"/>
  <c r="T119" i="11"/>
  <c r="H119" i="11"/>
  <c r="AE119" i="11"/>
  <c r="S119" i="11"/>
  <c r="G119" i="11"/>
  <c r="AB119" i="11"/>
  <c r="P119" i="11"/>
  <c r="D119" i="11"/>
  <c r="Q119" i="11"/>
  <c r="AH119" i="11"/>
  <c r="F121" i="11"/>
  <c r="U121" i="11"/>
  <c r="AK121" i="11"/>
  <c r="G126" i="11"/>
  <c r="V126" i="11"/>
  <c r="AK126" i="11"/>
  <c r="Q127" i="11"/>
  <c r="D129" i="11"/>
  <c r="V129" i="11"/>
  <c r="D130" i="11"/>
  <c r="W130" i="11"/>
  <c r="F133" i="11"/>
  <c r="AG133" i="11"/>
  <c r="F135" i="11"/>
  <c r="AD135" i="11"/>
  <c r="H146" i="11"/>
  <c r="G160" i="13"/>
  <c r="D160" i="13"/>
  <c r="E161" i="12" s="1"/>
  <c r="H162" i="11"/>
  <c r="I180" i="11"/>
  <c r="X32" i="12"/>
  <c r="S32" i="12"/>
  <c r="T32" i="12"/>
  <c r="R32" i="12"/>
  <c r="Q32" i="12"/>
  <c r="Z32" i="12"/>
  <c r="Y32" i="12"/>
  <c r="AC32" i="12"/>
  <c r="V32" i="12"/>
  <c r="U32" i="12"/>
  <c r="AA32" i="12"/>
  <c r="C96" i="12"/>
  <c r="D96" i="12" s="1"/>
  <c r="D86" i="11"/>
  <c r="P86" i="11"/>
  <c r="AB86" i="11"/>
  <c r="D92" i="11"/>
  <c r="Q92" i="11"/>
  <c r="AD92" i="11"/>
  <c r="J97" i="11"/>
  <c r="W97" i="11"/>
  <c r="AJ97" i="11"/>
  <c r="Y100" i="15"/>
  <c r="X100" i="15"/>
  <c r="I101" i="12"/>
  <c r="O101" i="12"/>
  <c r="L101" i="12"/>
  <c r="C101" i="12"/>
  <c r="D101" i="12" s="1"/>
  <c r="F101" i="12"/>
  <c r="AH100" i="11"/>
  <c r="V100" i="11"/>
  <c r="Q100" i="5" s="1"/>
  <c r="J100" i="11"/>
  <c r="N100" i="11"/>
  <c r="O100" i="5" s="1"/>
  <c r="AA100" i="11"/>
  <c r="B101" i="11"/>
  <c r="O101" i="11"/>
  <c r="AB101" i="11"/>
  <c r="E103" i="11"/>
  <c r="R103" i="11"/>
  <c r="AE103" i="11"/>
  <c r="J107" i="11"/>
  <c r="X107" i="11"/>
  <c r="AL107" i="11"/>
  <c r="F109" i="11"/>
  <c r="T109" i="11"/>
  <c r="AH109" i="11"/>
  <c r="Y111" i="15"/>
  <c r="X111" i="15"/>
  <c r="I112" i="12"/>
  <c r="C112" i="12"/>
  <c r="L112" i="12"/>
  <c r="O112" i="12"/>
  <c r="F112" i="12"/>
  <c r="AJ111" i="11"/>
  <c r="X111" i="11"/>
  <c r="L111" i="11"/>
  <c r="AI111" i="11"/>
  <c r="W111" i="11"/>
  <c r="K111" i="11"/>
  <c r="O111" i="11"/>
  <c r="AC111" i="11"/>
  <c r="E112" i="11"/>
  <c r="S112" i="11"/>
  <c r="AI112" i="11"/>
  <c r="L113" i="11"/>
  <c r="AA113" i="11"/>
  <c r="G114" i="11"/>
  <c r="V114" i="11"/>
  <c r="AK114" i="11"/>
  <c r="F118" i="13"/>
  <c r="G118" i="13"/>
  <c r="D118" i="13"/>
  <c r="E119" i="12" s="1"/>
  <c r="B119" i="11"/>
  <c r="R119" i="11"/>
  <c r="Q119" i="5" s="1"/>
  <c r="AI119" i="11"/>
  <c r="L120" i="11"/>
  <c r="AB120" i="11"/>
  <c r="G121" i="11"/>
  <c r="V121" i="11"/>
  <c r="AL121" i="11"/>
  <c r="H126" i="11"/>
  <c r="W126" i="11"/>
  <c r="Y127" i="15"/>
  <c r="X127" i="15"/>
  <c r="F128" i="12"/>
  <c r="L128" i="12"/>
  <c r="C128" i="12"/>
  <c r="D128" i="12" s="1"/>
  <c r="O128" i="12"/>
  <c r="I128" i="12"/>
  <c r="AB127" i="11"/>
  <c r="P127" i="11"/>
  <c r="D127" i="11"/>
  <c r="AA127" i="11"/>
  <c r="O127" i="11"/>
  <c r="C127" i="11"/>
  <c r="AJ127" i="11"/>
  <c r="X127" i="11"/>
  <c r="L127" i="11"/>
  <c r="AG127" i="11"/>
  <c r="R127" i="11"/>
  <c r="AH127" i="11"/>
  <c r="F129" i="11"/>
  <c r="Y129" i="11"/>
  <c r="G129" i="13" s="1"/>
  <c r="F130" i="11"/>
  <c r="AA130" i="11"/>
  <c r="J133" i="11"/>
  <c r="AH133" i="11"/>
  <c r="G135" i="11"/>
  <c r="C137" i="1" s="1"/>
  <c r="AE135" i="11"/>
  <c r="Y139" i="15"/>
  <c r="X139" i="15"/>
  <c r="F140" i="12"/>
  <c r="O140" i="12"/>
  <c r="L140" i="12"/>
  <c r="I140" i="12"/>
  <c r="C140" i="12"/>
  <c r="D140" i="12" s="1"/>
  <c r="AF139" i="11"/>
  <c r="T139" i="11"/>
  <c r="H139" i="11"/>
  <c r="AL139" i="11"/>
  <c r="Z139" i="11"/>
  <c r="N139" i="11"/>
  <c r="B139" i="11"/>
  <c r="AH139" i="11"/>
  <c r="S139" i="11"/>
  <c r="E139" i="11"/>
  <c r="AG139" i="11"/>
  <c r="R139" i="11"/>
  <c r="Q139" i="5" s="1"/>
  <c r="D139" i="11"/>
  <c r="AC139" i="11"/>
  <c r="O139" i="11"/>
  <c r="Y139" i="11"/>
  <c r="G139" i="13" s="1"/>
  <c r="K139" i="11"/>
  <c r="X139" i="11"/>
  <c r="J139" i="11"/>
  <c r="AA139" i="11"/>
  <c r="I146" i="11"/>
  <c r="M162" i="11"/>
  <c r="M180" i="11"/>
  <c r="I121" i="12"/>
  <c r="Y22" i="15"/>
  <c r="X22" i="15"/>
  <c r="I23" i="12"/>
  <c r="O23" i="12"/>
  <c r="L23" i="12"/>
  <c r="C23" i="12"/>
  <c r="D23" i="12" s="1"/>
  <c r="M22" i="11"/>
  <c r="Y22" i="11"/>
  <c r="G22" i="13" s="1"/>
  <c r="AK22" i="11"/>
  <c r="Y28" i="15"/>
  <c r="X28" i="15"/>
  <c r="O29" i="12"/>
  <c r="C29" i="12"/>
  <c r="D29" i="12" s="1"/>
  <c r="F29" i="12"/>
  <c r="L29" i="12"/>
  <c r="I29" i="12"/>
  <c r="M28" i="11"/>
  <c r="Y28" i="11"/>
  <c r="G28" i="13" s="1"/>
  <c r="AK28" i="11"/>
  <c r="Y34" i="15"/>
  <c r="X34" i="15"/>
  <c r="I35" i="12"/>
  <c r="O35" i="12"/>
  <c r="L35" i="12"/>
  <c r="C35" i="12"/>
  <c r="F35" i="12"/>
  <c r="M34" i="11"/>
  <c r="Y34" i="11"/>
  <c r="G34" i="13" s="1"/>
  <c r="AK34" i="11"/>
  <c r="Y40" i="15"/>
  <c r="X40" i="15"/>
  <c r="O41" i="12"/>
  <c r="C41" i="12"/>
  <c r="D41" i="12" s="1"/>
  <c r="L41" i="12"/>
  <c r="I41" i="12"/>
  <c r="F41" i="12"/>
  <c r="M40" i="11"/>
  <c r="Y40" i="11"/>
  <c r="G40" i="13" s="1"/>
  <c r="AK40" i="11"/>
  <c r="Y46" i="15"/>
  <c r="X46" i="15"/>
  <c r="I47" i="12"/>
  <c r="O47" i="12"/>
  <c r="C47" i="12"/>
  <c r="D47" i="12" s="1"/>
  <c r="L47" i="12"/>
  <c r="F47" i="12"/>
  <c r="M46" i="11"/>
  <c r="Y46" i="11"/>
  <c r="AK46" i="11"/>
  <c r="Y52" i="15"/>
  <c r="X52" i="15"/>
  <c r="O53" i="12"/>
  <c r="C53" i="12"/>
  <c r="D53" i="12" s="1"/>
  <c r="I53" i="12"/>
  <c r="L53" i="12"/>
  <c r="F53" i="12"/>
  <c r="M52" i="11"/>
  <c r="Y52" i="11"/>
  <c r="G52" i="13" s="1"/>
  <c r="AK52" i="11"/>
  <c r="Y58" i="15"/>
  <c r="X58" i="15"/>
  <c r="I59" i="12"/>
  <c r="O59" i="12"/>
  <c r="C59" i="12"/>
  <c r="D59" i="12" s="1"/>
  <c r="L59" i="12"/>
  <c r="M58" i="11"/>
  <c r="Y58" i="11"/>
  <c r="AK58" i="11"/>
  <c r="Y64" i="15"/>
  <c r="X64" i="15"/>
  <c r="O65" i="12"/>
  <c r="C65" i="12"/>
  <c r="D65" i="12" s="1"/>
  <c r="I65" i="12"/>
  <c r="L65" i="12"/>
  <c r="F65" i="12"/>
  <c r="M64" i="11"/>
  <c r="Y64" i="11"/>
  <c r="AK64" i="11"/>
  <c r="Y70" i="15"/>
  <c r="X70" i="15"/>
  <c r="I71" i="12"/>
  <c r="O71" i="12"/>
  <c r="C71" i="12"/>
  <c r="D71" i="12" s="1"/>
  <c r="F71" i="12"/>
  <c r="M70" i="11"/>
  <c r="Y70" i="11"/>
  <c r="E70" i="13" s="1"/>
  <c r="AK70" i="11"/>
  <c r="X76" i="15"/>
  <c r="Y76" i="15"/>
  <c r="F77" i="12"/>
  <c r="C77" i="12"/>
  <c r="D77" i="12" s="1"/>
  <c r="L77" i="12"/>
  <c r="O77" i="12"/>
  <c r="I77" i="12"/>
  <c r="M76" i="11"/>
  <c r="Y76" i="11"/>
  <c r="F76" i="13" s="1"/>
  <c r="AK76" i="11"/>
  <c r="Y82" i="15"/>
  <c r="X82" i="15"/>
  <c r="O83" i="12"/>
  <c r="C83" i="12"/>
  <c r="D83" i="12" s="1"/>
  <c r="I83" i="12"/>
  <c r="L83" i="12"/>
  <c r="F83" i="12"/>
  <c r="M82" i="11"/>
  <c r="Y82" i="11"/>
  <c r="G82" i="13" s="1"/>
  <c r="AK82" i="11"/>
  <c r="E86" i="11"/>
  <c r="Q86" i="11"/>
  <c r="AC86" i="11"/>
  <c r="Y88" i="15"/>
  <c r="X88" i="15"/>
  <c r="I89" i="12"/>
  <c r="O89" i="12"/>
  <c r="L89" i="12"/>
  <c r="F89" i="12"/>
  <c r="M88" i="11"/>
  <c r="Y88" i="11"/>
  <c r="AK88" i="11"/>
  <c r="E92" i="11"/>
  <c r="R92" i="11"/>
  <c r="AE92" i="11"/>
  <c r="K97" i="11"/>
  <c r="X97" i="11"/>
  <c r="AK97" i="11"/>
  <c r="Y99" i="15"/>
  <c r="X99" i="15"/>
  <c r="C100" i="12"/>
  <c r="D100" i="12" s="1"/>
  <c r="I100" i="12"/>
  <c r="F100" i="12"/>
  <c r="O100" i="12"/>
  <c r="L100" i="12"/>
  <c r="AJ99" i="11"/>
  <c r="X99" i="11"/>
  <c r="L99" i="11"/>
  <c r="N99" i="11"/>
  <c r="AA99" i="11"/>
  <c r="B100" i="11"/>
  <c r="O100" i="11"/>
  <c r="AB100" i="11"/>
  <c r="C101" i="11"/>
  <c r="P101" i="11"/>
  <c r="AC101" i="11"/>
  <c r="F103" i="11"/>
  <c r="S103" i="11"/>
  <c r="AF103" i="11"/>
  <c r="K107" i="11"/>
  <c r="Y107" i="11"/>
  <c r="G107" i="13" s="1"/>
  <c r="Y108" i="15"/>
  <c r="X108" i="15"/>
  <c r="F109" i="12"/>
  <c r="O109" i="12"/>
  <c r="C109" i="12"/>
  <c r="D109" i="12" s="1"/>
  <c r="I109" i="12"/>
  <c r="AD108" i="11"/>
  <c r="R108" i="11"/>
  <c r="F108" i="11"/>
  <c r="AC108" i="11"/>
  <c r="Q108" i="11"/>
  <c r="E108" i="11"/>
  <c r="AB108" i="5" s="1"/>
  <c r="L109" i="12"/>
  <c r="O108" i="11"/>
  <c r="AE108" i="11"/>
  <c r="G109" i="11"/>
  <c r="C111" i="1" s="1"/>
  <c r="U109" i="11"/>
  <c r="AI109" i="11"/>
  <c r="B111" i="11"/>
  <c r="P111" i="11"/>
  <c r="AD111" i="11"/>
  <c r="F112" i="11"/>
  <c r="T112" i="11"/>
  <c r="AJ112" i="11"/>
  <c r="M113" i="11"/>
  <c r="AC113" i="11"/>
  <c r="H114" i="11"/>
  <c r="W114" i="11"/>
  <c r="Y115" i="15"/>
  <c r="X115" i="15"/>
  <c r="F116" i="12"/>
  <c r="I116" i="12"/>
  <c r="C116" i="12"/>
  <c r="AB115" i="11"/>
  <c r="P115" i="11"/>
  <c r="D115" i="11"/>
  <c r="O116" i="12"/>
  <c r="AA115" i="11"/>
  <c r="O115" i="11"/>
  <c r="C115" i="11"/>
  <c r="L116" i="12"/>
  <c r="AJ115" i="11"/>
  <c r="X115" i="11"/>
  <c r="L115" i="11"/>
  <c r="R115" i="11"/>
  <c r="AG115" i="11"/>
  <c r="X117" i="15"/>
  <c r="Y117" i="15"/>
  <c r="L118" i="12"/>
  <c r="I118" i="12"/>
  <c r="O118" i="12"/>
  <c r="F118" i="12"/>
  <c r="C118" i="12"/>
  <c r="D118" i="12" s="1"/>
  <c r="AJ117" i="11"/>
  <c r="X117" i="11"/>
  <c r="L117" i="11"/>
  <c r="AI117" i="11"/>
  <c r="W117" i="11"/>
  <c r="G119" i="1" s="1"/>
  <c r="K117" i="11"/>
  <c r="D119" i="1" s="1"/>
  <c r="AF117" i="11"/>
  <c r="T117" i="11"/>
  <c r="H117" i="11"/>
  <c r="P117" i="11"/>
  <c r="AE117" i="11"/>
  <c r="K118" i="11"/>
  <c r="Z118" i="11"/>
  <c r="C119" i="11"/>
  <c r="U119" i="11"/>
  <c r="AJ119" i="11"/>
  <c r="M120" i="11"/>
  <c r="AE120" i="11"/>
  <c r="H121" i="11"/>
  <c r="W121" i="11"/>
  <c r="J123" i="11"/>
  <c r="AA123" i="11"/>
  <c r="I126" i="11"/>
  <c r="X126" i="11"/>
  <c r="B127" i="11"/>
  <c r="S127" i="11"/>
  <c r="AI127" i="11"/>
  <c r="G129" i="11"/>
  <c r="Z129" i="11"/>
  <c r="G130" i="11"/>
  <c r="AB130" i="11"/>
  <c r="K133" i="11"/>
  <c r="AI133" i="11"/>
  <c r="I135" i="11"/>
  <c r="AI135" i="11"/>
  <c r="U136" i="11"/>
  <c r="C139" i="11"/>
  <c r="AB139" i="11"/>
  <c r="M146" i="11"/>
  <c r="F153" i="13"/>
  <c r="K154" i="12" s="1"/>
  <c r="E153" i="13"/>
  <c r="H154" i="12" s="1"/>
  <c r="D153" i="13"/>
  <c r="G153" i="13"/>
  <c r="P162" i="11"/>
  <c r="F165" i="13"/>
  <c r="K166" i="12" s="1"/>
  <c r="M166" i="12" s="1"/>
  <c r="E165" i="13"/>
  <c r="H166" i="12" s="1"/>
  <c r="F175" i="13"/>
  <c r="K176" i="12" s="1"/>
  <c r="D175" i="13"/>
  <c r="E176" i="12" s="1"/>
  <c r="G175" i="13"/>
  <c r="E175" i="13"/>
  <c r="H176" i="12" s="1"/>
  <c r="D176" i="13"/>
  <c r="E177" i="12" s="1"/>
  <c r="F176" i="13"/>
  <c r="K177" i="12" s="1"/>
  <c r="S180" i="11"/>
  <c r="Z4" i="12"/>
  <c r="AC7" i="12"/>
  <c r="Q7" i="12"/>
  <c r="X7" i="12"/>
  <c r="V7" i="12"/>
  <c r="AB7" i="12"/>
  <c r="AA7" i="12"/>
  <c r="T7" i="12"/>
  <c r="R7" i="12"/>
  <c r="Z7" i="12"/>
  <c r="Y7" i="12"/>
  <c r="W7" i="12"/>
  <c r="U7" i="12"/>
  <c r="V20" i="12"/>
  <c r="C127" i="12"/>
  <c r="D127" i="12" s="1"/>
  <c r="I163" i="12"/>
  <c r="N137" i="11"/>
  <c r="Y140" i="15"/>
  <c r="X140" i="15"/>
  <c r="O141" i="12"/>
  <c r="C141" i="12"/>
  <c r="D141" i="12" s="1"/>
  <c r="I141" i="12"/>
  <c r="F141" i="12"/>
  <c r="L141" i="12"/>
  <c r="AD140" i="11"/>
  <c r="R140" i="11"/>
  <c r="F140" i="11"/>
  <c r="AJ140" i="11"/>
  <c r="X140" i="11"/>
  <c r="L140" i="11"/>
  <c r="O140" i="11"/>
  <c r="E142" i="1" s="1"/>
  <c r="AC140" i="11"/>
  <c r="Y144" i="15"/>
  <c r="X144" i="15"/>
  <c r="O145" i="12"/>
  <c r="L145" i="12"/>
  <c r="F145" i="12"/>
  <c r="C145" i="12"/>
  <c r="D145" i="12" s="1"/>
  <c r="AD144" i="11"/>
  <c r="R144" i="11"/>
  <c r="F144" i="11"/>
  <c r="I145" i="12"/>
  <c r="AI144" i="11"/>
  <c r="W144" i="11"/>
  <c r="G146" i="1" s="1"/>
  <c r="K144" i="11"/>
  <c r="D146" i="1" s="1"/>
  <c r="AH144" i="11"/>
  <c r="V144" i="11"/>
  <c r="J144" i="11"/>
  <c r="M144" i="5" s="1"/>
  <c r="AE144" i="11"/>
  <c r="O144" i="11"/>
  <c r="E146" i="1" s="1"/>
  <c r="X144" i="11"/>
  <c r="G144" i="11"/>
  <c r="C146" i="1" s="1"/>
  <c r="S144" i="11"/>
  <c r="F146" i="1" s="1"/>
  <c r="AL144" i="11"/>
  <c r="S147" i="11"/>
  <c r="S148" i="11"/>
  <c r="C153" i="11"/>
  <c r="Z153" i="11"/>
  <c r="G157" i="13"/>
  <c r="F157" i="13"/>
  <c r="K158" i="12" s="1"/>
  <c r="E157" i="13"/>
  <c r="H158" i="12" s="1"/>
  <c r="J158" i="12" s="1"/>
  <c r="F170" i="13"/>
  <c r="K171" i="12" s="1"/>
  <c r="D170" i="13"/>
  <c r="E171" i="12" s="1"/>
  <c r="G171" i="12" s="1"/>
  <c r="J171" i="11"/>
  <c r="M171" i="5" s="1"/>
  <c r="AE171" i="11"/>
  <c r="J175" i="11"/>
  <c r="AE175" i="11"/>
  <c r="Y183" i="15"/>
  <c r="X183" i="15"/>
  <c r="O184" i="12"/>
  <c r="C184" i="12"/>
  <c r="D184" i="12" s="1"/>
  <c r="L184" i="12"/>
  <c r="M184" i="12" s="1"/>
  <c r="I184" i="12"/>
  <c r="F184" i="12"/>
  <c r="AJ183" i="11"/>
  <c r="X183" i="11"/>
  <c r="L183" i="11"/>
  <c r="AC183" i="11"/>
  <c r="Q183" i="11"/>
  <c r="E183" i="11"/>
  <c r="AB183" i="11"/>
  <c r="P183" i="11"/>
  <c r="D183" i="11"/>
  <c r="AD183" i="11"/>
  <c r="M183" i="11"/>
  <c r="AA183" i="11"/>
  <c r="K183" i="11"/>
  <c r="Z183" i="11"/>
  <c r="J183" i="11"/>
  <c r="M183" i="5" s="1"/>
  <c r="AK183" i="11"/>
  <c r="U183" i="11"/>
  <c r="F183" i="11"/>
  <c r="W183" i="11"/>
  <c r="M186" i="11"/>
  <c r="AJ186" i="11"/>
  <c r="D188" i="11"/>
  <c r="AF188" i="11"/>
  <c r="G190" i="13"/>
  <c r="F190" i="13"/>
  <c r="K191" i="12" s="1"/>
  <c r="Y193" i="15"/>
  <c r="X193" i="15"/>
  <c r="O194" i="12"/>
  <c r="C194" i="12"/>
  <c r="D194" i="12" s="1"/>
  <c r="F194" i="12"/>
  <c r="L194" i="12"/>
  <c r="I194" i="12"/>
  <c r="AB193" i="11"/>
  <c r="P193" i="11"/>
  <c r="D193" i="11"/>
  <c r="AG193" i="11"/>
  <c r="U193" i="11"/>
  <c r="I193" i="11"/>
  <c r="AF193" i="11"/>
  <c r="T193" i="11"/>
  <c r="H193" i="11"/>
  <c r="AD193" i="11"/>
  <c r="N193" i="11"/>
  <c r="AC193" i="11"/>
  <c r="M193" i="11"/>
  <c r="AA193" i="11"/>
  <c r="L193" i="11"/>
  <c r="AL193" i="11"/>
  <c r="W193" i="11"/>
  <c r="G195" i="1" s="1"/>
  <c r="F193" i="11"/>
  <c r="AK193" i="11"/>
  <c r="X193" i="11"/>
  <c r="Q194" i="11"/>
  <c r="Y137" i="15"/>
  <c r="X137" i="15"/>
  <c r="F138" i="12"/>
  <c r="L138" i="12"/>
  <c r="C138" i="12"/>
  <c r="D138" i="12" s="1"/>
  <c r="O138" i="12"/>
  <c r="AJ137" i="11"/>
  <c r="X137" i="11"/>
  <c r="L137" i="11"/>
  <c r="AD137" i="11"/>
  <c r="R137" i="11"/>
  <c r="F137" i="11"/>
  <c r="O137" i="11"/>
  <c r="E139" i="1" s="1"/>
  <c r="AC137" i="11"/>
  <c r="Y147" i="15"/>
  <c r="X147" i="15"/>
  <c r="F148" i="12"/>
  <c r="O148" i="12"/>
  <c r="L148" i="12"/>
  <c r="I148" i="12"/>
  <c r="AJ147" i="11"/>
  <c r="X147" i="11"/>
  <c r="L147" i="11"/>
  <c r="AC147" i="11"/>
  <c r="Q147" i="11"/>
  <c r="E147" i="11"/>
  <c r="AB147" i="11"/>
  <c r="P147" i="11"/>
  <c r="D147" i="11"/>
  <c r="C148" i="12"/>
  <c r="D148" i="12" s="1"/>
  <c r="AD147" i="11"/>
  <c r="M147" i="11"/>
  <c r="AK147" i="11"/>
  <c r="U147" i="11"/>
  <c r="F147" i="11"/>
  <c r="T147" i="11"/>
  <c r="Y148" i="15"/>
  <c r="X148" i="15"/>
  <c r="I149" i="12"/>
  <c r="C149" i="12"/>
  <c r="D149" i="12" s="1"/>
  <c r="L149" i="12"/>
  <c r="F149" i="12"/>
  <c r="AH148" i="11"/>
  <c r="V148" i="11"/>
  <c r="Q148" i="5" s="1"/>
  <c r="J148" i="11"/>
  <c r="AA148" i="11"/>
  <c r="O148" i="11"/>
  <c r="C148" i="11"/>
  <c r="O149" i="12"/>
  <c r="AL148" i="11"/>
  <c r="Z148" i="11"/>
  <c r="N148" i="11"/>
  <c r="O148" i="5" s="1"/>
  <c r="B148" i="11"/>
  <c r="W148" i="11"/>
  <c r="G148" i="11"/>
  <c r="AE148" i="11"/>
  <c r="P148" i="11"/>
  <c r="T148" i="11"/>
  <c r="Y152" i="15"/>
  <c r="X152" i="15"/>
  <c r="O153" i="12"/>
  <c r="C153" i="12"/>
  <c r="D153" i="12" s="1"/>
  <c r="I153" i="12"/>
  <c r="L153" i="12"/>
  <c r="F153" i="12"/>
  <c r="AL152" i="11"/>
  <c r="Z152" i="11"/>
  <c r="N152" i="11"/>
  <c r="B152" i="11"/>
  <c r="AE152" i="11"/>
  <c r="S152" i="11"/>
  <c r="G152" i="11"/>
  <c r="AD152" i="11"/>
  <c r="R152" i="11"/>
  <c r="F152" i="11"/>
  <c r="AC152" i="11"/>
  <c r="M152" i="11"/>
  <c r="AB152" i="11"/>
  <c r="L152" i="11"/>
  <c r="AK152" i="11"/>
  <c r="V152" i="11"/>
  <c r="E152" i="11"/>
  <c r="AB152" i="5" s="1"/>
  <c r="W152" i="11"/>
  <c r="F153" i="11"/>
  <c r="AA153" i="11"/>
  <c r="Y156" i="15"/>
  <c r="X156" i="15"/>
  <c r="I157" i="12"/>
  <c r="C157" i="12"/>
  <c r="D157" i="12" s="1"/>
  <c r="L157" i="12"/>
  <c r="AD156" i="11"/>
  <c r="R156" i="11"/>
  <c r="F156" i="11"/>
  <c r="AI156" i="11"/>
  <c r="W156" i="11"/>
  <c r="K156" i="11"/>
  <c r="AH156" i="11"/>
  <c r="V156" i="11"/>
  <c r="J156" i="11"/>
  <c r="AK156" i="11"/>
  <c r="T156" i="11"/>
  <c r="D156" i="11"/>
  <c r="F157" i="12"/>
  <c r="AJ156" i="11"/>
  <c r="S156" i="11"/>
  <c r="C156" i="11"/>
  <c r="AB156" i="11"/>
  <c r="M156" i="11"/>
  <c r="X156" i="11"/>
  <c r="Y166" i="15"/>
  <c r="X166" i="15"/>
  <c r="O167" i="12"/>
  <c r="C167" i="12"/>
  <c r="D167" i="12" s="1"/>
  <c r="L167" i="12"/>
  <c r="F167" i="12"/>
  <c r="I167" i="12"/>
  <c r="AH166" i="11"/>
  <c r="V166" i="11"/>
  <c r="J166" i="11"/>
  <c r="AA166" i="11"/>
  <c r="O166" i="11"/>
  <c r="C166" i="11"/>
  <c r="AL166" i="11"/>
  <c r="Z166" i="11"/>
  <c r="N166" i="11"/>
  <c r="B166" i="11"/>
  <c r="W166" i="11"/>
  <c r="G166" i="11"/>
  <c r="AK166" i="11"/>
  <c r="U166" i="11"/>
  <c r="F166" i="11"/>
  <c r="AE166" i="11"/>
  <c r="P166" i="11"/>
  <c r="X166" i="11"/>
  <c r="X169" i="15"/>
  <c r="Y169" i="15"/>
  <c r="L170" i="12"/>
  <c r="C170" i="12"/>
  <c r="O170" i="12"/>
  <c r="F170" i="12"/>
  <c r="AB169" i="11"/>
  <c r="P169" i="11"/>
  <c r="D169" i="11"/>
  <c r="I170" i="12"/>
  <c r="AG169" i="11"/>
  <c r="U169" i="11"/>
  <c r="I169" i="11"/>
  <c r="AF169" i="11"/>
  <c r="T169" i="11"/>
  <c r="H169" i="11"/>
  <c r="AJ169" i="11"/>
  <c r="S169" i="11"/>
  <c r="C169" i="11"/>
  <c r="AI169" i="11"/>
  <c r="R169" i="11"/>
  <c r="Q169" i="5" s="1"/>
  <c r="B169" i="11"/>
  <c r="AA169" i="11"/>
  <c r="L169" i="11"/>
  <c r="X169" i="11"/>
  <c r="X178" i="15"/>
  <c r="Y178" i="15"/>
  <c r="O179" i="12"/>
  <c r="C179" i="12"/>
  <c r="D179" i="12" s="1"/>
  <c r="L179" i="12"/>
  <c r="M179" i="12" s="1"/>
  <c r="I179" i="12"/>
  <c r="F179" i="12"/>
  <c r="AH178" i="11"/>
  <c r="V178" i="11"/>
  <c r="J178" i="11"/>
  <c r="AA178" i="11"/>
  <c r="O178" i="11"/>
  <c r="C178" i="11"/>
  <c r="AL178" i="11"/>
  <c r="Z178" i="11"/>
  <c r="N178" i="11"/>
  <c r="B178" i="11"/>
  <c r="AC178" i="11"/>
  <c r="L178" i="11"/>
  <c r="AB178" i="11"/>
  <c r="K178" i="11"/>
  <c r="AJ178" i="11"/>
  <c r="T178" i="11"/>
  <c r="E178" i="11"/>
  <c r="W178" i="11"/>
  <c r="X8" i="12"/>
  <c r="S8" i="12"/>
  <c r="G8" i="12"/>
  <c r="V8" i="12"/>
  <c r="AB8" i="12"/>
  <c r="AA8" i="12"/>
  <c r="Z8" i="12"/>
  <c r="Y8" i="12"/>
  <c r="W8" i="12"/>
  <c r="D8" i="12"/>
  <c r="Q8" i="12"/>
  <c r="T16" i="12"/>
  <c r="AA16" i="12"/>
  <c r="AC16" i="12"/>
  <c r="U16" i="12"/>
  <c r="S16" i="12"/>
  <c r="Z16" i="12"/>
  <c r="Y16" i="12"/>
  <c r="X16" i="12"/>
  <c r="Q16" i="12"/>
  <c r="D87" i="12"/>
  <c r="V166" i="12"/>
  <c r="T166" i="12"/>
  <c r="AB166" i="12"/>
  <c r="Z166" i="12"/>
  <c r="Y166" i="12"/>
  <c r="X166" i="12"/>
  <c r="U166" i="12"/>
  <c r="S166" i="12"/>
  <c r="R166" i="12"/>
  <c r="AA166" i="12"/>
  <c r="W166" i="12"/>
  <c r="AC166" i="12"/>
  <c r="Q166" i="12"/>
  <c r="J122" i="11"/>
  <c r="V122" i="11"/>
  <c r="Q122" i="5" s="1"/>
  <c r="J128" i="11"/>
  <c r="V128" i="11"/>
  <c r="Q128" i="5" s="1"/>
  <c r="K132" i="11"/>
  <c r="X132" i="11"/>
  <c r="D137" i="11"/>
  <c r="S137" i="11"/>
  <c r="F139" i="1" s="1"/>
  <c r="AG137" i="11"/>
  <c r="E140" i="11"/>
  <c r="T140" i="11"/>
  <c r="AH140" i="11"/>
  <c r="G141" i="13"/>
  <c r="E141" i="13"/>
  <c r="H142" i="12" s="1"/>
  <c r="D141" i="13"/>
  <c r="X142" i="15"/>
  <c r="Y142" i="15"/>
  <c r="O143" i="12"/>
  <c r="C143" i="12"/>
  <c r="D143" i="12" s="1"/>
  <c r="L143" i="12"/>
  <c r="F143" i="12"/>
  <c r="I143" i="12"/>
  <c r="AH142" i="11"/>
  <c r="V142" i="11"/>
  <c r="Q142" i="5" s="1"/>
  <c r="AA142" i="11"/>
  <c r="AL142" i="11"/>
  <c r="Z142" i="11"/>
  <c r="AC142" i="11"/>
  <c r="N142" i="11"/>
  <c r="B142" i="11"/>
  <c r="AJ142" i="11"/>
  <c r="T142" i="11"/>
  <c r="H142" i="11"/>
  <c r="P142" i="11"/>
  <c r="AG142" i="11"/>
  <c r="E144" i="11"/>
  <c r="Z144" i="11"/>
  <c r="G147" i="11"/>
  <c r="C149" i="1" s="1"/>
  <c r="Y147" i="11"/>
  <c r="F148" i="11"/>
  <c r="Y148" i="11"/>
  <c r="F148" i="13" s="1"/>
  <c r="K149" i="12" s="1"/>
  <c r="M149" i="12" s="1"/>
  <c r="X151" i="15"/>
  <c r="Y151" i="15"/>
  <c r="F152" i="12"/>
  <c r="O152" i="12"/>
  <c r="I152" i="12"/>
  <c r="C152" i="12"/>
  <c r="D152" i="12" s="1"/>
  <c r="AB151" i="11"/>
  <c r="P151" i="11"/>
  <c r="D151" i="11"/>
  <c r="AG151" i="11"/>
  <c r="U151" i="11"/>
  <c r="I151" i="11"/>
  <c r="AF151" i="11"/>
  <c r="T151" i="11"/>
  <c r="H151" i="11"/>
  <c r="AJ151" i="11"/>
  <c r="S151" i="11"/>
  <c r="C151" i="11"/>
  <c r="AI151" i="11"/>
  <c r="R151" i="11"/>
  <c r="B151" i="11"/>
  <c r="L152" i="12"/>
  <c r="AA151" i="11"/>
  <c r="L151" i="11"/>
  <c r="X151" i="11"/>
  <c r="H152" i="11"/>
  <c r="AA152" i="11"/>
  <c r="K153" i="11"/>
  <c r="D155" i="1" s="1"/>
  <c r="AG153" i="11"/>
  <c r="G156" i="11"/>
  <c r="C158" i="1" s="1"/>
  <c r="AA156" i="11"/>
  <c r="Y160" i="15"/>
  <c r="X160" i="15"/>
  <c r="I161" i="12"/>
  <c r="O161" i="12"/>
  <c r="L161" i="12"/>
  <c r="C161" i="12"/>
  <c r="D161" i="12" s="1"/>
  <c r="AH160" i="11"/>
  <c r="V160" i="11"/>
  <c r="Q160" i="5" s="1"/>
  <c r="J160" i="11"/>
  <c r="AA160" i="11"/>
  <c r="O160" i="11"/>
  <c r="C160" i="11"/>
  <c r="AL160" i="11"/>
  <c r="Z160" i="11"/>
  <c r="N160" i="11"/>
  <c r="O160" i="5" s="1"/>
  <c r="B160" i="11"/>
  <c r="AC160" i="11"/>
  <c r="L160" i="11"/>
  <c r="AB160" i="11"/>
  <c r="K160" i="11"/>
  <c r="AJ160" i="11"/>
  <c r="T160" i="11"/>
  <c r="E160" i="11"/>
  <c r="F161" i="12"/>
  <c r="W160" i="11"/>
  <c r="H166" i="11"/>
  <c r="AC166" i="11"/>
  <c r="G169" i="11"/>
  <c r="AC169" i="11"/>
  <c r="R171" i="11"/>
  <c r="Q175" i="11"/>
  <c r="G178" i="11"/>
  <c r="AD178" i="11"/>
  <c r="AC53" i="12"/>
  <c r="Q53" i="12"/>
  <c r="AB53" i="12"/>
  <c r="AA53" i="12"/>
  <c r="V53" i="12"/>
  <c r="U53" i="12"/>
  <c r="T53" i="12"/>
  <c r="S53" i="12"/>
  <c r="R53" i="12"/>
  <c r="Z53" i="12"/>
  <c r="W53" i="12"/>
  <c r="Y53" i="12"/>
  <c r="X202" i="12"/>
  <c r="W202" i="12"/>
  <c r="S202" i="12"/>
  <c r="G202" i="12"/>
  <c r="R202" i="12"/>
  <c r="AB202" i="12"/>
  <c r="AA202" i="12"/>
  <c r="Z202" i="12"/>
  <c r="J202" i="12"/>
  <c r="Y202" i="12"/>
  <c r="T202" i="12"/>
  <c r="P202" i="12"/>
  <c r="AC202" i="12"/>
  <c r="V202" i="12"/>
  <c r="D202" i="12"/>
  <c r="U202" i="12"/>
  <c r="M202" i="12"/>
  <c r="Y110" i="15"/>
  <c r="X110" i="15"/>
  <c r="O111" i="12"/>
  <c r="C111" i="12"/>
  <c r="D111" i="12" s="1"/>
  <c r="F111" i="12"/>
  <c r="I111" i="12"/>
  <c r="L111" i="12"/>
  <c r="M110" i="11"/>
  <c r="Y110" i="11"/>
  <c r="F110" i="13" s="1"/>
  <c r="K111" i="12" s="1"/>
  <c r="M111" i="12" s="1"/>
  <c r="AK110" i="11"/>
  <c r="Y116" i="15"/>
  <c r="X116" i="15"/>
  <c r="I117" i="12"/>
  <c r="O117" i="12"/>
  <c r="L117" i="12"/>
  <c r="F117" i="12"/>
  <c r="M116" i="11"/>
  <c r="Y116" i="11"/>
  <c r="E116" i="13" s="1"/>
  <c r="H117" i="12" s="1"/>
  <c r="AK116" i="11"/>
  <c r="X122" i="15"/>
  <c r="Y122" i="15"/>
  <c r="O123" i="12"/>
  <c r="C123" i="12"/>
  <c r="D123" i="12" s="1"/>
  <c r="L123" i="12"/>
  <c r="F123" i="12"/>
  <c r="I123" i="12"/>
  <c r="M122" i="11"/>
  <c r="Y122" i="11"/>
  <c r="E122" i="13" s="1"/>
  <c r="H123" i="12" s="1"/>
  <c r="AK122" i="11"/>
  <c r="X128" i="15"/>
  <c r="Y128" i="15"/>
  <c r="O129" i="12"/>
  <c r="C129" i="12"/>
  <c r="D129" i="12" s="1"/>
  <c r="I129" i="12"/>
  <c r="L129" i="12"/>
  <c r="F129" i="12"/>
  <c r="M128" i="11"/>
  <c r="Y128" i="11"/>
  <c r="D128" i="13" s="1"/>
  <c r="E129" i="12" s="1"/>
  <c r="G129" i="12" s="1"/>
  <c r="AK128" i="11"/>
  <c r="Y132" i="15"/>
  <c r="X132" i="15"/>
  <c r="I133" i="12"/>
  <c r="F133" i="12"/>
  <c r="C133" i="12"/>
  <c r="D133" i="12" s="1"/>
  <c r="O133" i="12"/>
  <c r="L133" i="12"/>
  <c r="AH132" i="11"/>
  <c r="V132" i="11"/>
  <c r="Q132" i="5" s="1"/>
  <c r="J132" i="11"/>
  <c r="N132" i="11"/>
  <c r="O132" i="5" s="1"/>
  <c r="AA132" i="11"/>
  <c r="H137" i="11"/>
  <c r="V137" i="11"/>
  <c r="AK137" i="11"/>
  <c r="I140" i="11"/>
  <c r="W140" i="11"/>
  <c r="G142" i="1" s="1"/>
  <c r="AL140" i="11"/>
  <c r="L144" i="11"/>
  <c r="AC144" i="11"/>
  <c r="J147" i="11"/>
  <c r="M147" i="5" s="1"/>
  <c r="AE147" i="11"/>
  <c r="K148" i="11"/>
  <c r="AD148" i="11"/>
  <c r="K152" i="11"/>
  <c r="AH152" i="11"/>
  <c r="R153" i="11"/>
  <c r="AK153" i="11"/>
  <c r="L156" i="11"/>
  <c r="AF156" i="11"/>
  <c r="L166" i="11"/>
  <c r="AG166" i="11"/>
  <c r="M169" i="11"/>
  <c r="AH169" i="11"/>
  <c r="Y171" i="15"/>
  <c r="X171" i="15"/>
  <c r="F172" i="12"/>
  <c r="C172" i="12"/>
  <c r="D172" i="12" s="1"/>
  <c r="O172" i="12"/>
  <c r="AJ171" i="11"/>
  <c r="X171" i="11"/>
  <c r="L171" i="11"/>
  <c r="I172" i="12"/>
  <c r="AC171" i="11"/>
  <c r="Q171" i="11"/>
  <c r="E171" i="11"/>
  <c r="AB171" i="11"/>
  <c r="P171" i="11"/>
  <c r="D171" i="11"/>
  <c r="L172" i="12"/>
  <c r="W171" i="11"/>
  <c r="H171" i="11"/>
  <c r="AL171" i="11"/>
  <c r="V171" i="11"/>
  <c r="G171" i="11"/>
  <c r="AF171" i="11"/>
  <c r="O171" i="11"/>
  <c r="U171" i="11"/>
  <c r="X175" i="15"/>
  <c r="Y175" i="15"/>
  <c r="F176" i="12"/>
  <c r="O176" i="12"/>
  <c r="L176" i="12"/>
  <c r="C176" i="12"/>
  <c r="D176" i="12" s="1"/>
  <c r="AB175" i="11"/>
  <c r="P175" i="11"/>
  <c r="D175" i="11"/>
  <c r="AG175" i="11"/>
  <c r="U175" i="11"/>
  <c r="I175" i="11"/>
  <c r="AF175" i="11"/>
  <c r="T175" i="11"/>
  <c r="H175" i="11"/>
  <c r="AD175" i="11"/>
  <c r="N175" i="11"/>
  <c r="O175" i="5" s="1"/>
  <c r="AC175" i="11"/>
  <c r="M175" i="11"/>
  <c r="AL175" i="11"/>
  <c r="W175" i="11"/>
  <c r="F175" i="11"/>
  <c r="I176" i="12"/>
  <c r="J176" i="12" s="1"/>
  <c r="V175" i="11"/>
  <c r="Q175" i="5" s="1"/>
  <c r="M178" i="11"/>
  <c r="AG178" i="11"/>
  <c r="D184" i="13"/>
  <c r="E185" i="12" s="1"/>
  <c r="G184" i="13"/>
  <c r="Y186" i="15"/>
  <c r="X186" i="15"/>
  <c r="I187" i="12"/>
  <c r="C187" i="12"/>
  <c r="D187" i="12" s="1"/>
  <c r="L187" i="12"/>
  <c r="O187" i="12"/>
  <c r="F187" i="12"/>
  <c r="AD186" i="11"/>
  <c r="R186" i="11"/>
  <c r="F186" i="11"/>
  <c r="AI186" i="11"/>
  <c r="W186" i="11"/>
  <c r="K186" i="11"/>
  <c r="AH186" i="11"/>
  <c r="V186" i="11"/>
  <c r="J186" i="11"/>
  <c r="M186" i="5" s="1"/>
  <c r="Z186" i="11"/>
  <c r="I186" i="11"/>
  <c r="Y186" i="11"/>
  <c r="G186" i="13" s="1"/>
  <c r="H186" i="11"/>
  <c r="X186" i="11"/>
  <c r="G186" i="11"/>
  <c r="AG186" i="11"/>
  <c r="Q186" i="11"/>
  <c r="B186" i="11"/>
  <c r="AA186" i="11"/>
  <c r="X194" i="15"/>
  <c r="Y194" i="15"/>
  <c r="I195" i="12"/>
  <c r="F195" i="12"/>
  <c r="G195" i="12" s="1"/>
  <c r="O195" i="12"/>
  <c r="L195" i="12"/>
  <c r="C195" i="12"/>
  <c r="D195" i="12" s="1"/>
  <c r="AL194" i="11"/>
  <c r="Z194" i="11"/>
  <c r="N194" i="11"/>
  <c r="B194" i="11"/>
  <c r="AE194" i="11"/>
  <c r="S194" i="11"/>
  <c r="G194" i="11"/>
  <c r="AD194" i="11"/>
  <c r="R194" i="11"/>
  <c r="F194" i="11"/>
  <c r="AA194" i="11"/>
  <c r="K194" i="11"/>
  <c r="X194" i="11"/>
  <c r="I194" i="11"/>
  <c r="W194" i="11"/>
  <c r="H194" i="11"/>
  <c r="AK194" i="11"/>
  <c r="V194" i="11"/>
  <c r="E194" i="11"/>
  <c r="AG194" i="11"/>
  <c r="P194" i="11"/>
  <c r="AF194" i="11"/>
  <c r="O194" i="11"/>
  <c r="AC194" i="11"/>
  <c r="M194" i="11"/>
  <c r="AJ194" i="11"/>
  <c r="T8" i="12"/>
  <c r="W16" i="12"/>
  <c r="S21" i="12"/>
  <c r="Z21" i="12"/>
  <c r="AA21" i="12"/>
  <c r="R21" i="12"/>
  <c r="Q21" i="12"/>
  <c r="T21" i="12"/>
  <c r="X21" i="12"/>
  <c r="W21" i="12"/>
  <c r="V21" i="12"/>
  <c r="B110" i="11"/>
  <c r="N110" i="11"/>
  <c r="Z110" i="11"/>
  <c r="AL110" i="11"/>
  <c r="B116" i="11"/>
  <c r="N116" i="11"/>
  <c r="Z116" i="11"/>
  <c r="AL116" i="11"/>
  <c r="B122" i="11"/>
  <c r="N122" i="11"/>
  <c r="O122" i="5" s="1"/>
  <c r="Z122" i="11"/>
  <c r="AL122" i="11"/>
  <c r="B128" i="11"/>
  <c r="N128" i="11"/>
  <c r="O128" i="5" s="1"/>
  <c r="Z128" i="11"/>
  <c r="AL128" i="11"/>
  <c r="Y131" i="15"/>
  <c r="X131" i="15"/>
  <c r="L132" i="12"/>
  <c r="F132" i="12"/>
  <c r="O132" i="12"/>
  <c r="C132" i="12"/>
  <c r="D132" i="12" s="1"/>
  <c r="I132" i="12"/>
  <c r="AJ131" i="11"/>
  <c r="X131" i="11"/>
  <c r="L131" i="11"/>
  <c r="N131" i="11"/>
  <c r="AA131" i="11"/>
  <c r="B132" i="11"/>
  <c r="O132" i="11"/>
  <c r="AB132" i="11"/>
  <c r="I137" i="11"/>
  <c r="W137" i="11"/>
  <c r="G139" i="1" s="1"/>
  <c r="AL137" i="11"/>
  <c r="J140" i="11"/>
  <c r="M140" i="5" s="1"/>
  <c r="Y140" i="11"/>
  <c r="F140" i="13" s="1"/>
  <c r="K141" i="12" s="1"/>
  <c r="M141" i="12" s="1"/>
  <c r="Y141" i="15"/>
  <c r="X141" i="15"/>
  <c r="I142" i="12"/>
  <c r="C142" i="12"/>
  <c r="D142" i="12" s="1"/>
  <c r="L142" i="12"/>
  <c r="F142" i="12"/>
  <c r="O142" i="12"/>
  <c r="AB141" i="11"/>
  <c r="P141" i="11"/>
  <c r="D141" i="11"/>
  <c r="AH141" i="11"/>
  <c r="V141" i="11"/>
  <c r="Q141" i="5" s="1"/>
  <c r="J141" i="11"/>
  <c r="O141" i="11"/>
  <c r="AD141" i="11"/>
  <c r="F142" i="11"/>
  <c r="U142" i="11"/>
  <c r="M144" i="11"/>
  <c r="AF144" i="11"/>
  <c r="K147" i="11"/>
  <c r="AF147" i="11"/>
  <c r="L148" i="11"/>
  <c r="AF148" i="11"/>
  <c r="J151" i="11"/>
  <c r="AD151" i="11"/>
  <c r="O152" i="11"/>
  <c r="AI152" i="11"/>
  <c r="D154" i="13"/>
  <c r="E155" i="12" s="1"/>
  <c r="G154" i="13"/>
  <c r="F154" i="13"/>
  <c r="K155" i="12" s="1"/>
  <c r="M155" i="12" s="1"/>
  <c r="N156" i="11"/>
  <c r="AG156" i="11"/>
  <c r="Y158" i="15"/>
  <c r="X158" i="15"/>
  <c r="I159" i="12"/>
  <c r="O159" i="12"/>
  <c r="C159" i="12"/>
  <c r="D159" i="12" s="1"/>
  <c r="L159" i="12"/>
  <c r="F159" i="12"/>
  <c r="G159" i="12" s="1"/>
  <c r="AL158" i="11"/>
  <c r="Z158" i="11"/>
  <c r="N158" i="11"/>
  <c r="B158" i="11"/>
  <c r="AE158" i="11"/>
  <c r="S158" i="11"/>
  <c r="G158" i="11"/>
  <c r="AD158" i="11"/>
  <c r="R158" i="11"/>
  <c r="F158" i="11"/>
  <c r="X158" i="11"/>
  <c r="I158" i="11"/>
  <c r="W158" i="11"/>
  <c r="H158" i="11"/>
  <c r="AG158" i="11"/>
  <c r="P158" i="11"/>
  <c r="V158" i="11"/>
  <c r="D159" i="13"/>
  <c r="F159" i="13"/>
  <c r="K160" i="12" s="1"/>
  <c r="E159" i="13"/>
  <c r="G159" i="13"/>
  <c r="H160" i="11"/>
  <c r="AE160" i="11"/>
  <c r="D164" i="13"/>
  <c r="E165" i="12" s="1"/>
  <c r="G165" i="12" s="1"/>
  <c r="F164" i="13"/>
  <c r="K165" i="12" s="1"/>
  <c r="G164" i="13"/>
  <c r="M166" i="11"/>
  <c r="AI166" i="11"/>
  <c r="N169" i="11"/>
  <c r="AK169" i="11"/>
  <c r="B171" i="11"/>
  <c r="Y171" i="11"/>
  <c r="F171" i="13" s="1"/>
  <c r="K172" i="12" s="1"/>
  <c r="B175" i="11"/>
  <c r="X175" i="11"/>
  <c r="P178" i="11"/>
  <c r="AI178" i="11"/>
  <c r="R183" i="11"/>
  <c r="Y184" i="15"/>
  <c r="X184" i="15"/>
  <c r="I185" i="12"/>
  <c r="O185" i="12"/>
  <c r="C185" i="12"/>
  <c r="D185" i="12" s="1"/>
  <c r="L185" i="12"/>
  <c r="F185" i="12"/>
  <c r="AH184" i="11"/>
  <c r="V184" i="11"/>
  <c r="Q184" i="5" s="1"/>
  <c r="J184" i="11"/>
  <c r="AA184" i="11"/>
  <c r="O184" i="11"/>
  <c r="C184" i="11"/>
  <c r="AL184" i="11"/>
  <c r="Z184" i="11"/>
  <c r="N184" i="11"/>
  <c r="O184" i="5" s="1"/>
  <c r="B184" i="11"/>
  <c r="W184" i="11"/>
  <c r="G184" i="11"/>
  <c r="AK184" i="11"/>
  <c r="U184" i="11"/>
  <c r="F184" i="11"/>
  <c r="AJ184" i="11"/>
  <c r="T184" i="11"/>
  <c r="E184" i="11"/>
  <c r="AE184" i="11"/>
  <c r="P184" i="11"/>
  <c r="AB184" i="11"/>
  <c r="C186" i="11"/>
  <c r="AB186" i="11"/>
  <c r="C194" i="11"/>
  <c r="U8" i="12"/>
  <c r="Z10" i="12"/>
  <c r="U10" i="12"/>
  <c r="S10" i="12"/>
  <c r="Y10" i="12"/>
  <c r="X10" i="12"/>
  <c r="AB10" i="12"/>
  <c r="W10" i="12"/>
  <c r="V10" i="12"/>
  <c r="T10" i="12"/>
  <c r="AB16" i="12"/>
  <c r="W149" i="12"/>
  <c r="U149" i="12"/>
  <c r="AC149" i="12"/>
  <c r="Q149" i="12"/>
  <c r="Z149" i="12"/>
  <c r="Y149" i="12"/>
  <c r="X149" i="12"/>
  <c r="T149" i="12"/>
  <c r="S149" i="12"/>
  <c r="R149" i="12"/>
  <c r="AB149" i="12"/>
  <c r="AA149" i="12"/>
  <c r="V149" i="12"/>
  <c r="A88" i="15"/>
  <c r="T36" i="13"/>
  <c r="W36" i="13"/>
  <c r="V36" i="13"/>
  <c r="Q36" i="13"/>
  <c r="P36" i="13"/>
  <c r="R36" i="13"/>
  <c r="O36" i="13"/>
  <c r="N36" i="13"/>
  <c r="H36" i="13"/>
  <c r="B36" i="13"/>
  <c r="U36" i="13"/>
  <c r="S36" i="13"/>
  <c r="B37" i="12"/>
  <c r="D37" i="12" s="1"/>
  <c r="A182" i="15"/>
  <c r="V130" i="13"/>
  <c r="E130" i="13"/>
  <c r="H131" i="12" s="1"/>
  <c r="J131" i="12" s="1"/>
  <c r="R130" i="13"/>
  <c r="Q130" i="13"/>
  <c r="H130" i="13"/>
  <c r="U130" i="13"/>
  <c r="T130" i="13"/>
  <c r="S130" i="13"/>
  <c r="O130" i="13"/>
  <c r="B130" i="13"/>
  <c r="W130" i="13"/>
  <c r="P130" i="13"/>
  <c r="N130" i="13"/>
  <c r="B131" i="12"/>
  <c r="F130" i="13"/>
  <c r="K131" i="12" s="1"/>
  <c r="M131" i="12" s="1"/>
  <c r="X153" i="15"/>
  <c r="Y153" i="15"/>
  <c r="O154" i="12"/>
  <c r="L154" i="12"/>
  <c r="M154" i="12" s="1"/>
  <c r="F154" i="12"/>
  <c r="C154" i="12"/>
  <c r="AJ153" i="11"/>
  <c r="X153" i="11"/>
  <c r="L153" i="11"/>
  <c r="AC153" i="11"/>
  <c r="Q153" i="11"/>
  <c r="E153" i="11"/>
  <c r="AB153" i="5" s="1"/>
  <c r="AB153" i="11"/>
  <c r="P153" i="11"/>
  <c r="D153" i="11"/>
  <c r="W153" i="11"/>
  <c r="G155" i="1" s="1"/>
  <c r="H153" i="11"/>
  <c r="AL153" i="11"/>
  <c r="V153" i="11"/>
  <c r="G153" i="11"/>
  <c r="C155" i="1" s="1"/>
  <c r="I154" i="12"/>
  <c r="AF153" i="11"/>
  <c r="O153" i="11"/>
  <c r="E155" i="1" s="1"/>
  <c r="U153" i="11"/>
  <c r="P156" i="11"/>
  <c r="X157" i="15"/>
  <c r="Y157" i="15"/>
  <c r="L158" i="12"/>
  <c r="I158" i="12"/>
  <c r="C158" i="12"/>
  <c r="O158" i="12"/>
  <c r="AB157" i="11"/>
  <c r="P157" i="11"/>
  <c r="D157" i="11"/>
  <c r="F158" i="12"/>
  <c r="AG157" i="11"/>
  <c r="U157" i="11"/>
  <c r="I157" i="11"/>
  <c r="AF157" i="11"/>
  <c r="T157" i="11"/>
  <c r="H157" i="11"/>
  <c r="AD157" i="11"/>
  <c r="N157" i="11"/>
  <c r="AC157" i="11"/>
  <c r="M157" i="11"/>
  <c r="AL157" i="11"/>
  <c r="W157" i="11"/>
  <c r="G159" i="1" s="1"/>
  <c r="F157" i="11"/>
  <c r="V157" i="11"/>
  <c r="Q157" i="5" s="1"/>
  <c r="D158" i="11"/>
  <c r="AA158" i="11"/>
  <c r="M160" i="11"/>
  <c r="AG160" i="11"/>
  <c r="R166" i="11"/>
  <c r="Q169" i="11"/>
  <c r="Y170" i="15"/>
  <c r="X170" i="15"/>
  <c r="I171" i="12"/>
  <c r="O171" i="12"/>
  <c r="C171" i="12"/>
  <c r="D171" i="12" s="1"/>
  <c r="F171" i="12"/>
  <c r="L171" i="12"/>
  <c r="AL170" i="11"/>
  <c r="Z170" i="11"/>
  <c r="N170" i="11"/>
  <c r="B170" i="11"/>
  <c r="AE170" i="11"/>
  <c r="S170" i="11"/>
  <c r="G170" i="11"/>
  <c r="AD170" i="11"/>
  <c r="R170" i="11"/>
  <c r="F170" i="11"/>
  <c r="AC170" i="11"/>
  <c r="M170" i="11"/>
  <c r="AB170" i="11"/>
  <c r="L170" i="11"/>
  <c r="AK170" i="11"/>
  <c r="V170" i="11"/>
  <c r="E170" i="11"/>
  <c r="AB170" i="5" s="1"/>
  <c r="W170" i="11"/>
  <c r="F171" i="11"/>
  <c r="AA171" i="11"/>
  <c r="Y174" i="15"/>
  <c r="X174" i="15"/>
  <c r="O175" i="12"/>
  <c r="I175" i="12"/>
  <c r="C175" i="12"/>
  <c r="D175" i="12" s="1"/>
  <c r="AD174" i="11"/>
  <c r="R174" i="11"/>
  <c r="F174" i="11"/>
  <c r="L175" i="12"/>
  <c r="AI174" i="11"/>
  <c r="W174" i="11"/>
  <c r="K174" i="11"/>
  <c r="F175" i="12"/>
  <c r="AH174" i="11"/>
  <c r="V174" i="11"/>
  <c r="J174" i="11"/>
  <c r="AK174" i="11"/>
  <c r="T174" i="11"/>
  <c r="D174" i="11"/>
  <c r="AJ174" i="11"/>
  <c r="S174" i="11"/>
  <c r="C174" i="11"/>
  <c r="AB174" i="11"/>
  <c r="M174" i="11"/>
  <c r="X174" i="11"/>
  <c r="E175" i="11"/>
  <c r="AB175" i="5" s="1"/>
  <c r="Z175" i="11"/>
  <c r="R178" i="11"/>
  <c r="Q178" i="5" s="1"/>
  <c r="T183" i="11"/>
  <c r="H184" i="11"/>
  <c r="AD184" i="11"/>
  <c r="E186" i="11"/>
  <c r="AE186" i="11"/>
  <c r="X188" i="15"/>
  <c r="Y188" i="15"/>
  <c r="C189" i="12"/>
  <c r="D189" i="12" s="1"/>
  <c r="O189" i="12"/>
  <c r="L189" i="12"/>
  <c r="I189" i="12"/>
  <c r="F189" i="12"/>
  <c r="AL188" i="11"/>
  <c r="Z188" i="11"/>
  <c r="N188" i="11"/>
  <c r="B188" i="11"/>
  <c r="AE188" i="11"/>
  <c r="S188" i="11"/>
  <c r="G188" i="11"/>
  <c r="AD188" i="11"/>
  <c r="R188" i="11"/>
  <c r="F188" i="11"/>
  <c r="AC188" i="11"/>
  <c r="M188" i="11"/>
  <c r="AB188" i="11"/>
  <c r="L188" i="11"/>
  <c r="AA188" i="11"/>
  <c r="K188" i="11"/>
  <c r="AK188" i="11"/>
  <c r="V188" i="11"/>
  <c r="E188" i="11"/>
  <c r="AB188" i="5" s="1"/>
  <c r="X188" i="11"/>
  <c r="J194" i="11"/>
  <c r="V76" i="12"/>
  <c r="W76" i="12"/>
  <c r="U76" i="12"/>
  <c r="T76" i="12"/>
  <c r="S76" i="12"/>
  <c r="AB76" i="12"/>
  <c r="AA76" i="12"/>
  <c r="AC76" i="12"/>
  <c r="D76" i="12"/>
  <c r="R76" i="12"/>
  <c r="Q76" i="12"/>
  <c r="Y76" i="12"/>
  <c r="I138" i="12"/>
  <c r="Y196" i="15"/>
  <c r="X196" i="15"/>
  <c r="L197" i="12"/>
  <c r="O197" i="12"/>
  <c r="F197" i="12"/>
  <c r="I197" i="12"/>
  <c r="AD196" i="11"/>
  <c r="AI196" i="11"/>
  <c r="V196" i="11"/>
  <c r="J196" i="11"/>
  <c r="AA196" i="11"/>
  <c r="O196" i="11"/>
  <c r="C196" i="11"/>
  <c r="Z196" i="11"/>
  <c r="N196" i="11"/>
  <c r="B196" i="11"/>
  <c r="R196" i="11"/>
  <c r="AH196" i="11"/>
  <c r="V9" i="12"/>
  <c r="U11" i="12"/>
  <c r="AB11" i="12"/>
  <c r="S11" i="12"/>
  <c r="Y11" i="12"/>
  <c r="X11" i="12"/>
  <c r="T11" i="12"/>
  <c r="W13" i="12"/>
  <c r="R13" i="12"/>
  <c r="S13" i="12"/>
  <c r="D13" i="12"/>
  <c r="Y13" i="12"/>
  <c r="X13" i="12"/>
  <c r="T13" i="12"/>
  <c r="X17" i="12"/>
  <c r="W19" i="12"/>
  <c r="V40" i="12"/>
  <c r="U40" i="12"/>
  <c r="T40" i="12"/>
  <c r="AA40" i="12"/>
  <c r="Y40" i="12"/>
  <c r="X40" i="12"/>
  <c r="W40" i="12"/>
  <c r="S40" i="12"/>
  <c r="D43" i="12"/>
  <c r="Y67" i="12"/>
  <c r="U142" i="12"/>
  <c r="O196" i="12"/>
  <c r="H169" i="13"/>
  <c r="B170" i="12"/>
  <c r="F107" i="15"/>
  <c r="E107" i="15"/>
  <c r="D107" i="15"/>
  <c r="G107" i="15"/>
  <c r="H107" i="15"/>
  <c r="C107" i="15"/>
  <c r="B107" i="15"/>
  <c r="D195" i="13"/>
  <c r="F195" i="13"/>
  <c r="K196" i="12" s="1"/>
  <c r="E195" i="13"/>
  <c r="D196" i="11"/>
  <c r="S196" i="11"/>
  <c r="AJ196" i="11"/>
  <c r="T28" i="12"/>
  <c r="AA28" i="12"/>
  <c r="U28" i="12"/>
  <c r="S28" i="12"/>
  <c r="R28" i="12"/>
  <c r="D28" i="12"/>
  <c r="Q28" i="12"/>
  <c r="Z28" i="12"/>
  <c r="Y28" i="12"/>
  <c r="AC28" i="12"/>
  <c r="Z67" i="12"/>
  <c r="X145" i="15"/>
  <c r="Y145" i="15"/>
  <c r="L146" i="12"/>
  <c r="C146" i="12"/>
  <c r="D146" i="12" s="1"/>
  <c r="O146" i="12"/>
  <c r="AB145" i="11"/>
  <c r="P145" i="11"/>
  <c r="D145" i="11"/>
  <c r="F146" i="12"/>
  <c r="AG145" i="11"/>
  <c r="U145" i="11"/>
  <c r="I145" i="11"/>
  <c r="AF145" i="11"/>
  <c r="T145" i="11"/>
  <c r="H145" i="11"/>
  <c r="Q145" i="11"/>
  <c r="AH145" i="11"/>
  <c r="I154" i="11"/>
  <c r="J159" i="11"/>
  <c r="M159" i="5" s="1"/>
  <c r="Y163" i="15"/>
  <c r="X163" i="15"/>
  <c r="F164" i="12"/>
  <c r="I164" i="12"/>
  <c r="C164" i="12"/>
  <c r="D164" i="12" s="1"/>
  <c r="O164" i="12"/>
  <c r="AB163" i="11"/>
  <c r="P163" i="11"/>
  <c r="D163" i="11"/>
  <c r="L164" i="12"/>
  <c r="AG163" i="11"/>
  <c r="U163" i="11"/>
  <c r="I163" i="11"/>
  <c r="AF163" i="11"/>
  <c r="T163" i="11"/>
  <c r="H163" i="11"/>
  <c r="Q163" i="11"/>
  <c r="AH163" i="11"/>
  <c r="K164" i="11"/>
  <c r="AA164" i="11"/>
  <c r="I172" i="11"/>
  <c r="J177" i="11"/>
  <c r="M177" i="5" s="1"/>
  <c r="X181" i="15"/>
  <c r="Y181" i="15"/>
  <c r="L182" i="12"/>
  <c r="F182" i="12"/>
  <c r="O182" i="12"/>
  <c r="I182" i="12"/>
  <c r="C182" i="12"/>
  <c r="D182" i="12" s="1"/>
  <c r="AB181" i="11"/>
  <c r="P181" i="11"/>
  <c r="D181" i="11"/>
  <c r="AG181" i="11"/>
  <c r="U181" i="11"/>
  <c r="I181" i="11"/>
  <c r="AF181" i="11"/>
  <c r="T181" i="11"/>
  <c r="H181" i="11"/>
  <c r="Q181" i="11"/>
  <c r="AH181" i="11"/>
  <c r="K182" i="11"/>
  <c r="L187" i="11"/>
  <c r="J195" i="11"/>
  <c r="M195" i="5" s="1"/>
  <c r="E196" i="11"/>
  <c r="T196" i="11"/>
  <c r="AK196" i="11"/>
  <c r="L198" i="11"/>
  <c r="J199" i="11"/>
  <c r="AD199" i="11"/>
  <c r="L200" i="11"/>
  <c r="X9" i="12"/>
  <c r="W11" i="12"/>
  <c r="V13" i="12"/>
  <c r="Z17" i="12"/>
  <c r="Z19" i="12"/>
  <c r="AA29" i="12"/>
  <c r="V29" i="12"/>
  <c r="T29" i="12"/>
  <c r="S29" i="12"/>
  <c r="R29" i="12"/>
  <c r="Q29" i="12"/>
  <c r="Z29" i="12"/>
  <c r="Y29" i="12"/>
  <c r="AC29" i="12"/>
  <c r="W59" i="12"/>
  <c r="V59" i="12"/>
  <c r="U59" i="12"/>
  <c r="T59" i="12"/>
  <c r="AB59" i="12"/>
  <c r="AA59" i="12"/>
  <c r="R59" i="12"/>
  <c r="Q59" i="12"/>
  <c r="AC59" i="12"/>
  <c r="Z59" i="12"/>
  <c r="AC65" i="12"/>
  <c r="Q65" i="12"/>
  <c r="AB65" i="12"/>
  <c r="AA65" i="12"/>
  <c r="Z65" i="12"/>
  <c r="V65" i="12"/>
  <c r="U65" i="12"/>
  <c r="W65" i="12"/>
  <c r="T65" i="12"/>
  <c r="S65" i="12"/>
  <c r="R65" i="12"/>
  <c r="AC143" i="12"/>
  <c r="Q143" i="12"/>
  <c r="AA143" i="12"/>
  <c r="W143" i="12"/>
  <c r="AB143" i="12"/>
  <c r="Z143" i="12"/>
  <c r="V143" i="12"/>
  <c r="U143" i="12"/>
  <c r="X143" i="12"/>
  <c r="T143" i="12"/>
  <c r="X187" i="15"/>
  <c r="Y187" i="15"/>
  <c r="I188" i="12"/>
  <c r="C188" i="12"/>
  <c r="D188" i="12" s="1"/>
  <c r="O188" i="12"/>
  <c r="L188" i="12"/>
  <c r="F188" i="12"/>
  <c r="AB187" i="11"/>
  <c r="P187" i="11"/>
  <c r="D187" i="11"/>
  <c r="AG187" i="11"/>
  <c r="U187" i="11"/>
  <c r="I187" i="11"/>
  <c r="AF187" i="11"/>
  <c r="T187" i="11"/>
  <c r="H187" i="11"/>
  <c r="Q187" i="11"/>
  <c r="AH187" i="11"/>
  <c r="I196" i="11"/>
  <c r="Y196" i="11"/>
  <c r="AB12" i="12"/>
  <c r="W12" i="12"/>
  <c r="S12" i="12"/>
  <c r="Y12" i="12"/>
  <c r="X12" i="12"/>
  <c r="T12" i="12"/>
  <c r="AC13" i="12"/>
  <c r="Z22" i="12"/>
  <c r="U22" i="12"/>
  <c r="Y22" i="12"/>
  <c r="W22" i="12"/>
  <c r="Q22" i="12"/>
  <c r="T22" i="12"/>
  <c r="R40" i="12"/>
  <c r="Z43" i="12"/>
  <c r="S67" i="12"/>
  <c r="R67" i="12"/>
  <c r="AC67" i="12"/>
  <c r="Q67" i="12"/>
  <c r="AB67" i="12"/>
  <c r="D67" i="12"/>
  <c r="X67" i="12"/>
  <c r="W67" i="12"/>
  <c r="V67" i="12"/>
  <c r="U67" i="12"/>
  <c r="T128" i="12"/>
  <c r="R128" i="12"/>
  <c r="Z128" i="12"/>
  <c r="AC128" i="12"/>
  <c r="AB128" i="12"/>
  <c r="AA128" i="12"/>
  <c r="W128" i="12"/>
  <c r="V128" i="12"/>
  <c r="U128" i="12"/>
  <c r="S128" i="12"/>
  <c r="Q128" i="12"/>
  <c r="Y128" i="12"/>
  <c r="X128" i="12"/>
  <c r="I146" i="12"/>
  <c r="Y159" i="15"/>
  <c r="X159" i="15"/>
  <c r="O160" i="12"/>
  <c r="L160" i="12"/>
  <c r="I160" i="12"/>
  <c r="C160" i="12"/>
  <c r="D160" i="12" s="1"/>
  <c r="AJ159" i="11"/>
  <c r="X159" i="11"/>
  <c r="L159" i="11"/>
  <c r="AC159" i="11"/>
  <c r="Q159" i="11"/>
  <c r="E159" i="11"/>
  <c r="AB159" i="11"/>
  <c r="P159" i="11"/>
  <c r="D159" i="11"/>
  <c r="R159" i="11"/>
  <c r="AG159" i="11"/>
  <c r="X164" i="15"/>
  <c r="Y164" i="15"/>
  <c r="O165" i="12"/>
  <c r="C165" i="12"/>
  <c r="D165" i="12" s="1"/>
  <c r="I165" i="12"/>
  <c r="L165" i="12"/>
  <c r="AL164" i="11"/>
  <c r="Z164" i="11"/>
  <c r="N164" i="11"/>
  <c r="B164" i="11"/>
  <c r="AE164" i="11"/>
  <c r="S164" i="11"/>
  <c r="G164" i="11"/>
  <c r="AD164" i="11"/>
  <c r="R164" i="11"/>
  <c r="Q164" i="5" s="1"/>
  <c r="F164" i="11"/>
  <c r="Q164" i="11"/>
  <c r="AH164" i="11"/>
  <c r="X177" i="15"/>
  <c r="Y177" i="15"/>
  <c r="F178" i="12"/>
  <c r="C178" i="12"/>
  <c r="D178" i="12" s="1"/>
  <c r="O178" i="12"/>
  <c r="I178" i="12"/>
  <c r="AJ177" i="11"/>
  <c r="X177" i="11"/>
  <c r="L177" i="11"/>
  <c r="L178" i="12"/>
  <c r="AC177" i="11"/>
  <c r="Q177" i="11"/>
  <c r="E177" i="11"/>
  <c r="AB177" i="11"/>
  <c r="P177" i="11"/>
  <c r="D177" i="11"/>
  <c r="R177" i="11"/>
  <c r="AG177" i="11"/>
  <c r="Y182" i="15"/>
  <c r="X182" i="15"/>
  <c r="I183" i="12"/>
  <c r="F183" i="12"/>
  <c r="G183" i="12" s="1"/>
  <c r="O183" i="12"/>
  <c r="C183" i="12"/>
  <c r="D183" i="12" s="1"/>
  <c r="AL182" i="11"/>
  <c r="Z182" i="11"/>
  <c r="N182" i="11"/>
  <c r="B182" i="11"/>
  <c r="AE182" i="11"/>
  <c r="S182" i="11"/>
  <c r="G182" i="11"/>
  <c r="AD182" i="11"/>
  <c r="R182" i="11"/>
  <c r="Q182" i="5" s="1"/>
  <c r="F182" i="11"/>
  <c r="Q182" i="11"/>
  <c r="AH182" i="11"/>
  <c r="B187" i="11"/>
  <c r="R187" i="11"/>
  <c r="AI187" i="11"/>
  <c r="X195" i="15"/>
  <c r="Y195" i="15"/>
  <c r="F196" i="12"/>
  <c r="L196" i="12"/>
  <c r="I196" i="12"/>
  <c r="C196" i="12"/>
  <c r="AJ195" i="11"/>
  <c r="X195" i="11"/>
  <c r="L195" i="11"/>
  <c r="AC195" i="11"/>
  <c r="Q195" i="11"/>
  <c r="E195" i="11"/>
  <c r="AB195" i="11"/>
  <c r="P195" i="11"/>
  <c r="D195" i="11"/>
  <c r="R195" i="11"/>
  <c r="AG195" i="11"/>
  <c r="K196" i="11"/>
  <c r="AB196" i="11"/>
  <c r="X198" i="15"/>
  <c r="Y198" i="15"/>
  <c r="O199" i="12"/>
  <c r="C199" i="12"/>
  <c r="D199" i="12" s="1"/>
  <c r="I199" i="12"/>
  <c r="L199" i="12"/>
  <c r="F199" i="12"/>
  <c r="AL198" i="11"/>
  <c r="Z198" i="11"/>
  <c r="N198" i="11"/>
  <c r="B198" i="11"/>
  <c r="AK198" i="11"/>
  <c r="X198" i="11"/>
  <c r="K198" i="11"/>
  <c r="AD198" i="11"/>
  <c r="Q198" i="11"/>
  <c r="D198" i="11"/>
  <c r="AC198" i="11"/>
  <c r="P198" i="11"/>
  <c r="C198" i="11"/>
  <c r="T198" i="11"/>
  <c r="AJ198" i="11"/>
  <c r="U12" i="12"/>
  <c r="V22" i="12"/>
  <c r="Z40" i="12"/>
  <c r="AA43" i="12"/>
  <c r="S111" i="12"/>
  <c r="AA111" i="12"/>
  <c r="Y111" i="12"/>
  <c r="X111" i="12"/>
  <c r="Q111" i="12"/>
  <c r="W111" i="12"/>
  <c r="V111" i="12"/>
  <c r="AC111" i="12"/>
  <c r="AB111" i="12"/>
  <c r="Z111" i="12"/>
  <c r="U111" i="12"/>
  <c r="R150" i="12"/>
  <c r="AB150" i="12"/>
  <c r="X150" i="12"/>
  <c r="AC150" i="12"/>
  <c r="AA150" i="12"/>
  <c r="Z150" i="12"/>
  <c r="W150" i="12"/>
  <c r="V150" i="12"/>
  <c r="U150" i="12"/>
  <c r="Q150" i="12"/>
  <c r="Y150" i="12"/>
  <c r="T150" i="12"/>
  <c r="S150" i="12"/>
  <c r="F160" i="12"/>
  <c r="AC179" i="12"/>
  <c r="Q179" i="12"/>
  <c r="AA179" i="12"/>
  <c r="Z179" i="12"/>
  <c r="W179" i="12"/>
  <c r="AB179" i="12"/>
  <c r="X179" i="12"/>
  <c r="V179" i="12"/>
  <c r="U179" i="12"/>
  <c r="Y179" i="12"/>
  <c r="S179" i="12"/>
  <c r="R179" i="12"/>
  <c r="C197" i="12"/>
  <c r="D197" i="12" s="1"/>
  <c r="J145" i="11"/>
  <c r="Y145" i="11"/>
  <c r="G145" i="13" s="1"/>
  <c r="X154" i="15"/>
  <c r="Y154" i="15"/>
  <c r="O155" i="12"/>
  <c r="C155" i="12"/>
  <c r="D155" i="12" s="1"/>
  <c r="F155" i="12"/>
  <c r="AH154" i="11"/>
  <c r="V154" i="11"/>
  <c r="J154" i="11"/>
  <c r="I155" i="12"/>
  <c r="AA154" i="11"/>
  <c r="O154" i="11"/>
  <c r="C154" i="11"/>
  <c r="AL154" i="11"/>
  <c r="Z154" i="11"/>
  <c r="N154" i="11"/>
  <c r="B154" i="11"/>
  <c r="R154" i="11"/>
  <c r="AG154" i="11"/>
  <c r="B159" i="11"/>
  <c r="S159" i="11"/>
  <c r="AH159" i="11"/>
  <c r="J163" i="11"/>
  <c r="Y163" i="11"/>
  <c r="F163" i="13" s="1"/>
  <c r="C164" i="11"/>
  <c r="T164" i="11"/>
  <c r="AI164" i="11"/>
  <c r="Y172" i="15"/>
  <c r="X172" i="15"/>
  <c r="I173" i="12"/>
  <c r="L173" i="12"/>
  <c r="F173" i="12"/>
  <c r="C173" i="12"/>
  <c r="D173" i="12" s="1"/>
  <c r="O173" i="12"/>
  <c r="AH172" i="11"/>
  <c r="V172" i="11"/>
  <c r="J172" i="11"/>
  <c r="AA172" i="11"/>
  <c r="O172" i="11"/>
  <c r="C172" i="11"/>
  <c r="AL172" i="11"/>
  <c r="Z172" i="11"/>
  <c r="N172" i="11"/>
  <c r="B172" i="11"/>
  <c r="R172" i="11"/>
  <c r="AG172" i="11"/>
  <c r="B177" i="11"/>
  <c r="S177" i="11"/>
  <c r="AH177" i="11"/>
  <c r="J181" i="11"/>
  <c r="Y181" i="11"/>
  <c r="D181" i="13" s="1"/>
  <c r="C182" i="11"/>
  <c r="T182" i="11"/>
  <c r="AI182" i="11"/>
  <c r="C187" i="11"/>
  <c r="S187" i="11"/>
  <c r="AJ187" i="11"/>
  <c r="Y190" i="15"/>
  <c r="X190" i="15"/>
  <c r="F191" i="12"/>
  <c r="C191" i="12"/>
  <c r="D191" i="12" s="1"/>
  <c r="O191" i="12"/>
  <c r="L191" i="12"/>
  <c r="M191" i="12" s="1"/>
  <c r="AH190" i="11"/>
  <c r="V190" i="11"/>
  <c r="J190" i="11"/>
  <c r="AA190" i="11"/>
  <c r="O190" i="11"/>
  <c r="C190" i="11"/>
  <c r="AL190" i="11"/>
  <c r="Z190" i="11"/>
  <c r="N190" i="11"/>
  <c r="O190" i="5" s="1"/>
  <c r="B190" i="11"/>
  <c r="R190" i="11"/>
  <c r="AG190" i="11"/>
  <c r="B195" i="11"/>
  <c r="S195" i="11"/>
  <c r="J195" i="5" s="1"/>
  <c r="AH195" i="11"/>
  <c r="L196" i="11"/>
  <c r="AC196" i="11"/>
  <c r="E198" i="11"/>
  <c r="AB198" i="5" s="1"/>
  <c r="U198" i="11"/>
  <c r="Y199" i="15"/>
  <c r="X199" i="15"/>
  <c r="I200" i="12"/>
  <c r="C200" i="12"/>
  <c r="D200" i="12" s="1"/>
  <c r="L200" i="12"/>
  <c r="F200" i="12"/>
  <c r="AC199" i="11"/>
  <c r="Q199" i="11"/>
  <c r="E199" i="11"/>
  <c r="AJ199" i="11"/>
  <c r="X199" i="11"/>
  <c r="L199" i="11"/>
  <c r="AB199" i="11"/>
  <c r="N199" i="11"/>
  <c r="O199" i="5" s="1"/>
  <c r="AH199" i="11"/>
  <c r="T199" i="11"/>
  <c r="F199" i="11"/>
  <c r="AG199" i="11"/>
  <c r="S199" i="11"/>
  <c r="D199" i="11"/>
  <c r="U199" i="11"/>
  <c r="Y200" i="15"/>
  <c r="X200" i="15"/>
  <c r="L201" i="12"/>
  <c r="F201" i="12"/>
  <c r="C201" i="12"/>
  <c r="D201" i="12" s="1"/>
  <c r="O201" i="12"/>
  <c r="AA200" i="11"/>
  <c r="O200" i="11"/>
  <c r="E202" i="1" s="1"/>
  <c r="C200" i="11"/>
  <c r="AH200" i="11"/>
  <c r="V200" i="11"/>
  <c r="Q200" i="5" s="1"/>
  <c r="J200" i="11"/>
  <c r="M200" i="5" s="1"/>
  <c r="AG200" i="11"/>
  <c r="S200" i="11"/>
  <c r="F202" i="1" s="1"/>
  <c r="E200" i="11"/>
  <c r="I201" i="12"/>
  <c r="Y200" i="11"/>
  <c r="K200" i="11"/>
  <c r="D202" i="1" s="1"/>
  <c r="AL200" i="11"/>
  <c r="X200" i="11"/>
  <c r="I200" i="11"/>
  <c r="T200" i="11"/>
  <c r="V12" i="12"/>
  <c r="X22" i="12"/>
  <c r="AB40" i="12"/>
  <c r="V52" i="12"/>
  <c r="U52" i="12"/>
  <c r="T52" i="12"/>
  <c r="AA52" i="12"/>
  <c r="Z52" i="12"/>
  <c r="AC52" i="12"/>
  <c r="AB52" i="12"/>
  <c r="Y52" i="12"/>
  <c r="X52" i="12"/>
  <c r="Q52" i="12"/>
  <c r="W71" i="12"/>
  <c r="V71" i="12"/>
  <c r="U71" i="12"/>
  <c r="T71" i="12"/>
  <c r="AB71" i="12"/>
  <c r="AA71" i="12"/>
  <c r="X71" i="12"/>
  <c r="S71" i="12"/>
  <c r="R71" i="12"/>
  <c r="Q71" i="12"/>
  <c r="D89" i="12"/>
  <c r="Z158" i="12"/>
  <c r="X158" i="12"/>
  <c r="T158" i="12"/>
  <c r="AA158" i="12"/>
  <c r="Y158" i="12"/>
  <c r="W158" i="12"/>
  <c r="U158" i="12"/>
  <c r="S158" i="12"/>
  <c r="D158" i="12"/>
  <c r="R158" i="12"/>
  <c r="AC158" i="12"/>
  <c r="V158" i="12"/>
  <c r="Q158" i="12"/>
  <c r="P196" i="11"/>
  <c r="AF196" i="11"/>
  <c r="S9" i="12"/>
  <c r="Z9" i="12"/>
  <c r="U9" i="12"/>
  <c r="AA9" i="12"/>
  <c r="Y9" i="12"/>
  <c r="R9" i="12"/>
  <c r="Q11" i="12"/>
  <c r="AA17" i="12"/>
  <c r="V17" i="12"/>
  <c r="AC17" i="12"/>
  <c r="T17" i="12"/>
  <c r="S17" i="12"/>
  <c r="U17" i="12"/>
  <c r="AC19" i="12"/>
  <c r="Q19" i="12"/>
  <c r="X19" i="12"/>
  <c r="AB19" i="12"/>
  <c r="T19" i="12"/>
  <c r="S19" i="12"/>
  <c r="U19" i="12"/>
  <c r="W28" i="12"/>
  <c r="S43" i="12"/>
  <c r="R43" i="12"/>
  <c r="AC43" i="12"/>
  <c r="Q43" i="12"/>
  <c r="X43" i="12"/>
  <c r="W43" i="12"/>
  <c r="Y43" i="12"/>
  <c r="V43" i="12"/>
  <c r="S55" i="12"/>
  <c r="R55" i="12"/>
  <c r="AC55" i="12"/>
  <c r="Q55" i="12"/>
  <c r="AB55" i="12"/>
  <c r="X55" i="12"/>
  <c r="W55" i="12"/>
  <c r="AA55" i="12"/>
  <c r="Z55" i="12"/>
  <c r="T55" i="12"/>
  <c r="R60" i="12"/>
  <c r="AC60" i="12"/>
  <c r="Q60" i="12"/>
  <c r="AB60" i="12"/>
  <c r="AA60" i="12"/>
  <c r="W60" i="12"/>
  <c r="V60" i="12"/>
  <c r="X60" i="12"/>
  <c r="U60" i="12"/>
  <c r="X66" i="12"/>
  <c r="W66" i="12"/>
  <c r="V66" i="12"/>
  <c r="U66" i="12"/>
  <c r="AC66" i="12"/>
  <c r="Q66" i="12"/>
  <c r="AB66" i="12"/>
  <c r="R66" i="12"/>
  <c r="AA66" i="12"/>
  <c r="Z66" i="12"/>
  <c r="V142" i="12"/>
  <c r="T142" i="12"/>
  <c r="AB142" i="12"/>
  <c r="Z142" i="12"/>
  <c r="Y142" i="12"/>
  <c r="X142" i="12"/>
  <c r="S142" i="12"/>
  <c r="R142" i="12"/>
  <c r="AA142" i="12"/>
  <c r="W142" i="12"/>
  <c r="Q142" i="12"/>
  <c r="L183" i="12"/>
  <c r="A77" i="15"/>
  <c r="V25" i="13"/>
  <c r="T25" i="13"/>
  <c r="S25" i="13"/>
  <c r="B25" i="13"/>
  <c r="O25" i="13"/>
  <c r="N25" i="13"/>
  <c r="U25" i="13"/>
  <c r="R25" i="13"/>
  <c r="Q25" i="13"/>
  <c r="P25" i="13"/>
  <c r="F25" i="13"/>
  <c r="K26" i="12" s="1"/>
  <c r="M26" i="12" s="1"/>
  <c r="D25" i="13"/>
  <c r="E26" i="12" s="1"/>
  <c r="W25" i="13"/>
  <c r="H25" i="13"/>
  <c r="L143" i="11"/>
  <c r="X143" i="11"/>
  <c r="L149" i="11"/>
  <c r="X149" i="11"/>
  <c r="L155" i="11"/>
  <c r="X155" i="11"/>
  <c r="L161" i="11"/>
  <c r="X161" i="11"/>
  <c r="L167" i="11"/>
  <c r="X167" i="11"/>
  <c r="L173" i="11"/>
  <c r="X173" i="11"/>
  <c r="L179" i="11"/>
  <c r="X179" i="11"/>
  <c r="L185" i="11"/>
  <c r="X185" i="11"/>
  <c r="L191" i="11"/>
  <c r="X191" i="11"/>
  <c r="Y197" i="15"/>
  <c r="X197" i="15"/>
  <c r="O198" i="12"/>
  <c r="L198" i="12"/>
  <c r="I198" i="12"/>
  <c r="AB197" i="11"/>
  <c r="P197" i="11"/>
  <c r="D197" i="11"/>
  <c r="C198" i="12"/>
  <c r="D198" i="12" s="1"/>
  <c r="N197" i="11"/>
  <c r="O197" i="5" s="1"/>
  <c r="AA197" i="11"/>
  <c r="U23" i="12"/>
  <c r="AB23" i="12"/>
  <c r="AB24" i="12"/>
  <c r="W24" i="12"/>
  <c r="W25" i="12"/>
  <c r="R25" i="12"/>
  <c r="AC25" i="12"/>
  <c r="W33" i="12"/>
  <c r="V34" i="12"/>
  <c r="V35" i="12"/>
  <c r="U36" i="12"/>
  <c r="AC41" i="12"/>
  <c r="Q41" i="12"/>
  <c r="AB41" i="12"/>
  <c r="AA41" i="12"/>
  <c r="V41" i="12"/>
  <c r="T41" i="12"/>
  <c r="R72" i="12"/>
  <c r="AC72" i="12"/>
  <c r="Q72" i="12"/>
  <c r="AB72" i="12"/>
  <c r="AA72" i="12"/>
  <c r="W72" i="12"/>
  <c r="V72" i="12"/>
  <c r="Y72" i="12"/>
  <c r="R92" i="12"/>
  <c r="Z92" i="12"/>
  <c r="V92" i="12"/>
  <c r="AC92" i="12"/>
  <c r="AB92" i="12"/>
  <c r="AA92" i="12"/>
  <c r="U92" i="12"/>
  <c r="T92" i="12"/>
  <c r="W124" i="12"/>
  <c r="U134" i="12"/>
  <c r="A148" i="15"/>
  <c r="O96" i="13"/>
  <c r="W96" i="13"/>
  <c r="F96" i="13"/>
  <c r="H96" i="13"/>
  <c r="G96" i="13"/>
  <c r="E96" i="13"/>
  <c r="H96" i="5" s="1"/>
  <c r="V96" i="13"/>
  <c r="R96" i="13"/>
  <c r="N96" i="13"/>
  <c r="B96" i="13"/>
  <c r="U96" i="13"/>
  <c r="T96" i="13"/>
  <c r="E97" i="12"/>
  <c r="S96" i="13"/>
  <c r="P96" i="13"/>
  <c r="Q96" i="13"/>
  <c r="H97" i="12"/>
  <c r="H110" i="13"/>
  <c r="Y143" i="15"/>
  <c r="X143" i="15"/>
  <c r="L144" i="12"/>
  <c r="F144" i="12"/>
  <c r="O144" i="12"/>
  <c r="I144" i="12"/>
  <c r="C144" i="12"/>
  <c r="M143" i="11"/>
  <c r="Y143" i="11"/>
  <c r="AK143" i="11"/>
  <c r="X149" i="15"/>
  <c r="Y149" i="15"/>
  <c r="F150" i="12"/>
  <c r="L150" i="12"/>
  <c r="O150" i="12"/>
  <c r="I150" i="12"/>
  <c r="M149" i="11"/>
  <c r="Y149" i="11"/>
  <c r="AK149" i="11"/>
  <c r="X155" i="15"/>
  <c r="Y155" i="15"/>
  <c r="L156" i="12"/>
  <c r="F156" i="12"/>
  <c r="C156" i="12"/>
  <c r="D156" i="12" s="1"/>
  <c r="O156" i="12"/>
  <c r="M155" i="11"/>
  <c r="Y155" i="11"/>
  <c r="AK155" i="11"/>
  <c r="X161" i="15"/>
  <c r="Y161" i="15"/>
  <c r="F162" i="12"/>
  <c r="L162" i="12"/>
  <c r="C162" i="12"/>
  <c r="D162" i="12" s="1"/>
  <c r="O162" i="12"/>
  <c r="M161" i="11"/>
  <c r="Y161" i="11"/>
  <c r="D161" i="13" s="1"/>
  <c r="AK161" i="11"/>
  <c r="X167" i="15"/>
  <c r="Y167" i="15"/>
  <c r="L168" i="12"/>
  <c r="F168" i="12"/>
  <c r="O168" i="12"/>
  <c r="I168" i="12"/>
  <c r="M167" i="11"/>
  <c r="Y167" i="11"/>
  <c r="AK167" i="11"/>
  <c r="X173" i="15"/>
  <c r="Y173" i="15"/>
  <c r="F174" i="12"/>
  <c r="L174" i="12"/>
  <c r="I174" i="12"/>
  <c r="C174" i="12"/>
  <c r="D174" i="12" s="1"/>
  <c r="M173" i="11"/>
  <c r="Y173" i="11"/>
  <c r="D173" i="13" s="1"/>
  <c r="AK173" i="11"/>
  <c r="Y179" i="15"/>
  <c r="X179" i="15"/>
  <c r="L180" i="12"/>
  <c r="I180" i="12"/>
  <c r="F180" i="12"/>
  <c r="C180" i="12"/>
  <c r="D180" i="12" s="1"/>
  <c r="O180" i="12"/>
  <c r="M179" i="11"/>
  <c r="Y179" i="11"/>
  <c r="AK179" i="11"/>
  <c r="X185" i="15"/>
  <c r="Y185" i="15"/>
  <c r="F186" i="12"/>
  <c r="C186" i="12"/>
  <c r="D186" i="12" s="1"/>
  <c r="O186" i="12"/>
  <c r="L186" i="12"/>
  <c r="M185" i="11"/>
  <c r="Y185" i="11"/>
  <c r="E185" i="13" s="1"/>
  <c r="AK185" i="11"/>
  <c r="Y191" i="15"/>
  <c r="X191" i="15"/>
  <c r="O192" i="12"/>
  <c r="L192" i="12"/>
  <c r="I192" i="12"/>
  <c r="F192" i="12"/>
  <c r="C192" i="12"/>
  <c r="M191" i="11"/>
  <c r="Y191" i="11"/>
  <c r="D191" i="13" s="1"/>
  <c r="AK191" i="11"/>
  <c r="B197" i="11"/>
  <c r="O197" i="11"/>
  <c r="H197" i="5" s="1"/>
  <c r="AC197" i="11"/>
  <c r="Q23" i="12"/>
  <c r="Q24" i="12"/>
  <c r="W35" i="12"/>
  <c r="V36" i="12"/>
  <c r="U41" i="12"/>
  <c r="W47" i="12"/>
  <c r="V47" i="12"/>
  <c r="U47" i="12"/>
  <c r="AB47" i="12"/>
  <c r="AA47" i="12"/>
  <c r="T47" i="12"/>
  <c r="X54" i="12"/>
  <c r="W54" i="12"/>
  <c r="V54" i="12"/>
  <c r="U54" i="12"/>
  <c r="AC54" i="12"/>
  <c r="Q54" i="12"/>
  <c r="AB54" i="12"/>
  <c r="Y54" i="12"/>
  <c r="Z72" i="12"/>
  <c r="S99" i="12"/>
  <c r="AA99" i="12"/>
  <c r="R99" i="12"/>
  <c r="D99" i="12"/>
  <c r="Q99" i="12"/>
  <c r="X99" i="12"/>
  <c r="W99" i="12"/>
  <c r="V99" i="12"/>
  <c r="U99" i="12"/>
  <c r="AC99" i="12"/>
  <c r="R107" i="12"/>
  <c r="T118" i="12"/>
  <c r="AB118" i="12"/>
  <c r="AC118" i="12"/>
  <c r="Z118" i="12"/>
  <c r="W118" i="12"/>
  <c r="V118" i="12"/>
  <c r="S118" i="12"/>
  <c r="R118" i="12"/>
  <c r="Q118" i="12"/>
  <c r="AA118" i="12"/>
  <c r="I162" i="12"/>
  <c r="A113" i="15"/>
  <c r="N61" i="13"/>
  <c r="H61" i="13"/>
  <c r="W61" i="13"/>
  <c r="D61" i="13"/>
  <c r="N61" i="5" s="1"/>
  <c r="S61" i="13"/>
  <c r="R61" i="13"/>
  <c r="P61" i="13"/>
  <c r="O61" i="13"/>
  <c r="F61" i="13"/>
  <c r="K62" i="12" s="1"/>
  <c r="V61" i="13"/>
  <c r="U61" i="13"/>
  <c r="T61" i="13"/>
  <c r="Q61" i="13"/>
  <c r="A131" i="15"/>
  <c r="U79" i="13"/>
  <c r="Q79" i="13"/>
  <c r="N79" i="13"/>
  <c r="S79" i="13"/>
  <c r="P79" i="13"/>
  <c r="O79" i="13"/>
  <c r="B79" i="13"/>
  <c r="R79" i="13"/>
  <c r="H79" i="13"/>
  <c r="E79" i="13"/>
  <c r="H80" i="12" s="1"/>
  <c r="J80" i="12" s="1"/>
  <c r="B80" i="12"/>
  <c r="V79" i="13"/>
  <c r="T79" i="13"/>
  <c r="W79" i="13"/>
  <c r="S33" i="12"/>
  <c r="Z33" i="12"/>
  <c r="AC33" i="12"/>
  <c r="AA35" i="12"/>
  <c r="AA36" i="12"/>
  <c r="V64" i="12"/>
  <c r="U64" i="12"/>
  <c r="T64" i="12"/>
  <c r="S64" i="12"/>
  <c r="AA64" i="12"/>
  <c r="Z64" i="12"/>
  <c r="X64" i="12"/>
  <c r="W78" i="12"/>
  <c r="Y107" i="12"/>
  <c r="C150" i="12"/>
  <c r="D150" i="12" s="1"/>
  <c r="A163" i="15"/>
  <c r="U111" i="13"/>
  <c r="D111" i="13"/>
  <c r="N111" i="5" s="1"/>
  <c r="Q111" i="13"/>
  <c r="P111" i="13"/>
  <c r="O111" i="13"/>
  <c r="N111" i="13"/>
  <c r="G111" i="13"/>
  <c r="T111" i="5" s="1"/>
  <c r="V111" i="13"/>
  <c r="B111" i="13"/>
  <c r="R111" i="13"/>
  <c r="F111" i="13"/>
  <c r="J111" i="5" s="1"/>
  <c r="E111" i="13"/>
  <c r="H112" i="12" s="1"/>
  <c r="N112" i="12"/>
  <c r="B112" i="12"/>
  <c r="W111" i="13"/>
  <c r="S111" i="13"/>
  <c r="K112" i="12"/>
  <c r="M112" i="12" s="1"/>
  <c r="T111" i="13"/>
  <c r="A165" i="15"/>
  <c r="P113" i="13"/>
  <c r="V113" i="13"/>
  <c r="D113" i="13"/>
  <c r="R113" i="13"/>
  <c r="E113" i="13"/>
  <c r="H113" i="5" s="1"/>
  <c r="W113" i="13"/>
  <c r="B113" i="13"/>
  <c r="T113" i="13"/>
  <c r="N113" i="13"/>
  <c r="U113" i="13"/>
  <c r="S113" i="13"/>
  <c r="G113" i="13"/>
  <c r="F113" i="13"/>
  <c r="K114" i="12" s="1"/>
  <c r="M114" i="12" s="1"/>
  <c r="Q113" i="13"/>
  <c r="O113" i="13"/>
  <c r="H113" i="13"/>
  <c r="N114" i="12"/>
  <c r="P114" i="12" s="1"/>
  <c r="B114" i="12"/>
  <c r="D114" i="12" s="1"/>
  <c r="A177" i="15"/>
  <c r="P125" i="13"/>
  <c r="Q125" i="13"/>
  <c r="O125" i="13"/>
  <c r="W125" i="13"/>
  <c r="B125" i="13"/>
  <c r="S125" i="13"/>
  <c r="R125" i="13"/>
  <c r="H125" i="13"/>
  <c r="U125" i="13"/>
  <c r="N125" i="13"/>
  <c r="V125" i="13"/>
  <c r="T125" i="13"/>
  <c r="B126" i="12"/>
  <c r="Z34" i="12"/>
  <c r="U34" i="12"/>
  <c r="AC34" i="12"/>
  <c r="X42" i="12"/>
  <c r="W42" i="12"/>
  <c r="V42" i="12"/>
  <c r="AC42" i="12"/>
  <c r="Q42" i="12"/>
  <c r="AB42" i="12"/>
  <c r="T42" i="12"/>
  <c r="R48" i="12"/>
  <c r="AC48" i="12"/>
  <c r="Q48" i="12"/>
  <c r="AB48" i="12"/>
  <c r="D48" i="12"/>
  <c r="W48" i="12"/>
  <c r="V48" i="12"/>
  <c r="U48" i="12"/>
  <c r="Y64" i="12"/>
  <c r="U77" i="12"/>
  <c r="AC77" i="12"/>
  <c r="Q77" i="12"/>
  <c r="T77" i="12"/>
  <c r="S77" i="12"/>
  <c r="R77" i="12"/>
  <c r="Z77" i="12"/>
  <c r="Y77" i="12"/>
  <c r="AB77" i="12"/>
  <c r="D144" i="12"/>
  <c r="AB160" i="12"/>
  <c r="Z160" i="12"/>
  <c r="V160" i="12"/>
  <c r="AC160" i="12"/>
  <c r="Y160" i="12"/>
  <c r="X160" i="12"/>
  <c r="W160" i="12"/>
  <c r="T160" i="12"/>
  <c r="S160" i="12"/>
  <c r="R160" i="12"/>
  <c r="Q160" i="12"/>
  <c r="Q33" i="12"/>
  <c r="U35" i="12"/>
  <c r="AB35" i="12"/>
  <c r="D35" i="12"/>
  <c r="AB36" i="12"/>
  <c r="D36" i="12"/>
  <c r="W36" i="12"/>
  <c r="D64" i="12"/>
  <c r="AB64" i="12"/>
  <c r="AB78" i="12"/>
  <c r="D78" i="12"/>
  <c r="X78" i="12"/>
  <c r="T78" i="12"/>
  <c r="S78" i="12"/>
  <c r="R78" i="12"/>
  <c r="Q78" i="12"/>
  <c r="Z78" i="12"/>
  <c r="Y78" i="12"/>
  <c r="AC78" i="12"/>
  <c r="AA107" i="12"/>
  <c r="W107" i="12"/>
  <c r="AB107" i="12"/>
  <c r="Z107" i="12"/>
  <c r="Q107" i="12"/>
  <c r="V107" i="12"/>
  <c r="U107" i="12"/>
  <c r="D121" i="12"/>
  <c r="Z124" i="12"/>
  <c r="V124" i="12"/>
  <c r="J124" i="12"/>
  <c r="AA124" i="12"/>
  <c r="Y124" i="12"/>
  <c r="X124" i="12"/>
  <c r="T124" i="12"/>
  <c r="S124" i="12"/>
  <c r="U124" i="12"/>
  <c r="R124" i="12"/>
  <c r="Y127" i="12"/>
  <c r="W127" i="12"/>
  <c r="S127" i="12"/>
  <c r="AB127" i="12"/>
  <c r="AA127" i="12"/>
  <c r="Z127" i="12"/>
  <c r="U127" i="12"/>
  <c r="T127" i="12"/>
  <c r="X127" i="12"/>
  <c r="V127" i="12"/>
  <c r="R127" i="12"/>
  <c r="Q127" i="12"/>
  <c r="Z134" i="12"/>
  <c r="X134" i="12"/>
  <c r="T134" i="12"/>
  <c r="Y134" i="12"/>
  <c r="W134" i="12"/>
  <c r="V134" i="12"/>
  <c r="R134" i="12"/>
  <c r="Q134" i="12"/>
  <c r="S134" i="12"/>
  <c r="AC134" i="12"/>
  <c r="I186" i="12"/>
  <c r="H111" i="13"/>
  <c r="H143" i="11"/>
  <c r="T143" i="11"/>
  <c r="AF143" i="11"/>
  <c r="H149" i="11"/>
  <c r="T149" i="11"/>
  <c r="AF149" i="11"/>
  <c r="H155" i="11"/>
  <c r="T155" i="11"/>
  <c r="AF155" i="11"/>
  <c r="H161" i="11"/>
  <c r="T161" i="11"/>
  <c r="AF161" i="11"/>
  <c r="H167" i="11"/>
  <c r="T167" i="11"/>
  <c r="AF167" i="11"/>
  <c r="H173" i="11"/>
  <c r="T173" i="11"/>
  <c r="AF173" i="11"/>
  <c r="H179" i="11"/>
  <c r="T179" i="11"/>
  <c r="AF179" i="11"/>
  <c r="H185" i="11"/>
  <c r="T185" i="11"/>
  <c r="AF185" i="11"/>
  <c r="H191" i="11"/>
  <c r="T191" i="11"/>
  <c r="AF191" i="11"/>
  <c r="J197" i="11"/>
  <c r="W197" i="11"/>
  <c r="AJ197" i="11"/>
  <c r="Y23" i="12"/>
  <c r="Y24" i="12"/>
  <c r="Y25" i="12"/>
  <c r="R33" i="12"/>
  <c r="Q34" i="12"/>
  <c r="Q35" i="12"/>
  <c r="Q36" i="12"/>
  <c r="Y42" i="12"/>
  <c r="AB46" i="12"/>
  <c r="D46" i="12"/>
  <c r="AA46" i="12"/>
  <c r="Z46" i="12"/>
  <c r="U46" i="12"/>
  <c r="T46" i="12"/>
  <c r="V46" i="12"/>
  <c r="Y48" i="12"/>
  <c r="AC64" i="12"/>
  <c r="S72" i="12"/>
  <c r="W79" i="12"/>
  <c r="S79" i="12"/>
  <c r="T79" i="12"/>
  <c r="R79" i="12"/>
  <c r="Q79" i="12"/>
  <c r="Z79" i="12"/>
  <c r="Y79" i="12"/>
  <c r="AB79" i="12"/>
  <c r="S92" i="12"/>
  <c r="AA95" i="12"/>
  <c r="W95" i="12"/>
  <c r="T95" i="12"/>
  <c r="S95" i="12"/>
  <c r="Y95" i="12"/>
  <c r="X95" i="12"/>
  <c r="V95" i="12"/>
  <c r="U95" i="12"/>
  <c r="T99" i="12"/>
  <c r="X118" i="12"/>
  <c r="AC167" i="12"/>
  <c r="Q167" i="12"/>
  <c r="AA167" i="12"/>
  <c r="W167" i="12"/>
  <c r="AB167" i="12"/>
  <c r="Z167" i="12"/>
  <c r="X167" i="12"/>
  <c r="V167" i="12"/>
  <c r="U167" i="12"/>
  <c r="Y167" i="12"/>
  <c r="A80" i="15"/>
  <c r="T28" i="13"/>
  <c r="P28" i="13"/>
  <c r="N28" i="13"/>
  <c r="H28" i="13"/>
  <c r="V28" i="13"/>
  <c r="U28" i="13"/>
  <c r="W28" i="13"/>
  <c r="S28" i="13"/>
  <c r="R28" i="13"/>
  <c r="Q28" i="13"/>
  <c r="O28" i="13"/>
  <c r="B28" i="13"/>
  <c r="Y45" i="12"/>
  <c r="Y57" i="12"/>
  <c r="T58" i="12"/>
  <c r="Y69" i="12"/>
  <c r="T70" i="12"/>
  <c r="X80" i="12"/>
  <c r="V96" i="12"/>
  <c r="R96" i="12"/>
  <c r="T96" i="12"/>
  <c r="S96" i="12"/>
  <c r="Q96" i="12"/>
  <c r="AB108" i="12"/>
  <c r="X110" i="12"/>
  <c r="T110" i="12"/>
  <c r="Z110" i="12"/>
  <c r="Y110" i="12"/>
  <c r="Q110" i="12"/>
  <c r="U113" i="12"/>
  <c r="AC113" i="12"/>
  <c r="Q113" i="12"/>
  <c r="AB113" i="12"/>
  <c r="Y113" i="12"/>
  <c r="X113" i="12"/>
  <c r="S113" i="12"/>
  <c r="W115" i="12"/>
  <c r="S115" i="12"/>
  <c r="AB115" i="12"/>
  <c r="Y115" i="12"/>
  <c r="X115" i="12"/>
  <c r="R115" i="12"/>
  <c r="U147" i="12"/>
  <c r="S147" i="12"/>
  <c r="AA147" i="12"/>
  <c r="V147" i="12"/>
  <c r="T147" i="12"/>
  <c r="R147" i="12"/>
  <c r="AC147" i="12"/>
  <c r="AB147" i="12"/>
  <c r="R155" i="12"/>
  <c r="R162" i="12"/>
  <c r="AB162" i="12"/>
  <c r="X162" i="12"/>
  <c r="U162" i="12"/>
  <c r="T162" i="12"/>
  <c r="S162" i="12"/>
  <c r="AC162" i="12"/>
  <c r="Q194" i="12"/>
  <c r="T15" i="12"/>
  <c r="T27" i="12"/>
  <c r="R37" i="12"/>
  <c r="T39" i="12"/>
  <c r="S44" i="12"/>
  <c r="Z45" i="12"/>
  <c r="R49" i="12"/>
  <c r="T51" i="12"/>
  <c r="S56" i="12"/>
  <c r="Z57" i="12"/>
  <c r="U58" i="12"/>
  <c r="R61" i="12"/>
  <c r="T63" i="12"/>
  <c r="S68" i="12"/>
  <c r="Z69" i="12"/>
  <c r="U70" i="12"/>
  <c r="R73" i="12"/>
  <c r="T75" i="12"/>
  <c r="V86" i="12"/>
  <c r="V87" i="12"/>
  <c r="U88" i="12"/>
  <c r="V89" i="12"/>
  <c r="U90" i="12"/>
  <c r="U91" i="12"/>
  <c r="U96" i="12"/>
  <c r="AA98" i="12"/>
  <c r="Z100" i="12"/>
  <c r="V100" i="12"/>
  <c r="J100" i="12"/>
  <c r="Q100" i="12"/>
  <c r="R100" i="12"/>
  <c r="T106" i="12"/>
  <c r="AB106" i="12"/>
  <c r="AA106" i="12"/>
  <c r="Z106" i="12"/>
  <c r="R106" i="12"/>
  <c r="R110" i="12"/>
  <c r="T113" i="12"/>
  <c r="T115" i="12"/>
  <c r="AA119" i="12"/>
  <c r="W119" i="12"/>
  <c r="AC119" i="12"/>
  <c r="Z119" i="12"/>
  <c r="V119" i="12"/>
  <c r="U119" i="12"/>
  <c r="T119" i="12"/>
  <c r="U135" i="12"/>
  <c r="S135" i="12"/>
  <c r="AA135" i="12"/>
  <c r="AB135" i="12"/>
  <c r="Z135" i="12"/>
  <c r="Y135" i="12"/>
  <c r="J135" i="12"/>
  <c r="V135" i="12"/>
  <c r="T135" i="12"/>
  <c r="AB136" i="12"/>
  <c r="Z136" i="12"/>
  <c r="V136" i="12"/>
  <c r="AC136" i="12"/>
  <c r="AA136" i="12"/>
  <c r="W136" i="12"/>
  <c r="U136" i="12"/>
  <c r="Y136" i="12"/>
  <c r="U159" i="12"/>
  <c r="S159" i="12"/>
  <c r="AA159" i="12"/>
  <c r="AC159" i="12"/>
  <c r="M159" i="12"/>
  <c r="AB159" i="12"/>
  <c r="Z159" i="12"/>
  <c r="X159" i="12"/>
  <c r="W159" i="12"/>
  <c r="V159" i="12"/>
  <c r="A76" i="15"/>
  <c r="P24" i="13"/>
  <c r="N24" i="13"/>
  <c r="H24" i="13"/>
  <c r="U24" i="13"/>
  <c r="T24" i="13"/>
  <c r="S24" i="13"/>
  <c r="R24" i="13"/>
  <c r="Q24" i="13"/>
  <c r="O24" i="13"/>
  <c r="B24" i="13"/>
  <c r="W24" i="13"/>
  <c r="V24" i="13"/>
  <c r="Y58" i="12"/>
  <c r="Y70" i="12"/>
  <c r="R80" i="12"/>
  <c r="Z80" i="12"/>
  <c r="V108" i="12"/>
  <c r="R108" i="12"/>
  <c r="AA108" i="12"/>
  <c r="Z108" i="12"/>
  <c r="Q108" i="12"/>
  <c r="W110" i="12"/>
  <c r="Z112" i="12"/>
  <c r="V112" i="12"/>
  <c r="AC112" i="12"/>
  <c r="Y112" i="12"/>
  <c r="X112" i="12"/>
  <c r="R112" i="12"/>
  <c r="AA113" i="12"/>
  <c r="AA115" i="12"/>
  <c r="V120" i="12"/>
  <c r="R120" i="12"/>
  <c r="AB120" i="12"/>
  <c r="Z120" i="12"/>
  <c r="W120" i="12"/>
  <c r="U120" i="12"/>
  <c r="T120" i="12"/>
  <c r="U125" i="12"/>
  <c r="AC125" i="12"/>
  <c r="Q125" i="12"/>
  <c r="Z125" i="12"/>
  <c r="Y125" i="12"/>
  <c r="X125" i="12"/>
  <c r="T125" i="12"/>
  <c r="S125" i="12"/>
  <c r="D125" i="12"/>
  <c r="AA125" i="12"/>
  <c r="AC155" i="12"/>
  <c r="Q155" i="12"/>
  <c r="AA155" i="12"/>
  <c r="W155" i="12"/>
  <c r="U155" i="12"/>
  <c r="T155" i="12"/>
  <c r="S155" i="12"/>
  <c r="AB155" i="12"/>
  <c r="Z187" i="12"/>
  <c r="U187" i="12"/>
  <c r="S187" i="12"/>
  <c r="R187" i="12"/>
  <c r="Q187" i="12"/>
  <c r="AA187" i="12"/>
  <c r="X187" i="12"/>
  <c r="V187" i="12"/>
  <c r="T187" i="12"/>
  <c r="A66" i="15"/>
  <c r="P14" i="13"/>
  <c r="N14" i="13"/>
  <c r="H14" i="13"/>
  <c r="U14" i="13"/>
  <c r="D14" i="13"/>
  <c r="T14" i="13"/>
  <c r="F14" i="13"/>
  <c r="K15" i="12" s="1"/>
  <c r="E14" i="13"/>
  <c r="B14" i="13"/>
  <c r="V14" i="13"/>
  <c r="R14" i="13"/>
  <c r="W14" i="13"/>
  <c r="S14" i="13"/>
  <c r="O14" i="13"/>
  <c r="G14" i="13"/>
  <c r="A160" i="15"/>
  <c r="O108" i="13"/>
  <c r="W108" i="13"/>
  <c r="F108" i="13"/>
  <c r="J108" i="5" s="1"/>
  <c r="H108" i="13"/>
  <c r="G108" i="13"/>
  <c r="E108" i="13"/>
  <c r="H109" i="12" s="1"/>
  <c r="V108" i="13"/>
  <c r="R108" i="13"/>
  <c r="T108" i="13"/>
  <c r="S108" i="13"/>
  <c r="D108" i="13"/>
  <c r="U108" i="13"/>
  <c r="Q108" i="13"/>
  <c r="N108" i="13"/>
  <c r="B108" i="13"/>
  <c r="P108" i="13"/>
  <c r="K109" i="12"/>
  <c r="W37" i="12"/>
  <c r="X44" i="12"/>
  <c r="S45" i="12"/>
  <c r="W49" i="12"/>
  <c r="X56" i="12"/>
  <c r="S57" i="12"/>
  <c r="Z58" i="12"/>
  <c r="W61" i="12"/>
  <c r="X68" i="12"/>
  <c r="S69" i="12"/>
  <c r="Z70" i="12"/>
  <c r="W73" i="12"/>
  <c r="Q80" i="12"/>
  <c r="T82" i="12"/>
  <c r="AB82" i="12"/>
  <c r="D82" i="12"/>
  <c r="AA83" i="12"/>
  <c r="W83" i="12"/>
  <c r="V84" i="12"/>
  <c r="R84" i="12"/>
  <c r="AC84" i="12"/>
  <c r="AB87" i="12"/>
  <c r="AB88" i="12"/>
  <c r="AA89" i="12"/>
  <c r="AA90" i="12"/>
  <c r="AA96" i="12"/>
  <c r="X100" i="12"/>
  <c r="S108" i="12"/>
  <c r="AA110" i="12"/>
  <c r="S112" i="12"/>
  <c r="AB114" i="12"/>
  <c r="X114" i="12"/>
  <c r="AC114" i="12"/>
  <c r="Y114" i="12"/>
  <c r="W114" i="12"/>
  <c r="S114" i="12"/>
  <c r="AC115" i="12"/>
  <c r="X120" i="12"/>
  <c r="X122" i="12"/>
  <c r="T122" i="12"/>
  <c r="AA122" i="12"/>
  <c r="Y122" i="12"/>
  <c r="U122" i="12"/>
  <c r="S122" i="12"/>
  <c r="V122" i="12"/>
  <c r="AB125" i="12"/>
  <c r="Q162" i="12"/>
  <c r="R174" i="12"/>
  <c r="AB174" i="12"/>
  <c r="X174" i="12"/>
  <c r="AC174" i="12"/>
  <c r="AA174" i="12"/>
  <c r="Y174" i="12"/>
  <c r="W174" i="12"/>
  <c r="V174" i="12"/>
  <c r="A69" i="15"/>
  <c r="V17" i="13"/>
  <c r="E17" i="13"/>
  <c r="H18" i="12" s="1"/>
  <c r="T17" i="13"/>
  <c r="S17" i="13"/>
  <c r="B17" i="13"/>
  <c r="O17" i="13"/>
  <c r="N17" i="13"/>
  <c r="H17" i="13"/>
  <c r="G17" i="13"/>
  <c r="F17" i="13"/>
  <c r="D17" i="13"/>
  <c r="U17" i="13"/>
  <c r="W17" i="13"/>
  <c r="A128" i="15"/>
  <c r="O76" i="13"/>
  <c r="W76" i="13"/>
  <c r="V76" i="13"/>
  <c r="T76" i="13"/>
  <c r="R76" i="13"/>
  <c r="Q76" i="13"/>
  <c r="P76" i="13"/>
  <c r="N76" i="13"/>
  <c r="H76" i="13"/>
  <c r="U76" i="13"/>
  <c r="A149" i="15"/>
  <c r="U97" i="13"/>
  <c r="D97" i="13"/>
  <c r="E98" i="12" s="1"/>
  <c r="G98" i="12" s="1"/>
  <c r="Q97" i="13"/>
  <c r="E97" i="13"/>
  <c r="H98" i="12" s="1"/>
  <c r="J98" i="12" s="1"/>
  <c r="W97" i="13"/>
  <c r="V97" i="13"/>
  <c r="B97" i="13"/>
  <c r="S97" i="13"/>
  <c r="N97" i="13"/>
  <c r="P97" i="13"/>
  <c r="H97" i="13"/>
  <c r="G97" i="13"/>
  <c r="T97" i="13"/>
  <c r="R97" i="13"/>
  <c r="O97" i="13"/>
  <c r="F97" i="13"/>
  <c r="R97" i="5" s="1"/>
  <c r="Y44" i="12"/>
  <c r="T45" i="12"/>
  <c r="X49" i="12"/>
  <c r="Y56" i="12"/>
  <c r="T57" i="12"/>
  <c r="AA58" i="12"/>
  <c r="X61" i="12"/>
  <c r="Y68" i="12"/>
  <c r="T69" i="12"/>
  <c r="AA70" i="12"/>
  <c r="X73" i="12"/>
  <c r="S80" i="12"/>
  <c r="X86" i="12"/>
  <c r="T86" i="12"/>
  <c r="AC86" i="12"/>
  <c r="AB96" i="12"/>
  <c r="X98" i="12"/>
  <c r="T98" i="12"/>
  <c r="R98" i="12"/>
  <c r="D98" i="12"/>
  <c r="Q98" i="12"/>
  <c r="S98" i="12"/>
  <c r="T108" i="12"/>
  <c r="AB110" i="12"/>
  <c r="T112" i="12"/>
  <c r="Y120" i="12"/>
  <c r="AB126" i="12"/>
  <c r="X126" i="12"/>
  <c r="Z126" i="12"/>
  <c r="Y126" i="12"/>
  <c r="W126" i="12"/>
  <c r="T126" i="12"/>
  <c r="S126" i="12"/>
  <c r="AA126" i="12"/>
  <c r="Q147" i="12"/>
  <c r="V162" i="12"/>
  <c r="Q14" i="13"/>
  <c r="H85" i="13"/>
  <c r="D58" i="12"/>
  <c r="D70" i="12"/>
  <c r="T80" i="12"/>
  <c r="S87" i="12"/>
  <c r="AA87" i="12"/>
  <c r="Z88" i="12"/>
  <c r="V88" i="12"/>
  <c r="U89" i="12"/>
  <c r="AC89" i="12"/>
  <c r="Q89" i="12"/>
  <c r="AB90" i="12"/>
  <c r="D90" i="12"/>
  <c r="X90" i="12"/>
  <c r="W91" i="12"/>
  <c r="S91" i="12"/>
  <c r="AC91" i="12"/>
  <c r="T94" i="12"/>
  <c r="AB94" i="12"/>
  <c r="D94" i="12"/>
  <c r="U94" i="12"/>
  <c r="S94" i="12"/>
  <c r="R94" i="12"/>
  <c r="AC96" i="12"/>
  <c r="U98" i="12"/>
  <c r="D108" i="12"/>
  <c r="U108" i="12"/>
  <c r="AC110" i="12"/>
  <c r="U112" i="12"/>
  <c r="AA120" i="12"/>
  <c r="AC126" i="12"/>
  <c r="W147" i="12"/>
  <c r="W162" i="12"/>
  <c r="W173" i="12"/>
  <c r="U173" i="12"/>
  <c r="AC173" i="12"/>
  <c r="Q173" i="12"/>
  <c r="AA173" i="12"/>
  <c r="Z173" i="12"/>
  <c r="Y173" i="12"/>
  <c r="V173" i="12"/>
  <c r="T173" i="12"/>
  <c r="S173" i="12"/>
  <c r="AB194" i="12"/>
  <c r="AA194" i="12"/>
  <c r="V194" i="12"/>
  <c r="W194" i="12"/>
  <c r="U194" i="12"/>
  <c r="T194" i="12"/>
  <c r="S194" i="12"/>
  <c r="AC194" i="12"/>
  <c r="Z194" i="12"/>
  <c r="Y194" i="12"/>
  <c r="A78" i="15"/>
  <c r="P26" i="13"/>
  <c r="N26" i="13"/>
  <c r="H26" i="13"/>
  <c r="U26" i="13"/>
  <c r="D26" i="13"/>
  <c r="T26" i="13"/>
  <c r="V26" i="13"/>
  <c r="S26" i="13"/>
  <c r="R26" i="13"/>
  <c r="Q26" i="13"/>
  <c r="F26" i="13"/>
  <c r="O26" i="13"/>
  <c r="G26" i="13"/>
  <c r="E26" i="13"/>
  <c r="A122" i="15"/>
  <c r="W70" i="13"/>
  <c r="N70" i="13"/>
  <c r="S70" i="13"/>
  <c r="Q70" i="13"/>
  <c r="P70" i="13"/>
  <c r="T70" i="13"/>
  <c r="R70" i="13"/>
  <c r="O70" i="13"/>
  <c r="H70" i="13"/>
  <c r="B70" i="13"/>
  <c r="A140" i="15"/>
  <c r="O88" i="13"/>
  <c r="W88" i="13"/>
  <c r="V88" i="13"/>
  <c r="R88" i="13"/>
  <c r="U88" i="13"/>
  <c r="S88" i="13"/>
  <c r="Q88" i="13"/>
  <c r="D88" i="13"/>
  <c r="T88" i="13"/>
  <c r="H88" i="13"/>
  <c r="B88" i="13"/>
  <c r="U101" i="12"/>
  <c r="AC101" i="12"/>
  <c r="Q101" i="12"/>
  <c r="AB102" i="12"/>
  <c r="X102" i="12"/>
  <c r="W103" i="12"/>
  <c r="S103" i="12"/>
  <c r="AC103" i="12"/>
  <c r="W116" i="12"/>
  <c r="Y130" i="12"/>
  <c r="AB131" i="12"/>
  <c r="Y137" i="12"/>
  <c r="AA138" i="12"/>
  <c r="Y144" i="12"/>
  <c r="AA146" i="12"/>
  <c r="Z154" i="12"/>
  <c r="X156" i="12"/>
  <c r="V156" i="12"/>
  <c r="R156" i="12"/>
  <c r="Z161" i="12"/>
  <c r="T164" i="12"/>
  <c r="R164" i="12"/>
  <c r="Z164" i="12"/>
  <c r="AB172" i="12"/>
  <c r="Z172" i="12"/>
  <c r="V172" i="12"/>
  <c r="Q172" i="12"/>
  <c r="Y176" i="12"/>
  <c r="AB180" i="12"/>
  <c r="S185" i="12"/>
  <c r="X185" i="12"/>
  <c r="W185" i="12"/>
  <c r="J185" i="12"/>
  <c r="V185" i="12"/>
  <c r="U185" i="12"/>
  <c r="Q185" i="12"/>
  <c r="AB185" i="12"/>
  <c r="Z185" i="12"/>
  <c r="A68" i="15"/>
  <c r="P16" i="13"/>
  <c r="N16" i="13"/>
  <c r="H16" i="13"/>
  <c r="U16" i="13"/>
  <c r="D16" i="13"/>
  <c r="T16" i="13"/>
  <c r="G16" i="13"/>
  <c r="F16" i="13"/>
  <c r="E16" i="13"/>
  <c r="H17" i="12" s="1"/>
  <c r="J17" i="12" s="1"/>
  <c r="W16" i="13"/>
  <c r="S16" i="13"/>
  <c r="A73" i="15"/>
  <c r="V21" i="13"/>
  <c r="E21" i="13"/>
  <c r="H22" i="12" s="1"/>
  <c r="T21" i="13"/>
  <c r="S21" i="13"/>
  <c r="B21" i="13"/>
  <c r="O21" i="13"/>
  <c r="N21" i="13"/>
  <c r="Q21" i="13"/>
  <c r="P21" i="13"/>
  <c r="H21" i="13"/>
  <c r="A89" i="15"/>
  <c r="N37" i="13"/>
  <c r="T37" i="13"/>
  <c r="B37" i="13"/>
  <c r="R37" i="13"/>
  <c r="Q37" i="13"/>
  <c r="V37" i="13"/>
  <c r="U37" i="13"/>
  <c r="S37" i="13"/>
  <c r="P37" i="13"/>
  <c r="H72" i="13"/>
  <c r="A153" i="15"/>
  <c r="U101" i="13"/>
  <c r="Q101" i="13"/>
  <c r="W101" i="13"/>
  <c r="V101" i="13"/>
  <c r="B101" i="13"/>
  <c r="S101" i="13"/>
  <c r="N101" i="13"/>
  <c r="H101" i="13"/>
  <c r="T101" i="13"/>
  <c r="P101" i="13"/>
  <c r="A219" i="15"/>
  <c r="P167" i="13"/>
  <c r="N167" i="13"/>
  <c r="Q167" i="13"/>
  <c r="H167" i="13"/>
  <c r="V167" i="13"/>
  <c r="B167" i="13"/>
  <c r="W167" i="13"/>
  <c r="U167" i="13"/>
  <c r="T167" i="13"/>
  <c r="R167" i="13"/>
  <c r="O167" i="13"/>
  <c r="Q102" i="12"/>
  <c r="R104" i="12"/>
  <c r="Z104" i="12"/>
  <c r="AC104" i="12"/>
  <c r="X116" i="12"/>
  <c r="X132" i="12"/>
  <c r="V132" i="12"/>
  <c r="R132" i="12"/>
  <c r="T140" i="12"/>
  <c r="R140" i="12"/>
  <c r="Z140" i="12"/>
  <c r="Z144" i="12"/>
  <c r="AB146" i="12"/>
  <c r="AB148" i="12"/>
  <c r="Z148" i="12"/>
  <c r="V148" i="12"/>
  <c r="Q148" i="12"/>
  <c r="AA154" i="12"/>
  <c r="Q156" i="12"/>
  <c r="AA161" i="12"/>
  <c r="AA176" i="12"/>
  <c r="AC201" i="12"/>
  <c r="Q201" i="12"/>
  <c r="AB201" i="12"/>
  <c r="X201" i="12"/>
  <c r="W201" i="12"/>
  <c r="Z201" i="12"/>
  <c r="Y201" i="12"/>
  <c r="V201" i="12"/>
  <c r="U201" i="12"/>
  <c r="R201" i="12"/>
  <c r="B16" i="13"/>
  <c r="A87" i="15"/>
  <c r="N35" i="13"/>
  <c r="R35" i="13"/>
  <c r="P35" i="13"/>
  <c r="O35" i="13"/>
  <c r="W35" i="13"/>
  <c r="V35" i="13"/>
  <c r="H35" i="13"/>
  <c r="U35" i="13"/>
  <c r="A93" i="15"/>
  <c r="N41" i="13"/>
  <c r="V41" i="13"/>
  <c r="U41" i="13"/>
  <c r="Q41" i="13"/>
  <c r="P41" i="13"/>
  <c r="T41" i="13"/>
  <c r="S41" i="13"/>
  <c r="R41" i="13"/>
  <c r="O41" i="13"/>
  <c r="B41" i="13"/>
  <c r="A115" i="15"/>
  <c r="N63" i="13"/>
  <c r="G63" i="13"/>
  <c r="R63" i="13"/>
  <c r="P63" i="13"/>
  <c r="O63" i="13"/>
  <c r="W63" i="13"/>
  <c r="D63" i="13"/>
  <c r="E64" i="12" s="1"/>
  <c r="G64" i="12" s="1"/>
  <c r="V63" i="13"/>
  <c r="H63" i="13"/>
  <c r="F63" i="13"/>
  <c r="K64" i="12" s="1"/>
  <c r="E63" i="13"/>
  <c r="H64" i="12" s="1"/>
  <c r="J64" i="12" s="1"/>
  <c r="U63" i="13"/>
  <c r="A129" i="15"/>
  <c r="U77" i="13"/>
  <c r="Q77" i="13"/>
  <c r="V77" i="13"/>
  <c r="B77" i="13"/>
  <c r="S77" i="13"/>
  <c r="T77" i="13"/>
  <c r="P77" i="13"/>
  <c r="O77" i="13"/>
  <c r="W77" i="13"/>
  <c r="H77" i="13"/>
  <c r="A198" i="15"/>
  <c r="V146" i="13"/>
  <c r="E146" i="13"/>
  <c r="H147" i="12" s="1"/>
  <c r="U146" i="13"/>
  <c r="G146" i="13"/>
  <c r="D146" i="13"/>
  <c r="E147" i="12" s="1"/>
  <c r="W146" i="13"/>
  <c r="T146" i="13"/>
  <c r="B146" i="13"/>
  <c r="Q146" i="13"/>
  <c r="R146" i="13"/>
  <c r="P146" i="13"/>
  <c r="O146" i="13"/>
  <c r="N146" i="13"/>
  <c r="H146" i="13"/>
  <c r="F146" i="13"/>
  <c r="K147" i="12" s="1"/>
  <c r="AA144" i="12"/>
  <c r="R148" i="12"/>
  <c r="AA152" i="12"/>
  <c r="S156" i="12"/>
  <c r="S164" i="12"/>
  <c r="U171" i="12"/>
  <c r="S171" i="12"/>
  <c r="AA171" i="12"/>
  <c r="Q171" i="12"/>
  <c r="S172" i="12"/>
  <c r="V178" i="12"/>
  <c r="T178" i="12"/>
  <c r="S178" i="12"/>
  <c r="AB178" i="12"/>
  <c r="R178" i="12"/>
  <c r="AC185" i="12"/>
  <c r="W195" i="12"/>
  <c r="V195" i="12"/>
  <c r="AC195" i="12"/>
  <c r="Q195" i="12"/>
  <c r="Z195" i="12"/>
  <c r="Y195" i="12"/>
  <c r="X195" i="12"/>
  <c r="U195" i="12"/>
  <c r="R195" i="12"/>
  <c r="R196" i="12"/>
  <c r="AC196" i="12"/>
  <c r="Q196" i="12"/>
  <c r="X196" i="12"/>
  <c r="AB196" i="12"/>
  <c r="AA196" i="12"/>
  <c r="Z196" i="12"/>
  <c r="Y196" i="12"/>
  <c r="U196" i="12"/>
  <c r="D196" i="12"/>
  <c r="S196" i="12"/>
  <c r="B35" i="13"/>
  <c r="A97" i="15"/>
  <c r="N45" i="13"/>
  <c r="P45" i="13"/>
  <c r="H45" i="13"/>
  <c r="G45" i="13"/>
  <c r="U45" i="13"/>
  <c r="T45" i="13"/>
  <c r="B45" i="13"/>
  <c r="W45" i="13"/>
  <c r="V45" i="13"/>
  <c r="S45" i="13"/>
  <c r="O45" i="13"/>
  <c r="E45" i="13"/>
  <c r="H46" i="12" s="1"/>
  <c r="J46" i="12" s="1"/>
  <c r="A100" i="15"/>
  <c r="T48" i="13"/>
  <c r="W48" i="13"/>
  <c r="V48" i="13"/>
  <c r="Q48" i="13"/>
  <c r="P48" i="13"/>
  <c r="H48" i="13"/>
  <c r="B48" i="13"/>
  <c r="S48" i="13"/>
  <c r="A104" i="15"/>
  <c r="T52" i="13"/>
  <c r="P52" i="13"/>
  <c r="N52" i="13"/>
  <c r="H52" i="13"/>
  <c r="V52" i="13"/>
  <c r="U52" i="13"/>
  <c r="S52" i="13"/>
  <c r="A109" i="15"/>
  <c r="N57" i="13"/>
  <c r="R57" i="13"/>
  <c r="P57" i="13"/>
  <c r="O57" i="13"/>
  <c r="W57" i="13"/>
  <c r="D57" i="13"/>
  <c r="E58" i="12" s="1"/>
  <c r="V57" i="13"/>
  <c r="S57" i="13"/>
  <c r="Q57" i="13"/>
  <c r="H57" i="13"/>
  <c r="B57" i="13"/>
  <c r="B63" i="13"/>
  <c r="O101" i="13"/>
  <c r="S167" i="13"/>
  <c r="AC131" i="12"/>
  <c r="Q131" i="12"/>
  <c r="AA131" i="12"/>
  <c r="W131" i="12"/>
  <c r="R131" i="12"/>
  <c r="R138" i="12"/>
  <c r="AB138" i="12"/>
  <c r="X138" i="12"/>
  <c r="Q138" i="12"/>
  <c r="U140" i="12"/>
  <c r="Z146" i="12"/>
  <c r="X146" i="12"/>
  <c r="T146" i="12"/>
  <c r="T148" i="12"/>
  <c r="U156" i="12"/>
  <c r="V164" i="12"/>
  <c r="Z170" i="12"/>
  <c r="X170" i="12"/>
  <c r="T170" i="12"/>
  <c r="Q170" i="12"/>
  <c r="U172" i="12"/>
  <c r="H5" i="13"/>
  <c r="Q16" i="13"/>
  <c r="R21" i="13"/>
  <c r="V27" i="13"/>
  <c r="E27" i="13"/>
  <c r="H28" i="12" s="1"/>
  <c r="T27" i="13"/>
  <c r="S27" i="13"/>
  <c r="B27" i="13"/>
  <c r="A79" i="15"/>
  <c r="O27" i="13"/>
  <c r="N27" i="13"/>
  <c r="W27" i="13"/>
  <c r="U27" i="13"/>
  <c r="R27" i="13"/>
  <c r="Q27" i="13"/>
  <c r="G27" i="13"/>
  <c r="D27" i="13"/>
  <c r="E28" i="12" s="1"/>
  <c r="G28" i="12" s="1"/>
  <c r="Q35" i="13"/>
  <c r="O37" i="13"/>
  <c r="H41" i="13"/>
  <c r="Q63" i="13"/>
  <c r="N77" i="13"/>
  <c r="A139" i="15"/>
  <c r="U87" i="13"/>
  <c r="Q87" i="13"/>
  <c r="N87" i="13"/>
  <c r="V87" i="13"/>
  <c r="B87" i="13"/>
  <c r="T87" i="13"/>
  <c r="R87" i="13"/>
  <c r="P87" i="13"/>
  <c r="O87" i="13"/>
  <c r="H87" i="13"/>
  <c r="B88" i="12"/>
  <c r="V154" i="12"/>
  <c r="T154" i="12"/>
  <c r="AB154" i="12"/>
  <c r="D154" i="12"/>
  <c r="Q154" i="12"/>
  <c r="W161" i="12"/>
  <c r="U161" i="12"/>
  <c r="AC161" i="12"/>
  <c r="Q161" i="12"/>
  <c r="T176" i="12"/>
  <c r="R176" i="12"/>
  <c r="AC176" i="12"/>
  <c r="Z176" i="12"/>
  <c r="X180" i="12"/>
  <c r="V180" i="12"/>
  <c r="U180" i="12"/>
  <c r="R180" i="12"/>
  <c r="Q180" i="12"/>
  <c r="H51" i="13"/>
  <c r="A175" i="15"/>
  <c r="P123" i="13"/>
  <c r="H123" i="13"/>
  <c r="G123" i="13"/>
  <c r="T123" i="5" s="1"/>
  <c r="U123" i="13"/>
  <c r="O123" i="13"/>
  <c r="N123" i="13"/>
  <c r="F123" i="13"/>
  <c r="D123" i="13"/>
  <c r="E124" i="12" s="1"/>
  <c r="G124" i="12" s="1"/>
  <c r="T123" i="13"/>
  <c r="V123" i="13"/>
  <c r="S123" i="13"/>
  <c r="B123" i="13"/>
  <c r="B124" i="12"/>
  <c r="W123" i="13"/>
  <c r="Q123" i="13"/>
  <c r="H143" i="13"/>
  <c r="R116" i="12"/>
  <c r="Z116" i="12"/>
  <c r="V130" i="12"/>
  <c r="T130" i="12"/>
  <c r="AB130" i="12"/>
  <c r="Q130" i="12"/>
  <c r="T131" i="12"/>
  <c r="W137" i="12"/>
  <c r="U137" i="12"/>
  <c r="AC137" i="12"/>
  <c r="Q137" i="12"/>
  <c r="T138" i="12"/>
  <c r="W140" i="12"/>
  <c r="X144" i="12"/>
  <c r="V144" i="12"/>
  <c r="R144" i="12"/>
  <c r="R146" i="12"/>
  <c r="W148" i="12"/>
  <c r="T152" i="12"/>
  <c r="R152" i="12"/>
  <c r="Z152" i="12"/>
  <c r="R154" i="12"/>
  <c r="Y156" i="12"/>
  <c r="R161" i="12"/>
  <c r="X164" i="12"/>
  <c r="X168" i="12"/>
  <c r="V168" i="12"/>
  <c r="R168" i="12"/>
  <c r="S170" i="12"/>
  <c r="X172" i="12"/>
  <c r="Q176" i="12"/>
  <c r="S180" i="12"/>
  <c r="A67" i="15"/>
  <c r="V15" i="13"/>
  <c r="T15" i="13"/>
  <c r="S15" i="13"/>
  <c r="B15" i="13"/>
  <c r="O15" i="13"/>
  <c r="N15" i="13"/>
  <c r="W15" i="13"/>
  <c r="R15" i="13"/>
  <c r="V16" i="13"/>
  <c r="A72" i="15"/>
  <c r="P20" i="13"/>
  <c r="N20" i="13"/>
  <c r="H20" i="13"/>
  <c r="U20" i="13"/>
  <c r="D20" i="13"/>
  <c r="E21" i="12" s="1"/>
  <c r="G21" i="12" s="1"/>
  <c r="T20" i="13"/>
  <c r="Q20" i="13"/>
  <c r="O20" i="13"/>
  <c r="G20" i="13"/>
  <c r="F20" i="13"/>
  <c r="K21" i="12" s="1"/>
  <c r="B20" i="13"/>
  <c r="W20" i="13"/>
  <c r="W21" i="13"/>
  <c r="F27" i="13"/>
  <c r="K28" i="12" s="1"/>
  <c r="T35" i="13"/>
  <c r="T63" i="13"/>
  <c r="S87" i="13"/>
  <c r="R182" i="12"/>
  <c r="Y183" i="12"/>
  <c r="A56" i="15"/>
  <c r="A74" i="15"/>
  <c r="P22" i="13"/>
  <c r="N22" i="13"/>
  <c r="H22" i="13"/>
  <c r="U22" i="13"/>
  <c r="T22" i="13"/>
  <c r="A75" i="15"/>
  <c r="V23" i="13"/>
  <c r="T23" i="13"/>
  <c r="S23" i="13"/>
  <c r="B23" i="13"/>
  <c r="O23" i="13"/>
  <c r="N23" i="13"/>
  <c r="H39" i="13"/>
  <c r="A92" i="15"/>
  <c r="T40" i="13"/>
  <c r="P40" i="13"/>
  <c r="N40" i="13"/>
  <c r="H40" i="13"/>
  <c r="V40" i="13"/>
  <c r="U40" i="13"/>
  <c r="H71" i="13"/>
  <c r="A142" i="15"/>
  <c r="O90" i="13"/>
  <c r="W90" i="13"/>
  <c r="F90" i="13"/>
  <c r="R90" i="5" s="1"/>
  <c r="T90" i="13"/>
  <c r="S90" i="13"/>
  <c r="R90" i="13"/>
  <c r="P90" i="13"/>
  <c r="B90" i="13"/>
  <c r="N90" i="13"/>
  <c r="H90" i="13"/>
  <c r="A155" i="15"/>
  <c r="U103" i="13"/>
  <c r="D103" i="13"/>
  <c r="E104" i="12" s="1"/>
  <c r="G104" i="12" s="1"/>
  <c r="Q103" i="13"/>
  <c r="P103" i="13"/>
  <c r="O103" i="13"/>
  <c r="N103" i="13"/>
  <c r="G103" i="13"/>
  <c r="V103" i="13"/>
  <c r="B103" i="13"/>
  <c r="T103" i="13"/>
  <c r="S103" i="13"/>
  <c r="E103" i="13"/>
  <c r="H116" i="13"/>
  <c r="A172" i="15"/>
  <c r="V120" i="13"/>
  <c r="E120" i="13"/>
  <c r="H121" i="12" s="1"/>
  <c r="N120" i="13"/>
  <c r="W120" i="13"/>
  <c r="D120" i="13"/>
  <c r="E121" i="12" s="1"/>
  <c r="T120" i="13"/>
  <c r="S120" i="13"/>
  <c r="R120" i="13"/>
  <c r="P120" i="13"/>
  <c r="F120" i="13"/>
  <c r="K121" i="12" s="1"/>
  <c r="H120" i="13"/>
  <c r="G120" i="13"/>
  <c r="H144" i="13"/>
  <c r="A225" i="15"/>
  <c r="P173" i="13"/>
  <c r="N173" i="13"/>
  <c r="H173" i="13"/>
  <c r="W173" i="13"/>
  <c r="V173" i="13"/>
  <c r="B173" i="13"/>
  <c r="S173" i="13"/>
  <c r="T173" i="13"/>
  <c r="R173" i="13"/>
  <c r="Q173" i="13"/>
  <c r="O173" i="13"/>
  <c r="U173" i="13"/>
  <c r="U81" i="12"/>
  <c r="Y85" i="12"/>
  <c r="U93" i="12"/>
  <c r="Y97" i="12"/>
  <c r="U105" i="12"/>
  <c r="Y109" i="12"/>
  <c r="B116" i="12"/>
  <c r="D116" i="12" s="1"/>
  <c r="U117" i="12"/>
  <c r="Y121" i="12"/>
  <c r="U129" i="12"/>
  <c r="Y133" i="12"/>
  <c r="S139" i="12"/>
  <c r="U141" i="12"/>
  <c r="Y145" i="12"/>
  <c r="S151" i="12"/>
  <c r="Y157" i="12"/>
  <c r="S163" i="12"/>
  <c r="Y169" i="12"/>
  <c r="S175" i="12"/>
  <c r="Y181" i="12"/>
  <c r="T182" i="12"/>
  <c r="AA183" i="12"/>
  <c r="V184" i="12"/>
  <c r="S186" i="12"/>
  <c r="Z186" i="12"/>
  <c r="AB186" i="12"/>
  <c r="X198" i="12"/>
  <c r="Y199" i="12"/>
  <c r="P7" i="13"/>
  <c r="Q8" i="13"/>
  <c r="A70" i="15"/>
  <c r="P18" i="13"/>
  <c r="N18" i="13"/>
  <c r="H18" i="13"/>
  <c r="U18" i="13"/>
  <c r="T18" i="13"/>
  <c r="A71" i="15"/>
  <c r="V19" i="13"/>
  <c r="E19" i="13"/>
  <c r="T19" i="13"/>
  <c r="S19" i="13"/>
  <c r="B19" i="13"/>
  <c r="O19" i="13"/>
  <c r="N19" i="13"/>
  <c r="O29" i="13"/>
  <c r="A101" i="15"/>
  <c r="N49" i="13"/>
  <c r="T49" i="13"/>
  <c r="B49" i="13"/>
  <c r="R49" i="13"/>
  <c r="Q49" i="13"/>
  <c r="A105" i="15"/>
  <c r="N53" i="13"/>
  <c r="V53" i="13"/>
  <c r="U53" i="13"/>
  <c r="Q53" i="13"/>
  <c r="P53" i="13"/>
  <c r="A120" i="15"/>
  <c r="W68" i="13"/>
  <c r="F68" i="13"/>
  <c r="E68" i="13"/>
  <c r="U68" i="13"/>
  <c r="G68" i="13"/>
  <c r="V68" i="13"/>
  <c r="B68" i="13"/>
  <c r="Q68" i="13"/>
  <c r="P68" i="13"/>
  <c r="D90" i="13"/>
  <c r="A144" i="15"/>
  <c r="O92" i="13"/>
  <c r="W92" i="13"/>
  <c r="F92" i="13"/>
  <c r="K93" i="12" s="1"/>
  <c r="M93" i="12" s="1"/>
  <c r="H92" i="13"/>
  <c r="G92" i="13"/>
  <c r="E92" i="13"/>
  <c r="H93" i="12" s="1"/>
  <c r="V92" i="13"/>
  <c r="R92" i="13"/>
  <c r="Q92" i="13"/>
  <c r="N92" i="13"/>
  <c r="D92" i="13"/>
  <c r="E93" i="12" s="1"/>
  <c r="A147" i="15"/>
  <c r="U95" i="13"/>
  <c r="D95" i="13"/>
  <c r="Q95" i="13"/>
  <c r="P95" i="13"/>
  <c r="O95" i="13"/>
  <c r="N95" i="13"/>
  <c r="G95" i="13"/>
  <c r="V95" i="13"/>
  <c r="B95" i="13"/>
  <c r="S95" i="13"/>
  <c r="R95" i="13"/>
  <c r="F103" i="13"/>
  <c r="K104" i="12" s="1"/>
  <c r="M104" i="12" s="1"/>
  <c r="P137" i="13"/>
  <c r="A189" i="15"/>
  <c r="G137" i="13"/>
  <c r="W137" i="13"/>
  <c r="E137" i="13"/>
  <c r="H138" i="12" s="1"/>
  <c r="V137" i="13"/>
  <c r="D137" i="13"/>
  <c r="E138" i="12" s="1"/>
  <c r="R137" i="13"/>
  <c r="F137" i="13"/>
  <c r="K138" i="12" s="1"/>
  <c r="M138" i="12" s="1"/>
  <c r="B137" i="13"/>
  <c r="Q137" i="13"/>
  <c r="T137" i="13"/>
  <c r="O137" i="13"/>
  <c r="N137" i="13"/>
  <c r="A213" i="15"/>
  <c r="P161" i="13"/>
  <c r="N161" i="13"/>
  <c r="U161" i="13"/>
  <c r="B161" i="13"/>
  <c r="S161" i="13"/>
  <c r="Q161" i="13"/>
  <c r="O161" i="13"/>
  <c r="H161" i="13"/>
  <c r="E161" i="13"/>
  <c r="T161" i="13"/>
  <c r="R161" i="13"/>
  <c r="G161" i="13"/>
  <c r="F161" i="13"/>
  <c r="W161" i="13"/>
  <c r="V161" i="13"/>
  <c r="H175" i="13"/>
  <c r="A167" i="15"/>
  <c r="P115" i="13"/>
  <c r="G115" i="13"/>
  <c r="N116" i="12" s="1"/>
  <c r="U115" i="13"/>
  <c r="S115" i="13"/>
  <c r="R115" i="13"/>
  <c r="Q115" i="13"/>
  <c r="N115" i="13"/>
  <c r="D115" i="13"/>
  <c r="N115" i="5" s="1"/>
  <c r="H115" i="13"/>
  <c r="E115" i="13"/>
  <c r="H116" i="12" s="1"/>
  <c r="J116" i="12" s="1"/>
  <c r="W115" i="13"/>
  <c r="A180" i="15"/>
  <c r="V128" i="13"/>
  <c r="O128" i="13"/>
  <c r="N128" i="13"/>
  <c r="W128" i="13"/>
  <c r="U128" i="13"/>
  <c r="T128" i="13"/>
  <c r="S128" i="13"/>
  <c r="Q128" i="13"/>
  <c r="R128" i="13"/>
  <c r="H128" i="13"/>
  <c r="A214" i="15"/>
  <c r="V162" i="13"/>
  <c r="E162" i="13"/>
  <c r="H163" i="12" s="1"/>
  <c r="T162" i="13"/>
  <c r="P162" i="13"/>
  <c r="O162" i="13"/>
  <c r="H162" i="13"/>
  <c r="W162" i="13"/>
  <c r="B162" i="13"/>
  <c r="U162" i="13"/>
  <c r="S162" i="13"/>
  <c r="R162" i="13"/>
  <c r="W182" i="12"/>
  <c r="R183" i="12"/>
  <c r="Y184" i="12"/>
  <c r="U188" i="12"/>
  <c r="AB188" i="12"/>
  <c r="AB189" i="12"/>
  <c r="W189" i="12"/>
  <c r="W190" i="12"/>
  <c r="R190" i="12"/>
  <c r="AC190" i="12"/>
  <c r="V200" i="12"/>
  <c r="U200" i="12"/>
  <c r="AB200" i="12"/>
  <c r="Q200" i="12"/>
  <c r="A64" i="15"/>
  <c r="P12" i="13"/>
  <c r="N12" i="13"/>
  <c r="H12" i="13"/>
  <c r="U12" i="13"/>
  <c r="T12" i="13"/>
  <c r="A65" i="15"/>
  <c r="V13" i="13"/>
  <c r="E13" i="13"/>
  <c r="H14" i="12" s="1"/>
  <c r="T13" i="13"/>
  <c r="S13" i="13"/>
  <c r="B13" i="13"/>
  <c r="O13" i="13"/>
  <c r="N13" i="13"/>
  <c r="H23" i="13"/>
  <c r="T34" i="13"/>
  <c r="W34" i="13"/>
  <c r="U34" i="13"/>
  <c r="S34" i="13"/>
  <c r="B34" i="13"/>
  <c r="O34" i="13"/>
  <c r="N34" i="13"/>
  <c r="U90" i="13"/>
  <c r="W103" i="13"/>
  <c r="B115" i="13"/>
  <c r="U120" i="13"/>
  <c r="B128" i="13"/>
  <c r="H191" i="13"/>
  <c r="B192" i="12"/>
  <c r="Q85" i="12"/>
  <c r="Q97" i="12"/>
  <c r="Q109" i="12"/>
  <c r="Q121" i="12"/>
  <c r="Q133" i="12"/>
  <c r="W139" i="12"/>
  <c r="Q145" i="12"/>
  <c r="W151" i="12"/>
  <c r="Q157" i="12"/>
  <c r="W163" i="12"/>
  <c r="Q169" i="12"/>
  <c r="W175" i="12"/>
  <c r="Q181" i="12"/>
  <c r="X182" i="12"/>
  <c r="S183" i="12"/>
  <c r="Z184" i="12"/>
  <c r="R186" i="12"/>
  <c r="Q188" i="12"/>
  <c r="Q189" i="12"/>
  <c r="U193" i="12"/>
  <c r="T193" i="12"/>
  <c r="AA193" i="12"/>
  <c r="Q193" i="12"/>
  <c r="R200" i="12"/>
  <c r="A62" i="15"/>
  <c r="P10" i="13"/>
  <c r="N10" i="13"/>
  <c r="H10" i="13"/>
  <c r="U10" i="13"/>
  <c r="D10" i="13"/>
  <c r="N10" i="5" s="1"/>
  <c r="T10" i="13"/>
  <c r="A63" i="15"/>
  <c r="V11" i="13"/>
  <c r="T11" i="13"/>
  <c r="S11" i="13"/>
  <c r="B11" i="13"/>
  <c r="O11" i="13"/>
  <c r="N11" i="13"/>
  <c r="B12" i="13"/>
  <c r="G19" i="13"/>
  <c r="O22" i="13"/>
  <c r="P23" i="13"/>
  <c r="A85" i="15"/>
  <c r="N33" i="13"/>
  <c r="P33" i="13"/>
  <c r="H33" i="13"/>
  <c r="U33" i="13"/>
  <c r="T33" i="13"/>
  <c r="B33" i="13"/>
  <c r="O40" i="13"/>
  <c r="A99" i="15"/>
  <c r="N47" i="13"/>
  <c r="R47" i="13"/>
  <c r="P47" i="13"/>
  <c r="O47" i="13"/>
  <c r="W47" i="13"/>
  <c r="V47" i="13"/>
  <c r="H49" i="13"/>
  <c r="G53" i="13"/>
  <c r="N68" i="13"/>
  <c r="A130" i="15"/>
  <c r="O78" i="13"/>
  <c r="W78" i="13"/>
  <c r="F78" i="13"/>
  <c r="R78" i="13"/>
  <c r="P78" i="13"/>
  <c r="T78" i="13"/>
  <c r="Q78" i="13"/>
  <c r="N78" i="13"/>
  <c r="D78" i="13"/>
  <c r="A141" i="15"/>
  <c r="U89" i="13"/>
  <c r="D89" i="13"/>
  <c r="E90" i="12" s="1"/>
  <c r="G90" i="12" s="1"/>
  <c r="Q89" i="13"/>
  <c r="W89" i="13"/>
  <c r="V89" i="13"/>
  <c r="B89" i="13"/>
  <c r="S89" i="13"/>
  <c r="N89" i="13"/>
  <c r="T89" i="13"/>
  <c r="R89" i="13"/>
  <c r="G89" i="13"/>
  <c r="F89" i="13"/>
  <c r="K90" i="12" s="1"/>
  <c r="M90" i="12" s="1"/>
  <c r="V90" i="13"/>
  <c r="S92" i="13"/>
  <c r="H95" i="13"/>
  <c r="H102" i="13"/>
  <c r="H109" i="13"/>
  <c r="A169" i="15"/>
  <c r="P117" i="13"/>
  <c r="O117" i="13"/>
  <c r="F117" i="13"/>
  <c r="K118" i="12" s="1"/>
  <c r="N117" i="13"/>
  <c r="H117" i="13"/>
  <c r="G117" i="13"/>
  <c r="D117" i="13"/>
  <c r="E118" i="12" s="1"/>
  <c r="T117" i="13"/>
  <c r="W117" i="13"/>
  <c r="V117" i="13"/>
  <c r="Q117" i="13"/>
  <c r="E117" i="13"/>
  <c r="H118" i="12" s="1"/>
  <c r="U137" i="13"/>
  <c r="A197" i="15"/>
  <c r="P145" i="13"/>
  <c r="H145" i="13"/>
  <c r="Q145" i="13"/>
  <c r="N145" i="13"/>
  <c r="V145" i="13"/>
  <c r="R145" i="13"/>
  <c r="O145" i="13"/>
  <c r="W145" i="13"/>
  <c r="S145" i="13"/>
  <c r="H177" i="13"/>
  <c r="E161" i="15"/>
  <c r="H161" i="15"/>
  <c r="G161" i="15"/>
  <c r="F161" i="15"/>
  <c r="C161" i="15"/>
  <c r="B161" i="15"/>
  <c r="D161" i="15"/>
  <c r="Y182" i="12"/>
  <c r="T183" i="12"/>
  <c r="R188" i="12"/>
  <c r="R189" i="12"/>
  <c r="Q190" i="12"/>
  <c r="AA199" i="12"/>
  <c r="Z199" i="12"/>
  <c r="U199" i="12"/>
  <c r="Q199" i="12"/>
  <c r="S200" i="12"/>
  <c r="A60" i="15"/>
  <c r="P8" i="13"/>
  <c r="N8" i="13"/>
  <c r="H8" i="13"/>
  <c r="U8" i="13"/>
  <c r="T8" i="13"/>
  <c r="A61" i="15"/>
  <c r="V9" i="13"/>
  <c r="E9" i="13"/>
  <c r="H10" i="12" s="1"/>
  <c r="J10" i="12" s="1"/>
  <c r="T9" i="13"/>
  <c r="S9" i="13"/>
  <c r="B9" i="13"/>
  <c r="O9" i="13"/>
  <c r="N9" i="13"/>
  <c r="D13" i="13"/>
  <c r="E14" i="12" s="1"/>
  <c r="Q22" i="13"/>
  <c r="Q23" i="13"/>
  <c r="Q40" i="13"/>
  <c r="A125" i="15"/>
  <c r="Q73" i="13"/>
  <c r="G73" i="13"/>
  <c r="W73" i="13"/>
  <c r="E73" i="13"/>
  <c r="H74" i="12" s="1"/>
  <c r="H73" i="13"/>
  <c r="D73" i="13"/>
  <c r="E74" i="12" s="1"/>
  <c r="S73" i="13"/>
  <c r="R73" i="13"/>
  <c r="A151" i="15"/>
  <c r="U99" i="13"/>
  <c r="D99" i="13"/>
  <c r="Q99" i="13"/>
  <c r="P99" i="13"/>
  <c r="O99" i="13"/>
  <c r="N99" i="13"/>
  <c r="G99" i="13"/>
  <c r="V99" i="13"/>
  <c r="B99" i="13"/>
  <c r="W99" i="13"/>
  <c r="H99" i="13"/>
  <c r="F99" i="13"/>
  <c r="K100" i="12" s="1"/>
  <c r="F115" i="13"/>
  <c r="P128" i="13"/>
  <c r="N162" i="13"/>
  <c r="S190" i="12"/>
  <c r="T198" i="12"/>
  <c r="S198" i="12"/>
  <c r="Z198" i="12"/>
  <c r="R199" i="12"/>
  <c r="T200" i="12"/>
  <c r="A59" i="15"/>
  <c r="V7" i="13"/>
  <c r="E7" i="13"/>
  <c r="H8" i="12" s="1"/>
  <c r="T7" i="13"/>
  <c r="S7" i="13"/>
  <c r="B7" i="13"/>
  <c r="O7" i="13"/>
  <c r="N7" i="13"/>
  <c r="F13" i="13"/>
  <c r="R22" i="13"/>
  <c r="R23" i="13"/>
  <c r="A81" i="15"/>
  <c r="N29" i="13"/>
  <c r="V29" i="13"/>
  <c r="U29" i="13"/>
  <c r="Q29" i="13"/>
  <c r="P29" i="13"/>
  <c r="R40" i="13"/>
  <c r="A98" i="15"/>
  <c r="T46" i="13"/>
  <c r="W46" i="13"/>
  <c r="U46" i="13"/>
  <c r="S46" i="13"/>
  <c r="B46" i="13"/>
  <c r="O46" i="13"/>
  <c r="N46" i="13"/>
  <c r="A138" i="15"/>
  <c r="O86" i="13"/>
  <c r="W86" i="13"/>
  <c r="F86" i="13"/>
  <c r="R86" i="13"/>
  <c r="P86" i="13"/>
  <c r="T86" i="13"/>
  <c r="Q86" i="13"/>
  <c r="N86" i="13"/>
  <c r="B86" i="13"/>
  <c r="O115" i="13"/>
  <c r="A181" i="15"/>
  <c r="P129" i="13"/>
  <c r="W129" i="13"/>
  <c r="E129" i="13"/>
  <c r="H130" i="12" s="1"/>
  <c r="V129" i="13"/>
  <c r="R129" i="13"/>
  <c r="U129" i="13"/>
  <c r="T129" i="13"/>
  <c r="S129" i="13"/>
  <c r="O129" i="13"/>
  <c r="F129" i="13"/>
  <c r="K130" i="12" s="1"/>
  <c r="H129" i="13"/>
  <c r="Q162" i="13"/>
  <c r="A218" i="15"/>
  <c r="V166" i="13"/>
  <c r="E166" i="13"/>
  <c r="H167" i="12" s="1"/>
  <c r="J167" i="12" s="1"/>
  <c r="T166" i="13"/>
  <c r="N166" i="13"/>
  <c r="R166" i="13"/>
  <c r="P166" i="13"/>
  <c r="O166" i="13"/>
  <c r="H166" i="13"/>
  <c r="D166" i="13"/>
  <c r="E167" i="12" s="1"/>
  <c r="G167" i="12" s="1"/>
  <c r="U166" i="13"/>
  <c r="S166" i="13"/>
  <c r="Q166" i="13"/>
  <c r="G166" i="13"/>
  <c r="F166" i="13"/>
  <c r="K167" i="12" s="1"/>
  <c r="B166" i="13"/>
  <c r="A86" i="15"/>
  <c r="T192" i="12"/>
  <c r="S197" i="12"/>
  <c r="B57" i="15"/>
  <c r="H57" i="15"/>
  <c r="C57" i="15"/>
  <c r="F57" i="15"/>
  <c r="G57" i="15"/>
  <c r="E57" i="15"/>
  <c r="P5" i="13"/>
  <c r="T6" i="13"/>
  <c r="E30" i="13"/>
  <c r="W30" i="13"/>
  <c r="G32" i="13"/>
  <c r="A90" i="15"/>
  <c r="T38" i="13"/>
  <c r="R38" i="13"/>
  <c r="W42" i="13"/>
  <c r="G44" i="13"/>
  <c r="A102" i="15"/>
  <c r="T50" i="13"/>
  <c r="R50" i="13"/>
  <c r="E54" i="13"/>
  <c r="W54" i="13"/>
  <c r="R55" i="13"/>
  <c r="H59" i="13"/>
  <c r="H65" i="13"/>
  <c r="A123" i="15"/>
  <c r="Q71" i="13"/>
  <c r="V71" i="13"/>
  <c r="D71" i="13"/>
  <c r="E72" i="12" s="1"/>
  <c r="T71" i="13"/>
  <c r="B71" i="13"/>
  <c r="W71" i="13"/>
  <c r="G75" i="13"/>
  <c r="A132" i="15"/>
  <c r="O80" i="13"/>
  <c r="W80" i="13"/>
  <c r="F80" i="13"/>
  <c r="E80" i="13"/>
  <c r="V80" i="13"/>
  <c r="U80" i="13"/>
  <c r="A136" i="15"/>
  <c r="O84" i="13"/>
  <c r="W84" i="13"/>
  <c r="E84" i="13"/>
  <c r="V84" i="13"/>
  <c r="R84" i="13"/>
  <c r="A137" i="15"/>
  <c r="U85" i="13"/>
  <c r="D85" i="13"/>
  <c r="E86" i="12" s="1"/>
  <c r="G86" i="12" s="1"/>
  <c r="Q85" i="13"/>
  <c r="V85" i="13"/>
  <c r="B85" i="13"/>
  <c r="S85" i="13"/>
  <c r="N85" i="13"/>
  <c r="A145" i="15"/>
  <c r="U93" i="13"/>
  <c r="D93" i="13"/>
  <c r="E94" i="12" s="1"/>
  <c r="G94" i="12" s="1"/>
  <c r="Q93" i="13"/>
  <c r="E93" i="13"/>
  <c r="H94" i="12" s="1"/>
  <c r="J94" i="12" s="1"/>
  <c r="W93" i="13"/>
  <c r="V93" i="13"/>
  <c r="B93" i="13"/>
  <c r="S93" i="13"/>
  <c r="N93" i="13"/>
  <c r="N104" i="13"/>
  <c r="A164" i="15"/>
  <c r="O112" i="13"/>
  <c r="W112" i="13"/>
  <c r="F112" i="13"/>
  <c r="K113" i="12" s="1"/>
  <c r="M113" i="12" s="1"/>
  <c r="H112" i="13"/>
  <c r="G112" i="13"/>
  <c r="V112" i="13"/>
  <c r="R112" i="13"/>
  <c r="A183" i="15"/>
  <c r="P131" i="13"/>
  <c r="H131" i="13"/>
  <c r="G131" i="13"/>
  <c r="U131" i="13"/>
  <c r="S131" i="13"/>
  <c r="R131" i="13"/>
  <c r="Q131" i="13"/>
  <c r="N131" i="13"/>
  <c r="A204" i="15"/>
  <c r="V152" i="13"/>
  <c r="E152" i="13"/>
  <c r="H153" i="12" s="1"/>
  <c r="R152" i="13"/>
  <c r="Q152" i="13"/>
  <c r="O152" i="13"/>
  <c r="N152" i="13"/>
  <c r="H152" i="13"/>
  <c r="D152" i="13"/>
  <c r="E153" i="12" s="1"/>
  <c r="G153" i="12" s="1"/>
  <c r="S152" i="13"/>
  <c r="P152" i="13"/>
  <c r="G152" i="13"/>
  <c r="F152" i="13"/>
  <c r="K153" i="12" s="1"/>
  <c r="M153" i="12" s="1"/>
  <c r="A208" i="15"/>
  <c r="V156" i="13"/>
  <c r="E156" i="13"/>
  <c r="T156" i="13"/>
  <c r="H156" i="13"/>
  <c r="Q156" i="13"/>
  <c r="O156" i="13"/>
  <c r="N156" i="13"/>
  <c r="G156" i="13"/>
  <c r="W156" i="13"/>
  <c r="U156" i="13"/>
  <c r="S156" i="13"/>
  <c r="R156" i="13"/>
  <c r="P156" i="13"/>
  <c r="B156" i="13"/>
  <c r="A83" i="15"/>
  <c r="N31" i="13"/>
  <c r="S31" i="13"/>
  <c r="A95" i="15"/>
  <c r="N43" i="13"/>
  <c r="S43" i="13"/>
  <c r="S55" i="13"/>
  <c r="A119" i="15"/>
  <c r="Q67" i="13"/>
  <c r="O67" i="13"/>
  <c r="H67" i="13"/>
  <c r="U67" i="13"/>
  <c r="A124" i="15"/>
  <c r="W72" i="13"/>
  <c r="Q72" i="13"/>
  <c r="O72" i="13"/>
  <c r="U72" i="13"/>
  <c r="A133" i="15"/>
  <c r="U81" i="13"/>
  <c r="D81" i="13"/>
  <c r="E82" i="12" s="1"/>
  <c r="G82" i="12" s="1"/>
  <c r="Q81" i="13"/>
  <c r="V81" i="13"/>
  <c r="B81" i="13"/>
  <c r="S81" i="13"/>
  <c r="A134" i="15"/>
  <c r="O82" i="13"/>
  <c r="W82" i="13"/>
  <c r="R82" i="13"/>
  <c r="P82" i="13"/>
  <c r="E82" i="13"/>
  <c r="A135" i="15"/>
  <c r="U83" i="13"/>
  <c r="Q83" i="13"/>
  <c r="N83" i="13"/>
  <c r="V83" i="13"/>
  <c r="B83" i="13"/>
  <c r="U107" i="13"/>
  <c r="Q107" i="13"/>
  <c r="P107" i="13"/>
  <c r="O107" i="13"/>
  <c r="N107" i="13"/>
  <c r="A159" i="15"/>
  <c r="V107" i="13"/>
  <c r="B107" i="13"/>
  <c r="H149" i="13"/>
  <c r="A228" i="15"/>
  <c r="V176" i="13"/>
  <c r="E176" i="13"/>
  <c r="H177" i="12" s="1"/>
  <c r="T176" i="13"/>
  <c r="O176" i="13"/>
  <c r="Q176" i="13"/>
  <c r="N176" i="13"/>
  <c r="H176" i="13"/>
  <c r="G176" i="13"/>
  <c r="W176" i="13"/>
  <c r="U176" i="13"/>
  <c r="S176" i="13"/>
  <c r="R176" i="13"/>
  <c r="P176" i="13"/>
  <c r="B176" i="13"/>
  <c r="A239" i="15"/>
  <c r="P187" i="13"/>
  <c r="N187" i="13"/>
  <c r="G187" i="13"/>
  <c r="R187" i="13"/>
  <c r="O187" i="13"/>
  <c r="H187" i="13"/>
  <c r="F187" i="13"/>
  <c r="K188" i="12" s="1"/>
  <c r="W187" i="13"/>
  <c r="V187" i="13"/>
  <c r="U187" i="13"/>
  <c r="T187" i="13"/>
  <c r="S187" i="13"/>
  <c r="Q187" i="13"/>
  <c r="B187" i="13"/>
  <c r="Y192" i="12"/>
  <c r="X197" i="12"/>
  <c r="O30" i="13"/>
  <c r="W31" i="13"/>
  <c r="A91" i="15"/>
  <c r="N39" i="13"/>
  <c r="S39" i="13"/>
  <c r="O42" i="13"/>
  <c r="W43" i="13"/>
  <c r="A103" i="15"/>
  <c r="N51" i="13"/>
  <c r="S51" i="13"/>
  <c r="O54" i="13"/>
  <c r="E55" i="13"/>
  <c r="H56" i="12" s="1"/>
  <c r="J56" i="12" s="1"/>
  <c r="W55" i="13"/>
  <c r="E72" i="13"/>
  <c r="P72" i="5" s="1"/>
  <c r="A126" i="15"/>
  <c r="W74" i="13"/>
  <c r="F74" i="13"/>
  <c r="T74" i="13"/>
  <c r="B74" i="13"/>
  <c r="R74" i="13"/>
  <c r="V74" i="13"/>
  <c r="H83" i="13"/>
  <c r="A143" i="15"/>
  <c r="U91" i="13"/>
  <c r="D91" i="13"/>
  <c r="E92" i="12" s="1"/>
  <c r="Q91" i="13"/>
  <c r="P91" i="13"/>
  <c r="O91" i="13"/>
  <c r="N91" i="13"/>
  <c r="G91" i="13"/>
  <c r="V91" i="13"/>
  <c r="B91" i="13"/>
  <c r="H107" i="13"/>
  <c r="A173" i="15"/>
  <c r="P121" i="13"/>
  <c r="V121" i="13"/>
  <c r="D121" i="13"/>
  <c r="E122" i="12" s="1"/>
  <c r="R121" i="13"/>
  <c r="S121" i="13"/>
  <c r="Q121" i="13"/>
  <c r="O121" i="13"/>
  <c r="H121" i="13"/>
  <c r="H134" i="13"/>
  <c r="A240" i="15"/>
  <c r="V188" i="13"/>
  <c r="E188" i="13"/>
  <c r="H189" i="12" s="1"/>
  <c r="J189" i="12" s="1"/>
  <c r="T188" i="13"/>
  <c r="W188" i="13"/>
  <c r="H188" i="13"/>
  <c r="F188" i="13"/>
  <c r="K189" i="12" s="1"/>
  <c r="D188" i="13"/>
  <c r="E189" i="12" s="1"/>
  <c r="R188" i="13"/>
  <c r="U188" i="13"/>
  <c r="S188" i="13"/>
  <c r="Q188" i="13"/>
  <c r="G188" i="13"/>
  <c r="N6" i="13"/>
  <c r="A84" i="15"/>
  <c r="T32" i="13"/>
  <c r="R32" i="13"/>
  <c r="B39" i="13"/>
  <c r="T39" i="13"/>
  <c r="A96" i="15"/>
  <c r="T44" i="13"/>
  <c r="R44" i="13"/>
  <c r="B51" i="13"/>
  <c r="T51" i="13"/>
  <c r="A111" i="15"/>
  <c r="N59" i="13"/>
  <c r="T59" i="13"/>
  <c r="A117" i="15"/>
  <c r="N65" i="13"/>
  <c r="T65" i="13"/>
  <c r="A127" i="15"/>
  <c r="Q75" i="13"/>
  <c r="O75" i="13"/>
  <c r="H75" i="13"/>
  <c r="U75" i="13"/>
  <c r="H81" i="13"/>
  <c r="H82" i="13"/>
  <c r="O83" i="13"/>
  <c r="A152" i="15"/>
  <c r="O100" i="13"/>
  <c r="W100" i="13"/>
  <c r="F100" i="13"/>
  <c r="K101" i="12" s="1"/>
  <c r="H100" i="13"/>
  <c r="G100" i="13"/>
  <c r="E100" i="13"/>
  <c r="H101" i="12" s="1"/>
  <c r="V100" i="13"/>
  <c r="R100" i="13"/>
  <c r="A157" i="15"/>
  <c r="U105" i="13"/>
  <c r="D105" i="13"/>
  <c r="Q105" i="13"/>
  <c r="E105" i="13"/>
  <c r="W105" i="13"/>
  <c r="V105" i="13"/>
  <c r="B105" i="13"/>
  <c r="S105" i="13"/>
  <c r="N105" i="13"/>
  <c r="R107" i="13"/>
  <c r="A191" i="15"/>
  <c r="P139" i="13"/>
  <c r="O139" i="13"/>
  <c r="H139" i="13"/>
  <c r="U139" i="13"/>
  <c r="F139" i="13"/>
  <c r="K140" i="12" s="1"/>
  <c r="B139" i="13"/>
  <c r="S139" i="13"/>
  <c r="H155" i="13"/>
  <c r="H157" i="13"/>
  <c r="A245" i="15"/>
  <c r="P193" i="13"/>
  <c r="N193" i="13"/>
  <c r="U193" i="13"/>
  <c r="Q193" i="13"/>
  <c r="G193" i="13"/>
  <c r="E193" i="13"/>
  <c r="H194" i="12" s="1"/>
  <c r="J194" i="12" s="1"/>
  <c r="D193" i="13"/>
  <c r="E194" i="12" s="1"/>
  <c r="T193" i="13"/>
  <c r="W193" i="13"/>
  <c r="V193" i="13"/>
  <c r="S193" i="13"/>
  <c r="F193" i="13"/>
  <c r="K194" i="12" s="1"/>
  <c r="M194" i="12" s="1"/>
  <c r="H58" i="15"/>
  <c r="G58" i="15"/>
  <c r="C58" i="15"/>
  <c r="D58" i="15"/>
  <c r="B58" i="15"/>
  <c r="F58" i="15"/>
  <c r="E58" i="15"/>
  <c r="P6" i="13"/>
  <c r="A82" i="15"/>
  <c r="T30" i="13"/>
  <c r="R30" i="13"/>
  <c r="H31" i="13"/>
  <c r="A94" i="15"/>
  <c r="T42" i="13"/>
  <c r="R42" i="13"/>
  <c r="H43" i="13"/>
  <c r="A106" i="15"/>
  <c r="T54" i="13"/>
  <c r="R54" i="13"/>
  <c r="H55" i="13"/>
  <c r="N67" i="13"/>
  <c r="N72" i="13"/>
  <c r="O81" i="13"/>
  <c r="Q82" i="13"/>
  <c r="R83" i="13"/>
  <c r="A156" i="15"/>
  <c r="O104" i="13"/>
  <c r="W104" i="13"/>
  <c r="H104" i="13"/>
  <c r="V104" i="13"/>
  <c r="R104" i="13"/>
  <c r="T107" i="13"/>
  <c r="U109" i="13"/>
  <c r="Q109" i="13"/>
  <c r="W109" i="13"/>
  <c r="V109" i="13"/>
  <c r="B109" i="13"/>
  <c r="S109" i="13"/>
  <c r="N109" i="13"/>
  <c r="V124" i="13"/>
  <c r="A176" i="15"/>
  <c r="U124" i="13"/>
  <c r="T124" i="13"/>
  <c r="B124" i="13"/>
  <c r="P124" i="13"/>
  <c r="H124" i="13"/>
  <c r="R124" i="13"/>
  <c r="H142" i="13"/>
  <c r="A200" i="15"/>
  <c r="V148" i="13"/>
  <c r="R148" i="13"/>
  <c r="P148" i="13"/>
  <c r="O148" i="13"/>
  <c r="N148" i="13"/>
  <c r="W148" i="13"/>
  <c r="U148" i="13"/>
  <c r="T148" i="13"/>
  <c r="S148" i="13"/>
  <c r="Q148" i="13"/>
  <c r="B148" i="13"/>
  <c r="A233" i="15"/>
  <c r="P181" i="13"/>
  <c r="N181" i="13"/>
  <c r="W181" i="13"/>
  <c r="S181" i="13"/>
  <c r="Q181" i="13"/>
  <c r="O181" i="13"/>
  <c r="H181" i="13"/>
  <c r="R181" i="13"/>
  <c r="B181" i="13"/>
  <c r="A238" i="15"/>
  <c r="V186" i="13"/>
  <c r="T186" i="13"/>
  <c r="P186" i="13"/>
  <c r="S186" i="13"/>
  <c r="Q186" i="13"/>
  <c r="O186" i="13"/>
  <c r="N186" i="13"/>
  <c r="R186" i="13"/>
  <c r="H186" i="13"/>
  <c r="E102" i="13"/>
  <c r="H103" i="12" s="1"/>
  <c r="A168" i="15"/>
  <c r="V116" i="13"/>
  <c r="T116" i="13"/>
  <c r="B116" i="13"/>
  <c r="P116" i="13"/>
  <c r="W116" i="13"/>
  <c r="A174" i="15"/>
  <c r="V122" i="13"/>
  <c r="R122" i="13"/>
  <c r="Q122" i="13"/>
  <c r="H122" i="13"/>
  <c r="W122" i="13"/>
  <c r="A184" i="15"/>
  <c r="V132" i="13"/>
  <c r="E132" i="13"/>
  <c r="H133" i="12" s="1"/>
  <c r="J133" i="12" s="1"/>
  <c r="U132" i="13"/>
  <c r="T132" i="13"/>
  <c r="B132" i="13"/>
  <c r="P132" i="13"/>
  <c r="A185" i="15"/>
  <c r="P133" i="13"/>
  <c r="Q133" i="13"/>
  <c r="O133" i="13"/>
  <c r="V133" i="13"/>
  <c r="Q163" i="13"/>
  <c r="A234" i="15"/>
  <c r="V182" i="13"/>
  <c r="E182" i="13"/>
  <c r="H183" i="12" s="1"/>
  <c r="J183" i="12" s="1"/>
  <c r="T182" i="13"/>
  <c r="R182" i="13"/>
  <c r="O182" i="13"/>
  <c r="H182" i="13"/>
  <c r="G182" i="13"/>
  <c r="F182" i="13"/>
  <c r="K183" i="12" s="1"/>
  <c r="W182" i="13"/>
  <c r="B182" i="13"/>
  <c r="H183" i="13"/>
  <c r="P191" i="13"/>
  <c r="A243" i="15"/>
  <c r="N191" i="13"/>
  <c r="T191" i="13"/>
  <c r="R191" i="13"/>
  <c r="Q191" i="13"/>
  <c r="O191" i="13"/>
  <c r="C108" i="15"/>
  <c r="H108" i="15"/>
  <c r="G108" i="15"/>
  <c r="F108" i="15"/>
  <c r="E108" i="15"/>
  <c r="D108" i="15"/>
  <c r="B108" i="15"/>
  <c r="R56" i="13"/>
  <c r="H110" i="15"/>
  <c r="G110" i="15"/>
  <c r="F110" i="15"/>
  <c r="E110" i="15"/>
  <c r="D110" i="15"/>
  <c r="C110" i="15"/>
  <c r="B110" i="15"/>
  <c r="R58" i="13"/>
  <c r="C112" i="15"/>
  <c r="E112" i="15"/>
  <c r="D112" i="15"/>
  <c r="B112" i="15"/>
  <c r="F112" i="15"/>
  <c r="H112" i="15"/>
  <c r="G112" i="15"/>
  <c r="R60" i="13"/>
  <c r="B114" i="15"/>
  <c r="C114" i="15"/>
  <c r="H114" i="15"/>
  <c r="G114" i="15"/>
  <c r="D114" i="15"/>
  <c r="E114" i="15"/>
  <c r="R62" i="13"/>
  <c r="F116" i="15"/>
  <c r="B116" i="15"/>
  <c r="G116" i="15"/>
  <c r="E116" i="15"/>
  <c r="D116" i="15"/>
  <c r="C116" i="15"/>
  <c r="H116" i="15"/>
  <c r="R64" i="13"/>
  <c r="A118" i="15"/>
  <c r="W66" i="13"/>
  <c r="R66" i="13"/>
  <c r="P94" i="13"/>
  <c r="P98" i="13"/>
  <c r="P102" i="13"/>
  <c r="P106" i="13"/>
  <c r="P110" i="13"/>
  <c r="R114" i="13"/>
  <c r="G132" i="13"/>
  <c r="A190" i="15"/>
  <c r="V138" i="13"/>
  <c r="T138" i="13"/>
  <c r="B138" i="13"/>
  <c r="R138" i="13"/>
  <c r="Q138" i="13"/>
  <c r="H138" i="13"/>
  <c r="A217" i="15"/>
  <c r="P165" i="13"/>
  <c r="N165" i="13"/>
  <c r="S165" i="13"/>
  <c r="V165" i="13"/>
  <c r="B165" i="13"/>
  <c r="T165" i="13"/>
  <c r="R165" i="13"/>
  <c r="Q165" i="13"/>
  <c r="G165" i="13"/>
  <c r="P182" i="13"/>
  <c r="V190" i="13"/>
  <c r="E190" i="13"/>
  <c r="H191" i="12" s="1"/>
  <c r="J191" i="12" s="1"/>
  <c r="T190" i="13"/>
  <c r="N190" i="13"/>
  <c r="A242" i="15"/>
  <c r="W190" i="13"/>
  <c r="B190" i="13"/>
  <c r="S190" i="13"/>
  <c r="R190" i="13"/>
  <c r="Q190" i="13"/>
  <c r="H190" i="13"/>
  <c r="P165" i="15"/>
  <c r="O165" i="15"/>
  <c r="Q165" i="15"/>
  <c r="M165" i="15"/>
  <c r="N165" i="15"/>
  <c r="L165" i="15"/>
  <c r="K165" i="15"/>
  <c r="A203" i="15"/>
  <c r="P151" i="13"/>
  <c r="W151" i="13"/>
  <c r="E151" i="13"/>
  <c r="U151" i="13"/>
  <c r="B151" i="13"/>
  <c r="S151" i="13"/>
  <c r="R151" i="13"/>
  <c r="Q151" i="13"/>
  <c r="H151" i="13"/>
  <c r="A223" i="15"/>
  <c r="P171" i="13"/>
  <c r="N171" i="13"/>
  <c r="V171" i="13"/>
  <c r="R171" i="13"/>
  <c r="O171" i="13"/>
  <c r="H171" i="13"/>
  <c r="D171" i="13"/>
  <c r="E172" i="12" s="1"/>
  <c r="G172" i="12" s="1"/>
  <c r="A237" i="15"/>
  <c r="P185" i="13"/>
  <c r="N185" i="13"/>
  <c r="U185" i="13"/>
  <c r="B185" i="13"/>
  <c r="W185" i="13"/>
  <c r="T185" i="13"/>
  <c r="S185" i="13"/>
  <c r="R185" i="13"/>
  <c r="H185" i="13"/>
  <c r="A71" i="16"/>
  <c r="A70" i="16"/>
  <c r="A81" i="16"/>
  <c r="A69" i="16"/>
  <c r="B5" i="16"/>
  <c r="B75" i="16"/>
  <c r="C260" i="15"/>
  <c r="D259" i="15"/>
  <c r="B76" i="16"/>
  <c r="A84" i="16"/>
  <c r="B74" i="16"/>
  <c r="C77" i="16"/>
  <c r="B77" i="16"/>
  <c r="E77" i="16" s="1"/>
  <c r="B73" i="16"/>
  <c r="C262" i="15"/>
  <c r="D261" i="15"/>
  <c r="D260" i="15"/>
  <c r="A8" i="16"/>
  <c r="A4" i="16"/>
  <c r="C259" i="15"/>
  <c r="G262" i="15"/>
  <c r="D8" i="16"/>
  <c r="F262" i="15"/>
  <c r="A6" i="16"/>
  <c r="D258" i="15"/>
  <c r="C261" i="15"/>
  <c r="C258" i="15"/>
  <c r="C8" i="16"/>
  <c r="D262" i="15"/>
  <c r="E14" i="15"/>
  <c r="E13" i="15"/>
  <c r="E11" i="15"/>
  <c r="H4" i="15"/>
  <c r="F35" i="15"/>
  <c r="O152" i="15"/>
  <c r="N152" i="15"/>
  <c r="M152" i="15"/>
  <c r="L152" i="15"/>
  <c r="K152" i="15"/>
  <c r="P152" i="15"/>
  <c r="T56" i="13"/>
  <c r="T58" i="13"/>
  <c r="T60" i="13"/>
  <c r="T62" i="13"/>
  <c r="T64" i="13"/>
  <c r="T66" i="13"/>
  <c r="A121" i="15"/>
  <c r="Q69" i="13"/>
  <c r="S69" i="13"/>
  <c r="R94" i="13"/>
  <c r="R98" i="13"/>
  <c r="R102" i="13"/>
  <c r="R106" i="13"/>
  <c r="R110" i="13"/>
  <c r="N116" i="13"/>
  <c r="N122" i="13"/>
  <c r="N132" i="13"/>
  <c r="H133" i="13"/>
  <c r="A188" i="15"/>
  <c r="V136" i="13"/>
  <c r="E136" i="13"/>
  <c r="H137" i="12" s="1"/>
  <c r="J137" i="12" s="1"/>
  <c r="Q136" i="13"/>
  <c r="O136" i="13"/>
  <c r="N136" i="13"/>
  <c r="W136" i="13"/>
  <c r="D136" i="13"/>
  <c r="E137" i="12" s="1"/>
  <c r="D165" i="13"/>
  <c r="E166" i="12" s="1"/>
  <c r="B171" i="13"/>
  <c r="S182" i="13"/>
  <c r="D190" i="13"/>
  <c r="E191" i="12" s="1"/>
  <c r="S191" i="13"/>
  <c r="F114" i="15"/>
  <c r="Q152" i="15"/>
  <c r="A166" i="15"/>
  <c r="V114" i="13"/>
  <c r="E114" i="13"/>
  <c r="H115" i="12" s="1"/>
  <c r="Q114" i="13"/>
  <c r="H114" i="13"/>
  <c r="U114" i="13"/>
  <c r="O116" i="13"/>
  <c r="O122" i="13"/>
  <c r="O132" i="13"/>
  <c r="N133" i="13"/>
  <c r="D151" i="13"/>
  <c r="A210" i="15"/>
  <c r="V158" i="13"/>
  <c r="E158" i="13"/>
  <c r="H159" i="12" s="1"/>
  <c r="T158" i="13"/>
  <c r="R158" i="13"/>
  <c r="G158" i="13"/>
  <c r="D158" i="13"/>
  <c r="E159" i="12" s="1"/>
  <c r="W158" i="13"/>
  <c r="B158" i="13"/>
  <c r="Q158" i="13"/>
  <c r="A215" i="15"/>
  <c r="P163" i="13"/>
  <c r="N163" i="13"/>
  <c r="H163" i="13"/>
  <c r="W163" i="13"/>
  <c r="T163" i="13"/>
  <c r="E12" i="15"/>
  <c r="A146" i="15"/>
  <c r="O94" i="13"/>
  <c r="W94" i="13"/>
  <c r="T94" i="13"/>
  <c r="A150" i="15"/>
  <c r="O98" i="13"/>
  <c r="W98" i="13"/>
  <c r="F98" i="13"/>
  <c r="K99" i="12" s="1"/>
  <c r="T98" i="13"/>
  <c r="A154" i="15"/>
  <c r="O102" i="13"/>
  <c r="W102" i="13"/>
  <c r="F102" i="13"/>
  <c r="T102" i="13"/>
  <c r="A158" i="15"/>
  <c r="O106" i="13"/>
  <c r="W106" i="13"/>
  <c r="F106" i="13"/>
  <c r="T106" i="13"/>
  <c r="A162" i="15"/>
  <c r="O110" i="13"/>
  <c r="W110" i="13"/>
  <c r="T110" i="13"/>
  <c r="B114" i="13"/>
  <c r="W114" i="13"/>
  <c r="Q116" i="13"/>
  <c r="P122" i="13"/>
  <c r="Q132" i="13"/>
  <c r="R133" i="13"/>
  <c r="F151" i="13"/>
  <c r="K152" i="12" s="1"/>
  <c r="M152" i="12" s="1"/>
  <c r="B163" i="13"/>
  <c r="A235" i="15"/>
  <c r="P183" i="13"/>
  <c r="N183" i="13"/>
  <c r="O183" i="13"/>
  <c r="G183" i="13"/>
  <c r="E183" i="13"/>
  <c r="D183" i="13"/>
  <c r="E184" i="12" s="1"/>
  <c r="G184" i="12" s="1"/>
  <c r="W183" i="13"/>
  <c r="T183" i="13"/>
  <c r="D21" i="16"/>
  <c r="D16" i="15"/>
  <c r="A170" i="15"/>
  <c r="V118" i="13"/>
  <c r="E118" i="13"/>
  <c r="H119" i="12" s="1"/>
  <c r="S118" i="13"/>
  <c r="A178" i="15"/>
  <c r="V126" i="13"/>
  <c r="E126" i="13"/>
  <c r="H127" i="12" s="1"/>
  <c r="S126" i="13"/>
  <c r="A186" i="15"/>
  <c r="V134" i="13"/>
  <c r="E134" i="13"/>
  <c r="H135" i="12" s="1"/>
  <c r="S134" i="13"/>
  <c r="F141" i="13"/>
  <c r="A194" i="15"/>
  <c r="V142" i="13"/>
  <c r="E142" i="13"/>
  <c r="H143" i="12" s="1"/>
  <c r="S142" i="13"/>
  <c r="G144" i="13"/>
  <c r="H147" i="13"/>
  <c r="A201" i="15"/>
  <c r="P149" i="13"/>
  <c r="T149" i="13"/>
  <c r="B149" i="13"/>
  <c r="U149" i="13"/>
  <c r="A205" i="15"/>
  <c r="P153" i="13"/>
  <c r="H153" i="13"/>
  <c r="T153" i="13"/>
  <c r="F155" i="13"/>
  <c r="A209" i="15"/>
  <c r="P157" i="13"/>
  <c r="N157" i="13"/>
  <c r="W157" i="13"/>
  <c r="D157" i="13"/>
  <c r="E158" i="12" s="1"/>
  <c r="U157" i="13"/>
  <c r="H160" i="13"/>
  <c r="H170" i="13"/>
  <c r="A224" i="15"/>
  <c r="V172" i="13"/>
  <c r="E172" i="13"/>
  <c r="H173" i="12" s="1"/>
  <c r="J173" i="12" s="1"/>
  <c r="T172" i="13"/>
  <c r="Q172" i="13"/>
  <c r="U172" i="13"/>
  <c r="O174" i="13"/>
  <c r="A229" i="15"/>
  <c r="P177" i="13"/>
  <c r="N177" i="13"/>
  <c r="F177" i="13"/>
  <c r="K178" i="12" s="1"/>
  <c r="U177" i="13"/>
  <c r="G180" i="13"/>
  <c r="H198" i="13"/>
  <c r="A192" i="15"/>
  <c r="V140" i="13"/>
  <c r="S140" i="13"/>
  <c r="A202" i="15"/>
  <c r="V150" i="13"/>
  <c r="E150" i="13"/>
  <c r="O150" i="13"/>
  <c r="T150" i="13"/>
  <c r="A230" i="15"/>
  <c r="V178" i="13"/>
  <c r="E178" i="13"/>
  <c r="H179" i="12" s="1"/>
  <c r="T178" i="13"/>
  <c r="U178" i="13"/>
  <c r="B178" i="13"/>
  <c r="W178" i="13"/>
  <c r="A241" i="15"/>
  <c r="P189" i="13"/>
  <c r="N189" i="13"/>
  <c r="S189" i="13"/>
  <c r="U189" i="13"/>
  <c r="A246" i="15"/>
  <c r="V194" i="13"/>
  <c r="E194" i="13"/>
  <c r="H195" i="12" s="1"/>
  <c r="J195" i="12" s="1"/>
  <c r="T194" i="13"/>
  <c r="P194" i="13"/>
  <c r="G194" i="13"/>
  <c r="W194" i="13"/>
  <c r="A171" i="15"/>
  <c r="P119" i="13"/>
  <c r="S119" i="13"/>
  <c r="A179" i="15"/>
  <c r="P127" i="13"/>
  <c r="S127" i="13"/>
  <c r="A187" i="15"/>
  <c r="P135" i="13"/>
  <c r="S135" i="13"/>
  <c r="B140" i="13"/>
  <c r="T140" i="13"/>
  <c r="O141" i="13"/>
  <c r="A195" i="15"/>
  <c r="P143" i="13"/>
  <c r="W143" i="13"/>
  <c r="E143" i="13"/>
  <c r="P143" i="5" s="1"/>
  <c r="T143" i="13"/>
  <c r="P144" i="13"/>
  <c r="B150" i="13"/>
  <c r="U150" i="13"/>
  <c r="A206" i="15"/>
  <c r="V154" i="13"/>
  <c r="E154" i="13"/>
  <c r="H155" i="12" s="1"/>
  <c r="U154" i="13"/>
  <c r="S154" i="13"/>
  <c r="Q155" i="13"/>
  <c r="A211" i="15"/>
  <c r="P159" i="13"/>
  <c r="N159" i="13"/>
  <c r="O159" i="13"/>
  <c r="U159" i="13"/>
  <c r="Q160" i="13"/>
  <c r="A216" i="15"/>
  <c r="V164" i="13"/>
  <c r="E164" i="13"/>
  <c r="H165" i="12" s="1"/>
  <c r="T164" i="13"/>
  <c r="W164" i="13"/>
  <c r="S164" i="13"/>
  <c r="A221" i="15"/>
  <c r="P169" i="13"/>
  <c r="N169" i="13"/>
  <c r="Q169" i="13"/>
  <c r="U169" i="13"/>
  <c r="Q170" i="13"/>
  <c r="A231" i="15"/>
  <c r="P179" i="13"/>
  <c r="N179" i="13"/>
  <c r="R179" i="13"/>
  <c r="U179" i="13"/>
  <c r="Q180" i="13"/>
  <c r="A236" i="15"/>
  <c r="V184" i="13"/>
  <c r="E184" i="13"/>
  <c r="H185" i="12" s="1"/>
  <c r="T184" i="13"/>
  <c r="F184" i="13"/>
  <c r="K185" i="12" s="1"/>
  <c r="U184" i="13"/>
  <c r="B189" i="13"/>
  <c r="V189" i="13"/>
  <c r="B194" i="13"/>
  <c r="A247" i="15"/>
  <c r="G195" i="13"/>
  <c r="Q195" i="13"/>
  <c r="P195" i="13"/>
  <c r="O195" i="13"/>
  <c r="H195" i="13"/>
  <c r="W195" i="13"/>
  <c r="H200" i="13"/>
  <c r="U140" i="13"/>
  <c r="A199" i="15"/>
  <c r="P147" i="13"/>
  <c r="Q147" i="13"/>
  <c r="T147" i="13"/>
  <c r="W150" i="13"/>
  <c r="A226" i="15"/>
  <c r="V174" i="13"/>
  <c r="E174" i="13"/>
  <c r="T174" i="13"/>
  <c r="D174" i="13"/>
  <c r="E175" i="12" s="1"/>
  <c r="U174" i="13"/>
  <c r="D178" i="13"/>
  <c r="E179" i="12" s="1"/>
  <c r="G179" i="12" s="1"/>
  <c r="W189" i="13"/>
  <c r="N75" i="15"/>
  <c r="P75" i="15"/>
  <c r="O75" i="15"/>
  <c r="M75" i="15"/>
  <c r="Q75" i="15"/>
  <c r="L75" i="15"/>
  <c r="A193" i="15"/>
  <c r="P141" i="13"/>
  <c r="S141" i="13"/>
  <c r="A196" i="15"/>
  <c r="V144" i="13"/>
  <c r="E144" i="13"/>
  <c r="H145" i="12" s="1"/>
  <c r="R144" i="13"/>
  <c r="T144" i="13"/>
  <c r="F150" i="13"/>
  <c r="K151" i="12" s="1"/>
  <c r="M151" i="12" s="1"/>
  <c r="A207" i="15"/>
  <c r="P155" i="13"/>
  <c r="N155" i="13"/>
  <c r="R155" i="13"/>
  <c r="U155" i="13"/>
  <c r="A212" i="15"/>
  <c r="V160" i="13"/>
  <c r="E160" i="13"/>
  <c r="H161" i="12" s="1"/>
  <c r="J161" i="12" s="1"/>
  <c r="T160" i="13"/>
  <c r="F160" i="13"/>
  <c r="K161" i="12" s="1"/>
  <c r="M161" i="12" s="1"/>
  <c r="U160" i="13"/>
  <c r="A222" i="15"/>
  <c r="V170" i="13"/>
  <c r="E170" i="13"/>
  <c r="H171" i="12" s="1"/>
  <c r="T170" i="13"/>
  <c r="G170" i="13"/>
  <c r="U170" i="13"/>
  <c r="G178" i="13"/>
  <c r="A232" i="15"/>
  <c r="V180" i="13"/>
  <c r="E180" i="13"/>
  <c r="H181" i="12" s="1"/>
  <c r="T180" i="13"/>
  <c r="H180" i="13"/>
  <c r="U180" i="13"/>
  <c r="E189" i="13"/>
  <c r="H190" i="12" s="1"/>
  <c r="J190" i="12" s="1"/>
  <c r="F194" i="13"/>
  <c r="K195" i="12" s="1"/>
  <c r="H196" i="13"/>
  <c r="K75" i="15"/>
  <c r="A220" i="15"/>
  <c r="V168" i="13"/>
  <c r="T168" i="13"/>
  <c r="S168" i="13"/>
  <c r="A227" i="15"/>
  <c r="P175" i="13"/>
  <c r="N175" i="13"/>
  <c r="T175" i="13"/>
  <c r="A244" i="15"/>
  <c r="V192" i="13"/>
  <c r="T192" i="13"/>
  <c r="S192" i="13"/>
  <c r="O55" i="15"/>
  <c r="D42" i="15"/>
  <c r="B42" i="15"/>
  <c r="K56" i="15"/>
  <c r="O56" i="15" s="1"/>
  <c r="K54" i="15"/>
  <c r="Q54" i="15" s="1"/>
  <c r="Q55" i="15"/>
  <c r="L128" i="15"/>
  <c r="Q128" i="15"/>
  <c r="O128" i="15"/>
  <c r="N128" i="15"/>
  <c r="M128" i="15"/>
  <c r="P128" i="15"/>
  <c r="Q138" i="15"/>
  <c r="P138" i="15"/>
  <c r="O138" i="15"/>
  <c r="M138" i="15"/>
  <c r="L138" i="15"/>
  <c r="N138" i="15"/>
  <c r="Q237" i="15"/>
  <c r="N237" i="15"/>
  <c r="O237" i="15"/>
  <c r="M237" i="15"/>
  <c r="L237" i="15"/>
  <c r="P237" i="15"/>
  <c r="K237" i="15"/>
  <c r="Y201" i="15"/>
  <c r="W66" i="15"/>
  <c r="L74" i="15"/>
  <c r="N74" i="15"/>
  <c r="P74" i="15"/>
  <c r="O74" i="15"/>
  <c r="M74" i="15"/>
  <c r="K74" i="15"/>
  <c r="Q74" i="15"/>
  <c r="Q84" i="15"/>
  <c r="P84" i="15"/>
  <c r="O84" i="15"/>
  <c r="N84" i="15"/>
  <c r="M84" i="15"/>
  <c r="L84" i="15"/>
  <c r="Q101" i="15"/>
  <c r="P101" i="15"/>
  <c r="O101" i="15"/>
  <c r="N101" i="15"/>
  <c r="M101" i="15"/>
  <c r="L101" i="15"/>
  <c r="M111" i="15"/>
  <c r="N111" i="15"/>
  <c r="L111" i="15"/>
  <c r="K111" i="15"/>
  <c r="O111" i="15"/>
  <c r="A251" i="15"/>
  <c r="G199" i="13"/>
  <c r="S199" i="13"/>
  <c r="K84" i="15"/>
  <c r="K101" i="15"/>
  <c r="P111" i="15"/>
  <c r="A249" i="15"/>
  <c r="G197" i="13"/>
  <c r="S197" i="13"/>
  <c r="U199" i="13"/>
  <c r="P70" i="15"/>
  <c r="Q70" i="15"/>
  <c r="M70" i="15"/>
  <c r="L70" i="15"/>
  <c r="O197" i="15"/>
  <c r="M197" i="15"/>
  <c r="Q197" i="15"/>
  <c r="N197" i="15"/>
  <c r="L197" i="15"/>
  <c r="P197" i="15"/>
  <c r="K197" i="15"/>
  <c r="N58" i="15"/>
  <c r="M58" i="15"/>
  <c r="L58" i="15"/>
  <c r="Q59" i="15"/>
  <c r="P59" i="15"/>
  <c r="O59" i="15"/>
  <c r="M59" i="15"/>
  <c r="O125" i="15"/>
  <c r="P125" i="15"/>
  <c r="N125" i="15"/>
  <c r="Q125" i="15"/>
  <c r="M125" i="15"/>
  <c r="L125" i="15"/>
  <c r="O77" i="15"/>
  <c r="N77" i="15"/>
  <c r="N83" i="15"/>
  <c r="M83" i="15"/>
  <c r="L83" i="15"/>
  <c r="O83" i="15"/>
  <c r="Q83" i="15"/>
  <c r="O85" i="15"/>
  <c r="N85" i="15"/>
  <c r="M85" i="15"/>
  <c r="L85" i="15"/>
  <c r="P85" i="15"/>
  <c r="K85" i="15"/>
  <c r="P88" i="15"/>
  <c r="Q88" i="15"/>
  <c r="N88" i="15"/>
  <c r="M88" i="15"/>
  <c r="K125" i="15"/>
  <c r="M127" i="15"/>
  <c r="L127" i="15"/>
  <c r="Q127" i="15"/>
  <c r="N127" i="15"/>
  <c r="K127" i="15"/>
  <c r="T36" i="15"/>
  <c r="O58" i="15"/>
  <c r="L59" i="15"/>
  <c r="K77" i="15"/>
  <c r="K83" i="15"/>
  <c r="Q85" i="15"/>
  <c r="K88" i="15"/>
  <c r="O127" i="15"/>
  <c r="L136" i="15"/>
  <c r="Q136" i="15"/>
  <c r="P136" i="15"/>
  <c r="O136" i="15"/>
  <c r="K136" i="15"/>
  <c r="N136" i="15"/>
  <c r="M136" i="15"/>
  <c r="Q173" i="15"/>
  <c r="P173" i="15"/>
  <c r="N173" i="15"/>
  <c r="M173" i="15"/>
  <c r="O173" i="15"/>
  <c r="L173" i="15"/>
  <c r="G248" i="15"/>
  <c r="C248" i="15"/>
  <c r="B248" i="15"/>
  <c r="H248" i="15"/>
  <c r="F248" i="15"/>
  <c r="E248" i="15"/>
  <c r="D248" i="15"/>
  <c r="R196" i="13"/>
  <c r="D250" i="15"/>
  <c r="E250" i="15"/>
  <c r="C250" i="15"/>
  <c r="B250" i="15"/>
  <c r="H250" i="15"/>
  <c r="G250" i="15"/>
  <c r="F250" i="15"/>
  <c r="R198" i="13"/>
  <c r="H252" i="15"/>
  <c r="B252" i="15"/>
  <c r="G252" i="15"/>
  <c r="F252" i="15"/>
  <c r="E252" i="15"/>
  <c r="C252" i="15"/>
  <c r="D252" i="15"/>
  <c r="R200" i="13"/>
  <c r="T45" i="15"/>
  <c r="T44" i="15"/>
  <c r="P58" i="15"/>
  <c r="N59" i="15"/>
  <c r="L77" i="15"/>
  <c r="P83" i="15"/>
  <c r="L88" i="15"/>
  <c r="P127" i="15"/>
  <c r="O191" i="15"/>
  <c r="M191" i="15"/>
  <c r="L191" i="15"/>
  <c r="K191" i="15"/>
  <c r="N191" i="15"/>
  <c r="Q191" i="15"/>
  <c r="P191" i="15"/>
  <c r="Q229" i="15"/>
  <c r="N229" i="15"/>
  <c r="O229" i="15"/>
  <c r="P229" i="15"/>
  <c r="M229" i="15"/>
  <c r="L229" i="15"/>
  <c r="K229" i="15"/>
  <c r="O130" i="15"/>
  <c r="N130" i="15"/>
  <c r="Q130" i="15"/>
  <c r="M130" i="15"/>
  <c r="L130" i="15"/>
  <c r="L147" i="15"/>
  <c r="N147" i="15"/>
  <c r="Q147" i="15"/>
  <c r="P147" i="15"/>
  <c r="O147" i="15"/>
  <c r="M147" i="15"/>
  <c r="K186" i="15"/>
  <c r="N186" i="15"/>
  <c r="M186" i="15"/>
  <c r="L186" i="15"/>
  <c r="O186" i="15"/>
  <c r="Q186" i="15"/>
  <c r="P186" i="15"/>
  <c r="T35" i="15"/>
  <c r="P76" i="15"/>
  <c r="N76" i="15"/>
  <c r="M76" i="15"/>
  <c r="L76" i="15"/>
  <c r="K76" i="15"/>
  <c r="Q76" i="15"/>
  <c r="O76" i="15"/>
  <c r="M99" i="15"/>
  <c r="Q99" i="15"/>
  <c r="P99" i="15"/>
  <c r="N99" i="15"/>
  <c r="L99" i="15"/>
  <c r="M107" i="15"/>
  <c r="O107" i="15"/>
  <c r="N107" i="15"/>
  <c r="L107" i="15"/>
  <c r="K107" i="15"/>
  <c r="Q107" i="15"/>
  <c r="K130" i="15"/>
  <c r="T42" i="15"/>
  <c r="Q64" i="15"/>
  <c r="P64" i="15"/>
  <c r="O64" i="15"/>
  <c r="N64" i="15"/>
  <c r="K99" i="15"/>
  <c r="P107" i="15"/>
  <c r="P130" i="15"/>
  <c r="O135" i="15"/>
  <c r="N135" i="15"/>
  <c r="Q135" i="15"/>
  <c r="P135" i="15"/>
  <c r="M135" i="15"/>
  <c r="L135" i="15"/>
  <c r="K135" i="15"/>
  <c r="M62" i="15"/>
  <c r="L62" i="15"/>
  <c r="K62" i="15"/>
  <c r="P96" i="15"/>
  <c r="Q96" i="15"/>
  <c r="O96" i="15"/>
  <c r="N96" i="15"/>
  <c r="M96" i="15"/>
  <c r="L96" i="15"/>
  <c r="L116" i="15"/>
  <c r="P116" i="15"/>
  <c r="O116" i="15"/>
  <c r="N116" i="15"/>
  <c r="Q116" i="15"/>
  <c r="L120" i="15"/>
  <c r="O120" i="15"/>
  <c r="Q120" i="15"/>
  <c r="P120" i="15"/>
  <c r="N120" i="15"/>
  <c r="O160" i="15"/>
  <c r="Q160" i="15"/>
  <c r="P160" i="15"/>
  <c r="N160" i="15"/>
  <c r="M160" i="15"/>
  <c r="K160" i="15"/>
  <c r="L175" i="15"/>
  <c r="P175" i="15"/>
  <c r="O175" i="15"/>
  <c r="N175" i="15"/>
  <c r="M175" i="15"/>
  <c r="K175" i="15"/>
  <c r="Q175" i="15"/>
  <c r="M79" i="15"/>
  <c r="O79" i="15"/>
  <c r="Q80" i="15"/>
  <c r="P80" i="15"/>
  <c r="O80" i="15"/>
  <c r="N80" i="15"/>
  <c r="M80" i="15"/>
  <c r="N87" i="15"/>
  <c r="M87" i="15"/>
  <c r="L87" i="15"/>
  <c r="O87" i="15"/>
  <c r="P112" i="15"/>
  <c r="Q112" i="15"/>
  <c r="O112" i="15"/>
  <c r="O141" i="15"/>
  <c r="N141" i="15"/>
  <c r="L151" i="15"/>
  <c r="Q151" i="15"/>
  <c r="O151" i="15"/>
  <c r="P151" i="15"/>
  <c r="N151" i="15"/>
  <c r="M151" i="15"/>
  <c r="K151" i="15"/>
  <c r="L171" i="15"/>
  <c r="O171" i="15"/>
  <c r="N171" i="15"/>
  <c r="Q171" i="15"/>
  <c r="P171" i="15"/>
  <c r="N192" i="15"/>
  <c r="L192" i="15"/>
  <c r="Q192" i="15"/>
  <c r="O192" i="15"/>
  <c r="M192" i="15"/>
  <c r="K192" i="15"/>
  <c r="P192" i="15"/>
  <c r="P195" i="15"/>
  <c r="Q195" i="15"/>
  <c r="O195" i="15"/>
  <c r="N195" i="15"/>
  <c r="M195" i="15"/>
  <c r="O63" i="15"/>
  <c r="N63" i="15"/>
  <c r="M63" i="15"/>
  <c r="N79" i="15"/>
  <c r="Q87" i="15"/>
  <c r="M112" i="15"/>
  <c r="Q118" i="15"/>
  <c r="P118" i="15"/>
  <c r="O118" i="15"/>
  <c r="N118" i="15"/>
  <c r="M141" i="15"/>
  <c r="L144" i="15"/>
  <c r="O144" i="15"/>
  <c r="Q144" i="15"/>
  <c r="P144" i="15"/>
  <c r="N144" i="15"/>
  <c r="M144" i="15"/>
  <c r="K63" i="15"/>
  <c r="O65" i="15"/>
  <c r="P79" i="15"/>
  <c r="Q93" i="15"/>
  <c r="P93" i="15"/>
  <c r="O93" i="15"/>
  <c r="M95" i="15"/>
  <c r="N95" i="15"/>
  <c r="L95" i="15"/>
  <c r="K95" i="15"/>
  <c r="O95" i="15"/>
  <c r="Q95" i="15"/>
  <c r="P95" i="15"/>
  <c r="N112" i="15"/>
  <c r="K118" i="15"/>
  <c r="L122" i="15"/>
  <c r="Q122" i="15"/>
  <c r="P122" i="15"/>
  <c r="O122" i="15"/>
  <c r="N131" i="15"/>
  <c r="M131" i="15"/>
  <c r="L131" i="15"/>
  <c r="O131" i="15"/>
  <c r="P141" i="15"/>
  <c r="K144" i="15"/>
  <c r="O156" i="15"/>
  <c r="M156" i="15"/>
  <c r="L156" i="15"/>
  <c r="K156" i="15"/>
  <c r="N156" i="15"/>
  <c r="L154" i="15"/>
  <c r="K154" i="15"/>
  <c r="Q154" i="15"/>
  <c r="P154" i="15"/>
  <c r="O154" i="15"/>
  <c r="N154" i="15"/>
  <c r="O176" i="15"/>
  <c r="Q176" i="15"/>
  <c r="P176" i="15"/>
  <c r="N176" i="15"/>
  <c r="M176" i="15"/>
  <c r="L176" i="15"/>
  <c r="K176" i="15"/>
  <c r="K81" i="15"/>
  <c r="O133" i="15"/>
  <c r="Q133" i="15"/>
  <c r="P133" i="15"/>
  <c r="L133" i="15"/>
  <c r="M154" i="15"/>
  <c r="P170" i="15"/>
  <c r="O170" i="15"/>
  <c r="Q170" i="15"/>
  <c r="M69" i="15"/>
  <c r="O69" i="15"/>
  <c r="L81" i="15"/>
  <c r="P104" i="15"/>
  <c r="Q104" i="15"/>
  <c r="L132" i="15"/>
  <c r="M132" i="15"/>
  <c r="K132" i="15"/>
  <c r="K133" i="15"/>
  <c r="K170" i="15"/>
  <c r="M103" i="15"/>
  <c r="N103" i="15"/>
  <c r="L103" i="15"/>
  <c r="K103" i="15"/>
  <c r="O103" i="15"/>
  <c r="Q109" i="15"/>
  <c r="P109" i="15"/>
  <c r="O109" i="15"/>
  <c r="L142" i="15"/>
  <c r="K142" i="15"/>
  <c r="P142" i="15"/>
  <c r="O142" i="15"/>
  <c r="N142" i="15"/>
  <c r="Q142" i="15"/>
  <c r="K149" i="15"/>
  <c r="Q149" i="15"/>
  <c r="P149" i="15"/>
  <c r="O149" i="15"/>
  <c r="N149" i="15"/>
  <c r="M149" i="15"/>
  <c r="Q153" i="15"/>
  <c r="P153" i="15"/>
  <c r="O153" i="15"/>
  <c r="L153" i="15"/>
  <c r="M166" i="15"/>
  <c r="L166" i="15"/>
  <c r="Q166" i="15"/>
  <c r="N166" i="15"/>
  <c r="O172" i="15"/>
  <c r="M172" i="15"/>
  <c r="L172" i="15"/>
  <c r="Q172" i="15"/>
  <c r="P172" i="15"/>
  <c r="L194" i="15"/>
  <c r="K194" i="15"/>
  <c r="Q194" i="15"/>
  <c r="P194" i="15"/>
  <c r="O194" i="15"/>
  <c r="N194" i="15"/>
  <c r="Q205" i="15"/>
  <c r="P205" i="15"/>
  <c r="O205" i="15"/>
  <c r="N205" i="15"/>
  <c r="M205" i="15"/>
  <c r="L205" i="15"/>
  <c r="K205" i="15"/>
  <c r="M92" i="15"/>
  <c r="M100" i="15"/>
  <c r="M108" i="15"/>
  <c r="O117" i="15"/>
  <c r="L117" i="15"/>
  <c r="K121" i="15"/>
  <c r="M123" i="15"/>
  <c r="M158" i="15"/>
  <c r="L158" i="15"/>
  <c r="M178" i="15"/>
  <c r="L181" i="15"/>
  <c r="K181" i="15"/>
  <c r="L182" i="15"/>
  <c r="N183" i="15"/>
  <c r="L183" i="15"/>
  <c r="M183" i="15"/>
  <c r="K183" i="15"/>
  <c r="Q183" i="15"/>
  <c r="L190" i="15"/>
  <c r="Q190" i="15"/>
  <c r="O190" i="15"/>
  <c r="M190" i="15"/>
  <c r="K190" i="15"/>
  <c r="Q210" i="15"/>
  <c r="P210" i="15"/>
  <c r="O210" i="15"/>
  <c r="N210" i="15"/>
  <c r="M210" i="15"/>
  <c r="L210" i="15"/>
  <c r="M212" i="15"/>
  <c r="K212" i="15"/>
  <c r="P212" i="15"/>
  <c r="O212" i="15"/>
  <c r="N212" i="15"/>
  <c r="M225" i="15"/>
  <c r="Q225" i="15"/>
  <c r="P225" i="15"/>
  <c r="Q250" i="15"/>
  <c r="P250" i="15"/>
  <c r="O250" i="15"/>
  <c r="N250" i="15"/>
  <c r="P145" i="15"/>
  <c r="O145" i="15"/>
  <c r="N145" i="15"/>
  <c r="L167" i="15"/>
  <c r="N167" i="15"/>
  <c r="M167" i="15"/>
  <c r="Q193" i="15"/>
  <c r="M193" i="15"/>
  <c r="L193" i="15"/>
  <c r="M206" i="15"/>
  <c r="P206" i="15"/>
  <c r="O206" i="15"/>
  <c r="M230" i="15"/>
  <c r="K230" i="15"/>
  <c r="N230" i="15"/>
  <c r="Q230" i="15"/>
  <c r="Q238" i="15"/>
  <c r="N238" i="15"/>
  <c r="L238" i="15"/>
  <c r="O238" i="15"/>
  <c r="M238" i="15"/>
  <c r="K238" i="15"/>
  <c r="L250" i="15"/>
  <c r="O168" i="15"/>
  <c r="Q168" i="15"/>
  <c r="P168" i="15"/>
  <c r="K193" i="15"/>
  <c r="K206" i="15"/>
  <c r="L230" i="15"/>
  <c r="P238" i="15"/>
  <c r="M250" i="15"/>
  <c r="M145" i="15"/>
  <c r="L155" i="15"/>
  <c r="Q155" i="15"/>
  <c r="P155" i="15"/>
  <c r="M155" i="15"/>
  <c r="K155" i="15"/>
  <c r="N162" i="15"/>
  <c r="M162" i="15"/>
  <c r="P167" i="15"/>
  <c r="L168" i="15"/>
  <c r="O187" i="15"/>
  <c r="N187" i="15"/>
  <c r="L187" i="15"/>
  <c r="Q187" i="15"/>
  <c r="P187" i="15"/>
  <c r="O193" i="15"/>
  <c r="N206" i="15"/>
  <c r="P230" i="15"/>
  <c r="M234" i="15"/>
  <c r="Q234" i="15"/>
  <c r="P234" i="15"/>
  <c r="O234" i="15"/>
  <c r="N234" i="15"/>
  <c r="L234" i="15"/>
  <c r="K234" i="15"/>
  <c r="M245" i="15"/>
  <c r="N245" i="15"/>
  <c r="Q245" i="15"/>
  <c r="P245" i="15"/>
  <c r="O245" i="15"/>
  <c r="K92" i="15"/>
  <c r="K100" i="15"/>
  <c r="K108" i="15"/>
  <c r="K123" i="15"/>
  <c r="O137" i="15"/>
  <c r="L137" i="15"/>
  <c r="K137" i="15"/>
  <c r="Q143" i="15"/>
  <c r="P143" i="15"/>
  <c r="Q145" i="15"/>
  <c r="N155" i="15"/>
  <c r="K162" i="15"/>
  <c r="Q167" i="15"/>
  <c r="M168" i="15"/>
  <c r="K178" i="15"/>
  <c r="Q184" i="15"/>
  <c r="O184" i="15"/>
  <c r="N184" i="15"/>
  <c r="M184" i="15"/>
  <c r="L184" i="15"/>
  <c r="K187" i="15"/>
  <c r="P193" i="15"/>
  <c r="Q206" i="15"/>
  <c r="M215" i="15"/>
  <c r="P215" i="15"/>
  <c r="L215" i="15"/>
  <c r="O215" i="15"/>
  <c r="N215" i="15"/>
  <c r="K215" i="15"/>
  <c r="Q215" i="15"/>
  <c r="L231" i="15"/>
  <c r="Q231" i="15"/>
  <c r="P231" i="15"/>
  <c r="M236" i="15"/>
  <c r="P236" i="15"/>
  <c r="O236" i="15"/>
  <c r="N236" i="15"/>
  <c r="L236" i="15"/>
  <c r="Q236" i="15"/>
  <c r="K245" i="15"/>
  <c r="L92" i="15"/>
  <c r="L100" i="15"/>
  <c r="L140" i="15"/>
  <c r="O140" i="15"/>
  <c r="N140" i="15"/>
  <c r="N157" i="15"/>
  <c r="M157" i="15"/>
  <c r="Q157" i="15"/>
  <c r="L163" i="15"/>
  <c r="O163" i="15"/>
  <c r="N163" i="15"/>
  <c r="N168" i="15"/>
  <c r="Q180" i="15"/>
  <c r="O180" i="15"/>
  <c r="K199" i="15"/>
  <c r="Q199" i="15"/>
  <c r="M207" i="15"/>
  <c r="N207" i="15"/>
  <c r="Q211" i="15"/>
  <c r="N211" i="15"/>
  <c r="P211" i="15"/>
  <c r="O211" i="15"/>
  <c r="M211" i="15"/>
  <c r="M177" i="15"/>
  <c r="L177" i="15"/>
  <c r="K180" i="15"/>
  <c r="N185" i="15"/>
  <c r="M185" i="15"/>
  <c r="L199" i="15"/>
  <c r="O201" i="15"/>
  <c r="P201" i="15"/>
  <c r="N201" i="15"/>
  <c r="K207" i="15"/>
  <c r="K211" i="15"/>
  <c r="M216" i="15"/>
  <c r="K216" i="15"/>
  <c r="O216" i="15"/>
  <c r="N216" i="15"/>
  <c r="L216" i="15"/>
  <c r="L180" i="15"/>
  <c r="M199" i="15"/>
  <c r="L207" i="15"/>
  <c r="L211" i="15"/>
  <c r="Q246" i="15"/>
  <c r="L246" i="15"/>
  <c r="Q249" i="15"/>
  <c r="P249" i="15"/>
  <c r="O249" i="15"/>
  <c r="N249" i="15"/>
  <c r="M249" i="15"/>
  <c r="M251" i="15"/>
  <c r="P251" i="15"/>
  <c r="Q251" i="15"/>
  <c r="O251" i="15"/>
  <c r="Q228" i="15"/>
  <c r="P228" i="15"/>
  <c r="M202" i="15"/>
  <c r="N202" i="15"/>
  <c r="L202" i="15"/>
  <c r="K202" i="15"/>
  <c r="Q214" i="15"/>
  <c r="N214" i="15"/>
  <c r="O214" i="15"/>
  <c r="M214" i="15"/>
  <c r="L214" i="15"/>
  <c r="K228" i="15"/>
  <c r="M248" i="15"/>
  <c r="K248" i="15"/>
  <c r="Q248" i="15"/>
  <c r="N179" i="15"/>
  <c r="L179" i="15"/>
  <c r="M209" i="15"/>
  <c r="Q209" i="15"/>
  <c r="P209" i="15"/>
  <c r="O209" i="15"/>
  <c r="L228" i="15"/>
  <c r="M233" i="15"/>
  <c r="P233" i="15"/>
  <c r="Q233" i="15"/>
  <c r="O233" i="15"/>
  <c r="M252" i="15"/>
  <c r="P252" i="15"/>
  <c r="Q252" i="15"/>
  <c r="O252" i="15"/>
  <c r="P213" i="15"/>
  <c r="O213" i="15"/>
  <c r="N213" i="15"/>
  <c r="M213" i="15"/>
  <c r="M228" i="15"/>
  <c r="L200" i="15"/>
  <c r="P200" i="15"/>
  <c r="Q220" i="15"/>
  <c r="N220" i="15"/>
  <c r="K196" i="15"/>
  <c r="K220" i="15"/>
  <c r="M221" i="15"/>
  <c r="K221" i="15"/>
  <c r="P221" i="15"/>
  <c r="K222" i="15"/>
  <c r="Q223" i="15"/>
  <c r="L223" i="15"/>
  <c r="K241" i="15"/>
  <c r="M242" i="15"/>
  <c r="P242" i="15"/>
  <c r="N263" i="15"/>
  <c r="M224" i="15"/>
  <c r="P224" i="15"/>
  <c r="M239" i="15"/>
  <c r="K239" i="15"/>
  <c r="Q247" i="15"/>
  <c r="N247" i="15"/>
  <c r="O253" i="15"/>
  <c r="C28" i="16"/>
  <c r="D28" i="16" s="1"/>
  <c r="C30" i="16"/>
  <c r="D30" i="16" s="1"/>
  <c r="Q5" i="12"/>
  <c r="U4" i="12"/>
  <c r="V6" i="12"/>
  <c r="Q6" i="12"/>
  <c r="U6" i="12"/>
  <c r="S6" i="12"/>
  <c r="T6" i="12"/>
  <c r="U5" i="12"/>
  <c r="S5" i="12"/>
  <c r="Q4" i="12"/>
  <c r="Y6" i="12"/>
  <c r="N197" i="9" l="1"/>
  <c r="J109" i="12"/>
  <c r="M140" i="12"/>
  <c r="G147" i="12"/>
  <c r="P14" i="12"/>
  <c r="M200" i="12"/>
  <c r="D72" i="13"/>
  <c r="F72" i="13"/>
  <c r="G72" i="13"/>
  <c r="F125" i="13"/>
  <c r="K126" i="12" s="1"/>
  <c r="G125" i="13"/>
  <c r="N126" i="12" s="1"/>
  <c r="P126" i="12" s="1"/>
  <c r="E125" i="13"/>
  <c r="H126" i="12" s="1"/>
  <c r="J126" i="12" s="1"/>
  <c r="D125" i="13"/>
  <c r="F125" i="5" s="1"/>
  <c r="AV153" i="5"/>
  <c r="AV185" i="5"/>
  <c r="G76" i="13"/>
  <c r="D76" i="13"/>
  <c r="F76" i="5" s="1"/>
  <c r="E76" i="13"/>
  <c r="F49" i="13"/>
  <c r="K50" i="12" s="1"/>
  <c r="M50" i="12" s="1"/>
  <c r="G49" i="13"/>
  <c r="Q3" i="5"/>
  <c r="E53" i="13"/>
  <c r="H54" i="12" s="1"/>
  <c r="J54" i="12" s="1"/>
  <c r="F53" i="13"/>
  <c r="K54" i="12" s="1"/>
  <c r="M54" i="12" s="1"/>
  <c r="D53" i="13"/>
  <c r="E54" i="12" s="1"/>
  <c r="G54" i="12" s="1"/>
  <c r="M209" i="10"/>
  <c r="J149" i="10"/>
  <c r="Q131" i="9"/>
  <c r="D104" i="13"/>
  <c r="E105" i="12" s="1"/>
  <c r="G104" i="13"/>
  <c r="T104" i="5" s="1"/>
  <c r="E104" i="13"/>
  <c r="H105" i="12" s="1"/>
  <c r="F104" i="13"/>
  <c r="K105" i="12" s="1"/>
  <c r="M105" i="12" s="1"/>
  <c r="F88" i="13"/>
  <c r="E88" i="13"/>
  <c r="D82" i="13"/>
  <c r="N82" i="5" s="1"/>
  <c r="F82" i="13"/>
  <c r="D101" i="13"/>
  <c r="G101" i="13"/>
  <c r="E101" i="13"/>
  <c r="H102" i="12" s="1"/>
  <c r="M130" i="12"/>
  <c r="G167" i="13"/>
  <c r="D167" i="13"/>
  <c r="F167" i="13"/>
  <c r="F108" i="5"/>
  <c r="E109" i="12"/>
  <c r="G109" i="12" s="1"/>
  <c r="G181" i="13"/>
  <c r="E181" i="13"/>
  <c r="F181" i="13"/>
  <c r="J115" i="12"/>
  <c r="AB9" i="5"/>
  <c r="J122" i="12"/>
  <c r="J11" i="12"/>
  <c r="P161" i="5"/>
  <c r="E52" i="13"/>
  <c r="E94" i="13"/>
  <c r="H95" i="12" s="1"/>
  <c r="J95" i="12" s="1"/>
  <c r="F94" i="13"/>
  <c r="K95" i="12" s="1"/>
  <c r="M95" i="12" s="1"/>
  <c r="F37" i="13"/>
  <c r="K38" i="12" s="1"/>
  <c r="E37" i="13"/>
  <c r="H38" i="12" s="1"/>
  <c r="J38" i="12" s="1"/>
  <c r="Q75" i="5"/>
  <c r="BC75" i="5" s="1"/>
  <c r="F24" i="13"/>
  <c r="G24" i="13"/>
  <c r="D24" i="13"/>
  <c r="D18" i="13"/>
  <c r="F18" i="13"/>
  <c r="R18" i="5" s="1"/>
  <c r="AE3" i="5"/>
  <c r="AH3" i="11"/>
  <c r="G189" i="12"/>
  <c r="E12" i="13"/>
  <c r="D52" i="13"/>
  <c r="E167" i="13"/>
  <c r="G42" i="10"/>
  <c r="F42" i="10"/>
  <c r="M183" i="12"/>
  <c r="D35" i="13"/>
  <c r="E36" i="12" s="1"/>
  <c r="G36" i="12" s="1"/>
  <c r="D80" i="12"/>
  <c r="G61" i="13"/>
  <c r="AB144" i="5"/>
  <c r="G127" i="12"/>
  <c r="Q9" i="5"/>
  <c r="G125" i="12"/>
  <c r="M80" i="10"/>
  <c r="M107" i="10"/>
  <c r="Q161" i="9"/>
  <c r="N139" i="9"/>
  <c r="Q2" i="5"/>
  <c r="N45" i="9"/>
  <c r="O86" i="5"/>
  <c r="AX86" i="5" s="1"/>
  <c r="N47" i="9"/>
  <c r="N9" i="9"/>
  <c r="AQ110" i="5"/>
  <c r="BH113" i="5"/>
  <c r="AR115" i="5"/>
  <c r="BC111" i="5"/>
  <c r="BD117" i="5"/>
  <c r="AB157" i="5"/>
  <c r="AQ157" i="5" s="1"/>
  <c r="Q107" i="5"/>
  <c r="BB107" i="5" s="1"/>
  <c r="BD107" i="5" s="1"/>
  <c r="Q163" i="5"/>
  <c r="BB163" i="5" s="1"/>
  <c r="BD163" i="5" s="1"/>
  <c r="Q147" i="5"/>
  <c r="F96" i="5"/>
  <c r="Q66" i="5"/>
  <c r="BB66" i="5" s="1"/>
  <c r="O66" i="5"/>
  <c r="AX66" i="5" s="1"/>
  <c r="O54" i="5"/>
  <c r="AX54" i="5" s="1"/>
  <c r="J136" i="10"/>
  <c r="N127" i="9"/>
  <c r="N88" i="9"/>
  <c r="Q49" i="9"/>
  <c r="M40" i="10"/>
  <c r="J127" i="12"/>
  <c r="G166" i="12"/>
  <c r="G124" i="13"/>
  <c r="E67" i="13"/>
  <c r="H68" i="12" s="1"/>
  <c r="E87" i="13"/>
  <c r="H88" i="12" s="1"/>
  <c r="J88" i="12" s="1"/>
  <c r="D112" i="12"/>
  <c r="E25" i="13"/>
  <c r="H26" i="12" s="1"/>
  <c r="J26" i="12" s="1"/>
  <c r="M160" i="12"/>
  <c r="M194" i="5"/>
  <c r="Q188" i="5"/>
  <c r="Q170" i="5"/>
  <c r="D131" i="12"/>
  <c r="M163" i="12"/>
  <c r="AB135" i="5"/>
  <c r="M177" i="12"/>
  <c r="J166" i="12"/>
  <c r="G139" i="12"/>
  <c r="O136" i="5"/>
  <c r="M168" i="5"/>
  <c r="M62" i="12"/>
  <c r="F25" i="5"/>
  <c r="G76" i="12"/>
  <c r="Q93" i="5"/>
  <c r="F130" i="10"/>
  <c r="O8" i="5"/>
  <c r="AV179" i="5"/>
  <c r="AB73" i="5"/>
  <c r="M13" i="5"/>
  <c r="AT13" i="5" s="1"/>
  <c r="Q103" i="9"/>
  <c r="Q45" i="9"/>
  <c r="BH104" i="5"/>
  <c r="BH18" i="5"/>
  <c r="BH67" i="5"/>
  <c r="M70" i="5"/>
  <c r="AT70" i="5" s="1"/>
  <c r="F68" i="5"/>
  <c r="AB7" i="5"/>
  <c r="AP7" i="5" s="1"/>
  <c r="AR7" i="5" s="1"/>
  <c r="AB179" i="5"/>
  <c r="AQ179" i="5" s="1"/>
  <c r="O161" i="5"/>
  <c r="AX161" i="5" s="1"/>
  <c r="M161" i="5"/>
  <c r="AT161" i="5" s="1"/>
  <c r="G78" i="1"/>
  <c r="D78" i="1"/>
  <c r="F78" i="1"/>
  <c r="C78" i="1"/>
  <c r="BH23" i="5"/>
  <c r="M113" i="5"/>
  <c r="AT113" i="5" s="1"/>
  <c r="Q72" i="5"/>
  <c r="BB72" i="5" s="1"/>
  <c r="BD72" i="5" s="1"/>
  <c r="AB149" i="5"/>
  <c r="AC149" i="5" s="1"/>
  <c r="O30" i="5"/>
  <c r="AX30" i="5" s="1"/>
  <c r="M79" i="5"/>
  <c r="AT79" i="5" s="1"/>
  <c r="F13" i="1"/>
  <c r="F111" i="10"/>
  <c r="N159" i="9"/>
  <c r="O17" i="5"/>
  <c r="AX17" i="5" s="1"/>
  <c r="H123" i="5"/>
  <c r="Q185" i="5"/>
  <c r="BB185" i="5" s="1"/>
  <c r="BD185" i="5" s="1"/>
  <c r="N14" i="12"/>
  <c r="T13" i="5"/>
  <c r="Q133" i="9"/>
  <c r="E147" i="1"/>
  <c r="D147" i="1"/>
  <c r="C147" i="1"/>
  <c r="F147" i="1"/>
  <c r="G163" i="1"/>
  <c r="F163" i="1"/>
  <c r="E163" i="1"/>
  <c r="D163" i="1"/>
  <c r="C163" i="1"/>
  <c r="C56" i="1"/>
  <c r="E56" i="1"/>
  <c r="F56" i="1"/>
  <c r="F176" i="10"/>
  <c r="F88" i="10"/>
  <c r="J145" i="12"/>
  <c r="M167" i="12"/>
  <c r="J130" i="12"/>
  <c r="F34" i="13"/>
  <c r="J121" i="12"/>
  <c r="AB200" i="5"/>
  <c r="AC200" i="5" s="1"/>
  <c r="AB159" i="5"/>
  <c r="G185" i="12"/>
  <c r="J123" i="12"/>
  <c r="J169" i="5"/>
  <c r="AB146" i="5"/>
  <c r="Q146" i="5"/>
  <c r="G143" i="12"/>
  <c r="M126" i="12"/>
  <c r="F106" i="10"/>
  <c r="Q164" i="9"/>
  <c r="M89" i="10"/>
  <c r="J58" i="12"/>
  <c r="AB143" i="5"/>
  <c r="M120" i="10"/>
  <c r="Q82" i="9"/>
  <c r="E74" i="1"/>
  <c r="D74" i="1"/>
  <c r="O123" i="5"/>
  <c r="M185" i="10"/>
  <c r="Q21" i="9"/>
  <c r="Q53" i="9"/>
  <c r="N13" i="9"/>
  <c r="J171" i="10"/>
  <c r="BH98" i="5"/>
  <c r="F108" i="10"/>
  <c r="G202" i="1"/>
  <c r="C202" i="1"/>
  <c r="F18" i="1"/>
  <c r="C18" i="1"/>
  <c r="G18" i="1"/>
  <c r="D18" i="1"/>
  <c r="C28" i="1"/>
  <c r="D28" i="1"/>
  <c r="G28" i="1"/>
  <c r="E28" i="1"/>
  <c r="M58" i="5"/>
  <c r="AT58" i="5" s="1"/>
  <c r="O18" i="5"/>
  <c r="AX18" i="5" s="1"/>
  <c r="F169" i="1"/>
  <c r="E169" i="1"/>
  <c r="D169" i="1"/>
  <c r="BD193" i="5"/>
  <c r="Q131" i="5"/>
  <c r="BB131" i="5" s="1"/>
  <c r="BD131" i="5" s="1"/>
  <c r="BD95" i="5"/>
  <c r="N98" i="9"/>
  <c r="M191" i="5"/>
  <c r="AT191" i="5" s="1"/>
  <c r="AV191" i="5" s="1"/>
  <c r="AB191" i="5"/>
  <c r="Q17" i="5"/>
  <c r="BB17" i="5" s="1"/>
  <c r="Q109" i="5"/>
  <c r="G101" i="1"/>
  <c r="D101" i="1"/>
  <c r="C101" i="1"/>
  <c r="E119" i="1"/>
  <c r="C187" i="1"/>
  <c r="F187" i="1"/>
  <c r="G187" i="1"/>
  <c r="E187" i="1"/>
  <c r="D187" i="1"/>
  <c r="M78" i="5"/>
  <c r="AT78" i="5" s="1"/>
  <c r="G88" i="1"/>
  <c r="E88" i="1"/>
  <c r="F88" i="1"/>
  <c r="D88" i="1"/>
  <c r="Q158" i="5"/>
  <c r="H101" i="5"/>
  <c r="M143" i="12"/>
  <c r="J32" i="12"/>
  <c r="M201" i="10"/>
  <c r="M183" i="10"/>
  <c r="D107" i="13"/>
  <c r="E108" i="12" s="1"/>
  <c r="G108" i="12" s="1"/>
  <c r="J147" i="12"/>
  <c r="M146" i="5"/>
  <c r="N48" i="9"/>
  <c r="E124" i="13"/>
  <c r="H125" i="12" s="1"/>
  <c r="J125" i="12" s="1"/>
  <c r="J177" i="12"/>
  <c r="G72" i="12"/>
  <c r="AB196" i="5"/>
  <c r="Q114" i="5"/>
  <c r="G133" i="12"/>
  <c r="J25" i="5"/>
  <c r="M94" i="5"/>
  <c r="AT94" i="5" s="1"/>
  <c r="AV94" i="5" s="1"/>
  <c r="D15" i="10"/>
  <c r="N164" i="9"/>
  <c r="M126" i="10"/>
  <c r="G194" i="12"/>
  <c r="E139" i="13"/>
  <c r="H140" i="12" s="1"/>
  <c r="J140" i="12" s="1"/>
  <c r="M100" i="12"/>
  <c r="M121" i="12"/>
  <c r="Q154" i="5"/>
  <c r="G155" i="12"/>
  <c r="J142" i="12"/>
  <c r="AB124" i="5"/>
  <c r="M70" i="12"/>
  <c r="G9" i="12"/>
  <c r="Q181" i="9"/>
  <c r="Q106" i="9"/>
  <c r="N61" i="9"/>
  <c r="AC164" i="5"/>
  <c r="AP164" i="5"/>
  <c r="M42" i="5"/>
  <c r="AT42" i="5" s="1"/>
  <c r="AB42" i="5"/>
  <c r="C36" i="1"/>
  <c r="G36" i="1"/>
  <c r="D36" i="1"/>
  <c r="Q197" i="5"/>
  <c r="BB197" i="5" s="1"/>
  <c r="BD197" i="5" s="1"/>
  <c r="AB182" i="5"/>
  <c r="G58" i="1"/>
  <c r="D58" i="1"/>
  <c r="C58" i="1"/>
  <c r="N75" i="9"/>
  <c r="Q8" i="9"/>
  <c r="BD11" i="5"/>
  <c r="BH31" i="5"/>
  <c r="E158" i="1"/>
  <c r="AB101" i="5"/>
  <c r="AV88" i="5"/>
  <c r="N72" i="9"/>
  <c r="M40" i="5"/>
  <c r="AT40" i="5" s="1"/>
  <c r="M204" i="10"/>
  <c r="N22" i="9"/>
  <c r="G118" i="12"/>
  <c r="M21" i="12"/>
  <c r="M139" i="5"/>
  <c r="M80" i="12"/>
  <c r="M92" i="12"/>
  <c r="M122" i="12"/>
  <c r="F58" i="10"/>
  <c r="M78" i="10"/>
  <c r="M15" i="10"/>
  <c r="J100" i="10"/>
  <c r="F210" i="10"/>
  <c r="M142" i="10"/>
  <c r="Q18" i="9"/>
  <c r="Q54" i="9"/>
  <c r="BD161" i="5"/>
  <c r="BD13" i="5"/>
  <c r="AP84" i="5"/>
  <c r="AR84" i="5" s="1"/>
  <c r="AV64" i="5"/>
  <c r="BD18" i="5"/>
  <c r="F185" i="1"/>
  <c r="E185" i="1"/>
  <c r="C185" i="1"/>
  <c r="G110" i="1"/>
  <c r="F110" i="1"/>
  <c r="D110" i="1"/>
  <c r="AC173" i="5"/>
  <c r="AP173" i="5"/>
  <c r="AR173" i="5" s="1"/>
  <c r="AB66" i="5"/>
  <c r="M66" i="5"/>
  <c r="AT66" i="5" s="1"/>
  <c r="AV66" i="5" s="1"/>
  <c r="O163" i="5"/>
  <c r="AX163" i="5" s="1"/>
  <c r="E165" i="1"/>
  <c r="C165" i="1"/>
  <c r="D165" i="1"/>
  <c r="F165" i="1"/>
  <c r="G165" i="1"/>
  <c r="D142" i="1"/>
  <c r="C142" i="1"/>
  <c r="F142" i="1"/>
  <c r="M90" i="5"/>
  <c r="AT90" i="5" s="1"/>
  <c r="AB90" i="5"/>
  <c r="Q4" i="5"/>
  <c r="BB4" i="5" s="1"/>
  <c r="BD4" i="5" s="1"/>
  <c r="F9" i="1"/>
  <c r="C9" i="1"/>
  <c r="C48" i="1"/>
  <c r="G48" i="1"/>
  <c r="F48" i="1"/>
  <c r="D48" i="1"/>
  <c r="E48" i="1"/>
  <c r="E2" i="11"/>
  <c r="AD2" i="5" s="1"/>
  <c r="N60" i="9"/>
  <c r="F202" i="10"/>
  <c r="AU82" i="5"/>
  <c r="BD17" i="5"/>
  <c r="BH110" i="5"/>
  <c r="AR13" i="5"/>
  <c r="G183" i="1"/>
  <c r="D183" i="1"/>
  <c r="C183" i="1"/>
  <c r="E183" i="1"/>
  <c r="F183" i="1"/>
  <c r="O181" i="5"/>
  <c r="AX181" i="5" s="1"/>
  <c r="F84" i="1"/>
  <c r="E84" i="1"/>
  <c r="D84" i="1"/>
  <c r="C84" i="1"/>
  <c r="G84" i="1"/>
  <c r="AP78" i="5"/>
  <c r="AC78" i="5"/>
  <c r="C40" i="1"/>
  <c r="G40" i="1"/>
  <c r="F40" i="1"/>
  <c r="D40" i="1"/>
  <c r="E40" i="1"/>
  <c r="D12" i="1"/>
  <c r="C12" i="1"/>
  <c r="F12" i="1"/>
  <c r="G12" i="1"/>
  <c r="AP43" i="5"/>
  <c r="AC43" i="5"/>
  <c r="N82" i="9"/>
  <c r="E48" i="13"/>
  <c r="P48" i="5" s="1"/>
  <c r="M147" i="12"/>
  <c r="AR121" i="5"/>
  <c r="BD60" i="5"/>
  <c r="AP143" i="5"/>
  <c r="BC193" i="5"/>
  <c r="AU78" i="5"/>
  <c r="BH137" i="5"/>
  <c r="BD6" i="5"/>
  <c r="C108" i="1"/>
  <c r="E108" i="1"/>
  <c r="D108" i="1"/>
  <c r="F108" i="1"/>
  <c r="G108" i="1"/>
  <c r="AC113" i="5"/>
  <c r="AP113" i="5"/>
  <c r="O147" i="5"/>
  <c r="AX147" i="5" s="1"/>
  <c r="D80" i="1"/>
  <c r="C80" i="1"/>
  <c r="G80" i="1"/>
  <c r="F80" i="1"/>
  <c r="E80" i="1"/>
  <c r="O80" i="5"/>
  <c r="AX80" i="5" s="1"/>
  <c r="G145" i="1"/>
  <c r="D145" i="1"/>
  <c r="C145" i="1"/>
  <c r="E145" i="1"/>
  <c r="F145" i="1"/>
  <c r="AP55" i="5"/>
  <c r="AC55" i="5"/>
  <c r="M156" i="10"/>
  <c r="D77" i="16"/>
  <c r="Q17" i="9"/>
  <c r="N106" i="9"/>
  <c r="J163" i="12"/>
  <c r="Q76" i="9"/>
  <c r="N103" i="9"/>
  <c r="M184" i="10"/>
  <c r="Q191" i="5"/>
  <c r="BB191" i="5" s="1"/>
  <c r="O191" i="5"/>
  <c r="AX191" i="5" s="1"/>
  <c r="G175" i="1"/>
  <c r="F175" i="1"/>
  <c r="E175" i="1"/>
  <c r="D175" i="1"/>
  <c r="C175" i="1"/>
  <c r="C72" i="1"/>
  <c r="G72" i="1"/>
  <c r="F72" i="1"/>
  <c r="D72" i="1"/>
  <c r="E72" i="1"/>
  <c r="G70" i="1"/>
  <c r="F70" i="1"/>
  <c r="E70" i="1"/>
  <c r="D70" i="1"/>
  <c r="C70" i="1"/>
  <c r="AC23" i="5"/>
  <c r="AP23" i="5"/>
  <c r="AC30" i="5"/>
  <c r="AP30" i="5"/>
  <c r="AR30" i="5" s="1"/>
  <c r="G96" i="1"/>
  <c r="E96" i="1"/>
  <c r="J169" i="12"/>
  <c r="J179" i="12"/>
  <c r="E138" i="13"/>
  <c r="H139" i="12" s="1"/>
  <c r="J139" i="12" s="1"/>
  <c r="J117" i="12"/>
  <c r="M118" i="12"/>
  <c r="E23" i="13"/>
  <c r="H24" i="12" s="1"/>
  <c r="J24" i="12" s="1"/>
  <c r="E24" i="13"/>
  <c r="J187" i="5"/>
  <c r="D170" i="12"/>
  <c r="Q166" i="5"/>
  <c r="D36" i="13"/>
  <c r="E37" i="12" s="1"/>
  <c r="G37" i="12" s="1"/>
  <c r="O156" i="5"/>
  <c r="AX156" i="5" s="1"/>
  <c r="AZ156" i="5" s="1"/>
  <c r="O166" i="5"/>
  <c r="P166" i="5" s="1"/>
  <c r="M158" i="12"/>
  <c r="F97" i="5"/>
  <c r="O92" i="5"/>
  <c r="M181" i="12"/>
  <c r="AB56" i="5"/>
  <c r="Q124" i="5"/>
  <c r="J21" i="12"/>
  <c r="Q68" i="9"/>
  <c r="N134" i="9"/>
  <c r="J210" i="10"/>
  <c r="Q92" i="9"/>
  <c r="Q118" i="9"/>
  <c r="N54" i="9"/>
  <c r="Q139" i="9"/>
  <c r="Q25" i="9"/>
  <c r="N8" i="9"/>
  <c r="N185" i="9"/>
  <c r="BH173" i="5"/>
  <c r="BH100" i="5"/>
  <c r="AQ105" i="5"/>
  <c r="BH78" i="5"/>
  <c r="BC84" i="5"/>
  <c r="G38" i="1"/>
  <c r="F38" i="1"/>
  <c r="E38" i="1"/>
  <c r="D38" i="1"/>
  <c r="C38" i="1"/>
  <c r="AP29" i="5"/>
  <c r="AC29" i="5"/>
  <c r="M149" i="5"/>
  <c r="AT149" i="5" s="1"/>
  <c r="O149" i="5"/>
  <c r="AX149" i="5" s="1"/>
  <c r="C24" i="1"/>
  <c r="G24" i="1"/>
  <c r="F24" i="1"/>
  <c r="D24" i="1"/>
  <c r="E24" i="1"/>
  <c r="M6" i="5"/>
  <c r="AT6" i="5" s="1"/>
  <c r="AB6" i="5"/>
  <c r="P112" i="12"/>
  <c r="G157" i="12"/>
  <c r="F112" i="5"/>
  <c r="J101" i="5"/>
  <c r="H37" i="5"/>
  <c r="M20" i="5"/>
  <c r="AC185" i="5"/>
  <c r="AP185" i="5"/>
  <c r="AR185" i="5" s="1"/>
  <c r="G201" i="1"/>
  <c r="E201" i="1"/>
  <c r="D201" i="1"/>
  <c r="C201" i="1"/>
  <c r="AB187" i="5"/>
  <c r="M187" i="5"/>
  <c r="AT187" i="5" s="1"/>
  <c r="O117" i="5"/>
  <c r="AX117" i="5" s="1"/>
  <c r="M117" i="5"/>
  <c r="AT117" i="5" s="1"/>
  <c r="F159" i="1"/>
  <c r="E159" i="1"/>
  <c r="C159" i="1"/>
  <c r="D159" i="1"/>
  <c r="F94" i="1"/>
  <c r="E94" i="1"/>
  <c r="D94" i="1"/>
  <c r="C94" i="1"/>
  <c r="AC101" i="5"/>
  <c r="AP101" i="5"/>
  <c r="M84" i="5"/>
  <c r="AT84" i="5" s="1"/>
  <c r="AV84" i="5" s="1"/>
  <c r="AP60" i="5"/>
  <c r="AC60" i="5"/>
  <c r="Q5" i="5"/>
  <c r="O5" i="5"/>
  <c r="AX5" i="5" s="1"/>
  <c r="Q65" i="9"/>
  <c r="F30" i="10"/>
  <c r="M18" i="10"/>
  <c r="F194" i="10"/>
  <c r="BC123" i="5"/>
  <c r="BC199" i="5"/>
  <c r="AR169" i="5"/>
  <c r="BC11" i="5"/>
  <c r="AR67" i="5"/>
  <c r="O155" i="5"/>
  <c r="AX155" i="5" s="1"/>
  <c r="M155" i="5"/>
  <c r="AT155" i="5" s="1"/>
  <c r="AV155" i="5" s="1"/>
  <c r="F68" i="1"/>
  <c r="E68" i="1"/>
  <c r="G68" i="1"/>
  <c r="D68" i="1"/>
  <c r="C68" i="1"/>
  <c r="G36" i="10"/>
  <c r="F36" i="10"/>
  <c r="C151" i="1"/>
  <c r="D151" i="1"/>
  <c r="F151" i="1"/>
  <c r="E151" i="1"/>
  <c r="G151" i="1"/>
  <c r="Q78" i="5"/>
  <c r="BB78" i="5" s="1"/>
  <c r="O78" i="5"/>
  <c r="AX78" i="5" s="1"/>
  <c r="Q143" i="5"/>
  <c r="BB143" i="5" s="1"/>
  <c r="BD143" i="5" s="1"/>
  <c r="J129" i="10"/>
  <c r="N56" i="9"/>
  <c r="AB18" i="5"/>
  <c r="M18" i="5"/>
  <c r="AT18" i="5" s="1"/>
  <c r="AV18" i="5" s="1"/>
  <c r="O6" i="5"/>
  <c r="AX6" i="5" s="1"/>
  <c r="J19" i="10"/>
  <c r="M50" i="10"/>
  <c r="Q27" i="9"/>
  <c r="J119" i="12"/>
  <c r="D148" i="13"/>
  <c r="E149" i="12" s="1"/>
  <c r="G149" i="12" s="1"/>
  <c r="G122" i="12"/>
  <c r="G92" i="12"/>
  <c r="D47" i="13"/>
  <c r="E48" i="12" s="1"/>
  <c r="G48" i="12" s="1"/>
  <c r="J14" i="12"/>
  <c r="E128" i="13"/>
  <c r="H129" i="12" s="1"/>
  <c r="J129" i="12" s="1"/>
  <c r="P116" i="12"/>
  <c r="N90" i="5"/>
  <c r="G58" i="12"/>
  <c r="F41" i="13"/>
  <c r="K42" i="12" s="1"/>
  <c r="M42" i="12" s="1"/>
  <c r="J112" i="12"/>
  <c r="Q172" i="5"/>
  <c r="BC172" i="5" s="1"/>
  <c r="M175" i="12"/>
  <c r="G119" i="12"/>
  <c r="H112" i="5"/>
  <c r="M104" i="5"/>
  <c r="AU104" i="5" s="1"/>
  <c r="M38" i="12"/>
  <c r="AB74" i="5"/>
  <c r="AB189" i="5"/>
  <c r="AQ189" i="5" s="1"/>
  <c r="J101" i="10"/>
  <c r="J78" i="10"/>
  <c r="M81" i="5"/>
  <c r="F75" i="10"/>
  <c r="M185" i="12"/>
  <c r="D185" i="13"/>
  <c r="N185" i="5" s="1"/>
  <c r="D109" i="13"/>
  <c r="E110" i="12" s="1"/>
  <c r="G110" i="12" s="1"/>
  <c r="J68" i="12"/>
  <c r="M188" i="12"/>
  <c r="G83" i="13"/>
  <c r="E34" i="13"/>
  <c r="G128" i="13"/>
  <c r="L128" i="5" s="1"/>
  <c r="F173" i="13"/>
  <c r="E90" i="13"/>
  <c r="P90" i="5" s="1"/>
  <c r="G37" i="13"/>
  <c r="L37" i="5" s="1"/>
  <c r="M109" i="12"/>
  <c r="E28" i="13"/>
  <c r="O172" i="5"/>
  <c r="P172" i="5" s="1"/>
  <c r="O196" i="5"/>
  <c r="G130" i="13"/>
  <c r="T130" i="5" s="1"/>
  <c r="AB194" i="5"/>
  <c r="AQ194" i="5" s="1"/>
  <c r="J154" i="12"/>
  <c r="Q180" i="5"/>
  <c r="Q129" i="5"/>
  <c r="M127" i="12"/>
  <c r="M138" i="5"/>
  <c r="D124" i="12"/>
  <c r="J12" i="12"/>
  <c r="O93" i="5"/>
  <c r="P93" i="5" s="1"/>
  <c r="Q184" i="9"/>
  <c r="M115" i="12"/>
  <c r="AB21" i="5"/>
  <c r="AP21" i="5" s="1"/>
  <c r="AR21" i="5" s="1"/>
  <c r="D34" i="13"/>
  <c r="N34" i="5" s="1"/>
  <c r="G121" i="12"/>
  <c r="J102" i="12"/>
  <c r="F36" i="13"/>
  <c r="R36" i="5" s="1"/>
  <c r="J73" i="5"/>
  <c r="AB80" i="5"/>
  <c r="Q178" i="9"/>
  <c r="J201" i="10"/>
  <c r="M76" i="10"/>
  <c r="N188" i="9"/>
  <c r="M94" i="10"/>
  <c r="M99" i="12"/>
  <c r="J103" i="12"/>
  <c r="J101" i="12"/>
  <c r="M56" i="12"/>
  <c r="D162" i="13"/>
  <c r="E163" i="12" s="1"/>
  <c r="G163" i="12" s="1"/>
  <c r="E173" i="13"/>
  <c r="E15" i="13"/>
  <c r="D88" i="12"/>
  <c r="D87" i="13"/>
  <c r="E88" i="12" s="1"/>
  <c r="G88" i="12" s="1"/>
  <c r="D37" i="13"/>
  <c r="E38" i="12" s="1"/>
  <c r="F35" i="13"/>
  <c r="K36" i="12" s="1"/>
  <c r="M36" i="12" s="1"/>
  <c r="G79" i="13"/>
  <c r="T79" i="5" s="1"/>
  <c r="M196" i="12"/>
  <c r="M165" i="12"/>
  <c r="J151" i="5"/>
  <c r="J143" i="12"/>
  <c r="AB147" i="5"/>
  <c r="AP147" i="5" s="1"/>
  <c r="AR147" i="5" s="1"/>
  <c r="AB86" i="5"/>
  <c r="Q150" i="5"/>
  <c r="M125" i="5"/>
  <c r="J125" i="5"/>
  <c r="M137" i="12"/>
  <c r="J62" i="12"/>
  <c r="Q51" i="5"/>
  <c r="BC51" i="5" s="1"/>
  <c r="M178" i="10"/>
  <c r="N76" i="9"/>
  <c r="N101" i="9"/>
  <c r="M41" i="10"/>
  <c r="Q77" i="9"/>
  <c r="Q185" i="9"/>
  <c r="Q7" i="9"/>
  <c r="F44" i="15"/>
  <c r="Q179" i="5"/>
  <c r="BB179" i="5" s="1"/>
  <c r="O179" i="5"/>
  <c r="AX179" i="5" s="1"/>
  <c r="Q173" i="5"/>
  <c r="BB173" i="5" s="1"/>
  <c r="BD173" i="5" s="1"/>
  <c r="O173" i="5"/>
  <c r="AX173" i="5" s="1"/>
  <c r="G107" i="1"/>
  <c r="F107" i="1"/>
  <c r="E107" i="1"/>
  <c r="D107" i="1"/>
  <c r="C107" i="1"/>
  <c r="AB36" i="5"/>
  <c r="M36" i="5"/>
  <c r="AT36" i="5" s="1"/>
  <c r="F52" i="1"/>
  <c r="E52" i="1"/>
  <c r="D52" i="1"/>
  <c r="C52" i="1"/>
  <c r="G52" i="1"/>
  <c r="G66" i="1"/>
  <c r="F66" i="1"/>
  <c r="C66" i="1"/>
  <c r="D66" i="1"/>
  <c r="E66" i="1"/>
  <c r="F49" i="10"/>
  <c r="G49" i="10"/>
  <c r="G120" i="1"/>
  <c r="C120" i="1"/>
  <c r="F120" i="1"/>
  <c r="G8" i="1"/>
  <c r="F8" i="1"/>
  <c r="E8" i="1"/>
  <c r="D8" i="1"/>
  <c r="C8" i="1"/>
  <c r="M210" i="10"/>
  <c r="N167" i="9"/>
  <c r="N67" i="9"/>
  <c r="N182" i="9"/>
  <c r="Q167" i="9"/>
  <c r="J49" i="5"/>
  <c r="G158" i="12"/>
  <c r="F122" i="13"/>
  <c r="K123" i="12" s="1"/>
  <c r="M123" i="12" s="1"/>
  <c r="J99" i="12"/>
  <c r="G148" i="13"/>
  <c r="J153" i="12"/>
  <c r="P80" i="5"/>
  <c r="J93" i="12"/>
  <c r="G173" i="13"/>
  <c r="N174" i="12" s="1"/>
  <c r="P174" i="12" s="1"/>
  <c r="D22" i="13"/>
  <c r="E23" i="12" s="1"/>
  <c r="G23" i="12" s="1"/>
  <c r="M28" i="12"/>
  <c r="F87" i="13"/>
  <c r="K88" i="12" s="1"/>
  <c r="M88" i="12" s="1"/>
  <c r="G35" i="13"/>
  <c r="J22" i="12"/>
  <c r="M199" i="5"/>
  <c r="G36" i="13"/>
  <c r="T36" i="5" s="1"/>
  <c r="M160" i="5"/>
  <c r="M178" i="5"/>
  <c r="AB183" i="5"/>
  <c r="AC183" i="5" s="1"/>
  <c r="AB180" i="5"/>
  <c r="AP180" i="5" s="1"/>
  <c r="AR180" i="5" s="1"/>
  <c r="M92" i="5"/>
  <c r="AU92" i="5" s="1"/>
  <c r="O94" i="5"/>
  <c r="O27" i="5"/>
  <c r="Q154" i="9"/>
  <c r="J58" i="10"/>
  <c r="N107" i="9"/>
  <c r="N175" i="9"/>
  <c r="Q124" i="9"/>
  <c r="N80" i="9"/>
  <c r="N143" i="9"/>
  <c r="M118" i="10"/>
  <c r="N37" i="9"/>
  <c r="BD97" i="5"/>
  <c r="BH193" i="5"/>
  <c r="AP96" i="5"/>
  <c r="BH33" i="5"/>
  <c r="BH52" i="5"/>
  <c r="BH14" i="5"/>
  <c r="E101" i="12"/>
  <c r="G101" i="12" s="1"/>
  <c r="F100" i="5"/>
  <c r="Q198" i="5"/>
  <c r="F82" i="1"/>
  <c r="D82" i="1"/>
  <c r="C82" i="1"/>
  <c r="E82" i="1"/>
  <c r="G82" i="1"/>
  <c r="O56" i="5"/>
  <c r="AX56" i="5" s="1"/>
  <c r="AC24" i="5"/>
  <c r="AP24" i="5"/>
  <c r="AB79" i="5"/>
  <c r="F21" i="10"/>
  <c r="F96" i="10"/>
  <c r="F98" i="10"/>
  <c r="M52" i="5"/>
  <c r="AT52" i="5" s="1"/>
  <c r="M12" i="5"/>
  <c r="AT12" i="5" s="1"/>
  <c r="AB12" i="5"/>
  <c r="M48" i="10"/>
  <c r="F48" i="10"/>
  <c r="M19" i="10"/>
  <c r="N126" i="9"/>
  <c r="G175" i="12"/>
  <c r="E171" i="13"/>
  <c r="H172" i="12" s="1"/>
  <c r="J172" i="12" s="1"/>
  <c r="G137" i="12"/>
  <c r="F31" i="13"/>
  <c r="K32" i="12" s="1"/>
  <c r="M32" i="12" s="1"/>
  <c r="M195" i="12"/>
  <c r="J171" i="12"/>
  <c r="G163" i="13"/>
  <c r="E148" i="13"/>
  <c r="H149" i="12" s="1"/>
  <c r="J149" i="12" s="1"/>
  <c r="G14" i="12"/>
  <c r="G162" i="13"/>
  <c r="N163" i="12" s="1"/>
  <c r="P163" i="12" s="1"/>
  <c r="D70" i="13"/>
  <c r="M184" i="5"/>
  <c r="G145" i="12"/>
  <c r="O192" i="5"/>
  <c r="AX192" i="5" s="1"/>
  <c r="J199" i="12"/>
  <c r="H125" i="5"/>
  <c r="Q27" i="5"/>
  <c r="M124" i="5"/>
  <c r="J76" i="12"/>
  <c r="J143" i="10"/>
  <c r="M87" i="10"/>
  <c r="N149" i="9"/>
  <c r="N96" i="9"/>
  <c r="F140" i="10"/>
  <c r="J185" i="10"/>
  <c r="Q66" i="9"/>
  <c r="O2" i="5"/>
  <c r="N109" i="9"/>
  <c r="BB111" i="5"/>
  <c r="BD111" i="5" s="1"/>
  <c r="AR87" i="5"/>
  <c r="BD110" i="5"/>
  <c r="BD42" i="5"/>
  <c r="AC137" i="5"/>
  <c r="AP137" i="5"/>
  <c r="AR137" i="5" s="1"/>
  <c r="AP72" i="5"/>
  <c r="AR72" i="5" s="1"/>
  <c r="AC72" i="5"/>
  <c r="O24" i="5"/>
  <c r="AX24" i="5" s="1"/>
  <c r="M24" i="5"/>
  <c r="AT24" i="5" s="1"/>
  <c r="Q48" i="5"/>
  <c r="BB48" i="5" s="1"/>
  <c r="BD48" i="5" s="1"/>
  <c r="O48" i="5"/>
  <c r="AX48" i="5" s="1"/>
  <c r="G86" i="1"/>
  <c r="F86" i="1"/>
  <c r="E86" i="1"/>
  <c r="D86" i="1"/>
  <c r="C86" i="1"/>
  <c r="AB85" i="5"/>
  <c r="C64" i="1"/>
  <c r="G64" i="1"/>
  <c r="F64" i="1"/>
  <c r="D64" i="1"/>
  <c r="E64" i="1"/>
  <c r="C105" i="1"/>
  <c r="E105" i="1"/>
  <c r="D32" i="1"/>
  <c r="C32" i="1"/>
  <c r="G32" i="1"/>
  <c r="F32" i="1"/>
  <c r="E32" i="1"/>
  <c r="G46" i="1"/>
  <c r="F46" i="1"/>
  <c r="E46" i="1"/>
  <c r="D46" i="1"/>
  <c r="C46" i="1"/>
  <c r="J33" i="10"/>
  <c r="M101" i="12"/>
  <c r="E112" i="13"/>
  <c r="H113" i="12" s="1"/>
  <c r="J113" i="12" s="1"/>
  <c r="G74" i="12"/>
  <c r="D28" i="13"/>
  <c r="N28" i="5" s="1"/>
  <c r="G176" i="12"/>
  <c r="G131" i="12"/>
  <c r="O103" i="5"/>
  <c r="Q29" i="5"/>
  <c r="BB29" i="5" s="1"/>
  <c r="BD29" i="5" s="1"/>
  <c r="O47" i="5"/>
  <c r="M101" i="10"/>
  <c r="J106" i="10"/>
  <c r="Q200" i="9"/>
  <c r="N63" i="9"/>
  <c r="Q6" i="9"/>
  <c r="Q63" i="9"/>
  <c r="N21" i="9"/>
  <c r="J148" i="10"/>
  <c r="F135" i="10"/>
  <c r="AU185" i="5"/>
  <c r="AR113" i="5"/>
  <c r="AQ87" i="5"/>
  <c r="BC110" i="5"/>
  <c r="AR37" i="5"/>
  <c r="BH57" i="5"/>
  <c r="BH123" i="5"/>
  <c r="BD30" i="5"/>
  <c r="F76" i="1"/>
  <c r="E76" i="1"/>
  <c r="G76" i="1"/>
  <c r="D76" i="1"/>
  <c r="C76" i="1"/>
  <c r="AP149" i="5"/>
  <c r="AR149" i="5" s="1"/>
  <c r="Q149" i="5"/>
  <c r="BB149" i="5" s="1"/>
  <c r="BD149" i="5" s="1"/>
  <c r="G50" i="1"/>
  <c r="C50" i="1"/>
  <c r="E50" i="1"/>
  <c r="D50" i="1"/>
  <c r="F50" i="1"/>
  <c r="G90" i="1"/>
  <c r="D90" i="1"/>
  <c r="C90" i="1"/>
  <c r="E90" i="1"/>
  <c r="F90" i="1"/>
  <c r="M48" i="5"/>
  <c r="AT48" i="5" s="1"/>
  <c r="AB48" i="5"/>
  <c r="G30" i="1"/>
  <c r="F30" i="1"/>
  <c r="E30" i="1"/>
  <c r="D30" i="1"/>
  <c r="C30" i="1"/>
  <c r="F169" i="10"/>
  <c r="N81" i="9"/>
  <c r="N152" i="12"/>
  <c r="P152" i="12" s="1"/>
  <c r="T151" i="5"/>
  <c r="F123" i="10"/>
  <c r="F171" i="10"/>
  <c r="BC163" i="5"/>
  <c r="BD105" i="5"/>
  <c r="BD19" i="5"/>
  <c r="BH127" i="5"/>
  <c r="BH65" i="5"/>
  <c r="H99" i="5"/>
  <c r="E101" i="1"/>
  <c r="AB54" i="5"/>
  <c r="M54" i="5"/>
  <c r="AT54" i="5" s="1"/>
  <c r="AC77" i="5"/>
  <c r="AP77" i="5"/>
  <c r="AB17" i="5"/>
  <c r="M17" i="5"/>
  <c r="AT17" i="5" s="1"/>
  <c r="O68" i="5"/>
  <c r="AX68" i="5" s="1"/>
  <c r="F92" i="1"/>
  <c r="E92" i="1"/>
  <c r="D92" i="1"/>
  <c r="C92" i="1"/>
  <c r="G92" i="1"/>
  <c r="M143" i="5"/>
  <c r="AT143" i="5" s="1"/>
  <c r="G62" i="1"/>
  <c r="F62" i="1"/>
  <c r="E62" i="1"/>
  <c r="D62" i="1"/>
  <c r="C62" i="1"/>
  <c r="AB61" i="5"/>
  <c r="L151" i="5"/>
  <c r="M190" i="10"/>
  <c r="F190" i="10"/>
  <c r="H7" i="12"/>
  <c r="J7" i="12" s="1"/>
  <c r="P6" i="5"/>
  <c r="H6" i="5"/>
  <c r="N146" i="12"/>
  <c r="P146" i="12" s="1"/>
  <c r="T145" i="5"/>
  <c r="L145" i="5"/>
  <c r="K49" i="12"/>
  <c r="M49" i="12" s="1"/>
  <c r="J48" i="5"/>
  <c r="E174" i="12"/>
  <c r="G174" i="12" s="1"/>
  <c r="F173" i="5"/>
  <c r="N173" i="5"/>
  <c r="N29" i="12"/>
  <c r="P29" i="12" s="1"/>
  <c r="L28" i="5"/>
  <c r="T28" i="5"/>
  <c r="AB2" i="5"/>
  <c r="N187" i="12"/>
  <c r="P187" i="12" s="1"/>
  <c r="T186" i="5"/>
  <c r="E19" i="12"/>
  <c r="G19" i="12" s="1"/>
  <c r="F18" i="5"/>
  <c r="N18" i="5"/>
  <c r="N16" i="12"/>
  <c r="P16" i="12" s="1"/>
  <c r="T15" i="5"/>
  <c r="N140" i="12"/>
  <c r="P140" i="12" s="1"/>
  <c r="T139" i="5"/>
  <c r="T87" i="5"/>
  <c r="N88" i="12"/>
  <c r="P88" i="12" s="1"/>
  <c r="H110" i="12"/>
  <c r="J110" i="12" s="1"/>
  <c r="P109" i="5"/>
  <c r="E162" i="12"/>
  <c r="G162" i="12" s="1"/>
  <c r="F161" i="5"/>
  <c r="N41" i="12"/>
  <c r="P41" i="12" s="1"/>
  <c r="L40" i="5"/>
  <c r="T40" i="5"/>
  <c r="N168" i="12"/>
  <c r="P168" i="12" s="1"/>
  <c r="L167" i="5"/>
  <c r="T167" i="5"/>
  <c r="K85" i="12"/>
  <c r="M85" i="12" s="1"/>
  <c r="J84" i="5"/>
  <c r="R84" i="5"/>
  <c r="T25" i="5"/>
  <c r="N26" i="12"/>
  <c r="P26" i="12" s="1"/>
  <c r="N130" i="12"/>
  <c r="P130" i="12" s="1"/>
  <c r="T129" i="5"/>
  <c r="N182" i="12"/>
  <c r="P182" i="12" s="1"/>
  <c r="T181" i="5"/>
  <c r="L181" i="5"/>
  <c r="K89" i="12"/>
  <c r="M89" i="12" s="1"/>
  <c r="J88" i="5"/>
  <c r="N53" i="12"/>
  <c r="P53" i="12" s="1"/>
  <c r="L52" i="5"/>
  <c r="T52" i="5"/>
  <c r="D244" i="15"/>
  <c r="H244" i="15"/>
  <c r="G244" i="15"/>
  <c r="F244" i="15"/>
  <c r="E244" i="15"/>
  <c r="B244" i="15"/>
  <c r="C244" i="15"/>
  <c r="F236" i="15"/>
  <c r="E236" i="15"/>
  <c r="D236" i="15"/>
  <c r="C236" i="15"/>
  <c r="H236" i="15"/>
  <c r="B236" i="15"/>
  <c r="G236" i="15"/>
  <c r="H221" i="15"/>
  <c r="G221" i="15"/>
  <c r="F221" i="15"/>
  <c r="E221" i="15"/>
  <c r="D221" i="15"/>
  <c r="C221" i="15"/>
  <c r="B221" i="15"/>
  <c r="H243" i="15"/>
  <c r="C243" i="15"/>
  <c r="G243" i="15"/>
  <c r="F243" i="15"/>
  <c r="E243" i="15"/>
  <c r="D243" i="15"/>
  <c r="B243" i="15"/>
  <c r="K182" i="12"/>
  <c r="M182" i="12" s="1"/>
  <c r="J181" i="5"/>
  <c r="N149" i="12"/>
  <c r="P149" i="12" s="1"/>
  <c r="T148" i="5"/>
  <c r="N101" i="12"/>
  <c r="P101" i="12" s="1"/>
  <c r="L100" i="5"/>
  <c r="T100" i="5"/>
  <c r="N153" i="12"/>
  <c r="P153" i="12" s="1"/>
  <c r="T152" i="5"/>
  <c r="B137" i="15"/>
  <c r="H137" i="15"/>
  <c r="E137" i="15"/>
  <c r="C137" i="15"/>
  <c r="D137" i="15"/>
  <c r="G137" i="15"/>
  <c r="F137" i="15"/>
  <c r="B90" i="15"/>
  <c r="C90" i="15"/>
  <c r="E90" i="15"/>
  <c r="D90" i="15"/>
  <c r="H90" i="15"/>
  <c r="G90" i="15"/>
  <c r="F90" i="15"/>
  <c r="G151" i="15"/>
  <c r="C151" i="15"/>
  <c r="B151" i="15"/>
  <c r="E151" i="15"/>
  <c r="D151" i="15"/>
  <c r="F151" i="15"/>
  <c r="H151" i="15"/>
  <c r="N54" i="12"/>
  <c r="P54" i="12" s="1"/>
  <c r="T53" i="5"/>
  <c r="N162" i="12"/>
  <c r="P162" i="12" s="1"/>
  <c r="L161" i="5"/>
  <c r="T161" i="5"/>
  <c r="N138" i="12"/>
  <c r="P138" i="12" s="1"/>
  <c r="T137" i="5"/>
  <c r="K69" i="12"/>
  <c r="M69" i="12" s="1"/>
  <c r="J68" i="5"/>
  <c r="N50" i="12"/>
  <c r="P50" i="12" s="1"/>
  <c r="T49" i="5"/>
  <c r="N104" i="12"/>
  <c r="P104" i="12" s="1"/>
  <c r="T103" i="5"/>
  <c r="G72" i="15"/>
  <c r="C72" i="15"/>
  <c r="B72" i="15"/>
  <c r="E72" i="15"/>
  <c r="D72" i="15"/>
  <c r="H72" i="15"/>
  <c r="F72" i="15"/>
  <c r="E53" i="12"/>
  <c r="G53" i="12" s="1"/>
  <c r="N52" i="5"/>
  <c r="F52" i="5"/>
  <c r="H219" i="15"/>
  <c r="C219" i="15"/>
  <c r="D219" i="15"/>
  <c r="E219" i="15"/>
  <c r="B219" i="15"/>
  <c r="G219" i="15"/>
  <c r="F219" i="15"/>
  <c r="E17" i="12"/>
  <c r="G17" i="12" s="1"/>
  <c r="N16" i="5"/>
  <c r="F16" i="5"/>
  <c r="N62" i="12"/>
  <c r="P62" i="12" s="1"/>
  <c r="T61" i="5"/>
  <c r="B148" i="15"/>
  <c r="E148" i="15"/>
  <c r="H148" i="15"/>
  <c r="C148" i="15"/>
  <c r="D148" i="15"/>
  <c r="G148" i="15"/>
  <c r="F148" i="15"/>
  <c r="J171" i="5"/>
  <c r="H171" i="5"/>
  <c r="F171" i="5"/>
  <c r="AU160" i="5"/>
  <c r="AT160" i="5"/>
  <c r="AV160" i="5" s="1"/>
  <c r="N160" i="5"/>
  <c r="G147" i="13"/>
  <c r="F147" i="13"/>
  <c r="J147" i="5" s="1"/>
  <c r="E147" i="13"/>
  <c r="D147" i="13"/>
  <c r="E148" i="12" s="1"/>
  <c r="G148" i="12" s="1"/>
  <c r="G180" i="1"/>
  <c r="F180" i="1"/>
  <c r="E180" i="1"/>
  <c r="D180" i="1"/>
  <c r="C180" i="1"/>
  <c r="BC169" i="5"/>
  <c r="R169" i="5"/>
  <c r="BB169" i="5"/>
  <c r="BD169" i="5" s="1"/>
  <c r="O152" i="5"/>
  <c r="M152" i="5"/>
  <c r="L183" i="5"/>
  <c r="G185" i="1"/>
  <c r="AT144" i="5"/>
  <c r="AV144" i="5" s="1"/>
  <c r="N144" i="5"/>
  <c r="AU144" i="5"/>
  <c r="G113" i="1"/>
  <c r="E113" i="1"/>
  <c r="D113" i="1"/>
  <c r="F113" i="1"/>
  <c r="C113" i="1"/>
  <c r="H71" i="12"/>
  <c r="J71" i="12" s="1"/>
  <c r="H70" i="5"/>
  <c r="G64" i="13"/>
  <c r="E64" i="13"/>
  <c r="D64" i="13"/>
  <c r="F64" i="13"/>
  <c r="AU139" i="5"/>
  <c r="AT139" i="5"/>
  <c r="AV139" i="5" s="1"/>
  <c r="G141" i="1"/>
  <c r="F141" i="1"/>
  <c r="E141" i="1"/>
  <c r="C141" i="1"/>
  <c r="D141" i="1"/>
  <c r="BC162" i="5"/>
  <c r="BB162" i="5"/>
  <c r="BD162" i="5" s="1"/>
  <c r="R162" i="5"/>
  <c r="L146" i="5"/>
  <c r="J146" i="5"/>
  <c r="H146" i="5"/>
  <c r="F146" i="5"/>
  <c r="O135" i="5"/>
  <c r="Q135" i="5"/>
  <c r="G133" i="13"/>
  <c r="L133" i="5" s="1"/>
  <c r="D133" i="13"/>
  <c r="E134" i="12" s="1"/>
  <c r="G134" i="12" s="1"/>
  <c r="Q118" i="5"/>
  <c r="O118" i="5"/>
  <c r="F103" i="5"/>
  <c r="D105" i="1"/>
  <c r="O95" i="5"/>
  <c r="M95" i="5"/>
  <c r="Q70" i="5"/>
  <c r="O70" i="5"/>
  <c r="Q34" i="5"/>
  <c r="O34" i="5"/>
  <c r="M173" i="12"/>
  <c r="AT138" i="5"/>
  <c r="AV138" i="5" s="1"/>
  <c r="AU138" i="5"/>
  <c r="N138" i="5"/>
  <c r="G105" i="1"/>
  <c r="L103" i="5"/>
  <c r="H97" i="5"/>
  <c r="AP88" i="5"/>
  <c r="AR88" i="5" s="1"/>
  <c r="AC88" i="5"/>
  <c r="AQ88" i="5"/>
  <c r="E73" i="12"/>
  <c r="G73" i="12" s="1"/>
  <c r="F72" i="5"/>
  <c r="AP34" i="5"/>
  <c r="AR34" i="5" s="1"/>
  <c r="AC34" i="5"/>
  <c r="AQ34" i="5"/>
  <c r="N170" i="12"/>
  <c r="P170" i="12" s="1"/>
  <c r="T169" i="5"/>
  <c r="L169" i="5"/>
  <c r="P136" i="5"/>
  <c r="AX136" i="5"/>
  <c r="E178" i="12"/>
  <c r="G178" i="12" s="1"/>
  <c r="F177" i="5"/>
  <c r="BC150" i="5"/>
  <c r="BB150" i="5"/>
  <c r="BD150" i="5" s="1"/>
  <c r="R150" i="5"/>
  <c r="J89" i="5"/>
  <c r="H89" i="5"/>
  <c r="F89" i="5"/>
  <c r="L89" i="5"/>
  <c r="Q79" i="5"/>
  <c r="O79" i="5"/>
  <c r="G51" i="1"/>
  <c r="F51" i="1"/>
  <c r="E51" i="1"/>
  <c r="D51" i="1"/>
  <c r="C51" i="1"/>
  <c r="E19" i="1"/>
  <c r="H17" i="5"/>
  <c r="O104" i="5"/>
  <c r="J79" i="5"/>
  <c r="L77" i="5"/>
  <c r="L61" i="5"/>
  <c r="E63" i="12"/>
  <c r="G63" i="12" s="1"/>
  <c r="F62" i="5"/>
  <c r="K51" i="12"/>
  <c r="M51" i="12" s="1"/>
  <c r="J50" i="5"/>
  <c r="H33" i="12"/>
  <c r="J33" i="12" s="1"/>
  <c r="H32" i="5"/>
  <c r="J94" i="5"/>
  <c r="H94" i="5"/>
  <c r="E107" i="12"/>
  <c r="G107" i="12" s="1"/>
  <c r="F106" i="5"/>
  <c r="BC74" i="5"/>
  <c r="BB74" i="5"/>
  <c r="BD74" i="5" s="1"/>
  <c r="R74" i="5"/>
  <c r="AQ62" i="5"/>
  <c r="AP62" i="5"/>
  <c r="AR62" i="5" s="1"/>
  <c r="AC62" i="5"/>
  <c r="AQ56" i="5"/>
  <c r="AP56" i="5"/>
  <c r="AR56" i="5" s="1"/>
  <c r="AC56" i="5"/>
  <c r="N70" i="12"/>
  <c r="P70" i="12" s="1"/>
  <c r="T69" i="5"/>
  <c r="BB75" i="5"/>
  <c r="BD75" i="5" s="1"/>
  <c r="E95" i="1"/>
  <c r="D95" i="1"/>
  <c r="C95" i="1"/>
  <c r="G95" i="1"/>
  <c r="F95" i="1"/>
  <c r="BC71" i="5"/>
  <c r="BB71" i="5"/>
  <c r="BD71" i="5" s="1"/>
  <c r="Q45" i="5"/>
  <c r="O45" i="5"/>
  <c r="N19" i="5"/>
  <c r="AU19" i="5"/>
  <c r="AT19" i="5"/>
  <c r="AV19" i="5" s="1"/>
  <c r="H9" i="5"/>
  <c r="BB124" i="5"/>
  <c r="BD124" i="5" s="1"/>
  <c r="BC124" i="5"/>
  <c r="L69" i="5"/>
  <c r="J69" i="5"/>
  <c r="H69" i="5"/>
  <c r="F69" i="5"/>
  <c r="BC23" i="5"/>
  <c r="BB23" i="5"/>
  <c r="BD23" i="5" s="1"/>
  <c r="J163" i="10"/>
  <c r="M163" i="10"/>
  <c r="F163" i="10"/>
  <c r="J127" i="10"/>
  <c r="F127" i="10"/>
  <c r="M127" i="10"/>
  <c r="J79" i="10"/>
  <c r="F79" i="10"/>
  <c r="M79" i="10"/>
  <c r="Q196" i="9"/>
  <c r="F173" i="10"/>
  <c r="M173" i="10"/>
  <c r="N135" i="12"/>
  <c r="P135" i="12" s="1"/>
  <c r="T134" i="5"/>
  <c r="BC83" i="5"/>
  <c r="BB83" i="5"/>
  <c r="BD83" i="5" s="1"/>
  <c r="AU83" i="5"/>
  <c r="AT83" i="5"/>
  <c r="AV83" i="5" s="1"/>
  <c r="N83" i="5"/>
  <c r="BC21" i="5"/>
  <c r="BB21" i="5"/>
  <c r="BD21" i="5" s="1"/>
  <c r="R21" i="5"/>
  <c r="L65" i="5"/>
  <c r="F34" i="10"/>
  <c r="M34" i="10"/>
  <c r="E35" i="1"/>
  <c r="D35" i="1"/>
  <c r="C35" i="1"/>
  <c r="G35" i="1"/>
  <c r="F35" i="1"/>
  <c r="BC39" i="5"/>
  <c r="BB39" i="5"/>
  <c r="BD39" i="5" s="1"/>
  <c r="Q146" i="9"/>
  <c r="N36" i="9"/>
  <c r="N12" i="9"/>
  <c r="BC98" i="5"/>
  <c r="BB98" i="5"/>
  <c r="BD98" i="5" s="1"/>
  <c r="R98" i="5"/>
  <c r="D98" i="13"/>
  <c r="E99" i="12" s="1"/>
  <c r="G99" i="12" s="1"/>
  <c r="G98" i="13"/>
  <c r="L98" i="5" s="1"/>
  <c r="F166" i="10"/>
  <c r="M166" i="10"/>
  <c r="Q136" i="9"/>
  <c r="Q42" i="9"/>
  <c r="AA2" i="11"/>
  <c r="Z3" i="12" s="1"/>
  <c r="M123" i="10"/>
  <c r="T28" i="15"/>
  <c r="O8" i="7"/>
  <c r="O9" i="7" s="1"/>
  <c r="F14" i="15"/>
  <c r="N17" i="7"/>
  <c r="N18" i="7" s="1"/>
  <c r="AU30" i="5"/>
  <c r="AV90" i="5"/>
  <c r="AU42" i="5"/>
  <c r="AU22" i="5"/>
  <c r="AV13" i="5"/>
  <c r="AV7" i="5"/>
  <c r="AV40" i="5"/>
  <c r="AV3" i="5"/>
  <c r="AV49" i="5"/>
  <c r="AV28" i="5"/>
  <c r="J164" i="5"/>
  <c r="H164" i="5"/>
  <c r="F164" i="5"/>
  <c r="L164" i="5"/>
  <c r="AU195" i="5"/>
  <c r="AT195" i="5"/>
  <c r="AV195" i="5" s="1"/>
  <c r="N195" i="5"/>
  <c r="AU177" i="5"/>
  <c r="N177" i="5"/>
  <c r="AT177" i="5"/>
  <c r="AV177" i="5" s="1"/>
  <c r="F174" i="5"/>
  <c r="D176" i="1"/>
  <c r="F160" i="1"/>
  <c r="C160" i="1"/>
  <c r="E160" i="1"/>
  <c r="D160" i="1"/>
  <c r="G160" i="1"/>
  <c r="H128" i="5"/>
  <c r="F128" i="5"/>
  <c r="J110" i="5"/>
  <c r="Q194" i="5"/>
  <c r="Q186" i="5"/>
  <c r="O186" i="5"/>
  <c r="N185" i="12"/>
  <c r="P185" i="12" s="1"/>
  <c r="T184" i="5"/>
  <c r="H207" i="15"/>
  <c r="D207" i="15"/>
  <c r="C207" i="15"/>
  <c r="B207" i="15"/>
  <c r="G207" i="15"/>
  <c r="F207" i="15"/>
  <c r="E207" i="15"/>
  <c r="D226" i="15"/>
  <c r="F226" i="15"/>
  <c r="G226" i="15"/>
  <c r="E226" i="15"/>
  <c r="C226" i="15"/>
  <c r="B226" i="15"/>
  <c r="H226" i="15"/>
  <c r="D229" i="15"/>
  <c r="E229" i="15"/>
  <c r="C229" i="15"/>
  <c r="B229" i="15"/>
  <c r="F229" i="15"/>
  <c r="H229" i="15"/>
  <c r="G229" i="15"/>
  <c r="H186" i="15"/>
  <c r="F186" i="15"/>
  <c r="E186" i="15"/>
  <c r="G186" i="15"/>
  <c r="D186" i="15"/>
  <c r="C186" i="15"/>
  <c r="B186" i="15"/>
  <c r="D235" i="15"/>
  <c r="C235" i="15"/>
  <c r="G235" i="15"/>
  <c r="F235" i="15"/>
  <c r="E235" i="15"/>
  <c r="H235" i="15"/>
  <c r="B235" i="15"/>
  <c r="H154" i="15"/>
  <c r="B154" i="15"/>
  <c r="G154" i="15"/>
  <c r="E154" i="15"/>
  <c r="D154" i="15"/>
  <c r="F154" i="15"/>
  <c r="C154" i="15"/>
  <c r="B242" i="15"/>
  <c r="E242" i="15"/>
  <c r="H242" i="15"/>
  <c r="G242" i="15"/>
  <c r="F242" i="15"/>
  <c r="D242" i="15"/>
  <c r="C242" i="15"/>
  <c r="E133" i="13"/>
  <c r="H134" i="12" s="1"/>
  <c r="J134" i="12" s="1"/>
  <c r="E118" i="15"/>
  <c r="C118" i="15"/>
  <c r="B118" i="15"/>
  <c r="G118" i="15"/>
  <c r="F118" i="15"/>
  <c r="D118" i="15"/>
  <c r="H118" i="15"/>
  <c r="H234" i="15"/>
  <c r="E234" i="15"/>
  <c r="F234" i="15"/>
  <c r="D234" i="15"/>
  <c r="G234" i="15"/>
  <c r="C234" i="15"/>
  <c r="B234" i="15"/>
  <c r="F186" i="13"/>
  <c r="B176" i="15"/>
  <c r="G176" i="15"/>
  <c r="F176" i="15"/>
  <c r="H176" i="15"/>
  <c r="E176" i="15"/>
  <c r="D176" i="15"/>
  <c r="C176" i="15"/>
  <c r="D139" i="13"/>
  <c r="E140" i="12" s="1"/>
  <c r="G140" i="12" s="1"/>
  <c r="H127" i="15"/>
  <c r="D127" i="15"/>
  <c r="C127" i="15"/>
  <c r="B127" i="15"/>
  <c r="E127" i="15"/>
  <c r="G127" i="15"/>
  <c r="F127" i="15"/>
  <c r="H143" i="15"/>
  <c r="C143" i="15"/>
  <c r="B143" i="15"/>
  <c r="G143" i="15"/>
  <c r="D143" i="15"/>
  <c r="F143" i="15"/>
  <c r="E143" i="15"/>
  <c r="F91" i="15"/>
  <c r="E91" i="15"/>
  <c r="D91" i="15"/>
  <c r="G91" i="15"/>
  <c r="H91" i="15"/>
  <c r="C91" i="15"/>
  <c r="B91" i="15"/>
  <c r="K83" i="12"/>
  <c r="M83" i="12" s="1"/>
  <c r="J82" i="5"/>
  <c r="N33" i="12"/>
  <c r="P33" i="12" s="1"/>
  <c r="L32" i="5"/>
  <c r="T32" i="5"/>
  <c r="N90" i="12"/>
  <c r="P90" i="12" s="1"/>
  <c r="T89" i="5"/>
  <c r="E79" i="12"/>
  <c r="G79" i="12" s="1"/>
  <c r="F78" i="5"/>
  <c r="H189" i="15"/>
  <c r="D189" i="15"/>
  <c r="C189" i="15"/>
  <c r="G189" i="15"/>
  <c r="E189" i="15"/>
  <c r="B189" i="15"/>
  <c r="F189" i="15"/>
  <c r="E96" i="12"/>
  <c r="G96" i="12" s="1"/>
  <c r="F95" i="5"/>
  <c r="C75" i="15"/>
  <c r="G75" i="15"/>
  <c r="F75" i="15"/>
  <c r="E75" i="15"/>
  <c r="D75" i="15"/>
  <c r="H75" i="15"/>
  <c r="B75" i="15"/>
  <c r="B79" i="15"/>
  <c r="G79" i="15"/>
  <c r="F79" i="15"/>
  <c r="E79" i="15"/>
  <c r="D79" i="15"/>
  <c r="H79" i="15"/>
  <c r="C79" i="15"/>
  <c r="D48" i="13"/>
  <c r="N147" i="12"/>
  <c r="P147" i="12" s="1"/>
  <c r="T146" i="5"/>
  <c r="N36" i="12"/>
  <c r="P36" i="12" s="1"/>
  <c r="T35" i="5"/>
  <c r="N102" i="12"/>
  <c r="P102" i="12" s="1"/>
  <c r="L101" i="5"/>
  <c r="T101" i="5"/>
  <c r="E102" i="12"/>
  <c r="G102" i="12" s="1"/>
  <c r="F101" i="5"/>
  <c r="H140" i="15"/>
  <c r="G140" i="15"/>
  <c r="D140" i="15"/>
  <c r="B140" i="15"/>
  <c r="C140" i="15"/>
  <c r="F140" i="15"/>
  <c r="E140" i="15"/>
  <c r="F70" i="13"/>
  <c r="E27" i="12"/>
  <c r="G27" i="12" s="1"/>
  <c r="F26" i="5"/>
  <c r="B69" i="15"/>
  <c r="H69" i="15"/>
  <c r="E69" i="15"/>
  <c r="D69" i="15"/>
  <c r="G69" i="15"/>
  <c r="F69" i="15"/>
  <c r="C69" i="15"/>
  <c r="G66" i="15"/>
  <c r="H66" i="15"/>
  <c r="D66" i="15"/>
  <c r="C66" i="15"/>
  <c r="F66" i="15"/>
  <c r="E66" i="15"/>
  <c r="B66" i="15"/>
  <c r="G199" i="1"/>
  <c r="D199" i="1"/>
  <c r="C199" i="1"/>
  <c r="E199" i="1"/>
  <c r="F199" i="1"/>
  <c r="G200" i="13"/>
  <c r="F200" i="13"/>
  <c r="K201" i="12" s="1"/>
  <c r="M201" i="12" s="1"/>
  <c r="D200" i="13"/>
  <c r="E201" i="12" s="1"/>
  <c r="G201" i="12" s="1"/>
  <c r="E200" i="13"/>
  <c r="M190" i="5"/>
  <c r="AB190" i="5"/>
  <c r="BB172" i="5"/>
  <c r="BD172" i="5" s="1"/>
  <c r="R172" i="5"/>
  <c r="K164" i="12"/>
  <c r="M164" i="12" s="1"/>
  <c r="J163" i="5"/>
  <c r="AB195" i="5"/>
  <c r="AT159" i="5"/>
  <c r="AV159" i="5" s="1"/>
  <c r="N159" i="5"/>
  <c r="AU159" i="5"/>
  <c r="M196" i="5"/>
  <c r="G190" i="1"/>
  <c r="F190" i="1"/>
  <c r="E190" i="1"/>
  <c r="D190" i="1"/>
  <c r="C190" i="1"/>
  <c r="G176" i="1"/>
  <c r="L174" i="5"/>
  <c r="H153" i="5"/>
  <c r="L153" i="5"/>
  <c r="J153" i="5"/>
  <c r="F153" i="5"/>
  <c r="H36" i="5"/>
  <c r="P36" i="5"/>
  <c r="M158" i="5"/>
  <c r="O158" i="5"/>
  <c r="G140" i="13"/>
  <c r="D140" i="13"/>
  <c r="E141" i="12" s="1"/>
  <c r="G141" i="12" s="1"/>
  <c r="D122" i="13"/>
  <c r="E123" i="12" s="1"/>
  <c r="G123" i="12" s="1"/>
  <c r="G122" i="13"/>
  <c r="BB160" i="5"/>
  <c r="BD160" i="5" s="1"/>
  <c r="R160" i="5"/>
  <c r="BC160" i="5"/>
  <c r="L142" i="5"/>
  <c r="J142" i="5"/>
  <c r="H142" i="5"/>
  <c r="F142" i="5"/>
  <c r="F132" i="5"/>
  <c r="O178" i="5"/>
  <c r="AQ183" i="5"/>
  <c r="AP183" i="5"/>
  <c r="AR183" i="5" s="1"/>
  <c r="N158" i="12"/>
  <c r="P158" i="12" s="1"/>
  <c r="T157" i="5"/>
  <c r="Q140" i="5"/>
  <c r="O140" i="5"/>
  <c r="O137" i="5"/>
  <c r="M137" i="5"/>
  <c r="N154" i="12"/>
  <c r="P154" i="12" s="1"/>
  <c r="T153" i="5"/>
  <c r="H115" i="5"/>
  <c r="E117" i="1"/>
  <c r="F105" i="1"/>
  <c r="J103" i="5"/>
  <c r="G58" i="13"/>
  <c r="E58" i="13"/>
  <c r="D58" i="13"/>
  <c r="F58" i="13"/>
  <c r="O139" i="5"/>
  <c r="L121" i="5"/>
  <c r="J121" i="5"/>
  <c r="H121" i="5"/>
  <c r="F121" i="5"/>
  <c r="F103" i="1"/>
  <c r="G103" i="1"/>
  <c r="E103" i="1"/>
  <c r="C103" i="1"/>
  <c r="D103" i="1"/>
  <c r="O162" i="5"/>
  <c r="AU135" i="5"/>
  <c r="AT135" i="5"/>
  <c r="AV135" i="5" s="1"/>
  <c r="F92" i="5"/>
  <c r="L92" i="5"/>
  <c r="J92" i="5"/>
  <c r="H92" i="5"/>
  <c r="G86" i="13"/>
  <c r="D86" i="13"/>
  <c r="N86" i="5" s="1"/>
  <c r="H126" i="5"/>
  <c r="F126" i="5"/>
  <c r="L126" i="5"/>
  <c r="J126" i="5"/>
  <c r="E167" i="1"/>
  <c r="D167" i="1"/>
  <c r="C167" i="1"/>
  <c r="G167" i="1"/>
  <c r="F167" i="1"/>
  <c r="N173" i="12"/>
  <c r="P173" i="12" s="1"/>
  <c r="T172" i="5"/>
  <c r="BC138" i="5"/>
  <c r="BB138" i="5"/>
  <c r="BD138" i="5" s="1"/>
  <c r="AP136" i="5"/>
  <c r="AR136" i="5" s="1"/>
  <c r="AC136" i="5"/>
  <c r="AQ136" i="5"/>
  <c r="M103" i="5"/>
  <c r="G99" i="1"/>
  <c r="F99" i="1"/>
  <c r="E99" i="1"/>
  <c r="D99" i="1"/>
  <c r="C99" i="1"/>
  <c r="AQ52" i="5"/>
  <c r="AP52" i="5"/>
  <c r="AR52" i="5" s="1"/>
  <c r="AC52" i="5"/>
  <c r="E170" i="12"/>
  <c r="G170" i="12" s="1"/>
  <c r="F169" i="5"/>
  <c r="E137" i="1"/>
  <c r="H109" i="5"/>
  <c r="H178" i="12"/>
  <c r="J178" i="12" s="1"/>
  <c r="H177" i="5"/>
  <c r="N143" i="12"/>
  <c r="P143" i="12" s="1"/>
  <c r="T142" i="5"/>
  <c r="AB89" i="5"/>
  <c r="M89" i="5"/>
  <c r="Q10" i="5"/>
  <c r="O10" i="5"/>
  <c r="G192" i="13"/>
  <c r="F192" i="13"/>
  <c r="K193" i="12" s="1"/>
  <c r="M193" i="12" s="1"/>
  <c r="D192" i="13"/>
  <c r="E193" i="12" s="1"/>
  <c r="G193" i="12" s="1"/>
  <c r="E170" i="1"/>
  <c r="G170" i="1"/>
  <c r="F170" i="1"/>
  <c r="D170" i="1"/>
  <c r="C170" i="1"/>
  <c r="E81" i="12"/>
  <c r="G81" i="12" s="1"/>
  <c r="F80" i="5"/>
  <c r="H63" i="12"/>
  <c r="J63" i="12" s="1"/>
  <c r="P62" i="5"/>
  <c r="H62" i="5"/>
  <c r="N51" i="12"/>
  <c r="P51" i="12" s="1"/>
  <c r="T50" i="5"/>
  <c r="L50" i="5"/>
  <c r="K33" i="12"/>
  <c r="M33" i="12" s="1"/>
  <c r="J32" i="5"/>
  <c r="G199" i="12"/>
  <c r="N137" i="12"/>
  <c r="P137" i="12" s="1"/>
  <c r="T136" i="5"/>
  <c r="H107" i="12"/>
  <c r="J107" i="12" s="1"/>
  <c r="H106" i="5"/>
  <c r="Q102" i="5"/>
  <c r="O102" i="5"/>
  <c r="E49" i="13"/>
  <c r="H50" i="12" s="1"/>
  <c r="J50" i="12" s="1"/>
  <c r="D49" i="13"/>
  <c r="F49" i="5" s="1"/>
  <c r="E93" i="1"/>
  <c r="H91" i="5"/>
  <c r="AQ68" i="5"/>
  <c r="AP68" i="5"/>
  <c r="AR68" i="5" s="1"/>
  <c r="AC68" i="5"/>
  <c r="AQ16" i="5"/>
  <c r="AP16" i="5"/>
  <c r="AR16" i="5" s="1"/>
  <c r="AC16" i="5"/>
  <c r="AB63" i="5"/>
  <c r="M29" i="5"/>
  <c r="O29" i="5"/>
  <c r="F71" i="5"/>
  <c r="AX41" i="5"/>
  <c r="BC53" i="5"/>
  <c r="BB53" i="5"/>
  <c r="BD53" i="5" s="1"/>
  <c r="R53" i="5"/>
  <c r="E71" i="1"/>
  <c r="D71" i="1"/>
  <c r="C71" i="1"/>
  <c r="G71" i="1"/>
  <c r="F71" i="1"/>
  <c r="F23" i="5"/>
  <c r="H23" i="5"/>
  <c r="O21" i="5"/>
  <c r="G162" i="10"/>
  <c r="F162" i="10"/>
  <c r="Q190" i="9"/>
  <c r="L83" i="5"/>
  <c r="F83" i="5"/>
  <c r="F179" i="10"/>
  <c r="G64" i="10"/>
  <c r="F64" i="10"/>
  <c r="M59" i="5"/>
  <c r="AB59" i="5"/>
  <c r="C61" i="1"/>
  <c r="G61" i="1"/>
  <c r="F61" i="1"/>
  <c r="E61" i="1"/>
  <c r="D61" i="1"/>
  <c r="F59" i="13"/>
  <c r="K60" i="12" s="1"/>
  <c r="M60" i="12" s="1"/>
  <c r="E59" i="13"/>
  <c r="H60" i="12" s="1"/>
  <c r="J60" i="12" s="1"/>
  <c r="D59" i="13"/>
  <c r="E60" i="12" s="1"/>
  <c r="G60" i="12" s="1"/>
  <c r="F71" i="10"/>
  <c r="J71" i="10"/>
  <c r="AX33" i="5"/>
  <c r="Q33" i="5"/>
  <c r="J83" i="10"/>
  <c r="F83" i="10"/>
  <c r="M39" i="5"/>
  <c r="F187" i="10"/>
  <c r="J187" i="10"/>
  <c r="F155" i="10"/>
  <c r="Q188" i="9"/>
  <c r="Q158" i="9"/>
  <c r="Q61" i="9"/>
  <c r="F128" i="10"/>
  <c r="J128" i="10"/>
  <c r="AX81" i="5"/>
  <c r="AB57" i="5"/>
  <c r="F100" i="1"/>
  <c r="C100" i="1"/>
  <c r="E100" i="1"/>
  <c r="D100" i="1"/>
  <c r="G100" i="1"/>
  <c r="Q127" i="9"/>
  <c r="J40" i="10"/>
  <c r="Q191" i="9"/>
  <c r="Q134" i="9"/>
  <c r="N65" i="9"/>
  <c r="N6" i="9"/>
  <c r="N173" i="9"/>
  <c r="F199" i="10"/>
  <c r="R181" i="5"/>
  <c r="AU149" i="5"/>
  <c r="P117" i="5"/>
  <c r="AR164" i="5"/>
  <c r="AV117" i="5"/>
  <c r="AU117" i="5"/>
  <c r="P13" i="5"/>
  <c r="AV167" i="5"/>
  <c r="AU84" i="5"/>
  <c r="AV115" i="5"/>
  <c r="R163" i="5"/>
  <c r="AU7" i="5"/>
  <c r="AV31" i="5"/>
  <c r="AV2" i="5"/>
  <c r="AV37" i="5"/>
  <c r="AQ36" i="5"/>
  <c r="AV25" i="5"/>
  <c r="AV61" i="5"/>
  <c r="F113" i="15"/>
  <c r="H113" i="15"/>
  <c r="D113" i="15"/>
  <c r="C113" i="15"/>
  <c r="B113" i="15"/>
  <c r="G113" i="15"/>
  <c r="E113" i="15"/>
  <c r="D174" i="1"/>
  <c r="C174" i="1"/>
  <c r="G174" i="1"/>
  <c r="F174" i="1"/>
  <c r="E174" i="1"/>
  <c r="M163" i="5"/>
  <c r="AB163" i="5"/>
  <c r="H196" i="12"/>
  <c r="J196" i="12" s="1"/>
  <c r="H195" i="5"/>
  <c r="O188" i="5"/>
  <c r="M188" i="5"/>
  <c r="BC170" i="5"/>
  <c r="BB170" i="5"/>
  <c r="BD170" i="5" s="1"/>
  <c r="R170" i="5"/>
  <c r="AT184" i="5"/>
  <c r="AV184" i="5" s="1"/>
  <c r="N184" i="5"/>
  <c r="AU184" i="5"/>
  <c r="N165" i="12"/>
  <c r="P165" i="12" s="1"/>
  <c r="T164" i="5"/>
  <c r="D149" i="1"/>
  <c r="AU140" i="5"/>
  <c r="AT140" i="5"/>
  <c r="AV140" i="5" s="1"/>
  <c r="AX128" i="5"/>
  <c r="P128" i="5"/>
  <c r="M110" i="5"/>
  <c r="O110" i="5"/>
  <c r="AP194" i="5"/>
  <c r="AR194" i="5" s="1"/>
  <c r="AC194" i="5"/>
  <c r="L140" i="5"/>
  <c r="J140" i="5"/>
  <c r="F116" i="13"/>
  <c r="D116" i="13"/>
  <c r="E117" i="12" s="1"/>
  <c r="G117" i="12" s="1"/>
  <c r="E110" i="13"/>
  <c r="H111" i="12" s="1"/>
  <c r="J111" i="12" s="1"/>
  <c r="D110" i="13"/>
  <c r="E111" i="12" s="1"/>
  <c r="G111" i="12" s="1"/>
  <c r="G110" i="13"/>
  <c r="BC128" i="5"/>
  <c r="BB128" i="5"/>
  <c r="BD128" i="5" s="1"/>
  <c r="AB156" i="5"/>
  <c r="M156" i="5"/>
  <c r="J152" i="5"/>
  <c r="F152" i="5"/>
  <c r="L152" i="5"/>
  <c r="H152" i="5"/>
  <c r="AB148" i="5"/>
  <c r="M148" i="5"/>
  <c r="E154" i="12"/>
  <c r="G154" i="12" s="1"/>
  <c r="N153" i="5"/>
  <c r="G46" i="13"/>
  <c r="F46" i="13"/>
  <c r="D46" i="13"/>
  <c r="Q127" i="5"/>
  <c r="O127" i="5"/>
  <c r="AQ135" i="5"/>
  <c r="AP135" i="5"/>
  <c r="AR135" i="5" s="1"/>
  <c r="AC135" i="5"/>
  <c r="AX103" i="5"/>
  <c r="P103" i="5"/>
  <c r="J180" i="5"/>
  <c r="H180" i="5"/>
  <c r="L180" i="5"/>
  <c r="F180" i="5"/>
  <c r="P180" i="5"/>
  <c r="AX180" i="5"/>
  <c r="R180" i="5"/>
  <c r="BC180" i="5"/>
  <c r="BB180" i="5"/>
  <c r="BD180" i="5" s="1"/>
  <c r="AQ126" i="5"/>
  <c r="AP126" i="5"/>
  <c r="AR126" i="5" s="1"/>
  <c r="AC126" i="5"/>
  <c r="G125" i="1"/>
  <c r="E125" i="1"/>
  <c r="D125" i="1"/>
  <c r="F125" i="1"/>
  <c r="C125" i="1"/>
  <c r="R101" i="5"/>
  <c r="BC101" i="5"/>
  <c r="BB101" i="5"/>
  <c r="BD101" i="5" s="1"/>
  <c r="Q64" i="5"/>
  <c r="O64" i="5"/>
  <c r="Q28" i="5"/>
  <c r="O28" i="5"/>
  <c r="AQ70" i="5"/>
  <c r="AP70" i="5"/>
  <c r="AR70" i="5" s="1"/>
  <c r="AC70" i="5"/>
  <c r="F30" i="13"/>
  <c r="D30" i="13"/>
  <c r="G30" i="13"/>
  <c r="L136" i="5"/>
  <c r="J136" i="5"/>
  <c r="H136" i="5"/>
  <c r="F136" i="5"/>
  <c r="Q133" i="5"/>
  <c r="N178" i="12"/>
  <c r="P178" i="12" s="1"/>
  <c r="T177" i="5"/>
  <c r="L177" i="5"/>
  <c r="G150" i="13"/>
  <c r="D150" i="13"/>
  <c r="E151" i="12" s="1"/>
  <c r="G151" i="12" s="1"/>
  <c r="BB89" i="5"/>
  <c r="BD89" i="5" s="1"/>
  <c r="R89" i="5"/>
  <c r="BC89" i="5"/>
  <c r="N78" i="12"/>
  <c r="P78" i="12" s="1"/>
  <c r="T77" i="5"/>
  <c r="O55" i="5"/>
  <c r="Q55" i="5"/>
  <c r="O31" i="5"/>
  <c r="Q31" i="5"/>
  <c r="E9" i="1"/>
  <c r="H7" i="5"/>
  <c r="G63" i="1"/>
  <c r="F63" i="1"/>
  <c r="E63" i="1"/>
  <c r="D63" i="1"/>
  <c r="C63" i="1"/>
  <c r="E194" i="1"/>
  <c r="G194" i="1"/>
  <c r="F194" i="1"/>
  <c r="D194" i="1"/>
  <c r="C194" i="1"/>
  <c r="H168" i="5"/>
  <c r="AQ104" i="5"/>
  <c r="AP104" i="5"/>
  <c r="AR104" i="5" s="1"/>
  <c r="AC104" i="5"/>
  <c r="J104" i="5"/>
  <c r="H104" i="5"/>
  <c r="F104" i="5"/>
  <c r="N81" i="12"/>
  <c r="P81" i="12" s="1"/>
  <c r="T80" i="5"/>
  <c r="L80" i="5"/>
  <c r="K63" i="12"/>
  <c r="M63" i="12" s="1"/>
  <c r="J62" i="5"/>
  <c r="H49" i="5"/>
  <c r="E33" i="12"/>
  <c r="G33" i="12" s="1"/>
  <c r="F32" i="5"/>
  <c r="K199" i="12"/>
  <c r="M199" i="12" s="1"/>
  <c r="R198" i="5"/>
  <c r="BC85" i="5"/>
  <c r="BB85" i="5"/>
  <c r="BD85" i="5" s="1"/>
  <c r="R85" i="5"/>
  <c r="AQ80" i="5"/>
  <c r="AP80" i="5"/>
  <c r="AR80" i="5" s="1"/>
  <c r="AC80" i="5"/>
  <c r="AQ74" i="5"/>
  <c r="AP74" i="5"/>
  <c r="AR74" i="5" s="1"/>
  <c r="AC74" i="5"/>
  <c r="O15" i="5"/>
  <c r="M15" i="5"/>
  <c r="J192" i="10"/>
  <c r="F192" i="10"/>
  <c r="K8" i="12"/>
  <c r="M8" i="12" s="1"/>
  <c r="J7" i="5"/>
  <c r="J205" i="10"/>
  <c r="F205" i="10"/>
  <c r="L53" i="5"/>
  <c r="J53" i="5"/>
  <c r="H53" i="5"/>
  <c r="F53" i="5"/>
  <c r="O51" i="5"/>
  <c r="M51" i="5"/>
  <c r="F9" i="13"/>
  <c r="K10" i="12" s="1"/>
  <c r="M10" i="12" s="1"/>
  <c r="D9" i="13"/>
  <c r="E10" i="12" s="1"/>
  <c r="G10" i="12" s="1"/>
  <c r="G9" i="13"/>
  <c r="D126" i="1"/>
  <c r="C126" i="1"/>
  <c r="G126" i="1"/>
  <c r="F126" i="1"/>
  <c r="E126" i="1"/>
  <c r="Q69" i="5"/>
  <c r="O69" i="5"/>
  <c r="AU47" i="5"/>
  <c r="AT47" i="5"/>
  <c r="AV47" i="5" s="1"/>
  <c r="BC15" i="5"/>
  <c r="BB15" i="5"/>
  <c r="BD15" i="5" s="1"/>
  <c r="F7" i="1"/>
  <c r="G7" i="1"/>
  <c r="D7" i="1"/>
  <c r="C7" i="1"/>
  <c r="E7" i="1"/>
  <c r="AU63" i="5"/>
  <c r="AT63" i="5"/>
  <c r="AV63" i="5" s="1"/>
  <c r="N63" i="5"/>
  <c r="AX65" i="5"/>
  <c r="N8" i="5"/>
  <c r="AU8" i="5"/>
  <c r="AT8" i="5"/>
  <c r="AV8" i="5" s="1"/>
  <c r="F113" i="10"/>
  <c r="M113" i="10"/>
  <c r="O39" i="5"/>
  <c r="M114" i="10"/>
  <c r="F114" i="10"/>
  <c r="F66" i="10"/>
  <c r="M66" i="10"/>
  <c r="N128" i="9"/>
  <c r="N142" i="9"/>
  <c r="O98" i="5"/>
  <c r="F46" i="10"/>
  <c r="J46" i="10"/>
  <c r="M46" i="10"/>
  <c r="F118" i="10"/>
  <c r="M135" i="10"/>
  <c r="Q89" i="9"/>
  <c r="Q41" i="9"/>
  <c r="AR167" i="5"/>
  <c r="AV54" i="5"/>
  <c r="J258" i="15"/>
  <c r="AR161" i="5"/>
  <c r="AR193" i="5"/>
  <c r="N117" i="5"/>
  <c r="AV173" i="5"/>
  <c r="AU153" i="5"/>
  <c r="AU167" i="5"/>
  <c r="AQ73" i="5"/>
  <c r="AQ84" i="5"/>
  <c r="AU43" i="5"/>
  <c r="BH80" i="5"/>
  <c r="AV67" i="5"/>
  <c r="BH109" i="5"/>
  <c r="AU115" i="5"/>
  <c r="BH133" i="5"/>
  <c r="AR142" i="5"/>
  <c r="BH7" i="5"/>
  <c r="BH88" i="5"/>
  <c r="BH16" i="5"/>
  <c r="AR23" i="5"/>
  <c r="BH11" i="5"/>
  <c r="L261" i="15"/>
  <c r="K261" i="15"/>
  <c r="M261" i="15" s="1"/>
  <c r="O261" i="15" s="1"/>
  <c r="BC185" i="5"/>
  <c r="BC179" i="5"/>
  <c r="BC4" i="5"/>
  <c r="BC54" i="5"/>
  <c r="BC173" i="5"/>
  <c r="BD167" i="5"/>
  <c r="BC167" i="5"/>
  <c r="BD54" i="5"/>
  <c r="BC107" i="5"/>
  <c r="BC105" i="5"/>
  <c r="BD66" i="5"/>
  <c r="BC19" i="5"/>
  <c r="BD191" i="5"/>
  <c r="BC42" i="5"/>
  <c r="BC191" i="5"/>
  <c r="BC90" i="5"/>
  <c r="BC72" i="5"/>
  <c r="BC17" i="5"/>
  <c r="BD155" i="5"/>
  <c r="BC116" i="5"/>
  <c r="BC95" i="5"/>
  <c r="BC6" i="5"/>
  <c r="BC155" i="5"/>
  <c r="BC161" i="5"/>
  <c r="BC149" i="5"/>
  <c r="BD36" i="5"/>
  <c r="BC131" i="5"/>
  <c r="BD24" i="5"/>
  <c r="BD12" i="5"/>
  <c r="BC66" i="5"/>
  <c r="BC30" i="5"/>
  <c r="BC18" i="5"/>
  <c r="BC117" i="5"/>
  <c r="BC36" i="5"/>
  <c r="BC24" i="5"/>
  <c r="BC12" i="5"/>
  <c r="BD179" i="5"/>
  <c r="D67" i="15"/>
  <c r="C67" i="15"/>
  <c r="F67" i="15"/>
  <c r="E67" i="15"/>
  <c r="H67" i="15"/>
  <c r="G67" i="15"/>
  <c r="B67" i="15"/>
  <c r="F88" i="5"/>
  <c r="N88" i="5"/>
  <c r="N77" i="12"/>
  <c r="P77" i="12" s="1"/>
  <c r="L76" i="5"/>
  <c r="T76" i="5"/>
  <c r="C76" i="15"/>
  <c r="E76" i="15"/>
  <c r="B76" i="15"/>
  <c r="G76" i="15"/>
  <c r="H76" i="15"/>
  <c r="F76" i="15"/>
  <c r="D76" i="15"/>
  <c r="H162" i="15"/>
  <c r="D162" i="15"/>
  <c r="C162" i="15"/>
  <c r="E162" i="15"/>
  <c r="G162" i="15"/>
  <c r="F162" i="15"/>
  <c r="B162" i="15"/>
  <c r="N159" i="12"/>
  <c r="P159" i="12" s="1"/>
  <c r="T158" i="5"/>
  <c r="B200" i="15"/>
  <c r="D200" i="15"/>
  <c r="C200" i="15"/>
  <c r="H200" i="15"/>
  <c r="F200" i="15"/>
  <c r="E200" i="15"/>
  <c r="G200" i="15"/>
  <c r="N76" i="12"/>
  <c r="P76" i="12" s="1"/>
  <c r="T75" i="5"/>
  <c r="H31" i="12"/>
  <c r="J31" i="12" s="1"/>
  <c r="H30" i="5"/>
  <c r="H86" i="15"/>
  <c r="G86" i="15"/>
  <c r="F86" i="15"/>
  <c r="E86" i="15"/>
  <c r="D86" i="15"/>
  <c r="C86" i="15"/>
  <c r="B86" i="15"/>
  <c r="N34" i="12"/>
  <c r="P34" i="12" s="1"/>
  <c r="T33" i="5"/>
  <c r="B62" i="15"/>
  <c r="E62" i="15"/>
  <c r="D62" i="15"/>
  <c r="C62" i="15"/>
  <c r="H62" i="15"/>
  <c r="G62" i="15"/>
  <c r="F62" i="15"/>
  <c r="T115" i="5"/>
  <c r="L115" i="5"/>
  <c r="H162" i="12"/>
  <c r="J162" i="12" s="1"/>
  <c r="H161" i="5"/>
  <c r="B147" i="15"/>
  <c r="G147" i="15"/>
  <c r="F147" i="15"/>
  <c r="E147" i="15"/>
  <c r="H147" i="15"/>
  <c r="D147" i="15"/>
  <c r="C147" i="15"/>
  <c r="H144" i="15"/>
  <c r="G144" i="15"/>
  <c r="D144" i="15"/>
  <c r="C144" i="15"/>
  <c r="B144" i="15"/>
  <c r="E144" i="15"/>
  <c r="F144" i="15"/>
  <c r="H225" i="15"/>
  <c r="G225" i="15"/>
  <c r="F225" i="15"/>
  <c r="E225" i="15"/>
  <c r="D225" i="15"/>
  <c r="B225" i="15"/>
  <c r="C225" i="15"/>
  <c r="N21" i="12"/>
  <c r="P21" i="12" s="1"/>
  <c r="T20" i="5"/>
  <c r="H48" i="5"/>
  <c r="E153" i="15"/>
  <c r="F153" i="15"/>
  <c r="D153" i="15"/>
  <c r="H153" i="15"/>
  <c r="G153" i="15"/>
  <c r="C153" i="15"/>
  <c r="B153" i="15"/>
  <c r="E122" i="15"/>
  <c r="B122" i="15"/>
  <c r="C122" i="15"/>
  <c r="H122" i="15"/>
  <c r="D122" i="15"/>
  <c r="G122" i="15"/>
  <c r="F122" i="15"/>
  <c r="K98" i="12"/>
  <c r="M98" i="12" s="1"/>
  <c r="J97" i="5"/>
  <c r="K18" i="12"/>
  <c r="M18" i="12" s="1"/>
  <c r="J17" i="5"/>
  <c r="R17" i="5"/>
  <c r="H25" i="12"/>
  <c r="J25" i="12" s="1"/>
  <c r="H24" i="5"/>
  <c r="P24" i="5"/>
  <c r="E29" i="12"/>
  <c r="G29" i="12" s="1"/>
  <c r="E163" i="15"/>
  <c r="D163" i="15"/>
  <c r="H163" i="15"/>
  <c r="G163" i="15"/>
  <c r="B163" i="15"/>
  <c r="C163" i="15"/>
  <c r="F163" i="15"/>
  <c r="E192" i="12"/>
  <c r="G192" i="12" s="1"/>
  <c r="F191" i="5"/>
  <c r="F197" i="1"/>
  <c r="E197" i="1"/>
  <c r="D197" i="1"/>
  <c r="G197" i="1"/>
  <c r="C197" i="1"/>
  <c r="AX172" i="5"/>
  <c r="F184" i="1"/>
  <c r="E184" i="1"/>
  <c r="D184" i="1"/>
  <c r="C184" i="1"/>
  <c r="G184" i="1"/>
  <c r="AQ159" i="5"/>
  <c r="AP159" i="5"/>
  <c r="AR159" i="5" s="1"/>
  <c r="AC159" i="5"/>
  <c r="J174" i="5"/>
  <c r="F176" i="1"/>
  <c r="BC157" i="5"/>
  <c r="R157" i="5"/>
  <c r="BB157" i="5"/>
  <c r="BD157" i="5" s="1"/>
  <c r="BB184" i="5"/>
  <c r="BD184" i="5" s="1"/>
  <c r="R184" i="5"/>
  <c r="BC184" i="5"/>
  <c r="Q183" i="5"/>
  <c r="O183" i="5"/>
  <c r="L158" i="5"/>
  <c r="F158" i="5"/>
  <c r="H158" i="5"/>
  <c r="J158" i="5"/>
  <c r="P156" i="5"/>
  <c r="J137" i="5"/>
  <c r="H137" i="5"/>
  <c r="F137" i="5"/>
  <c r="L137" i="5"/>
  <c r="F130" i="1"/>
  <c r="E130" i="1"/>
  <c r="G130" i="1"/>
  <c r="D130" i="1"/>
  <c r="C130" i="1"/>
  <c r="F112" i="1"/>
  <c r="C112" i="1"/>
  <c r="E112" i="1"/>
  <c r="D112" i="1"/>
  <c r="G112" i="1"/>
  <c r="Q171" i="5"/>
  <c r="O171" i="5"/>
  <c r="AQ144" i="5"/>
  <c r="AP144" i="5"/>
  <c r="AR144" i="5" s="1"/>
  <c r="AC144" i="5"/>
  <c r="R142" i="5"/>
  <c r="BB142" i="5"/>
  <c r="BD142" i="5" s="1"/>
  <c r="BC142" i="5"/>
  <c r="E142" i="12"/>
  <c r="G142" i="12" s="1"/>
  <c r="F141" i="5"/>
  <c r="M128" i="5"/>
  <c r="AB128" i="5"/>
  <c r="L178" i="5"/>
  <c r="H178" i="5"/>
  <c r="F178" i="5"/>
  <c r="J178" i="5"/>
  <c r="M166" i="5"/>
  <c r="AB166" i="5"/>
  <c r="BB148" i="5"/>
  <c r="BD148" i="5" s="1"/>
  <c r="R148" i="5"/>
  <c r="BC148" i="5"/>
  <c r="F40" i="13"/>
  <c r="E40" i="13"/>
  <c r="L139" i="5"/>
  <c r="J139" i="5"/>
  <c r="H139" i="5"/>
  <c r="AX100" i="5"/>
  <c r="P100" i="5"/>
  <c r="AQ146" i="5"/>
  <c r="AP146" i="5"/>
  <c r="AR146" i="5" s="1"/>
  <c r="AC146" i="5"/>
  <c r="BC146" i="5"/>
  <c r="BB146" i="5"/>
  <c r="BD146" i="5" s="1"/>
  <c r="R146" i="5"/>
  <c r="F137" i="1"/>
  <c r="G123" i="1"/>
  <c r="F123" i="1"/>
  <c r="E123" i="1"/>
  <c r="D123" i="1"/>
  <c r="C123" i="1"/>
  <c r="R114" i="5"/>
  <c r="BC114" i="5"/>
  <c r="BB114" i="5"/>
  <c r="BD114" i="5" s="1"/>
  <c r="G182" i="1"/>
  <c r="F182" i="1"/>
  <c r="C182" i="1"/>
  <c r="E182" i="1"/>
  <c r="D182" i="1"/>
  <c r="O133" i="5"/>
  <c r="R176" i="5"/>
  <c r="BB176" i="5"/>
  <c r="BD176" i="5" s="1"/>
  <c r="BC176" i="5"/>
  <c r="O121" i="5"/>
  <c r="M121" i="5"/>
  <c r="Q88" i="5"/>
  <c r="O88" i="5"/>
  <c r="H138" i="5"/>
  <c r="F138" i="5"/>
  <c r="O96" i="5"/>
  <c r="M96" i="5"/>
  <c r="G122" i="1"/>
  <c r="F122" i="1"/>
  <c r="C122" i="1"/>
  <c r="D122" i="1"/>
  <c r="E122" i="1"/>
  <c r="AU109" i="5"/>
  <c r="AT109" i="5"/>
  <c r="AV109" i="5" s="1"/>
  <c r="AX150" i="5"/>
  <c r="P150" i="5"/>
  <c r="K133" i="12"/>
  <c r="M133" i="12" s="1"/>
  <c r="J132" i="5"/>
  <c r="AU125" i="5"/>
  <c r="AT125" i="5"/>
  <c r="AV125" i="5" s="1"/>
  <c r="N125" i="5"/>
  <c r="F7" i="5"/>
  <c r="D9" i="1"/>
  <c r="G33" i="1"/>
  <c r="D33" i="1"/>
  <c r="F33" i="1"/>
  <c r="E33" i="1"/>
  <c r="C33" i="1"/>
  <c r="N104" i="5"/>
  <c r="R104" i="5"/>
  <c r="BC104" i="5"/>
  <c r="BB104" i="5"/>
  <c r="BD104" i="5" s="1"/>
  <c r="J55" i="5"/>
  <c r="H79" i="5"/>
  <c r="N63" i="12"/>
  <c r="P63" i="12" s="1"/>
  <c r="T62" i="5"/>
  <c r="L62" i="5"/>
  <c r="E45" i="12"/>
  <c r="G45" i="12" s="1"/>
  <c r="F44" i="5"/>
  <c r="H31" i="5"/>
  <c r="AU94" i="5"/>
  <c r="N199" i="12"/>
  <c r="P199" i="12" s="1"/>
  <c r="T198" i="5"/>
  <c r="G104" i="1"/>
  <c r="F104" i="1"/>
  <c r="E104" i="1"/>
  <c r="D104" i="1"/>
  <c r="C104" i="1"/>
  <c r="D43" i="13"/>
  <c r="G43" i="13"/>
  <c r="AU91" i="5"/>
  <c r="AT91" i="5"/>
  <c r="AV91" i="5" s="1"/>
  <c r="N91" i="5"/>
  <c r="AB91" i="5"/>
  <c r="AU26" i="5"/>
  <c r="AT26" i="5"/>
  <c r="AV26" i="5" s="1"/>
  <c r="N26" i="5"/>
  <c r="O7" i="5"/>
  <c r="Q7" i="5"/>
  <c r="G31" i="1"/>
  <c r="E31" i="1"/>
  <c r="D31" i="1"/>
  <c r="C31" i="1"/>
  <c r="F31" i="1"/>
  <c r="G29" i="13"/>
  <c r="E29" i="13"/>
  <c r="H30" i="12" s="1"/>
  <c r="J30" i="12" s="1"/>
  <c r="O71" i="5"/>
  <c r="M71" i="5"/>
  <c r="D51" i="13"/>
  <c r="E52" i="12" s="1"/>
  <c r="G52" i="12" s="1"/>
  <c r="G51" i="13"/>
  <c r="F51" i="13"/>
  <c r="K52" i="12" s="1"/>
  <c r="M52" i="12" s="1"/>
  <c r="E51" i="13"/>
  <c r="H52" i="12" s="1"/>
  <c r="J52" i="12" s="1"/>
  <c r="N8" i="12"/>
  <c r="P8" i="12" s="1"/>
  <c r="T7" i="5"/>
  <c r="M205" i="10"/>
  <c r="G43" i="1"/>
  <c r="C43" i="1"/>
  <c r="E43" i="1"/>
  <c r="D43" i="1"/>
  <c r="F43" i="1"/>
  <c r="N42" i="12"/>
  <c r="P42" i="12" s="1"/>
  <c r="T41" i="5"/>
  <c r="BC47" i="5"/>
  <c r="BB47" i="5"/>
  <c r="BD47" i="5" s="1"/>
  <c r="L124" i="5"/>
  <c r="H124" i="5"/>
  <c r="F124" i="5"/>
  <c r="O23" i="5"/>
  <c r="M23" i="5"/>
  <c r="M198" i="10"/>
  <c r="F198" i="10"/>
  <c r="J115" i="10"/>
  <c r="M115" i="10"/>
  <c r="F115" i="10"/>
  <c r="J67" i="10"/>
  <c r="F67" i="10"/>
  <c r="M67" i="10"/>
  <c r="BC35" i="5"/>
  <c r="BB35" i="5"/>
  <c r="BD35" i="5" s="1"/>
  <c r="F161" i="10"/>
  <c r="M161" i="10"/>
  <c r="AQ51" i="5"/>
  <c r="AP51" i="5"/>
  <c r="AR51" i="5" s="1"/>
  <c r="AC51" i="5"/>
  <c r="C85" i="1"/>
  <c r="G85" i="1"/>
  <c r="F85" i="1"/>
  <c r="E85" i="1"/>
  <c r="D85" i="1"/>
  <c r="AX8" i="5"/>
  <c r="F204" i="10"/>
  <c r="D33" i="13"/>
  <c r="E34" i="12" s="1"/>
  <c r="G34" i="12" s="1"/>
  <c r="F33" i="13"/>
  <c r="K34" i="12" s="1"/>
  <c r="M34" i="12" s="1"/>
  <c r="E33" i="13"/>
  <c r="H34" i="12" s="1"/>
  <c r="J34" i="12" s="1"/>
  <c r="F22" i="1"/>
  <c r="E22" i="1"/>
  <c r="G22" i="1"/>
  <c r="D22" i="1"/>
  <c r="C22" i="1"/>
  <c r="F154" i="10"/>
  <c r="M154" i="10"/>
  <c r="J167" i="10"/>
  <c r="J113" i="10"/>
  <c r="J35" i="10"/>
  <c r="F35" i="10"/>
  <c r="N179" i="9"/>
  <c r="M53" i="10"/>
  <c r="O13" i="10"/>
  <c r="H2" i="7"/>
  <c r="N108" i="5"/>
  <c r="R111" i="5"/>
  <c r="N37" i="5"/>
  <c r="P141" i="5"/>
  <c r="D211" i="15"/>
  <c r="E211" i="15"/>
  <c r="H211" i="15"/>
  <c r="G211" i="15"/>
  <c r="B211" i="15"/>
  <c r="F211" i="15"/>
  <c r="C211" i="15"/>
  <c r="H151" i="12"/>
  <c r="J151" i="12" s="1"/>
  <c r="H150" i="5"/>
  <c r="N113" i="12"/>
  <c r="P113" i="12" s="1"/>
  <c r="L112" i="5"/>
  <c r="T112" i="5"/>
  <c r="N198" i="12"/>
  <c r="P198" i="12" s="1"/>
  <c r="T197" i="5"/>
  <c r="F42" i="15"/>
  <c r="H42" i="15" s="1"/>
  <c r="F227" i="15"/>
  <c r="C227" i="15"/>
  <c r="E227" i="15"/>
  <c r="D227" i="15"/>
  <c r="B227" i="15"/>
  <c r="H227" i="15"/>
  <c r="G227" i="15"/>
  <c r="J165" i="12"/>
  <c r="J155" i="12"/>
  <c r="N195" i="12"/>
  <c r="P195" i="12" s="1"/>
  <c r="T194" i="5"/>
  <c r="E140" i="13"/>
  <c r="H141" i="12" s="1"/>
  <c r="J141" i="12" s="1"/>
  <c r="F209" i="15"/>
  <c r="H209" i="15"/>
  <c r="G209" i="15"/>
  <c r="E209" i="15"/>
  <c r="D209" i="15"/>
  <c r="B209" i="15"/>
  <c r="C209" i="15"/>
  <c r="N145" i="12"/>
  <c r="P145" i="12" s="1"/>
  <c r="T144" i="5"/>
  <c r="H186" i="12"/>
  <c r="J186" i="12" s="1"/>
  <c r="H185" i="5"/>
  <c r="P185" i="5"/>
  <c r="D163" i="13"/>
  <c r="G171" i="13"/>
  <c r="L171" i="5" s="1"/>
  <c r="D217" i="15"/>
  <c r="H217" i="15"/>
  <c r="F217" i="15"/>
  <c r="E217" i="15"/>
  <c r="C217" i="15"/>
  <c r="B217" i="15"/>
  <c r="G217" i="15"/>
  <c r="G116" i="13"/>
  <c r="F133" i="13"/>
  <c r="K134" i="12" s="1"/>
  <c r="M134" i="12" s="1"/>
  <c r="J105" i="12"/>
  <c r="H106" i="12"/>
  <c r="J106" i="12" s="1"/>
  <c r="H105" i="5"/>
  <c r="N189" i="12"/>
  <c r="P189" i="12" s="1"/>
  <c r="T188" i="5"/>
  <c r="H240" i="15"/>
  <c r="G240" i="15"/>
  <c r="F240" i="15"/>
  <c r="E240" i="15"/>
  <c r="D240" i="15"/>
  <c r="C240" i="15"/>
  <c r="B240" i="15"/>
  <c r="N82" i="12"/>
  <c r="P82" i="12" s="1"/>
  <c r="T81" i="5"/>
  <c r="N84" i="12"/>
  <c r="P84" i="12" s="1"/>
  <c r="T83" i="5"/>
  <c r="E134" i="15"/>
  <c r="H134" i="15"/>
  <c r="F134" i="15"/>
  <c r="C134" i="15"/>
  <c r="B134" i="15"/>
  <c r="D134" i="15"/>
  <c r="G134" i="15"/>
  <c r="E145" i="15"/>
  <c r="B145" i="15"/>
  <c r="F145" i="15"/>
  <c r="D145" i="15"/>
  <c r="C145" i="15"/>
  <c r="H145" i="15"/>
  <c r="G145" i="15"/>
  <c r="F29" i="13"/>
  <c r="K30" i="12" s="1"/>
  <c r="M30" i="12" s="1"/>
  <c r="B197" i="15"/>
  <c r="D197" i="15"/>
  <c r="C197" i="15"/>
  <c r="G197" i="15"/>
  <c r="F197" i="15"/>
  <c r="E197" i="15"/>
  <c r="H197" i="15"/>
  <c r="G93" i="12"/>
  <c r="E91" i="12"/>
  <c r="G91" i="12" s="1"/>
  <c r="F90" i="5"/>
  <c r="E71" i="15"/>
  <c r="G71" i="15"/>
  <c r="H71" i="15"/>
  <c r="F71" i="15"/>
  <c r="D71" i="15"/>
  <c r="C71" i="15"/>
  <c r="B71" i="15"/>
  <c r="K91" i="12"/>
  <c r="M91" i="12" s="1"/>
  <c r="J90" i="5"/>
  <c r="C92" i="15"/>
  <c r="F92" i="15"/>
  <c r="E92" i="15"/>
  <c r="D92" i="15"/>
  <c r="B92" i="15"/>
  <c r="G92" i="15"/>
  <c r="H92" i="15"/>
  <c r="D15" i="13"/>
  <c r="E16" i="12" s="1"/>
  <c r="G16" i="12" s="1"/>
  <c r="G57" i="13"/>
  <c r="N46" i="12"/>
  <c r="P46" i="12" s="1"/>
  <c r="T45" i="5"/>
  <c r="M102" i="12"/>
  <c r="H27" i="12"/>
  <c r="J27" i="12" s="1"/>
  <c r="P26" i="5"/>
  <c r="H26" i="5"/>
  <c r="N18" i="12"/>
  <c r="P18" i="12" s="1"/>
  <c r="L17" i="5"/>
  <c r="T17" i="5"/>
  <c r="N109" i="12"/>
  <c r="P109" i="12" s="1"/>
  <c r="L108" i="5"/>
  <c r="T108" i="5"/>
  <c r="E126" i="12"/>
  <c r="G126" i="12" s="1"/>
  <c r="E114" i="12"/>
  <c r="G114" i="12" s="1"/>
  <c r="F113" i="5"/>
  <c r="N113" i="5"/>
  <c r="G185" i="13"/>
  <c r="F185" i="13"/>
  <c r="D179" i="13"/>
  <c r="E179" i="13"/>
  <c r="F179" i="13"/>
  <c r="G179" i="13"/>
  <c r="AX199" i="5"/>
  <c r="P199" i="5"/>
  <c r="J159" i="5"/>
  <c r="M154" i="5"/>
  <c r="AB154" i="5"/>
  <c r="M145" i="5"/>
  <c r="AB145" i="5"/>
  <c r="G200" i="1"/>
  <c r="F200" i="1"/>
  <c r="E200" i="1"/>
  <c r="D200" i="1"/>
  <c r="C200" i="1"/>
  <c r="M182" i="5"/>
  <c r="O182" i="5"/>
  <c r="R164" i="5"/>
  <c r="BC164" i="5"/>
  <c r="BB164" i="5"/>
  <c r="BD164" i="5" s="1"/>
  <c r="F196" i="13"/>
  <c r="K197" i="12" s="1"/>
  <c r="M197" i="12" s="1"/>
  <c r="E196" i="13"/>
  <c r="H197" i="12" s="1"/>
  <c r="J197" i="12" s="1"/>
  <c r="D196" i="13"/>
  <c r="E197" i="12" s="1"/>
  <c r="G197" i="12" s="1"/>
  <c r="G196" i="13"/>
  <c r="E196" i="12"/>
  <c r="G196" i="12" s="1"/>
  <c r="F195" i="5"/>
  <c r="L188" i="5"/>
  <c r="J188" i="5"/>
  <c r="H188" i="5"/>
  <c r="F188" i="5"/>
  <c r="AB186" i="5"/>
  <c r="L122" i="5"/>
  <c r="H122" i="5"/>
  <c r="J122" i="5"/>
  <c r="BC175" i="5"/>
  <c r="BB175" i="5"/>
  <c r="BD175" i="5" s="1"/>
  <c r="R175" i="5"/>
  <c r="BC122" i="5"/>
  <c r="BB122" i="5"/>
  <c r="BD122" i="5" s="1"/>
  <c r="R122" i="5"/>
  <c r="H193" i="5"/>
  <c r="F193" i="5"/>
  <c r="L193" i="5"/>
  <c r="J193" i="5"/>
  <c r="AU183" i="5"/>
  <c r="AT183" i="5"/>
  <c r="AV183" i="5" s="1"/>
  <c r="N183" i="5"/>
  <c r="Q92" i="5"/>
  <c r="N35" i="12"/>
  <c r="P35" i="12" s="1"/>
  <c r="L34" i="5"/>
  <c r="T34" i="5"/>
  <c r="AB100" i="5"/>
  <c r="M100" i="5"/>
  <c r="H162" i="5"/>
  <c r="L162" i="5"/>
  <c r="J162" i="5"/>
  <c r="O119" i="5"/>
  <c r="AP176" i="5"/>
  <c r="AR176" i="5" s="1"/>
  <c r="AC176" i="5"/>
  <c r="AQ176" i="5"/>
  <c r="G140" i="1"/>
  <c r="F140" i="1"/>
  <c r="E140" i="1"/>
  <c r="D140" i="1"/>
  <c r="C140" i="1"/>
  <c r="Q58" i="5"/>
  <c r="O58" i="5"/>
  <c r="E132" i="12"/>
  <c r="G132" i="12" s="1"/>
  <c r="F131" i="5"/>
  <c r="Q113" i="5"/>
  <c r="O113" i="5"/>
  <c r="D66" i="13"/>
  <c r="G66" i="13"/>
  <c r="F66" i="13"/>
  <c r="E66" i="13"/>
  <c r="AQ28" i="5"/>
  <c r="AP28" i="5"/>
  <c r="AR28" i="5" s="1"/>
  <c r="AC28" i="5"/>
  <c r="O120" i="5"/>
  <c r="M120" i="5"/>
  <c r="G127" i="1"/>
  <c r="C127" i="1"/>
  <c r="E127" i="1"/>
  <c r="D127" i="1"/>
  <c r="F127" i="1"/>
  <c r="L7" i="5"/>
  <c r="G9" i="1"/>
  <c r="O85" i="5"/>
  <c r="M85" i="5"/>
  <c r="G75" i="1"/>
  <c r="F75" i="1"/>
  <c r="E75" i="1"/>
  <c r="D75" i="1"/>
  <c r="C75" i="1"/>
  <c r="E16" i="1"/>
  <c r="H14" i="5"/>
  <c r="Q168" i="5"/>
  <c r="H61" i="5"/>
  <c r="K45" i="12"/>
  <c r="M45" i="12" s="1"/>
  <c r="J44" i="5"/>
  <c r="Q77" i="5"/>
  <c r="H102" i="5"/>
  <c r="O77" i="5"/>
  <c r="M77" i="5"/>
  <c r="F85" i="5"/>
  <c r="D87" i="1"/>
  <c r="N32" i="5"/>
  <c r="AU32" i="5"/>
  <c r="AT32" i="5"/>
  <c r="AV32" i="5" s="1"/>
  <c r="R26" i="5"/>
  <c r="BC26" i="5"/>
  <c r="BB26" i="5"/>
  <c r="BD26" i="5" s="1"/>
  <c r="F16" i="1"/>
  <c r="J14" i="5"/>
  <c r="AB11" i="5"/>
  <c r="M11" i="5"/>
  <c r="D21" i="1"/>
  <c r="F21" i="1"/>
  <c r="E21" i="1"/>
  <c r="C21" i="1"/>
  <c r="G21" i="1"/>
  <c r="J86" i="12"/>
  <c r="P53" i="5"/>
  <c r="AX53" i="5"/>
  <c r="AB27" i="5"/>
  <c r="J151" i="10"/>
  <c r="M151" i="10"/>
  <c r="F151" i="10"/>
  <c r="O189" i="5"/>
  <c r="J35" i="5"/>
  <c r="H35" i="5"/>
  <c r="F35" i="5"/>
  <c r="L35" i="5"/>
  <c r="M21" i="5"/>
  <c r="J209" i="10"/>
  <c r="AB47" i="5"/>
  <c r="G67" i="1"/>
  <c r="C67" i="1"/>
  <c r="D67" i="1"/>
  <c r="F67" i="1"/>
  <c r="E67" i="1"/>
  <c r="F65" i="13"/>
  <c r="K66" i="12" s="1"/>
  <c r="M66" i="12" s="1"/>
  <c r="E65" i="13"/>
  <c r="H66" i="12" s="1"/>
  <c r="J66" i="12" s="1"/>
  <c r="D65" i="13"/>
  <c r="E66" i="12" s="1"/>
  <c r="G66" i="12" s="1"/>
  <c r="F8" i="5"/>
  <c r="F119" i="10"/>
  <c r="J119" i="10"/>
  <c r="J53" i="10"/>
  <c r="F65" i="10"/>
  <c r="M65" i="10"/>
  <c r="Q148" i="9"/>
  <c r="M187" i="10"/>
  <c r="M58" i="10"/>
  <c r="Q43" i="9"/>
  <c r="N137" i="9"/>
  <c r="F32" i="10"/>
  <c r="J32" i="10"/>
  <c r="N146" i="9"/>
  <c r="J52" i="10"/>
  <c r="J98" i="5"/>
  <c r="H98" i="5"/>
  <c r="F98" i="5"/>
  <c r="M172" i="10"/>
  <c r="N172" i="9"/>
  <c r="F68" i="10"/>
  <c r="M68" i="10"/>
  <c r="Q5" i="9"/>
  <c r="M140" i="10"/>
  <c r="M88" i="10"/>
  <c r="F148" i="10"/>
  <c r="F184" i="10"/>
  <c r="N59" i="9"/>
  <c r="Q13" i="9"/>
  <c r="M171" i="10"/>
  <c r="AV6" i="5"/>
  <c r="AV17" i="5"/>
  <c r="AV108" i="5"/>
  <c r="AQ158" i="5"/>
  <c r="AU179" i="5"/>
  <c r="AR131" i="5"/>
  <c r="AV82" i="5"/>
  <c r="BH178" i="5"/>
  <c r="AQ121" i="5"/>
  <c r="BH19" i="5"/>
  <c r="BH5" i="5"/>
  <c r="AV36" i="5"/>
  <c r="AQ79" i="5"/>
  <c r="AR25" i="5"/>
  <c r="BH122" i="5"/>
  <c r="AV78" i="5"/>
  <c r="BD116" i="5"/>
  <c r="AR127" i="5"/>
  <c r="AU12" i="5"/>
  <c r="AV127" i="5"/>
  <c r="Q79" i="9"/>
  <c r="AU81" i="5"/>
  <c r="N81" i="5"/>
  <c r="AT81" i="5"/>
  <c r="AV81" i="5" s="1"/>
  <c r="N43" i="9"/>
  <c r="Q31" i="9"/>
  <c r="N31" i="9"/>
  <c r="F116" i="10"/>
  <c r="M116" i="10"/>
  <c r="F107" i="10"/>
  <c r="J107" i="10"/>
  <c r="N118" i="9"/>
  <c r="N79" i="9"/>
  <c r="Q113" i="9"/>
  <c r="N57" i="9"/>
  <c r="H249" i="15"/>
  <c r="G249" i="15"/>
  <c r="E249" i="15"/>
  <c r="B249" i="15"/>
  <c r="F249" i="15"/>
  <c r="D249" i="15"/>
  <c r="C249" i="15"/>
  <c r="J181" i="12"/>
  <c r="K156" i="12"/>
  <c r="M156" i="12" s="1"/>
  <c r="J155" i="5"/>
  <c r="R155" i="5"/>
  <c r="H178" i="15"/>
  <c r="D178" i="15"/>
  <c r="C178" i="15"/>
  <c r="F178" i="15"/>
  <c r="E178" i="15"/>
  <c r="B178" i="15"/>
  <c r="G178" i="15"/>
  <c r="K107" i="12"/>
  <c r="M107" i="12" s="1"/>
  <c r="J106" i="5"/>
  <c r="E163" i="13"/>
  <c r="F191" i="13"/>
  <c r="B168" i="15"/>
  <c r="E168" i="15"/>
  <c r="D168" i="15"/>
  <c r="H168" i="15"/>
  <c r="G168" i="15"/>
  <c r="F168" i="15"/>
  <c r="C168" i="15"/>
  <c r="N105" i="12"/>
  <c r="P105" i="12" s="1"/>
  <c r="B152" i="15"/>
  <c r="C152" i="15"/>
  <c r="D152" i="15"/>
  <c r="G152" i="15"/>
  <c r="F152" i="15"/>
  <c r="H152" i="15"/>
  <c r="E152" i="15"/>
  <c r="N66" i="12"/>
  <c r="P66" i="12" s="1"/>
  <c r="T65" i="5"/>
  <c r="C96" i="15"/>
  <c r="E96" i="15"/>
  <c r="D96" i="15"/>
  <c r="B96" i="15"/>
  <c r="F96" i="15"/>
  <c r="H96" i="15"/>
  <c r="G96" i="15"/>
  <c r="H124" i="15"/>
  <c r="E124" i="15"/>
  <c r="D124" i="15"/>
  <c r="C124" i="15"/>
  <c r="F124" i="15"/>
  <c r="G124" i="15"/>
  <c r="B124" i="15"/>
  <c r="B83" i="15"/>
  <c r="D83" i="15"/>
  <c r="C83" i="15"/>
  <c r="E83" i="15"/>
  <c r="H83" i="15"/>
  <c r="G83" i="15"/>
  <c r="F83" i="15"/>
  <c r="N132" i="12"/>
  <c r="P132" i="12" s="1"/>
  <c r="T131" i="5"/>
  <c r="L131" i="5"/>
  <c r="B164" i="15"/>
  <c r="H164" i="15"/>
  <c r="G164" i="15"/>
  <c r="F164" i="15"/>
  <c r="E164" i="15"/>
  <c r="D164" i="15"/>
  <c r="C164" i="15"/>
  <c r="E86" i="13"/>
  <c r="E46" i="13"/>
  <c r="N100" i="12"/>
  <c r="P100" i="12" s="1"/>
  <c r="L99" i="5"/>
  <c r="T99" i="5"/>
  <c r="J74" i="12"/>
  <c r="G60" i="15"/>
  <c r="F60" i="15"/>
  <c r="E60" i="15"/>
  <c r="C60" i="15"/>
  <c r="B60" i="15"/>
  <c r="H60" i="15"/>
  <c r="D60" i="15"/>
  <c r="D145" i="13"/>
  <c r="D180" i="15"/>
  <c r="B180" i="15"/>
  <c r="C180" i="15"/>
  <c r="F180" i="15"/>
  <c r="E180" i="15"/>
  <c r="G180" i="15"/>
  <c r="H180" i="15"/>
  <c r="F167" i="15"/>
  <c r="E167" i="15"/>
  <c r="D167" i="15"/>
  <c r="C167" i="15"/>
  <c r="B167" i="15"/>
  <c r="H167" i="15"/>
  <c r="G167" i="15"/>
  <c r="N121" i="12"/>
  <c r="P121" i="12" s="1"/>
  <c r="T120" i="5"/>
  <c r="B172" i="15"/>
  <c r="H172" i="15"/>
  <c r="G172" i="15"/>
  <c r="F172" i="15"/>
  <c r="C172" i="15"/>
  <c r="E172" i="15"/>
  <c r="D172" i="15"/>
  <c r="F15" i="13"/>
  <c r="K16" i="12" s="1"/>
  <c r="M16" i="12" s="1"/>
  <c r="N124" i="12"/>
  <c r="P124" i="12" s="1"/>
  <c r="J28" i="12"/>
  <c r="G48" i="13"/>
  <c r="E198" i="15"/>
  <c r="D198" i="15"/>
  <c r="H198" i="15"/>
  <c r="F198" i="15"/>
  <c r="C198" i="15"/>
  <c r="G198" i="15"/>
  <c r="B198" i="15"/>
  <c r="D77" i="13"/>
  <c r="E78" i="12" s="1"/>
  <c r="G78" i="12" s="1"/>
  <c r="K168" i="12"/>
  <c r="M168" i="12" s="1"/>
  <c r="J167" i="5"/>
  <c r="R167" i="5"/>
  <c r="F89" i="15"/>
  <c r="H89" i="15"/>
  <c r="B89" i="15"/>
  <c r="E89" i="15"/>
  <c r="D89" i="15"/>
  <c r="G89" i="15"/>
  <c r="C89" i="15"/>
  <c r="H73" i="15"/>
  <c r="G73" i="15"/>
  <c r="F73" i="15"/>
  <c r="E73" i="15"/>
  <c r="B73" i="15"/>
  <c r="D73" i="15"/>
  <c r="C73" i="15"/>
  <c r="D68" i="15"/>
  <c r="C68" i="15"/>
  <c r="B68" i="15"/>
  <c r="F68" i="15"/>
  <c r="E68" i="15"/>
  <c r="H68" i="15"/>
  <c r="G68" i="15"/>
  <c r="N27" i="12"/>
  <c r="P27" i="12" s="1"/>
  <c r="T26" i="5"/>
  <c r="L26" i="5"/>
  <c r="H15" i="12"/>
  <c r="J15" i="12" s="1"/>
  <c r="P14" i="5"/>
  <c r="T125" i="5"/>
  <c r="L125" i="5"/>
  <c r="G155" i="13"/>
  <c r="E155" i="13"/>
  <c r="D155" i="13"/>
  <c r="G149" i="13"/>
  <c r="F149" i="13"/>
  <c r="E149" i="13"/>
  <c r="D149" i="13"/>
  <c r="D143" i="13"/>
  <c r="G143" i="13"/>
  <c r="F143" i="13"/>
  <c r="Q190" i="5"/>
  <c r="L172" i="5"/>
  <c r="J172" i="5"/>
  <c r="H172" i="5"/>
  <c r="F172" i="5"/>
  <c r="F161" i="1"/>
  <c r="E161" i="1"/>
  <c r="D161" i="1"/>
  <c r="G161" i="1"/>
  <c r="C161" i="1"/>
  <c r="M198" i="5"/>
  <c r="O198" i="5"/>
  <c r="O187" i="5"/>
  <c r="Q187" i="5"/>
  <c r="Q177" i="5"/>
  <c r="O177" i="5"/>
  <c r="Q174" i="5"/>
  <c r="O174" i="5"/>
  <c r="C88" i="15"/>
  <c r="E88" i="15"/>
  <c r="D88" i="15"/>
  <c r="B88" i="15"/>
  <c r="F88" i="15"/>
  <c r="H88" i="15"/>
  <c r="G88" i="15"/>
  <c r="N155" i="12"/>
  <c r="P155" i="12" s="1"/>
  <c r="T154" i="5"/>
  <c r="F196" i="1"/>
  <c r="E196" i="1"/>
  <c r="D196" i="1"/>
  <c r="C196" i="1"/>
  <c r="G196" i="1"/>
  <c r="AU186" i="5"/>
  <c r="AT186" i="5"/>
  <c r="AV186" i="5" s="1"/>
  <c r="Q153" i="5"/>
  <c r="O153" i="5"/>
  <c r="D162" i="1"/>
  <c r="C162" i="1"/>
  <c r="G162" i="1"/>
  <c r="F162" i="1"/>
  <c r="E162" i="1"/>
  <c r="N142" i="12"/>
  <c r="P142" i="12" s="1"/>
  <c r="T141" i="5"/>
  <c r="L141" i="5"/>
  <c r="M122" i="5"/>
  <c r="AB122" i="5"/>
  <c r="AB178" i="5"/>
  <c r="D158" i="1"/>
  <c r="F156" i="5"/>
  <c r="F149" i="1"/>
  <c r="G177" i="12"/>
  <c r="H108" i="5"/>
  <c r="E110" i="1"/>
  <c r="AB92" i="5"/>
  <c r="F107" i="5"/>
  <c r="L107" i="5"/>
  <c r="BB100" i="5"/>
  <c r="BD100" i="5" s="1"/>
  <c r="BC100" i="5"/>
  <c r="R100" i="5"/>
  <c r="E198" i="12"/>
  <c r="G198" i="12" s="1"/>
  <c r="F197" i="5"/>
  <c r="G164" i="1"/>
  <c r="F164" i="1"/>
  <c r="E164" i="1"/>
  <c r="D164" i="1"/>
  <c r="C164" i="1"/>
  <c r="M162" i="5"/>
  <c r="N146" i="5"/>
  <c r="AU146" i="5"/>
  <c r="AT146" i="5"/>
  <c r="AV146" i="5" s="1"/>
  <c r="D114" i="1"/>
  <c r="C114" i="1"/>
  <c r="G114" i="1"/>
  <c r="F114" i="1"/>
  <c r="E114" i="1"/>
  <c r="AC180" i="5"/>
  <c r="AQ180" i="5"/>
  <c r="H133" i="5"/>
  <c r="AB118" i="5"/>
  <c r="M118" i="5"/>
  <c r="BC86" i="5"/>
  <c r="BB86" i="5"/>
  <c r="BD86" i="5" s="1"/>
  <c r="R86" i="5"/>
  <c r="Q22" i="5"/>
  <c r="O22" i="5"/>
  <c r="H132" i="12"/>
  <c r="J132" i="12" s="1"/>
  <c r="H131" i="5"/>
  <c r="G119" i="13"/>
  <c r="F119" i="13"/>
  <c r="K120" i="12" s="1"/>
  <c r="M120" i="12" s="1"/>
  <c r="E119" i="13"/>
  <c r="D119" i="13"/>
  <c r="E120" i="12" s="1"/>
  <c r="G120" i="12" s="1"/>
  <c r="F115" i="1"/>
  <c r="G115" i="1"/>
  <c r="C115" i="1"/>
  <c r="E115" i="1"/>
  <c r="D115" i="1"/>
  <c r="R96" i="5"/>
  <c r="BC96" i="5"/>
  <c r="BB96" i="5"/>
  <c r="BD96" i="5" s="1"/>
  <c r="D84" i="13"/>
  <c r="G84" i="13"/>
  <c r="AP46" i="5"/>
  <c r="AR46" i="5" s="1"/>
  <c r="AC46" i="5"/>
  <c r="AQ46" i="5"/>
  <c r="AX107" i="5"/>
  <c r="J150" i="5"/>
  <c r="M150" i="5"/>
  <c r="Q125" i="5"/>
  <c r="O73" i="5"/>
  <c r="Q73" i="5"/>
  <c r="Q49" i="5"/>
  <c r="O49" i="5"/>
  <c r="Q25" i="5"/>
  <c r="O25" i="5"/>
  <c r="G45" i="1"/>
  <c r="D45" i="1"/>
  <c r="F45" i="1"/>
  <c r="E45" i="1"/>
  <c r="C45" i="1"/>
  <c r="G168" i="13"/>
  <c r="L168" i="5" s="1"/>
  <c r="D168" i="13"/>
  <c r="E169" i="12" s="1"/>
  <c r="G169" i="12" s="1"/>
  <c r="F168" i="13"/>
  <c r="K169" i="12" s="1"/>
  <c r="M169" i="12" s="1"/>
  <c r="F73" i="5"/>
  <c r="H57" i="12"/>
  <c r="J57" i="12" s="1"/>
  <c r="H56" i="5"/>
  <c r="H45" i="12"/>
  <c r="J45" i="12" s="1"/>
  <c r="H44" i="5"/>
  <c r="AQ134" i="5"/>
  <c r="AP134" i="5"/>
  <c r="AR134" i="5" s="1"/>
  <c r="AC134" i="5"/>
  <c r="M134" i="5"/>
  <c r="O134" i="5"/>
  <c r="L85" i="5"/>
  <c r="G87" i="1"/>
  <c r="J85" i="5"/>
  <c r="F87" i="1"/>
  <c r="AU38" i="5"/>
  <c r="AT38" i="5"/>
  <c r="AV38" i="5" s="1"/>
  <c r="N38" i="5"/>
  <c r="BC32" i="5"/>
  <c r="R32" i="5"/>
  <c r="BB32" i="5"/>
  <c r="BD32" i="5" s="1"/>
  <c r="Q16" i="5"/>
  <c r="O16" i="5"/>
  <c r="AB14" i="5"/>
  <c r="AB75" i="5"/>
  <c r="F189" i="10"/>
  <c r="M189" i="10"/>
  <c r="C73" i="1"/>
  <c r="G73" i="1"/>
  <c r="F73" i="1"/>
  <c r="E73" i="1"/>
  <c r="D73" i="1"/>
  <c r="F71" i="13"/>
  <c r="K72" i="12" s="1"/>
  <c r="M72" i="12" s="1"/>
  <c r="E71" i="13"/>
  <c r="H72" i="12" s="1"/>
  <c r="J72" i="12" s="1"/>
  <c r="G71" i="13"/>
  <c r="AQ45" i="5"/>
  <c r="AP45" i="5"/>
  <c r="AR45" i="5" s="1"/>
  <c r="AC45" i="5"/>
  <c r="N86" i="12"/>
  <c r="P86" i="12" s="1"/>
  <c r="T85" i="5"/>
  <c r="M3" i="11"/>
  <c r="AU124" i="5"/>
  <c r="N124" i="5"/>
  <c r="AT124" i="5"/>
  <c r="AV124" i="5" s="1"/>
  <c r="C25" i="1"/>
  <c r="G25" i="1"/>
  <c r="F25" i="1"/>
  <c r="E25" i="1"/>
  <c r="D25" i="1"/>
  <c r="G23" i="13"/>
  <c r="L23" i="5" s="1"/>
  <c r="F23" i="13"/>
  <c r="K24" i="12" s="1"/>
  <c r="M24" i="12" s="1"/>
  <c r="AX11" i="5"/>
  <c r="AZ11" i="5" s="1"/>
  <c r="P11" i="5"/>
  <c r="Q166" i="9"/>
  <c r="Q189" i="5"/>
  <c r="L15" i="5"/>
  <c r="G17" i="1"/>
  <c r="F17" i="1"/>
  <c r="AB83" i="5"/>
  <c r="H47" i="5"/>
  <c r="AQ21" i="5"/>
  <c r="F159" i="10"/>
  <c r="J159" i="10"/>
  <c r="M167" i="10"/>
  <c r="N155" i="9"/>
  <c r="AB39" i="5"/>
  <c r="J34" i="10"/>
  <c r="M106" i="10"/>
  <c r="E46" i="12"/>
  <c r="G46" i="12" s="1"/>
  <c r="N45" i="5"/>
  <c r="E83" i="1"/>
  <c r="D83" i="1"/>
  <c r="C83" i="1"/>
  <c r="G83" i="1"/>
  <c r="F83" i="1"/>
  <c r="F89" i="10"/>
  <c r="M98" i="5"/>
  <c r="F152" i="10"/>
  <c r="J152" i="10"/>
  <c r="J116" i="10"/>
  <c r="F92" i="10"/>
  <c r="J92" i="10"/>
  <c r="M92" i="10"/>
  <c r="F20" i="10"/>
  <c r="M20" i="10"/>
  <c r="N130" i="9"/>
  <c r="K20" i="12"/>
  <c r="M20" i="12" s="1"/>
  <c r="R19" i="5"/>
  <c r="B4" i="1"/>
  <c r="AZ5" i="5"/>
  <c r="O17" i="7"/>
  <c r="O18" i="7" s="1"/>
  <c r="N25" i="5"/>
  <c r="AQ71" i="5"/>
  <c r="P32" i="5"/>
  <c r="I260" i="15"/>
  <c r="AY65" i="5" s="1"/>
  <c r="AD4" i="6"/>
  <c r="AR71" i="5"/>
  <c r="AR31" i="5"/>
  <c r="AU76" i="5"/>
  <c r="AV111" i="5"/>
  <c r="K262" i="15"/>
  <c r="L262" i="15"/>
  <c r="BG191" i="5"/>
  <c r="BG179" i="5"/>
  <c r="BG167" i="5"/>
  <c r="BG155" i="5"/>
  <c r="BH154" i="5"/>
  <c r="BG143" i="5"/>
  <c r="BG131" i="5"/>
  <c r="BG119" i="5"/>
  <c r="BG107" i="5"/>
  <c r="BG95" i="5"/>
  <c r="BG83" i="5"/>
  <c r="BG71" i="5"/>
  <c r="BG59" i="5"/>
  <c r="BG190" i="5"/>
  <c r="BG178" i="5"/>
  <c r="BG166" i="5"/>
  <c r="BG154" i="5"/>
  <c r="BG142" i="5"/>
  <c r="BG130" i="5"/>
  <c r="BG118" i="5"/>
  <c r="BG106" i="5"/>
  <c r="BG94" i="5"/>
  <c r="BG82" i="5"/>
  <c r="BG70" i="5"/>
  <c r="BG189" i="5"/>
  <c r="BG177" i="5"/>
  <c r="BG165" i="5"/>
  <c r="BG153" i="5"/>
  <c r="BG141" i="5"/>
  <c r="BG129" i="5"/>
  <c r="BG117" i="5"/>
  <c r="BG105" i="5"/>
  <c r="BG93" i="5"/>
  <c r="BG81" i="5"/>
  <c r="BG200" i="5"/>
  <c r="BH199" i="5"/>
  <c r="BG198" i="5"/>
  <c r="BG186" i="5"/>
  <c r="BG174" i="5"/>
  <c r="BG162" i="5"/>
  <c r="BG150" i="5"/>
  <c r="BG197" i="5"/>
  <c r="BH196" i="5"/>
  <c r="BG185" i="5"/>
  <c r="BH184" i="5"/>
  <c r="BG173" i="5"/>
  <c r="BH172" i="5"/>
  <c r="BG161" i="5"/>
  <c r="BG149" i="5"/>
  <c r="BG137" i="5"/>
  <c r="BG195" i="5"/>
  <c r="BG183" i="5"/>
  <c r="BG171" i="5"/>
  <c r="BG194" i="5"/>
  <c r="BG182" i="5"/>
  <c r="BG170" i="5"/>
  <c r="BG158" i="5"/>
  <c r="BG193" i="5"/>
  <c r="BH192" i="5"/>
  <c r="BG181" i="5"/>
  <c r="BH180" i="5"/>
  <c r="BG180" i="5"/>
  <c r="BG169" i="5"/>
  <c r="BG6" i="5"/>
  <c r="BG2" i="5"/>
  <c r="BG196" i="5"/>
  <c r="BH191" i="5"/>
  <c r="BG136" i="5"/>
  <c r="BH132" i="5"/>
  <c r="BG120" i="5"/>
  <c r="BG90" i="5"/>
  <c r="BH72" i="5"/>
  <c r="BG67" i="5"/>
  <c r="BG53" i="5"/>
  <c r="BG41" i="5"/>
  <c r="BG29" i="5"/>
  <c r="BG17" i="5"/>
  <c r="BH144" i="5"/>
  <c r="BG116" i="5"/>
  <c r="BG97" i="5"/>
  <c r="BH95" i="5"/>
  <c r="BG88" i="5"/>
  <c r="BG72" i="5"/>
  <c r="BG68" i="5"/>
  <c r="BG28" i="5"/>
  <c r="BG16" i="5"/>
  <c r="BH183" i="5"/>
  <c r="BH156" i="5"/>
  <c r="BG152" i="5"/>
  <c r="BG132" i="5"/>
  <c r="BG69" i="5"/>
  <c r="BG52" i="5"/>
  <c r="BG40" i="5"/>
  <c r="BG51" i="5"/>
  <c r="BH50" i="5"/>
  <c r="BH198" i="5"/>
  <c r="BG164" i="5"/>
  <c r="BG157" i="5"/>
  <c r="BG156" i="5"/>
  <c r="BH155" i="5"/>
  <c r="BG144" i="5"/>
  <c r="BH135" i="5"/>
  <c r="BG122" i="5"/>
  <c r="BG103" i="5"/>
  <c r="BH85" i="5"/>
  <c r="BG78" i="5"/>
  <c r="BG74" i="5"/>
  <c r="BH61" i="5"/>
  <c r="BH60" i="5"/>
  <c r="BG39" i="5"/>
  <c r="BG15" i="5"/>
  <c r="BG60" i="5"/>
  <c r="BG50" i="5"/>
  <c r="BH175" i="5"/>
  <c r="BH174" i="5"/>
  <c r="BH163" i="5"/>
  <c r="BH151" i="5"/>
  <c r="BG135" i="5"/>
  <c r="BG128" i="5"/>
  <c r="BH126" i="5"/>
  <c r="BH124" i="5"/>
  <c r="BH108" i="5"/>
  <c r="BH91" i="5"/>
  <c r="BG85" i="5"/>
  <c r="BG61" i="5"/>
  <c r="BG26" i="5"/>
  <c r="BH25" i="5"/>
  <c r="BG5" i="5"/>
  <c r="BG192" i="5"/>
  <c r="BG175" i="5"/>
  <c r="BG163" i="5"/>
  <c r="BG160" i="5"/>
  <c r="BH159" i="5"/>
  <c r="BG151" i="5"/>
  <c r="BH138" i="5"/>
  <c r="BH131" i="5"/>
  <c r="BG126" i="5"/>
  <c r="BG124" i="5"/>
  <c r="BG108" i="5"/>
  <c r="BG101" i="5"/>
  <c r="BG99" i="5"/>
  <c r="BG91" i="5"/>
  <c r="BH83" i="5"/>
  <c r="BG76" i="5"/>
  <c r="BG49" i="5"/>
  <c r="BG37" i="5"/>
  <c r="BG25" i="5"/>
  <c r="BH24" i="5"/>
  <c r="BG13" i="5"/>
  <c r="BH12" i="5"/>
  <c r="BH187" i="5"/>
  <c r="BH186" i="5"/>
  <c r="BG176" i="5"/>
  <c r="BG159" i="5"/>
  <c r="BG148" i="5"/>
  <c r="BH147" i="5"/>
  <c r="BH143" i="5"/>
  <c r="BG140" i="5"/>
  <c r="BG138" i="5"/>
  <c r="BH121" i="5"/>
  <c r="BG114" i="5"/>
  <c r="BH112" i="5"/>
  <c r="BG110" i="5"/>
  <c r="BH87" i="5"/>
  <c r="BH79" i="5"/>
  <c r="BH73" i="5"/>
  <c r="BG62" i="5"/>
  <c r="BG48" i="5"/>
  <c r="BG36" i="5"/>
  <c r="BG24" i="5"/>
  <c r="BG12" i="5"/>
  <c r="BG47" i="5"/>
  <c r="BH46" i="5"/>
  <c r="BG35" i="5"/>
  <c r="BH34" i="5"/>
  <c r="BG23" i="5"/>
  <c r="BH22" i="5"/>
  <c r="BH4" i="5"/>
  <c r="BG14" i="5"/>
  <c r="BH13" i="5"/>
  <c r="BG187" i="5"/>
  <c r="BG184" i="5"/>
  <c r="BG147" i="5"/>
  <c r="BH146" i="5"/>
  <c r="BH134" i="5"/>
  <c r="BG121" i="5"/>
  <c r="BH119" i="5"/>
  <c r="BG112" i="5"/>
  <c r="BG104" i="5"/>
  <c r="BH96" i="5"/>
  <c r="BH89" i="5"/>
  <c r="BG87" i="5"/>
  <c r="BG79" i="5"/>
  <c r="BG73" i="5"/>
  <c r="BH63" i="5"/>
  <c r="BG11" i="5"/>
  <c r="BH10" i="5"/>
  <c r="BG199" i="5"/>
  <c r="BH195" i="5"/>
  <c r="BH179" i="5"/>
  <c r="BH171" i="5"/>
  <c r="BH162" i="5"/>
  <c r="BH150" i="5"/>
  <c r="BG146" i="5"/>
  <c r="BG134" i="5"/>
  <c r="BG96" i="5"/>
  <c r="BG89" i="5"/>
  <c r="BG63" i="5"/>
  <c r="BG46" i="5"/>
  <c r="BG34" i="5"/>
  <c r="BG22" i="5"/>
  <c r="BG10" i="5"/>
  <c r="BG4" i="5"/>
  <c r="BH84" i="5"/>
  <c r="BH77" i="5"/>
  <c r="BH75" i="5"/>
  <c r="BH71" i="5"/>
  <c r="BH64" i="5"/>
  <c r="BG45" i="5"/>
  <c r="BH44" i="5"/>
  <c r="BG33" i="5"/>
  <c r="BH32" i="5"/>
  <c r="BG21" i="5"/>
  <c r="BH3" i="5"/>
  <c r="BG127" i="5"/>
  <c r="BG92" i="5"/>
  <c r="BH20" i="5"/>
  <c r="BG9" i="5"/>
  <c r="BH8" i="5"/>
  <c r="BG27" i="5"/>
  <c r="BH101" i="5"/>
  <c r="BH99" i="5"/>
  <c r="BH76" i="5"/>
  <c r="BH49" i="5"/>
  <c r="BG38" i="5"/>
  <c r="BH37" i="5"/>
  <c r="BG172" i="5"/>
  <c r="BH168" i="5"/>
  <c r="BH167" i="5"/>
  <c r="BG145" i="5"/>
  <c r="BH139" i="5"/>
  <c r="BG133" i="5"/>
  <c r="BG123" i="5"/>
  <c r="BG115" i="5"/>
  <c r="BG109" i="5"/>
  <c r="BG98" i="5"/>
  <c r="BG84" i="5"/>
  <c r="BG77" i="5"/>
  <c r="BG75" i="5"/>
  <c r="BG64" i="5"/>
  <c r="BG44" i="5"/>
  <c r="BG32" i="5"/>
  <c r="BG20" i="5"/>
  <c r="BG8" i="5"/>
  <c r="BG3" i="5"/>
  <c r="BG42" i="5"/>
  <c r="BG30" i="5"/>
  <c r="BH29" i="5"/>
  <c r="BG188" i="5"/>
  <c r="BG168" i="5"/>
  <c r="BG139" i="5"/>
  <c r="BG125" i="5"/>
  <c r="BH107" i="5"/>
  <c r="BG102" i="5"/>
  <c r="BH86" i="5"/>
  <c r="BG80" i="5"/>
  <c r="BH66" i="5"/>
  <c r="BG65" i="5"/>
  <c r="BG57" i="5"/>
  <c r="BG56" i="5"/>
  <c r="BG55" i="5"/>
  <c r="BH54" i="5"/>
  <c r="BG43" i="5"/>
  <c r="BG31" i="5"/>
  <c r="BG19" i="5"/>
  <c r="BG7" i="5"/>
  <c r="BH2" i="5"/>
  <c r="BH120" i="5"/>
  <c r="BG113" i="5"/>
  <c r="BG111" i="5"/>
  <c r="BG100" i="5"/>
  <c r="BG86" i="5"/>
  <c r="BG66" i="5"/>
  <c r="BG58" i="5"/>
  <c r="BG54" i="5"/>
  <c r="BH53" i="5"/>
  <c r="BH41" i="5"/>
  <c r="BG18" i="5"/>
  <c r="BH17" i="5"/>
  <c r="BH125" i="5"/>
  <c r="H199" i="15"/>
  <c r="D199" i="15"/>
  <c r="C199" i="15"/>
  <c r="B199" i="15"/>
  <c r="F199" i="15"/>
  <c r="E199" i="15"/>
  <c r="G199" i="15"/>
  <c r="H231" i="15"/>
  <c r="G231" i="15"/>
  <c r="C231" i="15"/>
  <c r="B231" i="15"/>
  <c r="F231" i="15"/>
  <c r="E231" i="15"/>
  <c r="D231" i="15"/>
  <c r="H216" i="15"/>
  <c r="C216" i="15"/>
  <c r="B216" i="15"/>
  <c r="G216" i="15"/>
  <c r="D216" i="15"/>
  <c r="E216" i="15"/>
  <c r="F216" i="15"/>
  <c r="B206" i="15"/>
  <c r="E206" i="15"/>
  <c r="D206" i="15"/>
  <c r="C206" i="15"/>
  <c r="F206" i="15"/>
  <c r="G206" i="15"/>
  <c r="H206" i="15"/>
  <c r="E192" i="15"/>
  <c r="B192" i="15"/>
  <c r="D192" i="15"/>
  <c r="C192" i="15"/>
  <c r="H192" i="15"/>
  <c r="G192" i="15"/>
  <c r="F192" i="15"/>
  <c r="H150" i="15"/>
  <c r="B150" i="15"/>
  <c r="G150" i="15"/>
  <c r="D150" i="15"/>
  <c r="F150" i="15"/>
  <c r="E150" i="15"/>
  <c r="C150" i="15"/>
  <c r="J159" i="12"/>
  <c r="O54" i="15"/>
  <c r="B83" i="16"/>
  <c r="B58" i="16"/>
  <c r="A83" i="16"/>
  <c r="B57" i="16"/>
  <c r="D15" i="16"/>
  <c r="B56" i="16"/>
  <c r="B19" i="16"/>
  <c r="C15" i="16"/>
  <c r="J6" i="16"/>
  <c r="A3" i="16" s="1"/>
  <c r="A80" i="16"/>
  <c r="B55" i="16"/>
  <c r="A86" i="16"/>
  <c r="C85" i="16"/>
  <c r="B25" i="16"/>
  <c r="A85" i="16"/>
  <c r="C84" i="16"/>
  <c r="B61" i="16"/>
  <c r="C83" i="16"/>
  <c r="B59" i="16"/>
  <c r="D25" i="16"/>
  <c r="G22" i="16"/>
  <c r="E22" i="16" s="1"/>
  <c r="B16" i="16"/>
  <c r="B20" i="16"/>
  <c r="B18" i="16"/>
  <c r="B17" i="16"/>
  <c r="B15" i="16"/>
  <c r="A15" i="16"/>
  <c r="E25" i="16"/>
  <c r="C25" i="16"/>
  <c r="B35" i="16"/>
  <c r="A24" i="16"/>
  <c r="H152" i="12"/>
  <c r="J152" i="12" s="1"/>
  <c r="H151" i="5"/>
  <c r="G191" i="13"/>
  <c r="N183" i="12"/>
  <c r="P183" i="12" s="1"/>
  <c r="T182" i="5"/>
  <c r="F124" i="13"/>
  <c r="K125" i="12" s="1"/>
  <c r="M125" i="12" s="1"/>
  <c r="E106" i="12"/>
  <c r="G106" i="12" s="1"/>
  <c r="F105" i="5"/>
  <c r="F43" i="13"/>
  <c r="K44" i="12" s="1"/>
  <c r="M44" i="12" s="1"/>
  <c r="N92" i="12"/>
  <c r="P92" i="12" s="1"/>
  <c r="T91" i="5"/>
  <c r="N177" i="12"/>
  <c r="P177" i="12" s="1"/>
  <c r="T176" i="5"/>
  <c r="N108" i="12"/>
  <c r="P108" i="12" s="1"/>
  <c r="T107" i="5"/>
  <c r="H102" i="15"/>
  <c r="G102" i="15"/>
  <c r="F102" i="15"/>
  <c r="C102" i="15"/>
  <c r="B102" i="15"/>
  <c r="D102" i="15"/>
  <c r="E102" i="15"/>
  <c r="D129" i="13"/>
  <c r="E130" i="12" s="1"/>
  <c r="G130" i="12" s="1"/>
  <c r="G81" i="15"/>
  <c r="F81" i="15"/>
  <c r="H81" i="15"/>
  <c r="B81" i="15"/>
  <c r="C81" i="15"/>
  <c r="E81" i="15"/>
  <c r="D81" i="15"/>
  <c r="D59" i="15"/>
  <c r="C59" i="15"/>
  <c r="B59" i="15"/>
  <c r="E59" i="15"/>
  <c r="F59" i="15"/>
  <c r="H59" i="15"/>
  <c r="G59" i="15"/>
  <c r="E145" i="13"/>
  <c r="J118" i="12"/>
  <c r="E169" i="15"/>
  <c r="H169" i="15"/>
  <c r="F169" i="15"/>
  <c r="D169" i="15"/>
  <c r="G169" i="15"/>
  <c r="C169" i="15"/>
  <c r="B169" i="15"/>
  <c r="D192" i="12"/>
  <c r="F128" i="13"/>
  <c r="K129" i="12" s="1"/>
  <c r="M129" i="12" s="1"/>
  <c r="F101" i="15"/>
  <c r="C101" i="15"/>
  <c r="B101" i="15"/>
  <c r="D101" i="15"/>
  <c r="G101" i="15"/>
  <c r="E101" i="15"/>
  <c r="H101" i="15"/>
  <c r="B175" i="15"/>
  <c r="F175" i="15"/>
  <c r="E175" i="15"/>
  <c r="D175" i="15"/>
  <c r="H175" i="15"/>
  <c r="G175" i="15"/>
  <c r="C175" i="15"/>
  <c r="N28" i="12"/>
  <c r="P28" i="12" s="1"/>
  <c r="T27" i="5"/>
  <c r="F57" i="13"/>
  <c r="K58" i="12" s="1"/>
  <c r="M58" i="12" s="1"/>
  <c r="F109" i="15"/>
  <c r="C109" i="15"/>
  <c r="B109" i="15"/>
  <c r="D109" i="15"/>
  <c r="H109" i="15"/>
  <c r="G109" i="15"/>
  <c r="E109" i="15"/>
  <c r="C104" i="15"/>
  <c r="E104" i="15"/>
  <c r="D104" i="15"/>
  <c r="B104" i="15"/>
  <c r="F104" i="15"/>
  <c r="H104" i="15"/>
  <c r="G104" i="15"/>
  <c r="N64" i="12"/>
  <c r="P64" i="12" s="1"/>
  <c r="T63" i="5"/>
  <c r="D41" i="13"/>
  <c r="E42" i="12" s="1"/>
  <c r="G42" i="12" s="1"/>
  <c r="G21" i="13"/>
  <c r="C78" i="15"/>
  <c r="B78" i="15"/>
  <c r="F78" i="15"/>
  <c r="E78" i="15"/>
  <c r="G78" i="15"/>
  <c r="D78" i="15"/>
  <c r="H78" i="15"/>
  <c r="F28" i="13"/>
  <c r="L197" i="5"/>
  <c r="D79" i="13"/>
  <c r="J97" i="12"/>
  <c r="AU200" i="5"/>
  <c r="AT200" i="5"/>
  <c r="AV200" i="5" s="1"/>
  <c r="E192" i="1"/>
  <c r="D192" i="1"/>
  <c r="F192" i="1"/>
  <c r="C192" i="1"/>
  <c r="G192" i="1"/>
  <c r="G189" i="1"/>
  <c r="D189" i="1"/>
  <c r="F189" i="1"/>
  <c r="E189" i="1"/>
  <c r="C189" i="1"/>
  <c r="L182" i="5"/>
  <c r="F182" i="5"/>
  <c r="J182" i="5"/>
  <c r="H182" i="5"/>
  <c r="Q196" i="5"/>
  <c r="AQ170" i="5"/>
  <c r="AP170" i="5"/>
  <c r="AR170" i="5" s="1"/>
  <c r="AC170" i="5"/>
  <c r="H157" i="5"/>
  <c r="F157" i="5"/>
  <c r="L157" i="5"/>
  <c r="J157" i="5"/>
  <c r="AY122" i="5"/>
  <c r="AX122" i="5"/>
  <c r="AZ122" i="5" s="1"/>
  <c r="P122" i="5"/>
  <c r="O194" i="5"/>
  <c r="AX160" i="5"/>
  <c r="AZ160" i="5" s="1"/>
  <c r="P160" i="5"/>
  <c r="AY160" i="5"/>
  <c r="G158" i="1"/>
  <c r="L156" i="5"/>
  <c r="Q152" i="5"/>
  <c r="D150" i="1"/>
  <c r="C150" i="1"/>
  <c r="G150" i="1"/>
  <c r="F150" i="1"/>
  <c r="E150" i="1"/>
  <c r="Q137" i="5"/>
  <c r="D185" i="1"/>
  <c r="F183" i="5"/>
  <c r="M175" i="5"/>
  <c r="H144" i="5"/>
  <c r="L144" i="5"/>
  <c r="J144" i="5"/>
  <c r="F144" i="5"/>
  <c r="F22" i="13"/>
  <c r="E22" i="13"/>
  <c r="J112" i="5"/>
  <c r="L97" i="5"/>
  <c r="Q112" i="5"/>
  <c r="O112" i="5"/>
  <c r="M101" i="5"/>
  <c r="O101" i="5"/>
  <c r="J198" i="12"/>
  <c r="G137" i="1"/>
  <c r="M180" i="5"/>
  <c r="Q121" i="5"/>
  <c r="J99" i="5"/>
  <c r="F101" i="1"/>
  <c r="AU86" i="5"/>
  <c r="AT86" i="5"/>
  <c r="AV86" i="5" s="1"/>
  <c r="Q52" i="5"/>
  <c r="O52" i="5"/>
  <c r="G138" i="13"/>
  <c r="F138" i="13"/>
  <c r="K139" i="12" s="1"/>
  <c r="M139" i="12" s="1"/>
  <c r="AX138" i="5"/>
  <c r="AZ138" i="5" s="1"/>
  <c r="P138" i="5"/>
  <c r="K132" i="12"/>
  <c r="M132" i="12" s="1"/>
  <c r="J131" i="5"/>
  <c r="R131" i="5"/>
  <c r="M119" i="5"/>
  <c r="AB119" i="5"/>
  <c r="C109" i="1"/>
  <c r="G109" i="1"/>
  <c r="F109" i="1"/>
  <c r="E109" i="1"/>
  <c r="D109" i="1"/>
  <c r="J100" i="5"/>
  <c r="AP82" i="5"/>
  <c r="AR82" i="5" s="1"/>
  <c r="AC82" i="5"/>
  <c r="AQ82" i="5"/>
  <c r="AP64" i="5"/>
  <c r="AR64" i="5" s="1"/>
  <c r="AQ64" i="5"/>
  <c r="AC64" i="5"/>
  <c r="K25" i="12"/>
  <c r="M25" i="12" s="1"/>
  <c r="R24" i="5"/>
  <c r="J24" i="5"/>
  <c r="BB136" i="5"/>
  <c r="BD136" i="5" s="1"/>
  <c r="R136" i="5"/>
  <c r="BC136" i="5"/>
  <c r="J120" i="5"/>
  <c r="H120" i="5"/>
  <c r="F120" i="5"/>
  <c r="L120" i="5"/>
  <c r="AY97" i="5"/>
  <c r="AX97" i="5"/>
  <c r="AZ97" i="5" s="1"/>
  <c r="P97" i="5"/>
  <c r="G89" i="1"/>
  <c r="F89" i="1"/>
  <c r="E89" i="1"/>
  <c r="D89" i="1"/>
  <c r="C89" i="1"/>
  <c r="AB192" i="5"/>
  <c r="J192" i="5"/>
  <c r="Q192" i="5"/>
  <c r="L73" i="5"/>
  <c r="L49" i="5"/>
  <c r="J37" i="5"/>
  <c r="L25" i="5"/>
  <c r="K57" i="12"/>
  <c r="M57" i="12" s="1"/>
  <c r="J56" i="5"/>
  <c r="AB94" i="5"/>
  <c r="F91" i="5"/>
  <c r="D93" i="1"/>
  <c r="N44" i="5"/>
  <c r="AU44" i="5"/>
  <c r="AT44" i="5"/>
  <c r="AV44" i="5" s="1"/>
  <c r="R38" i="5"/>
  <c r="BC38" i="5"/>
  <c r="BB38" i="5"/>
  <c r="BD38" i="5" s="1"/>
  <c r="AB26" i="5"/>
  <c r="AX4" i="5"/>
  <c r="AZ4" i="5" s="1"/>
  <c r="AY4" i="5"/>
  <c r="F63" i="5"/>
  <c r="L63" i="5"/>
  <c r="J63" i="5"/>
  <c r="H63" i="5"/>
  <c r="H11" i="5"/>
  <c r="M93" i="5"/>
  <c r="AB93" i="5"/>
  <c r="AB41" i="5"/>
  <c r="L19" i="5"/>
  <c r="N14" i="10"/>
  <c r="I14" i="10"/>
  <c r="B14" i="10"/>
  <c r="L14" i="10"/>
  <c r="G55" i="1"/>
  <c r="E55" i="1"/>
  <c r="C55" i="1"/>
  <c r="D55" i="1"/>
  <c r="F55" i="1"/>
  <c r="J103" i="10"/>
  <c r="F103" i="10"/>
  <c r="M103" i="10"/>
  <c r="J55" i="10"/>
  <c r="F55" i="10"/>
  <c r="M55" i="10"/>
  <c r="Q160" i="9"/>
  <c r="D189" i="13"/>
  <c r="E190" i="12" s="1"/>
  <c r="G190" i="12" s="1"/>
  <c r="G189" i="13"/>
  <c r="F189" i="13"/>
  <c r="K190" i="12" s="1"/>
  <c r="M190" i="12" s="1"/>
  <c r="AX35" i="5"/>
  <c r="AZ35" i="5" s="1"/>
  <c r="P35" i="5"/>
  <c r="AY35" i="5"/>
  <c r="D17" i="1"/>
  <c r="F15" i="5"/>
  <c r="F200" i="10"/>
  <c r="F149" i="10"/>
  <c r="M149" i="10"/>
  <c r="F83" i="13"/>
  <c r="K84" i="12" s="1"/>
  <c r="M84" i="12" s="1"/>
  <c r="E83" i="13"/>
  <c r="H84" i="12" s="1"/>
  <c r="J84" i="12" s="1"/>
  <c r="J200" i="10"/>
  <c r="AB65" i="5"/>
  <c r="F206" i="10"/>
  <c r="F201" i="10"/>
  <c r="Q8" i="5"/>
  <c r="J197" i="10"/>
  <c r="AB33" i="5"/>
  <c r="M102" i="10"/>
  <c r="F102" i="10"/>
  <c r="N71" i="9"/>
  <c r="J131" i="10"/>
  <c r="F131" i="10"/>
  <c r="F17" i="10"/>
  <c r="M17" i="10"/>
  <c r="Q125" i="9"/>
  <c r="M160" i="10"/>
  <c r="J66" i="10"/>
  <c r="F78" i="10"/>
  <c r="N158" i="9"/>
  <c r="M46" i="12"/>
  <c r="F100" i="10"/>
  <c r="F81" i="13"/>
  <c r="K82" i="12" s="1"/>
  <c r="M82" i="12" s="1"/>
  <c r="E81" i="13"/>
  <c r="H82" i="12" s="1"/>
  <c r="J82" i="12" s="1"/>
  <c r="Q81" i="5"/>
  <c r="F142" i="10"/>
  <c r="J89" i="10"/>
  <c r="N29" i="9"/>
  <c r="H57" i="5"/>
  <c r="F57" i="5"/>
  <c r="F70" i="10"/>
  <c r="M70" i="10"/>
  <c r="N91" i="9"/>
  <c r="N24" i="9"/>
  <c r="F178" i="10"/>
  <c r="N92" i="9"/>
  <c r="F90" i="10"/>
  <c r="Q107" i="9"/>
  <c r="J68" i="10"/>
  <c r="Q57" i="9"/>
  <c r="M192" i="10"/>
  <c r="B13" i="10"/>
  <c r="N13" i="10"/>
  <c r="I13" i="10"/>
  <c r="L13" i="10"/>
  <c r="N77" i="9"/>
  <c r="Q109" i="9"/>
  <c r="J123" i="10"/>
  <c r="N196" i="9"/>
  <c r="V2" i="6"/>
  <c r="C33" i="15" s="1"/>
  <c r="AU161" i="5"/>
  <c r="H259" i="15"/>
  <c r="J259" i="15" s="1"/>
  <c r="H5" i="16"/>
  <c r="L3" i="13"/>
  <c r="U3" i="6"/>
  <c r="Y3" i="6"/>
  <c r="F4" i="3"/>
  <c r="Z3" i="5"/>
  <c r="B11" i="2"/>
  <c r="B10" i="2" s="1"/>
  <c r="N7" i="5"/>
  <c r="AU155" i="5"/>
  <c r="AU173" i="5"/>
  <c r="L258" i="15"/>
  <c r="AQ185" i="5"/>
  <c r="AQ113" i="5"/>
  <c r="AQ90" i="5"/>
  <c r="AQ191" i="5"/>
  <c r="AQ55" i="5"/>
  <c r="AQ164" i="5"/>
  <c r="AQ161" i="5"/>
  <c r="AQ149" i="5"/>
  <c r="AR78" i="5"/>
  <c r="AQ72" i="5"/>
  <c r="AQ66" i="5"/>
  <c r="AQ31" i="5"/>
  <c r="AQ78" i="5"/>
  <c r="AQ67" i="5"/>
  <c r="AQ116" i="5"/>
  <c r="AQ95" i="5"/>
  <c r="AQ42" i="5"/>
  <c r="AQ18" i="5"/>
  <c r="AQ29" i="5"/>
  <c r="AQ17" i="5"/>
  <c r="AR101" i="5"/>
  <c r="AQ60" i="5"/>
  <c r="AQ6" i="5"/>
  <c r="AQ131" i="5"/>
  <c r="AQ101" i="5"/>
  <c r="AQ173" i="5"/>
  <c r="AQ49" i="5"/>
  <c r="AQ37" i="5"/>
  <c r="AQ13" i="5"/>
  <c r="AQ25" i="5"/>
  <c r="AR24" i="5"/>
  <c r="AQ43" i="5"/>
  <c r="AQ7" i="5"/>
  <c r="AQ54" i="5"/>
  <c r="AQ30" i="5"/>
  <c r="AR29" i="5"/>
  <c r="AQ137" i="5"/>
  <c r="AQ24" i="5"/>
  <c r="AQ12" i="5"/>
  <c r="AQ167" i="5"/>
  <c r="AR77" i="5"/>
  <c r="AQ77" i="5"/>
  <c r="AZ17" i="5"/>
  <c r="AU66" i="5"/>
  <c r="AU31" i="5"/>
  <c r="AQ115" i="5"/>
  <c r="AU67" i="5"/>
  <c r="AU24" i="5"/>
  <c r="AR49" i="5"/>
  <c r="BH74" i="5"/>
  <c r="BH21" i="5"/>
  <c r="BH102" i="5"/>
  <c r="BH97" i="5"/>
  <c r="AQ61" i="5"/>
  <c r="AV69" i="5"/>
  <c r="BH103" i="5"/>
  <c r="AU6" i="5"/>
  <c r="P111" i="5"/>
  <c r="D214" i="15"/>
  <c r="E214" i="15"/>
  <c r="H214" i="15"/>
  <c r="C214" i="15"/>
  <c r="B214" i="15"/>
  <c r="F214" i="15"/>
  <c r="G214" i="15"/>
  <c r="B120" i="15"/>
  <c r="C120" i="15"/>
  <c r="D120" i="15"/>
  <c r="G120" i="15"/>
  <c r="F120" i="15"/>
  <c r="H120" i="15"/>
  <c r="E120" i="15"/>
  <c r="E18" i="12"/>
  <c r="G18" i="12" s="1"/>
  <c r="F17" i="5"/>
  <c r="N17" i="5"/>
  <c r="D247" i="15"/>
  <c r="E247" i="15"/>
  <c r="C247" i="15"/>
  <c r="B247" i="15"/>
  <c r="H247" i="15"/>
  <c r="G247" i="15"/>
  <c r="F247" i="15"/>
  <c r="D184" i="15"/>
  <c r="B184" i="15"/>
  <c r="F184" i="15"/>
  <c r="E184" i="15"/>
  <c r="H184" i="15"/>
  <c r="C184" i="15"/>
  <c r="G184" i="15"/>
  <c r="H182" i="12"/>
  <c r="J182" i="12" s="1"/>
  <c r="H181" i="5"/>
  <c r="P181" i="5"/>
  <c r="H82" i="15"/>
  <c r="G82" i="15"/>
  <c r="F82" i="15"/>
  <c r="E82" i="15"/>
  <c r="D82" i="15"/>
  <c r="C82" i="15"/>
  <c r="B82" i="15"/>
  <c r="N194" i="12"/>
  <c r="P194" i="12" s="1"/>
  <c r="T193" i="5"/>
  <c r="K73" i="12"/>
  <c r="M73" i="12" s="1"/>
  <c r="J72" i="5"/>
  <c r="H85" i="12"/>
  <c r="J85" i="12" s="1"/>
  <c r="H84" i="5"/>
  <c r="H55" i="12"/>
  <c r="J55" i="12" s="1"/>
  <c r="H54" i="5"/>
  <c r="N129" i="12"/>
  <c r="P129" i="12" s="1"/>
  <c r="T128" i="5"/>
  <c r="D232" i="15"/>
  <c r="E232" i="15"/>
  <c r="B232" i="15"/>
  <c r="H232" i="15"/>
  <c r="G232" i="15"/>
  <c r="F232" i="15"/>
  <c r="C232" i="15"/>
  <c r="G196" i="15"/>
  <c r="H196" i="15"/>
  <c r="F196" i="15"/>
  <c r="E196" i="15"/>
  <c r="C196" i="15"/>
  <c r="B196" i="15"/>
  <c r="D196" i="15"/>
  <c r="N164" i="12"/>
  <c r="P164" i="12" s="1"/>
  <c r="T163" i="5"/>
  <c r="L163" i="5"/>
  <c r="H166" i="15"/>
  <c r="G166" i="15"/>
  <c r="F166" i="15"/>
  <c r="B166" i="15"/>
  <c r="E166" i="15"/>
  <c r="D166" i="15"/>
  <c r="C166" i="15"/>
  <c r="N166" i="12"/>
  <c r="P166" i="12" s="1"/>
  <c r="T165" i="5"/>
  <c r="N125" i="12"/>
  <c r="P125" i="12" s="1"/>
  <c r="T124" i="5"/>
  <c r="B106" i="15"/>
  <c r="C106" i="15"/>
  <c r="E106" i="15"/>
  <c r="D106" i="15"/>
  <c r="H106" i="15"/>
  <c r="G106" i="15"/>
  <c r="F106" i="15"/>
  <c r="B117" i="15"/>
  <c r="H117" i="15"/>
  <c r="G117" i="15"/>
  <c r="F117" i="15"/>
  <c r="E117" i="15"/>
  <c r="D117" i="15"/>
  <c r="C117" i="15"/>
  <c r="H103" i="15"/>
  <c r="G103" i="15"/>
  <c r="F103" i="15"/>
  <c r="E103" i="15"/>
  <c r="B103" i="15"/>
  <c r="D103" i="15"/>
  <c r="C103" i="15"/>
  <c r="F159" i="15"/>
  <c r="E159" i="15"/>
  <c r="D159" i="15"/>
  <c r="C159" i="15"/>
  <c r="B159" i="15"/>
  <c r="G159" i="15"/>
  <c r="H159" i="15"/>
  <c r="F136" i="15"/>
  <c r="E136" i="15"/>
  <c r="B136" i="15"/>
  <c r="G136" i="15"/>
  <c r="D136" i="15"/>
  <c r="H136" i="15"/>
  <c r="C136" i="15"/>
  <c r="N45" i="12"/>
  <c r="P45" i="12" s="1"/>
  <c r="L44" i="5"/>
  <c r="T44" i="5"/>
  <c r="N167" i="12"/>
  <c r="P167" i="12" s="1"/>
  <c r="T166" i="5"/>
  <c r="N74" i="12"/>
  <c r="P74" i="12" s="1"/>
  <c r="T73" i="5"/>
  <c r="K79" i="12"/>
  <c r="M79" i="12" s="1"/>
  <c r="J78" i="5"/>
  <c r="G85" i="15"/>
  <c r="F85" i="15"/>
  <c r="E85" i="15"/>
  <c r="H85" i="15"/>
  <c r="C85" i="15"/>
  <c r="B85" i="15"/>
  <c r="D85" i="15"/>
  <c r="H35" i="12"/>
  <c r="J35" i="12" s="1"/>
  <c r="H34" i="5"/>
  <c r="F65" i="15"/>
  <c r="E65" i="15"/>
  <c r="D65" i="15"/>
  <c r="H65" i="15"/>
  <c r="G65" i="15"/>
  <c r="C65" i="15"/>
  <c r="B65" i="15"/>
  <c r="H174" i="12"/>
  <c r="J174" i="12" s="1"/>
  <c r="H173" i="5"/>
  <c r="P173" i="5"/>
  <c r="H104" i="12"/>
  <c r="J104" i="12" s="1"/>
  <c r="H103" i="5"/>
  <c r="C155" i="15"/>
  <c r="B155" i="15"/>
  <c r="F155" i="15"/>
  <c r="H155" i="15"/>
  <c r="E155" i="15"/>
  <c r="D155" i="15"/>
  <c r="G155" i="15"/>
  <c r="E142" i="15"/>
  <c r="H142" i="15"/>
  <c r="G142" i="15"/>
  <c r="F142" i="15"/>
  <c r="D142" i="15"/>
  <c r="B142" i="15"/>
  <c r="C142" i="15"/>
  <c r="C100" i="15"/>
  <c r="E100" i="15"/>
  <c r="D100" i="15"/>
  <c r="H100" i="15"/>
  <c r="G100" i="15"/>
  <c r="F100" i="15"/>
  <c r="B100" i="15"/>
  <c r="B129" i="15"/>
  <c r="H129" i="15"/>
  <c r="G129" i="15"/>
  <c r="F129" i="15"/>
  <c r="E129" i="15"/>
  <c r="D129" i="15"/>
  <c r="C129" i="15"/>
  <c r="E71" i="12"/>
  <c r="G71" i="12" s="1"/>
  <c r="N70" i="5"/>
  <c r="F70" i="5"/>
  <c r="K27" i="12"/>
  <c r="M27" i="12" s="1"/>
  <c r="J26" i="5"/>
  <c r="N98" i="12"/>
  <c r="P98" i="12" s="1"/>
  <c r="T97" i="5"/>
  <c r="E149" i="15"/>
  <c r="B149" i="15"/>
  <c r="H149" i="15"/>
  <c r="G149" i="15"/>
  <c r="F149" i="15"/>
  <c r="D149" i="15"/>
  <c r="C149" i="15"/>
  <c r="H77" i="12"/>
  <c r="J77" i="12" s="1"/>
  <c r="H76" i="5"/>
  <c r="AB197" i="5"/>
  <c r="M197" i="5"/>
  <c r="L113" i="5"/>
  <c r="T113" i="5"/>
  <c r="E165" i="15"/>
  <c r="B165" i="15"/>
  <c r="D165" i="15"/>
  <c r="C165" i="15"/>
  <c r="F165" i="15"/>
  <c r="H165" i="15"/>
  <c r="G165" i="15"/>
  <c r="T96" i="5"/>
  <c r="L96" i="5"/>
  <c r="R200" i="5"/>
  <c r="BB200" i="5"/>
  <c r="BD200" i="5" s="1"/>
  <c r="BC200" i="5"/>
  <c r="P190" i="5"/>
  <c r="AY190" i="5"/>
  <c r="AX190" i="5"/>
  <c r="AZ190" i="5" s="1"/>
  <c r="R154" i="5"/>
  <c r="BC154" i="5"/>
  <c r="BB154" i="5"/>
  <c r="BD154" i="5" s="1"/>
  <c r="H198" i="5"/>
  <c r="F198" i="5"/>
  <c r="L198" i="5"/>
  <c r="J198" i="5"/>
  <c r="F196" i="5"/>
  <c r="AT199" i="5"/>
  <c r="AV199" i="5" s="1"/>
  <c r="AU199" i="5"/>
  <c r="N199" i="5"/>
  <c r="D198" i="1"/>
  <c r="C198" i="1"/>
  <c r="G198" i="1"/>
  <c r="F198" i="1"/>
  <c r="E198" i="1"/>
  <c r="F172" i="1"/>
  <c r="C172" i="1"/>
  <c r="E172" i="1"/>
  <c r="D172" i="1"/>
  <c r="G172" i="1"/>
  <c r="AQ153" i="5"/>
  <c r="AP153" i="5"/>
  <c r="AR153" i="5" s="1"/>
  <c r="AC153" i="5"/>
  <c r="H182" i="15"/>
  <c r="D182" i="15"/>
  <c r="C182" i="15"/>
  <c r="E182" i="15"/>
  <c r="B182" i="15"/>
  <c r="G182" i="15"/>
  <c r="F182" i="15"/>
  <c r="D186" i="1"/>
  <c r="C186" i="1"/>
  <c r="G186" i="1"/>
  <c r="F186" i="1"/>
  <c r="E186" i="1"/>
  <c r="G177" i="1"/>
  <c r="D177" i="1"/>
  <c r="F177" i="1"/>
  <c r="E177" i="1"/>
  <c r="C177" i="1"/>
  <c r="N160" i="12"/>
  <c r="P160" i="12" s="1"/>
  <c r="L159" i="5"/>
  <c r="T159" i="5"/>
  <c r="BC158" i="5"/>
  <c r="BB158" i="5"/>
  <c r="BD158" i="5" s="1"/>
  <c r="R158" i="5"/>
  <c r="H132" i="5"/>
  <c r="F124" i="1"/>
  <c r="E124" i="1"/>
  <c r="D124" i="1"/>
  <c r="C124" i="1"/>
  <c r="G124" i="1"/>
  <c r="AB171" i="5"/>
  <c r="AU178" i="5"/>
  <c r="AT178" i="5"/>
  <c r="AV178" i="5" s="1"/>
  <c r="N178" i="5"/>
  <c r="AY148" i="5"/>
  <c r="AX148" i="5"/>
  <c r="AZ148" i="5" s="1"/>
  <c r="N191" i="12"/>
  <c r="P191" i="12" s="1"/>
  <c r="T190" i="5"/>
  <c r="N176" i="12"/>
  <c r="P176" i="12" s="1"/>
  <c r="T175" i="5"/>
  <c r="G129" i="1"/>
  <c r="F129" i="1"/>
  <c r="E129" i="1"/>
  <c r="C129" i="1"/>
  <c r="D129" i="1"/>
  <c r="Q115" i="5"/>
  <c r="O115" i="5"/>
  <c r="AQ108" i="5"/>
  <c r="AP108" i="5"/>
  <c r="AR108" i="5" s="1"/>
  <c r="AC108" i="5"/>
  <c r="H100" i="5"/>
  <c r="BC139" i="5"/>
  <c r="BB139" i="5"/>
  <c r="BD139" i="5" s="1"/>
  <c r="R139" i="5"/>
  <c r="R119" i="5"/>
  <c r="BC119" i="5"/>
  <c r="BB119" i="5"/>
  <c r="BD119" i="5" s="1"/>
  <c r="AB112" i="5"/>
  <c r="AB107" i="5"/>
  <c r="M107" i="5"/>
  <c r="M97" i="5"/>
  <c r="AB97" i="5"/>
  <c r="K198" i="12"/>
  <c r="M198" i="12" s="1"/>
  <c r="J197" i="5"/>
  <c r="R197" i="5"/>
  <c r="AP130" i="5"/>
  <c r="AR130" i="5" s="1"/>
  <c r="AQ130" i="5"/>
  <c r="AC130" i="5"/>
  <c r="G132" i="1"/>
  <c r="F132" i="1"/>
  <c r="E132" i="1"/>
  <c r="D132" i="1"/>
  <c r="C132" i="1"/>
  <c r="G116" i="1"/>
  <c r="F116" i="1"/>
  <c r="E116" i="1"/>
  <c r="D116" i="1"/>
  <c r="C116" i="1"/>
  <c r="L129" i="5"/>
  <c r="J129" i="5"/>
  <c r="H129" i="5"/>
  <c r="BC126" i="5"/>
  <c r="BB126" i="5"/>
  <c r="BD126" i="5" s="1"/>
  <c r="R126" i="5"/>
  <c r="M165" i="5"/>
  <c r="O165" i="5"/>
  <c r="AQ165" i="5"/>
  <c r="AP165" i="5"/>
  <c r="AR165" i="5" s="1"/>
  <c r="AC165" i="5"/>
  <c r="Q82" i="5"/>
  <c r="O82" i="5"/>
  <c r="AB138" i="5"/>
  <c r="H118" i="5"/>
  <c r="E120" i="1"/>
  <c r="F42" i="13"/>
  <c r="G42" i="13"/>
  <c r="D42" i="13"/>
  <c r="AP22" i="5"/>
  <c r="AR22" i="5" s="1"/>
  <c r="AC22" i="5"/>
  <c r="AQ22" i="5"/>
  <c r="AQ120" i="5"/>
  <c r="AP120" i="5"/>
  <c r="AR120" i="5" s="1"/>
  <c r="AC120" i="5"/>
  <c r="P94" i="5"/>
  <c r="AY94" i="5"/>
  <c r="AX94" i="5"/>
  <c r="AZ94" i="5" s="1"/>
  <c r="BC87" i="5"/>
  <c r="BB87" i="5"/>
  <c r="BD87" i="5" s="1"/>
  <c r="R87" i="5"/>
  <c r="M87" i="5"/>
  <c r="O87" i="5"/>
  <c r="G57" i="1"/>
  <c r="D57" i="1"/>
  <c r="F57" i="1"/>
  <c r="E57" i="1"/>
  <c r="C57" i="1"/>
  <c r="J61" i="5"/>
  <c r="E75" i="12"/>
  <c r="G75" i="12" s="1"/>
  <c r="F74" i="5"/>
  <c r="E57" i="12"/>
  <c r="G57" i="12" s="1"/>
  <c r="F56" i="5"/>
  <c r="E39" i="12"/>
  <c r="G39" i="12" s="1"/>
  <c r="F38" i="5"/>
  <c r="R94" i="5"/>
  <c r="BC94" i="5"/>
  <c r="BB94" i="5"/>
  <c r="BD94" i="5" s="1"/>
  <c r="G67" i="13"/>
  <c r="D67" i="13"/>
  <c r="G31" i="13"/>
  <c r="L31" i="5" s="1"/>
  <c r="D31" i="13"/>
  <c r="F31" i="5" s="1"/>
  <c r="G93" i="1"/>
  <c r="L91" i="5"/>
  <c r="Q91" i="5"/>
  <c r="O91" i="5"/>
  <c r="AT50" i="5"/>
  <c r="AV50" i="5" s="1"/>
  <c r="N50" i="5"/>
  <c r="AU50" i="5"/>
  <c r="BC44" i="5"/>
  <c r="R44" i="5"/>
  <c r="BB44" i="5"/>
  <c r="BD44" i="5" s="1"/>
  <c r="AQ32" i="5"/>
  <c r="AC32" i="5"/>
  <c r="AP32" i="5"/>
  <c r="AR32" i="5" s="1"/>
  <c r="H13" i="5"/>
  <c r="E15" i="1"/>
  <c r="Y4" i="11"/>
  <c r="AG4" i="11"/>
  <c r="AL4" i="11" s="1"/>
  <c r="I4" i="11"/>
  <c r="AD4" i="5"/>
  <c r="AB4" i="5"/>
  <c r="F65" i="1"/>
  <c r="E65" i="1"/>
  <c r="D65" i="1"/>
  <c r="G65" i="1"/>
  <c r="C65" i="1"/>
  <c r="O75" i="5"/>
  <c r="BC93" i="5"/>
  <c r="BB93" i="5"/>
  <c r="BD93" i="5" s="1"/>
  <c r="BC3" i="5"/>
  <c r="BB3" i="5"/>
  <c r="BD3" i="5" s="1"/>
  <c r="J173" i="10"/>
  <c r="BC9" i="5"/>
  <c r="BB9" i="5"/>
  <c r="BD9" i="5" s="1"/>
  <c r="R9" i="5"/>
  <c r="AQ69" i="5"/>
  <c r="AP69" i="5"/>
  <c r="AR69" i="5" s="1"/>
  <c r="AC69" i="5"/>
  <c r="E200" i="12"/>
  <c r="G200" i="12" s="1"/>
  <c r="F199" i="5"/>
  <c r="AY47" i="5"/>
  <c r="AX47" i="5"/>
  <c r="AZ47" i="5" s="1"/>
  <c r="P47" i="5"/>
  <c r="M65" i="5"/>
  <c r="M197" i="10"/>
  <c r="G16" i="10"/>
  <c r="F16" i="10"/>
  <c r="Q20" i="5"/>
  <c r="G28" i="10"/>
  <c r="F28" i="10"/>
  <c r="F147" i="10"/>
  <c r="J147" i="10"/>
  <c r="N122" i="12"/>
  <c r="P122" i="12" s="1"/>
  <c r="T121" i="5"/>
  <c r="F29" i="10"/>
  <c r="M29" i="10"/>
  <c r="N112" i="9"/>
  <c r="E59" i="1"/>
  <c r="D59" i="1"/>
  <c r="C59" i="1"/>
  <c r="G59" i="1"/>
  <c r="F59" i="1"/>
  <c r="F188" i="10"/>
  <c r="M188" i="10"/>
  <c r="F44" i="10"/>
  <c r="M44" i="10"/>
  <c r="J44" i="10"/>
  <c r="N113" i="9"/>
  <c r="N78" i="5"/>
  <c r="N73" i="5"/>
  <c r="B15" i="15"/>
  <c r="E10" i="15"/>
  <c r="F10" i="15" s="1"/>
  <c r="P84" i="5"/>
  <c r="N13" i="5"/>
  <c r="AZ6" i="5"/>
  <c r="L259" i="15"/>
  <c r="AU2" i="5"/>
  <c r="AV79" i="5"/>
  <c r="AU52" i="5"/>
  <c r="AU28" i="5"/>
  <c r="AU16" i="5"/>
  <c r="AV187" i="5"/>
  <c r="AU40" i="5"/>
  <c r="AU187" i="5"/>
  <c r="AV60" i="5"/>
  <c r="AU61" i="5"/>
  <c r="AU108" i="5"/>
  <c r="AV73" i="5"/>
  <c r="AU60" i="5"/>
  <c r="AU5" i="5"/>
  <c r="AU79" i="5"/>
  <c r="AU73" i="5"/>
  <c r="AU49" i="5"/>
  <c r="AU37" i="5"/>
  <c r="AU25" i="5"/>
  <c r="AV24" i="5"/>
  <c r="AU13" i="5"/>
  <c r="AV12" i="5"/>
  <c r="AV46" i="5"/>
  <c r="AV34" i="5"/>
  <c r="AV22" i="5"/>
  <c r="AV10" i="5"/>
  <c r="AU127" i="5"/>
  <c r="AV4" i="5"/>
  <c r="AU4" i="5"/>
  <c r="AU64" i="5"/>
  <c r="AU45" i="5"/>
  <c r="AU111" i="5"/>
  <c r="AU3" i="5"/>
  <c r="AU88" i="5"/>
  <c r="AV48" i="5"/>
  <c r="P54" i="5"/>
  <c r="AV30" i="5"/>
  <c r="C190" i="15"/>
  <c r="G190" i="15"/>
  <c r="F190" i="15"/>
  <c r="E190" i="15"/>
  <c r="H190" i="15"/>
  <c r="D190" i="15"/>
  <c r="B190" i="15"/>
  <c r="B233" i="15"/>
  <c r="G233" i="15"/>
  <c r="H233" i="15"/>
  <c r="F233" i="15"/>
  <c r="E233" i="15"/>
  <c r="D233" i="15"/>
  <c r="C233" i="15"/>
  <c r="H73" i="12"/>
  <c r="J73" i="12" s="1"/>
  <c r="H72" i="5"/>
  <c r="N118" i="12"/>
  <c r="P118" i="12" s="1"/>
  <c r="T117" i="5"/>
  <c r="B141" i="15"/>
  <c r="F141" i="15"/>
  <c r="E141" i="15"/>
  <c r="D141" i="15"/>
  <c r="C141" i="15"/>
  <c r="G141" i="15"/>
  <c r="H141" i="15"/>
  <c r="H213" i="15"/>
  <c r="G213" i="15"/>
  <c r="F213" i="15"/>
  <c r="E213" i="15"/>
  <c r="D213" i="15"/>
  <c r="B213" i="15"/>
  <c r="C213" i="15"/>
  <c r="H16" i="12"/>
  <c r="J16" i="12" s="1"/>
  <c r="H15" i="5"/>
  <c r="H222" i="15"/>
  <c r="G222" i="15"/>
  <c r="F222" i="15"/>
  <c r="E222" i="15"/>
  <c r="D222" i="15"/>
  <c r="B222" i="15"/>
  <c r="C222" i="15"/>
  <c r="G171" i="15"/>
  <c r="F171" i="15"/>
  <c r="C171" i="15"/>
  <c r="B171" i="15"/>
  <c r="D171" i="15"/>
  <c r="H171" i="15"/>
  <c r="E171" i="15"/>
  <c r="E202" i="15"/>
  <c r="H202" i="15"/>
  <c r="G202" i="15"/>
  <c r="F202" i="15"/>
  <c r="D202" i="15"/>
  <c r="C202" i="15"/>
  <c r="B202" i="15"/>
  <c r="H237" i="15"/>
  <c r="C237" i="15"/>
  <c r="D237" i="15"/>
  <c r="B237" i="15"/>
  <c r="E237" i="15"/>
  <c r="G237" i="15"/>
  <c r="F237" i="15"/>
  <c r="G185" i="15"/>
  <c r="E185" i="15"/>
  <c r="H185" i="15"/>
  <c r="D185" i="15"/>
  <c r="C185" i="15"/>
  <c r="F185" i="15"/>
  <c r="B185" i="15"/>
  <c r="E186" i="13"/>
  <c r="E182" i="12"/>
  <c r="G182" i="12" s="1"/>
  <c r="F181" i="5"/>
  <c r="F245" i="15"/>
  <c r="E245" i="15"/>
  <c r="D245" i="15"/>
  <c r="C245" i="15"/>
  <c r="G245" i="15"/>
  <c r="B245" i="15"/>
  <c r="H245" i="15"/>
  <c r="E157" i="15"/>
  <c r="B157" i="15"/>
  <c r="H157" i="15"/>
  <c r="G157" i="15"/>
  <c r="C157" i="15"/>
  <c r="F157" i="15"/>
  <c r="D157" i="15"/>
  <c r="N188" i="12"/>
  <c r="P188" i="12" s="1"/>
  <c r="T187" i="5"/>
  <c r="L187" i="5"/>
  <c r="H157" i="12"/>
  <c r="J157" i="12" s="1"/>
  <c r="H156" i="5"/>
  <c r="B183" i="15"/>
  <c r="H183" i="15"/>
  <c r="G183" i="15"/>
  <c r="F183" i="15"/>
  <c r="D183" i="15"/>
  <c r="C183" i="15"/>
  <c r="E183" i="15"/>
  <c r="F218" i="15"/>
  <c r="E218" i="15"/>
  <c r="D218" i="15"/>
  <c r="C218" i="15"/>
  <c r="B218" i="15"/>
  <c r="H218" i="15"/>
  <c r="G218" i="15"/>
  <c r="K87" i="12"/>
  <c r="M87" i="12" s="1"/>
  <c r="J86" i="5"/>
  <c r="B98" i="15"/>
  <c r="C98" i="15"/>
  <c r="H98" i="15"/>
  <c r="G98" i="15"/>
  <c r="F98" i="15"/>
  <c r="E98" i="15"/>
  <c r="D98" i="15"/>
  <c r="B63" i="15"/>
  <c r="E63" i="15"/>
  <c r="H63" i="15"/>
  <c r="D63" i="15"/>
  <c r="G63" i="15"/>
  <c r="F63" i="15"/>
  <c r="C63" i="15"/>
  <c r="G138" i="12"/>
  <c r="N96" i="12"/>
  <c r="P96" i="12" s="1"/>
  <c r="L95" i="5"/>
  <c r="T95" i="5"/>
  <c r="C74" i="15"/>
  <c r="B74" i="15"/>
  <c r="H74" i="15"/>
  <c r="G74" i="15"/>
  <c r="F74" i="15"/>
  <c r="E74" i="15"/>
  <c r="D74" i="15"/>
  <c r="H53" i="12"/>
  <c r="J53" i="12" s="1"/>
  <c r="H52" i="5"/>
  <c r="F97" i="15"/>
  <c r="H97" i="15"/>
  <c r="B97" i="15"/>
  <c r="G97" i="15"/>
  <c r="D97" i="15"/>
  <c r="C97" i="15"/>
  <c r="E97" i="15"/>
  <c r="E77" i="13"/>
  <c r="H78" i="12" s="1"/>
  <c r="J78" i="12" s="1"/>
  <c r="H115" i="15"/>
  <c r="G115" i="15"/>
  <c r="F115" i="15"/>
  <c r="E115" i="15"/>
  <c r="D115" i="15"/>
  <c r="C115" i="15"/>
  <c r="B115" i="15"/>
  <c r="H89" i="12"/>
  <c r="J89" i="12" s="1"/>
  <c r="H88" i="5"/>
  <c r="K77" i="12"/>
  <c r="M77" i="12" s="1"/>
  <c r="J76" i="5"/>
  <c r="E15" i="12"/>
  <c r="G15" i="12" s="1"/>
  <c r="F14" i="5"/>
  <c r="H131" i="15"/>
  <c r="F131" i="15"/>
  <c r="E131" i="15"/>
  <c r="G131" i="15"/>
  <c r="D131" i="15"/>
  <c r="C131" i="15"/>
  <c r="B131" i="15"/>
  <c r="N97" i="12"/>
  <c r="P97" i="12" s="1"/>
  <c r="M181" i="5"/>
  <c r="AB181" i="5"/>
  <c r="N194" i="5"/>
  <c r="AU194" i="5"/>
  <c r="AT194" i="5"/>
  <c r="AV194" i="5" s="1"/>
  <c r="R178" i="5"/>
  <c r="BC178" i="5"/>
  <c r="BB178" i="5"/>
  <c r="BD178" i="5" s="1"/>
  <c r="AB174" i="5"/>
  <c r="M174" i="5"/>
  <c r="M172" i="12"/>
  <c r="E143" i="1"/>
  <c r="H141" i="5"/>
  <c r="G134" i="1"/>
  <c r="F134" i="1"/>
  <c r="C134" i="1"/>
  <c r="D134" i="1"/>
  <c r="E134" i="1"/>
  <c r="F175" i="5"/>
  <c r="L175" i="5"/>
  <c r="H175" i="5"/>
  <c r="J175" i="5"/>
  <c r="L160" i="5"/>
  <c r="J160" i="5"/>
  <c r="H160" i="5"/>
  <c r="F160" i="5"/>
  <c r="AB140" i="5"/>
  <c r="AU171" i="5"/>
  <c r="AT171" i="5"/>
  <c r="AV171" i="5" s="1"/>
  <c r="N171" i="5"/>
  <c r="D102" i="1"/>
  <c r="C102" i="1"/>
  <c r="G102" i="1"/>
  <c r="F102" i="1"/>
  <c r="E102" i="1"/>
  <c r="C121" i="1"/>
  <c r="G121" i="1"/>
  <c r="F121" i="1"/>
  <c r="E121" i="1"/>
  <c r="D121" i="1"/>
  <c r="R130" i="5"/>
  <c r="BB130" i="5"/>
  <c r="BD130" i="5" s="1"/>
  <c r="BC130" i="5"/>
  <c r="R129" i="5"/>
  <c r="BC129" i="5"/>
  <c r="BB129" i="5"/>
  <c r="BD129" i="5" s="1"/>
  <c r="G178" i="1"/>
  <c r="F178" i="1"/>
  <c r="E178" i="1"/>
  <c r="D178" i="1"/>
  <c r="C178" i="1"/>
  <c r="P106" i="5"/>
  <c r="AY106" i="5"/>
  <c r="AX106" i="5"/>
  <c r="AZ106" i="5" s="1"/>
  <c r="G78" i="13"/>
  <c r="E78" i="13"/>
  <c r="H96" i="12"/>
  <c r="J96" i="12" s="1"/>
  <c r="H95" i="5"/>
  <c r="O43" i="5"/>
  <c r="Q43" i="5"/>
  <c r="H10" i="5"/>
  <c r="E12" i="1"/>
  <c r="G27" i="1"/>
  <c r="F27" i="1"/>
  <c r="E27" i="1"/>
  <c r="D27" i="1"/>
  <c r="C27" i="1"/>
  <c r="AT168" i="5"/>
  <c r="AV168" i="5" s="1"/>
  <c r="N168" i="5"/>
  <c r="AU168" i="5"/>
  <c r="N75" i="12"/>
  <c r="P75" i="12" s="1"/>
  <c r="L74" i="5"/>
  <c r="T74" i="5"/>
  <c r="N57" i="12"/>
  <c r="P57" i="12" s="1"/>
  <c r="L56" i="5"/>
  <c r="T56" i="5"/>
  <c r="H39" i="12"/>
  <c r="J39" i="12" s="1"/>
  <c r="P38" i="5"/>
  <c r="H38" i="5"/>
  <c r="F79" i="1"/>
  <c r="G79" i="1"/>
  <c r="D79" i="1"/>
  <c r="C79" i="1"/>
  <c r="E79" i="1"/>
  <c r="Q134" i="5"/>
  <c r="N56" i="5"/>
  <c r="AU56" i="5"/>
  <c r="AT56" i="5"/>
  <c r="AV56" i="5" s="1"/>
  <c r="R50" i="5"/>
  <c r="BC50" i="5"/>
  <c r="BB50" i="5"/>
  <c r="BD50" i="5" s="1"/>
  <c r="F13" i="5"/>
  <c r="D15" i="1"/>
  <c r="M75" i="5"/>
  <c r="Q63" i="5"/>
  <c r="O63" i="5"/>
  <c r="D11" i="13"/>
  <c r="E12" i="12" s="1"/>
  <c r="G12" i="12" s="1"/>
  <c r="G11" i="13"/>
  <c r="L11" i="5" s="1"/>
  <c r="F11" i="13"/>
  <c r="AQ9" i="5"/>
  <c r="AP9" i="5"/>
  <c r="AR9" i="5" s="1"/>
  <c r="AC9" i="5"/>
  <c r="AB19" i="5"/>
  <c r="B5" i="1"/>
  <c r="M53" i="5"/>
  <c r="AB53" i="5"/>
  <c r="O9" i="5"/>
  <c r="AP124" i="5"/>
  <c r="AR124" i="5" s="1"/>
  <c r="AC124" i="5"/>
  <c r="AQ124" i="5"/>
  <c r="AQ5" i="5"/>
  <c r="AP5" i="5"/>
  <c r="AR5" i="5" s="1"/>
  <c r="J175" i="10"/>
  <c r="M175" i="10"/>
  <c r="F175" i="10"/>
  <c r="J139" i="10"/>
  <c r="M139" i="10"/>
  <c r="F139" i="10"/>
  <c r="J189" i="5"/>
  <c r="H189" i="5"/>
  <c r="F189" i="5"/>
  <c r="L189" i="5"/>
  <c r="N115" i="12"/>
  <c r="P115" i="12" s="1"/>
  <c r="T114" i="5"/>
  <c r="C37" i="1"/>
  <c r="G37" i="1"/>
  <c r="F37" i="1"/>
  <c r="E37" i="1"/>
  <c r="D37" i="1"/>
  <c r="L51" i="5"/>
  <c r="J51" i="5"/>
  <c r="H51" i="5"/>
  <c r="F87" i="10"/>
  <c r="J87" i="10"/>
  <c r="BC59" i="5"/>
  <c r="BB59" i="5"/>
  <c r="BD59" i="5" s="1"/>
  <c r="R59" i="5"/>
  <c r="G10" i="1"/>
  <c r="F10" i="1"/>
  <c r="E10" i="1"/>
  <c r="D10" i="1"/>
  <c r="C10" i="1"/>
  <c r="AB8" i="5"/>
  <c r="AQ20" i="5"/>
  <c r="AC20" i="5"/>
  <c r="AP20" i="5"/>
  <c r="AR20" i="5" s="1"/>
  <c r="M54" i="10"/>
  <c r="F54" i="10"/>
  <c r="D39" i="13"/>
  <c r="E40" i="12" s="1"/>
  <c r="G40" i="12" s="1"/>
  <c r="E39" i="13"/>
  <c r="H40" i="12" s="1"/>
  <c r="J40" i="12" s="1"/>
  <c r="G39" i="13"/>
  <c r="F39" i="13"/>
  <c r="K40" i="12" s="1"/>
  <c r="M40" i="12" s="1"/>
  <c r="J95" i="10"/>
  <c r="F95" i="10"/>
  <c r="J47" i="10"/>
  <c r="F47" i="10"/>
  <c r="J29" i="10"/>
  <c r="K11" i="12"/>
  <c r="M11" i="12" s="1"/>
  <c r="J10" i="5"/>
  <c r="M52" i="10"/>
  <c r="Q57" i="5"/>
  <c r="O57" i="5"/>
  <c r="F94" i="10"/>
  <c r="J94" i="10"/>
  <c r="F59" i="10"/>
  <c r="J59" i="10"/>
  <c r="AY2" i="5"/>
  <c r="AX2" i="5"/>
  <c r="AZ2" i="5" s="1"/>
  <c r="F33" i="15"/>
  <c r="AV161" i="5"/>
  <c r="R117" i="5"/>
  <c r="N76" i="5"/>
  <c r="N8" i="7"/>
  <c r="N9" i="7" s="1"/>
  <c r="AU191" i="5"/>
  <c r="AR96" i="5"/>
  <c r="AQ127" i="5"/>
  <c r="AU58" i="5"/>
  <c r="AQ23" i="5"/>
  <c r="AV58" i="5"/>
  <c r="AU113" i="5"/>
  <c r="BH47" i="5"/>
  <c r="AV5" i="5"/>
  <c r="BD78" i="5"/>
  <c r="AU10" i="5"/>
  <c r="AU48" i="5"/>
  <c r="AR60" i="5"/>
  <c r="AV16" i="5"/>
  <c r="N83" i="12"/>
  <c r="P83" i="12" s="1"/>
  <c r="T82" i="5"/>
  <c r="L82" i="5"/>
  <c r="N179" i="12"/>
  <c r="P179" i="12" s="1"/>
  <c r="T178" i="5"/>
  <c r="C212" i="15"/>
  <c r="E212" i="15"/>
  <c r="D212" i="15"/>
  <c r="B212" i="15"/>
  <c r="H212" i="15"/>
  <c r="G212" i="15"/>
  <c r="F212" i="15"/>
  <c r="D187" i="15"/>
  <c r="C187" i="15"/>
  <c r="B187" i="15"/>
  <c r="G187" i="15"/>
  <c r="F187" i="15"/>
  <c r="H187" i="15"/>
  <c r="E187" i="15"/>
  <c r="N181" i="12"/>
  <c r="P181" i="12" s="1"/>
  <c r="T180" i="5"/>
  <c r="B224" i="15"/>
  <c r="H224" i="15"/>
  <c r="G224" i="15"/>
  <c r="F224" i="15"/>
  <c r="E224" i="15"/>
  <c r="D224" i="15"/>
  <c r="C224" i="15"/>
  <c r="H194" i="15"/>
  <c r="F194" i="15"/>
  <c r="E194" i="15"/>
  <c r="B194" i="15"/>
  <c r="G194" i="15"/>
  <c r="D194" i="15"/>
  <c r="C194" i="15"/>
  <c r="H184" i="12"/>
  <c r="J184" i="12" s="1"/>
  <c r="H183" i="5"/>
  <c r="H158" i="15"/>
  <c r="E158" i="15"/>
  <c r="D158" i="15"/>
  <c r="G158" i="15"/>
  <c r="F158" i="15"/>
  <c r="C158" i="15"/>
  <c r="B158" i="15"/>
  <c r="H210" i="15"/>
  <c r="C210" i="15"/>
  <c r="F210" i="15"/>
  <c r="D210" i="15"/>
  <c r="B210" i="15"/>
  <c r="G210" i="15"/>
  <c r="E210" i="15"/>
  <c r="F126" i="10"/>
  <c r="J126" i="10"/>
  <c r="Q19" i="9"/>
  <c r="N19" i="9"/>
  <c r="M152" i="10"/>
  <c r="N131" i="9"/>
  <c r="N41" i="9"/>
  <c r="AZ147" i="5"/>
  <c r="AU72" i="5"/>
  <c r="AV70" i="5"/>
  <c r="AV76" i="5"/>
  <c r="AU70" i="5"/>
  <c r="K3" i="7"/>
  <c r="AR143" i="5"/>
  <c r="BH185" i="5"/>
  <c r="BH94" i="5"/>
  <c r="N197" i="6"/>
  <c r="N191" i="6"/>
  <c r="N185" i="6"/>
  <c r="N179" i="6"/>
  <c r="N173" i="6"/>
  <c r="N167" i="6"/>
  <c r="N161" i="6"/>
  <c r="N155" i="6"/>
  <c r="N149" i="6"/>
  <c r="N143" i="6"/>
  <c r="N137" i="6"/>
  <c r="N131" i="6"/>
  <c r="N125" i="6"/>
  <c r="N119" i="6"/>
  <c r="N113" i="6"/>
  <c r="N107" i="6"/>
  <c r="N101" i="6"/>
  <c r="N95" i="6"/>
  <c r="N89" i="6"/>
  <c r="N83" i="6"/>
  <c r="N77" i="6"/>
  <c r="N71" i="6"/>
  <c r="N65" i="6"/>
  <c r="N59" i="6"/>
  <c r="N53" i="6"/>
  <c r="N47" i="6"/>
  <c r="N41" i="6"/>
  <c r="N35" i="6"/>
  <c r="N29" i="6"/>
  <c r="N23" i="6"/>
  <c r="N17" i="6"/>
  <c r="N11" i="6"/>
  <c r="N6" i="6"/>
  <c r="N3" i="6"/>
  <c r="N198" i="6"/>
  <c r="N192" i="6"/>
  <c r="N186" i="6"/>
  <c r="N180" i="6"/>
  <c r="N174" i="6"/>
  <c r="N168" i="6"/>
  <c r="N162" i="6"/>
  <c r="N156" i="6"/>
  <c r="N150" i="6"/>
  <c r="N144" i="6"/>
  <c r="N138" i="6"/>
  <c r="N132" i="6"/>
  <c r="N126" i="6"/>
  <c r="N120" i="6"/>
  <c r="N114" i="6"/>
  <c r="N108" i="6"/>
  <c r="N102" i="6"/>
  <c r="N96" i="6"/>
  <c r="N90" i="6"/>
  <c r="N84" i="6"/>
  <c r="N78" i="6"/>
  <c r="N72" i="6"/>
  <c r="N66" i="6"/>
  <c r="N60" i="6"/>
  <c r="N54" i="6"/>
  <c r="N48" i="6"/>
  <c r="N42" i="6"/>
  <c r="N36" i="6"/>
  <c r="N30" i="6"/>
  <c r="N24" i="6"/>
  <c r="N18" i="6"/>
  <c r="N12" i="6"/>
  <c r="N200" i="6"/>
  <c r="N194" i="6"/>
  <c r="N188" i="6"/>
  <c r="N182" i="6"/>
  <c r="N176" i="6"/>
  <c r="N170" i="6"/>
  <c r="N164" i="6"/>
  <c r="N158" i="6"/>
  <c r="N152" i="6"/>
  <c r="N146" i="6"/>
  <c r="N140" i="6"/>
  <c r="N134" i="6"/>
  <c r="N128" i="6"/>
  <c r="N122" i="6"/>
  <c r="N116" i="6"/>
  <c r="N110" i="6"/>
  <c r="N104" i="6"/>
  <c r="N98" i="6"/>
  <c r="N92" i="6"/>
  <c r="N86" i="6"/>
  <c r="N80" i="6"/>
  <c r="N74" i="6"/>
  <c r="N68" i="6"/>
  <c r="N62" i="6"/>
  <c r="N56" i="6"/>
  <c r="N50" i="6"/>
  <c r="N44" i="6"/>
  <c r="N38" i="6"/>
  <c r="N32" i="6"/>
  <c r="N26" i="6"/>
  <c r="N20" i="6"/>
  <c r="N14" i="6"/>
  <c r="N8" i="6"/>
  <c r="N195" i="6"/>
  <c r="N189" i="6"/>
  <c r="N183" i="6"/>
  <c r="N177" i="6"/>
  <c r="N171" i="6"/>
  <c r="N165" i="6"/>
  <c r="N159" i="6"/>
  <c r="N153" i="6"/>
  <c r="N147" i="6"/>
  <c r="N141" i="6"/>
  <c r="N135" i="6"/>
  <c r="N129" i="6"/>
  <c r="N123" i="6"/>
  <c r="N117" i="6"/>
  <c r="N111" i="6"/>
  <c r="N105" i="6"/>
  <c r="N99" i="6"/>
  <c r="N93" i="6"/>
  <c r="N87" i="6"/>
  <c r="N81" i="6"/>
  <c r="N75" i="6"/>
  <c r="N69" i="6"/>
  <c r="N63" i="6"/>
  <c r="N57" i="6"/>
  <c r="N51" i="6"/>
  <c r="N45" i="6"/>
  <c r="N39" i="6"/>
  <c r="N33" i="6"/>
  <c r="N27" i="6"/>
  <c r="N21" i="6"/>
  <c r="N15" i="6"/>
  <c r="N9" i="6"/>
  <c r="N5" i="6"/>
  <c r="N2" i="6"/>
  <c r="N196" i="6"/>
  <c r="N190" i="6"/>
  <c r="N184" i="6"/>
  <c r="N178" i="6"/>
  <c r="N172" i="6"/>
  <c r="N166" i="6"/>
  <c r="N160" i="6"/>
  <c r="N154" i="6"/>
  <c r="N148" i="6"/>
  <c r="N142" i="6"/>
  <c r="N136" i="6"/>
  <c r="N130" i="6"/>
  <c r="N124" i="6"/>
  <c r="N118" i="6"/>
  <c r="N112" i="6"/>
  <c r="N106" i="6"/>
  <c r="N100" i="6"/>
  <c r="N94" i="6"/>
  <c r="N88" i="6"/>
  <c r="N82" i="6"/>
  <c r="N76" i="6"/>
  <c r="N70" i="6"/>
  <c r="N64" i="6"/>
  <c r="N58" i="6"/>
  <c r="N52" i="6"/>
  <c r="N46" i="6"/>
  <c r="N40" i="6"/>
  <c r="N34" i="6"/>
  <c r="N28" i="6"/>
  <c r="N22" i="6"/>
  <c r="N16" i="6"/>
  <c r="N10" i="6"/>
  <c r="N199" i="6"/>
  <c r="N127" i="6"/>
  <c r="N55" i="6"/>
  <c r="N43" i="6"/>
  <c r="N133" i="6"/>
  <c r="N61" i="6"/>
  <c r="N37" i="6"/>
  <c r="N139" i="6"/>
  <c r="N67" i="6"/>
  <c r="N31" i="6"/>
  <c r="N145" i="6"/>
  <c r="N73" i="6"/>
  <c r="N25" i="6"/>
  <c r="N151" i="6"/>
  <c r="N79" i="6"/>
  <c r="N19" i="6"/>
  <c r="N157" i="6"/>
  <c r="N85" i="6"/>
  <c r="N13" i="6"/>
  <c r="N163" i="6"/>
  <c r="N91" i="6"/>
  <c r="N7" i="6"/>
  <c r="N4" i="6"/>
  <c r="N169" i="6"/>
  <c r="N97" i="6"/>
  <c r="N175" i="6"/>
  <c r="N103" i="6"/>
  <c r="N181" i="6"/>
  <c r="N109" i="6"/>
  <c r="N187" i="6"/>
  <c r="N115" i="6"/>
  <c r="N193" i="6"/>
  <c r="N121" i="6"/>
  <c r="N49" i="6"/>
  <c r="AV113" i="5"/>
  <c r="P56" i="5"/>
  <c r="N22" i="5"/>
  <c r="BH105" i="5"/>
  <c r="AV55" i="5"/>
  <c r="BH111" i="5"/>
  <c r="BH45" i="5"/>
  <c r="AR116" i="5"/>
  <c r="BH15" i="5"/>
  <c r="BH27" i="5"/>
  <c r="AR43" i="5"/>
  <c r="BH69" i="5"/>
  <c r="BH158" i="5"/>
  <c r="AV45" i="5"/>
  <c r="BH42" i="5"/>
  <c r="BH48" i="5"/>
  <c r="BH145" i="5"/>
  <c r="J166" i="10"/>
  <c r="Q56" i="15"/>
  <c r="D220" i="15"/>
  <c r="B220" i="15"/>
  <c r="H220" i="15"/>
  <c r="E220" i="15"/>
  <c r="C220" i="15"/>
  <c r="G220" i="15"/>
  <c r="F220" i="15"/>
  <c r="H246" i="15"/>
  <c r="C246" i="15"/>
  <c r="E246" i="15"/>
  <c r="D246" i="15"/>
  <c r="B246" i="15"/>
  <c r="F246" i="15"/>
  <c r="G246" i="15"/>
  <c r="D230" i="15"/>
  <c r="C230" i="15"/>
  <c r="B230" i="15"/>
  <c r="H230" i="15"/>
  <c r="G230" i="15"/>
  <c r="F230" i="15"/>
  <c r="E230" i="15"/>
  <c r="E205" i="15"/>
  <c r="B205" i="15"/>
  <c r="F205" i="15"/>
  <c r="D205" i="15"/>
  <c r="C205" i="15"/>
  <c r="G205" i="15"/>
  <c r="H205" i="15"/>
  <c r="K142" i="12"/>
  <c r="M142" i="12" s="1"/>
  <c r="J141" i="5"/>
  <c r="H170" i="15"/>
  <c r="B170" i="15"/>
  <c r="D170" i="15"/>
  <c r="C170" i="15"/>
  <c r="F170" i="15"/>
  <c r="E170" i="15"/>
  <c r="G170" i="15"/>
  <c r="N184" i="12"/>
  <c r="P184" i="12" s="1"/>
  <c r="T183" i="5"/>
  <c r="E152" i="12"/>
  <c r="G152" i="12" s="1"/>
  <c r="F151" i="5"/>
  <c r="H203" i="15"/>
  <c r="G203" i="15"/>
  <c r="B203" i="15"/>
  <c r="C203" i="15"/>
  <c r="E203" i="15"/>
  <c r="D203" i="15"/>
  <c r="F203" i="15"/>
  <c r="D186" i="13"/>
  <c r="E187" i="12" s="1"/>
  <c r="G187" i="12" s="1"/>
  <c r="B191" i="15"/>
  <c r="H191" i="15"/>
  <c r="F191" i="15"/>
  <c r="G191" i="15"/>
  <c r="E191" i="15"/>
  <c r="D191" i="15"/>
  <c r="C191" i="15"/>
  <c r="G59" i="13"/>
  <c r="K75" i="12"/>
  <c r="M75" i="12" s="1"/>
  <c r="J74" i="5"/>
  <c r="E43" i="13"/>
  <c r="H44" i="12" s="1"/>
  <c r="J44" i="12" s="1"/>
  <c r="H135" i="15"/>
  <c r="F135" i="15"/>
  <c r="E135" i="15"/>
  <c r="D135" i="15"/>
  <c r="G135" i="15"/>
  <c r="C135" i="15"/>
  <c r="B135" i="15"/>
  <c r="E42" i="13"/>
  <c r="K14" i="12"/>
  <c r="M14" i="12" s="1"/>
  <c r="R13" i="5"/>
  <c r="J13" i="5"/>
  <c r="B125" i="15"/>
  <c r="D125" i="15"/>
  <c r="C125" i="15"/>
  <c r="F125" i="15"/>
  <c r="E125" i="15"/>
  <c r="H125" i="15"/>
  <c r="G125" i="15"/>
  <c r="E13" i="12"/>
  <c r="G13" i="12" s="1"/>
  <c r="F12" i="5"/>
  <c r="N12" i="5"/>
  <c r="E116" i="12"/>
  <c r="G116" i="12" s="1"/>
  <c r="F115" i="5"/>
  <c r="N69" i="12"/>
  <c r="P69" i="12" s="1"/>
  <c r="L68" i="5"/>
  <c r="T68" i="5"/>
  <c r="F52" i="13"/>
  <c r="G38" i="12"/>
  <c r="F77" i="13"/>
  <c r="K78" i="12" s="1"/>
  <c r="M78" i="12" s="1"/>
  <c r="H168" i="12"/>
  <c r="J168" i="12" s="1"/>
  <c r="P167" i="5"/>
  <c r="H167" i="5"/>
  <c r="K17" i="12"/>
  <c r="M17" i="12" s="1"/>
  <c r="J16" i="5"/>
  <c r="G88" i="13"/>
  <c r="E77" i="12"/>
  <c r="G77" i="12" s="1"/>
  <c r="B160" i="15"/>
  <c r="C160" i="15"/>
  <c r="D160" i="15"/>
  <c r="G160" i="15"/>
  <c r="F160" i="15"/>
  <c r="E160" i="15"/>
  <c r="H160" i="15"/>
  <c r="E25" i="12"/>
  <c r="G25" i="12" s="1"/>
  <c r="F24" i="5"/>
  <c r="N24" i="5"/>
  <c r="H29" i="12"/>
  <c r="J29" i="12" s="1"/>
  <c r="H28" i="5"/>
  <c r="D80" i="15"/>
  <c r="C80" i="15"/>
  <c r="E80" i="15"/>
  <c r="H80" i="15"/>
  <c r="G80" i="15"/>
  <c r="F80" i="15"/>
  <c r="B80" i="15"/>
  <c r="E112" i="12"/>
  <c r="G112" i="12" s="1"/>
  <c r="E62" i="12"/>
  <c r="G62" i="12" s="1"/>
  <c r="K97" i="12"/>
  <c r="M97" i="12" s="1"/>
  <c r="J96" i="5"/>
  <c r="AY197" i="5"/>
  <c r="P197" i="5"/>
  <c r="AX197" i="5"/>
  <c r="AZ197" i="5" s="1"/>
  <c r="G26" i="12"/>
  <c r="AB199" i="5"/>
  <c r="L190" i="5"/>
  <c r="H190" i="5"/>
  <c r="F190" i="5"/>
  <c r="J190" i="5"/>
  <c r="AB172" i="5"/>
  <c r="M172" i="5"/>
  <c r="O154" i="5"/>
  <c r="Q195" i="5"/>
  <c r="O195" i="5"/>
  <c r="AB177" i="5"/>
  <c r="G166" i="1"/>
  <c r="F166" i="1"/>
  <c r="E166" i="1"/>
  <c r="D166" i="1"/>
  <c r="C166" i="1"/>
  <c r="O157" i="5"/>
  <c r="M157" i="5"/>
  <c r="H37" i="12"/>
  <c r="J37" i="12" s="1"/>
  <c r="G173" i="1"/>
  <c r="F173" i="1"/>
  <c r="E173" i="1"/>
  <c r="D173" i="1"/>
  <c r="C173" i="1"/>
  <c r="M141" i="5"/>
  <c r="AB141" i="5"/>
  <c r="L186" i="5"/>
  <c r="P132" i="5"/>
  <c r="AY132" i="5"/>
  <c r="AX132" i="5"/>
  <c r="AZ132" i="5" s="1"/>
  <c r="F144" i="1"/>
  <c r="D144" i="1"/>
  <c r="C144" i="1"/>
  <c r="E144" i="1"/>
  <c r="G144" i="1"/>
  <c r="AY166" i="5"/>
  <c r="Q156" i="5"/>
  <c r="L148" i="5"/>
  <c r="J148" i="5"/>
  <c r="H148" i="5"/>
  <c r="F148" i="5"/>
  <c r="O193" i="5"/>
  <c r="M193" i="5"/>
  <c r="M176" i="12"/>
  <c r="AB139" i="5"/>
  <c r="H111" i="5"/>
  <c r="Q103" i="5"/>
  <c r="AB162" i="5"/>
  <c r="F148" i="1"/>
  <c r="C148" i="1"/>
  <c r="E148" i="1"/>
  <c r="D148" i="1"/>
  <c r="G148" i="1"/>
  <c r="E131" i="1"/>
  <c r="D131" i="1"/>
  <c r="C131" i="1"/>
  <c r="G131" i="1"/>
  <c r="F131" i="1"/>
  <c r="G135" i="1"/>
  <c r="F135" i="1"/>
  <c r="E135" i="1"/>
  <c r="D135" i="1"/>
  <c r="C135" i="1"/>
  <c r="AQ129" i="5"/>
  <c r="AP129" i="5"/>
  <c r="AR129" i="5" s="1"/>
  <c r="AC129" i="5"/>
  <c r="O176" i="5"/>
  <c r="M176" i="5"/>
  <c r="G127" i="13"/>
  <c r="L127" i="5" s="1"/>
  <c r="F127" i="13"/>
  <c r="K128" i="12" s="1"/>
  <c r="M128" i="12" s="1"/>
  <c r="E127" i="13"/>
  <c r="H128" i="12" s="1"/>
  <c r="J128" i="12" s="1"/>
  <c r="D127" i="13"/>
  <c r="O105" i="5"/>
  <c r="M105" i="5"/>
  <c r="O76" i="5"/>
  <c r="Q76" i="5"/>
  <c r="H188" i="12"/>
  <c r="J188" i="12" s="1"/>
  <c r="H187" i="5"/>
  <c r="L123" i="5"/>
  <c r="M106" i="5"/>
  <c r="AB106" i="5"/>
  <c r="BC99" i="5"/>
  <c r="BB99" i="5"/>
  <c r="BD99" i="5" s="1"/>
  <c r="R99" i="5"/>
  <c r="AP58" i="5"/>
  <c r="AR58" i="5" s="1"/>
  <c r="AQ58" i="5"/>
  <c r="AC58" i="5"/>
  <c r="AQ40" i="5"/>
  <c r="AP40" i="5"/>
  <c r="AR40" i="5" s="1"/>
  <c r="AC40" i="5"/>
  <c r="G18" i="13"/>
  <c r="E18" i="13"/>
  <c r="N106" i="12"/>
  <c r="P106" i="12" s="1"/>
  <c r="T105" i="5"/>
  <c r="L105" i="5"/>
  <c r="K96" i="12"/>
  <c r="M96" i="12" s="1"/>
  <c r="J95" i="5"/>
  <c r="R95" i="5"/>
  <c r="AB150" i="5"/>
  <c r="L150" i="5"/>
  <c r="O125" i="5"/>
  <c r="F91" i="1"/>
  <c r="G91" i="1"/>
  <c r="C91" i="1"/>
  <c r="D91" i="1"/>
  <c r="E91" i="1"/>
  <c r="L87" i="5"/>
  <c r="H87" i="5"/>
  <c r="F87" i="5"/>
  <c r="AQ10" i="5"/>
  <c r="AP10" i="5"/>
  <c r="AR10" i="5" s="1"/>
  <c r="AC10" i="5"/>
  <c r="G81" i="1"/>
  <c r="F81" i="1"/>
  <c r="E81" i="1"/>
  <c r="D81" i="1"/>
  <c r="C81" i="1"/>
  <c r="G69" i="1"/>
  <c r="D69" i="1"/>
  <c r="F69" i="1"/>
  <c r="E69" i="1"/>
  <c r="C69" i="1"/>
  <c r="BC14" i="5"/>
  <c r="BB14" i="5"/>
  <c r="BD14" i="5" s="1"/>
  <c r="R14" i="5"/>
  <c r="J67" i="5"/>
  <c r="J43" i="5"/>
  <c r="H75" i="12"/>
  <c r="J75" i="12" s="1"/>
  <c r="H74" i="5"/>
  <c r="H55" i="5"/>
  <c r="K39" i="12"/>
  <c r="M39" i="12" s="1"/>
  <c r="J38" i="5"/>
  <c r="N62" i="5"/>
  <c r="AU62" i="5"/>
  <c r="AT62" i="5"/>
  <c r="AV62" i="5" s="1"/>
  <c r="BC56" i="5"/>
  <c r="BB56" i="5"/>
  <c r="BD56" i="5" s="1"/>
  <c r="R56" i="5"/>
  <c r="AQ44" i="5"/>
  <c r="AC44" i="5"/>
  <c r="AP44" i="5"/>
  <c r="AR44" i="5" s="1"/>
  <c r="AB38" i="5"/>
  <c r="G15" i="1"/>
  <c r="L13" i="5"/>
  <c r="J70" i="12"/>
  <c r="M41" i="5"/>
  <c r="J161" i="10"/>
  <c r="L27" i="5"/>
  <c r="J27" i="5"/>
  <c r="H27" i="5"/>
  <c r="F27" i="5"/>
  <c r="O3" i="5"/>
  <c r="G174" i="10"/>
  <c r="F174" i="10"/>
  <c r="G138" i="10"/>
  <c r="F138" i="10"/>
  <c r="J91" i="10"/>
  <c r="M91" i="10"/>
  <c r="F91" i="10"/>
  <c r="J43" i="10"/>
  <c r="M43" i="10"/>
  <c r="F43" i="10"/>
  <c r="E191" i="1"/>
  <c r="D191" i="1"/>
  <c r="C191" i="1"/>
  <c r="G191" i="1"/>
  <c r="F191" i="1"/>
  <c r="O83" i="5"/>
  <c r="J189" i="10"/>
  <c r="F137" i="10"/>
  <c r="M137" i="10"/>
  <c r="F53" i="1"/>
  <c r="E53" i="1"/>
  <c r="D53" i="1"/>
  <c r="G53" i="1"/>
  <c r="C53" i="1"/>
  <c r="H200" i="12"/>
  <c r="J200" i="12" s="1"/>
  <c r="H199" i="5"/>
  <c r="C49" i="1"/>
  <c r="G49" i="1"/>
  <c r="F49" i="1"/>
  <c r="E49" i="1"/>
  <c r="D49" i="1"/>
  <c r="G47" i="13"/>
  <c r="L47" i="5" s="1"/>
  <c r="F47" i="13"/>
  <c r="K48" i="12" s="1"/>
  <c r="M48" i="12" s="1"/>
  <c r="Q65" i="5"/>
  <c r="J179" i="10"/>
  <c r="G112" i="10"/>
  <c r="F112" i="10"/>
  <c r="J59" i="5"/>
  <c r="H59" i="5"/>
  <c r="F59" i="5"/>
  <c r="M159" i="10"/>
  <c r="N152" i="9"/>
  <c r="F150" i="10"/>
  <c r="J155" i="10"/>
  <c r="N11" i="12"/>
  <c r="P11" i="12" s="1"/>
  <c r="L10" i="5"/>
  <c r="T10" i="5"/>
  <c r="T37" i="15"/>
  <c r="N200" i="12"/>
  <c r="P200" i="12" s="1"/>
  <c r="T199" i="5"/>
  <c r="L199" i="5"/>
  <c r="E192" i="13"/>
  <c r="H193" i="12" s="1"/>
  <c r="J193" i="12" s="1"/>
  <c r="N171" i="12"/>
  <c r="P171" i="12" s="1"/>
  <c r="T170" i="5"/>
  <c r="H193" i="15"/>
  <c r="E193" i="15"/>
  <c r="C193" i="15"/>
  <c r="F193" i="15"/>
  <c r="D193" i="15"/>
  <c r="G193" i="15"/>
  <c r="B193" i="15"/>
  <c r="M178" i="12"/>
  <c r="K103" i="12"/>
  <c r="M103" i="12" s="1"/>
  <c r="J102" i="5"/>
  <c r="B215" i="15"/>
  <c r="C215" i="15"/>
  <c r="H215" i="15"/>
  <c r="F215" i="15"/>
  <c r="E215" i="15"/>
  <c r="D215" i="15"/>
  <c r="G215" i="15"/>
  <c r="E191" i="13"/>
  <c r="H174" i="15"/>
  <c r="B174" i="15"/>
  <c r="C174" i="15"/>
  <c r="F174" i="15"/>
  <c r="E174" i="15"/>
  <c r="D174" i="15"/>
  <c r="G174" i="15"/>
  <c r="D238" i="15"/>
  <c r="G238" i="15"/>
  <c r="F238" i="15"/>
  <c r="E238" i="15"/>
  <c r="C238" i="15"/>
  <c r="B238" i="15"/>
  <c r="H238" i="15"/>
  <c r="B156" i="15"/>
  <c r="H156" i="15"/>
  <c r="G156" i="15"/>
  <c r="F156" i="15"/>
  <c r="E156" i="15"/>
  <c r="C156" i="15"/>
  <c r="D156" i="15"/>
  <c r="M189" i="12"/>
  <c r="H83" i="12"/>
  <c r="J83" i="12" s="1"/>
  <c r="H82" i="5"/>
  <c r="H119" i="15"/>
  <c r="G119" i="15"/>
  <c r="F119" i="15"/>
  <c r="D119" i="15"/>
  <c r="C119" i="15"/>
  <c r="B119" i="15"/>
  <c r="E119" i="15"/>
  <c r="D208" i="15"/>
  <c r="C208" i="15"/>
  <c r="B208" i="15"/>
  <c r="H208" i="15"/>
  <c r="G208" i="15"/>
  <c r="F208" i="15"/>
  <c r="E208" i="15"/>
  <c r="H81" i="12"/>
  <c r="J81" i="12" s="1"/>
  <c r="H80" i="5"/>
  <c r="H123" i="15"/>
  <c r="D123" i="15"/>
  <c r="C123" i="15"/>
  <c r="G123" i="15"/>
  <c r="E123" i="15"/>
  <c r="B123" i="15"/>
  <c r="F123" i="15"/>
  <c r="K35" i="12"/>
  <c r="M35" i="12" s="1"/>
  <c r="J34" i="5"/>
  <c r="H13" i="12"/>
  <c r="J13" i="12" s="1"/>
  <c r="H12" i="5"/>
  <c r="P12" i="5"/>
  <c r="E100" i="12"/>
  <c r="G100" i="12" s="1"/>
  <c r="F99" i="5"/>
  <c r="H61" i="15"/>
  <c r="G61" i="15"/>
  <c r="C61" i="15"/>
  <c r="F61" i="15"/>
  <c r="E61" i="15"/>
  <c r="D61" i="15"/>
  <c r="B61" i="15"/>
  <c r="F145" i="13"/>
  <c r="E130" i="15"/>
  <c r="C130" i="15"/>
  <c r="B130" i="15"/>
  <c r="D130" i="15"/>
  <c r="G130" i="15"/>
  <c r="F130" i="15"/>
  <c r="H130" i="15"/>
  <c r="F99" i="15"/>
  <c r="E99" i="15"/>
  <c r="D99" i="15"/>
  <c r="G99" i="15"/>
  <c r="H99" i="15"/>
  <c r="C99" i="15"/>
  <c r="B99" i="15"/>
  <c r="N20" i="12"/>
  <c r="P20" i="12" s="1"/>
  <c r="T19" i="5"/>
  <c r="E11" i="12"/>
  <c r="G11" i="12" s="1"/>
  <c r="F10" i="5"/>
  <c r="J138" i="12"/>
  <c r="N93" i="12"/>
  <c r="P93" i="12" s="1"/>
  <c r="T92" i="5"/>
  <c r="F105" i="15"/>
  <c r="H105" i="15"/>
  <c r="G105" i="15"/>
  <c r="E105" i="15"/>
  <c r="D105" i="15"/>
  <c r="C105" i="15"/>
  <c r="B105" i="15"/>
  <c r="D40" i="13"/>
  <c r="E41" i="13"/>
  <c r="H42" i="12" s="1"/>
  <c r="J42" i="12" s="1"/>
  <c r="F93" i="15"/>
  <c r="C93" i="15"/>
  <c r="B93" i="15"/>
  <c r="D93" i="15"/>
  <c r="E93" i="15"/>
  <c r="H93" i="15"/>
  <c r="G93" i="15"/>
  <c r="N17" i="12"/>
  <c r="P17" i="12" s="1"/>
  <c r="L16" i="5"/>
  <c r="T16" i="5"/>
  <c r="N15" i="12"/>
  <c r="P15" i="12" s="1"/>
  <c r="T14" i="5"/>
  <c r="L14" i="5"/>
  <c r="E177" i="15"/>
  <c r="H177" i="15"/>
  <c r="F177" i="15"/>
  <c r="D177" i="15"/>
  <c r="G177" i="15"/>
  <c r="C177" i="15"/>
  <c r="B177" i="15"/>
  <c r="AQ198" i="5"/>
  <c r="AP198" i="5"/>
  <c r="AR198" i="5" s="1"/>
  <c r="AC198" i="5"/>
  <c r="J177" i="5"/>
  <c r="BC182" i="5"/>
  <c r="BB182" i="5"/>
  <c r="BD182" i="5" s="1"/>
  <c r="R182" i="5"/>
  <c r="O164" i="5"/>
  <c r="M164" i="5"/>
  <c r="AP188" i="5"/>
  <c r="AR188" i="5" s="1"/>
  <c r="AC188" i="5"/>
  <c r="AQ188" i="5"/>
  <c r="AQ175" i="5"/>
  <c r="AP175" i="5"/>
  <c r="AR175" i="5" s="1"/>
  <c r="AC175" i="5"/>
  <c r="L170" i="5"/>
  <c r="F170" i="5"/>
  <c r="J170" i="5"/>
  <c r="H170" i="5"/>
  <c r="R166" i="5"/>
  <c r="BC166" i="5"/>
  <c r="BB166" i="5"/>
  <c r="BD166" i="5" s="1"/>
  <c r="N37" i="12"/>
  <c r="P37" i="12" s="1"/>
  <c r="L184" i="5"/>
  <c r="J184" i="5"/>
  <c r="H184" i="5"/>
  <c r="F184" i="5"/>
  <c r="E160" i="12"/>
  <c r="G160" i="12" s="1"/>
  <c r="F159" i="5"/>
  <c r="M151" i="5"/>
  <c r="AB151" i="5"/>
  <c r="R141" i="5"/>
  <c r="BC141" i="5"/>
  <c r="BB141" i="5"/>
  <c r="BD141" i="5" s="1"/>
  <c r="O131" i="5"/>
  <c r="M131" i="5"/>
  <c r="M116" i="5"/>
  <c r="O116" i="5"/>
  <c r="AB132" i="5"/>
  <c r="M132" i="5"/>
  <c r="AB160" i="5"/>
  <c r="G153" i="1"/>
  <c r="D153" i="1"/>
  <c r="F153" i="1"/>
  <c r="E153" i="1"/>
  <c r="C153" i="1"/>
  <c r="O142" i="5"/>
  <c r="M142" i="5"/>
  <c r="AC152" i="5"/>
  <c r="AQ152" i="5"/>
  <c r="AP152" i="5"/>
  <c r="AR152" i="5" s="1"/>
  <c r="M171" i="12"/>
  <c r="F107" i="13"/>
  <c r="E107" i="13"/>
  <c r="H108" i="12" s="1"/>
  <c r="J108" i="12" s="1"/>
  <c r="M99" i="5"/>
  <c r="O99" i="5"/>
  <c r="E83" i="12"/>
  <c r="G83" i="12" s="1"/>
  <c r="F82" i="5"/>
  <c r="N119" i="12"/>
  <c r="P119" i="12" s="1"/>
  <c r="T118" i="5"/>
  <c r="L118" i="5"/>
  <c r="F111" i="5"/>
  <c r="AB103" i="5"/>
  <c r="G161" i="12"/>
  <c r="J119" i="5"/>
  <c r="AB109" i="5"/>
  <c r="N175" i="12"/>
  <c r="P175" i="12" s="1"/>
  <c r="T174" i="5"/>
  <c r="O146" i="5"/>
  <c r="F135" i="13"/>
  <c r="K136" i="12" s="1"/>
  <c r="M136" i="12" s="1"/>
  <c r="E135" i="13"/>
  <c r="H136" i="12" s="1"/>
  <c r="J136" i="12" s="1"/>
  <c r="D135" i="13"/>
  <c r="N135" i="5" s="1"/>
  <c r="G135" i="13"/>
  <c r="L135" i="5" s="1"/>
  <c r="L130" i="5"/>
  <c r="J130" i="5"/>
  <c r="H130" i="5"/>
  <c r="F130" i="5"/>
  <c r="H114" i="5"/>
  <c r="F114" i="5"/>
  <c r="L114" i="5"/>
  <c r="J114" i="5"/>
  <c r="G128" i="1"/>
  <c r="F128" i="1"/>
  <c r="E128" i="1"/>
  <c r="D128" i="1"/>
  <c r="C128" i="1"/>
  <c r="R165" i="5"/>
  <c r="BC165" i="5"/>
  <c r="BB165" i="5"/>
  <c r="BD165" i="5" s="1"/>
  <c r="Q40" i="5"/>
  <c r="O40" i="5"/>
  <c r="M129" i="5"/>
  <c r="O129" i="5"/>
  <c r="AQ117" i="5"/>
  <c r="AP117" i="5"/>
  <c r="AR117" i="5" s="1"/>
  <c r="AC117" i="5"/>
  <c r="R106" i="5"/>
  <c r="BC106" i="5"/>
  <c r="BB106" i="5"/>
  <c r="BD106" i="5" s="1"/>
  <c r="AQ99" i="5"/>
  <c r="AP99" i="5"/>
  <c r="AR99" i="5" s="1"/>
  <c r="AC99" i="5"/>
  <c r="N91" i="12"/>
  <c r="P91" i="12" s="1"/>
  <c r="L90" i="5"/>
  <c r="T90" i="5"/>
  <c r="AP76" i="5"/>
  <c r="AR76" i="5" s="1"/>
  <c r="AC76" i="5"/>
  <c r="AQ76" i="5"/>
  <c r="G12" i="13"/>
  <c r="F12" i="13"/>
  <c r="H170" i="12"/>
  <c r="J170" i="12" s="1"/>
  <c r="H169" i="5"/>
  <c r="M136" i="5"/>
  <c r="K106" i="12"/>
  <c r="M106" i="12" s="1"/>
  <c r="J105" i="5"/>
  <c r="G152" i="1"/>
  <c r="F152" i="1"/>
  <c r="E152" i="1"/>
  <c r="D152" i="1"/>
  <c r="C152" i="1"/>
  <c r="AB125" i="5"/>
  <c r="AY89" i="5"/>
  <c r="AX89" i="5"/>
  <c r="AZ89" i="5" s="1"/>
  <c r="P89" i="5"/>
  <c r="G39" i="1"/>
  <c r="F39" i="1"/>
  <c r="E39" i="1"/>
  <c r="D39" i="1"/>
  <c r="C39" i="1"/>
  <c r="P168" i="5"/>
  <c r="AX168" i="5"/>
  <c r="AZ168" i="5" s="1"/>
  <c r="AY168" i="5"/>
  <c r="G105" i="12"/>
  <c r="H73" i="5"/>
  <c r="E51" i="12"/>
  <c r="G51" i="12" s="1"/>
  <c r="F50" i="5"/>
  <c r="N39" i="12"/>
  <c r="P39" i="12" s="1"/>
  <c r="T38" i="5"/>
  <c r="L38" i="5"/>
  <c r="L134" i="5"/>
  <c r="J134" i="5"/>
  <c r="H134" i="5"/>
  <c r="F134" i="5"/>
  <c r="N127" i="12"/>
  <c r="P127" i="12" s="1"/>
  <c r="T126" i="5"/>
  <c r="AB102" i="5"/>
  <c r="M102" i="5"/>
  <c r="F93" i="1"/>
  <c r="J91" i="5"/>
  <c r="AU80" i="5"/>
  <c r="AT80" i="5"/>
  <c r="AV80" i="5" s="1"/>
  <c r="N80" i="5"/>
  <c r="N68" i="5"/>
  <c r="AU68" i="5"/>
  <c r="AT68" i="5"/>
  <c r="AV68" i="5" s="1"/>
  <c r="R62" i="5"/>
  <c r="BC62" i="5"/>
  <c r="BB62" i="5"/>
  <c r="BD62" i="5" s="1"/>
  <c r="AB50" i="5"/>
  <c r="L75" i="5"/>
  <c r="J75" i="5"/>
  <c r="H75" i="5"/>
  <c r="F75" i="5"/>
  <c r="G93" i="13"/>
  <c r="F93" i="13"/>
  <c r="K94" i="12" s="1"/>
  <c r="M94" i="12" s="1"/>
  <c r="L45" i="5"/>
  <c r="J45" i="5"/>
  <c r="H45" i="5"/>
  <c r="F45" i="5"/>
  <c r="BC41" i="5"/>
  <c r="BB41" i="5"/>
  <c r="BD41" i="5" s="1"/>
  <c r="R41" i="5"/>
  <c r="J92" i="12"/>
  <c r="E29" i="1"/>
  <c r="D29" i="1"/>
  <c r="G29" i="1"/>
  <c r="F29" i="1"/>
  <c r="C29" i="1"/>
  <c r="M9" i="5"/>
  <c r="O124" i="5"/>
  <c r="M189" i="5"/>
  <c r="AQ15" i="5"/>
  <c r="AP15" i="5"/>
  <c r="AR15" i="5" s="1"/>
  <c r="AC15" i="5"/>
  <c r="G5" i="13"/>
  <c r="N6" i="12" s="1"/>
  <c r="F5" i="13"/>
  <c r="K6" i="12" s="1"/>
  <c r="E5" i="13"/>
  <c r="H6" i="12" s="1"/>
  <c r="D5" i="13"/>
  <c r="E6" i="12" s="1"/>
  <c r="R51" i="5"/>
  <c r="BB51" i="5"/>
  <c r="BD51" i="5" s="1"/>
  <c r="E103" i="12"/>
  <c r="G103" i="12" s="1"/>
  <c r="F102" i="5"/>
  <c r="J21" i="5"/>
  <c r="L21" i="5"/>
  <c r="H21" i="5"/>
  <c r="M206" i="10"/>
  <c r="O20" i="5"/>
  <c r="F186" i="10"/>
  <c r="J186" i="10"/>
  <c r="F23" i="10"/>
  <c r="J23" i="10"/>
  <c r="F193" i="10"/>
  <c r="J160" i="10"/>
  <c r="N95" i="9"/>
  <c r="F183" i="10"/>
  <c r="J183" i="10"/>
  <c r="F39" i="5"/>
  <c r="F125" i="10"/>
  <c r="M125" i="10"/>
  <c r="F77" i="10"/>
  <c r="M77" i="10"/>
  <c r="F80" i="10"/>
  <c r="J80" i="10"/>
  <c r="N17" i="9"/>
  <c r="J188" i="10"/>
  <c r="J172" i="10"/>
  <c r="F22" i="10"/>
  <c r="J22" i="10"/>
  <c r="F185" i="10"/>
  <c r="N25" i="9"/>
  <c r="J41" i="10"/>
  <c r="J76" i="10"/>
  <c r="N89" i="9"/>
  <c r="T71" i="15"/>
  <c r="T70" i="15"/>
  <c r="T74" i="15"/>
  <c r="T72" i="15"/>
  <c r="T73" i="15"/>
  <c r="N72" i="5"/>
  <c r="E4" i="7"/>
  <c r="F4" i="7" s="1"/>
  <c r="E13" i="3"/>
  <c r="E14" i="3" s="1"/>
  <c r="E15" i="3" s="1"/>
  <c r="AV143" i="5"/>
  <c r="BH92" i="5"/>
  <c r="H199" i="13"/>
  <c r="H192" i="13"/>
  <c r="H197" i="13"/>
  <c r="H141" i="13"/>
  <c r="H140" i="13"/>
  <c r="H172" i="13"/>
  <c r="H154" i="13"/>
  <c r="H189" i="13"/>
  <c r="H150" i="13"/>
  <c r="H136" i="13"/>
  <c r="H106" i="13"/>
  <c r="H178" i="13"/>
  <c r="H174" i="13"/>
  <c r="H127" i="13"/>
  <c r="H179" i="13"/>
  <c r="H84" i="13"/>
  <c r="H80" i="13"/>
  <c r="H66" i="13"/>
  <c r="H60" i="13"/>
  <c r="H159" i="13"/>
  <c r="H119" i="13"/>
  <c r="H69" i="13"/>
  <c r="H62" i="13"/>
  <c r="H56" i="13"/>
  <c r="H44" i="13"/>
  <c r="H32" i="13"/>
  <c r="H168" i="13"/>
  <c r="H164" i="13"/>
  <c r="H126" i="13"/>
  <c r="H53" i="13"/>
  <c r="H19" i="13"/>
  <c r="H194" i="13"/>
  <c r="H132" i="13"/>
  <c r="H54" i="13"/>
  <c r="H50" i="13"/>
  <c r="H158" i="13"/>
  <c r="H105" i="13"/>
  <c r="H68" i="13"/>
  <c r="H64" i="13"/>
  <c r="H165" i="13"/>
  <c r="H137" i="13"/>
  <c r="H98" i="13"/>
  <c r="H193" i="13"/>
  <c r="H86" i="13"/>
  <c r="H30" i="13"/>
  <c r="H9" i="13"/>
  <c r="H13" i="13"/>
  <c r="H184" i="13"/>
  <c r="H74" i="13"/>
  <c r="H135" i="13"/>
  <c r="H118" i="13"/>
  <c r="H89" i="13"/>
  <c r="H103" i="13"/>
  <c r="H93" i="13"/>
  <c r="H91" i="13"/>
  <c r="H46" i="13"/>
  <c r="H11" i="13"/>
  <c r="H34" i="13"/>
  <c r="H78" i="13"/>
  <c r="H94" i="13"/>
  <c r="H58" i="13"/>
  <c r="H7" i="13"/>
  <c r="H6" i="13"/>
  <c r="H37" i="13"/>
  <c r="H27" i="13"/>
  <c r="H15" i="13"/>
  <c r="H38" i="13"/>
  <c r="H29" i="13"/>
  <c r="H42" i="13"/>
  <c r="H47" i="13"/>
  <c r="H148" i="13"/>
  <c r="R110" i="5"/>
  <c r="AU55" i="5"/>
  <c r="AZ90" i="5"/>
  <c r="AU54" i="5"/>
  <c r="BH40" i="5"/>
  <c r="AU69" i="5"/>
  <c r="BH28" i="5"/>
  <c r="BH59" i="5"/>
  <c r="BH68" i="5"/>
  <c r="BH36" i="5"/>
  <c r="AV42" i="5"/>
  <c r="AU46" i="5"/>
  <c r="AQ96" i="5"/>
  <c r="BH9" i="5"/>
  <c r="N196" i="12"/>
  <c r="P196" i="12" s="1"/>
  <c r="L195" i="5"/>
  <c r="T195" i="5"/>
  <c r="H195" i="15"/>
  <c r="B195" i="15"/>
  <c r="C195" i="15"/>
  <c r="E195" i="15"/>
  <c r="D195" i="15"/>
  <c r="F195" i="15"/>
  <c r="G195" i="15"/>
  <c r="D241" i="15"/>
  <c r="E241" i="15"/>
  <c r="G241" i="15"/>
  <c r="H241" i="15"/>
  <c r="F241" i="15"/>
  <c r="C241" i="15"/>
  <c r="B241" i="15"/>
  <c r="B201" i="15"/>
  <c r="G201" i="15"/>
  <c r="E201" i="15"/>
  <c r="D201" i="15"/>
  <c r="C201" i="15"/>
  <c r="H201" i="15"/>
  <c r="F201" i="15"/>
  <c r="N133" i="12"/>
  <c r="P133" i="12" s="1"/>
  <c r="T132" i="5"/>
  <c r="L132" i="5"/>
  <c r="N73" i="12"/>
  <c r="P73" i="12" s="1"/>
  <c r="L72" i="5"/>
  <c r="T72" i="5"/>
  <c r="E173" i="15"/>
  <c r="D173" i="15"/>
  <c r="C173" i="15"/>
  <c r="B173" i="15"/>
  <c r="F173" i="15"/>
  <c r="H173" i="15"/>
  <c r="G173" i="15"/>
  <c r="H228" i="15"/>
  <c r="C228" i="15"/>
  <c r="E228" i="15"/>
  <c r="D228" i="15"/>
  <c r="B228" i="15"/>
  <c r="G228" i="15"/>
  <c r="F228" i="15"/>
  <c r="H95" i="15"/>
  <c r="E95" i="15"/>
  <c r="D95" i="15"/>
  <c r="C95" i="15"/>
  <c r="B95" i="15"/>
  <c r="G95" i="15"/>
  <c r="F95" i="15"/>
  <c r="N157" i="12"/>
  <c r="P157" i="12" s="1"/>
  <c r="T156" i="5"/>
  <c r="G132" i="15"/>
  <c r="F132" i="15"/>
  <c r="E132" i="15"/>
  <c r="H132" i="15"/>
  <c r="D132" i="15"/>
  <c r="C132" i="15"/>
  <c r="B132" i="15"/>
  <c r="D64" i="15"/>
  <c r="C64" i="15"/>
  <c r="B64" i="15"/>
  <c r="F64" i="15"/>
  <c r="E64" i="15"/>
  <c r="H64" i="15"/>
  <c r="G64" i="15"/>
  <c r="H20" i="12"/>
  <c r="J20" i="12" s="1"/>
  <c r="H19" i="5"/>
  <c r="P19" i="5"/>
  <c r="G156" i="1"/>
  <c r="E156" i="1"/>
  <c r="D156" i="1"/>
  <c r="C156" i="1"/>
  <c r="F156" i="1"/>
  <c r="P196" i="5"/>
  <c r="AY196" i="5"/>
  <c r="AX196" i="5"/>
  <c r="AZ196" i="5" s="1"/>
  <c r="R188" i="5"/>
  <c r="BB188" i="5"/>
  <c r="BD188" i="5" s="1"/>
  <c r="BC188" i="5"/>
  <c r="M170" i="5"/>
  <c r="O170" i="5"/>
  <c r="P184" i="5"/>
  <c r="AY184" i="5"/>
  <c r="AX184" i="5"/>
  <c r="AZ184" i="5" s="1"/>
  <c r="H160" i="12"/>
  <c r="J160" i="12" s="1"/>
  <c r="H159" i="5"/>
  <c r="L116" i="5"/>
  <c r="J116" i="5"/>
  <c r="H116" i="5"/>
  <c r="F116" i="5"/>
  <c r="L194" i="5"/>
  <c r="F194" i="5"/>
  <c r="J194" i="5"/>
  <c r="H194" i="5"/>
  <c r="G188" i="1"/>
  <c r="F188" i="1"/>
  <c r="E188" i="1"/>
  <c r="D188" i="1"/>
  <c r="C188" i="1"/>
  <c r="G168" i="1"/>
  <c r="E168" i="1"/>
  <c r="D168" i="1"/>
  <c r="C168" i="1"/>
  <c r="F168" i="1"/>
  <c r="J156" i="5"/>
  <c r="F158" i="1"/>
  <c r="O144" i="5"/>
  <c r="Q144" i="5"/>
  <c r="F118" i="5"/>
  <c r="D120" i="1"/>
  <c r="AQ86" i="5"/>
  <c r="AP86" i="5"/>
  <c r="AR86" i="5" s="1"/>
  <c r="AC86" i="5"/>
  <c r="M133" i="5"/>
  <c r="AB133" i="5"/>
  <c r="O130" i="5"/>
  <c r="M130" i="5"/>
  <c r="O114" i="5"/>
  <c r="M114" i="5"/>
  <c r="AU112" i="5"/>
  <c r="N112" i="5"/>
  <c r="AT112" i="5"/>
  <c r="AV112" i="5" s="1"/>
  <c r="F119" i="5"/>
  <c r="Q46" i="5"/>
  <c r="O46" i="5"/>
  <c r="E188" i="12"/>
  <c r="G188" i="12" s="1"/>
  <c r="F187" i="5"/>
  <c r="N187" i="5"/>
  <c r="L117" i="5"/>
  <c r="J117" i="5"/>
  <c r="H117" i="5"/>
  <c r="F117" i="5"/>
  <c r="D60" i="13"/>
  <c r="G60" i="13"/>
  <c r="F60" i="13"/>
  <c r="E60" i="13"/>
  <c r="F150" i="5"/>
  <c r="O67" i="5"/>
  <c r="Q67" i="5"/>
  <c r="AU14" i="5"/>
  <c r="AT14" i="5"/>
  <c r="AV14" i="5" s="1"/>
  <c r="N14" i="5"/>
  <c r="B251" i="15"/>
  <c r="C251" i="15"/>
  <c r="G251" i="15"/>
  <c r="F251" i="15"/>
  <c r="E251" i="15"/>
  <c r="D251" i="15"/>
  <c r="H251" i="15"/>
  <c r="H175" i="12"/>
  <c r="J175" i="12" s="1"/>
  <c r="H174" i="5"/>
  <c r="H144" i="12"/>
  <c r="J144" i="12" s="1"/>
  <c r="H143" i="5"/>
  <c r="H179" i="15"/>
  <c r="G179" i="15"/>
  <c r="F179" i="15"/>
  <c r="D179" i="15"/>
  <c r="C179" i="15"/>
  <c r="E179" i="15"/>
  <c r="B179" i="15"/>
  <c r="H146" i="15"/>
  <c r="G146" i="15"/>
  <c r="F146" i="15"/>
  <c r="D146" i="15"/>
  <c r="B146" i="15"/>
  <c r="C146" i="15"/>
  <c r="E146" i="15"/>
  <c r="G191" i="12"/>
  <c r="E188" i="15"/>
  <c r="F188" i="15"/>
  <c r="C188" i="15"/>
  <c r="H188" i="15"/>
  <c r="G188" i="15"/>
  <c r="D188" i="15"/>
  <c r="B188" i="15"/>
  <c r="B121" i="15"/>
  <c r="F121" i="15"/>
  <c r="H121" i="15"/>
  <c r="G121" i="15"/>
  <c r="D121" i="15"/>
  <c r="C121" i="15"/>
  <c r="E121" i="15"/>
  <c r="D223" i="15"/>
  <c r="E223" i="15"/>
  <c r="H223" i="15"/>
  <c r="G223" i="15"/>
  <c r="F223" i="15"/>
  <c r="C223" i="15"/>
  <c r="B223" i="15"/>
  <c r="H94" i="15"/>
  <c r="G94" i="15"/>
  <c r="F94" i="15"/>
  <c r="B94" i="15"/>
  <c r="E94" i="15"/>
  <c r="D94" i="15"/>
  <c r="C94" i="15"/>
  <c r="D111" i="15"/>
  <c r="C111" i="15"/>
  <c r="B111" i="15"/>
  <c r="H111" i="15"/>
  <c r="G111" i="15"/>
  <c r="F111" i="15"/>
  <c r="E111" i="15"/>
  <c r="D84" i="15"/>
  <c r="C84" i="15"/>
  <c r="B84" i="15"/>
  <c r="E84" i="15"/>
  <c r="H84" i="15"/>
  <c r="G84" i="15"/>
  <c r="F84" i="15"/>
  <c r="E126" i="15"/>
  <c r="G126" i="15"/>
  <c r="F126" i="15"/>
  <c r="H126" i="15"/>
  <c r="B126" i="15"/>
  <c r="D126" i="15"/>
  <c r="C126" i="15"/>
  <c r="H239" i="15"/>
  <c r="G239" i="15"/>
  <c r="F239" i="15"/>
  <c r="D239" i="15"/>
  <c r="C239" i="15"/>
  <c r="B239" i="15"/>
  <c r="E239" i="15"/>
  <c r="B133" i="15"/>
  <c r="D133" i="15"/>
  <c r="C133" i="15"/>
  <c r="E133" i="15"/>
  <c r="H133" i="15"/>
  <c r="G133" i="15"/>
  <c r="F133" i="15"/>
  <c r="F204" i="15"/>
  <c r="H204" i="15"/>
  <c r="G204" i="15"/>
  <c r="E204" i="15"/>
  <c r="B204" i="15"/>
  <c r="D204" i="15"/>
  <c r="C204" i="15"/>
  <c r="K81" i="12"/>
  <c r="M81" i="12" s="1"/>
  <c r="J80" i="5"/>
  <c r="G181" i="15"/>
  <c r="E181" i="15"/>
  <c r="H181" i="15"/>
  <c r="F181" i="15"/>
  <c r="D181" i="15"/>
  <c r="C181" i="15"/>
  <c r="B181" i="15"/>
  <c r="E138" i="15"/>
  <c r="C138" i="15"/>
  <c r="B138" i="15"/>
  <c r="G138" i="15"/>
  <c r="F138" i="15"/>
  <c r="D138" i="15"/>
  <c r="H138" i="15"/>
  <c r="K116" i="12"/>
  <c r="M116" i="12" s="1"/>
  <c r="J115" i="5"/>
  <c r="E35" i="12"/>
  <c r="G35" i="12" s="1"/>
  <c r="F34" i="5"/>
  <c r="K19" i="12"/>
  <c r="M19" i="12" s="1"/>
  <c r="J18" i="5"/>
  <c r="N23" i="12"/>
  <c r="P23" i="12" s="1"/>
  <c r="L22" i="5"/>
  <c r="T22" i="5"/>
  <c r="K162" i="12"/>
  <c r="M162" i="12" s="1"/>
  <c r="J161" i="5"/>
  <c r="R161" i="5"/>
  <c r="H69" i="12"/>
  <c r="J69" i="12" s="1"/>
  <c r="H68" i="5"/>
  <c r="C70" i="15"/>
  <c r="E70" i="15"/>
  <c r="D70" i="15"/>
  <c r="B70" i="15"/>
  <c r="H70" i="15"/>
  <c r="G70" i="15"/>
  <c r="F70" i="15"/>
  <c r="K174" i="12"/>
  <c r="M174" i="12" s="1"/>
  <c r="J173" i="5"/>
  <c r="R173" i="5"/>
  <c r="H91" i="12"/>
  <c r="J91" i="12" s="1"/>
  <c r="H90" i="5"/>
  <c r="K124" i="12"/>
  <c r="M124" i="12" s="1"/>
  <c r="J123" i="5"/>
  <c r="R123" i="5"/>
  <c r="H139" i="15"/>
  <c r="G139" i="15"/>
  <c r="B139" i="15"/>
  <c r="F139" i="15"/>
  <c r="E139" i="15"/>
  <c r="D139" i="15"/>
  <c r="C139" i="15"/>
  <c r="D21" i="13"/>
  <c r="E22" i="12" s="1"/>
  <c r="G22" i="12" s="1"/>
  <c r="B87" i="15"/>
  <c r="F87" i="15"/>
  <c r="E87" i="15"/>
  <c r="D87" i="15"/>
  <c r="C87" i="15"/>
  <c r="H87" i="15"/>
  <c r="G87" i="15"/>
  <c r="E168" i="12"/>
  <c r="G168" i="12" s="1"/>
  <c r="F167" i="5"/>
  <c r="N167" i="5"/>
  <c r="N38" i="12"/>
  <c r="P38" i="12" s="1"/>
  <c r="T37" i="5"/>
  <c r="E89" i="12"/>
  <c r="G89" i="12" s="1"/>
  <c r="G70" i="13"/>
  <c r="D128" i="15"/>
  <c r="C128" i="15"/>
  <c r="F128" i="15"/>
  <c r="E128" i="15"/>
  <c r="B128" i="15"/>
  <c r="G128" i="15"/>
  <c r="H128" i="15"/>
  <c r="N25" i="12"/>
  <c r="P25" i="12" s="1"/>
  <c r="T24" i="5"/>
  <c r="L24" i="5"/>
  <c r="H114" i="12"/>
  <c r="J114" i="12" s="1"/>
  <c r="G97" i="12"/>
  <c r="F77" i="15"/>
  <c r="H77" i="15"/>
  <c r="G77" i="15"/>
  <c r="E77" i="15"/>
  <c r="D77" i="15"/>
  <c r="C77" i="15"/>
  <c r="B77" i="15"/>
  <c r="L200" i="5"/>
  <c r="J200" i="5"/>
  <c r="H200" i="5"/>
  <c r="F200" i="5"/>
  <c r="J199" i="5"/>
  <c r="F201" i="1"/>
  <c r="E179" i="1"/>
  <c r="D179" i="1"/>
  <c r="C179" i="1"/>
  <c r="G179" i="1"/>
  <c r="F179" i="1"/>
  <c r="L154" i="5"/>
  <c r="F154" i="5"/>
  <c r="H154" i="5"/>
  <c r="J154" i="5"/>
  <c r="Q159" i="5"/>
  <c r="O159" i="5"/>
  <c r="AP196" i="5"/>
  <c r="AR196" i="5" s="1"/>
  <c r="AC196" i="5"/>
  <c r="AQ196" i="5"/>
  <c r="H196" i="5"/>
  <c r="F36" i="5"/>
  <c r="N36" i="5"/>
  <c r="AB184" i="5"/>
  <c r="O169" i="5"/>
  <c r="M169" i="5"/>
  <c r="F118" i="1"/>
  <c r="E118" i="1"/>
  <c r="D118" i="1"/>
  <c r="C118" i="1"/>
  <c r="G118" i="1"/>
  <c r="AY175" i="5"/>
  <c r="AX175" i="5"/>
  <c r="AZ175" i="5" s="1"/>
  <c r="P175" i="5"/>
  <c r="AT147" i="5"/>
  <c r="AV147" i="5" s="1"/>
  <c r="N147" i="5"/>
  <c r="AU147" i="5"/>
  <c r="BC132" i="5"/>
  <c r="BB132" i="5"/>
  <c r="BD132" i="5" s="1"/>
  <c r="R132" i="5"/>
  <c r="O151" i="5"/>
  <c r="Q151" i="5"/>
  <c r="G171" i="1"/>
  <c r="F171" i="1"/>
  <c r="E171" i="1"/>
  <c r="D171" i="1"/>
  <c r="C171" i="1"/>
  <c r="L166" i="5"/>
  <c r="H166" i="5"/>
  <c r="F166" i="5"/>
  <c r="J166" i="5"/>
  <c r="G154" i="1"/>
  <c r="F154" i="1"/>
  <c r="E154" i="1"/>
  <c r="D154" i="1"/>
  <c r="C154" i="1"/>
  <c r="M123" i="5"/>
  <c r="AB123" i="5"/>
  <c r="O108" i="5"/>
  <c r="Q108" i="5"/>
  <c r="K119" i="12"/>
  <c r="M119" i="12" s="1"/>
  <c r="J118" i="5"/>
  <c r="L111" i="5"/>
  <c r="N161" i="12"/>
  <c r="P161" i="12" s="1"/>
  <c r="T160" i="5"/>
  <c r="AQ114" i="5"/>
  <c r="AP114" i="5"/>
  <c r="AR114" i="5" s="1"/>
  <c r="AC114" i="5"/>
  <c r="AX92" i="5"/>
  <c r="AZ92" i="5" s="1"/>
  <c r="AY92" i="5"/>
  <c r="P92" i="5"/>
  <c r="O126" i="5"/>
  <c r="M126" i="5"/>
  <c r="L176" i="5"/>
  <c r="J176" i="5"/>
  <c r="H176" i="5"/>
  <c r="F176" i="5"/>
  <c r="H165" i="5"/>
  <c r="L165" i="5"/>
  <c r="J165" i="5"/>
  <c r="F165" i="5"/>
  <c r="G173" i="12"/>
  <c r="F109" i="13"/>
  <c r="G109" i="13"/>
  <c r="L109" i="5" s="1"/>
  <c r="F54" i="13"/>
  <c r="G54" i="13"/>
  <c r="D54" i="13"/>
  <c r="F6" i="13"/>
  <c r="D6" i="13"/>
  <c r="G6" i="13"/>
  <c r="D138" i="1"/>
  <c r="C138" i="1"/>
  <c r="G138" i="1"/>
  <c r="F138" i="1"/>
  <c r="E138" i="1"/>
  <c r="BC120" i="5"/>
  <c r="BB120" i="5"/>
  <c r="BD120" i="5" s="1"/>
  <c r="R120" i="5"/>
  <c r="O61" i="5"/>
  <c r="Q61" i="5"/>
  <c r="Q37" i="5"/>
  <c r="O37" i="5"/>
  <c r="M192" i="5"/>
  <c r="AB168" i="5"/>
  <c r="F106" i="1"/>
  <c r="E106" i="1"/>
  <c r="G106" i="1"/>
  <c r="D106" i="1"/>
  <c r="C106" i="1"/>
  <c r="F61" i="5"/>
  <c r="H67" i="5"/>
  <c r="H51" i="12"/>
  <c r="J51" i="12" s="1"/>
  <c r="P50" i="5"/>
  <c r="H50" i="5"/>
  <c r="G94" i="13"/>
  <c r="L94" i="5" s="1"/>
  <c r="D94" i="13"/>
  <c r="E95" i="12" s="1"/>
  <c r="G95" i="12" s="1"/>
  <c r="N107" i="12"/>
  <c r="P107" i="12" s="1"/>
  <c r="T106" i="5"/>
  <c r="L106" i="5"/>
  <c r="G55" i="13"/>
  <c r="D55" i="13"/>
  <c r="H85" i="5"/>
  <c r="E87" i="1"/>
  <c r="R80" i="5"/>
  <c r="BC80" i="5"/>
  <c r="BB80" i="5"/>
  <c r="BD80" i="5" s="1"/>
  <c r="N74" i="5"/>
  <c r="AT74" i="5"/>
  <c r="AV74" i="5" s="1"/>
  <c r="AU74" i="5"/>
  <c r="BC68" i="5"/>
  <c r="BB68" i="5"/>
  <c r="BD68" i="5" s="1"/>
  <c r="R68" i="5"/>
  <c r="H16" i="5"/>
  <c r="E18" i="1"/>
  <c r="E70" i="12"/>
  <c r="G70" i="12" s="1"/>
  <c r="N69" i="5"/>
  <c r="F77" i="1"/>
  <c r="G77" i="1"/>
  <c r="E77" i="1"/>
  <c r="D77" i="1"/>
  <c r="C77" i="1"/>
  <c r="L29" i="5"/>
  <c r="J29" i="5"/>
  <c r="H29" i="5"/>
  <c r="F29" i="5"/>
  <c r="P27" i="5"/>
  <c r="AY27" i="5"/>
  <c r="AX27" i="5"/>
  <c r="AZ27" i="5" s="1"/>
  <c r="Y3" i="11"/>
  <c r="AG3" i="11"/>
  <c r="AL3" i="11" s="1"/>
  <c r="AD3" i="5"/>
  <c r="AB3" i="5"/>
  <c r="H93" i="5"/>
  <c r="F93" i="5"/>
  <c r="E47" i="1"/>
  <c r="D47" i="1"/>
  <c r="C47" i="1"/>
  <c r="G47" i="1"/>
  <c r="F47" i="1"/>
  <c r="L41" i="5"/>
  <c r="J41" i="5"/>
  <c r="F41" i="5"/>
  <c r="M27" i="5"/>
  <c r="R27" i="5"/>
  <c r="BC27" i="5"/>
  <c r="BB27" i="5"/>
  <c r="BD27" i="5" s="1"/>
  <c r="AB35" i="5"/>
  <c r="M35" i="5"/>
  <c r="M135" i="12"/>
  <c r="N103" i="12"/>
  <c r="P103" i="12" s="1"/>
  <c r="T102" i="5"/>
  <c r="E23" i="1"/>
  <c r="D23" i="1"/>
  <c r="C23" i="1"/>
  <c r="G23" i="1"/>
  <c r="F23" i="1"/>
  <c r="M179" i="10"/>
  <c r="F143" i="10"/>
  <c r="F82" i="10"/>
  <c r="M82" i="10"/>
  <c r="P59" i="5"/>
  <c r="AY59" i="5"/>
  <c r="AX59" i="5"/>
  <c r="AZ59" i="5" s="1"/>
  <c r="G8" i="13"/>
  <c r="F8" i="13"/>
  <c r="K9" i="12" s="1"/>
  <c r="M9" i="12" s="1"/>
  <c r="E8" i="13"/>
  <c r="H9" i="12" s="1"/>
  <c r="J9" i="12" s="1"/>
  <c r="M71" i="10"/>
  <c r="M33" i="5"/>
  <c r="L33" i="5"/>
  <c r="J33" i="5"/>
  <c r="H33" i="5"/>
  <c r="F33" i="5"/>
  <c r="H20" i="5"/>
  <c r="F20" i="5"/>
  <c r="L20" i="5"/>
  <c r="J20" i="5"/>
  <c r="N20" i="5"/>
  <c r="AU20" i="5"/>
  <c r="AT20" i="5"/>
  <c r="AV20" i="5" s="1"/>
  <c r="J154" i="10"/>
  <c r="M83" i="10"/>
  <c r="M147" i="10"/>
  <c r="G41" i="1"/>
  <c r="E41" i="1"/>
  <c r="D41" i="1"/>
  <c r="C41" i="1"/>
  <c r="F41" i="1"/>
  <c r="M155" i="10"/>
  <c r="J82" i="10"/>
  <c r="N68" i="9"/>
  <c r="F124" i="10"/>
  <c r="J124" i="10"/>
  <c r="AB81" i="5"/>
  <c r="H81" i="5"/>
  <c r="F81" i="5"/>
  <c r="L81" i="5"/>
  <c r="F136" i="10"/>
  <c r="N57" i="5"/>
  <c r="AU57" i="5"/>
  <c r="AT57" i="5"/>
  <c r="AV57" i="5" s="1"/>
  <c r="Q149" i="9"/>
  <c r="AB98" i="5"/>
  <c r="N169" i="9"/>
  <c r="Q115" i="9"/>
  <c r="F40" i="10"/>
  <c r="N5" i="9"/>
  <c r="J88" i="10"/>
  <c r="N119" i="9"/>
  <c r="Q143" i="9"/>
  <c r="BB2" i="5"/>
  <c r="BD2" i="5" s="1"/>
  <c r="BC2" i="5"/>
  <c r="F18" i="10"/>
  <c r="N83" i="9"/>
  <c r="R193" i="5"/>
  <c r="AV149" i="5"/>
  <c r="AV72" i="5"/>
  <c r="F195" i="6"/>
  <c r="F189" i="6"/>
  <c r="F183" i="6"/>
  <c r="F177" i="6"/>
  <c r="F171" i="6"/>
  <c r="F165" i="6"/>
  <c r="F159" i="6"/>
  <c r="F153" i="6"/>
  <c r="F147" i="6"/>
  <c r="F141" i="6"/>
  <c r="F135" i="6"/>
  <c r="F129" i="6"/>
  <c r="F123" i="6"/>
  <c r="F117" i="6"/>
  <c r="F111" i="6"/>
  <c r="F105" i="6"/>
  <c r="F99" i="6"/>
  <c r="F93" i="6"/>
  <c r="F87" i="6"/>
  <c r="F81" i="6"/>
  <c r="F75" i="6"/>
  <c r="F69" i="6"/>
  <c r="F63" i="6"/>
  <c r="F57" i="6"/>
  <c r="F51" i="6"/>
  <c r="F45" i="6"/>
  <c r="F39" i="6"/>
  <c r="F33" i="6"/>
  <c r="F27" i="6"/>
  <c r="F21" i="6"/>
  <c r="F15" i="6"/>
  <c r="F9" i="6"/>
  <c r="F5" i="6"/>
  <c r="F2" i="6"/>
  <c r="F196" i="6"/>
  <c r="F190" i="6"/>
  <c r="F184" i="6"/>
  <c r="F178" i="6"/>
  <c r="F172" i="6"/>
  <c r="F166" i="6"/>
  <c r="F160" i="6"/>
  <c r="F154" i="6"/>
  <c r="F148" i="6"/>
  <c r="F142" i="6"/>
  <c r="F136" i="6"/>
  <c r="F130" i="6"/>
  <c r="F124" i="6"/>
  <c r="F118" i="6"/>
  <c r="F112" i="6"/>
  <c r="F106" i="6"/>
  <c r="F100" i="6"/>
  <c r="F94" i="6"/>
  <c r="F88" i="6"/>
  <c r="F82" i="6"/>
  <c r="F76" i="6"/>
  <c r="F70" i="6"/>
  <c r="F64" i="6"/>
  <c r="F58" i="6"/>
  <c r="F52" i="6"/>
  <c r="F46" i="6"/>
  <c r="F40" i="6"/>
  <c r="F34" i="6"/>
  <c r="F28" i="6"/>
  <c r="F22" i="6"/>
  <c r="F16" i="6"/>
  <c r="F10" i="6"/>
  <c r="F198" i="6"/>
  <c r="F192" i="6"/>
  <c r="F186" i="6"/>
  <c r="F180" i="6"/>
  <c r="F174" i="6"/>
  <c r="F168" i="6"/>
  <c r="F162" i="6"/>
  <c r="F156" i="6"/>
  <c r="F150" i="6"/>
  <c r="F144" i="6"/>
  <c r="F138" i="6"/>
  <c r="F132" i="6"/>
  <c r="F126" i="6"/>
  <c r="F120" i="6"/>
  <c r="F114" i="6"/>
  <c r="F108" i="6"/>
  <c r="F102" i="6"/>
  <c r="F96" i="6"/>
  <c r="F90" i="6"/>
  <c r="F84" i="6"/>
  <c r="F78" i="6"/>
  <c r="F72" i="6"/>
  <c r="F66" i="6"/>
  <c r="F60" i="6"/>
  <c r="F54" i="6"/>
  <c r="F48" i="6"/>
  <c r="F42" i="6"/>
  <c r="F36" i="6"/>
  <c r="F30" i="6"/>
  <c r="F24" i="6"/>
  <c r="F18" i="6"/>
  <c r="F12" i="6"/>
  <c r="F199" i="6"/>
  <c r="F193" i="6"/>
  <c r="F187" i="6"/>
  <c r="F181" i="6"/>
  <c r="F175" i="6"/>
  <c r="F169" i="6"/>
  <c r="F163" i="6"/>
  <c r="F157" i="6"/>
  <c r="F151" i="6"/>
  <c r="F145" i="6"/>
  <c r="F139" i="6"/>
  <c r="F133" i="6"/>
  <c r="F127" i="6"/>
  <c r="F121" i="6"/>
  <c r="F115" i="6"/>
  <c r="F109" i="6"/>
  <c r="F103" i="6"/>
  <c r="F97" i="6"/>
  <c r="F91" i="6"/>
  <c r="F85" i="6"/>
  <c r="F79" i="6"/>
  <c r="F73" i="6"/>
  <c r="F67" i="6"/>
  <c r="F61" i="6"/>
  <c r="F55" i="6"/>
  <c r="F49" i="6"/>
  <c r="F43" i="6"/>
  <c r="F37" i="6"/>
  <c r="F31" i="6"/>
  <c r="F25" i="6"/>
  <c r="F19" i="6"/>
  <c r="F13" i="6"/>
  <c r="F7" i="6"/>
  <c r="F4" i="6"/>
  <c r="F200" i="6"/>
  <c r="F194" i="6"/>
  <c r="F188" i="6"/>
  <c r="F182" i="6"/>
  <c r="F176" i="6"/>
  <c r="F170" i="6"/>
  <c r="F164" i="6"/>
  <c r="F158" i="6"/>
  <c r="F152" i="6"/>
  <c r="F146" i="6"/>
  <c r="F140" i="6"/>
  <c r="F134" i="6"/>
  <c r="F128" i="6"/>
  <c r="F122" i="6"/>
  <c r="F116" i="6"/>
  <c r="F110" i="6"/>
  <c r="F104" i="6"/>
  <c r="F98" i="6"/>
  <c r="F92" i="6"/>
  <c r="F86" i="6"/>
  <c r="F80" i="6"/>
  <c r="F74" i="6"/>
  <c r="F68" i="6"/>
  <c r="F62" i="6"/>
  <c r="F56" i="6"/>
  <c r="F50" i="6"/>
  <c r="F44" i="6"/>
  <c r="F38" i="6"/>
  <c r="F32" i="6"/>
  <c r="F26" i="6"/>
  <c r="F20" i="6"/>
  <c r="F14" i="6"/>
  <c r="F8" i="6"/>
  <c r="F191" i="6"/>
  <c r="F119" i="6"/>
  <c r="F47" i="6"/>
  <c r="F197" i="6"/>
  <c r="F125" i="6"/>
  <c r="F53" i="6"/>
  <c r="F41" i="6"/>
  <c r="F131" i="6"/>
  <c r="F59" i="6"/>
  <c r="F35" i="6"/>
  <c r="F137" i="6"/>
  <c r="F65" i="6"/>
  <c r="F29" i="6"/>
  <c r="F143" i="6"/>
  <c r="F71" i="6"/>
  <c r="F23" i="6"/>
  <c r="F3" i="6"/>
  <c r="F149" i="6"/>
  <c r="F77" i="6"/>
  <c r="F17" i="6"/>
  <c r="F155" i="6"/>
  <c r="F83" i="6"/>
  <c r="F11" i="6"/>
  <c r="F6" i="6"/>
  <c r="F161" i="6"/>
  <c r="F89" i="6"/>
  <c r="F167" i="6"/>
  <c r="F95" i="6"/>
  <c r="F173" i="6"/>
  <c r="F101" i="6"/>
  <c r="F179" i="6"/>
  <c r="F107" i="6"/>
  <c r="F185" i="6"/>
  <c r="F113" i="6"/>
  <c r="AU143" i="5"/>
  <c r="R105" i="5"/>
  <c r="R199" i="5"/>
  <c r="AU90" i="5"/>
  <c r="J262" i="15"/>
  <c r="AV43" i="5"/>
  <c r="BH26" i="5"/>
  <c r="BH62" i="5"/>
  <c r="P17" i="5"/>
  <c r="AU17" i="5"/>
  <c r="AR55" i="5"/>
  <c r="BH6" i="5"/>
  <c r="AV52" i="5"/>
  <c r="BH115" i="5"/>
  <c r="AU34" i="5"/>
  <c r="BH38" i="5"/>
  <c r="BH39" i="5"/>
  <c r="AR95" i="5"/>
  <c r="T5" i="12"/>
  <c r="S3" i="12"/>
  <c r="X6" i="12"/>
  <c r="S4" i="12"/>
  <c r="W6" i="12"/>
  <c r="D13" i="10" l="1"/>
  <c r="BC29" i="5"/>
  <c r="AP200" i="5"/>
  <c r="AR200" i="5" s="1"/>
  <c r="BC197" i="5"/>
  <c r="AP189" i="5"/>
  <c r="AR189" i="5" s="1"/>
  <c r="AQ147" i="5"/>
  <c r="N200" i="5"/>
  <c r="L36" i="5"/>
  <c r="BC48" i="5"/>
  <c r="AU18" i="5"/>
  <c r="AC189" i="5"/>
  <c r="L104" i="5"/>
  <c r="AU36" i="5"/>
  <c r="AP42" i="5"/>
  <c r="AR42" i="5" s="1"/>
  <c r="AC42" i="5"/>
  <c r="I2" i="11"/>
  <c r="R48" i="5"/>
  <c r="AC7" i="5"/>
  <c r="J81" i="5"/>
  <c r="AG2" i="11"/>
  <c r="AL2" i="11" s="1"/>
  <c r="BI2" i="5" s="1"/>
  <c r="R72" i="5"/>
  <c r="K37" i="12"/>
  <c r="M37" i="12" s="1"/>
  <c r="Y2" i="11"/>
  <c r="AC143" i="5"/>
  <c r="AQ143" i="5"/>
  <c r="BB109" i="5"/>
  <c r="BD109" i="5" s="1"/>
  <c r="BC109" i="5"/>
  <c r="AZ13" i="5"/>
  <c r="AX93" i="5"/>
  <c r="AZ93" i="5" s="1"/>
  <c r="AY107" i="5"/>
  <c r="J36" i="5"/>
  <c r="AC157" i="5"/>
  <c r="AP191" i="5"/>
  <c r="AR191" i="5" s="1"/>
  <c r="AC191" i="5"/>
  <c r="N191" i="5"/>
  <c r="J31" i="5"/>
  <c r="AZ33" i="5"/>
  <c r="R75" i="5"/>
  <c r="AP157" i="5"/>
  <c r="AR157" i="5" s="1"/>
  <c r="AC182" i="5"/>
  <c r="AQ182" i="5"/>
  <c r="AP182" i="5"/>
  <c r="AR182" i="5" s="1"/>
  <c r="J15" i="10"/>
  <c r="AC73" i="5"/>
  <c r="AP73" i="5"/>
  <c r="AR73" i="5" s="1"/>
  <c r="BC147" i="5"/>
  <c r="BB147" i="5"/>
  <c r="BD147" i="5" s="1"/>
  <c r="J39" i="5"/>
  <c r="F162" i="5"/>
  <c r="AQ200" i="5"/>
  <c r="H49" i="12"/>
  <c r="J49" i="12" s="1"/>
  <c r="AC147" i="5"/>
  <c r="N161" i="5"/>
  <c r="H25" i="5"/>
  <c r="P68" i="5"/>
  <c r="AX123" i="5"/>
  <c r="AZ123" i="5" s="1"/>
  <c r="P123" i="5"/>
  <c r="AP179" i="5"/>
  <c r="AR179" i="5" s="1"/>
  <c r="AC179" i="5"/>
  <c r="P30" i="5"/>
  <c r="J13" i="10"/>
  <c r="M13" i="10"/>
  <c r="AP85" i="5"/>
  <c r="AR85" i="5" s="1"/>
  <c r="AC85" i="5"/>
  <c r="AQ85" i="5"/>
  <c r="M262" i="15"/>
  <c r="O262" i="15" s="1"/>
  <c r="F129" i="5"/>
  <c r="AC12" i="5"/>
  <c r="AP12" i="5"/>
  <c r="AR12" i="5" s="1"/>
  <c r="AZ107" i="5"/>
  <c r="N109" i="5"/>
  <c r="F22" i="5"/>
  <c r="R128" i="5"/>
  <c r="AP61" i="5"/>
  <c r="AR61" i="5" s="1"/>
  <c r="AC61" i="5"/>
  <c r="BC5" i="5"/>
  <c r="BB5" i="5"/>
  <c r="BD5" i="5" s="1"/>
  <c r="F186" i="5"/>
  <c r="AZ199" i="5"/>
  <c r="N47" i="5"/>
  <c r="AP48" i="5"/>
  <c r="AR48" i="5" s="1"/>
  <c r="AC48" i="5"/>
  <c r="AQ48" i="5"/>
  <c r="R78" i="5"/>
  <c r="AP36" i="5"/>
  <c r="AR36" i="5" s="1"/>
  <c r="AC36" i="5"/>
  <c r="T162" i="5"/>
  <c r="L79" i="5"/>
  <c r="AC21" i="5"/>
  <c r="P107" i="5"/>
  <c r="AY199" i="5"/>
  <c r="L173" i="5"/>
  <c r="AP17" i="5"/>
  <c r="AR17" i="5" s="1"/>
  <c r="AC17" i="5"/>
  <c r="BC198" i="5"/>
  <c r="BB198" i="5"/>
  <c r="BD198" i="5" s="1"/>
  <c r="N131" i="12"/>
  <c r="P131" i="12" s="1"/>
  <c r="J87" i="5"/>
  <c r="AX166" i="5"/>
  <c r="AZ166" i="5" s="1"/>
  <c r="AY11" i="5"/>
  <c r="BC78" i="5"/>
  <c r="N92" i="5"/>
  <c r="AZ103" i="5"/>
  <c r="T173" i="5"/>
  <c r="F185" i="5"/>
  <c r="J9" i="5"/>
  <c r="F37" i="5"/>
  <c r="AP90" i="5"/>
  <c r="AR90" i="5" s="1"/>
  <c r="AC90" i="5"/>
  <c r="AP66" i="5"/>
  <c r="AR66" i="5" s="1"/>
  <c r="AC66" i="5"/>
  <c r="BC143" i="5"/>
  <c r="AT92" i="5"/>
  <c r="AV92" i="5" s="1"/>
  <c r="F109" i="5"/>
  <c r="E186" i="12"/>
  <c r="G186" i="12" s="1"/>
  <c r="AZ117" i="5"/>
  <c r="F51" i="5"/>
  <c r="F47" i="5"/>
  <c r="R35" i="5"/>
  <c r="AT104" i="5"/>
  <c r="AV104" i="5" s="1"/>
  <c r="AZ60" i="5"/>
  <c r="AP79" i="5"/>
  <c r="AR79" i="5" s="1"/>
  <c r="AC79" i="5"/>
  <c r="AQ187" i="5"/>
  <c r="AP187" i="5"/>
  <c r="AR187" i="5" s="1"/>
  <c r="AC187" i="5"/>
  <c r="P148" i="5"/>
  <c r="N80" i="12"/>
  <c r="P80" i="12" s="1"/>
  <c r="F28" i="5"/>
  <c r="F140" i="5"/>
  <c r="N140" i="5"/>
  <c r="AZ81" i="5"/>
  <c r="AP54" i="5"/>
  <c r="AR54" i="5" s="1"/>
  <c r="AC54" i="5"/>
  <c r="AC18" i="5"/>
  <c r="AP18" i="5"/>
  <c r="AR18" i="5" s="1"/>
  <c r="AC6" i="5"/>
  <c r="AP6" i="5"/>
  <c r="AR6" i="5" s="1"/>
  <c r="F122" i="5"/>
  <c r="F139" i="5"/>
  <c r="P33" i="5"/>
  <c r="R23" i="5"/>
  <c r="D18" i="16"/>
  <c r="C18" i="16" s="1"/>
  <c r="N98" i="5"/>
  <c r="AU98" i="5"/>
  <c r="AT98" i="5"/>
  <c r="AV98" i="5" s="1"/>
  <c r="BB22" i="5"/>
  <c r="BD22" i="5" s="1"/>
  <c r="R22" i="5"/>
  <c r="BC22" i="5"/>
  <c r="AC92" i="5"/>
  <c r="AQ92" i="5"/>
  <c r="AP92" i="5"/>
  <c r="AR92" i="5" s="1"/>
  <c r="H150" i="12"/>
  <c r="J150" i="12" s="1"/>
  <c r="H149" i="5"/>
  <c r="P149" i="5"/>
  <c r="E146" i="12"/>
  <c r="G146" i="12" s="1"/>
  <c r="F145" i="5"/>
  <c r="H47" i="12"/>
  <c r="J47" i="12" s="1"/>
  <c r="H46" i="5"/>
  <c r="H67" i="12"/>
  <c r="J67" i="12" s="1"/>
  <c r="H66" i="5"/>
  <c r="P66" i="5"/>
  <c r="AP100" i="5"/>
  <c r="AR100" i="5" s="1"/>
  <c r="AC100" i="5"/>
  <c r="AQ100" i="5"/>
  <c r="AY182" i="5"/>
  <c r="AX182" i="5"/>
  <c r="AZ182" i="5" s="1"/>
  <c r="P182" i="5"/>
  <c r="N44" i="12"/>
  <c r="P44" i="12" s="1"/>
  <c r="T43" i="5"/>
  <c r="J135" i="5"/>
  <c r="BC171" i="5"/>
  <c r="BB171" i="5"/>
  <c r="BD171" i="5" s="1"/>
  <c r="R171" i="5"/>
  <c r="P69" i="5"/>
  <c r="AY69" i="5"/>
  <c r="AX69" i="5"/>
  <c r="AZ69" i="5" s="1"/>
  <c r="AY55" i="5"/>
  <c r="AX55" i="5"/>
  <c r="AZ55" i="5" s="1"/>
  <c r="P55" i="5"/>
  <c r="AY64" i="5"/>
  <c r="AX64" i="5"/>
  <c r="AZ64" i="5" s="1"/>
  <c r="P64" i="5"/>
  <c r="N47" i="12"/>
  <c r="P47" i="12" s="1"/>
  <c r="L46" i="5"/>
  <c r="T46" i="5"/>
  <c r="AP163" i="5"/>
  <c r="AR163" i="5" s="1"/>
  <c r="AQ163" i="5"/>
  <c r="AC163" i="5"/>
  <c r="AU29" i="5"/>
  <c r="AT29" i="5"/>
  <c r="AV29" i="5" s="1"/>
  <c r="N29" i="5"/>
  <c r="AY102" i="5"/>
  <c r="AX102" i="5"/>
  <c r="AZ102" i="5" s="1"/>
  <c r="P102" i="5"/>
  <c r="N193" i="12"/>
  <c r="P193" i="12" s="1"/>
  <c r="T192" i="5"/>
  <c r="N158" i="5"/>
  <c r="AU158" i="5"/>
  <c r="AT158" i="5"/>
  <c r="AV158" i="5" s="1"/>
  <c r="R39" i="5"/>
  <c r="H65" i="12"/>
  <c r="J65" i="12" s="1"/>
  <c r="H64" i="5"/>
  <c r="BI3" i="5"/>
  <c r="AA4" i="12"/>
  <c r="AY37" i="5"/>
  <c r="AX37" i="5"/>
  <c r="AZ37" i="5" s="1"/>
  <c r="P37" i="5"/>
  <c r="N7" i="12"/>
  <c r="P7" i="12" s="1"/>
  <c r="T6" i="5"/>
  <c r="L6" i="5"/>
  <c r="AU130" i="5"/>
  <c r="AT130" i="5"/>
  <c r="AV130" i="5" s="1"/>
  <c r="N130" i="5"/>
  <c r="AY170" i="5"/>
  <c r="AX170" i="5"/>
  <c r="AZ170" i="5" s="1"/>
  <c r="P170" i="5"/>
  <c r="K146" i="12"/>
  <c r="M146" i="12" s="1"/>
  <c r="R145" i="5"/>
  <c r="J145" i="5"/>
  <c r="AU41" i="5"/>
  <c r="AT41" i="5"/>
  <c r="AV41" i="5" s="1"/>
  <c r="N41" i="5"/>
  <c r="AY125" i="5"/>
  <c r="AX125" i="5"/>
  <c r="AZ125" i="5" s="1"/>
  <c r="P125" i="5"/>
  <c r="AT172" i="5"/>
  <c r="AV172" i="5" s="1"/>
  <c r="N172" i="5"/>
  <c r="AU172" i="5"/>
  <c r="N68" i="12"/>
  <c r="P68" i="12" s="1"/>
  <c r="T67" i="5"/>
  <c r="P82" i="5"/>
  <c r="AY82" i="5"/>
  <c r="AX82" i="5"/>
  <c r="AZ82" i="5" s="1"/>
  <c r="H195" i="6"/>
  <c r="H189" i="6"/>
  <c r="H183" i="6"/>
  <c r="H177" i="6"/>
  <c r="H171" i="6"/>
  <c r="H165" i="6"/>
  <c r="H159" i="6"/>
  <c r="H153" i="6"/>
  <c r="H147" i="6"/>
  <c r="H141" i="6"/>
  <c r="H135" i="6"/>
  <c r="H129" i="6"/>
  <c r="H123" i="6"/>
  <c r="H117" i="6"/>
  <c r="H111" i="6"/>
  <c r="H105" i="6"/>
  <c r="H99" i="6"/>
  <c r="H93" i="6"/>
  <c r="H87" i="6"/>
  <c r="H81" i="6"/>
  <c r="H75" i="6"/>
  <c r="H69" i="6"/>
  <c r="H63" i="6"/>
  <c r="H57" i="6"/>
  <c r="H51" i="6"/>
  <c r="H196" i="6"/>
  <c r="H190" i="6"/>
  <c r="H184" i="6"/>
  <c r="H178" i="6"/>
  <c r="H172" i="6"/>
  <c r="H166" i="6"/>
  <c r="H160" i="6"/>
  <c r="H154" i="6"/>
  <c r="H148" i="6"/>
  <c r="H142" i="6"/>
  <c r="H136" i="6"/>
  <c r="H130" i="6"/>
  <c r="H124" i="6"/>
  <c r="H118" i="6"/>
  <c r="H112" i="6"/>
  <c r="H106" i="6"/>
  <c r="H100" i="6"/>
  <c r="H94" i="6"/>
  <c r="H88" i="6"/>
  <c r="H82" i="6"/>
  <c r="H76" i="6"/>
  <c r="H70" i="6"/>
  <c r="H64" i="6"/>
  <c r="H58" i="6"/>
  <c r="H52" i="6"/>
  <c r="H46" i="6"/>
  <c r="H40" i="6"/>
  <c r="H34" i="6"/>
  <c r="H28" i="6"/>
  <c r="H22" i="6"/>
  <c r="H16" i="6"/>
  <c r="H10" i="6"/>
  <c r="H197" i="6"/>
  <c r="H191" i="6"/>
  <c r="H185" i="6"/>
  <c r="H179" i="6"/>
  <c r="H173" i="6"/>
  <c r="H167" i="6"/>
  <c r="H161" i="6"/>
  <c r="H155" i="6"/>
  <c r="H149" i="6"/>
  <c r="H143" i="6"/>
  <c r="H137" i="6"/>
  <c r="H131" i="6"/>
  <c r="H125" i="6"/>
  <c r="H119" i="6"/>
  <c r="H113" i="6"/>
  <c r="H107" i="6"/>
  <c r="H101" i="6"/>
  <c r="H95" i="6"/>
  <c r="H89" i="6"/>
  <c r="H83" i="6"/>
  <c r="H77" i="6"/>
  <c r="H71" i="6"/>
  <c r="H65" i="6"/>
  <c r="H59" i="6"/>
  <c r="H53" i="6"/>
  <c r="H47" i="6"/>
  <c r="H41" i="6"/>
  <c r="H35" i="6"/>
  <c r="H29" i="6"/>
  <c r="H23" i="6"/>
  <c r="H17" i="6"/>
  <c r="H11" i="6"/>
  <c r="H6" i="6"/>
  <c r="H3" i="6"/>
  <c r="H198" i="6"/>
  <c r="H192" i="6"/>
  <c r="H186" i="6"/>
  <c r="H180" i="6"/>
  <c r="H174" i="6"/>
  <c r="H168" i="6"/>
  <c r="H162" i="6"/>
  <c r="H156" i="6"/>
  <c r="H150" i="6"/>
  <c r="H144" i="6"/>
  <c r="H138" i="6"/>
  <c r="H132" i="6"/>
  <c r="H126" i="6"/>
  <c r="H120" i="6"/>
  <c r="H114" i="6"/>
  <c r="H108" i="6"/>
  <c r="H102" i="6"/>
  <c r="H96" i="6"/>
  <c r="H90" i="6"/>
  <c r="H84" i="6"/>
  <c r="H78" i="6"/>
  <c r="H72" i="6"/>
  <c r="H66" i="6"/>
  <c r="H60" i="6"/>
  <c r="H54" i="6"/>
  <c r="H48" i="6"/>
  <c r="H42" i="6"/>
  <c r="H36" i="6"/>
  <c r="H30" i="6"/>
  <c r="H24" i="6"/>
  <c r="H18" i="6"/>
  <c r="H12" i="6"/>
  <c r="H200" i="6"/>
  <c r="H194" i="6"/>
  <c r="H188" i="6"/>
  <c r="H182" i="6"/>
  <c r="H176" i="6"/>
  <c r="H170" i="6"/>
  <c r="H164" i="6"/>
  <c r="H158" i="6"/>
  <c r="H152" i="6"/>
  <c r="H146" i="6"/>
  <c r="H140" i="6"/>
  <c r="H134" i="6"/>
  <c r="H128" i="6"/>
  <c r="H122" i="6"/>
  <c r="H116" i="6"/>
  <c r="H110" i="6"/>
  <c r="H104" i="6"/>
  <c r="H98" i="6"/>
  <c r="H92" i="6"/>
  <c r="H86" i="6"/>
  <c r="H80" i="6"/>
  <c r="H74" i="6"/>
  <c r="H68" i="6"/>
  <c r="H62" i="6"/>
  <c r="H56" i="6"/>
  <c r="H50" i="6"/>
  <c r="H44" i="6"/>
  <c r="H38" i="6"/>
  <c r="H32" i="6"/>
  <c r="H26" i="6"/>
  <c r="H20" i="6"/>
  <c r="H14" i="6"/>
  <c r="H8" i="6"/>
  <c r="H193" i="6"/>
  <c r="H121" i="6"/>
  <c r="H49" i="6"/>
  <c r="H45" i="6"/>
  <c r="H199" i="6"/>
  <c r="H127" i="6"/>
  <c r="H55" i="6"/>
  <c r="H43" i="6"/>
  <c r="H39" i="6"/>
  <c r="H2" i="6"/>
  <c r="H133" i="6"/>
  <c r="H61" i="6"/>
  <c r="H37" i="6"/>
  <c r="H33" i="6"/>
  <c r="H139" i="6"/>
  <c r="H67" i="6"/>
  <c r="H31" i="6"/>
  <c r="H27" i="6"/>
  <c r="H145" i="6"/>
  <c r="H73" i="6"/>
  <c r="H25" i="6"/>
  <c r="H21" i="6"/>
  <c r="H151" i="6"/>
  <c r="H79" i="6"/>
  <c r="H19" i="6"/>
  <c r="H15" i="6"/>
  <c r="H157" i="6"/>
  <c r="H85" i="6"/>
  <c r="H13" i="6"/>
  <c r="H9" i="6"/>
  <c r="H163" i="6"/>
  <c r="H91" i="6"/>
  <c r="H7" i="6"/>
  <c r="H5" i="6"/>
  <c r="H4" i="6"/>
  <c r="H169" i="6"/>
  <c r="H97" i="6"/>
  <c r="H175" i="6"/>
  <c r="H103" i="6"/>
  <c r="H181" i="6"/>
  <c r="H109" i="6"/>
  <c r="H187" i="6"/>
  <c r="H115" i="6"/>
  <c r="BC137" i="5"/>
  <c r="BB137" i="5"/>
  <c r="BD137" i="5" s="1"/>
  <c r="R137" i="5"/>
  <c r="AY194" i="5"/>
  <c r="AX194" i="5"/>
  <c r="AZ194" i="5" s="1"/>
  <c r="P194" i="5"/>
  <c r="D20" i="16"/>
  <c r="C20" i="16"/>
  <c r="K150" i="12"/>
  <c r="M150" i="12" s="1"/>
  <c r="J149" i="5"/>
  <c r="R149" i="5"/>
  <c r="H87" i="12"/>
  <c r="J87" i="12" s="1"/>
  <c r="P86" i="5"/>
  <c r="H86" i="5"/>
  <c r="BC168" i="5"/>
  <c r="R168" i="5"/>
  <c r="BB168" i="5"/>
  <c r="BD168" i="5" s="1"/>
  <c r="K67" i="12"/>
  <c r="M67" i="12" s="1"/>
  <c r="J66" i="5"/>
  <c r="R66" i="5"/>
  <c r="N182" i="5"/>
  <c r="AU182" i="5"/>
  <c r="AT182" i="5"/>
  <c r="AV182" i="5" s="1"/>
  <c r="N58" i="12"/>
  <c r="P58" i="12" s="1"/>
  <c r="T57" i="5"/>
  <c r="N117" i="12"/>
  <c r="P117" i="12" s="1"/>
  <c r="T116" i="5"/>
  <c r="E44" i="12"/>
  <c r="G44" i="12" s="1"/>
  <c r="N43" i="5"/>
  <c r="AQ128" i="5"/>
  <c r="AP128" i="5"/>
  <c r="AR128" i="5" s="1"/>
  <c r="AC128" i="5"/>
  <c r="BC69" i="5"/>
  <c r="BB69" i="5"/>
  <c r="BD69" i="5" s="1"/>
  <c r="R69" i="5"/>
  <c r="BB64" i="5"/>
  <c r="BD64" i="5" s="1"/>
  <c r="BC64" i="5"/>
  <c r="R64" i="5"/>
  <c r="AT163" i="5"/>
  <c r="AV163" i="5" s="1"/>
  <c r="N163" i="5"/>
  <c r="AU163" i="5"/>
  <c r="BC33" i="5"/>
  <c r="BB33" i="5"/>
  <c r="BD33" i="5" s="1"/>
  <c r="R33" i="5"/>
  <c r="AQ63" i="5"/>
  <c r="AP63" i="5"/>
  <c r="AR63" i="5" s="1"/>
  <c r="AC63" i="5"/>
  <c r="BC102" i="5"/>
  <c r="BB102" i="5"/>
  <c r="BD102" i="5" s="1"/>
  <c r="R102" i="5"/>
  <c r="AY10" i="5"/>
  <c r="AX10" i="5"/>
  <c r="AZ10" i="5" s="1"/>
  <c r="P10" i="5"/>
  <c r="AU103" i="5"/>
  <c r="AT103" i="5"/>
  <c r="AV103" i="5" s="1"/>
  <c r="N103" i="5"/>
  <c r="AU137" i="5"/>
  <c r="AT137" i="5"/>
  <c r="AV137" i="5" s="1"/>
  <c r="N137" i="5"/>
  <c r="AQ190" i="5"/>
  <c r="AP190" i="5"/>
  <c r="AR190" i="5" s="1"/>
  <c r="AC190" i="5"/>
  <c r="AY186" i="5"/>
  <c r="AX186" i="5"/>
  <c r="AZ186" i="5" s="1"/>
  <c r="P186" i="5"/>
  <c r="AX104" i="5"/>
  <c r="AZ104" i="5" s="1"/>
  <c r="AY104" i="5"/>
  <c r="P104" i="5"/>
  <c r="P118" i="5"/>
  <c r="AY118" i="5"/>
  <c r="AX118" i="5"/>
  <c r="AZ118" i="5" s="1"/>
  <c r="N65" i="12"/>
  <c r="P65" i="12" s="1"/>
  <c r="L64" i="5"/>
  <c r="T64" i="5"/>
  <c r="AQ138" i="5"/>
  <c r="AP138" i="5"/>
  <c r="AR138" i="5" s="1"/>
  <c r="AC138" i="5"/>
  <c r="O3" i="13"/>
  <c r="D3" i="13"/>
  <c r="G3" i="13"/>
  <c r="C3" i="13"/>
  <c r="O3" i="11"/>
  <c r="W3" i="11"/>
  <c r="L3" i="5" s="1"/>
  <c r="N3" i="13"/>
  <c r="S3" i="11"/>
  <c r="K3" i="11"/>
  <c r="F3" i="5" s="1"/>
  <c r="G3" i="11"/>
  <c r="B3" i="13" s="1"/>
  <c r="B55" i="15" s="1"/>
  <c r="P3" i="13"/>
  <c r="R37" i="5"/>
  <c r="BC37" i="5"/>
  <c r="BB37" i="5"/>
  <c r="BD37" i="5" s="1"/>
  <c r="E7" i="12"/>
  <c r="G7" i="12" s="1"/>
  <c r="F6" i="5"/>
  <c r="N6" i="5"/>
  <c r="BB151" i="5"/>
  <c r="BD151" i="5" s="1"/>
  <c r="BC151" i="5"/>
  <c r="R151" i="5"/>
  <c r="P130" i="5"/>
  <c r="AY130" i="5"/>
  <c r="AX130" i="5"/>
  <c r="AZ130" i="5" s="1"/>
  <c r="N170" i="5"/>
  <c r="AU170" i="5"/>
  <c r="AT170" i="5"/>
  <c r="AV170" i="5" s="1"/>
  <c r="H39" i="5"/>
  <c r="P129" i="5"/>
  <c r="AY129" i="5"/>
  <c r="AX129" i="5"/>
  <c r="AZ129" i="5" s="1"/>
  <c r="AX146" i="5"/>
  <c r="AZ146" i="5" s="1"/>
  <c r="AY146" i="5"/>
  <c r="P146" i="5"/>
  <c r="N164" i="5"/>
  <c r="AU164" i="5"/>
  <c r="AT164" i="5"/>
  <c r="AV164" i="5" s="1"/>
  <c r="P83" i="5"/>
  <c r="AY83" i="5"/>
  <c r="AX83" i="5"/>
  <c r="AZ83" i="5" s="1"/>
  <c r="BB76" i="5"/>
  <c r="BD76" i="5" s="1"/>
  <c r="BC76" i="5"/>
  <c r="R76" i="5"/>
  <c r="N157" i="5"/>
  <c r="AU157" i="5"/>
  <c r="AT157" i="5"/>
  <c r="AV157" i="5" s="1"/>
  <c r="AP172" i="5"/>
  <c r="AR172" i="5" s="1"/>
  <c r="AC172" i="5"/>
  <c r="AQ172" i="5"/>
  <c r="N60" i="12"/>
  <c r="P60" i="12" s="1"/>
  <c r="T59" i="5"/>
  <c r="N40" i="12"/>
  <c r="P40" i="12" s="1"/>
  <c r="T39" i="5"/>
  <c r="AQ53" i="5"/>
  <c r="AP53" i="5"/>
  <c r="AR53" i="5" s="1"/>
  <c r="AC53" i="5"/>
  <c r="K12" i="12"/>
  <c r="M12" i="12" s="1"/>
  <c r="R11" i="5"/>
  <c r="B41" i="15"/>
  <c r="E15" i="15"/>
  <c r="AQ4" i="5"/>
  <c r="AP4" i="5"/>
  <c r="AR4" i="5" s="1"/>
  <c r="R82" i="5"/>
  <c r="BB82" i="5"/>
  <c r="BD82" i="5" s="1"/>
  <c r="BC82" i="5"/>
  <c r="AU197" i="5"/>
  <c r="N197" i="5"/>
  <c r="AT197" i="5"/>
  <c r="AV197" i="5" s="1"/>
  <c r="R81" i="5"/>
  <c r="BC81" i="5"/>
  <c r="BB81" i="5"/>
  <c r="BD81" i="5" s="1"/>
  <c r="BC8" i="5"/>
  <c r="R8" i="5"/>
  <c r="BB8" i="5"/>
  <c r="BD8" i="5" s="1"/>
  <c r="R192" i="5"/>
  <c r="BC192" i="5"/>
  <c r="BB192" i="5"/>
  <c r="BD192" i="5" s="1"/>
  <c r="N192" i="12"/>
  <c r="P192" i="12" s="1"/>
  <c r="L191" i="5"/>
  <c r="T191" i="5"/>
  <c r="C16" i="16"/>
  <c r="B22" i="16"/>
  <c r="D16" i="16"/>
  <c r="AF3" i="5"/>
  <c r="AI3" i="11"/>
  <c r="Q3" i="11"/>
  <c r="AY174" i="5"/>
  <c r="AX174" i="5"/>
  <c r="AZ174" i="5" s="1"/>
  <c r="P174" i="5"/>
  <c r="N150" i="12"/>
  <c r="P150" i="12" s="1"/>
  <c r="L149" i="5"/>
  <c r="T149" i="5"/>
  <c r="AY189" i="5"/>
  <c r="P189" i="5"/>
  <c r="AX189" i="5"/>
  <c r="AZ189" i="5" s="1"/>
  <c r="H192" i="5"/>
  <c r="N67" i="12"/>
  <c r="P67" i="12" s="1"/>
  <c r="T66" i="5"/>
  <c r="L66" i="5"/>
  <c r="R47" i="5"/>
  <c r="AY88" i="5"/>
  <c r="AX88" i="5"/>
  <c r="AZ88" i="5" s="1"/>
  <c r="P88" i="5"/>
  <c r="H41" i="12"/>
  <c r="J41" i="12" s="1"/>
  <c r="H40" i="5"/>
  <c r="N128" i="5"/>
  <c r="AU128" i="5"/>
  <c r="AT128" i="5"/>
  <c r="AV128" i="5" s="1"/>
  <c r="N111" i="12"/>
  <c r="P111" i="12" s="1"/>
  <c r="T110" i="5"/>
  <c r="P110" i="5"/>
  <c r="AY110" i="5"/>
  <c r="AX110" i="5"/>
  <c r="AZ110" i="5" s="1"/>
  <c r="BC10" i="5"/>
  <c r="BB10" i="5"/>
  <c r="BD10" i="5" s="1"/>
  <c r="R10" i="5"/>
  <c r="H135" i="5"/>
  <c r="AY139" i="5"/>
  <c r="AX139" i="5"/>
  <c r="AZ139" i="5" s="1"/>
  <c r="P139" i="5"/>
  <c r="AY137" i="5"/>
  <c r="AX137" i="5"/>
  <c r="AZ137" i="5" s="1"/>
  <c r="P137" i="5"/>
  <c r="AU190" i="5"/>
  <c r="AT190" i="5"/>
  <c r="AV190" i="5" s="1"/>
  <c r="N190" i="5"/>
  <c r="K187" i="12"/>
  <c r="M187" i="12" s="1"/>
  <c r="J186" i="5"/>
  <c r="BC186" i="5"/>
  <c r="BB186" i="5"/>
  <c r="BD186" i="5" s="1"/>
  <c r="R186" i="5"/>
  <c r="A23" i="16"/>
  <c r="E16" i="16" s="1"/>
  <c r="D23" i="16"/>
  <c r="C23" i="16"/>
  <c r="B23" i="16"/>
  <c r="E23" i="16"/>
  <c r="R118" i="5"/>
  <c r="BC118" i="5"/>
  <c r="BB118" i="5"/>
  <c r="BD118" i="5" s="1"/>
  <c r="N9" i="12"/>
  <c r="P9" i="12" s="1"/>
  <c r="T8" i="5"/>
  <c r="N95" i="12"/>
  <c r="P95" i="12" s="1"/>
  <c r="T94" i="5"/>
  <c r="AY9" i="5"/>
  <c r="AX9" i="5"/>
  <c r="AZ9" i="5" s="1"/>
  <c r="P9" i="5"/>
  <c r="E68" i="12"/>
  <c r="G68" i="12" s="1"/>
  <c r="N67" i="5"/>
  <c r="AQ98" i="5"/>
  <c r="AP98" i="5"/>
  <c r="AR98" i="5" s="1"/>
  <c r="AC98" i="5"/>
  <c r="K7" i="12"/>
  <c r="M7" i="12" s="1"/>
  <c r="J6" i="5"/>
  <c r="R6" i="5"/>
  <c r="AY20" i="5"/>
  <c r="AX20" i="5"/>
  <c r="AZ20" i="5" s="1"/>
  <c r="P20" i="5"/>
  <c r="AU53" i="5"/>
  <c r="AT53" i="5"/>
  <c r="AV53" i="5" s="1"/>
  <c r="N53" i="5"/>
  <c r="AQ171" i="5"/>
  <c r="AP171" i="5"/>
  <c r="AR171" i="5" s="1"/>
  <c r="AC171" i="5"/>
  <c r="D6" i="16"/>
  <c r="G3" i="16" s="1"/>
  <c r="B208" i="1"/>
  <c r="H23" i="12"/>
  <c r="J23" i="12" s="1"/>
  <c r="H22" i="5"/>
  <c r="H146" i="12"/>
  <c r="J146" i="12" s="1"/>
  <c r="P145" i="5"/>
  <c r="H145" i="5"/>
  <c r="BC174" i="5"/>
  <c r="R174" i="5"/>
  <c r="BB174" i="5"/>
  <c r="BD174" i="5" s="1"/>
  <c r="E156" i="12"/>
  <c r="G156" i="12" s="1"/>
  <c r="F155" i="5"/>
  <c r="N155" i="5"/>
  <c r="K192" i="12"/>
  <c r="M192" i="12" s="1"/>
  <c r="J191" i="5"/>
  <c r="R191" i="5"/>
  <c r="E67" i="12"/>
  <c r="G67" i="12" s="1"/>
  <c r="F66" i="5"/>
  <c r="N66" i="5"/>
  <c r="N180" i="12"/>
  <c r="P180" i="12" s="1"/>
  <c r="L179" i="5"/>
  <c r="T179" i="5"/>
  <c r="P8" i="5"/>
  <c r="BB7" i="5"/>
  <c r="BD7" i="5" s="1"/>
  <c r="BC7" i="5"/>
  <c r="R7" i="5"/>
  <c r="BB88" i="5"/>
  <c r="BD88" i="5" s="1"/>
  <c r="BC88" i="5"/>
  <c r="R88" i="5"/>
  <c r="K41" i="12"/>
  <c r="M41" i="12" s="1"/>
  <c r="J40" i="5"/>
  <c r="N148" i="5"/>
  <c r="AU148" i="5"/>
  <c r="AT148" i="5"/>
  <c r="AV148" i="5" s="1"/>
  <c r="N110" i="5"/>
  <c r="AU110" i="5"/>
  <c r="AT110" i="5"/>
  <c r="AV110" i="5" s="1"/>
  <c r="AQ59" i="5"/>
  <c r="AP59" i="5"/>
  <c r="AR59" i="5" s="1"/>
  <c r="AC59" i="5"/>
  <c r="AY21" i="5"/>
  <c r="AX21" i="5"/>
  <c r="AZ21" i="5" s="1"/>
  <c r="P21" i="5"/>
  <c r="AU89" i="5"/>
  <c r="AT89" i="5"/>
  <c r="AV89" i="5" s="1"/>
  <c r="N89" i="5"/>
  <c r="K59" i="12"/>
  <c r="M59" i="12" s="1"/>
  <c r="J58" i="5"/>
  <c r="AX140" i="5"/>
  <c r="AZ140" i="5" s="1"/>
  <c r="AY140" i="5"/>
  <c r="P140" i="5"/>
  <c r="AT196" i="5"/>
  <c r="AV196" i="5" s="1"/>
  <c r="N196" i="5"/>
  <c r="AU196" i="5"/>
  <c r="H201" i="12"/>
  <c r="J201" i="12" s="1"/>
  <c r="P200" i="5"/>
  <c r="BC194" i="5"/>
  <c r="BB194" i="5"/>
  <c r="BD194" i="5" s="1"/>
  <c r="R194" i="5"/>
  <c r="AE2" i="5"/>
  <c r="AH2" i="11"/>
  <c r="M2" i="11"/>
  <c r="AU35" i="5"/>
  <c r="AT35" i="5"/>
  <c r="AV35" i="5" s="1"/>
  <c r="N35" i="5"/>
  <c r="AX61" i="5"/>
  <c r="AZ61" i="5" s="1"/>
  <c r="P61" i="5"/>
  <c r="AY61" i="5"/>
  <c r="E55" i="12"/>
  <c r="G55" i="12" s="1"/>
  <c r="F54" i="5"/>
  <c r="N54" i="5"/>
  <c r="AX159" i="5"/>
  <c r="AZ159" i="5" s="1"/>
  <c r="P159" i="5"/>
  <c r="AY159" i="5"/>
  <c r="N71" i="12"/>
  <c r="P71" i="12" s="1"/>
  <c r="L70" i="5"/>
  <c r="T70" i="5"/>
  <c r="AY67" i="5"/>
  <c r="P67" i="5"/>
  <c r="AX67" i="5"/>
  <c r="AZ67" i="5" s="1"/>
  <c r="N133" i="5"/>
  <c r="AU133" i="5"/>
  <c r="AT133" i="5"/>
  <c r="AV133" i="5" s="1"/>
  <c r="L39" i="5"/>
  <c r="P40" i="5"/>
  <c r="AY40" i="5"/>
  <c r="AX40" i="5"/>
  <c r="AZ40" i="5" s="1"/>
  <c r="AT99" i="5"/>
  <c r="AV99" i="5" s="1"/>
  <c r="AU99" i="5"/>
  <c r="N99" i="5"/>
  <c r="AP151" i="5"/>
  <c r="AR151" i="5" s="1"/>
  <c r="AQ151" i="5"/>
  <c r="AC151" i="5"/>
  <c r="L59" i="5"/>
  <c r="AU105" i="5"/>
  <c r="AT105" i="5"/>
  <c r="AV105" i="5" s="1"/>
  <c r="N105" i="5"/>
  <c r="BC134" i="5"/>
  <c r="BB134" i="5"/>
  <c r="BD134" i="5" s="1"/>
  <c r="R134" i="5"/>
  <c r="AQ140" i="5"/>
  <c r="AP140" i="5"/>
  <c r="AR140" i="5" s="1"/>
  <c r="AC140" i="5"/>
  <c r="M4" i="11"/>
  <c r="AH4" i="11"/>
  <c r="AE4" i="5"/>
  <c r="AC192" i="5"/>
  <c r="AQ192" i="5"/>
  <c r="AP192" i="5"/>
  <c r="AR192" i="5" s="1"/>
  <c r="BC121" i="5"/>
  <c r="R121" i="5"/>
  <c r="BB121" i="5"/>
  <c r="BD121" i="5" s="1"/>
  <c r="K23" i="12"/>
  <c r="M23" i="12" s="1"/>
  <c r="J22" i="5"/>
  <c r="AY25" i="5"/>
  <c r="AX25" i="5"/>
  <c r="AZ25" i="5" s="1"/>
  <c r="P25" i="5"/>
  <c r="AU118" i="5"/>
  <c r="AT118" i="5"/>
  <c r="AV118" i="5" s="1"/>
  <c r="N118" i="5"/>
  <c r="AY177" i="5"/>
  <c r="P177" i="5"/>
  <c r="AX177" i="5"/>
  <c r="AZ177" i="5" s="1"/>
  <c r="H156" i="12"/>
  <c r="J156" i="12" s="1"/>
  <c r="P155" i="5"/>
  <c r="H155" i="5"/>
  <c r="H164" i="12"/>
  <c r="J164" i="12" s="1"/>
  <c r="P163" i="5"/>
  <c r="H163" i="5"/>
  <c r="AY113" i="5"/>
  <c r="AX113" i="5"/>
  <c r="AZ113" i="5" s="1"/>
  <c r="P113" i="5"/>
  <c r="R92" i="5"/>
  <c r="BC92" i="5"/>
  <c r="BB92" i="5"/>
  <c r="BD92" i="5" s="1"/>
  <c r="K180" i="12"/>
  <c r="M180" i="12" s="1"/>
  <c r="J179" i="5"/>
  <c r="R179" i="5"/>
  <c r="AZ8" i="5"/>
  <c r="R29" i="5"/>
  <c r="N52" i="12"/>
  <c r="P52" i="12" s="1"/>
  <c r="T51" i="5"/>
  <c r="P7" i="5"/>
  <c r="AY7" i="5"/>
  <c r="AX7" i="5"/>
  <c r="AZ7" i="5" s="1"/>
  <c r="N121" i="5"/>
  <c r="AU121" i="5"/>
  <c r="AT121" i="5"/>
  <c r="AV121" i="5" s="1"/>
  <c r="AY156" i="5"/>
  <c r="P65" i="5"/>
  <c r="F168" i="5"/>
  <c r="N31" i="12"/>
  <c r="P31" i="12" s="1"/>
  <c r="L30" i="5"/>
  <c r="T30" i="5"/>
  <c r="AY103" i="5"/>
  <c r="AP148" i="5"/>
  <c r="AR148" i="5" s="1"/>
  <c r="AC148" i="5"/>
  <c r="AQ148" i="5"/>
  <c r="AY33" i="5"/>
  <c r="AU59" i="5"/>
  <c r="AT59" i="5"/>
  <c r="AV59" i="5" s="1"/>
  <c r="N59" i="5"/>
  <c r="AZ41" i="5"/>
  <c r="AC89" i="5"/>
  <c r="AQ89" i="5"/>
  <c r="AP89" i="5"/>
  <c r="AR89" i="5" s="1"/>
  <c r="AY162" i="5"/>
  <c r="AX162" i="5"/>
  <c r="AZ162" i="5" s="1"/>
  <c r="P162" i="5"/>
  <c r="E59" i="12"/>
  <c r="G59" i="12" s="1"/>
  <c r="F58" i="5"/>
  <c r="N58" i="5"/>
  <c r="R140" i="5"/>
  <c r="BC140" i="5"/>
  <c r="BB140" i="5"/>
  <c r="BD140" i="5" s="1"/>
  <c r="K71" i="12"/>
  <c r="M71" i="12" s="1"/>
  <c r="J70" i="5"/>
  <c r="F110" i="5"/>
  <c r="AY45" i="5"/>
  <c r="AX45" i="5"/>
  <c r="AZ45" i="5" s="1"/>
  <c r="P45" i="5"/>
  <c r="AY93" i="5"/>
  <c r="N134" i="12"/>
  <c r="P134" i="12" s="1"/>
  <c r="T133" i="5"/>
  <c r="H148" i="12"/>
  <c r="J148" i="12" s="1"/>
  <c r="H147" i="5"/>
  <c r="P147" i="5"/>
  <c r="N89" i="12"/>
  <c r="P89" i="12" s="1"/>
  <c r="L88" i="5"/>
  <c r="T88" i="5"/>
  <c r="AC35" i="5"/>
  <c r="AQ35" i="5"/>
  <c r="AP35" i="5"/>
  <c r="AR35" i="5" s="1"/>
  <c r="N55" i="12"/>
  <c r="P55" i="12" s="1"/>
  <c r="L54" i="5"/>
  <c r="T54" i="5"/>
  <c r="BC159" i="5"/>
  <c r="BB159" i="5"/>
  <c r="BD159" i="5" s="1"/>
  <c r="R159" i="5"/>
  <c r="AX46" i="5"/>
  <c r="AZ46" i="5" s="1"/>
  <c r="AY46" i="5"/>
  <c r="P46" i="5"/>
  <c r="R40" i="5"/>
  <c r="BC40" i="5"/>
  <c r="BB40" i="5"/>
  <c r="BD40" i="5" s="1"/>
  <c r="AQ109" i="5"/>
  <c r="AP109" i="5"/>
  <c r="AR109" i="5" s="1"/>
  <c r="AC109" i="5"/>
  <c r="AT151" i="5"/>
  <c r="AV151" i="5" s="1"/>
  <c r="N151" i="5"/>
  <c r="AU151" i="5"/>
  <c r="AQ38" i="5"/>
  <c r="AP38" i="5"/>
  <c r="AR38" i="5" s="1"/>
  <c r="AC38" i="5"/>
  <c r="AY105" i="5"/>
  <c r="AX105" i="5"/>
  <c r="AZ105" i="5" s="1"/>
  <c r="P105" i="5"/>
  <c r="BC156" i="5"/>
  <c r="BB156" i="5"/>
  <c r="BD156" i="5" s="1"/>
  <c r="R156" i="5"/>
  <c r="D44" i="15"/>
  <c r="T4" i="7"/>
  <c r="AX63" i="5"/>
  <c r="AZ63" i="5" s="1"/>
  <c r="AY63" i="5"/>
  <c r="P63" i="5"/>
  <c r="H187" i="12"/>
  <c r="J187" i="12" s="1"/>
  <c r="H186" i="5"/>
  <c r="BI4" i="5"/>
  <c r="AA5" i="12"/>
  <c r="AY87" i="5"/>
  <c r="AX87" i="5"/>
  <c r="AZ87" i="5" s="1"/>
  <c r="P87" i="5"/>
  <c r="AC65" i="5"/>
  <c r="AP65" i="5"/>
  <c r="AR65" i="5" s="1"/>
  <c r="AQ65" i="5"/>
  <c r="AQ94" i="5"/>
  <c r="AP94" i="5"/>
  <c r="AR94" i="5" s="1"/>
  <c r="AC94" i="5"/>
  <c r="AT180" i="5"/>
  <c r="AV180" i="5" s="1"/>
  <c r="N180" i="5"/>
  <c r="AU180" i="5"/>
  <c r="J127" i="5"/>
  <c r="J47" i="5"/>
  <c r="N24" i="12"/>
  <c r="P24" i="12" s="1"/>
  <c r="T23" i="5"/>
  <c r="BC25" i="5"/>
  <c r="R25" i="5"/>
  <c r="BB25" i="5"/>
  <c r="BD25" i="5" s="1"/>
  <c r="AQ118" i="5"/>
  <c r="AP118" i="5"/>
  <c r="AR118" i="5" s="1"/>
  <c r="AC118" i="5"/>
  <c r="R177" i="5"/>
  <c r="BC177" i="5"/>
  <c r="BB177" i="5"/>
  <c r="BD177" i="5" s="1"/>
  <c r="N156" i="12"/>
  <c r="P156" i="12" s="1"/>
  <c r="L155" i="5"/>
  <c r="T155" i="5"/>
  <c r="AU11" i="5"/>
  <c r="AT11" i="5"/>
  <c r="AV11" i="5" s="1"/>
  <c r="N11" i="5"/>
  <c r="AU77" i="5"/>
  <c r="AT77" i="5"/>
  <c r="AV77" i="5" s="1"/>
  <c r="N77" i="5"/>
  <c r="BC113" i="5"/>
  <c r="BB113" i="5"/>
  <c r="BD113" i="5" s="1"/>
  <c r="R113" i="5"/>
  <c r="N197" i="12"/>
  <c r="P197" i="12" s="1"/>
  <c r="L196" i="5"/>
  <c r="T196" i="5"/>
  <c r="H180" i="12"/>
  <c r="J180" i="12" s="1"/>
  <c r="P179" i="5"/>
  <c r="H179" i="5"/>
  <c r="AY8" i="5"/>
  <c r="L192" i="5"/>
  <c r="AY121" i="5"/>
  <c r="AX121" i="5"/>
  <c r="AZ121" i="5" s="1"/>
  <c r="P121" i="5"/>
  <c r="AZ65" i="5"/>
  <c r="R15" i="5"/>
  <c r="E31" i="12"/>
  <c r="G31" i="12" s="1"/>
  <c r="F30" i="5"/>
  <c r="N30" i="5"/>
  <c r="AY128" i="5"/>
  <c r="AY41" i="5"/>
  <c r="H59" i="12"/>
  <c r="J59" i="12" s="1"/>
  <c r="H58" i="5"/>
  <c r="H110" i="5"/>
  <c r="BC45" i="5"/>
  <c r="BB45" i="5"/>
  <c r="BD45" i="5" s="1"/>
  <c r="R45" i="5"/>
  <c r="AY34" i="5"/>
  <c r="AX34" i="5"/>
  <c r="AZ34" i="5" s="1"/>
  <c r="P34" i="5"/>
  <c r="BC135" i="5"/>
  <c r="BB135" i="5"/>
  <c r="BD135" i="5" s="1"/>
  <c r="R135" i="5"/>
  <c r="N152" i="5"/>
  <c r="AT152" i="5"/>
  <c r="AV152" i="5" s="1"/>
  <c r="AU152" i="5"/>
  <c r="K148" i="12"/>
  <c r="M148" i="12" s="1"/>
  <c r="R147" i="5"/>
  <c r="P131" i="5"/>
  <c r="AY131" i="5"/>
  <c r="AX131" i="5"/>
  <c r="AZ131" i="5" s="1"/>
  <c r="AY193" i="5"/>
  <c r="AX193" i="5"/>
  <c r="AZ193" i="5" s="1"/>
  <c r="P193" i="5"/>
  <c r="P154" i="5"/>
  <c r="AY154" i="5"/>
  <c r="AX154" i="5"/>
  <c r="AZ154" i="5" s="1"/>
  <c r="BB112" i="5"/>
  <c r="BD112" i="5" s="1"/>
  <c r="R112" i="5"/>
  <c r="BC112" i="5"/>
  <c r="BB196" i="5"/>
  <c r="BD196" i="5" s="1"/>
  <c r="R196" i="5"/>
  <c r="BC196" i="5"/>
  <c r="E261" i="15"/>
  <c r="R61" i="5"/>
  <c r="BC61" i="5"/>
  <c r="BB61" i="5"/>
  <c r="BD61" i="5" s="1"/>
  <c r="BC67" i="5"/>
  <c r="BB67" i="5"/>
  <c r="BD67" i="5" s="1"/>
  <c r="R67" i="5"/>
  <c r="AQ133" i="5"/>
  <c r="AP133" i="5"/>
  <c r="AR133" i="5" s="1"/>
  <c r="AC133" i="5"/>
  <c r="N94" i="12"/>
  <c r="P94" i="12" s="1"/>
  <c r="T93" i="5"/>
  <c r="AQ150" i="5"/>
  <c r="AP150" i="5"/>
  <c r="AR150" i="5" s="1"/>
  <c r="AC150" i="5"/>
  <c r="AY157" i="5"/>
  <c r="AX157" i="5"/>
  <c r="AZ157" i="5" s="1"/>
  <c r="P157" i="5"/>
  <c r="H43" i="12"/>
  <c r="J43" i="12" s="1"/>
  <c r="H42" i="5"/>
  <c r="P42" i="5"/>
  <c r="N12" i="12"/>
  <c r="P12" i="12" s="1"/>
  <c r="T11" i="5"/>
  <c r="E56" i="12"/>
  <c r="G56" i="12" s="1"/>
  <c r="N55" i="5"/>
  <c r="K55" i="12"/>
  <c r="M55" i="12" s="1"/>
  <c r="J54" i="5"/>
  <c r="R54" i="5"/>
  <c r="N169" i="5"/>
  <c r="AU169" i="5"/>
  <c r="AT169" i="5"/>
  <c r="AV169" i="5" s="1"/>
  <c r="H61" i="12"/>
  <c r="J61" i="12" s="1"/>
  <c r="H60" i="5"/>
  <c r="P60" i="5"/>
  <c r="BB46" i="5"/>
  <c r="BD46" i="5" s="1"/>
  <c r="R46" i="5"/>
  <c r="BC46" i="5"/>
  <c r="E16" i="3"/>
  <c r="D16" i="3"/>
  <c r="F21" i="5"/>
  <c r="N136" i="5"/>
  <c r="AU136" i="5"/>
  <c r="AT136" i="5"/>
  <c r="AV136" i="5" s="1"/>
  <c r="K108" i="12"/>
  <c r="M108" i="12" s="1"/>
  <c r="R107" i="5"/>
  <c r="AP160" i="5"/>
  <c r="AR160" i="5" s="1"/>
  <c r="AC160" i="5"/>
  <c r="AQ160" i="5"/>
  <c r="AY3" i="5"/>
  <c r="AX3" i="5"/>
  <c r="AZ3" i="5" s="1"/>
  <c r="E128" i="12"/>
  <c r="G128" i="12" s="1"/>
  <c r="F127" i="5"/>
  <c r="N127" i="5"/>
  <c r="AQ162" i="5"/>
  <c r="AP162" i="5"/>
  <c r="AR162" i="5" s="1"/>
  <c r="AC162" i="5"/>
  <c r="AQ141" i="5"/>
  <c r="AP141" i="5"/>
  <c r="AR141" i="5" s="1"/>
  <c r="AC141" i="5"/>
  <c r="BC63" i="5"/>
  <c r="R63" i="5"/>
  <c r="BB63" i="5"/>
  <c r="BD63" i="5" s="1"/>
  <c r="BC43" i="5"/>
  <c r="BB43" i="5"/>
  <c r="BD43" i="5" s="1"/>
  <c r="R43" i="5"/>
  <c r="AQ181" i="5"/>
  <c r="AP181" i="5"/>
  <c r="AR181" i="5" s="1"/>
  <c r="AC181" i="5"/>
  <c r="C4" i="13"/>
  <c r="AC4" i="5" s="1"/>
  <c r="D4" i="13"/>
  <c r="G4" i="13"/>
  <c r="K4" i="11"/>
  <c r="F4" i="5" s="1"/>
  <c r="W4" i="11"/>
  <c r="O4" i="11"/>
  <c r="S4" i="11"/>
  <c r="G4" i="11"/>
  <c r="B4" i="13" s="1"/>
  <c r="B56" i="15" s="1"/>
  <c r="P4" i="13"/>
  <c r="O4" i="13"/>
  <c r="N4" i="13"/>
  <c r="AY91" i="5"/>
  <c r="AX91" i="5"/>
  <c r="AZ91" i="5" s="1"/>
  <c r="P91" i="5"/>
  <c r="AU87" i="5"/>
  <c r="N87" i="5"/>
  <c r="AT87" i="5"/>
  <c r="AV87" i="5" s="1"/>
  <c r="P165" i="5"/>
  <c r="AY165" i="5"/>
  <c r="AX165" i="5"/>
  <c r="AZ165" i="5" s="1"/>
  <c r="D33" i="15"/>
  <c r="E33" i="15" s="1"/>
  <c r="N190" i="12"/>
  <c r="P190" i="12" s="1"/>
  <c r="T189" i="5"/>
  <c r="AQ41" i="5"/>
  <c r="AP41" i="5"/>
  <c r="AR41" i="5" s="1"/>
  <c r="AC41" i="5"/>
  <c r="H43" i="5"/>
  <c r="AY138" i="5"/>
  <c r="N22" i="12"/>
  <c r="P22" i="12" s="1"/>
  <c r="T21" i="5"/>
  <c r="C35" i="16"/>
  <c r="AQ39" i="5"/>
  <c r="AP39" i="5"/>
  <c r="AR39" i="5" s="1"/>
  <c r="AC39" i="5"/>
  <c r="AQ83" i="5"/>
  <c r="AP83" i="5"/>
  <c r="AR83" i="5" s="1"/>
  <c r="AC83" i="5"/>
  <c r="AQ75" i="5"/>
  <c r="AP75" i="5"/>
  <c r="AR75" i="5" s="1"/>
  <c r="AC75" i="5"/>
  <c r="AY49" i="5"/>
  <c r="AX49" i="5"/>
  <c r="AZ49" i="5" s="1"/>
  <c r="P49" i="5"/>
  <c r="H120" i="12"/>
  <c r="J120" i="12" s="1"/>
  <c r="H119" i="5"/>
  <c r="BC187" i="5"/>
  <c r="BB187" i="5"/>
  <c r="BD187" i="5" s="1"/>
  <c r="R187" i="5"/>
  <c r="J8" i="5"/>
  <c r="AC47" i="5"/>
  <c r="AQ47" i="5"/>
  <c r="AP47" i="5"/>
  <c r="AR47" i="5" s="1"/>
  <c r="AQ27" i="5"/>
  <c r="AP27" i="5"/>
  <c r="AR27" i="5" s="1"/>
  <c r="AC27" i="5"/>
  <c r="AP11" i="5"/>
  <c r="AR11" i="5" s="1"/>
  <c r="AC11" i="5"/>
  <c r="AQ11" i="5"/>
  <c r="AY77" i="5"/>
  <c r="AX77" i="5"/>
  <c r="AZ77" i="5" s="1"/>
  <c r="P77" i="5"/>
  <c r="P119" i="5"/>
  <c r="AY119" i="5"/>
  <c r="AX119" i="5"/>
  <c r="AZ119" i="5" s="1"/>
  <c r="E180" i="12"/>
  <c r="G180" i="12" s="1"/>
  <c r="F179" i="5"/>
  <c r="N179" i="5"/>
  <c r="AU23" i="5"/>
  <c r="AT23" i="5"/>
  <c r="AV23" i="5" s="1"/>
  <c r="N23" i="5"/>
  <c r="AU71" i="5"/>
  <c r="AT71" i="5"/>
  <c r="AV71" i="5" s="1"/>
  <c r="N71" i="5"/>
  <c r="AY192" i="5"/>
  <c r="AZ172" i="5"/>
  <c r="K31" i="12"/>
  <c r="M31" i="12" s="1"/>
  <c r="J30" i="5"/>
  <c r="R30" i="5"/>
  <c r="K117" i="12"/>
  <c r="M117" i="12" s="1"/>
  <c r="R116" i="5"/>
  <c r="AZ128" i="5"/>
  <c r="J23" i="5"/>
  <c r="P41" i="5"/>
  <c r="N59" i="12"/>
  <c r="P59" i="12" s="1"/>
  <c r="L58" i="5"/>
  <c r="T58" i="5"/>
  <c r="N201" i="12"/>
  <c r="P201" i="12" s="1"/>
  <c r="T200" i="5"/>
  <c r="R124" i="5"/>
  <c r="R71" i="5"/>
  <c r="BB34" i="5"/>
  <c r="BD34" i="5" s="1"/>
  <c r="R34" i="5"/>
  <c r="BC34" i="5"/>
  <c r="AY135" i="5"/>
  <c r="AX135" i="5"/>
  <c r="AZ135" i="5" s="1"/>
  <c r="P135" i="5"/>
  <c r="AX152" i="5"/>
  <c r="AZ152" i="5" s="1"/>
  <c r="P152" i="5"/>
  <c r="AY152" i="5"/>
  <c r="N148" i="12"/>
  <c r="P148" i="12" s="1"/>
  <c r="L147" i="5"/>
  <c r="T147" i="5"/>
  <c r="G2" i="13"/>
  <c r="O2" i="13"/>
  <c r="N2" i="13"/>
  <c r="D2" i="13"/>
  <c r="C2" i="13"/>
  <c r="AC2" i="5" s="1"/>
  <c r="O2" i="11"/>
  <c r="G2" i="11"/>
  <c r="B2" i="13" s="1"/>
  <c r="B54" i="15" s="1"/>
  <c r="P2" i="13"/>
  <c r="K2" i="11"/>
  <c r="W2" i="11"/>
  <c r="S2" i="11"/>
  <c r="AT192" i="5"/>
  <c r="AV192" i="5" s="1"/>
  <c r="N192" i="5"/>
  <c r="AU192" i="5"/>
  <c r="AY114" i="5"/>
  <c r="AX114" i="5"/>
  <c r="AZ114" i="5" s="1"/>
  <c r="P114" i="5"/>
  <c r="P142" i="5"/>
  <c r="AY142" i="5"/>
  <c r="AX142" i="5"/>
  <c r="AZ142" i="5" s="1"/>
  <c r="E260" i="15"/>
  <c r="AC33" i="5"/>
  <c r="AQ33" i="5"/>
  <c r="AP33" i="5"/>
  <c r="AR33" i="5" s="1"/>
  <c r="AU129" i="5"/>
  <c r="N129" i="5"/>
  <c r="AT129" i="5"/>
  <c r="AV129" i="5" s="1"/>
  <c r="H192" i="12"/>
  <c r="J192" i="12" s="1"/>
  <c r="P191" i="5"/>
  <c r="H191" i="5"/>
  <c r="AT132" i="5"/>
  <c r="AV132" i="5" s="1"/>
  <c r="N132" i="5"/>
  <c r="AU132" i="5"/>
  <c r="BC103" i="5"/>
  <c r="BB103" i="5"/>
  <c r="BD103" i="5" s="1"/>
  <c r="R103" i="5"/>
  <c r="AU141" i="5"/>
  <c r="AT141" i="5"/>
  <c r="AV141" i="5" s="1"/>
  <c r="N141" i="5"/>
  <c r="AQ199" i="5"/>
  <c r="AP199" i="5"/>
  <c r="AR199" i="5" s="1"/>
  <c r="AC199" i="5"/>
  <c r="AU75" i="5"/>
  <c r="N75" i="5"/>
  <c r="AT75" i="5"/>
  <c r="AV75" i="5" s="1"/>
  <c r="AY43" i="5"/>
  <c r="AX43" i="5"/>
  <c r="AZ43" i="5" s="1"/>
  <c r="P43" i="5"/>
  <c r="H127" i="5"/>
  <c r="N181" i="5"/>
  <c r="AU181" i="5"/>
  <c r="AT181" i="5"/>
  <c r="AV181" i="5" s="1"/>
  <c r="R152" i="5"/>
  <c r="BC152" i="5"/>
  <c r="BB152" i="5"/>
  <c r="BD152" i="5" s="1"/>
  <c r="N79" i="5"/>
  <c r="E80" i="12"/>
  <c r="G80" i="12" s="1"/>
  <c r="D19" i="16"/>
  <c r="C19" i="16" s="1"/>
  <c r="K260" i="15"/>
  <c r="L260" i="15"/>
  <c r="L263" i="15" s="1"/>
  <c r="AY181" i="5"/>
  <c r="AY145" i="5"/>
  <c r="AY191" i="5"/>
  <c r="AY179" i="5"/>
  <c r="AY167" i="5"/>
  <c r="AY14" i="5"/>
  <c r="AZ86" i="5"/>
  <c r="AY147" i="5"/>
  <c r="AZ143" i="5"/>
  <c r="AY62" i="5"/>
  <c r="AY143" i="5"/>
  <c r="AY36" i="5"/>
  <c r="AY24" i="5"/>
  <c r="AY12" i="5"/>
  <c r="AY48" i="5"/>
  <c r="AZ179" i="5"/>
  <c r="AZ109" i="5"/>
  <c r="AY123" i="5"/>
  <c r="AY109" i="5"/>
  <c r="AZ84" i="5"/>
  <c r="AZ167" i="5"/>
  <c r="AY86" i="5"/>
  <c r="AY84" i="5"/>
  <c r="AZ32" i="5"/>
  <c r="AY111" i="5"/>
  <c r="AY56" i="5"/>
  <c r="AZ54" i="5"/>
  <c r="AZ42" i="5"/>
  <c r="AZ18" i="5"/>
  <c r="AY200" i="5"/>
  <c r="AY80" i="5"/>
  <c r="AZ74" i="5"/>
  <c r="AY66" i="5"/>
  <c r="AZ30" i="5"/>
  <c r="AY19" i="5"/>
  <c r="AZ191" i="5"/>
  <c r="AY72" i="5"/>
  <c r="AZ155" i="5"/>
  <c r="AY155" i="5"/>
  <c r="AZ50" i="5"/>
  <c r="AZ38" i="5"/>
  <c r="AZ26" i="5"/>
  <c r="AZ14" i="5"/>
  <c r="AY50" i="5"/>
  <c r="AY38" i="5"/>
  <c r="AY26" i="5"/>
  <c r="AY90" i="5"/>
  <c r="AY173" i="5"/>
  <c r="AZ24" i="5"/>
  <c r="AY141" i="5"/>
  <c r="AZ173" i="5"/>
  <c r="AY44" i="5"/>
  <c r="AZ62" i="5"/>
  <c r="AZ66" i="5"/>
  <c r="AZ48" i="5"/>
  <c r="AZ56" i="5"/>
  <c r="AY149" i="5"/>
  <c r="AY13" i="5"/>
  <c r="AY18" i="5"/>
  <c r="AZ72" i="5"/>
  <c r="AZ200" i="5"/>
  <c r="AY185" i="5"/>
  <c r="AZ80" i="5"/>
  <c r="AZ111" i="5"/>
  <c r="AY60" i="5"/>
  <c r="AZ149" i="5"/>
  <c r="AY68" i="5"/>
  <c r="AY17" i="5"/>
  <c r="AY30" i="5"/>
  <c r="AY163" i="5"/>
  <c r="AY5" i="5"/>
  <c r="AZ12" i="5"/>
  <c r="AY6" i="5"/>
  <c r="AZ19" i="5"/>
  <c r="AY32" i="5"/>
  <c r="AY161" i="5"/>
  <c r="AY42" i="5"/>
  <c r="AZ185" i="5"/>
  <c r="AY78" i="5"/>
  <c r="AY117" i="5"/>
  <c r="AZ44" i="5"/>
  <c r="AZ68" i="5"/>
  <c r="AZ36" i="5"/>
  <c r="AZ145" i="5"/>
  <c r="AZ141" i="5"/>
  <c r="AY74" i="5"/>
  <c r="AY54" i="5"/>
  <c r="AZ181" i="5"/>
  <c r="J15" i="5"/>
  <c r="AQ14" i="5"/>
  <c r="AP14" i="5"/>
  <c r="AR14" i="5" s="1"/>
  <c r="AC14" i="5"/>
  <c r="F79" i="5"/>
  <c r="R49" i="5"/>
  <c r="BC49" i="5"/>
  <c r="BB49" i="5"/>
  <c r="BD49" i="5" s="1"/>
  <c r="N85" i="12"/>
  <c r="P85" i="12" s="1"/>
  <c r="T84" i="5"/>
  <c r="L84" i="5"/>
  <c r="J133" i="5"/>
  <c r="P153" i="5"/>
  <c r="AY153" i="5"/>
  <c r="AX153" i="5"/>
  <c r="AZ153" i="5" s="1"/>
  <c r="AY187" i="5"/>
  <c r="AX187" i="5"/>
  <c r="AZ187" i="5" s="1"/>
  <c r="P187" i="5"/>
  <c r="R190" i="5"/>
  <c r="BC190" i="5"/>
  <c r="BB190" i="5"/>
  <c r="BD190" i="5" s="1"/>
  <c r="AZ53" i="5"/>
  <c r="AT120" i="5"/>
  <c r="AV120" i="5" s="1"/>
  <c r="N120" i="5"/>
  <c r="AU120" i="5"/>
  <c r="AQ145" i="5"/>
  <c r="AP145" i="5"/>
  <c r="AR145" i="5" s="1"/>
  <c r="AC145" i="5"/>
  <c r="K186" i="12"/>
  <c r="M186" i="12" s="1"/>
  <c r="J185" i="5"/>
  <c r="R185" i="5"/>
  <c r="AY23" i="5"/>
  <c r="P23" i="5"/>
  <c r="AX23" i="5"/>
  <c r="AZ23" i="5" s="1"/>
  <c r="P71" i="5"/>
  <c r="AY71" i="5"/>
  <c r="AX71" i="5"/>
  <c r="AZ71" i="5" s="1"/>
  <c r="AZ192" i="5"/>
  <c r="AQ166" i="5"/>
  <c r="AP166" i="5"/>
  <c r="AR166" i="5" s="1"/>
  <c r="AC166" i="5"/>
  <c r="AY172" i="5"/>
  <c r="N10" i="12"/>
  <c r="P10" i="12" s="1"/>
  <c r="T9" i="5"/>
  <c r="F43" i="5"/>
  <c r="J168" i="5"/>
  <c r="N151" i="12"/>
  <c r="P151" i="12" s="1"/>
  <c r="T150" i="5"/>
  <c r="AY180" i="5"/>
  <c r="AZ78" i="5"/>
  <c r="H71" i="5"/>
  <c r="R138" i="5"/>
  <c r="E87" i="12"/>
  <c r="G87" i="12" s="1"/>
  <c r="F86" i="5"/>
  <c r="N123" i="12"/>
  <c r="P123" i="12" s="1"/>
  <c r="T122" i="5"/>
  <c r="AQ195" i="5"/>
  <c r="AP195" i="5"/>
  <c r="AR195" i="5" s="1"/>
  <c r="AC195" i="5"/>
  <c r="L110" i="5"/>
  <c r="N99" i="12"/>
  <c r="P99" i="12" s="1"/>
  <c r="T98" i="5"/>
  <c r="AX70" i="5"/>
  <c r="AZ70" i="5" s="1"/>
  <c r="P70" i="5"/>
  <c r="AY70" i="5"/>
  <c r="N139" i="5"/>
  <c r="E258" i="15"/>
  <c r="AP2" i="5"/>
  <c r="AR2" i="5" s="1"/>
  <c r="AQ2" i="5"/>
  <c r="R93" i="5"/>
  <c r="R91" i="5"/>
  <c r="BC91" i="5"/>
  <c r="BB91" i="5"/>
  <c r="BD91" i="5" s="1"/>
  <c r="E43" i="12"/>
  <c r="G43" i="12" s="1"/>
  <c r="F42" i="5"/>
  <c r="N42" i="5"/>
  <c r="AU165" i="5"/>
  <c r="N165" i="5"/>
  <c r="AT165" i="5"/>
  <c r="AV165" i="5" s="1"/>
  <c r="AQ97" i="5"/>
  <c r="AP97" i="5"/>
  <c r="AR97" i="5" s="1"/>
  <c r="AC97" i="5"/>
  <c r="AQ93" i="5"/>
  <c r="AP93" i="5"/>
  <c r="AR93" i="5" s="1"/>
  <c r="AC93" i="5"/>
  <c r="AU33" i="5"/>
  <c r="AT33" i="5"/>
  <c r="AV33" i="5" s="1"/>
  <c r="N33" i="5"/>
  <c r="J93" i="5"/>
  <c r="K110" i="12"/>
  <c r="M110" i="12" s="1"/>
  <c r="R109" i="5"/>
  <c r="AY126" i="5"/>
  <c r="AX126" i="5"/>
  <c r="AZ126" i="5" s="1"/>
  <c r="P126" i="5"/>
  <c r="R108" i="5"/>
  <c r="BC108" i="5"/>
  <c r="BB108" i="5"/>
  <c r="BD108" i="5" s="1"/>
  <c r="AP184" i="5"/>
  <c r="AR184" i="5" s="1"/>
  <c r="AC184" i="5"/>
  <c r="AQ184" i="5"/>
  <c r="N61" i="12"/>
  <c r="P61" i="12" s="1"/>
  <c r="T60" i="5"/>
  <c r="L60" i="5"/>
  <c r="AQ50" i="5"/>
  <c r="AP50" i="5"/>
  <c r="AR50" i="5" s="1"/>
  <c r="AC50" i="5"/>
  <c r="AU102" i="5"/>
  <c r="AT102" i="5"/>
  <c r="AV102" i="5" s="1"/>
  <c r="N102" i="5"/>
  <c r="AQ103" i="5"/>
  <c r="AP103" i="5"/>
  <c r="AR103" i="5" s="1"/>
  <c r="AC103" i="5"/>
  <c r="AQ132" i="5"/>
  <c r="AP132" i="5"/>
  <c r="AR132" i="5" s="1"/>
  <c r="AC132" i="5"/>
  <c r="E41" i="12"/>
  <c r="G41" i="12" s="1"/>
  <c r="N40" i="5"/>
  <c r="F40" i="5"/>
  <c r="BC65" i="5"/>
  <c r="BB65" i="5"/>
  <c r="BD65" i="5" s="1"/>
  <c r="R65" i="5"/>
  <c r="K53" i="12"/>
  <c r="M53" i="12" s="1"/>
  <c r="J52" i="5"/>
  <c r="BC20" i="5"/>
  <c r="R20" i="5"/>
  <c r="BB20" i="5"/>
  <c r="BD20" i="5" s="1"/>
  <c r="AY75" i="5"/>
  <c r="AX75" i="5"/>
  <c r="AZ75" i="5" s="1"/>
  <c r="P75" i="5"/>
  <c r="N43" i="12"/>
  <c r="P43" i="12" s="1"/>
  <c r="L42" i="5"/>
  <c r="T42" i="5"/>
  <c r="N97" i="5"/>
  <c r="AT97" i="5"/>
  <c r="AV97" i="5" s="1"/>
  <c r="AU97" i="5"/>
  <c r="AU93" i="5"/>
  <c r="AT93" i="5"/>
  <c r="AV93" i="5" s="1"/>
  <c r="N93" i="5"/>
  <c r="AQ26" i="5"/>
  <c r="AP26" i="5"/>
  <c r="AR26" i="5" s="1"/>
  <c r="AC26" i="5"/>
  <c r="N139" i="12"/>
  <c r="P139" i="12" s="1"/>
  <c r="T138" i="5"/>
  <c r="N72" i="12"/>
  <c r="P72" i="12" s="1"/>
  <c r="T71" i="5"/>
  <c r="P16" i="5"/>
  <c r="AY16" i="5"/>
  <c r="AX16" i="5"/>
  <c r="AZ16" i="5" s="1"/>
  <c r="AX134" i="5"/>
  <c r="AZ134" i="5" s="1"/>
  <c r="AY134" i="5"/>
  <c r="P134" i="5"/>
  <c r="BC73" i="5"/>
  <c r="R73" i="5"/>
  <c r="BB73" i="5"/>
  <c r="BD73" i="5" s="1"/>
  <c r="E85" i="12"/>
  <c r="G85" i="12" s="1"/>
  <c r="F84" i="5"/>
  <c r="N84" i="5"/>
  <c r="N120" i="12"/>
  <c r="P120" i="12" s="1"/>
  <c r="T119" i="5"/>
  <c r="L119" i="5"/>
  <c r="AQ178" i="5"/>
  <c r="AP178" i="5"/>
  <c r="AR178" i="5" s="1"/>
  <c r="AC178" i="5"/>
  <c r="R153" i="5"/>
  <c r="BC153" i="5"/>
  <c r="BB153" i="5"/>
  <c r="BD153" i="5" s="1"/>
  <c r="AY198" i="5"/>
  <c r="AX198" i="5"/>
  <c r="AZ198" i="5" s="1"/>
  <c r="P198" i="5"/>
  <c r="K144" i="12"/>
  <c r="M144" i="12" s="1"/>
  <c r="J143" i="5"/>
  <c r="R143" i="5"/>
  <c r="H8" i="5"/>
  <c r="AY53" i="5"/>
  <c r="BC77" i="5"/>
  <c r="BB77" i="5"/>
  <c r="BD77" i="5" s="1"/>
  <c r="R77" i="5"/>
  <c r="P120" i="5"/>
  <c r="AY120" i="5"/>
  <c r="AX120" i="5"/>
  <c r="AZ120" i="5" s="1"/>
  <c r="AY58" i="5"/>
  <c r="AX58" i="5"/>
  <c r="AZ58" i="5" s="1"/>
  <c r="P58" i="5"/>
  <c r="N145" i="5"/>
  <c r="AU145" i="5"/>
  <c r="AT145" i="5"/>
  <c r="AV145" i="5" s="1"/>
  <c r="N186" i="12"/>
  <c r="P186" i="12" s="1"/>
  <c r="L185" i="5"/>
  <c r="T185" i="5"/>
  <c r="AQ91" i="5"/>
  <c r="AP91" i="5"/>
  <c r="AR91" i="5" s="1"/>
  <c r="AC91" i="5"/>
  <c r="L43" i="5"/>
  <c r="P192" i="5"/>
  <c r="AT96" i="5"/>
  <c r="AV96" i="5" s="1"/>
  <c r="N96" i="5"/>
  <c r="AU96" i="5"/>
  <c r="AZ100" i="5"/>
  <c r="AU166" i="5"/>
  <c r="AT166" i="5"/>
  <c r="AV166" i="5" s="1"/>
  <c r="N166" i="5"/>
  <c r="F67" i="5"/>
  <c r="F192" i="5"/>
  <c r="AZ180" i="5"/>
  <c r="AY127" i="5"/>
  <c r="AX127" i="5"/>
  <c r="AZ127" i="5" s="1"/>
  <c r="P127" i="5"/>
  <c r="H140" i="5"/>
  <c r="N188" i="5"/>
  <c r="AU188" i="5"/>
  <c r="AT188" i="5"/>
  <c r="AV188" i="5" s="1"/>
  <c r="J71" i="5"/>
  <c r="N87" i="12"/>
  <c r="P87" i="12" s="1"/>
  <c r="L86" i="5"/>
  <c r="T86" i="5"/>
  <c r="F65" i="5"/>
  <c r="R83" i="5"/>
  <c r="AZ136" i="5"/>
  <c r="R70" i="5"/>
  <c r="BC70" i="5"/>
  <c r="BB70" i="5"/>
  <c r="BD70" i="5" s="1"/>
  <c r="N9" i="5"/>
  <c r="AU9" i="5"/>
  <c r="AT9" i="5"/>
  <c r="AV9" i="5" s="1"/>
  <c r="N65" i="5"/>
  <c r="AU65" i="5"/>
  <c r="AT65" i="5"/>
  <c r="AV65" i="5" s="1"/>
  <c r="AQ81" i="5"/>
  <c r="AP81" i="5"/>
  <c r="AR81" i="5" s="1"/>
  <c r="AC81" i="5"/>
  <c r="AX164" i="5"/>
  <c r="AZ164" i="5" s="1"/>
  <c r="P164" i="5"/>
  <c r="AY164" i="5"/>
  <c r="P76" i="5"/>
  <c r="AY76" i="5"/>
  <c r="AX76" i="5"/>
  <c r="AZ76" i="5" s="1"/>
  <c r="N56" i="12"/>
  <c r="P56" i="12" s="1"/>
  <c r="T55" i="5"/>
  <c r="K61" i="12"/>
  <c r="M61" i="12" s="1"/>
  <c r="J60" i="5"/>
  <c r="R60" i="5"/>
  <c r="I4" i="7"/>
  <c r="J4" i="7"/>
  <c r="AU27" i="5"/>
  <c r="AT27" i="5"/>
  <c r="AV27" i="5" s="1"/>
  <c r="N27" i="5"/>
  <c r="L93" i="5"/>
  <c r="P108" i="5"/>
  <c r="AX108" i="5"/>
  <c r="AZ108" i="5" s="1"/>
  <c r="AY108" i="5"/>
  <c r="E61" i="12"/>
  <c r="G61" i="12" s="1"/>
  <c r="N60" i="5"/>
  <c r="F60" i="5"/>
  <c r="AP102" i="5"/>
  <c r="AR102" i="5" s="1"/>
  <c r="AC102" i="5"/>
  <c r="AQ102" i="5"/>
  <c r="K13" i="12"/>
  <c r="M13" i="12" s="1"/>
  <c r="J12" i="5"/>
  <c r="R12" i="5"/>
  <c r="AX116" i="5"/>
  <c r="AZ116" i="5" s="1"/>
  <c r="AY116" i="5"/>
  <c r="P116" i="5"/>
  <c r="AQ106" i="5"/>
  <c r="AP106" i="5"/>
  <c r="AR106" i="5" s="1"/>
  <c r="AC106" i="5"/>
  <c r="N128" i="12"/>
  <c r="P128" i="12" s="1"/>
  <c r="T127" i="5"/>
  <c r="AQ139" i="5"/>
  <c r="AP139" i="5"/>
  <c r="AR139" i="5" s="1"/>
  <c r="AC139" i="5"/>
  <c r="AQ177" i="5"/>
  <c r="AC177" i="5"/>
  <c r="AP177" i="5"/>
  <c r="AR177" i="5" s="1"/>
  <c r="K43" i="12"/>
  <c r="M43" i="12" s="1"/>
  <c r="J42" i="5"/>
  <c r="R42" i="5"/>
  <c r="AU107" i="5"/>
  <c r="AT107" i="5"/>
  <c r="AV107" i="5" s="1"/>
  <c r="N107" i="5"/>
  <c r="L57" i="5"/>
  <c r="P52" i="5"/>
  <c r="AY52" i="5"/>
  <c r="AX52" i="5"/>
  <c r="AZ52" i="5" s="1"/>
  <c r="AY101" i="5"/>
  <c r="P101" i="5"/>
  <c r="AX101" i="5"/>
  <c r="AZ101" i="5" s="1"/>
  <c r="R16" i="5"/>
  <c r="BC16" i="5"/>
  <c r="BB16" i="5"/>
  <c r="BD16" i="5" s="1"/>
  <c r="N134" i="5"/>
  <c r="AU134" i="5"/>
  <c r="AT134" i="5"/>
  <c r="AV134" i="5" s="1"/>
  <c r="AY73" i="5"/>
  <c r="AX73" i="5"/>
  <c r="AZ73" i="5" s="1"/>
  <c r="P73" i="5"/>
  <c r="F133" i="5"/>
  <c r="AU162" i="5"/>
  <c r="AT162" i="5"/>
  <c r="AV162" i="5" s="1"/>
  <c r="N162" i="5"/>
  <c r="AQ122" i="5"/>
  <c r="AP122" i="5"/>
  <c r="AR122" i="5" s="1"/>
  <c r="AC122" i="5"/>
  <c r="N186" i="5"/>
  <c r="AU198" i="5"/>
  <c r="AT198" i="5"/>
  <c r="AV198" i="5" s="1"/>
  <c r="N198" i="5"/>
  <c r="N144" i="12"/>
  <c r="P144" i="12" s="1"/>
  <c r="T143" i="5"/>
  <c r="L143" i="5"/>
  <c r="N49" i="12"/>
  <c r="P49" i="12" s="1"/>
  <c r="T48" i="5"/>
  <c r="L48" i="5"/>
  <c r="P4" i="7"/>
  <c r="L8" i="5"/>
  <c r="AU21" i="5"/>
  <c r="AT21" i="5"/>
  <c r="AV21" i="5" s="1"/>
  <c r="N21" i="5"/>
  <c r="R58" i="5"/>
  <c r="BB58" i="5"/>
  <c r="BD58" i="5" s="1"/>
  <c r="BC58" i="5"/>
  <c r="AQ154" i="5"/>
  <c r="AP154" i="5"/>
  <c r="AR154" i="5" s="1"/>
  <c r="AC154" i="5"/>
  <c r="N172" i="12"/>
  <c r="P172" i="12" s="1"/>
  <c r="T171" i="5"/>
  <c r="AZ163" i="5"/>
  <c r="N30" i="12"/>
  <c r="P30" i="12" s="1"/>
  <c r="T29" i="5"/>
  <c r="N94" i="5"/>
  <c r="P96" i="5"/>
  <c r="AX96" i="5"/>
  <c r="AZ96" i="5" s="1"/>
  <c r="AY96" i="5"/>
  <c r="AY133" i="5"/>
  <c r="AX133" i="5"/>
  <c r="AZ133" i="5" s="1"/>
  <c r="P133" i="5"/>
  <c r="AY100" i="5"/>
  <c r="E259" i="15"/>
  <c r="P39" i="5"/>
  <c r="AY39" i="5"/>
  <c r="AX39" i="5"/>
  <c r="AZ39" i="5" s="1"/>
  <c r="BC31" i="5"/>
  <c r="BB31" i="5"/>
  <c r="BD31" i="5" s="1"/>
  <c r="R31" i="5"/>
  <c r="BC127" i="5"/>
  <c r="BB127" i="5"/>
  <c r="BD127" i="5" s="1"/>
  <c r="R127" i="5"/>
  <c r="AT156" i="5"/>
  <c r="AV156" i="5" s="1"/>
  <c r="N156" i="5"/>
  <c r="AU156" i="5"/>
  <c r="AX188" i="5"/>
  <c r="AZ188" i="5" s="1"/>
  <c r="P188" i="5"/>
  <c r="AY188" i="5"/>
  <c r="AZ161" i="5"/>
  <c r="AP57" i="5"/>
  <c r="AR57" i="5" s="1"/>
  <c r="AQ57" i="5"/>
  <c r="AC57" i="5"/>
  <c r="H83" i="5"/>
  <c r="L71" i="5"/>
  <c r="E49" i="12"/>
  <c r="G49" i="12" s="1"/>
  <c r="F48" i="5"/>
  <c r="N48" i="5"/>
  <c r="J196" i="5"/>
  <c r="H65" i="5"/>
  <c r="F9" i="5"/>
  <c r="F94" i="5"/>
  <c r="F77" i="5"/>
  <c r="AY79" i="5"/>
  <c r="AX79" i="5"/>
  <c r="AZ79" i="5" s="1"/>
  <c r="P79" i="5"/>
  <c r="AU95" i="5"/>
  <c r="AT95" i="5"/>
  <c r="AV95" i="5" s="1"/>
  <c r="N95" i="5"/>
  <c r="AU119" i="5"/>
  <c r="AT119" i="5"/>
  <c r="AV119" i="5" s="1"/>
  <c r="N119" i="5"/>
  <c r="AY151" i="5"/>
  <c r="AX151" i="5"/>
  <c r="AZ151" i="5" s="1"/>
  <c r="P151" i="5"/>
  <c r="P99" i="5"/>
  <c r="AY99" i="5"/>
  <c r="AX99" i="5"/>
  <c r="AZ99" i="5" s="1"/>
  <c r="AC197" i="5"/>
  <c r="AQ197" i="5"/>
  <c r="AP197" i="5"/>
  <c r="AR197" i="5" s="1"/>
  <c r="N110" i="12"/>
  <c r="P110" i="12" s="1"/>
  <c r="T109" i="5"/>
  <c r="AU126" i="5"/>
  <c r="AT126" i="5"/>
  <c r="AV126" i="5" s="1"/>
  <c r="N126" i="5"/>
  <c r="AY169" i="5"/>
  <c r="P169" i="5"/>
  <c r="AX169" i="5"/>
  <c r="AZ169" i="5" s="1"/>
  <c r="AQ123" i="5"/>
  <c r="AP123" i="5"/>
  <c r="AR123" i="5" s="1"/>
  <c r="AC123" i="5"/>
  <c r="BC144" i="5"/>
  <c r="BB144" i="5"/>
  <c r="BD144" i="5" s="1"/>
  <c r="R144" i="5"/>
  <c r="AU189" i="5"/>
  <c r="N189" i="5"/>
  <c r="AT189" i="5"/>
  <c r="AV189" i="5" s="1"/>
  <c r="AC125" i="5"/>
  <c r="AQ125" i="5"/>
  <c r="AP125" i="5"/>
  <c r="AR125" i="5" s="1"/>
  <c r="N13" i="12"/>
  <c r="P13" i="12" s="1"/>
  <c r="T12" i="5"/>
  <c r="L12" i="5"/>
  <c r="N136" i="12"/>
  <c r="P136" i="12" s="1"/>
  <c r="T135" i="5"/>
  <c r="AT116" i="5"/>
  <c r="AV116" i="5" s="1"/>
  <c r="N116" i="5"/>
  <c r="AU116" i="5"/>
  <c r="N48" i="12"/>
  <c r="P48" i="12" s="1"/>
  <c r="T47" i="5"/>
  <c r="L55" i="5"/>
  <c r="H19" i="12"/>
  <c r="J19" i="12" s="1"/>
  <c r="H18" i="5"/>
  <c r="P18" i="5"/>
  <c r="AU106" i="5"/>
  <c r="AT106" i="5"/>
  <c r="AV106" i="5" s="1"/>
  <c r="N106" i="5"/>
  <c r="N176" i="5"/>
  <c r="AU176" i="5"/>
  <c r="AT176" i="5"/>
  <c r="AV176" i="5" s="1"/>
  <c r="AX195" i="5"/>
  <c r="AZ195" i="5" s="1"/>
  <c r="P195" i="5"/>
  <c r="AY195" i="5"/>
  <c r="J57" i="5"/>
  <c r="J11" i="5"/>
  <c r="R52" i="5"/>
  <c r="BC52" i="5"/>
  <c r="BB52" i="5"/>
  <c r="BD52" i="5" s="1"/>
  <c r="AT101" i="5"/>
  <c r="AV101" i="5" s="1"/>
  <c r="AU101" i="5"/>
  <c r="N101" i="5"/>
  <c r="AT175" i="5"/>
  <c r="AV175" i="5" s="1"/>
  <c r="AU175" i="5"/>
  <c r="N175" i="5"/>
  <c r="K29" i="12"/>
  <c r="M29" i="12" s="1"/>
  <c r="J28" i="5"/>
  <c r="N169" i="12"/>
  <c r="P169" i="12" s="1"/>
  <c r="T168" i="5"/>
  <c r="BC125" i="5"/>
  <c r="BB125" i="5"/>
  <c r="BD125" i="5" s="1"/>
  <c r="R125" i="5"/>
  <c r="H107" i="5"/>
  <c r="N122" i="5"/>
  <c r="AT122" i="5"/>
  <c r="AV122" i="5" s="1"/>
  <c r="AU122" i="5"/>
  <c r="E144" i="12"/>
  <c r="G144" i="12" s="1"/>
  <c r="F143" i="5"/>
  <c r="N143" i="5"/>
  <c r="N85" i="5"/>
  <c r="AU85" i="5"/>
  <c r="AT85" i="5"/>
  <c r="AV85" i="5" s="1"/>
  <c r="AQ186" i="5"/>
  <c r="AP186" i="5"/>
  <c r="AR186" i="5" s="1"/>
  <c r="AC186" i="5"/>
  <c r="AU154" i="5"/>
  <c r="AT154" i="5"/>
  <c r="AV154" i="5" s="1"/>
  <c r="N154" i="5"/>
  <c r="E164" i="12"/>
  <c r="G164" i="12" s="1"/>
  <c r="F163" i="5"/>
  <c r="Q17" i="7"/>
  <c r="Q13" i="7"/>
  <c r="U2" i="7"/>
  <c r="C11" i="15"/>
  <c r="Q4" i="7"/>
  <c r="Q8" i="7" s="1"/>
  <c r="J124" i="5"/>
  <c r="L67" i="5"/>
  <c r="AZ150" i="5"/>
  <c r="J138" i="5"/>
  <c r="AX183" i="5"/>
  <c r="AZ183" i="5" s="1"/>
  <c r="P183" i="5"/>
  <c r="AY183" i="5"/>
  <c r="AY98" i="5"/>
  <c r="P98" i="5"/>
  <c r="AX98" i="5"/>
  <c r="AZ98" i="5" s="1"/>
  <c r="AT51" i="5"/>
  <c r="AV51" i="5" s="1"/>
  <c r="N51" i="5"/>
  <c r="AU51" i="5"/>
  <c r="AU15" i="5"/>
  <c r="AT15" i="5"/>
  <c r="AV15" i="5" s="1"/>
  <c r="N15" i="5"/>
  <c r="AY31" i="5"/>
  <c r="AX31" i="5"/>
  <c r="AZ31" i="5" s="1"/>
  <c r="P31" i="5"/>
  <c r="P28" i="5"/>
  <c r="AY28" i="5"/>
  <c r="AX28" i="5"/>
  <c r="AZ28" i="5" s="1"/>
  <c r="E47" i="12"/>
  <c r="G47" i="12" s="1"/>
  <c r="F46" i="5"/>
  <c r="N46" i="5"/>
  <c r="AC156" i="5"/>
  <c r="AQ156" i="5"/>
  <c r="AP156" i="5"/>
  <c r="AR156" i="5" s="1"/>
  <c r="P81" i="5"/>
  <c r="AU39" i="5"/>
  <c r="AT39" i="5"/>
  <c r="AV39" i="5" s="1"/>
  <c r="N39" i="5"/>
  <c r="J83" i="5"/>
  <c r="E50" i="12"/>
  <c r="G50" i="12" s="1"/>
  <c r="N49" i="5"/>
  <c r="P178" i="5"/>
  <c r="AY178" i="5"/>
  <c r="AX178" i="5"/>
  <c r="AZ178" i="5" s="1"/>
  <c r="N141" i="12"/>
  <c r="P141" i="12" s="1"/>
  <c r="T140" i="5"/>
  <c r="J128" i="5"/>
  <c r="H77" i="5"/>
  <c r="R79" i="5"/>
  <c r="BC79" i="5"/>
  <c r="BB79" i="5"/>
  <c r="BD79" i="5" s="1"/>
  <c r="AY136" i="5"/>
  <c r="P95" i="5"/>
  <c r="AY95" i="5"/>
  <c r="AX95" i="5"/>
  <c r="AZ95" i="5" s="1"/>
  <c r="K65" i="12"/>
  <c r="M65" i="12" s="1"/>
  <c r="J64" i="5"/>
  <c r="AY57" i="5"/>
  <c r="AX57" i="5"/>
  <c r="AZ57" i="5" s="1"/>
  <c r="P57" i="5"/>
  <c r="AQ8" i="5"/>
  <c r="AP8" i="5"/>
  <c r="AR8" i="5" s="1"/>
  <c r="AC8" i="5"/>
  <c r="AQ19" i="5"/>
  <c r="AC19" i="5"/>
  <c r="AP19" i="5"/>
  <c r="AR19" i="5" s="1"/>
  <c r="H79" i="12"/>
  <c r="J79" i="12" s="1"/>
  <c r="H78" i="5"/>
  <c r="P78" i="5"/>
  <c r="AU174" i="5"/>
  <c r="AT174" i="5"/>
  <c r="AV174" i="5" s="1"/>
  <c r="N174" i="5"/>
  <c r="E32" i="12"/>
  <c r="G32" i="12" s="1"/>
  <c r="N31" i="5"/>
  <c r="AQ107" i="5"/>
  <c r="AP107" i="5"/>
  <c r="AR107" i="5" s="1"/>
  <c r="AC107" i="5"/>
  <c r="AY115" i="5"/>
  <c r="AX115" i="5"/>
  <c r="AZ115" i="5" s="1"/>
  <c r="P115" i="5"/>
  <c r="H41" i="5"/>
  <c r="AQ3" i="5"/>
  <c r="AP3" i="5"/>
  <c r="AR3" i="5" s="1"/>
  <c r="AC3" i="5"/>
  <c r="AC168" i="5"/>
  <c r="AQ168" i="5"/>
  <c r="AP168" i="5"/>
  <c r="AR168" i="5" s="1"/>
  <c r="AU123" i="5"/>
  <c r="N123" i="5"/>
  <c r="AT123" i="5"/>
  <c r="AV123" i="5" s="1"/>
  <c r="F55" i="5"/>
  <c r="AU114" i="5"/>
  <c r="AT114" i="5"/>
  <c r="AV114" i="5" s="1"/>
  <c r="N114" i="5"/>
  <c r="P144" i="5"/>
  <c r="AY144" i="5"/>
  <c r="AX144" i="5"/>
  <c r="AZ144" i="5" s="1"/>
  <c r="P124" i="5"/>
  <c r="AY124" i="5"/>
  <c r="AX124" i="5"/>
  <c r="AZ124" i="5" s="1"/>
  <c r="E136" i="12"/>
  <c r="G136" i="12" s="1"/>
  <c r="F135" i="5"/>
  <c r="AU142" i="5"/>
  <c r="AT142" i="5"/>
  <c r="AV142" i="5" s="1"/>
  <c r="N142" i="5"/>
  <c r="AU131" i="5"/>
  <c r="AT131" i="5"/>
  <c r="AV131" i="5" s="1"/>
  <c r="N131" i="5"/>
  <c r="N19" i="12"/>
  <c r="P19" i="12" s="1"/>
  <c r="L18" i="5"/>
  <c r="T18" i="5"/>
  <c r="AX176" i="5"/>
  <c r="AZ176" i="5" s="1"/>
  <c r="AY176" i="5"/>
  <c r="P176" i="5"/>
  <c r="N193" i="5"/>
  <c r="AU193" i="5"/>
  <c r="AT193" i="5"/>
  <c r="AV193" i="5" s="1"/>
  <c r="BC195" i="5"/>
  <c r="BB195" i="5"/>
  <c r="BD195" i="5" s="1"/>
  <c r="R195" i="5"/>
  <c r="BB57" i="5"/>
  <c r="BD57" i="5" s="1"/>
  <c r="BC57" i="5"/>
  <c r="R57" i="5"/>
  <c r="N79" i="12"/>
  <c r="P79" i="12" s="1"/>
  <c r="L78" i="5"/>
  <c r="T78" i="5"/>
  <c r="AQ174" i="5"/>
  <c r="AP174" i="5"/>
  <c r="AR174" i="5" s="1"/>
  <c r="AC174" i="5"/>
  <c r="N32" i="12"/>
  <c r="P32" i="12" s="1"/>
  <c r="T31" i="5"/>
  <c r="AP112" i="5"/>
  <c r="AR112" i="5" s="1"/>
  <c r="AC112" i="5"/>
  <c r="AQ112" i="5"/>
  <c r="BC115" i="5"/>
  <c r="BB115" i="5"/>
  <c r="BD115" i="5" s="1"/>
  <c r="R115" i="5"/>
  <c r="H260" i="15"/>
  <c r="J260" i="15" s="1"/>
  <c r="L4" i="13"/>
  <c r="E4" i="13" s="1"/>
  <c r="U4" i="6"/>
  <c r="Z4" i="5"/>
  <c r="F5" i="3"/>
  <c r="D12" i="15"/>
  <c r="D14" i="10"/>
  <c r="F11" i="5"/>
  <c r="AQ119" i="5"/>
  <c r="AP119" i="5"/>
  <c r="AR119" i="5" s="1"/>
  <c r="AC119" i="5"/>
  <c r="AY112" i="5"/>
  <c r="AX112" i="5"/>
  <c r="AZ112" i="5" s="1"/>
  <c r="P112" i="5"/>
  <c r="D17" i="16"/>
  <c r="C17" i="16" s="1"/>
  <c r="R189" i="5"/>
  <c r="BC189" i="5"/>
  <c r="BB189" i="5"/>
  <c r="BD189" i="5" s="1"/>
  <c r="AU150" i="5"/>
  <c r="AT150" i="5"/>
  <c r="AV150" i="5" s="1"/>
  <c r="N150" i="5"/>
  <c r="AX22" i="5"/>
  <c r="AZ22" i="5" s="1"/>
  <c r="P22" i="5"/>
  <c r="AY22" i="5"/>
  <c r="J107" i="5"/>
  <c r="E150" i="12"/>
  <c r="G150" i="12" s="1"/>
  <c r="F149" i="5"/>
  <c r="N149" i="5"/>
  <c r="P85" i="5"/>
  <c r="AY85" i="5"/>
  <c r="AX85" i="5"/>
  <c r="AZ85" i="5" s="1"/>
  <c r="AU100" i="5"/>
  <c r="N100" i="5"/>
  <c r="AT100" i="5"/>
  <c r="AV100" i="5" s="1"/>
  <c r="AY150" i="5"/>
  <c r="L138" i="5"/>
  <c r="AX171" i="5"/>
  <c r="AZ171" i="5" s="1"/>
  <c r="P171" i="5"/>
  <c r="AY171" i="5"/>
  <c r="BC183" i="5"/>
  <c r="BB183" i="5"/>
  <c r="BD183" i="5" s="1"/>
  <c r="R183" i="5"/>
  <c r="P51" i="5"/>
  <c r="AY51" i="5"/>
  <c r="AX51" i="5"/>
  <c r="AZ51" i="5" s="1"/>
  <c r="P15" i="5"/>
  <c r="AY15" i="5"/>
  <c r="AX15" i="5"/>
  <c r="AZ15" i="5" s="1"/>
  <c r="BC55" i="5"/>
  <c r="BB55" i="5"/>
  <c r="BD55" i="5" s="1"/>
  <c r="R55" i="5"/>
  <c r="BC133" i="5"/>
  <c r="BB133" i="5"/>
  <c r="BD133" i="5" s="1"/>
  <c r="R133" i="5"/>
  <c r="R28" i="5"/>
  <c r="BC28" i="5"/>
  <c r="BB28" i="5"/>
  <c r="BD28" i="5" s="1"/>
  <c r="K47" i="12"/>
  <c r="M47" i="12" s="1"/>
  <c r="J46" i="5"/>
  <c r="F147" i="5"/>
  <c r="AY81" i="5"/>
  <c r="P29" i="5"/>
  <c r="AY29" i="5"/>
  <c r="AX29" i="5"/>
  <c r="AZ29" i="5" s="1"/>
  <c r="J109" i="5"/>
  <c r="AY158" i="5"/>
  <c r="AX158" i="5"/>
  <c r="AZ158" i="5" s="1"/>
  <c r="P158" i="5"/>
  <c r="J65" i="5"/>
  <c r="L9" i="5"/>
  <c r="J77" i="5"/>
  <c r="E65" i="12"/>
  <c r="G65" i="12" s="1"/>
  <c r="F64" i="5"/>
  <c r="N64" i="5"/>
  <c r="T3" i="12"/>
  <c r="T4" i="12"/>
  <c r="AA3" i="12" l="1"/>
  <c r="L4" i="5"/>
  <c r="L2" i="5"/>
  <c r="W42" i="15"/>
  <c r="W43" i="15"/>
  <c r="W41" i="15"/>
  <c r="W45" i="15"/>
  <c r="K259" i="15"/>
  <c r="M259" i="15" s="1"/>
  <c r="O259" i="15" s="1"/>
  <c r="M260" i="15"/>
  <c r="O260" i="15" s="1"/>
  <c r="L5" i="5"/>
  <c r="T27" i="15"/>
  <c r="H5" i="12"/>
  <c r="E56" i="15"/>
  <c r="P4" i="5"/>
  <c r="X2" i="15"/>
  <c r="U4" i="13"/>
  <c r="AK4" i="5"/>
  <c r="E6" i="1"/>
  <c r="I5" i="12"/>
  <c r="N3" i="12"/>
  <c r="T2" i="5"/>
  <c r="G54" i="15"/>
  <c r="E2" i="13"/>
  <c r="H4" i="13"/>
  <c r="H56" i="15" s="1"/>
  <c r="B5" i="12"/>
  <c r="C56" i="15"/>
  <c r="M14" i="10"/>
  <c r="J14" i="10"/>
  <c r="P13" i="7"/>
  <c r="E3" i="12"/>
  <c r="N2" i="5"/>
  <c r="D54" i="15"/>
  <c r="Y2" i="15"/>
  <c r="N54" i="15"/>
  <c r="P54" i="15" s="1"/>
  <c r="E13" i="10"/>
  <c r="J2" i="8"/>
  <c r="U3" i="11"/>
  <c r="AG3" i="5"/>
  <c r="AJ3" i="11"/>
  <c r="E3" i="13"/>
  <c r="F12" i="15"/>
  <c r="F259" i="15"/>
  <c r="G259" i="15"/>
  <c r="Q18" i="7"/>
  <c r="W3" i="13"/>
  <c r="AM3" i="5"/>
  <c r="O4" i="12"/>
  <c r="G5" i="1"/>
  <c r="B12" i="16"/>
  <c r="B29" i="15"/>
  <c r="AK3" i="5"/>
  <c r="I4" i="12"/>
  <c r="U3" i="13"/>
  <c r="E5" i="1"/>
  <c r="V2" i="13"/>
  <c r="AL2" i="5"/>
  <c r="L3" i="12"/>
  <c r="F4" i="1"/>
  <c r="T9" i="7"/>
  <c r="AI4" i="11"/>
  <c r="AF4" i="5"/>
  <c r="Q4" i="11"/>
  <c r="H3" i="13"/>
  <c r="H55" i="15" s="1"/>
  <c r="B4" i="12"/>
  <c r="C55" i="15"/>
  <c r="H261" i="15"/>
  <c r="J261" i="15" s="1"/>
  <c r="L5" i="13"/>
  <c r="U5" i="6"/>
  <c r="Z5" i="5"/>
  <c r="D13" i="15"/>
  <c r="F13" i="15" s="1"/>
  <c r="W2" i="13"/>
  <c r="I3" i="9"/>
  <c r="AM2" i="5"/>
  <c r="O3" i="12"/>
  <c r="G4" i="1"/>
  <c r="S4" i="13"/>
  <c r="C6" i="1"/>
  <c r="AI4" i="5"/>
  <c r="C5" i="12"/>
  <c r="W44" i="15"/>
  <c r="T8" i="7"/>
  <c r="F15" i="15"/>
  <c r="B16" i="15"/>
  <c r="N4" i="12"/>
  <c r="T3" i="5"/>
  <c r="G55" i="15"/>
  <c r="G260" i="15"/>
  <c r="F260" i="15"/>
  <c r="V4" i="13"/>
  <c r="AL4" i="5"/>
  <c r="F6" i="1"/>
  <c r="L5" i="12"/>
  <c r="S3" i="13"/>
  <c r="AI3" i="5"/>
  <c r="C4" i="12"/>
  <c r="C5" i="1"/>
  <c r="E4" i="12"/>
  <c r="N3" i="5"/>
  <c r="Y3" i="15"/>
  <c r="N55" i="15"/>
  <c r="P55" i="15" s="1"/>
  <c r="D55" i="15"/>
  <c r="E14" i="10"/>
  <c r="F14" i="10" s="1"/>
  <c r="B32" i="15"/>
  <c r="T2" i="13"/>
  <c r="AJ2" i="5"/>
  <c r="F3" i="12"/>
  <c r="T26" i="15"/>
  <c r="D4" i="1"/>
  <c r="J196" i="6"/>
  <c r="J190" i="6"/>
  <c r="J184" i="6"/>
  <c r="J178" i="6"/>
  <c r="J172" i="6"/>
  <c r="J166" i="6"/>
  <c r="J160" i="6"/>
  <c r="J154" i="6"/>
  <c r="J148" i="6"/>
  <c r="J142" i="6"/>
  <c r="J136" i="6"/>
  <c r="J130" i="6"/>
  <c r="J124" i="6"/>
  <c r="J118" i="6"/>
  <c r="J112" i="6"/>
  <c r="J106" i="6"/>
  <c r="J100" i="6"/>
  <c r="J94" i="6"/>
  <c r="J88" i="6"/>
  <c r="J82" i="6"/>
  <c r="J76" i="6"/>
  <c r="J70" i="6"/>
  <c r="J64" i="6"/>
  <c r="J58" i="6"/>
  <c r="J52" i="6"/>
  <c r="J46" i="6"/>
  <c r="J40" i="6"/>
  <c r="J34" i="6"/>
  <c r="J28" i="6"/>
  <c r="J22" i="6"/>
  <c r="J16" i="6"/>
  <c r="J10" i="6"/>
  <c r="J197" i="6"/>
  <c r="J191" i="6"/>
  <c r="J185" i="6"/>
  <c r="J179" i="6"/>
  <c r="J173" i="6"/>
  <c r="J167" i="6"/>
  <c r="J161" i="6"/>
  <c r="J155" i="6"/>
  <c r="J149" i="6"/>
  <c r="J143" i="6"/>
  <c r="J137" i="6"/>
  <c r="J131" i="6"/>
  <c r="J125" i="6"/>
  <c r="J119" i="6"/>
  <c r="J113" i="6"/>
  <c r="J107" i="6"/>
  <c r="J101" i="6"/>
  <c r="J95" i="6"/>
  <c r="J89" i="6"/>
  <c r="J83" i="6"/>
  <c r="J77" i="6"/>
  <c r="J71" i="6"/>
  <c r="J65" i="6"/>
  <c r="J59" i="6"/>
  <c r="J53" i="6"/>
  <c r="J47" i="6"/>
  <c r="J41" i="6"/>
  <c r="J35" i="6"/>
  <c r="J29" i="6"/>
  <c r="J23" i="6"/>
  <c r="J17" i="6"/>
  <c r="J11" i="6"/>
  <c r="J6" i="6"/>
  <c r="J3" i="6"/>
  <c r="J199" i="6"/>
  <c r="J193" i="6"/>
  <c r="J187" i="6"/>
  <c r="J181" i="6"/>
  <c r="J175" i="6"/>
  <c r="J169" i="6"/>
  <c r="J163" i="6"/>
  <c r="J157" i="6"/>
  <c r="J151" i="6"/>
  <c r="J145" i="6"/>
  <c r="J139" i="6"/>
  <c r="J133" i="6"/>
  <c r="J127" i="6"/>
  <c r="J121" i="6"/>
  <c r="J115" i="6"/>
  <c r="J109" i="6"/>
  <c r="J103" i="6"/>
  <c r="J97" i="6"/>
  <c r="J91" i="6"/>
  <c r="J85" i="6"/>
  <c r="J79" i="6"/>
  <c r="J73" i="6"/>
  <c r="J67" i="6"/>
  <c r="J61" i="6"/>
  <c r="J55" i="6"/>
  <c r="J49" i="6"/>
  <c r="J43" i="6"/>
  <c r="J37" i="6"/>
  <c r="J31" i="6"/>
  <c r="J25" i="6"/>
  <c r="J19" i="6"/>
  <c r="J13" i="6"/>
  <c r="J7" i="6"/>
  <c r="J4" i="6"/>
  <c r="J200" i="6"/>
  <c r="J194" i="6"/>
  <c r="J188" i="6"/>
  <c r="J182" i="6"/>
  <c r="J176" i="6"/>
  <c r="J170" i="6"/>
  <c r="J164" i="6"/>
  <c r="J158" i="6"/>
  <c r="J152" i="6"/>
  <c r="J146" i="6"/>
  <c r="J140" i="6"/>
  <c r="J134" i="6"/>
  <c r="J128" i="6"/>
  <c r="J122" i="6"/>
  <c r="J116" i="6"/>
  <c r="J110" i="6"/>
  <c r="J104" i="6"/>
  <c r="J98" i="6"/>
  <c r="J92" i="6"/>
  <c r="J86" i="6"/>
  <c r="J80" i="6"/>
  <c r="J74" i="6"/>
  <c r="J68" i="6"/>
  <c r="J62" i="6"/>
  <c r="J56" i="6"/>
  <c r="J50" i="6"/>
  <c r="J44" i="6"/>
  <c r="J38" i="6"/>
  <c r="J32" i="6"/>
  <c r="J26" i="6"/>
  <c r="J20" i="6"/>
  <c r="J14" i="6"/>
  <c r="J8" i="6"/>
  <c r="J195" i="6"/>
  <c r="J189" i="6"/>
  <c r="J183" i="6"/>
  <c r="J177" i="6"/>
  <c r="J171" i="6"/>
  <c r="J165" i="6"/>
  <c r="J159" i="6"/>
  <c r="J153" i="6"/>
  <c r="J147" i="6"/>
  <c r="J141" i="6"/>
  <c r="J135" i="6"/>
  <c r="J129" i="6"/>
  <c r="J123" i="6"/>
  <c r="J117" i="6"/>
  <c r="J111" i="6"/>
  <c r="J105" i="6"/>
  <c r="J99" i="6"/>
  <c r="J93" i="6"/>
  <c r="J87" i="6"/>
  <c r="J81" i="6"/>
  <c r="J75" i="6"/>
  <c r="J69" i="6"/>
  <c r="J63" i="6"/>
  <c r="J57" i="6"/>
  <c r="J51" i="6"/>
  <c r="J45" i="6"/>
  <c r="J39" i="6"/>
  <c r="J33" i="6"/>
  <c r="J27" i="6"/>
  <c r="J21" i="6"/>
  <c r="J15" i="6"/>
  <c r="J9" i="6"/>
  <c r="J5" i="6"/>
  <c r="J2" i="6"/>
  <c r="J156" i="6"/>
  <c r="J84" i="6"/>
  <c r="J12" i="6"/>
  <c r="J162" i="6"/>
  <c r="J90" i="6"/>
  <c r="J168" i="6"/>
  <c r="J96" i="6"/>
  <c r="J174" i="6"/>
  <c r="J102" i="6"/>
  <c r="J180" i="6"/>
  <c r="J108" i="6"/>
  <c r="J186" i="6"/>
  <c r="J114" i="6"/>
  <c r="J192" i="6"/>
  <c r="J120" i="6"/>
  <c r="J48" i="6"/>
  <c r="J198" i="6"/>
  <c r="J126" i="6"/>
  <c r="J54" i="6"/>
  <c r="J42" i="6"/>
  <c r="J132" i="6"/>
  <c r="J60" i="6"/>
  <c r="J36" i="6"/>
  <c r="J138" i="6"/>
  <c r="J66" i="6"/>
  <c r="J30" i="6"/>
  <c r="J144" i="6"/>
  <c r="J72" i="6"/>
  <c r="J24" i="6"/>
  <c r="J150" i="6"/>
  <c r="J78" i="6"/>
  <c r="J18" i="6"/>
  <c r="P8" i="7"/>
  <c r="P9" i="7" s="1"/>
  <c r="K258" i="15"/>
  <c r="S4" i="7"/>
  <c r="S8" i="7" s="1"/>
  <c r="T43" i="15"/>
  <c r="T39" i="15" s="1"/>
  <c r="D45" i="15"/>
  <c r="T38" i="15"/>
  <c r="S13" i="7"/>
  <c r="AC5" i="5"/>
  <c r="C73" i="16"/>
  <c r="S2" i="13"/>
  <c r="AI2" i="5"/>
  <c r="C3" i="12"/>
  <c r="C4" i="1"/>
  <c r="AJ4" i="5"/>
  <c r="D6" i="1"/>
  <c r="F5" i="12"/>
  <c r="T4" i="13"/>
  <c r="B6" i="16"/>
  <c r="F16" i="3"/>
  <c r="F2" i="5"/>
  <c r="F5" i="5" s="1"/>
  <c r="V3" i="13"/>
  <c r="AL3" i="5"/>
  <c r="L4" i="12"/>
  <c r="F5" i="1"/>
  <c r="Q3" i="13"/>
  <c r="AM4" i="5"/>
  <c r="G6" i="1"/>
  <c r="W4" i="13"/>
  <c r="O5" i="12"/>
  <c r="AJ3" i="5"/>
  <c r="F4" i="12"/>
  <c r="T3" i="13"/>
  <c r="D5" i="1"/>
  <c r="T22" i="15"/>
  <c r="Q9" i="7"/>
  <c r="R4" i="7"/>
  <c r="R8" i="7" s="1"/>
  <c r="R13" i="7"/>
  <c r="R17" i="7" s="1"/>
  <c r="U2" i="13"/>
  <c r="AK2" i="5"/>
  <c r="I3" i="12"/>
  <c r="E4" i="1"/>
  <c r="N5" i="12"/>
  <c r="T4" i="5"/>
  <c r="G56" i="15"/>
  <c r="H4" i="5"/>
  <c r="C15" i="15"/>
  <c r="D41" i="15" s="1"/>
  <c r="F11" i="15"/>
  <c r="G258" i="15"/>
  <c r="F258" i="15"/>
  <c r="H2" i="13"/>
  <c r="H54" i="15" s="1"/>
  <c r="B3" i="12"/>
  <c r="C54" i="15"/>
  <c r="X4" i="15"/>
  <c r="E5" i="12"/>
  <c r="N4" i="5"/>
  <c r="E15" i="10"/>
  <c r="N56" i="15"/>
  <c r="P56" i="15" s="1"/>
  <c r="Y4" i="15"/>
  <c r="D56" i="15"/>
  <c r="G261" i="15"/>
  <c r="F261" i="15"/>
  <c r="AF2" i="5"/>
  <c r="Q2" i="11"/>
  <c r="AI2" i="11"/>
  <c r="X3" i="15"/>
  <c r="H3" i="5"/>
  <c r="V4" i="12"/>
  <c r="V5" i="12"/>
  <c r="V3" i="12"/>
  <c r="W4" i="12"/>
  <c r="W46" i="15" l="1"/>
  <c r="W47" i="15" s="1"/>
  <c r="C11" i="16" s="1"/>
  <c r="G5" i="12"/>
  <c r="E204" i="1"/>
  <c r="P5" i="12"/>
  <c r="D5" i="12"/>
  <c r="D3" i="12"/>
  <c r="J5" i="12"/>
  <c r="C204" i="1"/>
  <c r="B26" i="16" s="1"/>
  <c r="T23" i="15"/>
  <c r="AC3" i="12"/>
  <c r="AB98" i="15"/>
  <c r="AB35" i="15"/>
  <c r="AC56" i="15"/>
  <c r="AC80" i="15"/>
  <c r="AD48" i="15"/>
  <c r="AC123" i="15"/>
  <c r="AB52" i="15"/>
  <c r="AC4" i="12"/>
  <c r="AB181" i="15"/>
  <c r="AD154" i="15"/>
  <c r="AB123" i="15"/>
  <c r="AB176" i="15"/>
  <c r="AC164" i="15"/>
  <c r="AB5" i="15"/>
  <c r="AC63" i="15"/>
  <c r="AB56" i="15"/>
  <c r="AB80" i="15"/>
  <c r="AC79" i="15"/>
  <c r="AC10" i="15"/>
  <c r="AB6" i="15"/>
  <c r="AC92" i="15"/>
  <c r="AB119" i="15"/>
  <c r="AB64" i="15"/>
  <c r="AB160" i="15"/>
  <c r="AD132" i="15"/>
  <c r="AD141" i="15"/>
  <c r="AD163" i="15"/>
  <c r="AB190" i="15"/>
  <c r="AC5" i="15"/>
  <c r="AD63" i="15"/>
  <c r="AB50" i="15"/>
  <c r="AD77" i="15"/>
  <c r="AB10" i="15"/>
  <c r="AD136" i="15"/>
  <c r="AB54" i="15"/>
  <c r="AD105" i="15"/>
  <c r="R6" i="12"/>
  <c r="AC146" i="15"/>
  <c r="AD76" i="15"/>
  <c r="AD152" i="15"/>
  <c r="AD116" i="15"/>
  <c r="AC141" i="15"/>
  <c r="AC181" i="15"/>
  <c r="AD172" i="15"/>
  <c r="AB71" i="15"/>
  <c r="AB44" i="15"/>
  <c r="AD25" i="15"/>
  <c r="AC113" i="15"/>
  <c r="AD18" i="15"/>
  <c r="AD165" i="15"/>
  <c r="AC99" i="15"/>
  <c r="AB171" i="15"/>
  <c r="AB2" i="15"/>
  <c r="AB41" i="15"/>
  <c r="AD38" i="15"/>
  <c r="AB49" i="15"/>
  <c r="AC18" i="15"/>
  <c r="AD78" i="15"/>
  <c r="AD129" i="15"/>
  <c r="AB82" i="15"/>
  <c r="AC137" i="15"/>
  <c r="AD171" i="15"/>
  <c r="AB172" i="15"/>
  <c r="AB69" i="15"/>
  <c r="AC11" i="15"/>
  <c r="AC25" i="15"/>
  <c r="AB14" i="15"/>
  <c r="AB120" i="15"/>
  <c r="AC90" i="15"/>
  <c r="AD176" i="15"/>
  <c r="AB130" i="15"/>
  <c r="AD144" i="15"/>
  <c r="AB151" i="15"/>
  <c r="AC153" i="15"/>
  <c r="AD69" i="15"/>
  <c r="AD45" i="15"/>
  <c r="AB32" i="15"/>
  <c r="AD61" i="15"/>
  <c r="AD36" i="15"/>
  <c r="AC106" i="15"/>
  <c r="AD108" i="15"/>
  <c r="AC193" i="15"/>
  <c r="AD178" i="15"/>
  <c r="AC200" i="15"/>
  <c r="AD21" i="15"/>
  <c r="AB124" i="15"/>
  <c r="AB134" i="15"/>
  <c r="AC61" i="15"/>
  <c r="AD107" i="15"/>
  <c r="AD101" i="15"/>
  <c r="R4" i="12"/>
  <c r="AB178" i="15"/>
  <c r="AB39" i="15"/>
  <c r="AC47" i="15"/>
  <c r="AB15" i="15"/>
  <c r="AD32" i="15"/>
  <c r="AB61" i="15"/>
  <c r="AD89" i="15"/>
  <c r="AC78" i="15"/>
  <c r="AC126" i="15"/>
  <c r="AD130" i="15"/>
  <c r="AB34" i="15"/>
  <c r="AD193" i="15"/>
  <c r="AD157" i="15"/>
  <c r="AD167" i="15"/>
  <c r="AB33" i="15"/>
  <c r="AB47" i="15"/>
  <c r="AB11" i="15"/>
  <c r="AC94" i="15"/>
  <c r="AC7" i="15"/>
  <c r="AB84" i="15"/>
  <c r="AB126" i="15"/>
  <c r="AD135" i="15"/>
  <c r="AC115" i="15"/>
  <c r="AD147" i="15"/>
  <c r="AC157" i="15"/>
  <c r="AD143" i="15"/>
  <c r="AC167" i="15"/>
  <c r="AD191" i="15"/>
  <c r="AD189" i="15"/>
  <c r="AD75" i="15"/>
  <c r="AD26" i="15"/>
  <c r="AB192" i="15"/>
  <c r="AB125" i="15"/>
  <c r="AC66" i="15"/>
  <c r="AD114" i="15"/>
  <c r="AD111" i="15"/>
  <c r="AD46" i="15"/>
  <c r="AD110" i="15"/>
  <c r="AB157" i="15"/>
  <c r="AC196" i="15"/>
  <c r="AC161" i="15"/>
  <c r="AC147" i="15"/>
  <c r="AB196" i="15"/>
  <c r="AC57" i="15"/>
  <c r="AC27" i="15"/>
  <c r="AD74" i="15"/>
  <c r="AB89" i="15"/>
  <c r="AC84" i="15"/>
  <c r="AD86" i="15"/>
  <c r="AC34" i="15"/>
  <c r="AC52" i="15"/>
  <c r="AB183" i="15"/>
  <c r="AD149" i="15"/>
  <c r="AB173" i="15"/>
  <c r="AC191" i="15"/>
  <c r="T41" i="15"/>
  <c r="T47" i="15" s="1"/>
  <c r="D204" i="1"/>
  <c r="B27" i="16" s="1"/>
  <c r="G204" i="1"/>
  <c r="D4" i="12"/>
  <c r="D15" i="15"/>
  <c r="F41" i="15" s="1"/>
  <c r="C32" i="15"/>
  <c r="H4" i="12"/>
  <c r="J4" i="12" s="1"/>
  <c r="E55" i="15"/>
  <c r="P3" i="5"/>
  <c r="P17" i="7"/>
  <c r="P18" i="7" s="1"/>
  <c r="G13" i="10"/>
  <c r="K13" i="10"/>
  <c r="F13" i="10"/>
  <c r="K14" i="10"/>
  <c r="S17" i="7"/>
  <c r="S18" i="7" s="1"/>
  <c r="P4" i="12"/>
  <c r="AJ4" i="11"/>
  <c r="U4" i="11"/>
  <c r="X4" i="11" s="1"/>
  <c r="AG4" i="5"/>
  <c r="Q4" i="13"/>
  <c r="C26" i="16"/>
  <c r="D26" i="16" s="1"/>
  <c r="G15" i="10"/>
  <c r="F15" i="10"/>
  <c r="K15" i="10"/>
  <c r="M258" i="15"/>
  <c r="K263" i="15"/>
  <c r="D22" i="16"/>
  <c r="B21" i="15"/>
  <c r="H41" i="15"/>
  <c r="B35" i="15"/>
  <c r="AH3" i="5"/>
  <c r="AK3" i="11"/>
  <c r="R3" i="13"/>
  <c r="X3" i="11"/>
  <c r="T21" i="15"/>
  <c r="T40" i="15" s="1"/>
  <c r="C86" i="16" s="1"/>
  <c r="AG2" i="5"/>
  <c r="U2" i="11"/>
  <c r="X2" i="11" s="1"/>
  <c r="AJ2" i="11"/>
  <c r="Q2" i="13"/>
  <c r="L196" i="6"/>
  <c r="L190" i="6"/>
  <c r="L184" i="6"/>
  <c r="L178" i="6"/>
  <c r="L172" i="6"/>
  <c r="L166" i="6"/>
  <c r="L160" i="6"/>
  <c r="L154" i="6"/>
  <c r="L148" i="6"/>
  <c r="L142" i="6"/>
  <c r="L136" i="6"/>
  <c r="L130" i="6"/>
  <c r="L124" i="6"/>
  <c r="L118" i="6"/>
  <c r="L112" i="6"/>
  <c r="L106" i="6"/>
  <c r="L100" i="6"/>
  <c r="L94" i="6"/>
  <c r="L88" i="6"/>
  <c r="L82" i="6"/>
  <c r="L76" i="6"/>
  <c r="L70" i="6"/>
  <c r="L64" i="6"/>
  <c r="L58" i="6"/>
  <c r="L52" i="6"/>
  <c r="L197" i="6"/>
  <c r="L191" i="6"/>
  <c r="L185" i="6"/>
  <c r="L179" i="6"/>
  <c r="L173" i="6"/>
  <c r="L167" i="6"/>
  <c r="L161" i="6"/>
  <c r="L155" i="6"/>
  <c r="L149" i="6"/>
  <c r="L143" i="6"/>
  <c r="L137" i="6"/>
  <c r="L131" i="6"/>
  <c r="L125" i="6"/>
  <c r="L119" i="6"/>
  <c r="L113" i="6"/>
  <c r="L107" i="6"/>
  <c r="L101" i="6"/>
  <c r="L95" i="6"/>
  <c r="L89" i="6"/>
  <c r="L83" i="6"/>
  <c r="L77" i="6"/>
  <c r="L71" i="6"/>
  <c r="L65" i="6"/>
  <c r="L59" i="6"/>
  <c r="L53" i="6"/>
  <c r="L47" i="6"/>
  <c r="L41" i="6"/>
  <c r="L35" i="6"/>
  <c r="L29" i="6"/>
  <c r="L23" i="6"/>
  <c r="L17" i="6"/>
  <c r="L11" i="6"/>
  <c r="L6" i="6"/>
  <c r="L3" i="6"/>
  <c r="P3" i="6" s="1"/>
  <c r="L198" i="6"/>
  <c r="L192" i="6"/>
  <c r="L186" i="6"/>
  <c r="L180" i="6"/>
  <c r="L174" i="6"/>
  <c r="L168" i="6"/>
  <c r="L162" i="6"/>
  <c r="L156" i="6"/>
  <c r="L150" i="6"/>
  <c r="L144" i="6"/>
  <c r="L138" i="6"/>
  <c r="L132" i="6"/>
  <c r="L126" i="6"/>
  <c r="L120" i="6"/>
  <c r="L114" i="6"/>
  <c r="L108" i="6"/>
  <c r="L102" i="6"/>
  <c r="L96" i="6"/>
  <c r="L90" i="6"/>
  <c r="L84" i="6"/>
  <c r="L78" i="6"/>
  <c r="L72" i="6"/>
  <c r="L66" i="6"/>
  <c r="L60" i="6"/>
  <c r="L54" i="6"/>
  <c r="L48" i="6"/>
  <c r="L42" i="6"/>
  <c r="L36" i="6"/>
  <c r="L30" i="6"/>
  <c r="L24" i="6"/>
  <c r="L18" i="6"/>
  <c r="L12" i="6"/>
  <c r="L199" i="6"/>
  <c r="L193" i="6"/>
  <c r="L187" i="6"/>
  <c r="L181" i="6"/>
  <c r="L175" i="6"/>
  <c r="L169" i="6"/>
  <c r="L163" i="6"/>
  <c r="L157" i="6"/>
  <c r="L151" i="6"/>
  <c r="L145" i="6"/>
  <c r="L139" i="6"/>
  <c r="L133" i="6"/>
  <c r="L127" i="6"/>
  <c r="L121" i="6"/>
  <c r="L115" i="6"/>
  <c r="L109" i="6"/>
  <c r="L103" i="6"/>
  <c r="L97" i="6"/>
  <c r="L91" i="6"/>
  <c r="L85" i="6"/>
  <c r="L79" i="6"/>
  <c r="L73" i="6"/>
  <c r="L67" i="6"/>
  <c r="L61" i="6"/>
  <c r="L55" i="6"/>
  <c r="L49" i="6"/>
  <c r="L43" i="6"/>
  <c r="L37" i="6"/>
  <c r="L31" i="6"/>
  <c r="L25" i="6"/>
  <c r="L19" i="6"/>
  <c r="L13" i="6"/>
  <c r="L7" i="6"/>
  <c r="L4" i="6"/>
  <c r="P4" i="6" s="1"/>
  <c r="L195" i="6"/>
  <c r="L189" i="6"/>
  <c r="L183" i="6"/>
  <c r="L177" i="6"/>
  <c r="L171" i="6"/>
  <c r="L165" i="6"/>
  <c r="L159" i="6"/>
  <c r="L153" i="6"/>
  <c r="L147" i="6"/>
  <c r="L141" i="6"/>
  <c r="L135" i="6"/>
  <c r="L129" i="6"/>
  <c r="L123" i="6"/>
  <c r="L117" i="6"/>
  <c r="L111" i="6"/>
  <c r="L105" i="6"/>
  <c r="L99" i="6"/>
  <c r="L93" i="6"/>
  <c r="L87" i="6"/>
  <c r="L81" i="6"/>
  <c r="L75" i="6"/>
  <c r="L69" i="6"/>
  <c r="L63" i="6"/>
  <c r="L57" i="6"/>
  <c r="L51" i="6"/>
  <c r="L45" i="6"/>
  <c r="L39" i="6"/>
  <c r="L33" i="6"/>
  <c r="L27" i="6"/>
  <c r="L21" i="6"/>
  <c r="L15" i="6"/>
  <c r="L9" i="6"/>
  <c r="L5" i="6"/>
  <c r="L2" i="6"/>
  <c r="P2" i="6" s="1"/>
  <c r="L164" i="6"/>
  <c r="L92" i="6"/>
  <c r="L10" i="6"/>
  <c r="L8" i="6"/>
  <c r="L170" i="6"/>
  <c r="L98" i="6"/>
  <c r="L176" i="6"/>
  <c r="L104" i="6"/>
  <c r="L182" i="6"/>
  <c r="L110" i="6"/>
  <c r="L188" i="6"/>
  <c r="L116" i="6"/>
  <c r="L194" i="6"/>
  <c r="L122" i="6"/>
  <c r="L50" i="6"/>
  <c r="L200" i="6"/>
  <c r="L128" i="6"/>
  <c r="L56" i="6"/>
  <c r="L46" i="6"/>
  <c r="L44" i="6"/>
  <c r="L134" i="6"/>
  <c r="L62" i="6"/>
  <c r="L40" i="6"/>
  <c r="L38" i="6"/>
  <c r="L140" i="6"/>
  <c r="L68" i="6"/>
  <c r="L34" i="6"/>
  <c r="L32" i="6"/>
  <c r="L146" i="6"/>
  <c r="L74" i="6"/>
  <c r="L28" i="6"/>
  <c r="L26" i="6"/>
  <c r="L152" i="6"/>
  <c r="L80" i="6"/>
  <c r="L22" i="6"/>
  <c r="L20" i="6"/>
  <c r="L158" i="6"/>
  <c r="L86" i="6"/>
  <c r="L16" i="6"/>
  <c r="L14" i="6"/>
  <c r="F3" i="13"/>
  <c r="F4" i="13"/>
  <c r="F2" i="13"/>
  <c r="S19" i="7"/>
  <c r="M19" i="7"/>
  <c r="H3" i="12"/>
  <c r="J3" i="12" s="1"/>
  <c r="E54" i="15"/>
  <c r="P2" i="5"/>
  <c r="H2" i="5"/>
  <c r="H5" i="5" s="1"/>
  <c r="R18" i="7"/>
  <c r="N5" i="5"/>
  <c r="C74" i="16"/>
  <c r="T5" i="5"/>
  <c r="D73" i="16"/>
  <c r="E73" i="16" s="1"/>
  <c r="G14" i="10"/>
  <c r="F204" i="1"/>
  <c r="R9" i="7"/>
  <c r="S9" i="7"/>
  <c r="G4" i="12"/>
  <c r="G3" i="12"/>
  <c r="P3" i="12"/>
  <c r="Y4" i="12"/>
  <c r="X5" i="12"/>
  <c r="W5" i="12"/>
  <c r="W3" i="12"/>
  <c r="Y5" i="12"/>
  <c r="X4" i="12"/>
  <c r="X3" i="12"/>
  <c r="Y3" i="12"/>
  <c r="AB116" i="15" l="1"/>
  <c r="AD28" i="15"/>
  <c r="AD17" i="15"/>
  <c r="AC98" i="15"/>
  <c r="AC155" i="15"/>
  <c r="AC142" i="15"/>
  <c r="AB103" i="15"/>
  <c r="AB31" i="15"/>
  <c r="AB51" i="15"/>
  <c r="AC154" i="15"/>
  <c r="AD88" i="15"/>
  <c r="AD66" i="15"/>
  <c r="AB45" i="15"/>
  <c r="AB143" i="15"/>
  <c r="AC28" i="15"/>
  <c r="AD60" i="15"/>
  <c r="AC16" i="15"/>
  <c r="AC143" i="15"/>
  <c r="AC130" i="15"/>
  <c r="AB85" i="15"/>
  <c r="AB199" i="15"/>
  <c r="AB101" i="15"/>
  <c r="AD43" i="15"/>
  <c r="AC189" i="15"/>
  <c r="AB108" i="15"/>
  <c r="AB78" i="15"/>
  <c r="AD134" i="15"/>
  <c r="AB164" i="15"/>
  <c r="AB70" i="15"/>
  <c r="AB12" i="15"/>
  <c r="AC69" i="15"/>
  <c r="AC82" i="15"/>
  <c r="AB107" i="15"/>
  <c r="AC41" i="15"/>
  <c r="AB186" i="15"/>
  <c r="AD64" i="15"/>
  <c r="AC95" i="15"/>
  <c r="AC168" i="15"/>
  <c r="AD29" i="15"/>
  <c r="AD196" i="15"/>
  <c r="AD169" i="15"/>
  <c r="AD95" i="15"/>
  <c r="AD73" i="15"/>
  <c r="AB29" i="15"/>
  <c r="AB132" i="15"/>
  <c r="AC49" i="15"/>
  <c r="AB110" i="15"/>
  <c r="AB111" i="15"/>
  <c r="AB168" i="15"/>
  <c r="AD83" i="15"/>
  <c r="W67" i="15"/>
  <c r="AC110" i="15"/>
  <c r="AC111" i="15"/>
  <c r="AD55" i="15"/>
  <c r="AD190" i="15"/>
  <c r="AB149" i="15"/>
  <c r="AB166" i="15"/>
  <c r="AD126" i="15"/>
  <c r="AB94" i="15"/>
  <c r="AC20" i="15"/>
  <c r="AB198" i="15"/>
  <c r="AB28" i="15"/>
  <c r="AC60" i="15"/>
  <c r="AD27" i="15"/>
  <c r="AC198" i="15"/>
  <c r="AD22" i="15"/>
  <c r="AC24" i="15"/>
  <c r="AC45" i="15"/>
  <c r="AB200" i="15"/>
  <c r="AD112" i="15"/>
  <c r="AB26" i="15"/>
  <c r="AB159" i="15"/>
  <c r="AB6" i="12"/>
  <c r="AD37" i="15"/>
  <c r="AD15" i="15"/>
  <c r="AB76" i="15"/>
  <c r="AB60" i="15"/>
  <c r="AC91" i="15"/>
  <c r="AD181" i="15"/>
  <c r="AC58" i="15"/>
  <c r="AC120" i="15"/>
  <c r="AC65" i="15"/>
  <c r="AD146" i="15"/>
  <c r="AB87" i="15"/>
  <c r="AD5" i="15"/>
  <c r="AC171" i="15"/>
  <c r="AB58" i="15"/>
  <c r="AC138" i="15"/>
  <c r="AD104" i="15"/>
  <c r="AC93" i="15"/>
  <c r="AD188" i="15"/>
  <c r="AC148" i="15"/>
  <c r="AD138" i="15"/>
  <c r="AB55" i="15"/>
  <c r="AD93" i="15"/>
  <c r="AB122" i="15"/>
  <c r="AD173" i="15"/>
  <c r="AC160" i="15"/>
  <c r="AD119" i="15"/>
  <c r="AD79" i="15"/>
  <c r="AB8" i="15"/>
  <c r="AB201" i="15"/>
  <c r="AB153" i="15"/>
  <c r="AC136" i="15"/>
  <c r="AC116" i="15"/>
  <c r="AD34" i="15"/>
  <c r="AC17" i="15"/>
  <c r="AD201" i="15"/>
  <c r="AB142" i="15"/>
  <c r="AC100" i="15"/>
  <c r="AC31" i="15"/>
  <c r="AB195" i="15"/>
  <c r="AD198" i="15"/>
  <c r="AC183" i="15"/>
  <c r="AB121" i="15"/>
  <c r="AC85" i="15"/>
  <c r="AD39" i="15"/>
  <c r="AC159" i="15"/>
  <c r="AC22" i="15"/>
  <c r="AC48" i="15"/>
  <c r="AD35" i="15"/>
  <c r="AC195" i="15"/>
  <c r="AD139" i="15"/>
  <c r="AB5" i="12"/>
  <c r="AB27" i="15"/>
  <c r="AD199" i="15"/>
  <c r="AD42" i="15"/>
  <c r="AB75" i="15"/>
  <c r="AD153" i="15"/>
  <c r="AB133" i="15"/>
  <c r="AC134" i="15"/>
  <c r="AD197" i="15"/>
  <c r="AD70" i="15"/>
  <c r="AD54" i="15"/>
  <c r="AC38" i="15"/>
  <c r="AD145" i="15"/>
  <c r="AB146" i="15"/>
  <c r="AB113" i="15"/>
  <c r="AB59" i="15"/>
  <c r="AD109" i="15"/>
  <c r="AD14" i="15"/>
  <c r="AD65" i="15"/>
  <c r="AC132" i="15"/>
  <c r="AD52" i="15"/>
  <c r="AD123" i="15"/>
  <c r="AB79" i="15"/>
  <c r="AC71" i="15"/>
  <c r="AD174" i="15"/>
  <c r="AB147" i="15"/>
  <c r="AC72" i="15"/>
  <c r="AB25" i="15"/>
  <c r="AD71" i="15"/>
  <c r="AD160" i="15"/>
  <c r="AB167" i="15"/>
  <c r="AD142" i="15"/>
  <c r="AD92" i="15"/>
  <c r="AC73" i="15"/>
  <c r="AB20" i="15"/>
  <c r="AC201" i="15"/>
  <c r="AC152" i="15"/>
  <c r="AC119" i="15"/>
  <c r="AD102" i="15"/>
  <c r="AD182" i="15"/>
  <c r="AD195" i="15"/>
  <c r="AD115" i="15"/>
  <c r="AB118" i="15"/>
  <c r="AB74" i="15"/>
  <c r="AD57" i="15"/>
  <c r="AD187" i="15"/>
  <c r="AB139" i="15"/>
  <c r="AB24" i="15"/>
  <c r="AC51" i="15"/>
  <c r="AC182" i="15"/>
  <c r="AC101" i="15"/>
  <c r="AB97" i="15"/>
  <c r="AB9" i="15"/>
  <c r="AD170" i="15"/>
  <c r="AD24" i="15"/>
  <c r="AB19" i="15"/>
  <c r="AC194" i="15"/>
  <c r="AB129" i="15"/>
  <c r="AD91" i="15"/>
  <c r="AD200" i="15"/>
  <c r="AD127" i="15"/>
  <c r="AB42" i="15"/>
  <c r="AC32" i="15"/>
  <c r="AB170" i="15"/>
  <c r="AC109" i="15"/>
  <c r="AD150" i="15"/>
  <c r="AC8" i="15"/>
  <c r="AC6" i="12"/>
  <c r="AC104" i="15"/>
  <c r="AC59" i="15"/>
  <c r="AC128" i="15"/>
  <c r="AB127" i="15"/>
  <c r="AD106" i="15"/>
  <c r="AB73" i="15"/>
  <c r="AD53" i="15"/>
  <c r="AD184" i="15"/>
  <c r="AC140" i="15"/>
  <c r="AC54" i="15"/>
  <c r="AC77" i="15"/>
  <c r="AC53" i="15"/>
  <c r="AC76" i="15"/>
  <c r="AC149" i="15"/>
  <c r="AB152" i="15"/>
  <c r="AC86" i="15"/>
  <c r="AC55" i="15"/>
  <c r="AB81" i="15"/>
  <c r="AB148" i="15"/>
  <c r="AC114" i="15"/>
  <c r="AD85" i="15"/>
  <c r="AB187" i="15"/>
  <c r="AC187" i="15"/>
  <c r="AC88" i="15"/>
  <c r="AC96" i="15"/>
  <c r="AD68" i="15"/>
  <c r="AD98" i="15"/>
  <c r="AC174" i="15"/>
  <c r="AB100" i="15"/>
  <c r="AC125" i="15"/>
  <c r="AB83" i="15"/>
  <c r="AD159" i="15"/>
  <c r="AC135" i="15"/>
  <c r="AD125" i="15"/>
  <c r="AB189" i="15"/>
  <c r="AB175" i="15"/>
  <c r="AC5" i="12"/>
  <c r="AC9" i="15"/>
  <c r="AC175" i="15"/>
  <c r="AB112" i="15"/>
  <c r="AB38" i="15"/>
  <c r="AC145" i="15"/>
  <c r="AD162" i="15"/>
  <c r="AB18" i="15"/>
  <c r="AB4" i="15"/>
  <c r="AD131" i="15"/>
  <c r="AD180" i="15"/>
  <c r="AC14" i="15"/>
  <c r="AD81" i="15"/>
  <c r="AB180" i="15"/>
  <c r="AC67" i="15"/>
  <c r="AC81" i="15"/>
  <c r="AC122" i="15"/>
  <c r="AB162" i="15"/>
  <c r="AD90" i="15"/>
  <c r="AD49" i="15"/>
  <c r="AB23" i="15"/>
  <c r="AB158" i="15"/>
  <c r="AB4" i="12"/>
  <c r="AB30" i="15"/>
  <c r="AB102" i="15"/>
  <c r="AC23" i="15"/>
  <c r="AC70" i="15"/>
  <c r="AC190" i="15"/>
  <c r="AD140" i="15"/>
  <c r="AC121" i="15"/>
  <c r="AC102" i="15"/>
  <c r="AB57" i="15"/>
  <c r="AC185" i="15"/>
  <c r="AB140" i="15"/>
  <c r="AD121" i="15"/>
  <c r="AD62" i="15"/>
  <c r="AC188" i="15"/>
  <c r="AB188" i="15"/>
  <c r="AD40" i="15"/>
  <c r="AB48" i="15"/>
  <c r="AD16" i="15"/>
  <c r="AB185" i="15"/>
  <c r="AC184" i="15"/>
  <c r="AC103" i="15"/>
  <c r="AC192" i="15"/>
  <c r="AB21" i="15"/>
  <c r="AB194" i="15"/>
  <c r="AD103" i="15"/>
  <c r="AD7" i="15"/>
  <c r="AD51" i="15"/>
  <c r="AB156" i="15"/>
  <c r="AC97" i="15"/>
  <c r="AC15" i="15"/>
  <c r="AC156" i="15"/>
  <c r="AB90" i="15"/>
  <c r="AC75" i="15"/>
  <c r="AD194" i="15"/>
  <c r="AB109" i="15"/>
  <c r="AD97" i="15"/>
  <c r="AC19" i="15"/>
  <c r="AC178" i="15"/>
  <c r="AC165" i="15"/>
  <c r="AD50" i="15"/>
  <c r="AC172" i="15"/>
  <c r="AC105" i="15"/>
  <c r="AB77" i="15"/>
  <c r="AB177" i="15"/>
  <c r="AD151" i="15"/>
  <c r="AB92" i="15"/>
  <c r="AD12" i="15"/>
  <c r="AB91" i="15"/>
  <c r="AB65" i="15"/>
  <c r="AB131" i="15"/>
  <c r="AD58" i="15"/>
  <c r="AC150" i="15"/>
  <c r="AB68" i="15"/>
  <c r="AD2" i="15"/>
  <c r="AB95" i="15"/>
  <c r="AB182" i="15"/>
  <c r="AB99" i="15"/>
  <c r="AD84" i="15"/>
  <c r="AC68" i="15"/>
  <c r="R3" i="12"/>
  <c r="AC179" i="15"/>
  <c r="AB115" i="15"/>
  <c r="AD96" i="15"/>
  <c r="AB3" i="15"/>
  <c r="AB141" i="15"/>
  <c r="AB174" i="15"/>
  <c r="AB22" i="15"/>
  <c r="AD30" i="15"/>
  <c r="AB63" i="15"/>
  <c r="AB179" i="15"/>
  <c r="AD166" i="15"/>
  <c r="AD133" i="15"/>
  <c r="AD31" i="15"/>
  <c r="AD8" i="15"/>
  <c r="AC166" i="15"/>
  <c r="AC133" i="15"/>
  <c r="AD192" i="15"/>
  <c r="AC83" i="15"/>
  <c r="AB144" i="15"/>
  <c r="AB7" i="15"/>
  <c r="AD47" i="15"/>
  <c r="AB137" i="15"/>
  <c r="AC42" i="15"/>
  <c r="AD11" i="15"/>
  <c r="AD175" i="15"/>
  <c r="AC129" i="15"/>
  <c r="AB150" i="15"/>
  <c r="AD41" i="15"/>
  <c r="AC169" i="15"/>
  <c r="AB105" i="15"/>
  <c r="AD44" i="15"/>
  <c r="AC170" i="15"/>
  <c r="AC36" i="15"/>
  <c r="AD56" i="15"/>
  <c r="AD164" i="15"/>
  <c r="AB169" i="15"/>
  <c r="AB86" i="15"/>
  <c r="AC6" i="15"/>
  <c r="AD80" i="15"/>
  <c r="AD185" i="15"/>
  <c r="AD186" i="15"/>
  <c r="AC127" i="15"/>
  <c r="AD87" i="15"/>
  <c r="AB62" i="15"/>
  <c r="AC199" i="15"/>
  <c r="AB138" i="15"/>
  <c r="AD177" i="15"/>
  <c r="AC64" i="15"/>
  <c r="AB66" i="15"/>
  <c r="AC62" i="15"/>
  <c r="AB3" i="12"/>
  <c r="P6" i="12"/>
  <c r="AB161" i="15"/>
  <c r="AC46" i="15"/>
  <c r="R5" i="12"/>
  <c r="AC35" i="15"/>
  <c r="AB191" i="15"/>
  <c r="AB184" i="15"/>
  <c r="AD100" i="15"/>
  <c r="AC89" i="15"/>
  <c r="AB53" i="15"/>
  <c r="AD161" i="15"/>
  <c r="AB193" i="15"/>
  <c r="AC118" i="15"/>
  <c r="AC74" i="15"/>
  <c r="AC39" i="15"/>
  <c r="AB117" i="15"/>
  <c r="AC112" i="15"/>
  <c r="AB37" i="15"/>
  <c r="AC21" i="15"/>
  <c r="AC117" i="15"/>
  <c r="AC43" i="15"/>
  <c r="AD33" i="15"/>
  <c r="AC144" i="15"/>
  <c r="AC107" i="15"/>
  <c r="AD9" i="15"/>
  <c r="AD156" i="15"/>
  <c r="AB165" i="15"/>
  <c r="AD67" i="15"/>
  <c r="AD59" i="15"/>
  <c r="AC108" i="15"/>
  <c r="AB72" i="15"/>
  <c r="AB13" i="15"/>
  <c r="AB128" i="15"/>
  <c r="AD6" i="15"/>
  <c r="AC29" i="15"/>
  <c r="AC163" i="15"/>
  <c r="AD148" i="15"/>
  <c r="AC180" i="15"/>
  <c r="AD113" i="15"/>
  <c r="AC44" i="15"/>
  <c r="AB154" i="15"/>
  <c r="AD128" i="15"/>
  <c r="AC162" i="15"/>
  <c r="AD168" i="15"/>
  <c r="AC50" i="15"/>
  <c r="AB163" i="15"/>
  <c r="AD72" i="15"/>
  <c r="AC131" i="15"/>
  <c r="AB46" i="15"/>
  <c r="AC30" i="15"/>
  <c r="AB16" i="15"/>
  <c r="W57" i="15"/>
  <c r="F16" i="15"/>
  <c r="AB155" i="15"/>
  <c r="AC40" i="15"/>
  <c r="AB136" i="15"/>
  <c r="AD20" i="15"/>
  <c r="AC173" i="15"/>
  <c r="AC158" i="15"/>
  <c r="AB135" i="15"/>
  <c r="AB17" i="15"/>
  <c r="AC124" i="15"/>
  <c r="AD155" i="15"/>
  <c r="AD183" i="15"/>
  <c r="AB96" i="15"/>
  <c r="AC26" i="15"/>
  <c r="AD179" i="15"/>
  <c r="AB88" i="15"/>
  <c r="AD118" i="15"/>
  <c r="AD94" i="15"/>
  <c r="AC33" i="15"/>
  <c r="AC139" i="15"/>
  <c r="AC37" i="15"/>
  <c r="AC197" i="15"/>
  <c r="AD117" i="15"/>
  <c r="AB67" i="15"/>
  <c r="AD124" i="15"/>
  <c r="AD137" i="15"/>
  <c r="AB106" i="15"/>
  <c r="AB43" i="15"/>
  <c r="AB197" i="15"/>
  <c r="AD99" i="15"/>
  <c r="AB36" i="15"/>
  <c r="AD19" i="15"/>
  <c r="AC151" i="15"/>
  <c r="AD120" i="15"/>
  <c r="AB93" i="15"/>
  <c r="AD158" i="15"/>
  <c r="AD82" i="15"/>
  <c r="AC176" i="15"/>
  <c r="AC87" i="15"/>
  <c r="AD13" i="15"/>
  <c r="AC177" i="15"/>
  <c r="AD122" i="15"/>
  <c r="AB114" i="15"/>
  <c r="AB104" i="15"/>
  <c r="AC13" i="15"/>
  <c r="AB145" i="15"/>
  <c r="AC12" i="15"/>
  <c r="AC186" i="15"/>
  <c r="AB40" i="15"/>
  <c r="AD10" i="15"/>
  <c r="AD23" i="15"/>
  <c r="F20" i="15"/>
  <c r="J6" i="12"/>
  <c r="AD3" i="15"/>
  <c r="AC3" i="15" s="1"/>
  <c r="D6" i="12"/>
  <c r="U2" i="5"/>
  <c r="AN2" i="5"/>
  <c r="V2" i="5"/>
  <c r="A9" i="10"/>
  <c r="C27" i="16"/>
  <c r="B37" i="16" s="1"/>
  <c r="C37" i="16" s="1"/>
  <c r="AC2" i="15"/>
  <c r="AD4" i="15"/>
  <c r="AC4" i="15" s="1"/>
  <c r="AN4" i="5"/>
  <c r="V4" i="5"/>
  <c r="U4" i="5"/>
  <c r="H14" i="16"/>
  <c r="E4" i="16" s="1"/>
  <c r="J41" i="15"/>
  <c r="K3" i="12"/>
  <c r="M3" i="12" s="1"/>
  <c r="F54" i="15"/>
  <c r="R2" i="5"/>
  <c r="J2" i="5"/>
  <c r="B84" i="16"/>
  <c r="K5" i="12"/>
  <c r="M5" i="12" s="1"/>
  <c r="R4" i="5"/>
  <c r="F56" i="15"/>
  <c r="J4" i="5"/>
  <c r="K4" i="12"/>
  <c r="M4" i="12" s="1"/>
  <c r="F55" i="15"/>
  <c r="R3" i="5"/>
  <c r="J3" i="5"/>
  <c r="AK4" i="11"/>
  <c r="AH4" i="5"/>
  <c r="R4" i="13"/>
  <c r="B60" i="16"/>
  <c r="E6" i="16"/>
  <c r="D5" i="16"/>
  <c r="E8" i="16"/>
  <c r="B62" i="16"/>
  <c r="C22" i="16"/>
  <c r="T25" i="15"/>
  <c r="AN3" i="5"/>
  <c r="V3" i="5"/>
  <c r="U3" i="5"/>
  <c r="G6" i="12"/>
  <c r="D32" i="15"/>
  <c r="D35" i="15" s="1"/>
  <c r="B85" i="16" s="1"/>
  <c r="AH2" i="5"/>
  <c r="AK2" i="11"/>
  <c r="R2" i="13"/>
  <c r="D74" i="16"/>
  <c r="E74" i="16"/>
  <c r="M263" i="15"/>
  <c r="A265" i="15" s="1"/>
  <c r="O258" i="15"/>
  <c r="C35" i="15"/>
  <c r="P5" i="5"/>
  <c r="C75" i="16" s="1"/>
  <c r="I2" i="9"/>
  <c r="I10" i="9"/>
  <c r="B8" i="14"/>
  <c r="W49" i="15"/>
  <c r="W54" i="15" l="1"/>
  <c r="M6" i="12"/>
  <c r="A39" i="16"/>
  <c r="E35" i="16" s="1"/>
  <c r="I11" i="9"/>
  <c r="I4" i="9"/>
  <c r="W53" i="15"/>
  <c r="E35" i="15"/>
  <c r="B22" i="15"/>
  <c r="B23" i="15" s="1"/>
  <c r="D75" i="16"/>
  <c r="E75" i="16"/>
  <c r="B26" i="15"/>
  <c r="J5" i="5"/>
  <c r="D27" i="16"/>
  <c r="H44" i="15"/>
  <c r="E32" i="15"/>
  <c r="R5" i="5"/>
  <c r="C76" i="16" s="1"/>
  <c r="B36" i="16"/>
  <c r="W50" i="15"/>
  <c r="C10" i="16" l="1"/>
  <c r="B10" i="16"/>
  <c r="H10" i="16"/>
  <c r="B38" i="16"/>
  <c r="H33" i="16" s="1"/>
  <c r="H4" i="16" s="1"/>
  <c r="B63" i="16"/>
  <c r="C36" i="16"/>
  <c r="B28" i="15"/>
  <c r="W55" i="15"/>
  <c r="W56" i="15" s="1"/>
  <c r="W48" i="15"/>
  <c r="B86" i="16"/>
  <c r="B87" i="16" s="1"/>
  <c r="C87" i="16" s="1"/>
  <c r="B65" i="16"/>
  <c r="C5" i="16"/>
  <c r="B207" i="1"/>
  <c r="F32" i="15"/>
  <c r="F36" i="15"/>
  <c r="H24" i="16" s="1"/>
  <c r="B270" i="15"/>
  <c r="R189" i="9"/>
  <c r="R184" i="9"/>
  <c r="R123" i="9"/>
  <c r="R147" i="9"/>
  <c r="R102" i="9"/>
  <c r="O34" i="9"/>
  <c r="O22" i="9"/>
  <c r="D3" i="9"/>
  <c r="R99" i="9"/>
  <c r="O62" i="9"/>
  <c r="O56" i="9"/>
  <c r="O50" i="9"/>
  <c r="O44" i="9"/>
  <c r="R166" i="9"/>
  <c r="R133" i="9"/>
  <c r="R114" i="9"/>
  <c r="R183" i="9"/>
  <c r="R171" i="9"/>
  <c r="I8" i="9"/>
  <c r="R177" i="9"/>
  <c r="R159" i="9"/>
  <c r="R75" i="9"/>
  <c r="R178" i="9"/>
  <c r="R172" i="9"/>
  <c r="R160" i="9"/>
  <c r="O147" i="9"/>
  <c r="O141" i="9"/>
  <c r="R135" i="9"/>
  <c r="R165" i="9"/>
  <c r="O126" i="9"/>
  <c r="R105" i="9"/>
  <c r="R87" i="9"/>
  <c r="O32" i="9"/>
  <c r="L3" i="9"/>
  <c r="R154" i="9"/>
  <c r="R129" i="9"/>
  <c r="R117" i="9"/>
  <c r="O159" i="9"/>
  <c r="P141" i="9"/>
  <c r="R31" i="9"/>
  <c r="P147" i="9"/>
  <c r="R90" i="9"/>
  <c r="R81" i="9"/>
  <c r="O174" i="9"/>
  <c r="O165" i="9"/>
  <c r="O58" i="9"/>
  <c r="P34" i="9"/>
  <c r="R195" i="9"/>
  <c r="R111" i="9"/>
  <c r="R28" i="9"/>
  <c r="R190" i="9"/>
  <c r="P22" i="9"/>
  <c r="O28" i="9"/>
  <c r="P183" i="9"/>
  <c r="R141" i="9"/>
  <c r="O114" i="9"/>
  <c r="P98" i="9"/>
  <c r="I5" i="9"/>
  <c r="R153" i="9"/>
  <c r="R19" i="9"/>
  <c r="R16" i="9"/>
  <c r="O16" i="9"/>
  <c r="D4" i="9"/>
  <c r="P159" i="9"/>
  <c r="P69" i="9"/>
  <c r="O52" i="9"/>
  <c r="I7" i="9"/>
  <c r="R108" i="9"/>
  <c r="O46" i="9"/>
  <c r="R115" i="9"/>
  <c r="O111" i="9"/>
  <c r="I6" i="9"/>
  <c r="B7" i="14" s="1"/>
  <c r="O132" i="9"/>
  <c r="E3" i="9"/>
  <c r="P20" i="9"/>
  <c r="O7" i="9"/>
  <c r="O12" i="9"/>
  <c r="E2" i="9"/>
  <c r="O189" i="9"/>
  <c r="P70" i="9"/>
  <c r="O156" i="9"/>
  <c r="O123" i="9"/>
  <c r="O157" i="9"/>
  <c r="R14" i="9"/>
  <c r="O90" i="9"/>
  <c r="R15" i="9"/>
  <c r="R107" i="9"/>
  <c r="O117" i="9"/>
  <c r="O11" i="9"/>
  <c r="O10" i="9"/>
  <c r="O163" i="9"/>
  <c r="O78" i="9"/>
  <c r="O170" i="9"/>
  <c r="R122" i="9"/>
  <c r="R198" i="9"/>
  <c r="O84" i="9"/>
  <c r="R20" i="9"/>
  <c r="R126" i="9"/>
  <c r="O162" i="9"/>
  <c r="P133" i="9"/>
  <c r="R155" i="9"/>
  <c r="P85" i="9"/>
  <c r="R173" i="9"/>
  <c r="R192" i="9"/>
  <c r="P14" i="9"/>
  <c r="R185" i="9"/>
  <c r="O72" i="9"/>
  <c r="P171" i="9"/>
  <c r="O128" i="9"/>
  <c r="R46" i="9"/>
  <c r="R180" i="9"/>
  <c r="R57" i="9"/>
  <c r="P126" i="9"/>
  <c r="R176" i="9"/>
  <c r="O129" i="9"/>
  <c r="O193" i="9"/>
  <c r="O133" i="9"/>
  <c r="P132" i="9"/>
  <c r="O70" i="9"/>
  <c r="R95" i="9"/>
  <c r="R73" i="9"/>
  <c r="R48" i="9"/>
  <c r="O135" i="9"/>
  <c r="O64" i="9"/>
  <c r="P32" i="9"/>
  <c r="P62" i="9"/>
  <c r="O103" i="9"/>
  <c r="R143" i="9"/>
  <c r="O139" i="9"/>
  <c r="O161" i="9"/>
  <c r="O33" i="9"/>
  <c r="O104" i="9"/>
  <c r="O20" i="9"/>
  <c r="P123" i="9"/>
  <c r="R34" i="9"/>
  <c r="O121" i="9"/>
  <c r="O151" i="9"/>
  <c r="O176" i="9"/>
  <c r="O122" i="9"/>
  <c r="O153" i="9"/>
  <c r="R137" i="9"/>
  <c r="P135" i="9"/>
  <c r="O168" i="9"/>
  <c r="R52" i="9"/>
  <c r="O185" i="9"/>
  <c r="R50" i="9"/>
  <c r="R116" i="9"/>
  <c r="P63" i="9"/>
  <c r="R78" i="9"/>
  <c r="R101" i="9"/>
  <c r="O150" i="9"/>
  <c r="O130" i="9"/>
  <c r="R127" i="9"/>
  <c r="P15" i="9"/>
  <c r="O164" i="9"/>
  <c r="R168" i="9"/>
  <c r="R70" i="9"/>
  <c r="P97" i="9"/>
  <c r="R85" i="9"/>
  <c r="R98" i="9"/>
  <c r="O192" i="9"/>
  <c r="O99" i="9"/>
  <c r="O138" i="9"/>
  <c r="R164" i="9"/>
  <c r="O30" i="9"/>
  <c r="R89" i="9"/>
  <c r="R45" i="9"/>
  <c r="R53" i="9"/>
  <c r="R7" i="9"/>
  <c r="O77" i="9"/>
  <c r="O152" i="9"/>
  <c r="D2" i="9"/>
  <c r="R26" i="9"/>
  <c r="P21" i="9"/>
  <c r="O63" i="9"/>
  <c r="P82" i="9"/>
  <c r="O101" i="9"/>
  <c r="R191" i="9"/>
  <c r="R157" i="9"/>
  <c r="O140" i="9"/>
  <c r="R18" i="9"/>
  <c r="O183" i="9"/>
  <c r="R121" i="9"/>
  <c r="O23" i="9"/>
  <c r="O181" i="9"/>
  <c r="O29" i="9"/>
  <c r="O87" i="9"/>
  <c r="O175" i="9"/>
  <c r="O49" i="9"/>
  <c r="R163" i="9"/>
  <c r="O15" i="9"/>
  <c r="R32" i="9"/>
  <c r="O73" i="9"/>
  <c r="R120" i="9"/>
  <c r="R97" i="9"/>
  <c r="O36" i="9"/>
  <c r="R27" i="9"/>
  <c r="R40" i="9"/>
  <c r="O198" i="9"/>
  <c r="R5" i="9"/>
  <c r="O26" i="9"/>
  <c r="R148" i="9"/>
  <c r="R162" i="9"/>
  <c r="O116" i="9"/>
  <c r="O82" i="9"/>
  <c r="R56" i="9"/>
  <c r="R196" i="9"/>
  <c r="R30" i="9"/>
  <c r="R13" i="9"/>
  <c r="O59" i="9"/>
  <c r="O105" i="9"/>
  <c r="R9" i="9"/>
  <c r="O40" i="9"/>
  <c r="O143" i="9"/>
  <c r="O38" i="9"/>
  <c r="O14" i="9"/>
  <c r="O191" i="9"/>
  <c r="R76" i="9"/>
  <c r="R150" i="9"/>
  <c r="R131" i="9"/>
  <c r="O55" i="9"/>
  <c r="R132" i="9"/>
  <c r="P27" i="9"/>
  <c r="P102" i="9"/>
  <c r="O137" i="9"/>
  <c r="R92" i="9"/>
  <c r="O107" i="9"/>
  <c r="R82" i="9"/>
  <c r="R62" i="9"/>
  <c r="R22" i="9"/>
  <c r="P110" i="9"/>
  <c r="O171" i="9"/>
  <c r="P153" i="9"/>
  <c r="R181" i="9"/>
  <c r="L4" i="9"/>
  <c r="R118" i="9"/>
  <c r="R175" i="9"/>
  <c r="O108" i="9"/>
  <c r="R138" i="9"/>
  <c r="R39" i="9"/>
  <c r="O45" i="9"/>
  <c r="P144" i="9"/>
  <c r="R6" i="9"/>
  <c r="R38" i="9"/>
  <c r="P56" i="9"/>
  <c r="R113" i="9"/>
  <c r="O74" i="9"/>
  <c r="O187" i="9"/>
  <c r="O27" i="9"/>
  <c r="O177" i="9"/>
  <c r="O85" i="9"/>
  <c r="R125" i="9"/>
  <c r="R197" i="9"/>
  <c r="R74" i="9"/>
  <c r="O199" i="9"/>
  <c r="O93" i="9"/>
  <c r="P7" i="9"/>
  <c r="O37" i="9"/>
  <c r="R64" i="9"/>
  <c r="R124" i="9"/>
  <c r="L2" i="9"/>
  <c r="O24" i="9"/>
  <c r="O75" i="9"/>
  <c r="O120" i="9"/>
  <c r="O47" i="9"/>
  <c r="R66" i="9"/>
  <c r="P18" i="9"/>
  <c r="R33" i="9"/>
  <c r="O94" i="9"/>
  <c r="R144" i="9"/>
  <c r="R71" i="9"/>
  <c r="O148" i="9"/>
  <c r="R93" i="9"/>
  <c r="R72" i="9"/>
  <c r="O6" i="9"/>
  <c r="O65" i="9"/>
  <c r="O81" i="9"/>
  <c r="P42" i="9"/>
  <c r="R58" i="9"/>
  <c r="O76" i="9"/>
  <c r="R79" i="9"/>
  <c r="P165" i="9"/>
  <c r="O18" i="9"/>
  <c r="P94" i="9"/>
  <c r="O69" i="9"/>
  <c r="O110" i="9"/>
  <c r="O35" i="9"/>
  <c r="O180" i="9"/>
  <c r="R156" i="9"/>
  <c r="R167" i="9"/>
  <c r="O100" i="9"/>
  <c r="O186" i="9"/>
  <c r="R94" i="9"/>
  <c r="P73" i="9"/>
  <c r="O194" i="9"/>
  <c r="O197" i="9"/>
  <c r="O184" i="9"/>
  <c r="P75" i="9"/>
  <c r="R25" i="9"/>
  <c r="P87" i="9"/>
  <c r="R44" i="9"/>
  <c r="R145" i="9"/>
  <c r="R174" i="9"/>
  <c r="P81" i="9"/>
  <c r="R186" i="9"/>
  <c r="R200" i="9"/>
  <c r="P72" i="9"/>
  <c r="O98" i="9"/>
  <c r="O195" i="9"/>
  <c r="E4" i="9"/>
  <c r="O86" i="9"/>
  <c r="O97" i="9"/>
  <c r="O145" i="9"/>
  <c r="P192" i="9"/>
  <c r="P177" i="9"/>
  <c r="R21" i="9"/>
  <c r="R69" i="9"/>
  <c r="R29" i="9"/>
  <c r="R112" i="9"/>
  <c r="R100" i="9"/>
  <c r="O124" i="9"/>
  <c r="O169" i="9"/>
  <c r="O88" i="9"/>
  <c r="O106" i="9"/>
  <c r="O102" i="9"/>
  <c r="O200" i="9"/>
  <c r="O144" i="9"/>
  <c r="O39" i="9"/>
  <c r="O167" i="9"/>
  <c r="P100" i="9"/>
  <c r="P195" i="9"/>
  <c r="R83" i="9"/>
  <c r="R86" i="9"/>
  <c r="O154" i="9"/>
  <c r="O190" i="9"/>
  <c r="P145" i="9"/>
  <c r="P106" i="9"/>
  <c r="P151" i="9"/>
  <c r="O48" i="9"/>
  <c r="P53" i="9"/>
  <c r="P143" i="9"/>
  <c r="P149" i="9"/>
  <c r="P44" i="9"/>
  <c r="R35" i="9"/>
  <c r="R77" i="9"/>
  <c r="O142" i="9"/>
  <c r="R80" i="9"/>
  <c r="R134" i="9"/>
  <c r="O54" i="9"/>
  <c r="P114" i="9"/>
  <c r="P154" i="9"/>
  <c r="R11" i="9"/>
  <c r="P140" i="9"/>
  <c r="R49" i="9"/>
  <c r="P127" i="9"/>
  <c r="P66" i="9"/>
  <c r="P167" i="9"/>
  <c r="R42" i="9"/>
  <c r="P134" i="9"/>
  <c r="P45" i="9"/>
  <c r="P96" i="9"/>
  <c r="R10" i="9"/>
  <c r="O83" i="9"/>
  <c r="P184" i="9"/>
  <c r="O91" i="9"/>
  <c r="R119" i="9"/>
  <c r="O127" i="9"/>
  <c r="O173" i="9"/>
  <c r="P117" i="9"/>
  <c r="P197" i="9"/>
  <c r="P88" i="9"/>
  <c r="O42" i="9"/>
  <c r="O196" i="9"/>
  <c r="P84" i="9"/>
  <c r="P67" i="9"/>
  <c r="P13" i="9"/>
  <c r="O172" i="9"/>
  <c r="P37" i="9"/>
  <c r="P124" i="9"/>
  <c r="P198" i="9"/>
  <c r="R65" i="9"/>
  <c r="R110" i="9"/>
  <c r="O179" i="9"/>
  <c r="R158" i="9"/>
  <c r="O134" i="9"/>
  <c r="R88" i="9"/>
  <c r="R55" i="9"/>
  <c r="R104" i="9"/>
  <c r="R161" i="9"/>
  <c r="O112" i="9"/>
  <c r="P157" i="9"/>
  <c r="P104" i="9"/>
  <c r="P55" i="9"/>
  <c r="R130" i="9"/>
  <c r="O89" i="9"/>
  <c r="O41" i="9"/>
  <c r="R199" i="9"/>
  <c r="O113" i="9"/>
  <c r="R170" i="9"/>
  <c r="P58" i="9"/>
  <c r="O96" i="9"/>
  <c r="O79" i="9"/>
  <c r="O71" i="9"/>
  <c r="O67" i="9"/>
  <c r="P99" i="9"/>
  <c r="P40" i="9"/>
  <c r="O9" i="9"/>
  <c r="O19" i="9"/>
  <c r="O95" i="9"/>
  <c r="R96" i="9"/>
  <c r="R68" i="9"/>
  <c r="O17" i="9"/>
  <c r="R194" i="9"/>
  <c r="R23" i="9"/>
  <c r="P47" i="9"/>
  <c r="O61" i="9"/>
  <c r="R151" i="9"/>
  <c r="P35" i="9"/>
  <c r="P8" i="9"/>
  <c r="P181" i="9"/>
  <c r="P109" i="9"/>
  <c r="O146" i="9"/>
  <c r="P38" i="9"/>
  <c r="P28" i="9"/>
  <c r="O178" i="9"/>
  <c r="P111" i="9"/>
  <c r="O149" i="9"/>
  <c r="O66" i="9"/>
  <c r="O155" i="9"/>
  <c r="P26" i="9"/>
  <c r="O13" i="9"/>
  <c r="P125" i="9"/>
  <c r="O43" i="9"/>
  <c r="P199" i="9"/>
  <c r="P161" i="9"/>
  <c r="P54" i="9"/>
  <c r="R37" i="9"/>
  <c r="P122" i="9"/>
  <c r="P148" i="9"/>
  <c r="R41" i="9"/>
  <c r="R128" i="9"/>
  <c r="P186" i="9"/>
  <c r="O60" i="9"/>
  <c r="R47" i="9"/>
  <c r="P78" i="9"/>
  <c r="O25" i="9"/>
  <c r="R103" i="9"/>
  <c r="R60" i="9"/>
  <c r="R63" i="9"/>
  <c r="P115" i="9"/>
  <c r="R139" i="9"/>
  <c r="R61" i="9"/>
  <c r="P182" i="9"/>
  <c r="O80" i="9"/>
  <c r="P30" i="9"/>
  <c r="P164" i="9"/>
  <c r="P121" i="9"/>
  <c r="O188" i="9"/>
  <c r="P103" i="9"/>
  <c r="P185" i="9"/>
  <c r="P61" i="9"/>
  <c r="P107" i="9"/>
  <c r="P189" i="9"/>
  <c r="O5" i="9"/>
  <c r="O51" i="9"/>
  <c r="O158" i="9"/>
  <c r="P120" i="9"/>
  <c r="R106" i="9"/>
  <c r="R8" i="9"/>
  <c r="O119" i="9"/>
  <c r="R182" i="9"/>
  <c r="R152" i="9"/>
  <c r="P50" i="9"/>
  <c r="P168" i="9"/>
  <c r="P86" i="9"/>
  <c r="R84" i="9"/>
  <c r="P46" i="9"/>
  <c r="P10" i="9"/>
  <c r="O136" i="9"/>
  <c r="O115" i="9"/>
  <c r="O53" i="9"/>
  <c r="P178" i="9"/>
  <c r="O57" i="9"/>
  <c r="P175" i="9"/>
  <c r="P74" i="9"/>
  <c r="P48" i="9"/>
  <c r="O109" i="9"/>
  <c r="P138" i="9"/>
  <c r="O118" i="9"/>
  <c r="O182" i="9"/>
  <c r="R179" i="9"/>
  <c r="R193" i="9"/>
  <c r="O68" i="9"/>
  <c r="R67" i="9"/>
  <c r="R43" i="9"/>
  <c r="R17" i="9"/>
  <c r="P200" i="9"/>
  <c r="R109" i="9"/>
  <c r="P51" i="9"/>
  <c r="P188" i="9"/>
  <c r="P76" i="9"/>
  <c r="P49" i="9"/>
  <c r="R36" i="9"/>
  <c r="R136" i="9"/>
  <c r="P108" i="9"/>
  <c r="P190" i="9"/>
  <c r="R51" i="9"/>
  <c r="P176" i="9"/>
  <c r="R140" i="9"/>
  <c r="R188" i="9"/>
  <c r="P162" i="9"/>
  <c r="O125" i="9"/>
  <c r="P90" i="9"/>
  <c r="O8" i="9"/>
  <c r="P166" i="9"/>
  <c r="P129" i="9"/>
  <c r="P33" i="9"/>
  <c r="P60" i="9"/>
  <c r="P194" i="9"/>
  <c r="P193" i="9"/>
  <c r="P101" i="9"/>
  <c r="P80" i="9"/>
  <c r="P156" i="9"/>
  <c r="R146" i="9"/>
  <c r="P93" i="9"/>
  <c r="P150" i="9"/>
  <c r="P105" i="9"/>
  <c r="O92" i="9"/>
  <c r="R91" i="9"/>
  <c r="P11" i="9"/>
  <c r="R169" i="9"/>
  <c r="P180" i="9"/>
  <c r="O160" i="9"/>
  <c r="R187" i="9"/>
  <c r="P136" i="9"/>
  <c r="O131" i="9"/>
  <c r="P163" i="9"/>
  <c r="O21" i="9"/>
  <c r="P191" i="9"/>
  <c r="R12" i="9"/>
  <c r="P174" i="9"/>
  <c r="P23" i="9"/>
  <c r="P64" i="9"/>
  <c r="O31" i="9"/>
  <c r="P116" i="9"/>
  <c r="R24" i="9"/>
  <c r="P160" i="9"/>
  <c r="O166" i="9"/>
  <c r="P16" i="9"/>
  <c r="P52" i="9"/>
  <c r="R59" i="9"/>
  <c r="P170" i="9"/>
  <c r="P39" i="9"/>
  <c r="P9" i="9"/>
  <c r="P139" i="9"/>
  <c r="P187" i="9"/>
  <c r="R54" i="9"/>
  <c r="R149" i="9"/>
  <c r="R142" i="9"/>
  <c r="P6" i="9"/>
  <c r="P43" i="9"/>
  <c r="P131" i="9"/>
  <c r="P79" i="9"/>
  <c r="P113" i="9"/>
  <c r="P142" i="9"/>
  <c r="P172" i="9"/>
  <c r="P112" i="9"/>
  <c r="P128" i="9"/>
  <c r="P36" i="9"/>
  <c r="P68" i="9"/>
  <c r="P24" i="9"/>
  <c r="P179" i="9"/>
  <c r="P155" i="9"/>
  <c r="P95" i="9"/>
  <c r="P158" i="9"/>
  <c r="P173" i="9"/>
  <c r="P12" i="9"/>
  <c r="P146" i="9"/>
  <c r="P196" i="9"/>
  <c r="P83" i="9"/>
  <c r="P41" i="9"/>
  <c r="P57" i="9"/>
  <c r="P130" i="9"/>
  <c r="P118" i="9"/>
  <c r="P5" i="9"/>
  <c r="P92" i="9"/>
  <c r="P137" i="9"/>
  <c r="P31" i="9"/>
  <c r="P169" i="9"/>
  <c r="P89" i="9"/>
  <c r="P91" i="9"/>
  <c r="P29" i="9"/>
  <c r="P152" i="9"/>
  <c r="P77" i="9"/>
  <c r="P59" i="9"/>
  <c r="P71" i="9"/>
  <c r="P65" i="9"/>
  <c r="P119" i="9"/>
  <c r="P17" i="9"/>
  <c r="P19" i="9"/>
  <c r="P25" i="9"/>
  <c r="D76" i="16"/>
  <c r="E76" i="16"/>
  <c r="R4" i="9" l="1"/>
  <c r="R2" i="9"/>
  <c r="B268" i="15"/>
  <c r="B11" i="14"/>
  <c r="B21" i="14"/>
  <c r="M198" i="9"/>
  <c r="M192" i="9"/>
  <c r="M186" i="9"/>
  <c r="M180" i="9"/>
  <c r="M174" i="9"/>
  <c r="M168" i="9"/>
  <c r="M162" i="9"/>
  <c r="M156" i="9"/>
  <c r="M189" i="9"/>
  <c r="M165" i="9"/>
  <c r="M135" i="9"/>
  <c r="M117" i="9"/>
  <c r="M150" i="9"/>
  <c r="M114" i="9"/>
  <c r="M111" i="9"/>
  <c r="M195" i="9"/>
  <c r="M171" i="9"/>
  <c r="M144" i="9"/>
  <c r="M102" i="9"/>
  <c r="M99" i="9"/>
  <c r="M87" i="9"/>
  <c r="M75" i="9"/>
  <c r="M123" i="9"/>
  <c r="M64" i="9"/>
  <c r="M58" i="9"/>
  <c r="M52" i="9"/>
  <c r="M46" i="9"/>
  <c r="M40" i="9"/>
  <c r="M34" i="9"/>
  <c r="M28" i="9"/>
  <c r="M22" i="9"/>
  <c r="M16" i="9"/>
  <c r="M138" i="9"/>
  <c r="M129" i="9"/>
  <c r="M120" i="9"/>
  <c r="M98" i="9"/>
  <c r="M72" i="9"/>
  <c r="M31" i="9"/>
  <c r="M19" i="9"/>
  <c r="M154" i="9"/>
  <c r="M132" i="9"/>
  <c r="M10" i="9"/>
  <c r="M148" i="9"/>
  <c r="M73" i="9"/>
  <c r="M193" i="9"/>
  <c r="M166" i="9"/>
  <c r="M145" i="9"/>
  <c r="M94" i="9"/>
  <c r="M93" i="9"/>
  <c r="M62" i="9"/>
  <c r="M56" i="9"/>
  <c r="M50" i="9"/>
  <c r="M44" i="9"/>
  <c r="M11" i="9"/>
  <c r="M196" i="9"/>
  <c r="M38" i="9"/>
  <c r="M26" i="9"/>
  <c r="M14" i="9"/>
  <c r="M190" i="9"/>
  <c r="M169" i="9"/>
  <c r="M96" i="9"/>
  <c r="M86" i="9"/>
  <c r="M199" i="9"/>
  <c r="M184" i="9"/>
  <c r="M172" i="9"/>
  <c r="M159" i="9"/>
  <c r="M153" i="9"/>
  <c r="M108" i="9"/>
  <c r="M68" i="9"/>
  <c r="M147" i="9"/>
  <c r="M141" i="9"/>
  <c r="M97" i="9"/>
  <c r="M126" i="9"/>
  <c r="M55" i="9"/>
  <c r="C3" i="9"/>
  <c r="F3" i="9" s="1"/>
  <c r="M175" i="9"/>
  <c r="M178" i="9"/>
  <c r="M163" i="9"/>
  <c r="M84" i="9"/>
  <c r="M27" i="9"/>
  <c r="M32" i="9"/>
  <c r="M183" i="9"/>
  <c r="M133" i="9"/>
  <c r="M69" i="9"/>
  <c r="M49" i="9"/>
  <c r="M85" i="9"/>
  <c r="M105" i="9"/>
  <c r="M160" i="9"/>
  <c r="M177" i="9"/>
  <c r="M43" i="9"/>
  <c r="M136" i="9"/>
  <c r="M74" i="9"/>
  <c r="M139" i="9"/>
  <c r="M81" i="9"/>
  <c r="M39" i="9"/>
  <c r="M70" i="9"/>
  <c r="M20" i="9"/>
  <c r="M25" i="9"/>
  <c r="M15" i="9"/>
  <c r="M3" i="9"/>
  <c r="N3" i="9" s="1"/>
  <c r="P3" i="9" s="1"/>
  <c r="M181" i="9"/>
  <c r="M8" i="9"/>
  <c r="M61" i="9"/>
  <c r="M82" i="9"/>
  <c r="M37" i="9"/>
  <c r="M66" i="9"/>
  <c r="M149" i="9"/>
  <c r="M127" i="9"/>
  <c r="M167" i="9"/>
  <c r="M100" i="9"/>
  <c r="M51" i="9"/>
  <c r="M42" i="9"/>
  <c r="M18" i="9"/>
  <c r="M5" i="9"/>
  <c r="M106" i="9"/>
  <c r="C4" i="9"/>
  <c r="F4" i="9" s="1"/>
  <c r="M88" i="9"/>
  <c r="M115" i="9"/>
  <c r="M95" i="9"/>
  <c r="M194" i="9"/>
  <c r="M161" i="9"/>
  <c r="M33" i="9"/>
  <c r="M54" i="9"/>
  <c r="M113" i="9"/>
  <c r="M67" i="9"/>
  <c r="M188" i="9"/>
  <c r="M7" i="9"/>
  <c r="M53" i="9"/>
  <c r="M77" i="9"/>
  <c r="M12" i="9"/>
  <c r="M36" i="9"/>
  <c r="M17" i="9"/>
  <c r="M116" i="9"/>
  <c r="M23" i="9"/>
  <c r="M119" i="9"/>
  <c r="M155" i="9"/>
  <c r="M173" i="9"/>
  <c r="M152" i="9"/>
  <c r="M185" i="9"/>
  <c r="M59" i="9"/>
  <c r="M143" i="9"/>
  <c r="M6" i="9"/>
  <c r="M80" i="9"/>
  <c r="M182" i="9"/>
  <c r="M200" i="9"/>
  <c r="M91" i="9"/>
  <c r="M90" i="9"/>
  <c r="M137" i="9"/>
  <c r="M107" i="9"/>
  <c r="M13" i="9"/>
  <c r="M112" i="9"/>
  <c r="M79" i="9"/>
  <c r="M134" i="9"/>
  <c r="M140" i="9"/>
  <c r="M109" i="9"/>
  <c r="M9" i="9"/>
  <c r="M21" i="9"/>
  <c r="M63" i="9"/>
  <c r="M103" i="9"/>
  <c r="M101" i="9"/>
  <c r="M47" i="9"/>
  <c r="M157" i="9"/>
  <c r="M57" i="9"/>
  <c r="M48" i="9"/>
  <c r="M110" i="9"/>
  <c r="M121" i="9"/>
  <c r="M151" i="9"/>
  <c r="M170" i="9"/>
  <c r="M158" i="9"/>
  <c r="M29" i="9"/>
  <c r="M92" i="9"/>
  <c r="M142" i="9"/>
  <c r="M131" i="9"/>
  <c r="M146" i="9"/>
  <c r="M60" i="9"/>
  <c r="M2" i="9"/>
  <c r="N2" i="9" s="1"/>
  <c r="M65" i="9"/>
  <c r="M191" i="9"/>
  <c r="M130" i="9"/>
  <c r="M35" i="9"/>
  <c r="M104" i="9"/>
  <c r="M71" i="9"/>
  <c r="M30" i="9"/>
  <c r="M76" i="9"/>
  <c r="M45" i="9"/>
  <c r="C2" i="9"/>
  <c r="F2" i="9" s="1"/>
  <c r="M24" i="9"/>
  <c r="M176" i="9"/>
  <c r="M118" i="9"/>
  <c r="M179" i="9"/>
  <c r="M125" i="9"/>
  <c r="M78" i="9"/>
  <c r="M122" i="9"/>
  <c r="M128" i="9"/>
  <c r="M83" i="9"/>
  <c r="M197" i="9"/>
  <c r="M41" i="9"/>
  <c r="M89" i="9"/>
  <c r="M4" i="9"/>
  <c r="N4" i="9" s="1"/>
  <c r="P4" i="9" s="1"/>
  <c r="M187" i="9"/>
  <c r="M124" i="9"/>
  <c r="M164" i="9"/>
  <c r="R3" i="9"/>
  <c r="H11" i="16"/>
  <c r="B11" i="16"/>
  <c r="B269" i="15"/>
  <c r="B22" i="14"/>
  <c r="C38" i="16"/>
  <c r="B64" i="16"/>
  <c r="G5" i="16"/>
  <c r="Q2" i="9"/>
  <c r="O2" i="9"/>
  <c r="W51" i="15"/>
  <c r="B13" i="16" s="1"/>
  <c r="B66" i="16" s="1"/>
  <c r="O3" i="9"/>
  <c r="Q3" i="9"/>
  <c r="Q4" i="9"/>
  <c r="O4" i="9"/>
  <c r="B272" i="15" l="1"/>
  <c r="W52" i="15"/>
  <c r="H13" i="16" s="1"/>
  <c r="B276" i="15"/>
  <c r="B16" i="14"/>
  <c r="B23" i="14" s="1"/>
  <c r="B19" i="14"/>
  <c r="B273" i="15"/>
  <c r="P2" i="9"/>
  <c r="B274" i="15" s="1"/>
  <c r="B275" i="15"/>
  <c r="B271" i="15"/>
  <c r="E26" i="15"/>
  <c r="J4" i="15" l="1"/>
  <c r="H8" i="16"/>
  <c r="J5" i="16" l="1"/>
  <c r="B3" i="16"/>
  <c r="C4" i="16"/>
  <c r="B67" i="16" l="1"/>
  <c r="G1" i="16"/>
  <c r="B7" i="16"/>
  <c r="A7" i="16"/>
  <c r="G2" i="16"/>
</calcChain>
</file>

<file path=xl/sharedStrings.xml><?xml version="1.0" encoding="utf-8"?>
<sst xmlns="http://schemas.openxmlformats.org/spreadsheetml/2006/main" count="40775" uniqueCount="601">
  <si>
    <t>MODO DE LEITURA</t>
  </si>
  <si>
    <t>Financeiro (Mensalidade)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</si>
  <si>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</si>
  <si>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</si>
  <si>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</si>
  <si>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</si>
  <si>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</si>
  <si>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</si>
  <si>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</si>
  <si>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</si>
  <si>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</si>
  <si>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</si>
  <si>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</si>
  <si>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</si>
  <si>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</si>
  <si>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</si>
  <si>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</si>
  <si>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</si>
  <si>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</si>
  <si>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</si>
  <si>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</si>
  <si>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</si>
  <si>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</si>
  <si>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</si>
  <si>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</si>
  <si>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</si>
  <si>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</si>
  <si>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</si>
  <si>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</si>
  <si>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</si>
  <si>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</si>
  <si>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</si>
  <si>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</si>
  <si>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</si>
  <si>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</si>
  <si>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</si>
  <si>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</si>
  <si>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</si>
  <si>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</si>
  <si>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</si>
  <si>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</si>
  <si>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</si>
  <si>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</si>
  <si>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</si>
  <si>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</si>
  <si>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</si>
  <si>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</si>
  <si>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</si>
  <si>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</si>
  <si>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</si>
  <si>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</si>
  <si>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</si>
  <si>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</si>
  <si>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</si>
  <si>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</si>
  <si>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</si>
  <si>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</si>
  <si>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</si>
  <si>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</si>
  <si>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</si>
  <si>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</si>
  <si>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</si>
  <si>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</si>
  <si>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</si>
  <si>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</si>
  <si>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</si>
  <si>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</si>
  <si>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</si>
  <si>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</si>
  <si>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</si>
  <si>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</si>
  <si>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</si>
  <si>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</si>
  <si>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</si>
  <si>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</si>
  <si>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</si>
  <si>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</si>
  <si>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</si>
  <si>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</si>
  <si>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</si>
  <si>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</si>
  <si>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</si>
  <si>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</si>
  <si>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</si>
  <si>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</si>
  <si>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</si>
  <si>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</si>
  <si>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</si>
  <si>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</si>
  <si>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</si>
  <si>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</si>
  <si>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</si>
  <si>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</si>
  <si>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</si>
  <si>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</si>
  <si>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</si>
  <si>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</si>
  <si>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</si>
  <si>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</si>
  <si>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</si>
  <si>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</si>
  <si>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</si>
  <si>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</si>
  <si>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</si>
  <si>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</si>
  <si>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</si>
  <si>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</si>
  <si>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</si>
  <si>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</si>
  <si>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</si>
  <si>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</si>
  <si>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</si>
  <si>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</si>
  <si>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</si>
  <si>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</si>
  <si>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</si>
  <si>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</si>
  <si>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</si>
  <si>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</si>
  <si>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</si>
  <si>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</si>
  <si>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</si>
  <si>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</si>
  <si>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</si>
  <si>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</si>
  <si>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</si>
  <si>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</si>
  <si>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</si>
  <si>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</si>
  <si>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</si>
  <si>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</si>
  <si>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</si>
  <si>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</si>
  <si>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</si>
  <si>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</si>
  <si>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</si>
  <si>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</si>
  <si>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</si>
  <si>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</si>
  <si>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</si>
  <si>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</si>
  <si>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</si>
  <si>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</si>
  <si>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</si>
  <si>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RETROATIVO_RECONHECIDO_A_PAGAR</t>
  </si>
  <si>
    <t>VALOR_ATUALIZADO_EM_ANALISE</t>
  </si>
  <si>
    <t>DELTA_POTENCIAL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</si>
  <si>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</si>
  <si>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</si>
  <si>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</si>
  <si>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</si>
  <si>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</si>
  <si>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</si>
  <si>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</si>
  <si>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</si>
  <si>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</si>
  <si>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</si>
  <si>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</si>
  <si>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</si>
  <si>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</si>
  <si>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QTD. DE PCs</t>
  </si>
  <si>
    <t>VALOR ORIGINAL TOTAL</t>
  </si>
  <si>
    <t>VALOR DOS PCs COM FATOR DO CICLO</t>
  </si>
  <si>
    <t>RETROATIVO RECONHECIDO</t>
  </si>
  <si>
    <t>VALOR EM ANÁLISE - NÃO PAGOS (ÁREA GEST.)</t>
  </si>
  <si>
    <t>RETROATIVO POTENCIAL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</si>
  <si>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</si>
  <si>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</si>
  <si>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</si>
  <si>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</si>
  <si>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</si>
  <si>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</si>
  <si>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</si>
  <si>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</si>
  <si>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PC-2024-003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</si>
  <si>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</si>
  <si>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</si>
  <si>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</si>
  <si>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</si>
  <si>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</si>
  <si>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</si>
  <si>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</si>
  <si>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</si>
  <si>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</si>
  <si>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</si>
  <si>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</si>
  <si>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</si>
  <si>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</si>
  <si>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</si>
  <si>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</si>
  <si>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</si>
  <si>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</si>
  <si>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</si>
  <si>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</si>
  <si>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</si>
  <si>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</si>
  <si>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</si>
  <si>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</si>
  <si>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</si>
  <si>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</si>
  <si>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</si>
  <si>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</si>
  <si>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</si>
  <si>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</si>
  <si>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</si>
  <si>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</si>
  <si>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</si>
  <si>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Acrescimo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</si>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</sst>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89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</fonts>
  <fills count="7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9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37"/>
  </cellStyleXfs>
  <cellXfs count="497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164" fontId="6" fillId="9" borderId="18" xfId="0" applyNumberFormat="1" applyFont="1" applyFill="1" applyBorder="1"/>
    <xf numFmtId="0" fontId="6" fillId="9" borderId="18" xfId="0" applyFont="1" applyFill="1" applyBorder="1" applyAlignment="1">
      <alignment horizontal="center" vertical="center" wrapText="1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>
      <alignment horizontal="left"/>
    </xf>
    <xf numFmtId="14" fontId="6" fillId="9" borderId="18" xfId="0" applyNumberFormat="1" applyFont="1" applyFill="1" applyBorder="1" applyAlignment="1">
      <alignment vertical="center"/>
    </xf>
    <xf numFmtId="14" fontId="6" fillId="9" borderId="31" xfId="0" applyNumberFormat="1" applyFont="1" applyFill="1" applyBorder="1"/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78" fillId="64" borderId="3" xfId="0" applyFont="1" applyFill="1" applyBorder="1" applyAlignment="1">
      <alignment horizontal="center" vertical="center" wrapText="1"/>
    </xf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186" fontId="0" fillId="0" borderId="0" xfId="0" applyNumberFormat="1" applyBorder="1"/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81" fillId="65" borderId="86" xfId="0" applyFont="1" applyFill="1" applyBorder="1" applyAlignment="1">
      <alignment horizontal="center" vertical="center"/>
    </xf>
    <xf numFmtId="0" fontId="87" fillId="9" borderId="87" xfId="0" applyFont="1" applyFill="1" applyBorder="1" applyAlignment="1">
      <alignment horizontal="center" vertical="center" wrapText="1"/>
    </xf>
    <xf numFmtId="0" fontId="84" fillId="68" borderId="88" xfId="0" applyFont="1" applyFill="1" applyBorder="1" applyAlignment="1">
      <alignment horizontal="center" vertical="center" wrapText="1"/>
    </xf>
    <xf numFmtId="0" fontId="85" fillId="69" borderId="89" xfId="0" applyFont="1" applyFill="1" applyBorder="1" applyAlignment="1">
      <alignment horizontal="center" vertical="center" wrapText="1"/>
    </xf>
    <xf numFmtId="164" fontId="86" fillId="69" borderId="89" xfId="0" applyNumberFormat="1" applyFont="1" applyFill="1" applyBorder="1" applyAlignment="1">
      <alignment horizontal="center" vertical="center" wrapText="1"/>
    </xf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19</v>
      </c>
    </row>
    <row r="2" spans="1:7" x14ac:dyDescent="0.35">
      <c r="A2" t="s">
        <v>20</v>
      </c>
    </row>
    <row r="3" spans="1:7" x14ac:dyDescent="0.35">
      <c r="A3" t="s">
        <v>21</v>
      </c>
      <c r="B3" t="s">
        <v>22</v>
      </c>
      <c r="C3" t="s">
        <v>23</v>
      </c>
      <c r="D3" t="s">
        <v>3</v>
      </c>
      <c r="E3" t="s">
        <v>24</v>
      </c>
      <c r="F3" t="s">
        <v>25</v>
      </c>
      <c r="G3" t="s">
        <v>26</v>
      </c>
    </row>
    <row r="4" spans="1:7" x14ac:dyDescent="0.35">
      <c r="A4" t="str">
        <f>IF(posicao_contratual!A2="","",posicao_contratual!A2)</f>
        <v>ITEM-001</v>
      </c>
      <c r="B4" s="195">
        <f>IF(posicao_contratual!A2="","",posicao_contratual!B2)</f>
        <v>250</v>
      </c>
      <c r="C4" s="195">
        <f>IF(OR(posicao_contratual!A2="",NOT(ISNUMBER(posicao_contratual!B2)),NOT(ISNUMBER(posicao_contratual!G2))),"",ROUND(posicao_contratual!B2*posicao_contratual!G2,2))</f>
        <v>30000</v>
      </c>
      <c r="D4" s="195">
        <f>IF(OR(posicao_contratual!A2="",NOT(ISNUMBER(posicao_contratual!B2)),NOT(ISNUMBER(posicao_contratual!K2))),"",ROUND(posicao_contratual!B2*posicao_contratual!K2,2))</f>
        <v>32500</v>
      </c>
      <c r="E4" s="195">
        <f>IF(OR(posicao_contratual!A2="",NOT(ISNUMBER(posicao_contratual!B2)),NOT(ISNUMBER(posicao_contratual!O2))),"",ROUND(posicao_contratual!B2*posicao_contratual!O2,2))</f>
        <v>30000</v>
      </c>
      <c r="F4" s="195">
        <f>IF(OR(posicao_contratual!A2="",NOT(ISNUMBER(posicao_contratual!B2)),NOT(ISNUMBER(posicao_contratual!S2))),"",ROUND(posicao_contratual!B2*posicao_contratual!S2,2))</f>
        <v>30000</v>
      </c>
      <c r="G4" s="195">
        <f>IF(OR(posicao_contratual!A2="",NOT(ISNUMBER(posicao_contratual!B2)),NOT(ISNUMBER(posicao_contratual!W2))),"",ROUND(posicao_contratual!B2*posicao_contratual!W2,2))</f>
        <v>30000</v>
      </c>
    </row>
    <row r="5" spans="1:7" x14ac:dyDescent="0.35">
      <c r="A5" t="str">
        <f>IF(posicao_contratual!A3="","",posicao_contratual!A3)</f>
        <v>ITEM-002</v>
      </c>
      <c r="B5" s="195">
        <f>IF(posicao_contratual!A3="","",posicao_contratual!B3)</f>
        <v>1500</v>
      </c>
      <c r="C5" s="195">
        <f>IF(OR(posicao_contratual!A3="",NOT(ISNUMBER(posicao_contratual!B3)),NOT(ISNUMBER(posicao_contratual!G3))),"",ROUND(posicao_contratual!B3*posicao_contratual!G3,2))</f>
        <v>120000</v>
      </c>
      <c r="D5" s="195">
        <f>IF(OR(posicao_contratual!A3="",NOT(ISNUMBER(posicao_contratual!B3)),NOT(ISNUMBER(posicao_contratual!K3))),"",ROUND(posicao_contratual!B3*posicao_contratual!K3,2))</f>
        <v>120000</v>
      </c>
      <c r="E5" s="195">
        <f>IF(OR(posicao_contratual!A3="",NOT(ISNUMBER(posicao_contratual!B3)),NOT(ISNUMBER(posicao_contratual!O3))),"",ROUND(posicao_contratual!B3*posicao_contratual!O3,2))</f>
        <v>120000</v>
      </c>
      <c r="F5" s="195">
        <f>IF(OR(posicao_contratual!A3="",NOT(ISNUMBER(posicao_contratual!B3)),NOT(ISNUMBER(posicao_contratual!S3))),"",ROUND(posicao_contratual!B3*posicao_contratual!S3,2))</f>
        <v>120000</v>
      </c>
      <c r="G5" s="195">
        <f>IF(OR(posicao_contratual!A3="",NOT(ISNUMBER(posicao_contratual!B3)),NOT(ISNUMBER(posicao_contratual!W3))),"",ROUND(posicao_contratual!B3*posicao_contratual!W3,2))</f>
        <v>120000</v>
      </c>
    </row>
    <row r="6" spans="1:7" x14ac:dyDescent="0.35">
      <c r="A6" t="str">
        <f>IF(posicao_contratual!A4="","",posicao_contratual!A4)</f>
        <v>ITEM-003</v>
      </c>
      <c r="B6" s="195">
        <f>IF(posicao_contratual!A4="","",posicao_contratual!B4)</f>
        <v>3200</v>
      </c>
      <c r="C6" s="195">
        <f>IF(OR(posicao_contratual!A4="",NOT(ISNUMBER(posicao_contratual!B4)),NOT(ISNUMBER(posicao_contratual!G4))),"",ROUND(posicao_contratual!B4*posicao_contratual!G4,2))</f>
        <v>128000</v>
      </c>
      <c r="D6" s="195">
        <f>IF(OR(posicao_contratual!A4="",NOT(ISNUMBER(posicao_contratual!B4)),NOT(ISNUMBER(posicao_contratual!K4))),"",ROUND(posicao_contratual!B4*posicao_contratual!K4,2))</f>
        <v>128000</v>
      </c>
      <c r="E6" s="195">
        <f>IF(OR(posicao_contratual!A4="",NOT(ISNUMBER(posicao_contratual!B4)),NOT(ISNUMBER(posicao_contratual!O4))),"",ROUND(posicao_contratual!B4*posicao_contratual!O4,2))</f>
        <v>128000</v>
      </c>
      <c r="F6" s="195">
        <f>IF(OR(posicao_contratual!A4="",NOT(ISNUMBER(posicao_contratual!B4)),NOT(ISNUMBER(posicao_contratual!S4))),"",ROUND(posicao_contratual!B4*posicao_contratual!S4,2))</f>
        <v>128000</v>
      </c>
      <c r="G6" s="195">
        <f>IF(OR(posicao_contratual!A4="",NOT(ISNUMBER(posicao_contratual!B4)),NOT(ISNUMBER(posicao_contratual!W4))),"",ROUND(posicao_contratual!B4*posicao_contratual!W4,2))</f>
        <v>128000</v>
      </c>
    </row>
    <row r="7" spans="1:7" x14ac:dyDescent="0.35">
      <c r="A7" t="str">
        <f>IF(posicao_contratual!A5="","",posicao_contratual!A5)</f>
        <v/>
      </c>
      <c r="B7" s="195" t="str">
        <f>IF(posicao_contratual!A5="","",posicao_contratual!B5)</f>
        <v/>
      </c>
      <c r="C7" s="195" t="str">
        <f>IF(OR(posicao_contratual!A5="",NOT(ISNUMBER(posicao_contratual!B5)),NOT(ISNUMBER(posicao_contratual!G5))),"",ROUND(posicao_contratual!B5*posicao_contratual!G5,2))</f>
        <v/>
      </c>
      <c r="D7" s="195" t="str">
        <f>IF(OR(posicao_contratual!A5="",NOT(ISNUMBER(posicao_contratual!B5)),NOT(ISNUMBER(posicao_contratual!K5))),"",ROUND(posicao_contratual!B5*posicao_contratual!K5,2))</f>
        <v/>
      </c>
      <c r="E7" s="195" t="str">
        <f>IF(OR(posicao_contratual!A5="",NOT(ISNUMBER(posicao_contratual!B5)),NOT(ISNUMBER(posicao_contratual!O5))),"",ROUND(posicao_contratual!B5*posicao_contratual!O5,2))</f>
        <v/>
      </c>
      <c r="F7" s="195" t="str">
        <f>IF(OR(posicao_contratual!A5="",NOT(ISNUMBER(posicao_contratual!B5)),NOT(ISNUMBER(posicao_contratual!S5))),"",ROUND(posicao_contratual!B5*posicao_contratual!S5,2))</f>
        <v/>
      </c>
      <c r="G7" s="195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5" t="str">
        <f>IF(posicao_contratual!A6="","",posicao_contratual!B6)</f>
        <v/>
      </c>
      <c r="C8" s="195" t="str">
        <f>IF(OR(posicao_contratual!A6="",NOT(ISNUMBER(posicao_contratual!B6)),NOT(ISNUMBER(posicao_contratual!G6))),"",ROUND(posicao_contratual!B6*posicao_contratual!G6,2))</f>
        <v/>
      </c>
      <c r="D8" s="195" t="str">
        <f>IF(OR(posicao_contratual!A6="",NOT(ISNUMBER(posicao_contratual!B6)),NOT(ISNUMBER(posicao_contratual!K6))),"",ROUND(posicao_contratual!B6*posicao_contratual!K6,2))</f>
        <v/>
      </c>
      <c r="E8" s="195" t="str">
        <f>IF(OR(posicao_contratual!A6="",NOT(ISNUMBER(posicao_contratual!B6)),NOT(ISNUMBER(posicao_contratual!O6))),"",ROUND(posicao_contratual!B6*posicao_contratual!O6,2))</f>
        <v/>
      </c>
      <c r="F8" s="195" t="str">
        <f>IF(OR(posicao_contratual!A6="",NOT(ISNUMBER(posicao_contratual!B6)),NOT(ISNUMBER(posicao_contratual!S6))),"",ROUND(posicao_contratual!B6*posicao_contratual!S6,2))</f>
        <v/>
      </c>
      <c r="G8" s="195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5" t="str">
        <f>IF(posicao_contratual!A7="","",posicao_contratual!B7)</f>
        <v/>
      </c>
      <c r="C9" s="195" t="str">
        <f>IF(OR(posicao_contratual!A7="",NOT(ISNUMBER(posicao_contratual!B7)),NOT(ISNUMBER(posicao_contratual!G7))),"",ROUND(posicao_contratual!B7*posicao_contratual!G7,2))</f>
        <v/>
      </c>
      <c r="D9" s="195" t="str">
        <f>IF(OR(posicao_contratual!A7="",NOT(ISNUMBER(posicao_contratual!B7)),NOT(ISNUMBER(posicao_contratual!K7))),"",ROUND(posicao_contratual!B7*posicao_contratual!K7,2))</f>
        <v/>
      </c>
      <c r="E9" s="195" t="str">
        <f>IF(OR(posicao_contratual!A7="",NOT(ISNUMBER(posicao_contratual!B7)),NOT(ISNUMBER(posicao_contratual!O7))),"",ROUND(posicao_contratual!B7*posicao_contratual!O7,2))</f>
        <v/>
      </c>
      <c r="F9" s="195" t="str">
        <f>IF(OR(posicao_contratual!A7="",NOT(ISNUMBER(posicao_contratual!B7)),NOT(ISNUMBER(posicao_contratual!S7))),"",ROUND(posicao_contratual!B7*posicao_contratual!S7,2))</f>
        <v/>
      </c>
      <c r="G9" s="195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5" t="str">
        <f>IF(posicao_contratual!A8="","",posicao_contratual!B8)</f>
        <v/>
      </c>
      <c r="C10" s="195" t="str">
        <f>IF(OR(posicao_contratual!A8="",NOT(ISNUMBER(posicao_contratual!B8)),NOT(ISNUMBER(posicao_contratual!G8))),"",ROUND(posicao_contratual!B8*posicao_contratual!G8,2))</f>
        <v/>
      </c>
      <c r="D10" s="195" t="str">
        <f>IF(OR(posicao_contratual!A8="",NOT(ISNUMBER(posicao_contratual!B8)),NOT(ISNUMBER(posicao_contratual!K8))),"",ROUND(posicao_contratual!B8*posicao_contratual!K8,2))</f>
        <v/>
      </c>
      <c r="E10" s="195" t="str">
        <f>IF(OR(posicao_contratual!A8="",NOT(ISNUMBER(posicao_contratual!B8)),NOT(ISNUMBER(posicao_contratual!O8))),"",ROUND(posicao_contratual!B8*posicao_contratual!O8,2))</f>
        <v/>
      </c>
      <c r="F10" s="195" t="str">
        <f>IF(OR(posicao_contratual!A8="",NOT(ISNUMBER(posicao_contratual!B8)),NOT(ISNUMBER(posicao_contratual!S8))),"",ROUND(posicao_contratual!B8*posicao_contratual!S8,2))</f>
        <v/>
      </c>
      <c r="G10" s="195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5" t="str">
        <f>IF(posicao_contratual!A9="","",posicao_contratual!B9)</f>
        <v/>
      </c>
      <c r="C11" s="195" t="str">
        <f>IF(OR(posicao_contratual!A9="",NOT(ISNUMBER(posicao_contratual!B9)),NOT(ISNUMBER(posicao_contratual!G9))),"",ROUND(posicao_contratual!B9*posicao_contratual!G9,2))</f>
        <v/>
      </c>
      <c r="D11" s="195" t="str">
        <f>IF(OR(posicao_contratual!A9="",NOT(ISNUMBER(posicao_contratual!B9)),NOT(ISNUMBER(posicao_contratual!K9))),"",ROUND(posicao_contratual!B9*posicao_contratual!K9,2))</f>
        <v/>
      </c>
      <c r="E11" s="195" t="str">
        <f>IF(OR(posicao_contratual!A9="",NOT(ISNUMBER(posicao_contratual!B9)),NOT(ISNUMBER(posicao_contratual!O9))),"",ROUND(posicao_contratual!B9*posicao_contratual!O9,2))</f>
        <v/>
      </c>
      <c r="F11" s="195" t="str">
        <f>IF(OR(posicao_contratual!A9="",NOT(ISNUMBER(posicao_contratual!B9)),NOT(ISNUMBER(posicao_contratual!S9))),"",ROUND(posicao_contratual!B9*posicao_contratual!S9,2))</f>
        <v/>
      </c>
      <c r="G11" s="195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5" t="str">
        <f>IF(posicao_contratual!A10="","",posicao_contratual!B10)</f>
        <v/>
      </c>
      <c r="C12" s="195" t="str">
        <f>IF(OR(posicao_contratual!A10="",NOT(ISNUMBER(posicao_contratual!B10)),NOT(ISNUMBER(posicao_contratual!G10))),"",ROUND(posicao_contratual!B10*posicao_contratual!G10,2))</f>
        <v/>
      </c>
      <c r="D12" s="195" t="str">
        <f>IF(OR(posicao_contratual!A10="",NOT(ISNUMBER(posicao_contratual!B10)),NOT(ISNUMBER(posicao_contratual!K10))),"",ROUND(posicao_contratual!B10*posicao_contratual!K10,2))</f>
        <v/>
      </c>
      <c r="E12" s="195" t="str">
        <f>IF(OR(posicao_contratual!A10="",NOT(ISNUMBER(posicao_contratual!B10)),NOT(ISNUMBER(posicao_contratual!O10))),"",ROUND(posicao_contratual!B10*posicao_contratual!O10,2))</f>
        <v/>
      </c>
      <c r="F12" s="195" t="str">
        <f>IF(OR(posicao_contratual!A10="",NOT(ISNUMBER(posicao_contratual!B10)),NOT(ISNUMBER(posicao_contratual!S10))),"",ROUND(posicao_contratual!B10*posicao_contratual!S10,2))</f>
        <v/>
      </c>
      <c r="G12" s="195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5" t="str">
        <f>IF(posicao_contratual!A11="","",posicao_contratual!B11)</f>
        <v/>
      </c>
      <c r="C13" s="195" t="str">
        <f>IF(OR(posicao_contratual!A11="",NOT(ISNUMBER(posicao_contratual!B11)),NOT(ISNUMBER(posicao_contratual!G11))),"",ROUND(posicao_contratual!B11*posicao_contratual!G11,2))</f>
        <v/>
      </c>
      <c r="D13" s="195" t="str">
        <f>IF(OR(posicao_contratual!A11="",NOT(ISNUMBER(posicao_contratual!B11)),NOT(ISNUMBER(posicao_contratual!K11))),"",ROUND(posicao_contratual!B11*posicao_contratual!K11,2))</f>
        <v/>
      </c>
      <c r="E13" s="195" t="str">
        <f>IF(OR(posicao_contratual!A11="",NOT(ISNUMBER(posicao_contratual!B11)),NOT(ISNUMBER(posicao_contratual!O11))),"",ROUND(posicao_contratual!B11*posicao_contratual!O11,2))</f>
        <v/>
      </c>
      <c r="F13" s="195" t="str">
        <f>IF(OR(posicao_contratual!A11="",NOT(ISNUMBER(posicao_contratual!B11)),NOT(ISNUMBER(posicao_contratual!S11))),"",ROUND(posicao_contratual!B11*posicao_contratual!S11,2))</f>
        <v/>
      </c>
      <c r="G13" s="195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5" t="str">
        <f>IF(posicao_contratual!A12="","",posicao_contratual!B12)</f>
        <v/>
      </c>
      <c r="C14" s="195" t="str">
        <f>IF(OR(posicao_contratual!A12="",NOT(ISNUMBER(posicao_contratual!B12)),NOT(ISNUMBER(posicao_contratual!G12))),"",ROUND(posicao_contratual!B12*posicao_contratual!G12,2))</f>
        <v/>
      </c>
      <c r="D14" s="195" t="str">
        <f>IF(OR(posicao_contratual!A12="",NOT(ISNUMBER(posicao_contratual!B12)),NOT(ISNUMBER(posicao_contratual!K12))),"",ROUND(posicao_contratual!B12*posicao_contratual!K12,2))</f>
        <v/>
      </c>
      <c r="E14" s="195" t="str">
        <f>IF(OR(posicao_contratual!A12="",NOT(ISNUMBER(posicao_contratual!B12)),NOT(ISNUMBER(posicao_contratual!O12))),"",ROUND(posicao_contratual!B12*posicao_contratual!O12,2))</f>
        <v/>
      </c>
      <c r="F14" s="195" t="str">
        <f>IF(OR(posicao_contratual!A12="",NOT(ISNUMBER(posicao_contratual!B12)),NOT(ISNUMBER(posicao_contratual!S12))),"",ROUND(posicao_contratual!B12*posicao_contratual!S12,2))</f>
        <v/>
      </c>
      <c r="G14" s="195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5" t="str">
        <f>IF(posicao_contratual!A13="","",posicao_contratual!B13)</f>
        <v/>
      </c>
      <c r="C15" s="195" t="str">
        <f>IF(OR(posicao_contratual!A13="",NOT(ISNUMBER(posicao_contratual!B13)),NOT(ISNUMBER(posicao_contratual!G13))),"",ROUND(posicao_contratual!B13*posicao_contratual!G13,2))</f>
        <v/>
      </c>
      <c r="D15" s="195" t="str">
        <f>IF(OR(posicao_contratual!A13="",NOT(ISNUMBER(posicao_contratual!B13)),NOT(ISNUMBER(posicao_contratual!K13))),"",ROUND(posicao_contratual!B13*posicao_contratual!K13,2))</f>
        <v/>
      </c>
      <c r="E15" s="195" t="str">
        <f>IF(OR(posicao_contratual!A13="",NOT(ISNUMBER(posicao_contratual!B13)),NOT(ISNUMBER(posicao_contratual!O13))),"",ROUND(posicao_contratual!B13*posicao_contratual!O13,2))</f>
        <v/>
      </c>
      <c r="F15" s="195" t="str">
        <f>IF(OR(posicao_contratual!A13="",NOT(ISNUMBER(posicao_contratual!B13)),NOT(ISNUMBER(posicao_contratual!S13))),"",ROUND(posicao_contratual!B13*posicao_contratual!S13,2))</f>
        <v/>
      </c>
      <c r="G15" s="195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5" t="str">
        <f>IF(posicao_contratual!A14="","",posicao_contratual!B14)</f>
        <v/>
      </c>
      <c r="C16" s="195" t="str">
        <f>IF(OR(posicao_contratual!A14="",NOT(ISNUMBER(posicao_contratual!B14)),NOT(ISNUMBER(posicao_contratual!G14))),"",ROUND(posicao_contratual!B14*posicao_contratual!G14,2))</f>
        <v/>
      </c>
      <c r="D16" s="195" t="str">
        <f>IF(OR(posicao_contratual!A14="",NOT(ISNUMBER(posicao_contratual!B14)),NOT(ISNUMBER(posicao_contratual!K14))),"",ROUND(posicao_contratual!B14*posicao_contratual!K14,2))</f>
        <v/>
      </c>
      <c r="E16" s="195" t="str">
        <f>IF(OR(posicao_contratual!A14="",NOT(ISNUMBER(posicao_contratual!B14)),NOT(ISNUMBER(posicao_contratual!O14))),"",ROUND(posicao_contratual!B14*posicao_contratual!O14,2))</f>
        <v/>
      </c>
      <c r="F16" s="195" t="str">
        <f>IF(OR(posicao_contratual!A14="",NOT(ISNUMBER(posicao_contratual!B14)),NOT(ISNUMBER(posicao_contratual!S14))),"",ROUND(posicao_contratual!B14*posicao_contratual!S14,2))</f>
        <v/>
      </c>
      <c r="G16" s="195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5" t="str">
        <f>IF(posicao_contratual!A15="","",posicao_contratual!B15)</f>
        <v/>
      </c>
      <c r="C17" s="195" t="str">
        <f>IF(OR(posicao_contratual!A15="",NOT(ISNUMBER(posicao_contratual!B15)),NOT(ISNUMBER(posicao_contratual!G15))),"",ROUND(posicao_contratual!B15*posicao_contratual!G15,2))</f>
        <v/>
      </c>
      <c r="D17" s="195" t="str">
        <f>IF(OR(posicao_contratual!A15="",NOT(ISNUMBER(posicao_contratual!B15)),NOT(ISNUMBER(posicao_contratual!K15))),"",ROUND(posicao_contratual!B15*posicao_contratual!K15,2))</f>
        <v/>
      </c>
      <c r="E17" s="195" t="str">
        <f>IF(OR(posicao_contratual!A15="",NOT(ISNUMBER(posicao_contratual!B15)),NOT(ISNUMBER(posicao_contratual!O15))),"",ROUND(posicao_contratual!B15*posicao_contratual!O15,2))</f>
        <v/>
      </c>
      <c r="F17" s="195" t="str">
        <f>IF(OR(posicao_contratual!A15="",NOT(ISNUMBER(posicao_contratual!B15)),NOT(ISNUMBER(posicao_contratual!S15))),"",ROUND(posicao_contratual!B15*posicao_contratual!S15,2))</f>
        <v/>
      </c>
      <c r="G17" s="195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5" t="str">
        <f>IF(posicao_contratual!A16="","",posicao_contratual!B16)</f>
        <v/>
      </c>
      <c r="C18" s="195" t="str">
        <f>IF(OR(posicao_contratual!A16="",NOT(ISNUMBER(posicao_contratual!B16)),NOT(ISNUMBER(posicao_contratual!G16))),"",ROUND(posicao_contratual!B16*posicao_contratual!G16,2))</f>
        <v/>
      </c>
      <c r="D18" s="195" t="str">
        <f>IF(OR(posicao_contratual!A16="",NOT(ISNUMBER(posicao_contratual!B16)),NOT(ISNUMBER(posicao_contratual!K16))),"",ROUND(posicao_contratual!B16*posicao_contratual!K16,2))</f>
        <v/>
      </c>
      <c r="E18" s="195" t="str">
        <f>IF(OR(posicao_contratual!A16="",NOT(ISNUMBER(posicao_contratual!B16)),NOT(ISNUMBER(posicao_contratual!O16))),"",ROUND(posicao_contratual!B16*posicao_contratual!O16,2))</f>
        <v/>
      </c>
      <c r="F18" s="195" t="str">
        <f>IF(OR(posicao_contratual!A16="",NOT(ISNUMBER(posicao_contratual!B16)),NOT(ISNUMBER(posicao_contratual!S16))),"",ROUND(posicao_contratual!B16*posicao_contratual!S16,2))</f>
        <v/>
      </c>
      <c r="G18" s="195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5" t="str">
        <f>IF(posicao_contratual!A17="","",posicao_contratual!B17)</f>
        <v/>
      </c>
      <c r="C19" s="195" t="str">
        <f>IF(OR(posicao_contratual!A17="",NOT(ISNUMBER(posicao_contratual!B17)),NOT(ISNUMBER(posicao_contratual!G17))),"",ROUND(posicao_contratual!B17*posicao_contratual!G17,2))</f>
        <v/>
      </c>
      <c r="D19" s="195" t="str">
        <f>IF(OR(posicao_contratual!A17="",NOT(ISNUMBER(posicao_contratual!B17)),NOT(ISNUMBER(posicao_contratual!K17))),"",ROUND(posicao_contratual!B17*posicao_contratual!K17,2))</f>
        <v/>
      </c>
      <c r="E19" s="195" t="str">
        <f>IF(OR(posicao_contratual!A17="",NOT(ISNUMBER(posicao_contratual!B17)),NOT(ISNUMBER(posicao_contratual!O17))),"",ROUND(posicao_contratual!B17*posicao_contratual!O17,2))</f>
        <v/>
      </c>
      <c r="F19" s="195" t="str">
        <f>IF(OR(posicao_contratual!A17="",NOT(ISNUMBER(posicao_contratual!B17)),NOT(ISNUMBER(posicao_contratual!S17))),"",ROUND(posicao_contratual!B17*posicao_contratual!S17,2))</f>
        <v/>
      </c>
      <c r="G19" s="195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5" t="str">
        <f>IF(posicao_contratual!A18="","",posicao_contratual!B18)</f>
        <v/>
      </c>
      <c r="C20" s="195" t="str">
        <f>IF(OR(posicao_contratual!A18="",NOT(ISNUMBER(posicao_contratual!B18)),NOT(ISNUMBER(posicao_contratual!G18))),"",ROUND(posicao_contratual!B18*posicao_contratual!G18,2))</f>
        <v/>
      </c>
      <c r="D20" s="195" t="str">
        <f>IF(OR(posicao_contratual!A18="",NOT(ISNUMBER(posicao_contratual!B18)),NOT(ISNUMBER(posicao_contratual!K18))),"",ROUND(posicao_contratual!B18*posicao_contratual!K18,2))</f>
        <v/>
      </c>
      <c r="E20" s="195" t="str">
        <f>IF(OR(posicao_contratual!A18="",NOT(ISNUMBER(posicao_contratual!B18)),NOT(ISNUMBER(posicao_contratual!O18))),"",ROUND(posicao_contratual!B18*posicao_contratual!O18,2))</f>
        <v/>
      </c>
      <c r="F20" s="195" t="str">
        <f>IF(OR(posicao_contratual!A18="",NOT(ISNUMBER(posicao_contratual!B18)),NOT(ISNUMBER(posicao_contratual!S18))),"",ROUND(posicao_contratual!B18*posicao_contratual!S18,2))</f>
        <v/>
      </c>
      <c r="G20" s="195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5" t="str">
        <f>IF(posicao_contratual!A19="","",posicao_contratual!B19)</f>
        <v/>
      </c>
      <c r="C21" s="195" t="str">
        <f>IF(OR(posicao_contratual!A19="",NOT(ISNUMBER(posicao_contratual!B19)),NOT(ISNUMBER(posicao_contratual!G19))),"",ROUND(posicao_contratual!B19*posicao_contratual!G19,2))</f>
        <v/>
      </c>
      <c r="D21" s="195" t="str">
        <f>IF(OR(posicao_contratual!A19="",NOT(ISNUMBER(posicao_contratual!B19)),NOT(ISNUMBER(posicao_contratual!K19))),"",ROUND(posicao_contratual!B19*posicao_contratual!K19,2))</f>
        <v/>
      </c>
      <c r="E21" s="195" t="str">
        <f>IF(OR(posicao_contratual!A19="",NOT(ISNUMBER(posicao_contratual!B19)),NOT(ISNUMBER(posicao_contratual!O19))),"",ROUND(posicao_contratual!B19*posicao_contratual!O19,2))</f>
        <v/>
      </c>
      <c r="F21" s="195" t="str">
        <f>IF(OR(posicao_contratual!A19="",NOT(ISNUMBER(posicao_contratual!B19)),NOT(ISNUMBER(posicao_contratual!S19))),"",ROUND(posicao_contratual!B19*posicao_contratual!S19,2))</f>
        <v/>
      </c>
      <c r="G21" s="195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5" t="str">
        <f>IF(posicao_contratual!A20="","",posicao_contratual!B20)</f>
        <v/>
      </c>
      <c r="C22" s="195" t="str">
        <f>IF(OR(posicao_contratual!A20="",NOT(ISNUMBER(posicao_contratual!B20)),NOT(ISNUMBER(posicao_contratual!G20))),"",ROUND(posicao_contratual!B20*posicao_contratual!G20,2))</f>
        <v/>
      </c>
      <c r="D22" s="195" t="str">
        <f>IF(OR(posicao_contratual!A20="",NOT(ISNUMBER(posicao_contratual!B20)),NOT(ISNUMBER(posicao_contratual!K20))),"",ROUND(posicao_contratual!B20*posicao_contratual!K20,2))</f>
        <v/>
      </c>
      <c r="E22" s="195" t="str">
        <f>IF(OR(posicao_contratual!A20="",NOT(ISNUMBER(posicao_contratual!B20)),NOT(ISNUMBER(posicao_contratual!O20))),"",ROUND(posicao_contratual!B20*posicao_contratual!O20,2))</f>
        <v/>
      </c>
      <c r="F22" s="195" t="str">
        <f>IF(OR(posicao_contratual!A20="",NOT(ISNUMBER(posicao_contratual!B20)),NOT(ISNUMBER(posicao_contratual!S20))),"",ROUND(posicao_contratual!B20*posicao_contratual!S20,2))</f>
        <v/>
      </c>
      <c r="G22" s="195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5" t="str">
        <f>IF(posicao_contratual!A21="","",posicao_contratual!B21)</f>
        <v/>
      </c>
      <c r="C23" s="195" t="str">
        <f>IF(OR(posicao_contratual!A21="",NOT(ISNUMBER(posicao_contratual!B21)),NOT(ISNUMBER(posicao_contratual!G21))),"",ROUND(posicao_contratual!B21*posicao_contratual!G21,2))</f>
        <v/>
      </c>
      <c r="D23" s="195" t="str">
        <f>IF(OR(posicao_contratual!A21="",NOT(ISNUMBER(posicao_contratual!B21)),NOT(ISNUMBER(posicao_contratual!K21))),"",ROUND(posicao_contratual!B21*posicao_contratual!K21,2))</f>
        <v/>
      </c>
      <c r="E23" s="195" t="str">
        <f>IF(OR(posicao_contratual!A21="",NOT(ISNUMBER(posicao_contratual!B21)),NOT(ISNUMBER(posicao_contratual!O21))),"",ROUND(posicao_contratual!B21*posicao_contratual!O21,2))</f>
        <v/>
      </c>
      <c r="F23" s="195" t="str">
        <f>IF(OR(posicao_contratual!A21="",NOT(ISNUMBER(posicao_contratual!B21)),NOT(ISNUMBER(posicao_contratual!S21))),"",ROUND(posicao_contratual!B21*posicao_contratual!S21,2))</f>
        <v/>
      </c>
      <c r="G23" s="195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5" t="str">
        <f>IF(posicao_contratual!A22="","",posicao_contratual!B22)</f>
        <v/>
      </c>
      <c r="C24" s="195" t="str">
        <f>IF(OR(posicao_contratual!A22="",NOT(ISNUMBER(posicao_contratual!B22)),NOT(ISNUMBER(posicao_contratual!G22))),"",ROUND(posicao_contratual!B22*posicao_contratual!G22,2))</f>
        <v/>
      </c>
      <c r="D24" s="195" t="str">
        <f>IF(OR(posicao_contratual!A22="",NOT(ISNUMBER(posicao_contratual!B22)),NOT(ISNUMBER(posicao_contratual!K22))),"",ROUND(posicao_contratual!B22*posicao_contratual!K22,2))</f>
        <v/>
      </c>
      <c r="E24" s="195" t="str">
        <f>IF(OR(posicao_contratual!A22="",NOT(ISNUMBER(posicao_contratual!B22)),NOT(ISNUMBER(posicao_contratual!O22))),"",ROUND(posicao_contratual!B22*posicao_contratual!O22,2))</f>
        <v/>
      </c>
      <c r="F24" s="195" t="str">
        <f>IF(OR(posicao_contratual!A22="",NOT(ISNUMBER(posicao_contratual!B22)),NOT(ISNUMBER(posicao_contratual!S22))),"",ROUND(posicao_contratual!B22*posicao_contratual!S22,2))</f>
        <v/>
      </c>
      <c r="G24" s="195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5" t="str">
        <f>IF(posicao_contratual!A23="","",posicao_contratual!B23)</f>
        <v/>
      </c>
      <c r="C25" s="195" t="str">
        <f>IF(OR(posicao_contratual!A23="",NOT(ISNUMBER(posicao_contratual!B23)),NOT(ISNUMBER(posicao_contratual!G23))),"",ROUND(posicao_contratual!B23*posicao_contratual!G23,2))</f>
        <v/>
      </c>
      <c r="D25" s="195" t="str">
        <f>IF(OR(posicao_contratual!A23="",NOT(ISNUMBER(posicao_contratual!B23)),NOT(ISNUMBER(posicao_contratual!K23))),"",ROUND(posicao_contratual!B23*posicao_contratual!K23,2))</f>
        <v/>
      </c>
      <c r="E25" s="195" t="str">
        <f>IF(OR(posicao_contratual!A23="",NOT(ISNUMBER(posicao_contratual!B23)),NOT(ISNUMBER(posicao_contratual!O23))),"",ROUND(posicao_contratual!B23*posicao_contratual!O23,2))</f>
        <v/>
      </c>
      <c r="F25" s="195" t="str">
        <f>IF(OR(posicao_contratual!A23="",NOT(ISNUMBER(posicao_contratual!B23)),NOT(ISNUMBER(posicao_contratual!S23))),"",ROUND(posicao_contratual!B23*posicao_contratual!S23,2))</f>
        <v/>
      </c>
      <c r="G25" s="195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5" t="str">
        <f>IF(posicao_contratual!A24="","",posicao_contratual!B24)</f>
        <v/>
      </c>
      <c r="C26" s="195" t="str">
        <f>IF(OR(posicao_contratual!A24="",NOT(ISNUMBER(posicao_contratual!B24)),NOT(ISNUMBER(posicao_contratual!G24))),"",ROUND(posicao_contratual!B24*posicao_contratual!G24,2))</f>
        <v/>
      </c>
      <c r="D26" s="195" t="str">
        <f>IF(OR(posicao_contratual!A24="",NOT(ISNUMBER(posicao_contratual!B24)),NOT(ISNUMBER(posicao_contratual!K24))),"",ROUND(posicao_contratual!B24*posicao_contratual!K24,2))</f>
        <v/>
      </c>
      <c r="E26" s="195" t="str">
        <f>IF(OR(posicao_contratual!A24="",NOT(ISNUMBER(posicao_contratual!B24)),NOT(ISNUMBER(posicao_contratual!O24))),"",ROUND(posicao_contratual!B24*posicao_contratual!O24,2))</f>
        <v/>
      </c>
      <c r="F26" s="195" t="str">
        <f>IF(OR(posicao_contratual!A24="",NOT(ISNUMBER(posicao_contratual!B24)),NOT(ISNUMBER(posicao_contratual!S24))),"",ROUND(posicao_contratual!B24*posicao_contratual!S24,2))</f>
        <v/>
      </c>
      <c r="G26" s="195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5" t="str">
        <f>IF(posicao_contratual!A25="","",posicao_contratual!B25)</f>
        <v/>
      </c>
      <c r="C27" s="195" t="str">
        <f>IF(OR(posicao_contratual!A25="",NOT(ISNUMBER(posicao_contratual!B25)),NOT(ISNUMBER(posicao_contratual!G25))),"",ROUND(posicao_contratual!B25*posicao_contratual!G25,2))</f>
        <v/>
      </c>
      <c r="D27" s="195" t="str">
        <f>IF(OR(posicao_contratual!A25="",NOT(ISNUMBER(posicao_contratual!B25)),NOT(ISNUMBER(posicao_contratual!K25))),"",ROUND(posicao_contratual!B25*posicao_contratual!K25,2))</f>
        <v/>
      </c>
      <c r="E27" s="195" t="str">
        <f>IF(OR(posicao_contratual!A25="",NOT(ISNUMBER(posicao_contratual!B25)),NOT(ISNUMBER(posicao_contratual!O25))),"",ROUND(posicao_contratual!B25*posicao_contratual!O25,2))</f>
        <v/>
      </c>
      <c r="F27" s="195" t="str">
        <f>IF(OR(posicao_contratual!A25="",NOT(ISNUMBER(posicao_contratual!B25)),NOT(ISNUMBER(posicao_contratual!S25))),"",ROUND(posicao_contratual!B25*posicao_contratual!S25,2))</f>
        <v/>
      </c>
      <c r="G27" s="195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5" t="str">
        <f>IF(posicao_contratual!A26="","",posicao_contratual!B26)</f>
        <v/>
      </c>
      <c r="C28" s="195" t="str">
        <f>IF(OR(posicao_contratual!A26="",NOT(ISNUMBER(posicao_contratual!B26)),NOT(ISNUMBER(posicao_contratual!G26))),"",ROUND(posicao_contratual!B26*posicao_contratual!G26,2))</f>
        <v/>
      </c>
      <c r="D28" s="195" t="str">
        <f>IF(OR(posicao_contratual!A26="",NOT(ISNUMBER(posicao_contratual!B26)),NOT(ISNUMBER(posicao_contratual!K26))),"",ROUND(posicao_contratual!B26*posicao_contratual!K26,2))</f>
        <v/>
      </c>
      <c r="E28" s="195" t="str">
        <f>IF(OR(posicao_contratual!A26="",NOT(ISNUMBER(posicao_contratual!B26)),NOT(ISNUMBER(posicao_contratual!O26))),"",ROUND(posicao_contratual!B26*posicao_contratual!O26,2))</f>
        <v/>
      </c>
      <c r="F28" s="195" t="str">
        <f>IF(OR(posicao_contratual!A26="",NOT(ISNUMBER(posicao_contratual!B26)),NOT(ISNUMBER(posicao_contratual!S26))),"",ROUND(posicao_contratual!B26*posicao_contratual!S26,2))</f>
        <v/>
      </c>
      <c r="G28" s="195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5" t="str">
        <f>IF(posicao_contratual!A27="","",posicao_contratual!B27)</f>
        <v/>
      </c>
      <c r="C29" s="195" t="str">
        <f>IF(OR(posicao_contratual!A27="",NOT(ISNUMBER(posicao_contratual!B27)),NOT(ISNUMBER(posicao_contratual!G27))),"",ROUND(posicao_contratual!B27*posicao_contratual!G27,2))</f>
        <v/>
      </c>
      <c r="D29" s="195" t="str">
        <f>IF(OR(posicao_contratual!A27="",NOT(ISNUMBER(posicao_contratual!B27)),NOT(ISNUMBER(posicao_contratual!K27))),"",ROUND(posicao_contratual!B27*posicao_contratual!K27,2))</f>
        <v/>
      </c>
      <c r="E29" s="195" t="str">
        <f>IF(OR(posicao_contratual!A27="",NOT(ISNUMBER(posicao_contratual!B27)),NOT(ISNUMBER(posicao_contratual!O27))),"",ROUND(posicao_contratual!B27*posicao_contratual!O27,2))</f>
        <v/>
      </c>
      <c r="F29" s="195" t="str">
        <f>IF(OR(posicao_contratual!A27="",NOT(ISNUMBER(posicao_contratual!B27)),NOT(ISNUMBER(posicao_contratual!S27))),"",ROUND(posicao_contratual!B27*posicao_contratual!S27,2))</f>
        <v/>
      </c>
      <c r="G29" s="195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5" t="str">
        <f>IF(posicao_contratual!A28="","",posicao_contratual!B28)</f>
        <v/>
      </c>
      <c r="C30" s="195" t="str">
        <f>IF(OR(posicao_contratual!A28="",NOT(ISNUMBER(posicao_contratual!B28)),NOT(ISNUMBER(posicao_contratual!G28))),"",ROUND(posicao_contratual!B28*posicao_contratual!G28,2))</f>
        <v/>
      </c>
      <c r="D30" s="195" t="str">
        <f>IF(OR(posicao_contratual!A28="",NOT(ISNUMBER(posicao_contratual!B28)),NOT(ISNUMBER(posicao_contratual!K28))),"",ROUND(posicao_contratual!B28*posicao_contratual!K28,2))</f>
        <v/>
      </c>
      <c r="E30" s="195" t="str">
        <f>IF(OR(posicao_contratual!A28="",NOT(ISNUMBER(posicao_contratual!B28)),NOT(ISNUMBER(posicao_contratual!O28))),"",ROUND(posicao_contratual!B28*posicao_contratual!O28,2))</f>
        <v/>
      </c>
      <c r="F30" s="195" t="str">
        <f>IF(OR(posicao_contratual!A28="",NOT(ISNUMBER(posicao_contratual!B28)),NOT(ISNUMBER(posicao_contratual!S28))),"",ROUND(posicao_contratual!B28*posicao_contratual!S28,2))</f>
        <v/>
      </c>
      <c r="G30" s="195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5" t="str">
        <f>IF(posicao_contratual!A29="","",posicao_contratual!B29)</f>
        <v/>
      </c>
      <c r="C31" s="195" t="str">
        <f>IF(OR(posicao_contratual!A29="",NOT(ISNUMBER(posicao_contratual!B29)),NOT(ISNUMBER(posicao_contratual!G29))),"",ROUND(posicao_contratual!B29*posicao_contratual!G29,2))</f>
        <v/>
      </c>
      <c r="D31" s="195" t="str">
        <f>IF(OR(posicao_contratual!A29="",NOT(ISNUMBER(posicao_contratual!B29)),NOT(ISNUMBER(posicao_contratual!K29))),"",ROUND(posicao_contratual!B29*posicao_contratual!K29,2))</f>
        <v/>
      </c>
      <c r="E31" s="195" t="str">
        <f>IF(OR(posicao_contratual!A29="",NOT(ISNUMBER(posicao_contratual!B29)),NOT(ISNUMBER(posicao_contratual!O29))),"",ROUND(posicao_contratual!B29*posicao_contratual!O29,2))</f>
        <v/>
      </c>
      <c r="F31" s="195" t="str">
        <f>IF(OR(posicao_contratual!A29="",NOT(ISNUMBER(posicao_contratual!B29)),NOT(ISNUMBER(posicao_contratual!S29))),"",ROUND(posicao_contratual!B29*posicao_contratual!S29,2))</f>
        <v/>
      </c>
      <c r="G31" s="195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5" t="str">
        <f>IF(posicao_contratual!A30="","",posicao_contratual!B30)</f>
        <v/>
      </c>
      <c r="C32" s="195" t="str">
        <f>IF(OR(posicao_contratual!A30="",NOT(ISNUMBER(posicao_contratual!B30)),NOT(ISNUMBER(posicao_contratual!G30))),"",ROUND(posicao_contratual!B30*posicao_contratual!G30,2))</f>
        <v/>
      </c>
      <c r="D32" s="195" t="str">
        <f>IF(OR(posicao_contratual!A30="",NOT(ISNUMBER(posicao_contratual!B30)),NOT(ISNUMBER(posicao_contratual!K30))),"",ROUND(posicao_contratual!B30*posicao_contratual!K30,2))</f>
        <v/>
      </c>
      <c r="E32" s="195" t="str">
        <f>IF(OR(posicao_contratual!A30="",NOT(ISNUMBER(posicao_contratual!B30)),NOT(ISNUMBER(posicao_contratual!O30))),"",ROUND(posicao_contratual!B30*posicao_contratual!O30,2))</f>
        <v/>
      </c>
      <c r="F32" s="195" t="str">
        <f>IF(OR(posicao_contratual!A30="",NOT(ISNUMBER(posicao_contratual!B30)),NOT(ISNUMBER(posicao_contratual!S30))),"",ROUND(posicao_contratual!B30*posicao_contratual!S30,2))</f>
        <v/>
      </c>
      <c r="G32" s="195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5" t="str">
        <f>IF(posicao_contratual!A31="","",posicao_contratual!B31)</f>
        <v/>
      </c>
      <c r="C33" s="195" t="str">
        <f>IF(OR(posicao_contratual!A31="",NOT(ISNUMBER(posicao_contratual!B31)),NOT(ISNUMBER(posicao_contratual!G31))),"",ROUND(posicao_contratual!B31*posicao_contratual!G31,2))</f>
        <v/>
      </c>
      <c r="D33" s="195" t="str">
        <f>IF(OR(posicao_contratual!A31="",NOT(ISNUMBER(posicao_contratual!B31)),NOT(ISNUMBER(posicao_contratual!K31))),"",ROUND(posicao_contratual!B31*posicao_contratual!K31,2))</f>
        <v/>
      </c>
      <c r="E33" s="195" t="str">
        <f>IF(OR(posicao_contratual!A31="",NOT(ISNUMBER(posicao_contratual!B31)),NOT(ISNUMBER(posicao_contratual!O31))),"",ROUND(posicao_contratual!B31*posicao_contratual!O31,2))</f>
        <v/>
      </c>
      <c r="F33" s="195" t="str">
        <f>IF(OR(posicao_contratual!A31="",NOT(ISNUMBER(posicao_contratual!B31)),NOT(ISNUMBER(posicao_contratual!S31))),"",ROUND(posicao_contratual!B31*posicao_contratual!S31,2))</f>
        <v/>
      </c>
      <c r="G33" s="195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5" t="str">
        <f>IF(posicao_contratual!A32="","",posicao_contratual!B32)</f>
        <v/>
      </c>
      <c r="C34" s="195" t="str">
        <f>IF(OR(posicao_contratual!A32="",NOT(ISNUMBER(posicao_contratual!B32)),NOT(ISNUMBER(posicao_contratual!G32))),"",ROUND(posicao_contratual!B32*posicao_contratual!G32,2))</f>
        <v/>
      </c>
      <c r="D34" s="195" t="str">
        <f>IF(OR(posicao_contratual!A32="",NOT(ISNUMBER(posicao_contratual!B32)),NOT(ISNUMBER(posicao_contratual!K32))),"",ROUND(posicao_contratual!B32*posicao_contratual!K32,2))</f>
        <v/>
      </c>
      <c r="E34" s="195" t="str">
        <f>IF(OR(posicao_contratual!A32="",NOT(ISNUMBER(posicao_contratual!B32)),NOT(ISNUMBER(posicao_contratual!O32))),"",ROUND(posicao_contratual!B32*posicao_contratual!O32,2))</f>
        <v/>
      </c>
      <c r="F34" s="195" t="str">
        <f>IF(OR(posicao_contratual!A32="",NOT(ISNUMBER(posicao_contratual!B32)),NOT(ISNUMBER(posicao_contratual!S32))),"",ROUND(posicao_contratual!B32*posicao_contratual!S32,2))</f>
        <v/>
      </c>
      <c r="G34" s="195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5" t="str">
        <f>IF(posicao_contratual!A33="","",posicao_contratual!B33)</f>
        <v/>
      </c>
      <c r="C35" s="195" t="str">
        <f>IF(OR(posicao_contratual!A33="",NOT(ISNUMBER(posicao_contratual!B33)),NOT(ISNUMBER(posicao_contratual!G33))),"",ROUND(posicao_contratual!B33*posicao_contratual!G33,2))</f>
        <v/>
      </c>
      <c r="D35" s="195" t="str">
        <f>IF(OR(posicao_contratual!A33="",NOT(ISNUMBER(posicao_contratual!B33)),NOT(ISNUMBER(posicao_contratual!K33))),"",ROUND(posicao_contratual!B33*posicao_contratual!K33,2))</f>
        <v/>
      </c>
      <c r="E35" s="195" t="str">
        <f>IF(OR(posicao_contratual!A33="",NOT(ISNUMBER(posicao_contratual!B33)),NOT(ISNUMBER(posicao_contratual!O33))),"",ROUND(posicao_contratual!B33*posicao_contratual!O33,2))</f>
        <v/>
      </c>
      <c r="F35" s="195" t="str">
        <f>IF(OR(posicao_contratual!A33="",NOT(ISNUMBER(posicao_contratual!B33)),NOT(ISNUMBER(posicao_contratual!S33))),"",ROUND(posicao_contratual!B33*posicao_contratual!S33,2))</f>
        <v/>
      </c>
      <c r="G35" s="195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5" t="str">
        <f>IF(posicao_contratual!A34="","",posicao_contratual!B34)</f>
        <v/>
      </c>
      <c r="C36" s="195" t="str">
        <f>IF(OR(posicao_contratual!A34="",NOT(ISNUMBER(posicao_contratual!B34)),NOT(ISNUMBER(posicao_contratual!G34))),"",ROUND(posicao_contratual!B34*posicao_contratual!G34,2))</f>
        <v/>
      </c>
      <c r="D36" s="195" t="str">
        <f>IF(OR(posicao_contratual!A34="",NOT(ISNUMBER(posicao_contratual!B34)),NOT(ISNUMBER(posicao_contratual!K34))),"",ROUND(posicao_contratual!B34*posicao_contratual!K34,2))</f>
        <v/>
      </c>
      <c r="E36" s="195" t="str">
        <f>IF(OR(posicao_contratual!A34="",NOT(ISNUMBER(posicao_contratual!B34)),NOT(ISNUMBER(posicao_contratual!O34))),"",ROUND(posicao_contratual!B34*posicao_contratual!O34,2))</f>
        <v/>
      </c>
      <c r="F36" s="195" t="str">
        <f>IF(OR(posicao_contratual!A34="",NOT(ISNUMBER(posicao_contratual!B34)),NOT(ISNUMBER(posicao_contratual!S34))),"",ROUND(posicao_contratual!B34*posicao_contratual!S34,2))</f>
        <v/>
      </c>
      <c r="G36" s="195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5" t="str">
        <f>IF(posicao_contratual!A35="","",posicao_contratual!B35)</f>
        <v/>
      </c>
      <c r="C37" s="195" t="str">
        <f>IF(OR(posicao_contratual!A35="",NOT(ISNUMBER(posicao_contratual!B35)),NOT(ISNUMBER(posicao_contratual!G35))),"",ROUND(posicao_contratual!B35*posicao_contratual!G35,2))</f>
        <v/>
      </c>
      <c r="D37" s="195" t="str">
        <f>IF(OR(posicao_contratual!A35="",NOT(ISNUMBER(posicao_contratual!B35)),NOT(ISNUMBER(posicao_contratual!K35))),"",ROUND(posicao_contratual!B35*posicao_contratual!K35,2))</f>
        <v/>
      </c>
      <c r="E37" s="195" t="str">
        <f>IF(OR(posicao_contratual!A35="",NOT(ISNUMBER(posicao_contratual!B35)),NOT(ISNUMBER(posicao_contratual!O35))),"",ROUND(posicao_contratual!B35*posicao_contratual!O35,2))</f>
        <v/>
      </c>
      <c r="F37" s="195" t="str">
        <f>IF(OR(posicao_contratual!A35="",NOT(ISNUMBER(posicao_contratual!B35)),NOT(ISNUMBER(posicao_contratual!S35))),"",ROUND(posicao_contratual!B35*posicao_contratual!S35,2))</f>
        <v/>
      </c>
      <c r="G37" s="195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5" t="str">
        <f>IF(posicao_contratual!A36="","",posicao_contratual!B36)</f>
        <v/>
      </c>
      <c r="C38" s="195" t="str">
        <f>IF(OR(posicao_contratual!A36="",NOT(ISNUMBER(posicao_contratual!B36)),NOT(ISNUMBER(posicao_contratual!G36))),"",ROUND(posicao_contratual!B36*posicao_contratual!G36,2))</f>
        <v/>
      </c>
      <c r="D38" s="195" t="str">
        <f>IF(OR(posicao_contratual!A36="",NOT(ISNUMBER(posicao_contratual!B36)),NOT(ISNUMBER(posicao_contratual!K36))),"",ROUND(posicao_contratual!B36*posicao_contratual!K36,2))</f>
        <v/>
      </c>
      <c r="E38" s="195" t="str">
        <f>IF(OR(posicao_contratual!A36="",NOT(ISNUMBER(posicao_contratual!B36)),NOT(ISNUMBER(posicao_contratual!O36))),"",ROUND(posicao_contratual!B36*posicao_contratual!O36,2))</f>
        <v/>
      </c>
      <c r="F38" s="195" t="str">
        <f>IF(OR(posicao_contratual!A36="",NOT(ISNUMBER(posicao_contratual!B36)),NOT(ISNUMBER(posicao_contratual!S36))),"",ROUND(posicao_contratual!B36*posicao_contratual!S36,2))</f>
        <v/>
      </c>
      <c r="G38" s="195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5" t="str">
        <f>IF(posicao_contratual!A37="","",posicao_contratual!B37)</f>
        <v/>
      </c>
      <c r="C39" s="195" t="str">
        <f>IF(OR(posicao_contratual!A37="",NOT(ISNUMBER(posicao_contratual!B37)),NOT(ISNUMBER(posicao_contratual!G37))),"",ROUND(posicao_contratual!B37*posicao_contratual!G37,2))</f>
        <v/>
      </c>
      <c r="D39" s="195" t="str">
        <f>IF(OR(posicao_contratual!A37="",NOT(ISNUMBER(posicao_contratual!B37)),NOT(ISNUMBER(posicao_contratual!K37))),"",ROUND(posicao_contratual!B37*posicao_contratual!K37,2))</f>
        <v/>
      </c>
      <c r="E39" s="195" t="str">
        <f>IF(OR(posicao_contratual!A37="",NOT(ISNUMBER(posicao_contratual!B37)),NOT(ISNUMBER(posicao_contratual!O37))),"",ROUND(posicao_contratual!B37*posicao_contratual!O37,2))</f>
        <v/>
      </c>
      <c r="F39" s="195" t="str">
        <f>IF(OR(posicao_contratual!A37="",NOT(ISNUMBER(posicao_contratual!B37)),NOT(ISNUMBER(posicao_contratual!S37))),"",ROUND(posicao_contratual!B37*posicao_contratual!S37,2))</f>
        <v/>
      </c>
      <c r="G39" s="195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5" t="str">
        <f>IF(posicao_contratual!A38="","",posicao_contratual!B38)</f>
        <v/>
      </c>
      <c r="C40" s="195" t="str">
        <f>IF(OR(posicao_contratual!A38="",NOT(ISNUMBER(posicao_contratual!B38)),NOT(ISNUMBER(posicao_contratual!G38))),"",ROUND(posicao_contratual!B38*posicao_contratual!G38,2))</f>
        <v/>
      </c>
      <c r="D40" s="195" t="str">
        <f>IF(OR(posicao_contratual!A38="",NOT(ISNUMBER(posicao_contratual!B38)),NOT(ISNUMBER(posicao_contratual!K38))),"",ROUND(posicao_contratual!B38*posicao_contratual!K38,2))</f>
        <v/>
      </c>
      <c r="E40" s="195" t="str">
        <f>IF(OR(posicao_contratual!A38="",NOT(ISNUMBER(posicao_contratual!B38)),NOT(ISNUMBER(posicao_contratual!O38))),"",ROUND(posicao_contratual!B38*posicao_contratual!O38,2))</f>
        <v/>
      </c>
      <c r="F40" s="195" t="str">
        <f>IF(OR(posicao_contratual!A38="",NOT(ISNUMBER(posicao_contratual!B38)),NOT(ISNUMBER(posicao_contratual!S38))),"",ROUND(posicao_contratual!B38*posicao_contratual!S38,2))</f>
        <v/>
      </c>
      <c r="G40" s="195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5" t="str">
        <f>IF(posicao_contratual!A39="","",posicao_contratual!B39)</f>
        <v/>
      </c>
      <c r="C41" s="195" t="str">
        <f>IF(OR(posicao_contratual!A39="",NOT(ISNUMBER(posicao_contratual!B39)),NOT(ISNUMBER(posicao_contratual!G39))),"",ROUND(posicao_contratual!B39*posicao_contratual!G39,2))</f>
        <v/>
      </c>
      <c r="D41" s="195" t="str">
        <f>IF(OR(posicao_contratual!A39="",NOT(ISNUMBER(posicao_contratual!B39)),NOT(ISNUMBER(posicao_contratual!K39))),"",ROUND(posicao_contratual!B39*posicao_contratual!K39,2))</f>
        <v/>
      </c>
      <c r="E41" s="195" t="str">
        <f>IF(OR(posicao_contratual!A39="",NOT(ISNUMBER(posicao_contratual!B39)),NOT(ISNUMBER(posicao_contratual!O39))),"",ROUND(posicao_contratual!B39*posicao_contratual!O39,2))</f>
        <v/>
      </c>
      <c r="F41" s="195" t="str">
        <f>IF(OR(posicao_contratual!A39="",NOT(ISNUMBER(posicao_contratual!B39)),NOT(ISNUMBER(posicao_contratual!S39))),"",ROUND(posicao_contratual!B39*posicao_contratual!S39,2))</f>
        <v/>
      </c>
      <c r="G41" s="195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5" t="str">
        <f>IF(posicao_contratual!A40="","",posicao_contratual!B40)</f>
        <v/>
      </c>
      <c r="C42" s="195" t="str">
        <f>IF(OR(posicao_contratual!A40="",NOT(ISNUMBER(posicao_contratual!B40)),NOT(ISNUMBER(posicao_contratual!G40))),"",ROUND(posicao_contratual!B40*posicao_contratual!G40,2))</f>
        <v/>
      </c>
      <c r="D42" s="195" t="str">
        <f>IF(OR(posicao_contratual!A40="",NOT(ISNUMBER(posicao_contratual!B40)),NOT(ISNUMBER(posicao_contratual!K40))),"",ROUND(posicao_contratual!B40*posicao_contratual!K40,2))</f>
        <v/>
      </c>
      <c r="E42" s="195" t="str">
        <f>IF(OR(posicao_contratual!A40="",NOT(ISNUMBER(posicao_contratual!B40)),NOT(ISNUMBER(posicao_contratual!O40))),"",ROUND(posicao_contratual!B40*posicao_contratual!O40,2))</f>
        <v/>
      </c>
      <c r="F42" s="195" t="str">
        <f>IF(OR(posicao_contratual!A40="",NOT(ISNUMBER(posicao_contratual!B40)),NOT(ISNUMBER(posicao_contratual!S40))),"",ROUND(posicao_contratual!B40*posicao_contratual!S40,2))</f>
        <v/>
      </c>
      <c r="G42" s="195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5" t="str">
        <f>IF(posicao_contratual!A41="","",posicao_contratual!B41)</f>
        <v/>
      </c>
      <c r="C43" s="195" t="str">
        <f>IF(OR(posicao_contratual!A41="",NOT(ISNUMBER(posicao_contratual!B41)),NOT(ISNUMBER(posicao_contratual!G41))),"",ROUND(posicao_contratual!B41*posicao_contratual!G41,2))</f>
        <v/>
      </c>
      <c r="D43" s="195" t="str">
        <f>IF(OR(posicao_contratual!A41="",NOT(ISNUMBER(posicao_contratual!B41)),NOT(ISNUMBER(posicao_contratual!K41))),"",ROUND(posicao_contratual!B41*posicao_contratual!K41,2))</f>
        <v/>
      </c>
      <c r="E43" s="195" t="str">
        <f>IF(OR(posicao_contratual!A41="",NOT(ISNUMBER(posicao_contratual!B41)),NOT(ISNUMBER(posicao_contratual!O41))),"",ROUND(posicao_contratual!B41*posicao_contratual!O41,2))</f>
        <v/>
      </c>
      <c r="F43" s="195" t="str">
        <f>IF(OR(posicao_contratual!A41="",NOT(ISNUMBER(posicao_contratual!B41)),NOT(ISNUMBER(posicao_contratual!S41))),"",ROUND(posicao_contratual!B41*posicao_contratual!S41,2))</f>
        <v/>
      </c>
      <c r="G43" s="195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5" t="str">
        <f>IF(posicao_contratual!A42="","",posicao_contratual!B42)</f>
        <v/>
      </c>
      <c r="C44" s="195" t="str">
        <f>IF(OR(posicao_contratual!A42="",NOT(ISNUMBER(posicao_contratual!B42)),NOT(ISNUMBER(posicao_contratual!G42))),"",ROUND(posicao_contratual!B42*posicao_contratual!G42,2))</f>
        <v/>
      </c>
      <c r="D44" s="195" t="str">
        <f>IF(OR(posicao_contratual!A42="",NOT(ISNUMBER(posicao_contratual!B42)),NOT(ISNUMBER(posicao_contratual!K42))),"",ROUND(posicao_contratual!B42*posicao_contratual!K42,2))</f>
        <v/>
      </c>
      <c r="E44" s="195" t="str">
        <f>IF(OR(posicao_contratual!A42="",NOT(ISNUMBER(posicao_contratual!B42)),NOT(ISNUMBER(posicao_contratual!O42))),"",ROUND(posicao_contratual!B42*posicao_contratual!O42,2))</f>
        <v/>
      </c>
      <c r="F44" s="195" t="str">
        <f>IF(OR(posicao_contratual!A42="",NOT(ISNUMBER(posicao_contratual!B42)),NOT(ISNUMBER(posicao_contratual!S42))),"",ROUND(posicao_contratual!B42*posicao_contratual!S42,2))</f>
        <v/>
      </c>
      <c r="G44" s="195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5" t="str">
        <f>IF(posicao_contratual!A43="","",posicao_contratual!B43)</f>
        <v/>
      </c>
      <c r="C45" s="195" t="str">
        <f>IF(OR(posicao_contratual!A43="",NOT(ISNUMBER(posicao_contratual!B43)),NOT(ISNUMBER(posicao_contratual!G43))),"",ROUND(posicao_contratual!B43*posicao_contratual!G43,2))</f>
        <v/>
      </c>
      <c r="D45" s="195" t="str">
        <f>IF(OR(posicao_contratual!A43="",NOT(ISNUMBER(posicao_contratual!B43)),NOT(ISNUMBER(posicao_contratual!K43))),"",ROUND(posicao_contratual!B43*posicao_contratual!K43,2))</f>
        <v/>
      </c>
      <c r="E45" s="195" t="str">
        <f>IF(OR(posicao_contratual!A43="",NOT(ISNUMBER(posicao_contratual!B43)),NOT(ISNUMBER(posicao_contratual!O43))),"",ROUND(posicao_contratual!B43*posicao_contratual!O43,2))</f>
        <v/>
      </c>
      <c r="F45" s="195" t="str">
        <f>IF(OR(posicao_contratual!A43="",NOT(ISNUMBER(posicao_contratual!B43)),NOT(ISNUMBER(posicao_contratual!S43))),"",ROUND(posicao_contratual!B43*posicao_contratual!S43,2))</f>
        <v/>
      </c>
      <c r="G45" s="195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5" t="str">
        <f>IF(posicao_contratual!A44="","",posicao_contratual!B44)</f>
        <v/>
      </c>
      <c r="C46" s="195" t="str">
        <f>IF(OR(posicao_contratual!A44="",NOT(ISNUMBER(posicao_contratual!B44)),NOT(ISNUMBER(posicao_contratual!G44))),"",ROUND(posicao_contratual!B44*posicao_contratual!G44,2))</f>
        <v/>
      </c>
      <c r="D46" s="195" t="str">
        <f>IF(OR(posicao_contratual!A44="",NOT(ISNUMBER(posicao_contratual!B44)),NOT(ISNUMBER(posicao_contratual!K44))),"",ROUND(posicao_contratual!B44*posicao_contratual!K44,2))</f>
        <v/>
      </c>
      <c r="E46" s="195" t="str">
        <f>IF(OR(posicao_contratual!A44="",NOT(ISNUMBER(posicao_contratual!B44)),NOT(ISNUMBER(posicao_contratual!O44))),"",ROUND(posicao_contratual!B44*posicao_contratual!O44,2))</f>
        <v/>
      </c>
      <c r="F46" s="195" t="str">
        <f>IF(OR(posicao_contratual!A44="",NOT(ISNUMBER(posicao_contratual!B44)),NOT(ISNUMBER(posicao_contratual!S44))),"",ROUND(posicao_contratual!B44*posicao_contratual!S44,2))</f>
        <v/>
      </c>
      <c r="G46" s="195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5" t="str">
        <f>IF(posicao_contratual!A45="","",posicao_contratual!B45)</f>
        <v/>
      </c>
      <c r="C47" s="195" t="str">
        <f>IF(OR(posicao_contratual!A45="",NOT(ISNUMBER(posicao_contratual!B45)),NOT(ISNUMBER(posicao_contratual!G45))),"",ROUND(posicao_contratual!B45*posicao_contratual!G45,2))</f>
        <v/>
      </c>
      <c r="D47" s="195" t="str">
        <f>IF(OR(posicao_contratual!A45="",NOT(ISNUMBER(posicao_contratual!B45)),NOT(ISNUMBER(posicao_contratual!K45))),"",ROUND(posicao_contratual!B45*posicao_contratual!K45,2))</f>
        <v/>
      </c>
      <c r="E47" s="195" t="str">
        <f>IF(OR(posicao_contratual!A45="",NOT(ISNUMBER(posicao_contratual!B45)),NOT(ISNUMBER(posicao_contratual!O45))),"",ROUND(posicao_contratual!B45*posicao_contratual!O45,2))</f>
        <v/>
      </c>
      <c r="F47" s="195" t="str">
        <f>IF(OR(posicao_contratual!A45="",NOT(ISNUMBER(posicao_contratual!B45)),NOT(ISNUMBER(posicao_contratual!S45))),"",ROUND(posicao_contratual!B45*posicao_contratual!S45,2))</f>
        <v/>
      </c>
      <c r="G47" s="195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5" t="str">
        <f>IF(posicao_contratual!A46="","",posicao_contratual!B46)</f>
        <v/>
      </c>
      <c r="C48" s="195" t="str">
        <f>IF(OR(posicao_contratual!A46="",NOT(ISNUMBER(posicao_contratual!B46)),NOT(ISNUMBER(posicao_contratual!G46))),"",ROUND(posicao_contratual!B46*posicao_contratual!G46,2))</f>
        <v/>
      </c>
      <c r="D48" s="195" t="str">
        <f>IF(OR(posicao_contratual!A46="",NOT(ISNUMBER(posicao_contratual!B46)),NOT(ISNUMBER(posicao_contratual!K46))),"",ROUND(posicao_contratual!B46*posicao_contratual!K46,2))</f>
        <v/>
      </c>
      <c r="E48" s="195" t="str">
        <f>IF(OR(posicao_contratual!A46="",NOT(ISNUMBER(posicao_contratual!B46)),NOT(ISNUMBER(posicao_contratual!O46))),"",ROUND(posicao_contratual!B46*posicao_contratual!O46,2))</f>
        <v/>
      </c>
      <c r="F48" s="195" t="str">
        <f>IF(OR(posicao_contratual!A46="",NOT(ISNUMBER(posicao_contratual!B46)),NOT(ISNUMBER(posicao_contratual!S46))),"",ROUND(posicao_contratual!B46*posicao_contratual!S46,2))</f>
        <v/>
      </c>
      <c r="G48" s="195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5" t="str">
        <f>IF(posicao_contratual!A47="","",posicao_contratual!B47)</f>
        <v/>
      </c>
      <c r="C49" s="195" t="str">
        <f>IF(OR(posicao_contratual!A47="",NOT(ISNUMBER(posicao_contratual!B47)),NOT(ISNUMBER(posicao_contratual!G47))),"",ROUND(posicao_contratual!B47*posicao_contratual!G47,2))</f>
        <v/>
      </c>
      <c r="D49" s="195" t="str">
        <f>IF(OR(posicao_contratual!A47="",NOT(ISNUMBER(posicao_contratual!B47)),NOT(ISNUMBER(posicao_contratual!K47))),"",ROUND(posicao_contratual!B47*posicao_contratual!K47,2))</f>
        <v/>
      </c>
      <c r="E49" s="195" t="str">
        <f>IF(OR(posicao_contratual!A47="",NOT(ISNUMBER(posicao_contratual!B47)),NOT(ISNUMBER(posicao_contratual!O47))),"",ROUND(posicao_contratual!B47*posicao_contratual!O47,2))</f>
        <v/>
      </c>
      <c r="F49" s="195" t="str">
        <f>IF(OR(posicao_contratual!A47="",NOT(ISNUMBER(posicao_contratual!B47)),NOT(ISNUMBER(posicao_contratual!S47))),"",ROUND(posicao_contratual!B47*posicao_contratual!S47,2))</f>
        <v/>
      </c>
      <c r="G49" s="195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5" t="str">
        <f>IF(posicao_contratual!A48="","",posicao_contratual!B48)</f>
        <v/>
      </c>
      <c r="C50" s="195" t="str">
        <f>IF(OR(posicao_contratual!A48="",NOT(ISNUMBER(posicao_contratual!B48)),NOT(ISNUMBER(posicao_contratual!G48))),"",ROUND(posicao_contratual!B48*posicao_contratual!G48,2))</f>
        <v/>
      </c>
      <c r="D50" s="195" t="str">
        <f>IF(OR(posicao_contratual!A48="",NOT(ISNUMBER(posicao_contratual!B48)),NOT(ISNUMBER(posicao_contratual!K48))),"",ROUND(posicao_contratual!B48*posicao_contratual!K48,2))</f>
        <v/>
      </c>
      <c r="E50" s="195" t="str">
        <f>IF(OR(posicao_contratual!A48="",NOT(ISNUMBER(posicao_contratual!B48)),NOT(ISNUMBER(posicao_contratual!O48))),"",ROUND(posicao_contratual!B48*posicao_contratual!O48,2))</f>
        <v/>
      </c>
      <c r="F50" s="195" t="str">
        <f>IF(OR(posicao_contratual!A48="",NOT(ISNUMBER(posicao_contratual!B48)),NOT(ISNUMBER(posicao_contratual!S48))),"",ROUND(posicao_contratual!B48*posicao_contratual!S48,2))</f>
        <v/>
      </c>
      <c r="G50" s="195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5" t="str">
        <f>IF(posicao_contratual!A49="","",posicao_contratual!B49)</f>
        <v/>
      </c>
      <c r="C51" s="195" t="str">
        <f>IF(OR(posicao_contratual!A49="",NOT(ISNUMBER(posicao_contratual!B49)),NOT(ISNUMBER(posicao_contratual!G49))),"",ROUND(posicao_contratual!B49*posicao_contratual!G49,2))</f>
        <v/>
      </c>
      <c r="D51" s="195" t="str">
        <f>IF(OR(posicao_contratual!A49="",NOT(ISNUMBER(posicao_contratual!B49)),NOT(ISNUMBER(posicao_contratual!K49))),"",ROUND(posicao_contratual!B49*posicao_contratual!K49,2))</f>
        <v/>
      </c>
      <c r="E51" s="195" t="str">
        <f>IF(OR(posicao_contratual!A49="",NOT(ISNUMBER(posicao_contratual!B49)),NOT(ISNUMBER(posicao_contratual!O49))),"",ROUND(posicao_contratual!B49*posicao_contratual!O49,2))</f>
        <v/>
      </c>
      <c r="F51" s="195" t="str">
        <f>IF(OR(posicao_contratual!A49="",NOT(ISNUMBER(posicao_contratual!B49)),NOT(ISNUMBER(posicao_contratual!S49))),"",ROUND(posicao_contratual!B49*posicao_contratual!S49,2))</f>
        <v/>
      </c>
      <c r="G51" s="195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5" t="str">
        <f>IF(posicao_contratual!A50="","",posicao_contratual!B50)</f>
        <v/>
      </c>
      <c r="C52" s="195" t="str">
        <f>IF(OR(posicao_contratual!A50="",NOT(ISNUMBER(posicao_contratual!B50)),NOT(ISNUMBER(posicao_contratual!G50))),"",ROUND(posicao_contratual!B50*posicao_contratual!G50,2))</f>
        <v/>
      </c>
      <c r="D52" s="195" t="str">
        <f>IF(OR(posicao_contratual!A50="",NOT(ISNUMBER(posicao_contratual!B50)),NOT(ISNUMBER(posicao_contratual!K50))),"",ROUND(posicao_contratual!B50*posicao_contratual!K50,2))</f>
        <v/>
      </c>
      <c r="E52" s="195" t="str">
        <f>IF(OR(posicao_contratual!A50="",NOT(ISNUMBER(posicao_contratual!B50)),NOT(ISNUMBER(posicao_contratual!O50))),"",ROUND(posicao_contratual!B50*posicao_contratual!O50,2))</f>
        <v/>
      </c>
      <c r="F52" s="195" t="str">
        <f>IF(OR(posicao_contratual!A50="",NOT(ISNUMBER(posicao_contratual!B50)),NOT(ISNUMBER(posicao_contratual!S50))),"",ROUND(posicao_contratual!B50*posicao_contratual!S50,2))</f>
        <v/>
      </c>
      <c r="G52" s="195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5" t="str">
        <f>IF(posicao_contratual!A51="","",posicao_contratual!B51)</f>
        <v/>
      </c>
      <c r="C53" s="195" t="str">
        <f>IF(OR(posicao_contratual!A51="",NOT(ISNUMBER(posicao_contratual!B51)),NOT(ISNUMBER(posicao_contratual!G51))),"",ROUND(posicao_contratual!B51*posicao_contratual!G51,2))</f>
        <v/>
      </c>
      <c r="D53" s="195" t="str">
        <f>IF(OR(posicao_contratual!A51="",NOT(ISNUMBER(posicao_contratual!B51)),NOT(ISNUMBER(posicao_contratual!K51))),"",ROUND(posicao_contratual!B51*posicao_contratual!K51,2))</f>
        <v/>
      </c>
      <c r="E53" s="195" t="str">
        <f>IF(OR(posicao_contratual!A51="",NOT(ISNUMBER(posicao_contratual!B51)),NOT(ISNUMBER(posicao_contratual!O51))),"",ROUND(posicao_contratual!B51*posicao_contratual!O51,2))</f>
        <v/>
      </c>
      <c r="F53" s="195" t="str">
        <f>IF(OR(posicao_contratual!A51="",NOT(ISNUMBER(posicao_contratual!B51)),NOT(ISNUMBER(posicao_contratual!S51))),"",ROUND(posicao_contratual!B51*posicao_contratual!S51,2))</f>
        <v/>
      </c>
      <c r="G53" s="195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5" t="str">
        <f>IF(posicao_contratual!A52="","",posicao_contratual!B52)</f>
        <v/>
      </c>
      <c r="C54" s="195" t="str">
        <f>IF(OR(posicao_contratual!A52="",NOT(ISNUMBER(posicao_contratual!B52)),NOT(ISNUMBER(posicao_contratual!G52))),"",ROUND(posicao_contratual!B52*posicao_contratual!G52,2))</f>
        <v/>
      </c>
      <c r="D54" s="195" t="str">
        <f>IF(OR(posicao_contratual!A52="",NOT(ISNUMBER(posicao_contratual!B52)),NOT(ISNUMBER(posicao_contratual!K52))),"",ROUND(posicao_contratual!B52*posicao_contratual!K52,2))</f>
        <v/>
      </c>
      <c r="E54" s="195" t="str">
        <f>IF(OR(posicao_contratual!A52="",NOT(ISNUMBER(posicao_contratual!B52)),NOT(ISNUMBER(posicao_contratual!O52))),"",ROUND(posicao_contratual!B52*posicao_contratual!O52,2))</f>
        <v/>
      </c>
      <c r="F54" s="195" t="str">
        <f>IF(OR(posicao_contratual!A52="",NOT(ISNUMBER(posicao_contratual!B52)),NOT(ISNUMBER(posicao_contratual!S52))),"",ROUND(posicao_contratual!B52*posicao_contratual!S52,2))</f>
        <v/>
      </c>
      <c r="G54" s="195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5" t="str">
        <f>IF(posicao_contratual!A53="","",posicao_contratual!B53)</f>
        <v/>
      </c>
      <c r="C55" s="195" t="str">
        <f>IF(OR(posicao_contratual!A53="",NOT(ISNUMBER(posicao_contratual!B53)),NOT(ISNUMBER(posicao_contratual!G53))),"",ROUND(posicao_contratual!B53*posicao_contratual!G53,2))</f>
        <v/>
      </c>
      <c r="D55" s="195" t="str">
        <f>IF(OR(posicao_contratual!A53="",NOT(ISNUMBER(posicao_contratual!B53)),NOT(ISNUMBER(posicao_contratual!K53))),"",ROUND(posicao_contratual!B53*posicao_contratual!K53,2))</f>
        <v/>
      </c>
      <c r="E55" s="195" t="str">
        <f>IF(OR(posicao_contratual!A53="",NOT(ISNUMBER(posicao_contratual!B53)),NOT(ISNUMBER(posicao_contratual!O53))),"",ROUND(posicao_contratual!B53*posicao_contratual!O53,2))</f>
        <v/>
      </c>
      <c r="F55" s="195" t="str">
        <f>IF(OR(posicao_contratual!A53="",NOT(ISNUMBER(posicao_contratual!B53)),NOT(ISNUMBER(posicao_contratual!S53))),"",ROUND(posicao_contratual!B53*posicao_contratual!S53,2))</f>
        <v/>
      </c>
      <c r="G55" s="195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5" t="str">
        <f>IF(posicao_contratual!A54="","",posicao_contratual!B54)</f>
        <v/>
      </c>
      <c r="C56" s="195" t="str">
        <f>IF(OR(posicao_contratual!A54="",NOT(ISNUMBER(posicao_contratual!B54)),NOT(ISNUMBER(posicao_contratual!G54))),"",ROUND(posicao_contratual!B54*posicao_contratual!G54,2))</f>
        <v/>
      </c>
      <c r="D56" s="195" t="str">
        <f>IF(OR(posicao_contratual!A54="",NOT(ISNUMBER(posicao_contratual!B54)),NOT(ISNUMBER(posicao_contratual!K54))),"",ROUND(posicao_contratual!B54*posicao_contratual!K54,2))</f>
        <v/>
      </c>
      <c r="E56" s="195" t="str">
        <f>IF(OR(posicao_contratual!A54="",NOT(ISNUMBER(posicao_contratual!B54)),NOT(ISNUMBER(posicao_contratual!O54))),"",ROUND(posicao_contratual!B54*posicao_contratual!O54,2))</f>
        <v/>
      </c>
      <c r="F56" s="195" t="str">
        <f>IF(OR(posicao_contratual!A54="",NOT(ISNUMBER(posicao_contratual!B54)),NOT(ISNUMBER(posicao_contratual!S54))),"",ROUND(posicao_contratual!B54*posicao_contratual!S54,2))</f>
        <v/>
      </c>
      <c r="G56" s="195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5" t="str">
        <f>IF(posicao_contratual!A55="","",posicao_contratual!B55)</f>
        <v/>
      </c>
      <c r="C57" s="195" t="str">
        <f>IF(OR(posicao_contratual!A55="",NOT(ISNUMBER(posicao_contratual!B55)),NOT(ISNUMBER(posicao_contratual!G55))),"",ROUND(posicao_contratual!B55*posicao_contratual!G55,2))</f>
        <v/>
      </c>
      <c r="D57" s="195" t="str">
        <f>IF(OR(posicao_contratual!A55="",NOT(ISNUMBER(posicao_contratual!B55)),NOT(ISNUMBER(posicao_contratual!K55))),"",ROUND(posicao_contratual!B55*posicao_contratual!K55,2))</f>
        <v/>
      </c>
      <c r="E57" s="195" t="str">
        <f>IF(OR(posicao_contratual!A55="",NOT(ISNUMBER(posicao_contratual!B55)),NOT(ISNUMBER(posicao_contratual!O55))),"",ROUND(posicao_contratual!B55*posicao_contratual!O55,2))</f>
        <v/>
      </c>
      <c r="F57" s="195" t="str">
        <f>IF(OR(posicao_contratual!A55="",NOT(ISNUMBER(posicao_contratual!B55)),NOT(ISNUMBER(posicao_contratual!S55))),"",ROUND(posicao_contratual!B55*posicao_contratual!S55,2))</f>
        <v/>
      </c>
      <c r="G57" s="195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5" t="str">
        <f>IF(posicao_contratual!A56="","",posicao_contratual!B56)</f>
        <v/>
      </c>
      <c r="C58" s="195" t="str">
        <f>IF(OR(posicao_contratual!A56="",NOT(ISNUMBER(posicao_contratual!B56)),NOT(ISNUMBER(posicao_contratual!G56))),"",ROUND(posicao_contratual!B56*posicao_contratual!G56,2))</f>
        <v/>
      </c>
      <c r="D58" s="195" t="str">
        <f>IF(OR(posicao_contratual!A56="",NOT(ISNUMBER(posicao_contratual!B56)),NOT(ISNUMBER(posicao_contratual!K56))),"",ROUND(posicao_contratual!B56*posicao_contratual!K56,2))</f>
        <v/>
      </c>
      <c r="E58" s="195" t="str">
        <f>IF(OR(posicao_contratual!A56="",NOT(ISNUMBER(posicao_contratual!B56)),NOT(ISNUMBER(posicao_contratual!O56))),"",ROUND(posicao_contratual!B56*posicao_contratual!O56,2))</f>
        <v/>
      </c>
      <c r="F58" s="195" t="str">
        <f>IF(OR(posicao_contratual!A56="",NOT(ISNUMBER(posicao_contratual!B56)),NOT(ISNUMBER(posicao_contratual!S56))),"",ROUND(posicao_contratual!B56*posicao_contratual!S56,2))</f>
        <v/>
      </c>
      <c r="G58" s="195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5" t="str">
        <f>IF(posicao_contratual!A57="","",posicao_contratual!B57)</f>
        <v/>
      </c>
      <c r="C59" s="195" t="str">
        <f>IF(OR(posicao_contratual!A57="",NOT(ISNUMBER(posicao_contratual!B57)),NOT(ISNUMBER(posicao_contratual!G57))),"",ROUND(posicao_contratual!B57*posicao_contratual!G57,2))</f>
        <v/>
      </c>
      <c r="D59" s="195" t="str">
        <f>IF(OR(posicao_contratual!A57="",NOT(ISNUMBER(posicao_contratual!B57)),NOT(ISNUMBER(posicao_contratual!K57))),"",ROUND(posicao_contratual!B57*posicao_contratual!K57,2))</f>
        <v/>
      </c>
      <c r="E59" s="195" t="str">
        <f>IF(OR(posicao_contratual!A57="",NOT(ISNUMBER(posicao_contratual!B57)),NOT(ISNUMBER(posicao_contratual!O57))),"",ROUND(posicao_contratual!B57*posicao_contratual!O57,2))</f>
        <v/>
      </c>
      <c r="F59" s="195" t="str">
        <f>IF(OR(posicao_contratual!A57="",NOT(ISNUMBER(posicao_contratual!B57)),NOT(ISNUMBER(posicao_contratual!S57))),"",ROUND(posicao_contratual!B57*posicao_contratual!S57,2))</f>
        <v/>
      </c>
      <c r="G59" s="195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5" t="str">
        <f>IF(posicao_contratual!A58="","",posicao_contratual!B58)</f>
        <v/>
      </c>
      <c r="C60" s="195" t="str">
        <f>IF(OR(posicao_contratual!A58="",NOT(ISNUMBER(posicao_contratual!B58)),NOT(ISNUMBER(posicao_contratual!G58))),"",ROUND(posicao_contratual!B58*posicao_contratual!G58,2))</f>
        <v/>
      </c>
      <c r="D60" s="195" t="str">
        <f>IF(OR(posicao_contratual!A58="",NOT(ISNUMBER(posicao_contratual!B58)),NOT(ISNUMBER(posicao_contratual!K58))),"",ROUND(posicao_contratual!B58*posicao_contratual!K58,2))</f>
        <v/>
      </c>
      <c r="E60" s="195" t="str">
        <f>IF(OR(posicao_contratual!A58="",NOT(ISNUMBER(posicao_contratual!B58)),NOT(ISNUMBER(posicao_contratual!O58))),"",ROUND(posicao_contratual!B58*posicao_contratual!O58,2))</f>
        <v/>
      </c>
      <c r="F60" s="195" t="str">
        <f>IF(OR(posicao_contratual!A58="",NOT(ISNUMBER(posicao_contratual!B58)),NOT(ISNUMBER(posicao_contratual!S58))),"",ROUND(posicao_contratual!B58*posicao_contratual!S58,2))</f>
        <v/>
      </c>
      <c r="G60" s="195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5" t="str">
        <f>IF(posicao_contratual!A59="","",posicao_contratual!B59)</f>
        <v/>
      </c>
      <c r="C61" s="195" t="str">
        <f>IF(OR(posicao_contratual!A59="",NOT(ISNUMBER(posicao_contratual!B59)),NOT(ISNUMBER(posicao_contratual!G59))),"",ROUND(posicao_contratual!B59*posicao_contratual!G59,2))</f>
        <v/>
      </c>
      <c r="D61" s="195" t="str">
        <f>IF(OR(posicao_contratual!A59="",NOT(ISNUMBER(posicao_contratual!B59)),NOT(ISNUMBER(posicao_contratual!K59))),"",ROUND(posicao_contratual!B59*posicao_contratual!K59,2))</f>
        <v/>
      </c>
      <c r="E61" s="195" t="str">
        <f>IF(OR(posicao_contratual!A59="",NOT(ISNUMBER(posicao_contratual!B59)),NOT(ISNUMBER(posicao_contratual!O59))),"",ROUND(posicao_contratual!B59*posicao_contratual!O59,2))</f>
        <v/>
      </c>
      <c r="F61" s="195" t="str">
        <f>IF(OR(posicao_contratual!A59="",NOT(ISNUMBER(posicao_contratual!B59)),NOT(ISNUMBER(posicao_contratual!S59))),"",ROUND(posicao_contratual!B59*posicao_contratual!S59,2))</f>
        <v/>
      </c>
      <c r="G61" s="195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5" t="str">
        <f>IF(posicao_contratual!A60="","",posicao_contratual!B60)</f>
        <v/>
      </c>
      <c r="C62" s="195" t="str">
        <f>IF(OR(posicao_contratual!A60="",NOT(ISNUMBER(posicao_contratual!B60)),NOT(ISNUMBER(posicao_contratual!G60))),"",ROUND(posicao_contratual!B60*posicao_contratual!G60,2))</f>
        <v/>
      </c>
      <c r="D62" s="195" t="str">
        <f>IF(OR(posicao_contratual!A60="",NOT(ISNUMBER(posicao_contratual!B60)),NOT(ISNUMBER(posicao_contratual!K60))),"",ROUND(posicao_contratual!B60*posicao_contratual!K60,2))</f>
        <v/>
      </c>
      <c r="E62" s="195" t="str">
        <f>IF(OR(posicao_contratual!A60="",NOT(ISNUMBER(posicao_contratual!B60)),NOT(ISNUMBER(posicao_contratual!O60))),"",ROUND(posicao_contratual!B60*posicao_contratual!O60,2))</f>
        <v/>
      </c>
      <c r="F62" s="195" t="str">
        <f>IF(OR(posicao_contratual!A60="",NOT(ISNUMBER(posicao_contratual!B60)),NOT(ISNUMBER(posicao_contratual!S60))),"",ROUND(posicao_contratual!B60*posicao_contratual!S60,2))</f>
        <v/>
      </c>
      <c r="G62" s="195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5" t="str">
        <f>IF(posicao_contratual!A61="","",posicao_contratual!B61)</f>
        <v/>
      </c>
      <c r="C63" s="195" t="str">
        <f>IF(OR(posicao_contratual!A61="",NOT(ISNUMBER(posicao_contratual!B61)),NOT(ISNUMBER(posicao_contratual!G61))),"",ROUND(posicao_contratual!B61*posicao_contratual!G61,2))</f>
        <v/>
      </c>
      <c r="D63" s="195" t="str">
        <f>IF(OR(posicao_contratual!A61="",NOT(ISNUMBER(posicao_contratual!B61)),NOT(ISNUMBER(posicao_contratual!K61))),"",ROUND(posicao_contratual!B61*posicao_contratual!K61,2))</f>
        <v/>
      </c>
      <c r="E63" s="195" t="str">
        <f>IF(OR(posicao_contratual!A61="",NOT(ISNUMBER(posicao_contratual!B61)),NOT(ISNUMBER(posicao_contratual!O61))),"",ROUND(posicao_contratual!B61*posicao_contratual!O61,2))</f>
        <v/>
      </c>
      <c r="F63" s="195" t="str">
        <f>IF(OR(posicao_contratual!A61="",NOT(ISNUMBER(posicao_contratual!B61)),NOT(ISNUMBER(posicao_contratual!S61))),"",ROUND(posicao_contratual!B61*posicao_contratual!S61,2))</f>
        <v/>
      </c>
      <c r="G63" s="195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5" t="str">
        <f>IF(posicao_contratual!A62="","",posicao_contratual!B62)</f>
        <v/>
      </c>
      <c r="C64" s="195" t="str">
        <f>IF(OR(posicao_contratual!A62="",NOT(ISNUMBER(posicao_contratual!B62)),NOT(ISNUMBER(posicao_contratual!G62))),"",ROUND(posicao_contratual!B62*posicao_contratual!G62,2))</f>
        <v/>
      </c>
      <c r="D64" s="195" t="str">
        <f>IF(OR(posicao_contratual!A62="",NOT(ISNUMBER(posicao_contratual!B62)),NOT(ISNUMBER(posicao_contratual!K62))),"",ROUND(posicao_contratual!B62*posicao_contratual!K62,2))</f>
        <v/>
      </c>
      <c r="E64" s="195" t="str">
        <f>IF(OR(posicao_contratual!A62="",NOT(ISNUMBER(posicao_contratual!B62)),NOT(ISNUMBER(posicao_contratual!O62))),"",ROUND(posicao_contratual!B62*posicao_contratual!O62,2))</f>
        <v/>
      </c>
      <c r="F64" s="195" t="str">
        <f>IF(OR(posicao_contratual!A62="",NOT(ISNUMBER(posicao_contratual!B62)),NOT(ISNUMBER(posicao_contratual!S62))),"",ROUND(posicao_contratual!B62*posicao_contratual!S62,2))</f>
        <v/>
      </c>
      <c r="G64" s="195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5" t="str">
        <f>IF(posicao_contratual!A63="","",posicao_contratual!B63)</f>
        <v/>
      </c>
      <c r="C65" s="195" t="str">
        <f>IF(OR(posicao_contratual!A63="",NOT(ISNUMBER(posicao_contratual!B63)),NOT(ISNUMBER(posicao_contratual!G63))),"",ROUND(posicao_contratual!B63*posicao_contratual!G63,2))</f>
        <v/>
      </c>
      <c r="D65" s="195" t="str">
        <f>IF(OR(posicao_contratual!A63="",NOT(ISNUMBER(posicao_contratual!B63)),NOT(ISNUMBER(posicao_contratual!K63))),"",ROUND(posicao_contratual!B63*posicao_contratual!K63,2))</f>
        <v/>
      </c>
      <c r="E65" s="195" t="str">
        <f>IF(OR(posicao_contratual!A63="",NOT(ISNUMBER(posicao_contratual!B63)),NOT(ISNUMBER(posicao_contratual!O63))),"",ROUND(posicao_contratual!B63*posicao_contratual!O63,2))</f>
        <v/>
      </c>
      <c r="F65" s="195" t="str">
        <f>IF(OR(posicao_contratual!A63="",NOT(ISNUMBER(posicao_contratual!B63)),NOT(ISNUMBER(posicao_contratual!S63))),"",ROUND(posicao_contratual!B63*posicao_contratual!S63,2))</f>
        <v/>
      </c>
      <c r="G65" s="195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5" t="str">
        <f>IF(posicao_contratual!A64="","",posicao_contratual!B64)</f>
        <v/>
      </c>
      <c r="C66" s="195" t="str">
        <f>IF(OR(posicao_contratual!A64="",NOT(ISNUMBER(posicao_contratual!B64)),NOT(ISNUMBER(posicao_contratual!G64))),"",ROUND(posicao_contratual!B64*posicao_contratual!G64,2))</f>
        <v/>
      </c>
      <c r="D66" s="195" t="str">
        <f>IF(OR(posicao_contratual!A64="",NOT(ISNUMBER(posicao_contratual!B64)),NOT(ISNUMBER(posicao_contratual!K64))),"",ROUND(posicao_contratual!B64*posicao_contratual!K64,2))</f>
        <v/>
      </c>
      <c r="E66" s="195" t="str">
        <f>IF(OR(posicao_contratual!A64="",NOT(ISNUMBER(posicao_contratual!B64)),NOT(ISNUMBER(posicao_contratual!O64))),"",ROUND(posicao_contratual!B64*posicao_contratual!O64,2))</f>
        <v/>
      </c>
      <c r="F66" s="195" t="str">
        <f>IF(OR(posicao_contratual!A64="",NOT(ISNUMBER(posicao_contratual!B64)),NOT(ISNUMBER(posicao_contratual!S64))),"",ROUND(posicao_contratual!B64*posicao_contratual!S64,2))</f>
        <v/>
      </c>
      <c r="G66" s="195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5" t="str">
        <f>IF(posicao_contratual!A65="","",posicao_contratual!B65)</f>
        <v/>
      </c>
      <c r="C67" s="195" t="str">
        <f>IF(OR(posicao_contratual!A65="",NOT(ISNUMBER(posicao_contratual!B65)),NOT(ISNUMBER(posicao_contratual!G65))),"",ROUND(posicao_contratual!B65*posicao_contratual!G65,2))</f>
        <v/>
      </c>
      <c r="D67" s="195" t="str">
        <f>IF(OR(posicao_contratual!A65="",NOT(ISNUMBER(posicao_contratual!B65)),NOT(ISNUMBER(posicao_contratual!K65))),"",ROUND(posicao_contratual!B65*posicao_contratual!K65,2))</f>
        <v/>
      </c>
      <c r="E67" s="195" t="str">
        <f>IF(OR(posicao_contratual!A65="",NOT(ISNUMBER(posicao_contratual!B65)),NOT(ISNUMBER(posicao_contratual!O65))),"",ROUND(posicao_contratual!B65*posicao_contratual!O65,2))</f>
        <v/>
      </c>
      <c r="F67" s="195" t="str">
        <f>IF(OR(posicao_contratual!A65="",NOT(ISNUMBER(posicao_contratual!B65)),NOT(ISNUMBER(posicao_contratual!S65))),"",ROUND(posicao_contratual!B65*posicao_contratual!S65,2))</f>
        <v/>
      </c>
      <c r="G67" s="195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5" t="str">
        <f>IF(posicao_contratual!A66="","",posicao_contratual!B66)</f>
        <v/>
      </c>
      <c r="C68" s="195" t="str">
        <f>IF(OR(posicao_contratual!A66="",NOT(ISNUMBER(posicao_contratual!B66)),NOT(ISNUMBER(posicao_contratual!G66))),"",ROUND(posicao_contratual!B66*posicao_contratual!G66,2))</f>
        <v/>
      </c>
      <c r="D68" s="195" t="str">
        <f>IF(OR(posicao_contratual!A66="",NOT(ISNUMBER(posicao_contratual!B66)),NOT(ISNUMBER(posicao_contratual!K66))),"",ROUND(posicao_contratual!B66*posicao_contratual!K66,2))</f>
        <v/>
      </c>
      <c r="E68" s="195" t="str">
        <f>IF(OR(posicao_contratual!A66="",NOT(ISNUMBER(posicao_contratual!B66)),NOT(ISNUMBER(posicao_contratual!O66))),"",ROUND(posicao_contratual!B66*posicao_contratual!O66,2))</f>
        <v/>
      </c>
      <c r="F68" s="195" t="str">
        <f>IF(OR(posicao_contratual!A66="",NOT(ISNUMBER(posicao_contratual!B66)),NOT(ISNUMBER(posicao_contratual!S66))),"",ROUND(posicao_contratual!B66*posicao_contratual!S66,2))</f>
        <v/>
      </c>
      <c r="G68" s="195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5" t="str">
        <f>IF(posicao_contratual!A67="","",posicao_contratual!B67)</f>
        <v/>
      </c>
      <c r="C69" s="195" t="str">
        <f>IF(OR(posicao_contratual!A67="",NOT(ISNUMBER(posicao_contratual!B67)),NOT(ISNUMBER(posicao_contratual!G67))),"",ROUND(posicao_contratual!B67*posicao_contratual!G67,2))</f>
        <v/>
      </c>
      <c r="D69" s="195" t="str">
        <f>IF(OR(posicao_contratual!A67="",NOT(ISNUMBER(posicao_contratual!B67)),NOT(ISNUMBER(posicao_contratual!K67))),"",ROUND(posicao_contratual!B67*posicao_contratual!K67,2))</f>
        <v/>
      </c>
      <c r="E69" s="195" t="str">
        <f>IF(OR(posicao_contratual!A67="",NOT(ISNUMBER(posicao_contratual!B67)),NOT(ISNUMBER(posicao_contratual!O67))),"",ROUND(posicao_contratual!B67*posicao_contratual!O67,2))</f>
        <v/>
      </c>
      <c r="F69" s="195" t="str">
        <f>IF(OR(posicao_contratual!A67="",NOT(ISNUMBER(posicao_contratual!B67)),NOT(ISNUMBER(posicao_contratual!S67))),"",ROUND(posicao_contratual!B67*posicao_contratual!S67,2))</f>
        <v/>
      </c>
      <c r="G69" s="195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5" t="str">
        <f>IF(posicao_contratual!A68="","",posicao_contratual!B68)</f>
        <v/>
      </c>
      <c r="C70" s="195" t="str">
        <f>IF(OR(posicao_contratual!A68="",NOT(ISNUMBER(posicao_contratual!B68)),NOT(ISNUMBER(posicao_contratual!G68))),"",ROUND(posicao_contratual!B68*posicao_contratual!G68,2))</f>
        <v/>
      </c>
      <c r="D70" s="195" t="str">
        <f>IF(OR(posicao_contratual!A68="",NOT(ISNUMBER(posicao_contratual!B68)),NOT(ISNUMBER(posicao_contratual!K68))),"",ROUND(posicao_contratual!B68*posicao_contratual!K68,2))</f>
        <v/>
      </c>
      <c r="E70" s="195" t="str">
        <f>IF(OR(posicao_contratual!A68="",NOT(ISNUMBER(posicao_contratual!B68)),NOT(ISNUMBER(posicao_contratual!O68))),"",ROUND(posicao_contratual!B68*posicao_contratual!O68,2))</f>
        <v/>
      </c>
      <c r="F70" s="195" t="str">
        <f>IF(OR(posicao_contratual!A68="",NOT(ISNUMBER(posicao_contratual!B68)),NOT(ISNUMBER(posicao_contratual!S68))),"",ROUND(posicao_contratual!B68*posicao_contratual!S68,2))</f>
        <v/>
      </c>
      <c r="G70" s="195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5" t="str">
        <f>IF(posicao_contratual!A69="","",posicao_contratual!B69)</f>
        <v/>
      </c>
      <c r="C71" s="195" t="str">
        <f>IF(OR(posicao_contratual!A69="",NOT(ISNUMBER(posicao_contratual!B69)),NOT(ISNUMBER(posicao_contratual!G69))),"",ROUND(posicao_contratual!B69*posicao_contratual!G69,2))</f>
        <v/>
      </c>
      <c r="D71" s="195" t="str">
        <f>IF(OR(posicao_contratual!A69="",NOT(ISNUMBER(posicao_contratual!B69)),NOT(ISNUMBER(posicao_contratual!K69))),"",ROUND(posicao_contratual!B69*posicao_contratual!K69,2))</f>
        <v/>
      </c>
      <c r="E71" s="195" t="str">
        <f>IF(OR(posicao_contratual!A69="",NOT(ISNUMBER(posicao_contratual!B69)),NOT(ISNUMBER(posicao_contratual!O69))),"",ROUND(posicao_contratual!B69*posicao_contratual!O69,2))</f>
        <v/>
      </c>
      <c r="F71" s="195" t="str">
        <f>IF(OR(posicao_contratual!A69="",NOT(ISNUMBER(posicao_contratual!B69)),NOT(ISNUMBER(posicao_contratual!S69))),"",ROUND(posicao_contratual!B69*posicao_contratual!S69,2))</f>
        <v/>
      </c>
      <c r="G71" s="195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5" t="str">
        <f>IF(posicao_contratual!A70="","",posicao_contratual!B70)</f>
        <v/>
      </c>
      <c r="C72" s="195" t="str">
        <f>IF(OR(posicao_contratual!A70="",NOT(ISNUMBER(posicao_contratual!B70)),NOT(ISNUMBER(posicao_contratual!G70))),"",ROUND(posicao_contratual!B70*posicao_contratual!G70,2))</f>
        <v/>
      </c>
      <c r="D72" s="195" t="str">
        <f>IF(OR(posicao_contratual!A70="",NOT(ISNUMBER(posicao_contratual!B70)),NOT(ISNUMBER(posicao_contratual!K70))),"",ROUND(posicao_contratual!B70*posicao_contratual!K70,2))</f>
        <v/>
      </c>
      <c r="E72" s="195" t="str">
        <f>IF(OR(posicao_contratual!A70="",NOT(ISNUMBER(posicao_contratual!B70)),NOT(ISNUMBER(posicao_contratual!O70))),"",ROUND(posicao_contratual!B70*posicao_contratual!O70,2))</f>
        <v/>
      </c>
      <c r="F72" s="195" t="str">
        <f>IF(OR(posicao_contratual!A70="",NOT(ISNUMBER(posicao_contratual!B70)),NOT(ISNUMBER(posicao_contratual!S70))),"",ROUND(posicao_contratual!B70*posicao_contratual!S70,2))</f>
        <v/>
      </c>
      <c r="G72" s="195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5" t="str">
        <f>IF(posicao_contratual!A71="","",posicao_contratual!B71)</f>
        <v/>
      </c>
      <c r="C73" s="195" t="str">
        <f>IF(OR(posicao_contratual!A71="",NOT(ISNUMBER(posicao_contratual!B71)),NOT(ISNUMBER(posicao_contratual!G71))),"",ROUND(posicao_contratual!B71*posicao_contratual!G71,2))</f>
        <v/>
      </c>
      <c r="D73" s="195" t="str">
        <f>IF(OR(posicao_contratual!A71="",NOT(ISNUMBER(posicao_contratual!B71)),NOT(ISNUMBER(posicao_contratual!K71))),"",ROUND(posicao_contratual!B71*posicao_contratual!K71,2))</f>
        <v/>
      </c>
      <c r="E73" s="195" t="str">
        <f>IF(OR(posicao_contratual!A71="",NOT(ISNUMBER(posicao_contratual!B71)),NOT(ISNUMBER(posicao_contratual!O71))),"",ROUND(posicao_contratual!B71*posicao_contratual!O71,2))</f>
        <v/>
      </c>
      <c r="F73" s="195" t="str">
        <f>IF(OR(posicao_contratual!A71="",NOT(ISNUMBER(posicao_contratual!B71)),NOT(ISNUMBER(posicao_contratual!S71))),"",ROUND(posicao_contratual!B71*posicao_contratual!S71,2))</f>
        <v/>
      </c>
      <c r="G73" s="195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5" t="str">
        <f>IF(posicao_contratual!A72="","",posicao_contratual!B72)</f>
        <v/>
      </c>
      <c r="C74" s="195" t="str">
        <f>IF(OR(posicao_contratual!A72="",NOT(ISNUMBER(posicao_contratual!B72)),NOT(ISNUMBER(posicao_contratual!G72))),"",ROUND(posicao_contratual!B72*posicao_contratual!G72,2))</f>
        <v/>
      </c>
      <c r="D74" s="195" t="str">
        <f>IF(OR(posicao_contratual!A72="",NOT(ISNUMBER(posicao_contratual!B72)),NOT(ISNUMBER(posicao_contratual!K72))),"",ROUND(posicao_contratual!B72*posicao_contratual!K72,2))</f>
        <v/>
      </c>
      <c r="E74" s="195" t="str">
        <f>IF(OR(posicao_contratual!A72="",NOT(ISNUMBER(posicao_contratual!B72)),NOT(ISNUMBER(posicao_contratual!O72))),"",ROUND(posicao_contratual!B72*posicao_contratual!O72,2))</f>
        <v/>
      </c>
      <c r="F74" s="195" t="str">
        <f>IF(OR(posicao_contratual!A72="",NOT(ISNUMBER(posicao_contratual!B72)),NOT(ISNUMBER(posicao_contratual!S72))),"",ROUND(posicao_contratual!B72*posicao_contratual!S72,2))</f>
        <v/>
      </c>
      <c r="G74" s="195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5" t="str">
        <f>IF(posicao_contratual!A73="","",posicao_contratual!B73)</f>
        <v/>
      </c>
      <c r="C75" s="195" t="str">
        <f>IF(OR(posicao_contratual!A73="",NOT(ISNUMBER(posicao_contratual!B73)),NOT(ISNUMBER(posicao_contratual!G73))),"",ROUND(posicao_contratual!B73*posicao_contratual!G73,2))</f>
        <v/>
      </c>
      <c r="D75" s="195" t="str">
        <f>IF(OR(posicao_contratual!A73="",NOT(ISNUMBER(posicao_contratual!B73)),NOT(ISNUMBER(posicao_contratual!K73))),"",ROUND(posicao_contratual!B73*posicao_contratual!K73,2))</f>
        <v/>
      </c>
      <c r="E75" s="195" t="str">
        <f>IF(OR(posicao_contratual!A73="",NOT(ISNUMBER(posicao_contratual!B73)),NOT(ISNUMBER(posicao_contratual!O73))),"",ROUND(posicao_contratual!B73*posicao_contratual!O73,2))</f>
        <v/>
      </c>
      <c r="F75" s="195" t="str">
        <f>IF(OR(posicao_contratual!A73="",NOT(ISNUMBER(posicao_contratual!B73)),NOT(ISNUMBER(posicao_contratual!S73))),"",ROUND(posicao_contratual!B73*posicao_contratual!S73,2))</f>
        <v/>
      </c>
      <c r="G75" s="195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5" t="str">
        <f>IF(posicao_contratual!A74="","",posicao_contratual!B74)</f>
        <v/>
      </c>
      <c r="C76" s="195" t="str">
        <f>IF(OR(posicao_contratual!A74="",NOT(ISNUMBER(posicao_contratual!B74)),NOT(ISNUMBER(posicao_contratual!G74))),"",ROUND(posicao_contratual!B74*posicao_contratual!G74,2))</f>
        <v/>
      </c>
      <c r="D76" s="195" t="str">
        <f>IF(OR(posicao_contratual!A74="",NOT(ISNUMBER(posicao_contratual!B74)),NOT(ISNUMBER(posicao_contratual!K74))),"",ROUND(posicao_contratual!B74*posicao_contratual!K74,2))</f>
        <v/>
      </c>
      <c r="E76" s="195" t="str">
        <f>IF(OR(posicao_contratual!A74="",NOT(ISNUMBER(posicao_contratual!B74)),NOT(ISNUMBER(posicao_contratual!O74))),"",ROUND(posicao_contratual!B74*posicao_contratual!O74,2))</f>
        <v/>
      </c>
      <c r="F76" s="195" t="str">
        <f>IF(OR(posicao_contratual!A74="",NOT(ISNUMBER(posicao_contratual!B74)),NOT(ISNUMBER(posicao_contratual!S74))),"",ROUND(posicao_contratual!B74*posicao_contratual!S74,2))</f>
        <v/>
      </c>
      <c r="G76" s="195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5" t="str">
        <f>IF(posicao_contratual!A75="","",posicao_contratual!B75)</f>
        <v/>
      </c>
      <c r="C77" s="195" t="str">
        <f>IF(OR(posicao_contratual!A75="",NOT(ISNUMBER(posicao_contratual!B75)),NOT(ISNUMBER(posicao_contratual!G75))),"",ROUND(posicao_contratual!B75*posicao_contratual!G75,2))</f>
        <v/>
      </c>
      <c r="D77" s="195" t="str">
        <f>IF(OR(posicao_contratual!A75="",NOT(ISNUMBER(posicao_contratual!B75)),NOT(ISNUMBER(posicao_contratual!K75))),"",ROUND(posicao_contratual!B75*posicao_contratual!K75,2))</f>
        <v/>
      </c>
      <c r="E77" s="195" t="str">
        <f>IF(OR(posicao_contratual!A75="",NOT(ISNUMBER(posicao_contratual!B75)),NOT(ISNUMBER(posicao_contratual!O75))),"",ROUND(posicao_contratual!B75*posicao_contratual!O75,2))</f>
        <v/>
      </c>
      <c r="F77" s="195" t="str">
        <f>IF(OR(posicao_contratual!A75="",NOT(ISNUMBER(posicao_contratual!B75)),NOT(ISNUMBER(posicao_contratual!S75))),"",ROUND(posicao_contratual!B75*posicao_contratual!S75,2))</f>
        <v/>
      </c>
      <c r="G77" s="195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5" t="str">
        <f>IF(posicao_contratual!A76="","",posicao_contratual!B76)</f>
        <v/>
      </c>
      <c r="C78" s="195" t="str">
        <f>IF(OR(posicao_contratual!A76="",NOT(ISNUMBER(posicao_contratual!B76)),NOT(ISNUMBER(posicao_contratual!G76))),"",ROUND(posicao_contratual!B76*posicao_contratual!G76,2))</f>
        <v/>
      </c>
      <c r="D78" s="195" t="str">
        <f>IF(OR(posicao_contratual!A76="",NOT(ISNUMBER(posicao_contratual!B76)),NOT(ISNUMBER(posicao_contratual!K76))),"",ROUND(posicao_contratual!B76*posicao_contratual!K76,2))</f>
        <v/>
      </c>
      <c r="E78" s="195" t="str">
        <f>IF(OR(posicao_contratual!A76="",NOT(ISNUMBER(posicao_contratual!B76)),NOT(ISNUMBER(posicao_contratual!O76))),"",ROUND(posicao_contratual!B76*posicao_contratual!O76,2))</f>
        <v/>
      </c>
      <c r="F78" s="195" t="str">
        <f>IF(OR(posicao_contratual!A76="",NOT(ISNUMBER(posicao_contratual!B76)),NOT(ISNUMBER(posicao_contratual!S76))),"",ROUND(posicao_contratual!B76*posicao_contratual!S76,2))</f>
        <v/>
      </c>
      <c r="G78" s="195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5" t="str">
        <f>IF(posicao_contratual!A77="","",posicao_contratual!B77)</f>
        <v/>
      </c>
      <c r="C79" s="195" t="str">
        <f>IF(OR(posicao_contratual!A77="",NOT(ISNUMBER(posicao_contratual!B77)),NOT(ISNUMBER(posicao_contratual!G77))),"",ROUND(posicao_contratual!B77*posicao_contratual!G77,2))</f>
        <v/>
      </c>
      <c r="D79" s="195" t="str">
        <f>IF(OR(posicao_contratual!A77="",NOT(ISNUMBER(posicao_contratual!B77)),NOT(ISNUMBER(posicao_contratual!K77))),"",ROUND(posicao_contratual!B77*posicao_contratual!K77,2))</f>
        <v/>
      </c>
      <c r="E79" s="195" t="str">
        <f>IF(OR(posicao_contratual!A77="",NOT(ISNUMBER(posicao_contratual!B77)),NOT(ISNUMBER(posicao_contratual!O77))),"",ROUND(posicao_contratual!B77*posicao_contratual!O77,2))</f>
        <v/>
      </c>
      <c r="F79" s="195" t="str">
        <f>IF(OR(posicao_contratual!A77="",NOT(ISNUMBER(posicao_contratual!B77)),NOT(ISNUMBER(posicao_contratual!S77))),"",ROUND(posicao_contratual!B77*posicao_contratual!S77,2))</f>
        <v/>
      </c>
      <c r="G79" s="195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5" t="str">
        <f>IF(posicao_contratual!A78="","",posicao_contratual!B78)</f>
        <v/>
      </c>
      <c r="C80" s="195" t="str">
        <f>IF(OR(posicao_contratual!A78="",NOT(ISNUMBER(posicao_contratual!B78)),NOT(ISNUMBER(posicao_contratual!G78))),"",ROUND(posicao_contratual!B78*posicao_contratual!G78,2))</f>
        <v/>
      </c>
      <c r="D80" s="195" t="str">
        <f>IF(OR(posicao_contratual!A78="",NOT(ISNUMBER(posicao_contratual!B78)),NOT(ISNUMBER(posicao_contratual!K78))),"",ROUND(posicao_contratual!B78*posicao_contratual!K78,2))</f>
        <v/>
      </c>
      <c r="E80" s="195" t="str">
        <f>IF(OR(posicao_contratual!A78="",NOT(ISNUMBER(posicao_contratual!B78)),NOT(ISNUMBER(posicao_contratual!O78))),"",ROUND(posicao_contratual!B78*posicao_contratual!O78,2))</f>
        <v/>
      </c>
      <c r="F80" s="195" t="str">
        <f>IF(OR(posicao_contratual!A78="",NOT(ISNUMBER(posicao_contratual!B78)),NOT(ISNUMBER(posicao_contratual!S78))),"",ROUND(posicao_contratual!B78*posicao_contratual!S78,2))</f>
        <v/>
      </c>
      <c r="G80" s="195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5" t="str">
        <f>IF(posicao_contratual!A79="","",posicao_contratual!B79)</f>
        <v/>
      </c>
      <c r="C81" s="195" t="str">
        <f>IF(OR(posicao_contratual!A79="",NOT(ISNUMBER(posicao_contratual!B79)),NOT(ISNUMBER(posicao_contratual!G79))),"",ROUND(posicao_contratual!B79*posicao_contratual!G79,2))</f>
        <v/>
      </c>
      <c r="D81" s="195" t="str">
        <f>IF(OR(posicao_contratual!A79="",NOT(ISNUMBER(posicao_contratual!B79)),NOT(ISNUMBER(posicao_contratual!K79))),"",ROUND(posicao_contratual!B79*posicao_contratual!K79,2))</f>
        <v/>
      </c>
      <c r="E81" s="195" t="str">
        <f>IF(OR(posicao_contratual!A79="",NOT(ISNUMBER(posicao_contratual!B79)),NOT(ISNUMBER(posicao_contratual!O79))),"",ROUND(posicao_contratual!B79*posicao_contratual!O79,2))</f>
        <v/>
      </c>
      <c r="F81" s="195" t="str">
        <f>IF(OR(posicao_contratual!A79="",NOT(ISNUMBER(posicao_contratual!B79)),NOT(ISNUMBER(posicao_contratual!S79))),"",ROUND(posicao_contratual!B79*posicao_contratual!S79,2))</f>
        <v/>
      </c>
      <c r="G81" s="195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5" t="str">
        <f>IF(posicao_contratual!A80="","",posicao_contratual!B80)</f>
        <v/>
      </c>
      <c r="C82" s="195" t="str">
        <f>IF(OR(posicao_contratual!A80="",NOT(ISNUMBER(posicao_contratual!B80)),NOT(ISNUMBER(posicao_contratual!G80))),"",ROUND(posicao_contratual!B80*posicao_contratual!G80,2))</f>
        <v/>
      </c>
      <c r="D82" s="195" t="str">
        <f>IF(OR(posicao_contratual!A80="",NOT(ISNUMBER(posicao_contratual!B80)),NOT(ISNUMBER(posicao_contratual!K80))),"",ROUND(posicao_contratual!B80*posicao_contratual!K80,2))</f>
        <v/>
      </c>
      <c r="E82" s="195" t="str">
        <f>IF(OR(posicao_contratual!A80="",NOT(ISNUMBER(posicao_contratual!B80)),NOT(ISNUMBER(posicao_contratual!O80))),"",ROUND(posicao_contratual!B80*posicao_contratual!O80,2))</f>
        <v/>
      </c>
      <c r="F82" s="195" t="str">
        <f>IF(OR(posicao_contratual!A80="",NOT(ISNUMBER(posicao_contratual!B80)),NOT(ISNUMBER(posicao_contratual!S80))),"",ROUND(posicao_contratual!B80*posicao_contratual!S80,2))</f>
        <v/>
      </c>
      <c r="G82" s="195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5" t="str">
        <f>IF(posicao_contratual!A81="","",posicao_contratual!B81)</f>
        <v/>
      </c>
      <c r="C83" s="195" t="str">
        <f>IF(OR(posicao_contratual!A81="",NOT(ISNUMBER(posicao_contratual!B81)),NOT(ISNUMBER(posicao_contratual!G81))),"",ROUND(posicao_contratual!B81*posicao_contratual!G81,2))</f>
        <v/>
      </c>
      <c r="D83" s="195" t="str">
        <f>IF(OR(posicao_contratual!A81="",NOT(ISNUMBER(posicao_contratual!B81)),NOT(ISNUMBER(posicao_contratual!K81))),"",ROUND(posicao_contratual!B81*posicao_contratual!K81,2))</f>
        <v/>
      </c>
      <c r="E83" s="195" t="str">
        <f>IF(OR(posicao_contratual!A81="",NOT(ISNUMBER(posicao_contratual!B81)),NOT(ISNUMBER(posicao_contratual!O81))),"",ROUND(posicao_contratual!B81*posicao_contratual!O81,2))</f>
        <v/>
      </c>
      <c r="F83" s="195" t="str">
        <f>IF(OR(posicao_contratual!A81="",NOT(ISNUMBER(posicao_contratual!B81)),NOT(ISNUMBER(posicao_contratual!S81))),"",ROUND(posicao_contratual!B81*posicao_contratual!S81,2))</f>
        <v/>
      </c>
      <c r="G83" s="195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5" t="str">
        <f>IF(posicao_contratual!A82="","",posicao_contratual!B82)</f>
        <v/>
      </c>
      <c r="C84" s="195" t="str">
        <f>IF(OR(posicao_contratual!A82="",NOT(ISNUMBER(posicao_contratual!B82)),NOT(ISNUMBER(posicao_contratual!G82))),"",ROUND(posicao_contratual!B82*posicao_contratual!G82,2))</f>
        <v/>
      </c>
      <c r="D84" s="195" t="str">
        <f>IF(OR(posicao_contratual!A82="",NOT(ISNUMBER(posicao_contratual!B82)),NOT(ISNUMBER(posicao_contratual!K82))),"",ROUND(posicao_contratual!B82*posicao_contratual!K82,2))</f>
        <v/>
      </c>
      <c r="E84" s="195" t="str">
        <f>IF(OR(posicao_contratual!A82="",NOT(ISNUMBER(posicao_contratual!B82)),NOT(ISNUMBER(posicao_contratual!O82))),"",ROUND(posicao_contratual!B82*posicao_contratual!O82,2))</f>
        <v/>
      </c>
      <c r="F84" s="195" t="str">
        <f>IF(OR(posicao_contratual!A82="",NOT(ISNUMBER(posicao_contratual!B82)),NOT(ISNUMBER(posicao_contratual!S82))),"",ROUND(posicao_contratual!B82*posicao_contratual!S82,2))</f>
        <v/>
      </c>
      <c r="G84" s="195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5" t="str">
        <f>IF(posicao_contratual!A83="","",posicao_contratual!B83)</f>
        <v/>
      </c>
      <c r="C85" s="195" t="str">
        <f>IF(OR(posicao_contratual!A83="",NOT(ISNUMBER(posicao_contratual!B83)),NOT(ISNUMBER(posicao_contratual!G83))),"",ROUND(posicao_contratual!B83*posicao_contratual!G83,2))</f>
        <v/>
      </c>
      <c r="D85" s="195" t="str">
        <f>IF(OR(posicao_contratual!A83="",NOT(ISNUMBER(posicao_contratual!B83)),NOT(ISNUMBER(posicao_contratual!K83))),"",ROUND(posicao_contratual!B83*posicao_contratual!K83,2))</f>
        <v/>
      </c>
      <c r="E85" s="195" t="str">
        <f>IF(OR(posicao_contratual!A83="",NOT(ISNUMBER(posicao_contratual!B83)),NOT(ISNUMBER(posicao_contratual!O83))),"",ROUND(posicao_contratual!B83*posicao_contratual!O83,2))</f>
        <v/>
      </c>
      <c r="F85" s="195" t="str">
        <f>IF(OR(posicao_contratual!A83="",NOT(ISNUMBER(posicao_contratual!B83)),NOT(ISNUMBER(posicao_contratual!S83))),"",ROUND(posicao_contratual!B83*posicao_contratual!S83,2))</f>
        <v/>
      </c>
      <c r="G85" s="195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5" t="str">
        <f>IF(posicao_contratual!A84="","",posicao_contratual!B84)</f>
        <v/>
      </c>
      <c r="C86" s="195" t="str">
        <f>IF(OR(posicao_contratual!A84="",NOT(ISNUMBER(posicao_contratual!B84)),NOT(ISNUMBER(posicao_contratual!G84))),"",ROUND(posicao_contratual!B84*posicao_contratual!G84,2))</f>
        <v/>
      </c>
      <c r="D86" s="195" t="str">
        <f>IF(OR(posicao_contratual!A84="",NOT(ISNUMBER(posicao_contratual!B84)),NOT(ISNUMBER(posicao_contratual!K84))),"",ROUND(posicao_contratual!B84*posicao_contratual!K84,2))</f>
        <v/>
      </c>
      <c r="E86" s="195" t="str">
        <f>IF(OR(posicao_contratual!A84="",NOT(ISNUMBER(posicao_contratual!B84)),NOT(ISNUMBER(posicao_contratual!O84))),"",ROUND(posicao_contratual!B84*posicao_contratual!O84,2))</f>
        <v/>
      </c>
      <c r="F86" s="195" t="str">
        <f>IF(OR(posicao_contratual!A84="",NOT(ISNUMBER(posicao_contratual!B84)),NOT(ISNUMBER(posicao_contratual!S84))),"",ROUND(posicao_contratual!B84*posicao_contratual!S84,2))</f>
        <v/>
      </c>
      <c r="G86" s="195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5" t="str">
        <f>IF(posicao_contratual!A85="","",posicao_contratual!B85)</f>
        <v/>
      </c>
      <c r="C87" s="195" t="str">
        <f>IF(OR(posicao_contratual!A85="",NOT(ISNUMBER(posicao_contratual!B85)),NOT(ISNUMBER(posicao_contratual!G85))),"",ROUND(posicao_contratual!B85*posicao_contratual!G85,2))</f>
        <v/>
      </c>
      <c r="D87" s="195" t="str">
        <f>IF(OR(posicao_contratual!A85="",NOT(ISNUMBER(posicao_contratual!B85)),NOT(ISNUMBER(posicao_contratual!K85))),"",ROUND(posicao_contratual!B85*posicao_contratual!K85,2))</f>
        <v/>
      </c>
      <c r="E87" s="195" t="str">
        <f>IF(OR(posicao_contratual!A85="",NOT(ISNUMBER(posicao_contratual!B85)),NOT(ISNUMBER(posicao_contratual!O85))),"",ROUND(posicao_contratual!B85*posicao_contratual!O85,2))</f>
        <v/>
      </c>
      <c r="F87" s="195" t="str">
        <f>IF(OR(posicao_contratual!A85="",NOT(ISNUMBER(posicao_contratual!B85)),NOT(ISNUMBER(posicao_contratual!S85))),"",ROUND(posicao_contratual!B85*posicao_contratual!S85,2))</f>
        <v/>
      </c>
      <c r="G87" s="195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5" t="str">
        <f>IF(posicao_contratual!A86="","",posicao_contratual!B86)</f>
        <v/>
      </c>
      <c r="C88" s="195" t="str">
        <f>IF(OR(posicao_contratual!A86="",NOT(ISNUMBER(posicao_contratual!B86)),NOT(ISNUMBER(posicao_contratual!G86))),"",ROUND(posicao_contratual!B86*posicao_contratual!G86,2))</f>
        <v/>
      </c>
      <c r="D88" s="195" t="str">
        <f>IF(OR(posicao_contratual!A86="",NOT(ISNUMBER(posicao_contratual!B86)),NOT(ISNUMBER(posicao_contratual!K86))),"",ROUND(posicao_contratual!B86*posicao_contratual!K86,2))</f>
        <v/>
      </c>
      <c r="E88" s="195" t="str">
        <f>IF(OR(posicao_contratual!A86="",NOT(ISNUMBER(posicao_contratual!B86)),NOT(ISNUMBER(posicao_contratual!O86))),"",ROUND(posicao_contratual!B86*posicao_contratual!O86,2))</f>
        <v/>
      </c>
      <c r="F88" s="195" t="str">
        <f>IF(OR(posicao_contratual!A86="",NOT(ISNUMBER(posicao_contratual!B86)),NOT(ISNUMBER(posicao_contratual!S86))),"",ROUND(posicao_contratual!B86*posicao_contratual!S86,2))</f>
        <v/>
      </c>
      <c r="G88" s="195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5" t="str">
        <f>IF(posicao_contratual!A87="","",posicao_contratual!B87)</f>
        <v/>
      </c>
      <c r="C89" s="195" t="str">
        <f>IF(OR(posicao_contratual!A87="",NOT(ISNUMBER(posicao_contratual!B87)),NOT(ISNUMBER(posicao_contratual!G87))),"",ROUND(posicao_contratual!B87*posicao_contratual!G87,2))</f>
        <v/>
      </c>
      <c r="D89" s="195" t="str">
        <f>IF(OR(posicao_contratual!A87="",NOT(ISNUMBER(posicao_contratual!B87)),NOT(ISNUMBER(posicao_contratual!K87))),"",ROUND(posicao_contratual!B87*posicao_contratual!K87,2))</f>
        <v/>
      </c>
      <c r="E89" s="195" t="str">
        <f>IF(OR(posicao_contratual!A87="",NOT(ISNUMBER(posicao_contratual!B87)),NOT(ISNUMBER(posicao_contratual!O87))),"",ROUND(posicao_contratual!B87*posicao_contratual!O87,2))</f>
        <v/>
      </c>
      <c r="F89" s="195" t="str">
        <f>IF(OR(posicao_contratual!A87="",NOT(ISNUMBER(posicao_contratual!B87)),NOT(ISNUMBER(posicao_contratual!S87))),"",ROUND(posicao_contratual!B87*posicao_contratual!S87,2))</f>
        <v/>
      </c>
      <c r="G89" s="195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5" t="str">
        <f>IF(posicao_contratual!A88="","",posicao_contratual!B88)</f>
        <v/>
      </c>
      <c r="C90" s="195" t="str">
        <f>IF(OR(posicao_contratual!A88="",NOT(ISNUMBER(posicao_contratual!B88)),NOT(ISNUMBER(posicao_contratual!G88))),"",ROUND(posicao_contratual!B88*posicao_contratual!G88,2))</f>
        <v/>
      </c>
      <c r="D90" s="195" t="str">
        <f>IF(OR(posicao_contratual!A88="",NOT(ISNUMBER(posicao_contratual!B88)),NOT(ISNUMBER(posicao_contratual!K88))),"",ROUND(posicao_contratual!B88*posicao_contratual!K88,2))</f>
        <v/>
      </c>
      <c r="E90" s="195" t="str">
        <f>IF(OR(posicao_contratual!A88="",NOT(ISNUMBER(posicao_contratual!B88)),NOT(ISNUMBER(posicao_contratual!O88))),"",ROUND(posicao_contratual!B88*posicao_contratual!O88,2))</f>
        <v/>
      </c>
      <c r="F90" s="195" t="str">
        <f>IF(OR(posicao_contratual!A88="",NOT(ISNUMBER(posicao_contratual!B88)),NOT(ISNUMBER(posicao_contratual!S88))),"",ROUND(posicao_contratual!B88*posicao_contratual!S88,2))</f>
        <v/>
      </c>
      <c r="G90" s="195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5" t="str">
        <f>IF(posicao_contratual!A89="","",posicao_contratual!B89)</f>
        <v/>
      </c>
      <c r="C91" s="195" t="str">
        <f>IF(OR(posicao_contratual!A89="",NOT(ISNUMBER(posicao_contratual!B89)),NOT(ISNUMBER(posicao_contratual!G89))),"",ROUND(posicao_contratual!B89*posicao_contratual!G89,2))</f>
        <v/>
      </c>
      <c r="D91" s="195" t="str">
        <f>IF(OR(posicao_contratual!A89="",NOT(ISNUMBER(posicao_contratual!B89)),NOT(ISNUMBER(posicao_contratual!K89))),"",ROUND(posicao_contratual!B89*posicao_contratual!K89,2))</f>
        <v/>
      </c>
      <c r="E91" s="195" t="str">
        <f>IF(OR(posicao_contratual!A89="",NOT(ISNUMBER(posicao_contratual!B89)),NOT(ISNUMBER(posicao_contratual!O89))),"",ROUND(posicao_contratual!B89*posicao_contratual!O89,2))</f>
        <v/>
      </c>
      <c r="F91" s="195" t="str">
        <f>IF(OR(posicao_contratual!A89="",NOT(ISNUMBER(posicao_contratual!B89)),NOT(ISNUMBER(posicao_contratual!S89))),"",ROUND(posicao_contratual!B89*posicao_contratual!S89,2))</f>
        <v/>
      </c>
      <c r="G91" s="195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5" t="str">
        <f>IF(posicao_contratual!A90="","",posicao_contratual!B90)</f>
        <v/>
      </c>
      <c r="C92" s="195" t="str">
        <f>IF(OR(posicao_contratual!A90="",NOT(ISNUMBER(posicao_contratual!B90)),NOT(ISNUMBER(posicao_contratual!G90))),"",ROUND(posicao_contratual!B90*posicao_contratual!G90,2))</f>
        <v/>
      </c>
      <c r="D92" s="195" t="str">
        <f>IF(OR(posicao_contratual!A90="",NOT(ISNUMBER(posicao_contratual!B90)),NOT(ISNUMBER(posicao_contratual!K90))),"",ROUND(posicao_contratual!B90*posicao_contratual!K90,2))</f>
        <v/>
      </c>
      <c r="E92" s="195" t="str">
        <f>IF(OR(posicao_contratual!A90="",NOT(ISNUMBER(posicao_contratual!B90)),NOT(ISNUMBER(posicao_contratual!O90))),"",ROUND(posicao_contratual!B90*posicao_contratual!O90,2))</f>
        <v/>
      </c>
      <c r="F92" s="195" t="str">
        <f>IF(OR(posicao_contratual!A90="",NOT(ISNUMBER(posicao_contratual!B90)),NOT(ISNUMBER(posicao_contratual!S90))),"",ROUND(posicao_contratual!B90*posicao_contratual!S90,2))</f>
        <v/>
      </c>
      <c r="G92" s="195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5" t="str">
        <f>IF(posicao_contratual!A91="","",posicao_contratual!B91)</f>
        <v/>
      </c>
      <c r="C93" s="195" t="str">
        <f>IF(OR(posicao_contratual!A91="",NOT(ISNUMBER(posicao_contratual!B91)),NOT(ISNUMBER(posicao_contratual!G91))),"",ROUND(posicao_contratual!B91*posicao_contratual!G91,2))</f>
        <v/>
      </c>
      <c r="D93" s="195" t="str">
        <f>IF(OR(posicao_contratual!A91="",NOT(ISNUMBER(posicao_contratual!B91)),NOT(ISNUMBER(posicao_contratual!K91))),"",ROUND(posicao_contratual!B91*posicao_contratual!K91,2))</f>
        <v/>
      </c>
      <c r="E93" s="195" t="str">
        <f>IF(OR(posicao_contratual!A91="",NOT(ISNUMBER(posicao_contratual!B91)),NOT(ISNUMBER(posicao_contratual!O91))),"",ROUND(posicao_contratual!B91*posicao_contratual!O91,2))</f>
        <v/>
      </c>
      <c r="F93" s="195" t="str">
        <f>IF(OR(posicao_contratual!A91="",NOT(ISNUMBER(posicao_contratual!B91)),NOT(ISNUMBER(posicao_contratual!S91))),"",ROUND(posicao_contratual!B91*posicao_contratual!S91,2))</f>
        <v/>
      </c>
      <c r="G93" s="195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5" t="str">
        <f>IF(posicao_contratual!A92="","",posicao_contratual!B92)</f>
        <v/>
      </c>
      <c r="C94" s="195" t="str">
        <f>IF(OR(posicao_contratual!A92="",NOT(ISNUMBER(posicao_contratual!B92)),NOT(ISNUMBER(posicao_contratual!G92))),"",ROUND(posicao_contratual!B92*posicao_contratual!G92,2))</f>
        <v/>
      </c>
      <c r="D94" s="195" t="str">
        <f>IF(OR(posicao_contratual!A92="",NOT(ISNUMBER(posicao_contratual!B92)),NOT(ISNUMBER(posicao_contratual!K92))),"",ROUND(posicao_contratual!B92*posicao_contratual!K92,2))</f>
        <v/>
      </c>
      <c r="E94" s="195" t="str">
        <f>IF(OR(posicao_contratual!A92="",NOT(ISNUMBER(posicao_contratual!B92)),NOT(ISNUMBER(posicao_contratual!O92))),"",ROUND(posicao_contratual!B92*posicao_contratual!O92,2))</f>
        <v/>
      </c>
      <c r="F94" s="195" t="str">
        <f>IF(OR(posicao_contratual!A92="",NOT(ISNUMBER(posicao_contratual!B92)),NOT(ISNUMBER(posicao_contratual!S92))),"",ROUND(posicao_contratual!B92*posicao_contratual!S92,2))</f>
        <v/>
      </c>
      <c r="G94" s="195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5" t="str">
        <f>IF(posicao_contratual!A93="","",posicao_contratual!B93)</f>
        <v/>
      </c>
      <c r="C95" s="195" t="str">
        <f>IF(OR(posicao_contratual!A93="",NOT(ISNUMBER(posicao_contratual!B93)),NOT(ISNUMBER(posicao_contratual!G93))),"",ROUND(posicao_contratual!B93*posicao_contratual!G93,2))</f>
        <v/>
      </c>
      <c r="D95" s="195" t="str">
        <f>IF(OR(posicao_contratual!A93="",NOT(ISNUMBER(posicao_contratual!B93)),NOT(ISNUMBER(posicao_contratual!K93))),"",ROUND(posicao_contratual!B93*posicao_contratual!K93,2))</f>
        <v/>
      </c>
      <c r="E95" s="195" t="str">
        <f>IF(OR(posicao_contratual!A93="",NOT(ISNUMBER(posicao_contratual!B93)),NOT(ISNUMBER(posicao_contratual!O93))),"",ROUND(posicao_contratual!B93*posicao_contratual!O93,2))</f>
        <v/>
      </c>
      <c r="F95" s="195" t="str">
        <f>IF(OR(posicao_contratual!A93="",NOT(ISNUMBER(posicao_contratual!B93)),NOT(ISNUMBER(posicao_contratual!S93))),"",ROUND(posicao_contratual!B93*posicao_contratual!S93,2))</f>
        <v/>
      </c>
      <c r="G95" s="195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5" t="str">
        <f>IF(posicao_contratual!A94="","",posicao_contratual!B94)</f>
        <v/>
      </c>
      <c r="C96" s="195" t="str">
        <f>IF(OR(posicao_contratual!A94="",NOT(ISNUMBER(posicao_contratual!B94)),NOT(ISNUMBER(posicao_contratual!G94))),"",ROUND(posicao_contratual!B94*posicao_contratual!G94,2))</f>
        <v/>
      </c>
      <c r="D96" s="195" t="str">
        <f>IF(OR(posicao_contratual!A94="",NOT(ISNUMBER(posicao_contratual!B94)),NOT(ISNUMBER(posicao_contratual!K94))),"",ROUND(posicao_contratual!B94*posicao_contratual!K94,2))</f>
        <v/>
      </c>
      <c r="E96" s="195" t="str">
        <f>IF(OR(posicao_contratual!A94="",NOT(ISNUMBER(posicao_contratual!B94)),NOT(ISNUMBER(posicao_contratual!O94))),"",ROUND(posicao_contratual!B94*posicao_contratual!O94,2))</f>
        <v/>
      </c>
      <c r="F96" s="195" t="str">
        <f>IF(OR(posicao_contratual!A94="",NOT(ISNUMBER(posicao_contratual!B94)),NOT(ISNUMBER(posicao_contratual!S94))),"",ROUND(posicao_contratual!B94*posicao_contratual!S94,2))</f>
        <v/>
      </c>
      <c r="G96" s="195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5" t="str">
        <f>IF(posicao_contratual!A95="","",posicao_contratual!B95)</f>
        <v/>
      </c>
      <c r="C97" s="195" t="str">
        <f>IF(OR(posicao_contratual!A95="",NOT(ISNUMBER(posicao_contratual!B95)),NOT(ISNUMBER(posicao_contratual!G95))),"",ROUND(posicao_contratual!B95*posicao_contratual!G95,2))</f>
        <v/>
      </c>
      <c r="D97" s="195" t="str">
        <f>IF(OR(posicao_contratual!A95="",NOT(ISNUMBER(posicao_contratual!B95)),NOT(ISNUMBER(posicao_contratual!K95))),"",ROUND(posicao_contratual!B95*posicao_contratual!K95,2))</f>
        <v/>
      </c>
      <c r="E97" s="195" t="str">
        <f>IF(OR(posicao_contratual!A95="",NOT(ISNUMBER(posicao_contratual!B95)),NOT(ISNUMBER(posicao_contratual!O95))),"",ROUND(posicao_contratual!B95*posicao_contratual!O95,2))</f>
        <v/>
      </c>
      <c r="F97" s="195" t="str">
        <f>IF(OR(posicao_contratual!A95="",NOT(ISNUMBER(posicao_contratual!B95)),NOT(ISNUMBER(posicao_contratual!S95))),"",ROUND(posicao_contratual!B95*posicao_contratual!S95,2))</f>
        <v/>
      </c>
      <c r="G97" s="195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5" t="str">
        <f>IF(posicao_contratual!A96="","",posicao_contratual!B96)</f>
        <v/>
      </c>
      <c r="C98" s="195" t="str">
        <f>IF(OR(posicao_contratual!A96="",NOT(ISNUMBER(posicao_contratual!B96)),NOT(ISNUMBER(posicao_contratual!G96))),"",ROUND(posicao_contratual!B96*posicao_contratual!G96,2))</f>
        <v/>
      </c>
      <c r="D98" s="195" t="str">
        <f>IF(OR(posicao_contratual!A96="",NOT(ISNUMBER(posicao_contratual!B96)),NOT(ISNUMBER(posicao_contratual!K96))),"",ROUND(posicao_contratual!B96*posicao_contratual!K96,2))</f>
        <v/>
      </c>
      <c r="E98" s="195" t="str">
        <f>IF(OR(posicao_contratual!A96="",NOT(ISNUMBER(posicao_contratual!B96)),NOT(ISNUMBER(posicao_contratual!O96))),"",ROUND(posicao_contratual!B96*posicao_contratual!O96,2))</f>
        <v/>
      </c>
      <c r="F98" s="195" t="str">
        <f>IF(OR(posicao_contratual!A96="",NOT(ISNUMBER(posicao_contratual!B96)),NOT(ISNUMBER(posicao_contratual!S96))),"",ROUND(posicao_contratual!B96*posicao_contratual!S96,2))</f>
        <v/>
      </c>
      <c r="G98" s="195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5" t="str">
        <f>IF(posicao_contratual!A97="","",posicao_contratual!B97)</f>
        <v/>
      </c>
      <c r="C99" s="195" t="str">
        <f>IF(OR(posicao_contratual!A97="",NOT(ISNUMBER(posicao_contratual!B97)),NOT(ISNUMBER(posicao_contratual!G97))),"",ROUND(posicao_contratual!B97*posicao_contratual!G97,2))</f>
        <v/>
      </c>
      <c r="D99" s="195" t="str">
        <f>IF(OR(posicao_contratual!A97="",NOT(ISNUMBER(posicao_contratual!B97)),NOT(ISNUMBER(posicao_contratual!K97))),"",ROUND(posicao_contratual!B97*posicao_contratual!K97,2))</f>
        <v/>
      </c>
      <c r="E99" s="195" t="str">
        <f>IF(OR(posicao_contratual!A97="",NOT(ISNUMBER(posicao_contratual!B97)),NOT(ISNUMBER(posicao_contratual!O97))),"",ROUND(posicao_contratual!B97*posicao_contratual!O97,2))</f>
        <v/>
      </c>
      <c r="F99" s="195" t="str">
        <f>IF(OR(posicao_contratual!A97="",NOT(ISNUMBER(posicao_contratual!B97)),NOT(ISNUMBER(posicao_contratual!S97))),"",ROUND(posicao_contratual!B97*posicao_contratual!S97,2))</f>
        <v/>
      </c>
      <c r="G99" s="195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5" t="str">
        <f>IF(posicao_contratual!A98="","",posicao_contratual!B98)</f>
        <v/>
      </c>
      <c r="C100" s="195" t="str">
        <f>IF(OR(posicao_contratual!A98="",NOT(ISNUMBER(posicao_contratual!B98)),NOT(ISNUMBER(posicao_contratual!G98))),"",ROUND(posicao_contratual!B98*posicao_contratual!G98,2))</f>
        <v/>
      </c>
      <c r="D100" s="195" t="str">
        <f>IF(OR(posicao_contratual!A98="",NOT(ISNUMBER(posicao_contratual!B98)),NOT(ISNUMBER(posicao_contratual!K98))),"",ROUND(posicao_contratual!B98*posicao_contratual!K98,2))</f>
        <v/>
      </c>
      <c r="E100" s="195" t="str">
        <f>IF(OR(posicao_contratual!A98="",NOT(ISNUMBER(posicao_contratual!B98)),NOT(ISNUMBER(posicao_contratual!O98))),"",ROUND(posicao_contratual!B98*posicao_contratual!O98,2))</f>
        <v/>
      </c>
      <c r="F100" s="195" t="str">
        <f>IF(OR(posicao_contratual!A98="",NOT(ISNUMBER(posicao_contratual!B98)),NOT(ISNUMBER(posicao_contratual!S98))),"",ROUND(posicao_contratual!B98*posicao_contratual!S98,2))</f>
        <v/>
      </c>
      <c r="G100" s="195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5" t="str">
        <f>IF(posicao_contratual!A99="","",posicao_contratual!B99)</f>
        <v/>
      </c>
      <c r="C101" s="195" t="str">
        <f>IF(OR(posicao_contratual!A99="",NOT(ISNUMBER(posicao_contratual!B99)),NOT(ISNUMBER(posicao_contratual!G99))),"",ROUND(posicao_contratual!B99*posicao_contratual!G99,2))</f>
        <v/>
      </c>
      <c r="D101" s="195" t="str">
        <f>IF(OR(posicao_contratual!A99="",NOT(ISNUMBER(posicao_contratual!B99)),NOT(ISNUMBER(posicao_contratual!K99))),"",ROUND(posicao_contratual!B99*posicao_contratual!K99,2))</f>
        <v/>
      </c>
      <c r="E101" s="195" t="str">
        <f>IF(OR(posicao_contratual!A99="",NOT(ISNUMBER(posicao_contratual!B99)),NOT(ISNUMBER(posicao_contratual!O99))),"",ROUND(posicao_contratual!B99*posicao_contratual!O99,2))</f>
        <v/>
      </c>
      <c r="F101" s="195" t="str">
        <f>IF(OR(posicao_contratual!A99="",NOT(ISNUMBER(posicao_contratual!B99)),NOT(ISNUMBER(posicao_contratual!S99))),"",ROUND(posicao_contratual!B99*posicao_contratual!S99,2))</f>
        <v/>
      </c>
      <c r="G101" s="195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5" t="str">
        <f>IF(posicao_contratual!A100="","",posicao_contratual!B100)</f>
        <v/>
      </c>
      <c r="C102" s="195" t="str">
        <f>IF(OR(posicao_contratual!A100="",NOT(ISNUMBER(posicao_contratual!B100)),NOT(ISNUMBER(posicao_contratual!G100))),"",ROUND(posicao_contratual!B100*posicao_contratual!G100,2))</f>
        <v/>
      </c>
      <c r="D102" s="195" t="str">
        <f>IF(OR(posicao_contratual!A100="",NOT(ISNUMBER(posicao_contratual!B100)),NOT(ISNUMBER(posicao_contratual!K100))),"",ROUND(posicao_contratual!B100*posicao_contratual!K100,2))</f>
        <v/>
      </c>
      <c r="E102" s="195" t="str">
        <f>IF(OR(posicao_contratual!A100="",NOT(ISNUMBER(posicao_contratual!B100)),NOT(ISNUMBER(posicao_contratual!O100))),"",ROUND(posicao_contratual!B100*posicao_contratual!O100,2))</f>
        <v/>
      </c>
      <c r="F102" s="195" t="str">
        <f>IF(OR(posicao_contratual!A100="",NOT(ISNUMBER(posicao_contratual!B100)),NOT(ISNUMBER(posicao_contratual!S100))),"",ROUND(posicao_contratual!B100*posicao_contratual!S100,2))</f>
        <v/>
      </c>
      <c r="G102" s="195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5" t="str">
        <f>IF(posicao_contratual!A101="","",posicao_contratual!B101)</f>
        <v/>
      </c>
      <c r="C103" s="195" t="str">
        <f>IF(OR(posicao_contratual!A101="",NOT(ISNUMBER(posicao_contratual!B101)),NOT(ISNUMBER(posicao_contratual!G101))),"",ROUND(posicao_contratual!B101*posicao_contratual!G101,2))</f>
        <v/>
      </c>
      <c r="D103" s="195" t="str">
        <f>IF(OR(posicao_contratual!A101="",NOT(ISNUMBER(posicao_contratual!B101)),NOT(ISNUMBER(posicao_contratual!K101))),"",ROUND(posicao_contratual!B101*posicao_contratual!K101,2))</f>
        <v/>
      </c>
      <c r="E103" s="195" t="str">
        <f>IF(OR(posicao_contratual!A101="",NOT(ISNUMBER(posicao_contratual!B101)),NOT(ISNUMBER(posicao_contratual!O101))),"",ROUND(posicao_contratual!B101*posicao_contratual!O101,2))</f>
        <v/>
      </c>
      <c r="F103" s="195" t="str">
        <f>IF(OR(posicao_contratual!A101="",NOT(ISNUMBER(posicao_contratual!B101)),NOT(ISNUMBER(posicao_contratual!S101))),"",ROUND(posicao_contratual!B101*posicao_contratual!S101,2))</f>
        <v/>
      </c>
      <c r="G103" s="195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5" t="str">
        <f>IF(posicao_contratual!A102="","",posicao_contratual!B102)</f>
        <v/>
      </c>
      <c r="C104" s="195" t="str">
        <f>IF(OR(posicao_contratual!A102="",NOT(ISNUMBER(posicao_contratual!B102)),NOT(ISNUMBER(posicao_contratual!G102))),"",ROUND(posicao_contratual!B102*posicao_contratual!G102,2))</f>
        <v/>
      </c>
      <c r="D104" s="195" t="str">
        <f>IF(OR(posicao_contratual!A102="",NOT(ISNUMBER(posicao_contratual!B102)),NOT(ISNUMBER(posicao_contratual!K102))),"",ROUND(posicao_contratual!B102*posicao_contratual!K102,2))</f>
        <v/>
      </c>
      <c r="E104" s="195" t="str">
        <f>IF(OR(posicao_contratual!A102="",NOT(ISNUMBER(posicao_contratual!B102)),NOT(ISNUMBER(posicao_contratual!O102))),"",ROUND(posicao_contratual!B102*posicao_contratual!O102,2))</f>
        <v/>
      </c>
      <c r="F104" s="195" t="str">
        <f>IF(OR(posicao_contratual!A102="",NOT(ISNUMBER(posicao_contratual!B102)),NOT(ISNUMBER(posicao_contratual!S102))),"",ROUND(posicao_contratual!B102*posicao_contratual!S102,2))</f>
        <v/>
      </c>
      <c r="G104" s="195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5" t="str">
        <f>IF(posicao_contratual!A103="","",posicao_contratual!B103)</f>
        <v/>
      </c>
      <c r="C105" s="195" t="str">
        <f>IF(OR(posicao_contratual!A103="",NOT(ISNUMBER(posicao_contratual!B103)),NOT(ISNUMBER(posicao_contratual!G103))),"",ROUND(posicao_contratual!B103*posicao_contratual!G103,2))</f>
        <v/>
      </c>
      <c r="D105" s="195" t="str">
        <f>IF(OR(posicao_contratual!A103="",NOT(ISNUMBER(posicao_contratual!B103)),NOT(ISNUMBER(posicao_contratual!K103))),"",ROUND(posicao_contratual!B103*posicao_contratual!K103,2))</f>
        <v/>
      </c>
      <c r="E105" s="195" t="str">
        <f>IF(OR(posicao_contratual!A103="",NOT(ISNUMBER(posicao_contratual!B103)),NOT(ISNUMBER(posicao_contratual!O103))),"",ROUND(posicao_contratual!B103*posicao_contratual!O103,2))</f>
        <v/>
      </c>
      <c r="F105" s="195" t="str">
        <f>IF(OR(posicao_contratual!A103="",NOT(ISNUMBER(posicao_contratual!B103)),NOT(ISNUMBER(posicao_contratual!S103))),"",ROUND(posicao_contratual!B103*posicao_contratual!S103,2))</f>
        <v/>
      </c>
      <c r="G105" s="195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5" t="str">
        <f>IF(posicao_contratual!A104="","",posicao_contratual!B104)</f>
        <v/>
      </c>
      <c r="C106" s="195" t="str">
        <f>IF(OR(posicao_contratual!A104="",NOT(ISNUMBER(posicao_contratual!B104)),NOT(ISNUMBER(posicao_contratual!G104))),"",ROUND(posicao_contratual!B104*posicao_contratual!G104,2))</f>
        <v/>
      </c>
      <c r="D106" s="195" t="str">
        <f>IF(OR(posicao_contratual!A104="",NOT(ISNUMBER(posicao_contratual!B104)),NOT(ISNUMBER(posicao_contratual!K104))),"",ROUND(posicao_contratual!B104*posicao_contratual!K104,2))</f>
        <v/>
      </c>
      <c r="E106" s="195" t="str">
        <f>IF(OR(posicao_contratual!A104="",NOT(ISNUMBER(posicao_contratual!B104)),NOT(ISNUMBER(posicao_contratual!O104))),"",ROUND(posicao_contratual!B104*posicao_contratual!O104,2))</f>
        <v/>
      </c>
      <c r="F106" s="195" t="str">
        <f>IF(OR(posicao_contratual!A104="",NOT(ISNUMBER(posicao_contratual!B104)),NOT(ISNUMBER(posicao_contratual!S104))),"",ROUND(posicao_contratual!B104*posicao_contratual!S104,2))</f>
        <v/>
      </c>
      <c r="G106" s="195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5" t="str">
        <f>IF(posicao_contratual!A105="","",posicao_contratual!B105)</f>
        <v/>
      </c>
      <c r="C107" s="195" t="str">
        <f>IF(OR(posicao_contratual!A105="",NOT(ISNUMBER(posicao_contratual!B105)),NOT(ISNUMBER(posicao_contratual!G105))),"",ROUND(posicao_contratual!B105*posicao_contratual!G105,2))</f>
        <v/>
      </c>
      <c r="D107" s="195" t="str">
        <f>IF(OR(posicao_contratual!A105="",NOT(ISNUMBER(posicao_contratual!B105)),NOT(ISNUMBER(posicao_contratual!K105))),"",ROUND(posicao_contratual!B105*posicao_contratual!K105,2))</f>
        <v/>
      </c>
      <c r="E107" s="195" t="str">
        <f>IF(OR(posicao_contratual!A105="",NOT(ISNUMBER(posicao_contratual!B105)),NOT(ISNUMBER(posicao_contratual!O105))),"",ROUND(posicao_contratual!B105*posicao_contratual!O105,2))</f>
        <v/>
      </c>
      <c r="F107" s="195" t="str">
        <f>IF(OR(posicao_contratual!A105="",NOT(ISNUMBER(posicao_contratual!B105)),NOT(ISNUMBER(posicao_contratual!S105))),"",ROUND(posicao_contratual!B105*posicao_contratual!S105,2))</f>
        <v/>
      </c>
      <c r="G107" s="195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5" t="str">
        <f>IF(posicao_contratual!A106="","",posicao_contratual!B106)</f>
        <v/>
      </c>
      <c r="C108" s="195" t="str">
        <f>IF(OR(posicao_contratual!A106="",NOT(ISNUMBER(posicao_contratual!B106)),NOT(ISNUMBER(posicao_contratual!G106))),"",ROUND(posicao_contratual!B106*posicao_contratual!G106,2))</f>
        <v/>
      </c>
      <c r="D108" s="195" t="str">
        <f>IF(OR(posicao_contratual!A106="",NOT(ISNUMBER(posicao_contratual!B106)),NOT(ISNUMBER(posicao_contratual!K106))),"",ROUND(posicao_contratual!B106*posicao_contratual!K106,2))</f>
        <v/>
      </c>
      <c r="E108" s="195" t="str">
        <f>IF(OR(posicao_contratual!A106="",NOT(ISNUMBER(posicao_contratual!B106)),NOT(ISNUMBER(posicao_contratual!O106))),"",ROUND(posicao_contratual!B106*posicao_contratual!O106,2))</f>
        <v/>
      </c>
      <c r="F108" s="195" t="str">
        <f>IF(OR(posicao_contratual!A106="",NOT(ISNUMBER(posicao_contratual!B106)),NOT(ISNUMBER(posicao_contratual!S106))),"",ROUND(posicao_contratual!B106*posicao_contratual!S106,2))</f>
        <v/>
      </c>
      <c r="G108" s="195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5" t="str">
        <f>IF(posicao_contratual!A107="","",posicao_contratual!B107)</f>
        <v/>
      </c>
      <c r="C109" s="195" t="str">
        <f>IF(OR(posicao_contratual!A107="",NOT(ISNUMBER(posicao_contratual!B107)),NOT(ISNUMBER(posicao_contratual!G107))),"",ROUND(posicao_contratual!B107*posicao_contratual!G107,2))</f>
        <v/>
      </c>
      <c r="D109" s="195" t="str">
        <f>IF(OR(posicao_contratual!A107="",NOT(ISNUMBER(posicao_contratual!B107)),NOT(ISNUMBER(posicao_contratual!K107))),"",ROUND(posicao_contratual!B107*posicao_contratual!K107,2))</f>
        <v/>
      </c>
      <c r="E109" s="195" t="str">
        <f>IF(OR(posicao_contratual!A107="",NOT(ISNUMBER(posicao_contratual!B107)),NOT(ISNUMBER(posicao_contratual!O107))),"",ROUND(posicao_contratual!B107*posicao_contratual!O107,2))</f>
        <v/>
      </c>
      <c r="F109" s="195" t="str">
        <f>IF(OR(posicao_contratual!A107="",NOT(ISNUMBER(posicao_contratual!B107)),NOT(ISNUMBER(posicao_contratual!S107))),"",ROUND(posicao_contratual!B107*posicao_contratual!S107,2))</f>
        <v/>
      </c>
      <c r="G109" s="195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5" t="str">
        <f>IF(posicao_contratual!A108="","",posicao_contratual!B108)</f>
        <v/>
      </c>
      <c r="C110" s="195" t="str">
        <f>IF(OR(posicao_contratual!A108="",NOT(ISNUMBER(posicao_contratual!B108)),NOT(ISNUMBER(posicao_contratual!G108))),"",ROUND(posicao_contratual!B108*posicao_contratual!G108,2))</f>
        <v/>
      </c>
      <c r="D110" s="195" t="str">
        <f>IF(OR(posicao_contratual!A108="",NOT(ISNUMBER(posicao_contratual!B108)),NOT(ISNUMBER(posicao_contratual!K108))),"",ROUND(posicao_contratual!B108*posicao_contratual!K108,2))</f>
        <v/>
      </c>
      <c r="E110" s="195" t="str">
        <f>IF(OR(posicao_contratual!A108="",NOT(ISNUMBER(posicao_contratual!B108)),NOT(ISNUMBER(posicao_contratual!O108))),"",ROUND(posicao_contratual!B108*posicao_contratual!O108,2))</f>
        <v/>
      </c>
      <c r="F110" s="195" t="str">
        <f>IF(OR(posicao_contratual!A108="",NOT(ISNUMBER(posicao_contratual!B108)),NOT(ISNUMBER(posicao_contratual!S108))),"",ROUND(posicao_contratual!B108*posicao_contratual!S108,2))</f>
        <v/>
      </c>
      <c r="G110" s="195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5" t="str">
        <f>IF(posicao_contratual!A109="","",posicao_contratual!B109)</f>
        <v/>
      </c>
      <c r="C111" s="195" t="str">
        <f>IF(OR(posicao_contratual!A109="",NOT(ISNUMBER(posicao_contratual!B109)),NOT(ISNUMBER(posicao_contratual!G109))),"",ROUND(posicao_contratual!B109*posicao_contratual!G109,2))</f>
        <v/>
      </c>
      <c r="D111" s="195" t="str">
        <f>IF(OR(posicao_contratual!A109="",NOT(ISNUMBER(posicao_contratual!B109)),NOT(ISNUMBER(posicao_contratual!K109))),"",ROUND(posicao_contratual!B109*posicao_contratual!K109,2))</f>
        <v/>
      </c>
      <c r="E111" s="195" t="str">
        <f>IF(OR(posicao_contratual!A109="",NOT(ISNUMBER(posicao_contratual!B109)),NOT(ISNUMBER(posicao_contratual!O109))),"",ROUND(posicao_contratual!B109*posicao_contratual!O109,2))</f>
        <v/>
      </c>
      <c r="F111" s="195" t="str">
        <f>IF(OR(posicao_contratual!A109="",NOT(ISNUMBER(posicao_contratual!B109)),NOT(ISNUMBER(posicao_contratual!S109))),"",ROUND(posicao_contratual!B109*posicao_contratual!S109,2))</f>
        <v/>
      </c>
      <c r="G111" s="195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5" t="str">
        <f>IF(posicao_contratual!A110="","",posicao_contratual!B110)</f>
        <v/>
      </c>
      <c r="C112" s="195" t="str">
        <f>IF(OR(posicao_contratual!A110="",NOT(ISNUMBER(posicao_contratual!B110)),NOT(ISNUMBER(posicao_contratual!G110))),"",ROUND(posicao_contratual!B110*posicao_contratual!G110,2))</f>
        <v/>
      </c>
      <c r="D112" s="195" t="str">
        <f>IF(OR(posicao_contratual!A110="",NOT(ISNUMBER(posicao_contratual!B110)),NOT(ISNUMBER(posicao_contratual!K110))),"",ROUND(posicao_contratual!B110*posicao_contratual!K110,2))</f>
        <v/>
      </c>
      <c r="E112" s="195" t="str">
        <f>IF(OR(posicao_contratual!A110="",NOT(ISNUMBER(posicao_contratual!B110)),NOT(ISNUMBER(posicao_contratual!O110))),"",ROUND(posicao_contratual!B110*posicao_contratual!O110,2))</f>
        <v/>
      </c>
      <c r="F112" s="195" t="str">
        <f>IF(OR(posicao_contratual!A110="",NOT(ISNUMBER(posicao_contratual!B110)),NOT(ISNUMBER(posicao_contratual!S110))),"",ROUND(posicao_contratual!B110*posicao_contratual!S110,2))</f>
        <v/>
      </c>
      <c r="G112" s="195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5" t="str">
        <f>IF(posicao_contratual!A111="","",posicao_contratual!B111)</f>
        <v/>
      </c>
      <c r="C113" s="195" t="str">
        <f>IF(OR(posicao_contratual!A111="",NOT(ISNUMBER(posicao_contratual!B111)),NOT(ISNUMBER(posicao_contratual!G111))),"",ROUND(posicao_contratual!B111*posicao_contratual!G111,2))</f>
        <v/>
      </c>
      <c r="D113" s="195" t="str">
        <f>IF(OR(posicao_contratual!A111="",NOT(ISNUMBER(posicao_contratual!B111)),NOT(ISNUMBER(posicao_contratual!K111))),"",ROUND(posicao_contratual!B111*posicao_contratual!K111,2))</f>
        <v/>
      </c>
      <c r="E113" s="195" t="str">
        <f>IF(OR(posicao_contratual!A111="",NOT(ISNUMBER(posicao_contratual!B111)),NOT(ISNUMBER(posicao_contratual!O111))),"",ROUND(posicao_contratual!B111*posicao_contratual!O111,2))</f>
        <v/>
      </c>
      <c r="F113" s="195" t="str">
        <f>IF(OR(posicao_contratual!A111="",NOT(ISNUMBER(posicao_contratual!B111)),NOT(ISNUMBER(posicao_contratual!S111))),"",ROUND(posicao_contratual!B111*posicao_contratual!S111,2))</f>
        <v/>
      </c>
      <c r="G113" s="195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5" t="str">
        <f>IF(posicao_contratual!A112="","",posicao_contratual!B112)</f>
        <v/>
      </c>
      <c r="C114" s="195" t="str">
        <f>IF(OR(posicao_contratual!A112="",NOT(ISNUMBER(posicao_contratual!B112)),NOT(ISNUMBER(posicao_contratual!G112))),"",ROUND(posicao_contratual!B112*posicao_contratual!G112,2))</f>
        <v/>
      </c>
      <c r="D114" s="195" t="str">
        <f>IF(OR(posicao_contratual!A112="",NOT(ISNUMBER(posicao_contratual!B112)),NOT(ISNUMBER(posicao_contratual!K112))),"",ROUND(posicao_contratual!B112*posicao_contratual!K112,2))</f>
        <v/>
      </c>
      <c r="E114" s="195" t="str">
        <f>IF(OR(posicao_contratual!A112="",NOT(ISNUMBER(posicao_contratual!B112)),NOT(ISNUMBER(posicao_contratual!O112))),"",ROUND(posicao_contratual!B112*posicao_contratual!O112,2))</f>
        <v/>
      </c>
      <c r="F114" s="195" t="str">
        <f>IF(OR(posicao_contratual!A112="",NOT(ISNUMBER(posicao_contratual!B112)),NOT(ISNUMBER(posicao_contratual!S112))),"",ROUND(posicao_contratual!B112*posicao_contratual!S112,2))</f>
        <v/>
      </c>
      <c r="G114" s="195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5" t="str">
        <f>IF(posicao_contratual!A113="","",posicao_contratual!B113)</f>
        <v/>
      </c>
      <c r="C115" s="195" t="str">
        <f>IF(OR(posicao_contratual!A113="",NOT(ISNUMBER(posicao_contratual!B113)),NOT(ISNUMBER(posicao_contratual!G113))),"",ROUND(posicao_contratual!B113*posicao_contratual!G113,2))</f>
        <v/>
      </c>
      <c r="D115" s="195" t="str">
        <f>IF(OR(posicao_contratual!A113="",NOT(ISNUMBER(posicao_contratual!B113)),NOT(ISNUMBER(posicao_contratual!K113))),"",ROUND(posicao_contratual!B113*posicao_contratual!K113,2))</f>
        <v/>
      </c>
      <c r="E115" s="195" t="str">
        <f>IF(OR(posicao_contratual!A113="",NOT(ISNUMBER(posicao_contratual!B113)),NOT(ISNUMBER(posicao_contratual!O113))),"",ROUND(posicao_contratual!B113*posicao_contratual!O113,2))</f>
        <v/>
      </c>
      <c r="F115" s="195" t="str">
        <f>IF(OR(posicao_contratual!A113="",NOT(ISNUMBER(posicao_contratual!B113)),NOT(ISNUMBER(posicao_contratual!S113))),"",ROUND(posicao_contratual!B113*posicao_contratual!S113,2))</f>
        <v/>
      </c>
      <c r="G115" s="195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5" t="str">
        <f>IF(posicao_contratual!A114="","",posicao_contratual!B114)</f>
        <v/>
      </c>
      <c r="C116" s="195" t="str">
        <f>IF(OR(posicao_contratual!A114="",NOT(ISNUMBER(posicao_contratual!B114)),NOT(ISNUMBER(posicao_contratual!G114))),"",ROUND(posicao_contratual!B114*posicao_contratual!G114,2))</f>
        <v/>
      </c>
      <c r="D116" s="195" t="str">
        <f>IF(OR(posicao_contratual!A114="",NOT(ISNUMBER(posicao_contratual!B114)),NOT(ISNUMBER(posicao_contratual!K114))),"",ROUND(posicao_contratual!B114*posicao_contratual!K114,2))</f>
        <v/>
      </c>
      <c r="E116" s="195" t="str">
        <f>IF(OR(posicao_contratual!A114="",NOT(ISNUMBER(posicao_contratual!B114)),NOT(ISNUMBER(posicao_contratual!O114))),"",ROUND(posicao_contratual!B114*posicao_contratual!O114,2))</f>
        <v/>
      </c>
      <c r="F116" s="195" t="str">
        <f>IF(OR(posicao_contratual!A114="",NOT(ISNUMBER(posicao_contratual!B114)),NOT(ISNUMBER(posicao_contratual!S114))),"",ROUND(posicao_contratual!B114*posicao_contratual!S114,2))</f>
        <v/>
      </c>
      <c r="G116" s="195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5" t="str">
        <f>IF(posicao_contratual!A115="","",posicao_contratual!B115)</f>
        <v/>
      </c>
      <c r="C117" s="195" t="str">
        <f>IF(OR(posicao_contratual!A115="",NOT(ISNUMBER(posicao_contratual!B115)),NOT(ISNUMBER(posicao_contratual!G115))),"",ROUND(posicao_contratual!B115*posicao_contratual!G115,2))</f>
        <v/>
      </c>
      <c r="D117" s="195" t="str">
        <f>IF(OR(posicao_contratual!A115="",NOT(ISNUMBER(posicao_contratual!B115)),NOT(ISNUMBER(posicao_contratual!K115))),"",ROUND(posicao_contratual!B115*posicao_contratual!K115,2))</f>
        <v/>
      </c>
      <c r="E117" s="195" t="str">
        <f>IF(OR(posicao_contratual!A115="",NOT(ISNUMBER(posicao_contratual!B115)),NOT(ISNUMBER(posicao_contratual!O115))),"",ROUND(posicao_contratual!B115*posicao_contratual!O115,2))</f>
        <v/>
      </c>
      <c r="F117" s="195" t="str">
        <f>IF(OR(posicao_contratual!A115="",NOT(ISNUMBER(posicao_contratual!B115)),NOT(ISNUMBER(posicao_contratual!S115))),"",ROUND(posicao_contratual!B115*posicao_contratual!S115,2))</f>
        <v/>
      </c>
      <c r="G117" s="195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5" t="str">
        <f>IF(posicao_contratual!A116="","",posicao_contratual!B116)</f>
        <v/>
      </c>
      <c r="C118" s="195" t="str">
        <f>IF(OR(posicao_contratual!A116="",NOT(ISNUMBER(posicao_contratual!B116)),NOT(ISNUMBER(posicao_contratual!G116))),"",ROUND(posicao_contratual!B116*posicao_contratual!G116,2))</f>
        <v/>
      </c>
      <c r="D118" s="195" t="str">
        <f>IF(OR(posicao_contratual!A116="",NOT(ISNUMBER(posicao_contratual!B116)),NOT(ISNUMBER(posicao_contratual!K116))),"",ROUND(posicao_contratual!B116*posicao_contratual!K116,2))</f>
        <v/>
      </c>
      <c r="E118" s="195" t="str">
        <f>IF(OR(posicao_contratual!A116="",NOT(ISNUMBER(posicao_contratual!B116)),NOT(ISNUMBER(posicao_contratual!O116))),"",ROUND(posicao_contratual!B116*posicao_contratual!O116,2))</f>
        <v/>
      </c>
      <c r="F118" s="195" t="str">
        <f>IF(OR(posicao_contratual!A116="",NOT(ISNUMBER(posicao_contratual!B116)),NOT(ISNUMBER(posicao_contratual!S116))),"",ROUND(posicao_contratual!B116*posicao_contratual!S116,2))</f>
        <v/>
      </c>
      <c r="G118" s="195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5" t="str">
        <f>IF(posicao_contratual!A117="","",posicao_contratual!B117)</f>
        <v/>
      </c>
      <c r="C119" s="195" t="str">
        <f>IF(OR(posicao_contratual!A117="",NOT(ISNUMBER(posicao_contratual!B117)),NOT(ISNUMBER(posicao_contratual!G117))),"",ROUND(posicao_contratual!B117*posicao_contratual!G117,2))</f>
        <v/>
      </c>
      <c r="D119" s="195" t="str">
        <f>IF(OR(posicao_contratual!A117="",NOT(ISNUMBER(posicao_contratual!B117)),NOT(ISNUMBER(posicao_contratual!K117))),"",ROUND(posicao_contratual!B117*posicao_contratual!K117,2))</f>
        <v/>
      </c>
      <c r="E119" s="195" t="str">
        <f>IF(OR(posicao_contratual!A117="",NOT(ISNUMBER(posicao_contratual!B117)),NOT(ISNUMBER(posicao_contratual!O117))),"",ROUND(posicao_contratual!B117*posicao_contratual!O117,2))</f>
        <v/>
      </c>
      <c r="F119" s="195" t="str">
        <f>IF(OR(posicao_contratual!A117="",NOT(ISNUMBER(posicao_contratual!B117)),NOT(ISNUMBER(posicao_contratual!S117))),"",ROUND(posicao_contratual!B117*posicao_contratual!S117,2))</f>
        <v/>
      </c>
      <c r="G119" s="195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5" t="str">
        <f>IF(posicao_contratual!A118="","",posicao_contratual!B118)</f>
        <v/>
      </c>
      <c r="C120" s="195" t="str">
        <f>IF(OR(posicao_contratual!A118="",NOT(ISNUMBER(posicao_contratual!B118)),NOT(ISNUMBER(posicao_contratual!G118))),"",ROUND(posicao_contratual!B118*posicao_contratual!G118,2))</f>
        <v/>
      </c>
      <c r="D120" s="195" t="str">
        <f>IF(OR(posicao_contratual!A118="",NOT(ISNUMBER(posicao_contratual!B118)),NOT(ISNUMBER(posicao_contratual!K118))),"",ROUND(posicao_contratual!B118*posicao_contratual!K118,2))</f>
        <v/>
      </c>
      <c r="E120" s="195" t="str">
        <f>IF(OR(posicao_contratual!A118="",NOT(ISNUMBER(posicao_contratual!B118)),NOT(ISNUMBER(posicao_contratual!O118))),"",ROUND(posicao_contratual!B118*posicao_contratual!O118,2))</f>
        <v/>
      </c>
      <c r="F120" s="195" t="str">
        <f>IF(OR(posicao_contratual!A118="",NOT(ISNUMBER(posicao_contratual!B118)),NOT(ISNUMBER(posicao_contratual!S118))),"",ROUND(posicao_contratual!B118*posicao_contratual!S118,2))</f>
        <v/>
      </c>
      <c r="G120" s="195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5" t="str">
        <f>IF(posicao_contratual!A119="","",posicao_contratual!B119)</f>
        <v/>
      </c>
      <c r="C121" s="195" t="str">
        <f>IF(OR(posicao_contratual!A119="",NOT(ISNUMBER(posicao_contratual!B119)),NOT(ISNUMBER(posicao_contratual!G119))),"",ROUND(posicao_contratual!B119*posicao_contratual!G119,2))</f>
        <v/>
      </c>
      <c r="D121" s="195" t="str">
        <f>IF(OR(posicao_contratual!A119="",NOT(ISNUMBER(posicao_contratual!B119)),NOT(ISNUMBER(posicao_contratual!K119))),"",ROUND(posicao_contratual!B119*posicao_contratual!K119,2))</f>
        <v/>
      </c>
      <c r="E121" s="195" t="str">
        <f>IF(OR(posicao_contratual!A119="",NOT(ISNUMBER(posicao_contratual!B119)),NOT(ISNUMBER(posicao_contratual!O119))),"",ROUND(posicao_contratual!B119*posicao_contratual!O119,2))</f>
        <v/>
      </c>
      <c r="F121" s="195" t="str">
        <f>IF(OR(posicao_contratual!A119="",NOT(ISNUMBER(posicao_contratual!B119)),NOT(ISNUMBER(posicao_contratual!S119))),"",ROUND(posicao_contratual!B119*posicao_contratual!S119,2))</f>
        <v/>
      </c>
      <c r="G121" s="195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5" t="str">
        <f>IF(posicao_contratual!A120="","",posicao_contratual!B120)</f>
        <v/>
      </c>
      <c r="C122" s="195" t="str">
        <f>IF(OR(posicao_contratual!A120="",NOT(ISNUMBER(posicao_contratual!B120)),NOT(ISNUMBER(posicao_contratual!G120))),"",ROUND(posicao_contratual!B120*posicao_contratual!G120,2))</f>
        <v/>
      </c>
      <c r="D122" s="195" t="str">
        <f>IF(OR(posicao_contratual!A120="",NOT(ISNUMBER(posicao_contratual!B120)),NOT(ISNUMBER(posicao_contratual!K120))),"",ROUND(posicao_contratual!B120*posicao_contratual!K120,2))</f>
        <v/>
      </c>
      <c r="E122" s="195" t="str">
        <f>IF(OR(posicao_contratual!A120="",NOT(ISNUMBER(posicao_contratual!B120)),NOT(ISNUMBER(posicao_contratual!O120))),"",ROUND(posicao_contratual!B120*posicao_contratual!O120,2))</f>
        <v/>
      </c>
      <c r="F122" s="195" t="str">
        <f>IF(OR(posicao_contratual!A120="",NOT(ISNUMBER(posicao_contratual!B120)),NOT(ISNUMBER(posicao_contratual!S120))),"",ROUND(posicao_contratual!B120*posicao_contratual!S120,2))</f>
        <v/>
      </c>
      <c r="G122" s="195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5" t="str">
        <f>IF(posicao_contratual!A121="","",posicao_contratual!B121)</f>
        <v/>
      </c>
      <c r="C123" s="195" t="str">
        <f>IF(OR(posicao_contratual!A121="",NOT(ISNUMBER(posicao_contratual!B121)),NOT(ISNUMBER(posicao_contratual!G121))),"",ROUND(posicao_contratual!B121*posicao_contratual!G121,2))</f>
        <v/>
      </c>
      <c r="D123" s="195" t="str">
        <f>IF(OR(posicao_contratual!A121="",NOT(ISNUMBER(posicao_contratual!B121)),NOT(ISNUMBER(posicao_contratual!K121))),"",ROUND(posicao_contratual!B121*posicao_contratual!K121,2))</f>
        <v/>
      </c>
      <c r="E123" s="195" t="str">
        <f>IF(OR(posicao_contratual!A121="",NOT(ISNUMBER(posicao_contratual!B121)),NOT(ISNUMBER(posicao_contratual!O121))),"",ROUND(posicao_contratual!B121*posicao_contratual!O121,2))</f>
        <v/>
      </c>
      <c r="F123" s="195" t="str">
        <f>IF(OR(posicao_contratual!A121="",NOT(ISNUMBER(posicao_contratual!B121)),NOT(ISNUMBER(posicao_contratual!S121))),"",ROUND(posicao_contratual!B121*posicao_contratual!S121,2))</f>
        <v/>
      </c>
      <c r="G123" s="195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5" t="str">
        <f>IF(posicao_contratual!A122="","",posicao_contratual!B122)</f>
        <v/>
      </c>
      <c r="C124" s="195" t="str">
        <f>IF(OR(posicao_contratual!A122="",NOT(ISNUMBER(posicao_contratual!B122)),NOT(ISNUMBER(posicao_contratual!G122))),"",ROUND(posicao_contratual!B122*posicao_contratual!G122,2))</f>
        <v/>
      </c>
      <c r="D124" s="195" t="str">
        <f>IF(OR(posicao_contratual!A122="",NOT(ISNUMBER(posicao_contratual!B122)),NOT(ISNUMBER(posicao_contratual!K122))),"",ROUND(posicao_contratual!B122*posicao_contratual!K122,2))</f>
        <v/>
      </c>
      <c r="E124" s="195" t="str">
        <f>IF(OR(posicao_contratual!A122="",NOT(ISNUMBER(posicao_contratual!B122)),NOT(ISNUMBER(posicao_contratual!O122))),"",ROUND(posicao_contratual!B122*posicao_contratual!O122,2))</f>
        <v/>
      </c>
      <c r="F124" s="195" t="str">
        <f>IF(OR(posicao_contratual!A122="",NOT(ISNUMBER(posicao_contratual!B122)),NOT(ISNUMBER(posicao_contratual!S122))),"",ROUND(posicao_contratual!B122*posicao_contratual!S122,2))</f>
        <v/>
      </c>
      <c r="G124" s="195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5" t="str">
        <f>IF(posicao_contratual!A123="","",posicao_contratual!B123)</f>
        <v/>
      </c>
      <c r="C125" s="195" t="str">
        <f>IF(OR(posicao_contratual!A123="",NOT(ISNUMBER(posicao_contratual!B123)),NOT(ISNUMBER(posicao_contratual!G123))),"",ROUND(posicao_contratual!B123*posicao_contratual!G123,2))</f>
        <v/>
      </c>
      <c r="D125" s="195" t="str">
        <f>IF(OR(posicao_contratual!A123="",NOT(ISNUMBER(posicao_contratual!B123)),NOT(ISNUMBER(posicao_contratual!K123))),"",ROUND(posicao_contratual!B123*posicao_contratual!K123,2))</f>
        <v/>
      </c>
      <c r="E125" s="195" t="str">
        <f>IF(OR(posicao_contratual!A123="",NOT(ISNUMBER(posicao_contratual!B123)),NOT(ISNUMBER(posicao_contratual!O123))),"",ROUND(posicao_contratual!B123*posicao_contratual!O123,2))</f>
        <v/>
      </c>
      <c r="F125" s="195" t="str">
        <f>IF(OR(posicao_contratual!A123="",NOT(ISNUMBER(posicao_contratual!B123)),NOT(ISNUMBER(posicao_contratual!S123))),"",ROUND(posicao_contratual!B123*posicao_contratual!S123,2))</f>
        <v/>
      </c>
      <c r="G125" s="195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5" t="str">
        <f>IF(posicao_contratual!A124="","",posicao_contratual!B124)</f>
        <v/>
      </c>
      <c r="C126" s="195" t="str">
        <f>IF(OR(posicao_contratual!A124="",NOT(ISNUMBER(posicao_contratual!B124)),NOT(ISNUMBER(posicao_contratual!G124))),"",ROUND(posicao_contratual!B124*posicao_contratual!G124,2))</f>
        <v/>
      </c>
      <c r="D126" s="195" t="str">
        <f>IF(OR(posicao_contratual!A124="",NOT(ISNUMBER(posicao_contratual!B124)),NOT(ISNUMBER(posicao_contratual!K124))),"",ROUND(posicao_contratual!B124*posicao_contratual!K124,2))</f>
        <v/>
      </c>
      <c r="E126" s="195" t="str">
        <f>IF(OR(posicao_contratual!A124="",NOT(ISNUMBER(posicao_contratual!B124)),NOT(ISNUMBER(posicao_contratual!O124))),"",ROUND(posicao_contratual!B124*posicao_contratual!O124,2))</f>
        <v/>
      </c>
      <c r="F126" s="195" t="str">
        <f>IF(OR(posicao_contratual!A124="",NOT(ISNUMBER(posicao_contratual!B124)),NOT(ISNUMBER(posicao_contratual!S124))),"",ROUND(posicao_contratual!B124*posicao_contratual!S124,2))</f>
        <v/>
      </c>
      <c r="G126" s="195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5" t="str">
        <f>IF(posicao_contratual!A125="","",posicao_contratual!B125)</f>
        <v/>
      </c>
      <c r="C127" s="195" t="str">
        <f>IF(OR(posicao_contratual!A125="",NOT(ISNUMBER(posicao_contratual!B125)),NOT(ISNUMBER(posicao_contratual!G125))),"",ROUND(posicao_contratual!B125*posicao_contratual!G125,2))</f>
        <v/>
      </c>
      <c r="D127" s="195" t="str">
        <f>IF(OR(posicao_contratual!A125="",NOT(ISNUMBER(posicao_contratual!B125)),NOT(ISNUMBER(posicao_contratual!K125))),"",ROUND(posicao_contratual!B125*posicao_contratual!K125,2))</f>
        <v/>
      </c>
      <c r="E127" s="195" t="str">
        <f>IF(OR(posicao_contratual!A125="",NOT(ISNUMBER(posicao_contratual!B125)),NOT(ISNUMBER(posicao_contratual!O125))),"",ROUND(posicao_contratual!B125*posicao_contratual!O125,2))</f>
        <v/>
      </c>
      <c r="F127" s="195" t="str">
        <f>IF(OR(posicao_contratual!A125="",NOT(ISNUMBER(posicao_contratual!B125)),NOT(ISNUMBER(posicao_contratual!S125))),"",ROUND(posicao_contratual!B125*posicao_contratual!S125,2))</f>
        <v/>
      </c>
      <c r="G127" s="195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5" t="str">
        <f>IF(posicao_contratual!A126="","",posicao_contratual!B126)</f>
        <v/>
      </c>
      <c r="C128" s="195" t="str">
        <f>IF(OR(posicao_contratual!A126="",NOT(ISNUMBER(posicao_contratual!B126)),NOT(ISNUMBER(posicao_contratual!G126))),"",ROUND(posicao_contratual!B126*posicao_contratual!G126,2))</f>
        <v/>
      </c>
      <c r="D128" s="195" t="str">
        <f>IF(OR(posicao_contratual!A126="",NOT(ISNUMBER(posicao_contratual!B126)),NOT(ISNUMBER(posicao_contratual!K126))),"",ROUND(posicao_contratual!B126*posicao_contratual!K126,2))</f>
        <v/>
      </c>
      <c r="E128" s="195" t="str">
        <f>IF(OR(posicao_contratual!A126="",NOT(ISNUMBER(posicao_contratual!B126)),NOT(ISNUMBER(posicao_contratual!O126))),"",ROUND(posicao_contratual!B126*posicao_contratual!O126,2))</f>
        <v/>
      </c>
      <c r="F128" s="195" t="str">
        <f>IF(OR(posicao_contratual!A126="",NOT(ISNUMBER(posicao_contratual!B126)),NOT(ISNUMBER(posicao_contratual!S126))),"",ROUND(posicao_contratual!B126*posicao_contratual!S126,2))</f>
        <v/>
      </c>
      <c r="G128" s="195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5" t="str">
        <f>IF(posicao_contratual!A127="","",posicao_contratual!B127)</f>
        <v/>
      </c>
      <c r="C129" s="195" t="str">
        <f>IF(OR(posicao_contratual!A127="",NOT(ISNUMBER(posicao_contratual!B127)),NOT(ISNUMBER(posicao_contratual!G127))),"",ROUND(posicao_contratual!B127*posicao_contratual!G127,2))</f>
        <v/>
      </c>
      <c r="D129" s="195" t="str">
        <f>IF(OR(posicao_contratual!A127="",NOT(ISNUMBER(posicao_contratual!B127)),NOT(ISNUMBER(posicao_contratual!K127))),"",ROUND(posicao_contratual!B127*posicao_contratual!K127,2))</f>
        <v/>
      </c>
      <c r="E129" s="195" t="str">
        <f>IF(OR(posicao_contratual!A127="",NOT(ISNUMBER(posicao_contratual!B127)),NOT(ISNUMBER(posicao_contratual!O127))),"",ROUND(posicao_contratual!B127*posicao_contratual!O127,2))</f>
        <v/>
      </c>
      <c r="F129" s="195" t="str">
        <f>IF(OR(posicao_contratual!A127="",NOT(ISNUMBER(posicao_contratual!B127)),NOT(ISNUMBER(posicao_contratual!S127))),"",ROUND(posicao_contratual!B127*posicao_contratual!S127,2))</f>
        <v/>
      </c>
      <c r="G129" s="195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5" t="str">
        <f>IF(posicao_contratual!A128="","",posicao_contratual!B128)</f>
        <v/>
      </c>
      <c r="C130" s="195" t="str">
        <f>IF(OR(posicao_contratual!A128="",NOT(ISNUMBER(posicao_contratual!B128)),NOT(ISNUMBER(posicao_contratual!G128))),"",ROUND(posicao_contratual!B128*posicao_contratual!G128,2))</f>
        <v/>
      </c>
      <c r="D130" s="195" t="str">
        <f>IF(OR(posicao_contratual!A128="",NOT(ISNUMBER(posicao_contratual!B128)),NOT(ISNUMBER(posicao_contratual!K128))),"",ROUND(posicao_contratual!B128*posicao_contratual!K128,2))</f>
        <v/>
      </c>
      <c r="E130" s="195" t="str">
        <f>IF(OR(posicao_contratual!A128="",NOT(ISNUMBER(posicao_contratual!B128)),NOT(ISNUMBER(posicao_contratual!O128))),"",ROUND(posicao_contratual!B128*posicao_contratual!O128,2))</f>
        <v/>
      </c>
      <c r="F130" s="195" t="str">
        <f>IF(OR(posicao_contratual!A128="",NOT(ISNUMBER(posicao_contratual!B128)),NOT(ISNUMBER(posicao_contratual!S128))),"",ROUND(posicao_contratual!B128*posicao_contratual!S128,2))</f>
        <v/>
      </c>
      <c r="G130" s="195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5" t="str">
        <f>IF(posicao_contratual!A129="","",posicao_contratual!B129)</f>
        <v/>
      </c>
      <c r="C131" s="195" t="str">
        <f>IF(OR(posicao_contratual!A129="",NOT(ISNUMBER(posicao_contratual!B129)),NOT(ISNUMBER(posicao_contratual!G129))),"",ROUND(posicao_contratual!B129*posicao_contratual!G129,2))</f>
        <v/>
      </c>
      <c r="D131" s="195" t="str">
        <f>IF(OR(posicao_contratual!A129="",NOT(ISNUMBER(posicao_contratual!B129)),NOT(ISNUMBER(posicao_contratual!K129))),"",ROUND(posicao_contratual!B129*posicao_contratual!K129,2))</f>
        <v/>
      </c>
      <c r="E131" s="195" t="str">
        <f>IF(OR(posicao_contratual!A129="",NOT(ISNUMBER(posicao_contratual!B129)),NOT(ISNUMBER(posicao_contratual!O129))),"",ROUND(posicao_contratual!B129*posicao_contratual!O129,2))</f>
        <v/>
      </c>
      <c r="F131" s="195" t="str">
        <f>IF(OR(posicao_contratual!A129="",NOT(ISNUMBER(posicao_contratual!B129)),NOT(ISNUMBER(posicao_contratual!S129))),"",ROUND(posicao_contratual!B129*posicao_contratual!S129,2))</f>
        <v/>
      </c>
      <c r="G131" s="195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5" t="str">
        <f>IF(posicao_contratual!A130="","",posicao_contratual!B130)</f>
        <v/>
      </c>
      <c r="C132" s="195" t="str">
        <f>IF(OR(posicao_contratual!A130="",NOT(ISNUMBER(posicao_contratual!B130)),NOT(ISNUMBER(posicao_contratual!G130))),"",ROUND(posicao_contratual!B130*posicao_contratual!G130,2))</f>
        <v/>
      </c>
      <c r="D132" s="195" t="str">
        <f>IF(OR(posicao_contratual!A130="",NOT(ISNUMBER(posicao_contratual!B130)),NOT(ISNUMBER(posicao_contratual!K130))),"",ROUND(posicao_contratual!B130*posicao_contratual!K130,2))</f>
        <v/>
      </c>
      <c r="E132" s="195" t="str">
        <f>IF(OR(posicao_contratual!A130="",NOT(ISNUMBER(posicao_contratual!B130)),NOT(ISNUMBER(posicao_contratual!O130))),"",ROUND(posicao_contratual!B130*posicao_contratual!O130,2))</f>
        <v/>
      </c>
      <c r="F132" s="195" t="str">
        <f>IF(OR(posicao_contratual!A130="",NOT(ISNUMBER(posicao_contratual!B130)),NOT(ISNUMBER(posicao_contratual!S130))),"",ROUND(posicao_contratual!B130*posicao_contratual!S130,2))</f>
        <v/>
      </c>
      <c r="G132" s="195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5" t="str">
        <f>IF(posicao_contratual!A131="","",posicao_contratual!B131)</f>
        <v/>
      </c>
      <c r="C133" s="195" t="str">
        <f>IF(OR(posicao_contratual!A131="",NOT(ISNUMBER(posicao_contratual!B131)),NOT(ISNUMBER(posicao_contratual!G131))),"",ROUND(posicao_contratual!B131*posicao_contratual!G131,2))</f>
        <v/>
      </c>
      <c r="D133" s="195" t="str">
        <f>IF(OR(posicao_contratual!A131="",NOT(ISNUMBER(posicao_contratual!B131)),NOT(ISNUMBER(posicao_contratual!K131))),"",ROUND(posicao_contratual!B131*posicao_contratual!K131,2))</f>
        <v/>
      </c>
      <c r="E133" s="195" t="str">
        <f>IF(OR(posicao_contratual!A131="",NOT(ISNUMBER(posicao_contratual!B131)),NOT(ISNUMBER(posicao_contratual!O131))),"",ROUND(posicao_contratual!B131*posicao_contratual!O131,2))</f>
        <v/>
      </c>
      <c r="F133" s="195" t="str">
        <f>IF(OR(posicao_contratual!A131="",NOT(ISNUMBER(posicao_contratual!B131)),NOT(ISNUMBER(posicao_contratual!S131))),"",ROUND(posicao_contratual!B131*posicao_contratual!S131,2))</f>
        <v/>
      </c>
      <c r="G133" s="195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5" t="str">
        <f>IF(posicao_contratual!A132="","",posicao_contratual!B132)</f>
        <v/>
      </c>
      <c r="C134" s="195" t="str">
        <f>IF(OR(posicao_contratual!A132="",NOT(ISNUMBER(posicao_contratual!B132)),NOT(ISNUMBER(posicao_contratual!G132))),"",ROUND(posicao_contratual!B132*posicao_contratual!G132,2))</f>
        <v/>
      </c>
      <c r="D134" s="195" t="str">
        <f>IF(OR(posicao_contratual!A132="",NOT(ISNUMBER(posicao_contratual!B132)),NOT(ISNUMBER(posicao_contratual!K132))),"",ROUND(posicao_contratual!B132*posicao_contratual!K132,2))</f>
        <v/>
      </c>
      <c r="E134" s="195" t="str">
        <f>IF(OR(posicao_contratual!A132="",NOT(ISNUMBER(posicao_contratual!B132)),NOT(ISNUMBER(posicao_contratual!O132))),"",ROUND(posicao_contratual!B132*posicao_contratual!O132,2))</f>
        <v/>
      </c>
      <c r="F134" s="195" t="str">
        <f>IF(OR(posicao_contratual!A132="",NOT(ISNUMBER(posicao_contratual!B132)),NOT(ISNUMBER(posicao_contratual!S132))),"",ROUND(posicao_contratual!B132*posicao_contratual!S132,2))</f>
        <v/>
      </c>
      <c r="G134" s="195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5" t="str">
        <f>IF(posicao_contratual!A133="","",posicao_contratual!B133)</f>
        <v/>
      </c>
      <c r="C135" s="195" t="str">
        <f>IF(OR(posicao_contratual!A133="",NOT(ISNUMBER(posicao_contratual!B133)),NOT(ISNUMBER(posicao_contratual!G133))),"",ROUND(posicao_contratual!B133*posicao_contratual!G133,2))</f>
        <v/>
      </c>
      <c r="D135" s="195" t="str">
        <f>IF(OR(posicao_contratual!A133="",NOT(ISNUMBER(posicao_contratual!B133)),NOT(ISNUMBER(posicao_contratual!K133))),"",ROUND(posicao_contratual!B133*posicao_contratual!K133,2))</f>
        <v/>
      </c>
      <c r="E135" s="195" t="str">
        <f>IF(OR(posicao_contratual!A133="",NOT(ISNUMBER(posicao_contratual!B133)),NOT(ISNUMBER(posicao_contratual!O133))),"",ROUND(posicao_contratual!B133*posicao_contratual!O133,2))</f>
        <v/>
      </c>
      <c r="F135" s="195" t="str">
        <f>IF(OR(posicao_contratual!A133="",NOT(ISNUMBER(posicao_contratual!B133)),NOT(ISNUMBER(posicao_contratual!S133))),"",ROUND(posicao_contratual!B133*posicao_contratual!S133,2))</f>
        <v/>
      </c>
      <c r="G135" s="195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5" t="str">
        <f>IF(posicao_contratual!A134="","",posicao_contratual!B134)</f>
        <v/>
      </c>
      <c r="C136" s="195" t="str">
        <f>IF(OR(posicao_contratual!A134="",NOT(ISNUMBER(posicao_contratual!B134)),NOT(ISNUMBER(posicao_contratual!G134))),"",ROUND(posicao_contratual!B134*posicao_contratual!G134,2))</f>
        <v/>
      </c>
      <c r="D136" s="195" t="str">
        <f>IF(OR(posicao_contratual!A134="",NOT(ISNUMBER(posicao_contratual!B134)),NOT(ISNUMBER(posicao_contratual!K134))),"",ROUND(posicao_contratual!B134*posicao_contratual!K134,2))</f>
        <v/>
      </c>
      <c r="E136" s="195" t="str">
        <f>IF(OR(posicao_contratual!A134="",NOT(ISNUMBER(posicao_contratual!B134)),NOT(ISNUMBER(posicao_contratual!O134))),"",ROUND(posicao_contratual!B134*posicao_contratual!O134,2))</f>
        <v/>
      </c>
      <c r="F136" s="195" t="str">
        <f>IF(OR(posicao_contratual!A134="",NOT(ISNUMBER(posicao_contratual!B134)),NOT(ISNUMBER(posicao_contratual!S134))),"",ROUND(posicao_contratual!B134*posicao_contratual!S134,2))</f>
        <v/>
      </c>
      <c r="G136" s="195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5" t="str">
        <f>IF(posicao_contratual!A135="","",posicao_contratual!B135)</f>
        <v/>
      </c>
      <c r="C137" s="195" t="str">
        <f>IF(OR(posicao_contratual!A135="",NOT(ISNUMBER(posicao_contratual!B135)),NOT(ISNUMBER(posicao_contratual!G135))),"",ROUND(posicao_contratual!B135*posicao_contratual!G135,2))</f>
        <v/>
      </c>
      <c r="D137" s="195" t="str">
        <f>IF(OR(posicao_contratual!A135="",NOT(ISNUMBER(posicao_contratual!B135)),NOT(ISNUMBER(posicao_contratual!K135))),"",ROUND(posicao_contratual!B135*posicao_contratual!K135,2))</f>
        <v/>
      </c>
      <c r="E137" s="195" t="str">
        <f>IF(OR(posicao_contratual!A135="",NOT(ISNUMBER(posicao_contratual!B135)),NOT(ISNUMBER(posicao_contratual!O135))),"",ROUND(posicao_contratual!B135*posicao_contratual!O135,2))</f>
        <v/>
      </c>
      <c r="F137" s="195" t="str">
        <f>IF(OR(posicao_contratual!A135="",NOT(ISNUMBER(posicao_contratual!B135)),NOT(ISNUMBER(posicao_contratual!S135))),"",ROUND(posicao_contratual!B135*posicao_contratual!S135,2))</f>
        <v/>
      </c>
      <c r="G137" s="195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5" t="str">
        <f>IF(posicao_contratual!A136="","",posicao_contratual!B136)</f>
        <v/>
      </c>
      <c r="C138" s="195" t="str">
        <f>IF(OR(posicao_contratual!A136="",NOT(ISNUMBER(posicao_contratual!B136)),NOT(ISNUMBER(posicao_contratual!G136))),"",ROUND(posicao_contratual!B136*posicao_contratual!G136,2))</f>
        <v/>
      </c>
      <c r="D138" s="195" t="str">
        <f>IF(OR(posicao_contratual!A136="",NOT(ISNUMBER(posicao_contratual!B136)),NOT(ISNUMBER(posicao_contratual!K136))),"",ROUND(posicao_contratual!B136*posicao_contratual!K136,2))</f>
        <v/>
      </c>
      <c r="E138" s="195" t="str">
        <f>IF(OR(posicao_contratual!A136="",NOT(ISNUMBER(posicao_contratual!B136)),NOT(ISNUMBER(posicao_contratual!O136))),"",ROUND(posicao_contratual!B136*posicao_contratual!O136,2))</f>
        <v/>
      </c>
      <c r="F138" s="195" t="str">
        <f>IF(OR(posicao_contratual!A136="",NOT(ISNUMBER(posicao_contratual!B136)),NOT(ISNUMBER(posicao_contratual!S136))),"",ROUND(posicao_contratual!B136*posicao_contratual!S136,2))</f>
        <v/>
      </c>
      <c r="G138" s="195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5" t="str">
        <f>IF(posicao_contratual!A137="","",posicao_contratual!B137)</f>
        <v/>
      </c>
      <c r="C139" s="195" t="str">
        <f>IF(OR(posicao_contratual!A137="",NOT(ISNUMBER(posicao_contratual!B137)),NOT(ISNUMBER(posicao_contratual!G137))),"",ROUND(posicao_contratual!B137*posicao_contratual!G137,2))</f>
        <v/>
      </c>
      <c r="D139" s="195" t="str">
        <f>IF(OR(posicao_contratual!A137="",NOT(ISNUMBER(posicao_contratual!B137)),NOT(ISNUMBER(posicao_contratual!K137))),"",ROUND(posicao_contratual!B137*posicao_contratual!K137,2))</f>
        <v/>
      </c>
      <c r="E139" s="195" t="str">
        <f>IF(OR(posicao_contratual!A137="",NOT(ISNUMBER(posicao_contratual!B137)),NOT(ISNUMBER(posicao_contratual!O137))),"",ROUND(posicao_contratual!B137*posicao_contratual!O137,2))</f>
        <v/>
      </c>
      <c r="F139" s="195" t="str">
        <f>IF(OR(posicao_contratual!A137="",NOT(ISNUMBER(posicao_contratual!B137)),NOT(ISNUMBER(posicao_contratual!S137))),"",ROUND(posicao_contratual!B137*posicao_contratual!S137,2))</f>
        <v/>
      </c>
      <c r="G139" s="195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5" t="str">
        <f>IF(posicao_contratual!A138="","",posicao_contratual!B138)</f>
        <v/>
      </c>
      <c r="C140" s="195" t="str">
        <f>IF(OR(posicao_contratual!A138="",NOT(ISNUMBER(posicao_contratual!B138)),NOT(ISNUMBER(posicao_contratual!G138))),"",ROUND(posicao_contratual!B138*posicao_contratual!G138,2))</f>
        <v/>
      </c>
      <c r="D140" s="195" t="str">
        <f>IF(OR(posicao_contratual!A138="",NOT(ISNUMBER(posicao_contratual!B138)),NOT(ISNUMBER(posicao_contratual!K138))),"",ROUND(posicao_contratual!B138*posicao_contratual!K138,2))</f>
        <v/>
      </c>
      <c r="E140" s="195" t="str">
        <f>IF(OR(posicao_contratual!A138="",NOT(ISNUMBER(posicao_contratual!B138)),NOT(ISNUMBER(posicao_contratual!O138))),"",ROUND(posicao_contratual!B138*posicao_contratual!O138,2))</f>
        <v/>
      </c>
      <c r="F140" s="195" t="str">
        <f>IF(OR(posicao_contratual!A138="",NOT(ISNUMBER(posicao_contratual!B138)),NOT(ISNUMBER(posicao_contratual!S138))),"",ROUND(posicao_contratual!B138*posicao_contratual!S138,2))</f>
        <v/>
      </c>
      <c r="G140" s="195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5" t="str">
        <f>IF(posicao_contratual!A139="","",posicao_contratual!B139)</f>
        <v/>
      </c>
      <c r="C141" s="195" t="str">
        <f>IF(OR(posicao_contratual!A139="",NOT(ISNUMBER(posicao_contratual!B139)),NOT(ISNUMBER(posicao_contratual!G139))),"",ROUND(posicao_contratual!B139*posicao_contratual!G139,2))</f>
        <v/>
      </c>
      <c r="D141" s="195" t="str">
        <f>IF(OR(posicao_contratual!A139="",NOT(ISNUMBER(posicao_contratual!B139)),NOT(ISNUMBER(posicao_contratual!K139))),"",ROUND(posicao_contratual!B139*posicao_contratual!K139,2))</f>
        <v/>
      </c>
      <c r="E141" s="195" t="str">
        <f>IF(OR(posicao_contratual!A139="",NOT(ISNUMBER(posicao_contratual!B139)),NOT(ISNUMBER(posicao_contratual!O139))),"",ROUND(posicao_contratual!B139*posicao_contratual!O139,2))</f>
        <v/>
      </c>
      <c r="F141" s="195" t="str">
        <f>IF(OR(posicao_contratual!A139="",NOT(ISNUMBER(posicao_contratual!B139)),NOT(ISNUMBER(posicao_contratual!S139))),"",ROUND(posicao_contratual!B139*posicao_contratual!S139,2))</f>
        <v/>
      </c>
      <c r="G141" s="195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5" t="str">
        <f>IF(posicao_contratual!A140="","",posicao_contratual!B140)</f>
        <v/>
      </c>
      <c r="C142" s="195" t="str">
        <f>IF(OR(posicao_contratual!A140="",NOT(ISNUMBER(posicao_contratual!B140)),NOT(ISNUMBER(posicao_contratual!G140))),"",ROUND(posicao_contratual!B140*posicao_contratual!G140,2))</f>
        <v/>
      </c>
      <c r="D142" s="195" t="str">
        <f>IF(OR(posicao_contratual!A140="",NOT(ISNUMBER(posicao_contratual!B140)),NOT(ISNUMBER(posicao_contratual!K140))),"",ROUND(posicao_contratual!B140*posicao_contratual!K140,2))</f>
        <v/>
      </c>
      <c r="E142" s="195" t="str">
        <f>IF(OR(posicao_contratual!A140="",NOT(ISNUMBER(posicao_contratual!B140)),NOT(ISNUMBER(posicao_contratual!O140))),"",ROUND(posicao_contratual!B140*posicao_contratual!O140,2))</f>
        <v/>
      </c>
      <c r="F142" s="195" t="str">
        <f>IF(OR(posicao_contratual!A140="",NOT(ISNUMBER(posicao_contratual!B140)),NOT(ISNUMBER(posicao_contratual!S140))),"",ROUND(posicao_contratual!B140*posicao_contratual!S140,2))</f>
        <v/>
      </c>
      <c r="G142" s="195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5" t="str">
        <f>IF(posicao_contratual!A141="","",posicao_contratual!B141)</f>
        <v/>
      </c>
      <c r="C143" s="195" t="str">
        <f>IF(OR(posicao_contratual!A141="",NOT(ISNUMBER(posicao_contratual!B141)),NOT(ISNUMBER(posicao_contratual!G141))),"",ROUND(posicao_contratual!B141*posicao_contratual!G141,2))</f>
        <v/>
      </c>
      <c r="D143" s="195" t="str">
        <f>IF(OR(posicao_contratual!A141="",NOT(ISNUMBER(posicao_contratual!B141)),NOT(ISNUMBER(posicao_contratual!K141))),"",ROUND(posicao_contratual!B141*posicao_contratual!K141,2))</f>
        <v/>
      </c>
      <c r="E143" s="195" t="str">
        <f>IF(OR(posicao_contratual!A141="",NOT(ISNUMBER(posicao_contratual!B141)),NOT(ISNUMBER(posicao_contratual!O141))),"",ROUND(posicao_contratual!B141*posicao_contratual!O141,2))</f>
        <v/>
      </c>
      <c r="F143" s="195" t="str">
        <f>IF(OR(posicao_contratual!A141="",NOT(ISNUMBER(posicao_contratual!B141)),NOT(ISNUMBER(posicao_contratual!S141))),"",ROUND(posicao_contratual!B141*posicao_contratual!S141,2))</f>
        <v/>
      </c>
      <c r="G143" s="195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5" t="str">
        <f>IF(posicao_contratual!A142="","",posicao_contratual!B142)</f>
        <v/>
      </c>
      <c r="C144" s="195" t="str">
        <f>IF(OR(posicao_contratual!A142="",NOT(ISNUMBER(posicao_contratual!B142)),NOT(ISNUMBER(posicao_contratual!G142))),"",ROUND(posicao_contratual!B142*posicao_contratual!G142,2))</f>
        <v/>
      </c>
      <c r="D144" s="195" t="str">
        <f>IF(OR(posicao_contratual!A142="",NOT(ISNUMBER(posicao_contratual!B142)),NOT(ISNUMBER(posicao_contratual!K142))),"",ROUND(posicao_contratual!B142*posicao_contratual!K142,2))</f>
        <v/>
      </c>
      <c r="E144" s="195" t="str">
        <f>IF(OR(posicao_contratual!A142="",NOT(ISNUMBER(posicao_contratual!B142)),NOT(ISNUMBER(posicao_contratual!O142))),"",ROUND(posicao_contratual!B142*posicao_contratual!O142,2))</f>
        <v/>
      </c>
      <c r="F144" s="195" t="str">
        <f>IF(OR(posicao_contratual!A142="",NOT(ISNUMBER(posicao_contratual!B142)),NOT(ISNUMBER(posicao_contratual!S142))),"",ROUND(posicao_contratual!B142*posicao_contratual!S142,2))</f>
        <v/>
      </c>
      <c r="G144" s="195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5" t="str">
        <f>IF(posicao_contratual!A143="","",posicao_contratual!B143)</f>
        <v/>
      </c>
      <c r="C145" s="195" t="str">
        <f>IF(OR(posicao_contratual!A143="",NOT(ISNUMBER(posicao_contratual!B143)),NOT(ISNUMBER(posicao_contratual!G143))),"",ROUND(posicao_contratual!B143*posicao_contratual!G143,2))</f>
        <v/>
      </c>
      <c r="D145" s="195" t="str">
        <f>IF(OR(posicao_contratual!A143="",NOT(ISNUMBER(posicao_contratual!B143)),NOT(ISNUMBER(posicao_contratual!K143))),"",ROUND(posicao_contratual!B143*posicao_contratual!K143,2))</f>
        <v/>
      </c>
      <c r="E145" s="195" t="str">
        <f>IF(OR(posicao_contratual!A143="",NOT(ISNUMBER(posicao_contratual!B143)),NOT(ISNUMBER(posicao_contratual!O143))),"",ROUND(posicao_contratual!B143*posicao_contratual!O143,2))</f>
        <v/>
      </c>
      <c r="F145" s="195" t="str">
        <f>IF(OR(posicao_contratual!A143="",NOT(ISNUMBER(posicao_contratual!B143)),NOT(ISNUMBER(posicao_contratual!S143))),"",ROUND(posicao_contratual!B143*posicao_contratual!S143,2))</f>
        <v/>
      </c>
      <c r="G145" s="195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5" t="str">
        <f>IF(posicao_contratual!A144="","",posicao_contratual!B144)</f>
        <v/>
      </c>
      <c r="C146" s="195" t="str">
        <f>IF(OR(posicao_contratual!A144="",NOT(ISNUMBER(posicao_contratual!B144)),NOT(ISNUMBER(posicao_contratual!G144))),"",ROUND(posicao_contratual!B144*posicao_contratual!G144,2))</f>
        <v/>
      </c>
      <c r="D146" s="195" t="str">
        <f>IF(OR(posicao_contratual!A144="",NOT(ISNUMBER(posicao_contratual!B144)),NOT(ISNUMBER(posicao_contratual!K144))),"",ROUND(posicao_contratual!B144*posicao_contratual!K144,2))</f>
        <v/>
      </c>
      <c r="E146" s="195" t="str">
        <f>IF(OR(posicao_contratual!A144="",NOT(ISNUMBER(posicao_contratual!B144)),NOT(ISNUMBER(posicao_contratual!O144))),"",ROUND(posicao_contratual!B144*posicao_contratual!O144,2))</f>
        <v/>
      </c>
      <c r="F146" s="195" t="str">
        <f>IF(OR(posicao_contratual!A144="",NOT(ISNUMBER(posicao_contratual!B144)),NOT(ISNUMBER(posicao_contratual!S144))),"",ROUND(posicao_contratual!B144*posicao_contratual!S144,2))</f>
        <v/>
      </c>
      <c r="G146" s="195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5" t="str">
        <f>IF(posicao_contratual!A145="","",posicao_contratual!B145)</f>
        <v/>
      </c>
      <c r="C147" s="195" t="str">
        <f>IF(OR(posicao_contratual!A145="",NOT(ISNUMBER(posicao_contratual!B145)),NOT(ISNUMBER(posicao_contratual!G145))),"",ROUND(posicao_contratual!B145*posicao_contratual!G145,2))</f>
        <v/>
      </c>
      <c r="D147" s="195" t="str">
        <f>IF(OR(posicao_contratual!A145="",NOT(ISNUMBER(posicao_contratual!B145)),NOT(ISNUMBER(posicao_contratual!K145))),"",ROUND(posicao_contratual!B145*posicao_contratual!K145,2))</f>
        <v/>
      </c>
      <c r="E147" s="195" t="str">
        <f>IF(OR(posicao_contratual!A145="",NOT(ISNUMBER(posicao_contratual!B145)),NOT(ISNUMBER(posicao_contratual!O145))),"",ROUND(posicao_contratual!B145*posicao_contratual!O145,2))</f>
        <v/>
      </c>
      <c r="F147" s="195" t="str">
        <f>IF(OR(posicao_contratual!A145="",NOT(ISNUMBER(posicao_contratual!B145)),NOT(ISNUMBER(posicao_contratual!S145))),"",ROUND(posicao_contratual!B145*posicao_contratual!S145,2))</f>
        <v/>
      </c>
      <c r="G147" s="195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5" t="str">
        <f>IF(posicao_contratual!A146="","",posicao_contratual!B146)</f>
        <v/>
      </c>
      <c r="C148" s="195" t="str">
        <f>IF(OR(posicao_contratual!A146="",NOT(ISNUMBER(posicao_contratual!B146)),NOT(ISNUMBER(posicao_contratual!G146))),"",ROUND(posicao_contratual!B146*posicao_contratual!G146,2))</f>
        <v/>
      </c>
      <c r="D148" s="195" t="str">
        <f>IF(OR(posicao_contratual!A146="",NOT(ISNUMBER(posicao_contratual!B146)),NOT(ISNUMBER(posicao_contratual!K146))),"",ROUND(posicao_contratual!B146*posicao_contratual!K146,2))</f>
        <v/>
      </c>
      <c r="E148" s="195" t="str">
        <f>IF(OR(posicao_contratual!A146="",NOT(ISNUMBER(posicao_contratual!B146)),NOT(ISNUMBER(posicao_contratual!O146))),"",ROUND(posicao_contratual!B146*posicao_contratual!O146,2))</f>
        <v/>
      </c>
      <c r="F148" s="195" t="str">
        <f>IF(OR(posicao_contratual!A146="",NOT(ISNUMBER(posicao_contratual!B146)),NOT(ISNUMBER(posicao_contratual!S146))),"",ROUND(posicao_contratual!B146*posicao_contratual!S146,2))</f>
        <v/>
      </c>
      <c r="G148" s="195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5" t="str">
        <f>IF(posicao_contratual!A147="","",posicao_contratual!B147)</f>
        <v/>
      </c>
      <c r="C149" s="195" t="str">
        <f>IF(OR(posicao_contratual!A147="",NOT(ISNUMBER(posicao_contratual!B147)),NOT(ISNUMBER(posicao_contratual!G147))),"",ROUND(posicao_contratual!B147*posicao_contratual!G147,2))</f>
        <v/>
      </c>
      <c r="D149" s="195" t="str">
        <f>IF(OR(posicao_contratual!A147="",NOT(ISNUMBER(posicao_contratual!B147)),NOT(ISNUMBER(posicao_contratual!K147))),"",ROUND(posicao_contratual!B147*posicao_contratual!K147,2))</f>
        <v/>
      </c>
      <c r="E149" s="195" t="str">
        <f>IF(OR(posicao_contratual!A147="",NOT(ISNUMBER(posicao_contratual!B147)),NOT(ISNUMBER(posicao_contratual!O147))),"",ROUND(posicao_contratual!B147*posicao_contratual!O147,2))</f>
        <v/>
      </c>
      <c r="F149" s="195" t="str">
        <f>IF(OR(posicao_contratual!A147="",NOT(ISNUMBER(posicao_contratual!B147)),NOT(ISNUMBER(posicao_contratual!S147))),"",ROUND(posicao_contratual!B147*posicao_contratual!S147,2))</f>
        <v/>
      </c>
      <c r="G149" s="195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5" t="str">
        <f>IF(posicao_contratual!A148="","",posicao_contratual!B148)</f>
        <v/>
      </c>
      <c r="C150" s="195" t="str">
        <f>IF(OR(posicao_contratual!A148="",NOT(ISNUMBER(posicao_contratual!B148)),NOT(ISNUMBER(posicao_contratual!G148))),"",ROUND(posicao_contratual!B148*posicao_contratual!G148,2))</f>
        <v/>
      </c>
      <c r="D150" s="195" t="str">
        <f>IF(OR(posicao_contratual!A148="",NOT(ISNUMBER(posicao_contratual!B148)),NOT(ISNUMBER(posicao_contratual!K148))),"",ROUND(posicao_contratual!B148*posicao_contratual!K148,2))</f>
        <v/>
      </c>
      <c r="E150" s="195" t="str">
        <f>IF(OR(posicao_contratual!A148="",NOT(ISNUMBER(posicao_contratual!B148)),NOT(ISNUMBER(posicao_contratual!O148))),"",ROUND(posicao_contratual!B148*posicao_contratual!O148,2))</f>
        <v/>
      </c>
      <c r="F150" s="195" t="str">
        <f>IF(OR(posicao_contratual!A148="",NOT(ISNUMBER(posicao_contratual!B148)),NOT(ISNUMBER(posicao_contratual!S148))),"",ROUND(posicao_contratual!B148*posicao_contratual!S148,2))</f>
        <v/>
      </c>
      <c r="G150" s="195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5" t="str">
        <f>IF(posicao_contratual!A149="","",posicao_contratual!B149)</f>
        <v/>
      </c>
      <c r="C151" s="195" t="str">
        <f>IF(OR(posicao_contratual!A149="",NOT(ISNUMBER(posicao_contratual!B149)),NOT(ISNUMBER(posicao_contratual!G149))),"",ROUND(posicao_contratual!B149*posicao_contratual!G149,2))</f>
        <v/>
      </c>
      <c r="D151" s="195" t="str">
        <f>IF(OR(posicao_contratual!A149="",NOT(ISNUMBER(posicao_contratual!B149)),NOT(ISNUMBER(posicao_contratual!K149))),"",ROUND(posicao_contratual!B149*posicao_contratual!K149,2))</f>
        <v/>
      </c>
      <c r="E151" s="195" t="str">
        <f>IF(OR(posicao_contratual!A149="",NOT(ISNUMBER(posicao_contratual!B149)),NOT(ISNUMBER(posicao_contratual!O149))),"",ROUND(posicao_contratual!B149*posicao_contratual!O149,2))</f>
        <v/>
      </c>
      <c r="F151" s="195" t="str">
        <f>IF(OR(posicao_contratual!A149="",NOT(ISNUMBER(posicao_contratual!B149)),NOT(ISNUMBER(posicao_contratual!S149))),"",ROUND(posicao_contratual!B149*posicao_contratual!S149,2))</f>
        <v/>
      </c>
      <c r="G151" s="195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5" t="str">
        <f>IF(posicao_contratual!A150="","",posicao_contratual!B150)</f>
        <v/>
      </c>
      <c r="C152" s="195" t="str">
        <f>IF(OR(posicao_contratual!A150="",NOT(ISNUMBER(posicao_contratual!B150)),NOT(ISNUMBER(posicao_contratual!G150))),"",ROUND(posicao_contratual!B150*posicao_contratual!G150,2))</f>
        <v/>
      </c>
      <c r="D152" s="195" t="str">
        <f>IF(OR(posicao_contratual!A150="",NOT(ISNUMBER(posicao_contratual!B150)),NOT(ISNUMBER(posicao_contratual!K150))),"",ROUND(posicao_contratual!B150*posicao_contratual!K150,2))</f>
        <v/>
      </c>
      <c r="E152" s="195" t="str">
        <f>IF(OR(posicao_contratual!A150="",NOT(ISNUMBER(posicao_contratual!B150)),NOT(ISNUMBER(posicao_contratual!O150))),"",ROUND(posicao_contratual!B150*posicao_contratual!O150,2))</f>
        <v/>
      </c>
      <c r="F152" s="195" t="str">
        <f>IF(OR(posicao_contratual!A150="",NOT(ISNUMBER(posicao_contratual!B150)),NOT(ISNUMBER(posicao_contratual!S150))),"",ROUND(posicao_contratual!B150*posicao_contratual!S150,2))</f>
        <v/>
      </c>
      <c r="G152" s="195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5" t="str">
        <f>IF(posicao_contratual!A151="","",posicao_contratual!B151)</f>
        <v/>
      </c>
      <c r="C153" s="195" t="str">
        <f>IF(OR(posicao_contratual!A151="",NOT(ISNUMBER(posicao_contratual!B151)),NOT(ISNUMBER(posicao_contratual!G151))),"",ROUND(posicao_contratual!B151*posicao_contratual!G151,2))</f>
        <v/>
      </c>
      <c r="D153" s="195" t="str">
        <f>IF(OR(posicao_contratual!A151="",NOT(ISNUMBER(posicao_contratual!B151)),NOT(ISNUMBER(posicao_contratual!K151))),"",ROUND(posicao_contratual!B151*posicao_contratual!K151,2))</f>
        <v/>
      </c>
      <c r="E153" s="195" t="str">
        <f>IF(OR(posicao_contratual!A151="",NOT(ISNUMBER(posicao_contratual!B151)),NOT(ISNUMBER(posicao_contratual!O151))),"",ROUND(posicao_contratual!B151*posicao_contratual!O151,2))</f>
        <v/>
      </c>
      <c r="F153" s="195" t="str">
        <f>IF(OR(posicao_contratual!A151="",NOT(ISNUMBER(posicao_contratual!B151)),NOT(ISNUMBER(posicao_contratual!S151))),"",ROUND(posicao_contratual!B151*posicao_contratual!S151,2))</f>
        <v/>
      </c>
      <c r="G153" s="195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5" t="str">
        <f>IF(posicao_contratual!A152="","",posicao_contratual!B152)</f>
        <v/>
      </c>
      <c r="C154" s="195" t="str">
        <f>IF(OR(posicao_contratual!A152="",NOT(ISNUMBER(posicao_contratual!B152)),NOT(ISNUMBER(posicao_contratual!G152))),"",ROUND(posicao_contratual!B152*posicao_contratual!G152,2))</f>
        <v/>
      </c>
      <c r="D154" s="195" t="str">
        <f>IF(OR(posicao_contratual!A152="",NOT(ISNUMBER(posicao_contratual!B152)),NOT(ISNUMBER(posicao_contratual!K152))),"",ROUND(posicao_contratual!B152*posicao_contratual!K152,2))</f>
        <v/>
      </c>
      <c r="E154" s="195" t="str">
        <f>IF(OR(posicao_contratual!A152="",NOT(ISNUMBER(posicao_contratual!B152)),NOT(ISNUMBER(posicao_contratual!O152))),"",ROUND(posicao_contratual!B152*posicao_contratual!O152,2))</f>
        <v/>
      </c>
      <c r="F154" s="195" t="str">
        <f>IF(OR(posicao_contratual!A152="",NOT(ISNUMBER(posicao_contratual!B152)),NOT(ISNUMBER(posicao_contratual!S152))),"",ROUND(posicao_contratual!B152*posicao_contratual!S152,2))</f>
        <v/>
      </c>
      <c r="G154" s="195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5" t="str">
        <f>IF(posicao_contratual!A153="","",posicao_contratual!B153)</f>
        <v/>
      </c>
      <c r="C155" s="195" t="str">
        <f>IF(OR(posicao_contratual!A153="",NOT(ISNUMBER(posicao_contratual!B153)),NOT(ISNUMBER(posicao_contratual!G153))),"",ROUND(posicao_contratual!B153*posicao_contratual!G153,2))</f>
        <v/>
      </c>
      <c r="D155" s="195" t="str">
        <f>IF(OR(posicao_contratual!A153="",NOT(ISNUMBER(posicao_contratual!B153)),NOT(ISNUMBER(posicao_contratual!K153))),"",ROUND(posicao_contratual!B153*posicao_contratual!K153,2))</f>
        <v/>
      </c>
      <c r="E155" s="195" t="str">
        <f>IF(OR(posicao_contratual!A153="",NOT(ISNUMBER(posicao_contratual!B153)),NOT(ISNUMBER(posicao_contratual!O153))),"",ROUND(posicao_contratual!B153*posicao_contratual!O153,2))</f>
        <v/>
      </c>
      <c r="F155" s="195" t="str">
        <f>IF(OR(posicao_contratual!A153="",NOT(ISNUMBER(posicao_contratual!B153)),NOT(ISNUMBER(posicao_contratual!S153))),"",ROUND(posicao_contratual!B153*posicao_contratual!S153,2))</f>
        <v/>
      </c>
      <c r="G155" s="195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5" t="str">
        <f>IF(posicao_contratual!A154="","",posicao_contratual!B154)</f>
        <v/>
      </c>
      <c r="C156" s="195" t="str">
        <f>IF(OR(posicao_contratual!A154="",NOT(ISNUMBER(posicao_contratual!B154)),NOT(ISNUMBER(posicao_contratual!G154))),"",ROUND(posicao_contratual!B154*posicao_contratual!G154,2))</f>
        <v/>
      </c>
      <c r="D156" s="195" t="str">
        <f>IF(OR(posicao_contratual!A154="",NOT(ISNUMBER(posicao_contratual!B154)),NOT(ISNUMBER(posicao_contratual!K154))),"",ROUND(posicao_contratual!B154*posicao_contratual!K154,2))</f>
        <v/>
      </c>
      <c r="E156" s="195" t="str">
        <f>IF(OR(posicao_contratual!A154="",NOT(ISNUMBER(posicao_contratual!B154)),NOT(ISNUMBER(posicao_contratual!O154))),"",ROUND(posicao_contratual!B154*posicao_contratual!O154,2))</f>
        <v/>
      </c>
      <c r="F156" s="195" t="str">
        <f>IF(OR(posicao_contratual!A154="",NOT(ISNUMBER(posicao_contratual!B154)),NOT(ISNUMBER(posicao_contratual!S154))),"",ROUND(posicao_contratual!B154*posicao_contratual!S154,2))</f>
        <v/>
      </c>
      <c r="G156" s="195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5" t="str">
        <f>IF(posicao_contratual!A155="","",posicao_contratual!B155)</f>
        <v/>
      </c>
      <c r="C157" s="195" t="str">
        <f>IF(OR(posicao_contratual!A155="",NOT(ISNUMBER(posicao_contratual!B155)),NOT(ISNUMBER(posicao_contratual!G155))),"",ROUND(posicao_contratual!B155*posicao_contratual!G155,2))</f>
        <v/>
      </c>
      <c r="D157" s="195" t="str">
        <f>IF(OR(posicao_contratual!A155="",NOT(ISNUMBER(posicao_contratual!B155)),NOT(ISNUMBER(posicao_contratual!K155))),"",ROUND(posicao_contratual!B155*posicao_contratual!K155,2))</f>
        <v/>
      </c>
      <c r="E157" s="195" t="str">
        <f>IF(OR(posicao_contratual!A155="",NOT(ISNUMBER(posicao_contratual!B155)),NOT(ISNUMBER(posicao_contratual!O155))),"",ROUND(posicao_contratual!B155*posicao_contratual!O155,2))</f>
        <v/>
      </c>
      <c r="F157" s="195" t="str">
        <f>IF(OR(posicao_contratual!A155="",NOT(ISNUMBER(posicao_contratual!B155)),NOT(ISNUMBER(posicao_contratual!S155))),"",ROUND(posicao_contratual!B155*posicao_contratual!S155,2))</f>
        <v/>
      </c>
      <c r="G157" s="195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5" t="str">
        <f>IF(posicao_contratual!A156="","",posicao_contratual!B156)</f>
        <v/>
      </c>
      <c r="C158" s="195" t="str">
        <f>IF(OR(posicao_contratual!A156="",NOT(ISNUMBER(posicao_contratual!B156)),NOT(ISNUMBER(posicao_contratual!G156))),"",ROUND(posicao_contratual!B156*posicao_contratual!G156,2))</f>
        <v/>
      </c>
      <c r="D158" s="195" t="str">
        <f>IF(OR(posicao_contratual!A156="",NOT(ISNUMBER(posicao_contratual!B156)),NOT(ISNUMBER(posicao_contratual!K156))),"",ROUND(posicao_contratual!B156*posicao_contratual!K156,2))</f>
        <v/>
      </c>
      <c r="E158" s="195" t="str">
        <f>IF(OR(posicao_contratual!A156="",NOT(ISNUMBER(posicao_contratual!B156)),NOT(ISNUMBER(posicao_contratual!O156))),"",ROUND(posicao_contratual!B156*posicao_contratual!O156,2))</f>
        <v/>
      </c>
      <c r="F158" s="195" t="str">
        <f>IF(OR(posicao_contratual!A156="",NOT(ISNUMBER(posicao_contratual!B156)),NOT(ISNUMBER(posicao_contratual!S156))),"",ROUND(posicao_contratual!B156*posicao_contratual!S156,2))</f>
        <v/>
      </c>
      <c r="G158" s="195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5" t="str">
        <f>IF(posicao_contratual!A157="","",posicao_contratual!B157)</f>
        <v/>
      </c>
      <c r="C159" s="195" t="str">
        <f>IF(OR(posicao_contratual!A157="",NOT(ISNUMBER(posicao_contratual!B157)),NOT(ISNUMBER(posicao_contratual!G157))),"",ROUND(posicao_contratual!B157*posicao_contratual!G157,2))</f>
        <v/>
      </c>
      <c r="D159" s="195" t="str">
        <f>IF(OR(posicao_contratual!A157="",NOT(ISNUMBER(posicao_contratual!B157)),NOT(ISNUMBER(posicao_contratual!K157))),"",ROUND(posicao_contratual!B157*posicao_contratual!K157,2))</f>
        <v/>
      </c>
      <c r="E159" s="195" t="str">
        <f>IF(OR(posicao_contratual!A157="",NOT(ISNUMBER(posicao_contratual!B157)),NOT(ISNUMBER(posicao_contratual!O157))),"",ROUND(posicao_contratual!B157*posicao_contratual!O157,2))</f>
        <v/>
      </c>
      <c r="F159" s="195" t="str">
        <f>IF(OR(posicao_contratual!A157="",NOT(ISNUMBER(posicao_contratual!B157)),NOT(ISNUMBER(posicao_contratual!S157))),"",ROUND(posicao_contratual!B157*posicao_contratual!S157,2))</f>
        <v/>
      </c>
      <c r="G159" s="195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5" t="str">
        <f>IF(posicao_contratual!A158="","",posicao_contratual!B158)</f>
        <v/>
      </c>
      <c r="C160" s="195" t="str">
        <f>IF(OR(posicao_contratual!A158="",NOT(ISNUMBER(posicao_contratual!B158)),NOT(ISNUMBER(posicao_contratual!G158))),"",ROUND(posicao_contratual!B158*posicao_contratual!G158,2))</f>
        <v/>
      </c>
      <c r="D160" s="195" t="str">
        <f>IF(OR(posicao_contratual!A158="",NOT(ISNUMBER(posicao_contratual!B158)),NOT(ISNUMBER(posicao_contratual!K158))),"",ROUND(posicao_contratual!B158*posicao_contratual!K158,2))</f>
        <v/>
      </c>
      <c r="E160" s="195" t="str">
        <f>IF(OR(posicao_contratual!A158="",NOT(ISNUMBER(posicao_contratual!B158)),NOT(ISNUMBER(posicao_contratual!O158))),"",ROUND(posicao_contratual!B158*posicao_contratual!O158,2))</f>
        <v/>
      </c>
      <c r="F160" s="195" t="str">
        <f>IF(OR(posicao_contratual!A158="",NOT(ISNUMBER(posicao_contratual!B158)),NOT(ISNUMBER(posicao_contratual!S158))),"",ROUND(posicao_contratual!B158*posicao_contratual!S158,2))</f>
        <v/>
      </c>
      <c r="G160" s="195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5" t="str">
        <f>IF(posicao_contratual!A159="","",posicao_contratual!B159)</f>
        <v/>
      </c>
      <c r="C161" s="195" t="str">
        <f>IF(OR(posicao_contratual!A159="",NOT(ISNUMBER(posicao_contratual!B159)),NOT(ISNUMBER(posicao_contratual!G159))),"",ROUND(posicao_contratual!B159*posicao_contratual!G159,2))</f>
        <v/>
      </c>
      <c r="D161" s="195" t="str">
        <f>IF(OR(posicao_contratual!A159="",NOT(ISNUMBER(posicao_contratual!B159)),NOT(ISNUMBER(posicao_contratual!K159))),"",ROUND(posicao_contratual!B159*posicao_contratual!K159,2))</f>
        <v/>
      </c>
      <c r="E161" s="195" t="str">
        <f>IF(OR(posicao_contratual!A159="",NOT(ISNUMBER(posicao_contratual!B159)),NOT(ISNUMBER(posicao_contratual!O159))),"",ROUND(posicao_contratual!B159*posicao_contratual!O159,2))</f>
        <v/>
      </c>
      <c r="F161" s="195" t="str">
        <f>IF(OR(posicao_contratual!A159="",NOT(ISNUMBER(posicao_contratual!B159)),NOT(ISNUMBER(posicao_contratual!S159))),"",ROUND(posicao_contratual!B159*posicao_contratual!S159,2))</f>
        <v/>
      </c>
      <c r="G161" s="195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5" t="str">
        <f>IF(posicao_contratual!A160="","",posicao_contratual!B160)</f>
        <v/>
      </c>
      <c r="C162" s="195" t="str">
        <f>IF(OR(posicao_contratual!A160="",NOT(ISNUMBER(posicao_contratual!B160)),NOT(ISNUMBER(posicao_contratual!G160))),"",ROUND(posicao_contratual!B160*posicao_contratual!G160,2))</f>
        <v/>
      </c>
      <c r="D162" s="195" t="str">
        <f>IF(OR(posicao_contratual!A160="",NOT(ISNUMBER(posicao_contratual!B160)),NOT(ISNUMBER(posicao_contratual!K160))),"",ROUND(posicao_contratual!B160*posicao_contratual!K160,2))</f>
        <v/>
      </c>
      <c r="E162" s="195" t="str">
        <f>IF(OR(posicao_contratual!A160="",NOT(ISNUMBER(posicao_contratual!B160)),NOT(ISNUMBER(posicao_contratual!O160))),"",ROUND(posicao_contratual!B160*posicao_contratual!O160,2))</f>
        <v/>
      </c>
      <c r="F162" s="195" t="str">
        <f>IF(OR(posicao_contratual!A160="",NOT(ISNUMBER(posicao_contratual!B160)),NOT(ISNUMBER(posicao_contratual!S160))),"",ROUND(posicao_contratual!B160*posicao_contratual!S160,2))</f>
        <v/>
      </c>
      <c r="G162" s="195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5" t="str">
        <f>IF(posicao_contratual!A161="","",posicao_contratual!B161)</f>
        <v/>
      </c>
      <c r="C163" s="195" t="str">
        <f>IF(OR(posicao_contratual!A161="",NOT(ISNUMBER(posicao_contratual!B161)),NOT(ISNUMBER(posicao_contratual!G161))),"",ROUND(posicao_contratual!B161*posicao_contratual!G161,2))</f>
        <v/>
      </c>
      <c r="D163" s="195" t="str">
        <f>IF(OR(posicao_contratual!A161="",NOT(ISNUMBER(posicao_contratual!B161)),NOT(ISNUMBER(posicao_contratual!K161))),"",ROUND(posicao_contratual!B161*posicao_contratual!K161,2))</f>
        <v/>
      </c>
      <c r="E163" s="195" t="str">
        <f>IF(OR(posicao_contratual!A161="",NOT(ISNUMBER(posicao_contratual!B161)),NOT(ISNUMBER(posicao_contratual!O161))),"",ROUND(posicao_contratual!B161*posicao_contratual!O161,2))</f>
        <v/>
      </c>
      <c r="F163" s="195" t="str">
        <f>IF(OR(posicao_contratual!A161="",NOT(ISNUMBER(posicao_contratual!B161)),NOT(ISNUMBER(posicao_contratual!S161))),"",ROUND(posicao_contratual!B161*posicao_contratual!S161,2))</f>
        <v/>
      </c>
      <c r="G163" s="195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5" t="str">
        <f>IF(posicao_contratual!A162="","",posicao_contratual!B162)</f>
        <v/>
      </c>
      <c r="C164" s="195" t="str">
        <f>IF(OR(posicao_contratual!A162="",NOT(ISNUMBER(posicao_contratual!B162)),NOT(ISNUMBER(posicao_contratual!G162))),"",ROUND(posicao_contratual!B162*posicao_contratual!G162,2))</f>
        <v/>
      </c>
      <c r="D164" s="195" t="str">
        <f>IF(OR(posicao_contratual!A162="",NOT(ISNUMBER(posicao_contratual!B162)),NOT(ISNUMBER(posicao_contratual!K162))),"",ROUND(posicao_contratual!B162*posicao_contratual!K162,2))</f>
        <v/>
      </c>
      <c r="E164" s="195" t="str">
        <f>IF(OR(posicao_contratual!A162="",NOT(ISNUMBER(posicao_contratual!B162)),NOT(ISNUMBER(posicao_contratual!O162))),"",ROUND(posicao_contratual!B162*posicao_contratual!O162,2))</f>
        <v/>
      </c>
      <c r="F164" s="195" t="str">
        <f>IF(OR(posicao_contratual!A162="",NOT(ISNUMBER(posicao_contratual!B162)),NOT(ISNUMBER(posicao_contratual!S162))),"",ROUND(posicao_contratual!B162*posicao_contratual!S162,2))</f>
        <v/>
      </c>
      <c r="G164" s="195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5" t="str">
        <f>IF(posicao_contratual!A163="","",posicao_contratual!B163)</f>
        <v/>
      </c>
      <c r="C165" s="195" t="str">
        <f>IF(OR(posicao_contratual!A163="",NOT(ISNUMBER(posicao_contratual!B163)),NOT(ISNUMBER(posicao_contratual!G163))),"",ROUND(posicao_contratual!B163*posicao_contratual!G163,2))</f>
        <v/>
      </c>
      <c r="D165" s="195" t="str">
        <f>IF(OR(posicao_contratual!A163="",NOT(ISNUMBER(posicao_contratual!B163)),NOT(ISNUMBER(posicao_contratual!K163))),"",ROUND(posicao_contratual!B163*posicao_contratual!K163,2))</f>
        <v/>
      </c>
      <c r="E165" s="195" t="str">
        <f>IF(OR(posicao_contratual!A163="",NOT(ISNUMBER(posicao_contratual!B163)),NOT(ISNUMBER(posicao_contratual!O163))),"",ROUND(posicao_contratual!B163*posicao_contratual!O163,2))</f>
        <v/>
      </c>
      <c r="F165" s="195" t="str">
        <f>IF(OR(posicao_contratual!A163="",NOT(ISNUMBER(posicao_contratual!B163)),NOT(ISNUMBER(posicao_contratual!S163))),"",ROUND(posicao_contratual!B163*posicao_contratual!S163,2))</f>
        <v/>
      </c>
      <c r="G165" s="195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5" t="str">
        <f>IF(posicao_contratual!A164="","",posicao_contratual!B164)</f>
        <v/>
      </c>
      <c r="C166" s="195" t="str">
        <f>IF(OR(posicao_contratual!A164="",NOT(ISNUMBER(posicao_contratual!B164)),NOT(ISNUMBER(posicao_contratual!G164))),"",ROUND(posicao_contratual!B164*posicao_contratual!G164,2))</f>
        <v/>
      </c>
      <c r="D166" s="195" t="str">
        <f>IF(OR(posicao_contratual!A164="",NOT(ISNUMBER(posicao_contratual!B164)),NOT(ISNUMBER(posicao_contratual!K164))),"",ROUND(posicao_contratual!B164*posicao_contratual!K164,2))</f>
        <v/>
      </c>
      <c r="E166" s="195" t="str">
        <f>IF(OR(posicao_contratual!A164="",NOT(ISNUMBER(posicao_contratual!B164)),NOT(ISNUMBER(posicao_contratual!O164))),"",ROUND(posicao_contratual!B164*posicao_contratual!O164,2))</f>
        <v/>
      </c>
      <c r="F166" s="195" t="str">
        <f>IF(OR(posicao_contratual!A164="",NOT(ISNUMBER(posicao_contratual!B164)),NOT(ISNUMBER(posicao_contratual!S164))),"",ROUND(posicao_contratual!B164*posicao_contratual!S164,2))</f>
        <v/>
      </c>
      <c r="G166" s="195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5" t="str">
        <f>IF(posicao_contratual!A165="","",posicao_contratual!B165)</f>
        <v/>
      </c>
      <c r="C167" s="195" t="str">
        <f>IF(OR(posicao_contratual!A165="",NOT(ISNUMBER(posicao_contratual!B165)),NOT(ISNUMBER(posicao_contratual!G165))),"",ROUND(posicao_contratual!B165*posicao_contratual!G165,2))</f>
        <v/>
      </c>
      <c r="D167" s="195" t="str">
        <f>IF(OR(posicao_contratual!A165="",NOT(ISNUMBER(posicao_contratual!B165)),NOT(ISNUMBER(posicao_contratual!K165))),"",ROUND(posicao_contratual!B165*posicao_contratual!K165,2))</f>
        <v/>
      </c>
      <c r="E167" s="195" t="str">
        <f>IF(OR(posicao_contratual!A165="",NOT(ISNUMBER(posicao_contratual!B165)),NOT(ISNUMBER(posicao_contratual!O165))),"",ROUND(posicao_contratual!B165*posicao_contratual!O165,2))</f>
        <v/>
      </c>
      <c r="F167" s="195" t="str">
        <f>IF(OR(posicao_contratual!A165="",NOT(ISNUMBER(posicao_contratual!B165)),NOT(ISNUMBER(posicao_contratual!S165))),"",ROUND(posicao_contratual!B165*posicao_contratual!S165,2))</f>
        <v/>
      </c>
      <c r="G167" s="195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5" t="str">
        <f>IF(posicao_contratual!A166="","",posicao_contratual!B166)</f>
        <v/>
      </c>
      <c r="C168" s="195" t="str">
        <f>IF(OR(posicao_contratual!A166="",NOT(ISNUMBER(posicao_contratual!B166)),NOT(ISNUMBER(posicao_contratual!G166))),"",ROUND(posicao_contratual!B166*posicao_contratual!G166,2))</f>
        <v/>
      </c>
      <c r="D168" s="195" t="str">
        <f>IF(OR(posicao_contratual!A166="",NOT(ISNUMBER(posicao_contratual!B166)),NOT(ISNUMBER(posicao_contratual!K166))),"",ROUND(posicao_contratual!B166*posicao_contratual!K166,2))</f>
        <v/>
      </c>
      <c r="E168" s="195" t="str">
        <f>IF(OR(posicao_contratual!A166="",NOT(ISNUMBER(posicao_contratual!B166)),NOT(ISNUMBER(posicao_contratual!O166))),"",ROUND(posicao_contratual!B166*posicao_contratual!O166,2))</f>
        <v/>
      </c>
      <c r="F168" s="195" t="str">
        <f>IF(OR(posicao_contratual!A166="",NOT(ISNUMBER(posicao_contratual!B166)),NOT(ISNUMBER(posicao_contratual!S166))),"",ROUND(posicao_contratual!B166*posicao_contratual!S166,2))</f>
        <v/>
      </c>
      <c r="G168" s="195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5" t="str">
        <f>IF(posicao_contratual!A167="","",posicao_contratual!B167)</f>
        <v/>
      </c>
      <c r="C169" s="195" t="str">
        <f>IF(OR(posicao_contratual!A167="",NOT(ISNUMBER(posicao_contratual!B167)),NOT(ISNUMBER(posicao_contratual!G167))),"",ROUND(posicao_contratual!B167*posicao_contratual!G167,2))</f>
        <v/>
      </c>
      <c r="D169" s="195" t="str">
        <f>IF(OR(posicao_contratual!A167="",NOT(ISNUMBER(posicao_contratual!B167)),NOT(ISNUMBER(posicao_contratual!K167))),"",ROUND(posicao_contratual!B167*posicao_contratual!K167,2))</f>
        <v/>
      </c>
      <c r="E169" s="195" t="str">
        <f>IF(OR(posicao_contratual!A167="",NOT(ISNUMBER(posicao_contratual!B167)),NOT(ISNUMBER(posicao_contratual!O167))),"",ROUND(posicao_contratual!B167*posicao_contratual!O167,2))</f>
        <v/>
      </c>
      <c r="F169" s="195" t="str">
        <f>IF(OR(posicao_contratual!A167="",NOT(ISNUMBER(posicao_contratual!B167)),NOT(ISNUMBER(posicao_contratual!S167))),"",ROUND(posicao_contratual!B167*posicao_contratual!S167,2))</f>
        <v/>
      </c>
      <c r="G169" s="195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5" t="str">
        <f>IF(posicao_contratual!A168="","",posicao_contratual!B168)</f>
        <v/>
      </c>
      <c r="C170" s="195" t="str">
        <f>IF(OR(posicao_contratual!A168="",NOT(ISNUMBER(posicao_contratual!B168)),NOT(ISNUMBER(posicao_contratual!G168))),"",ROUND(posicao_contratual!B168*posicao_contratual!G168,2))</f>
        <v/>
      </c>
      <c r="D170" s="195" t="str">
        <f>IF(OR(posicao_contratual!A168="",NOT(ISNUMBER(posicao_contratual!B168)),NOT(ISNUMBER(posicao_contratual!K168))),"",ROUND(posicao_contratual!B168*posicao_contratual!K168,2))</f>
        <v/>
      </c>
      <c r="E170" s="195" t="str">
        <f>IF(OR(posicao_contratual!A168="",NOT(ISNUMBER(posicao_contratual!B168)),NOT(ISNUMBER(posicao_contratual!O168))),"",ROUND(posicao_contratual!B168*posicao_contratual!O168,2))</f>
        <v/>
      </c>
      <c r="F170" s="195" t="str">
        <f>IF(OR(posicao_contratual!A168="",NOT(ISNUMBER(posicao_contratual!B168)),NOT(ISNUMBER(posicao_contratual!S168))),"",ROUND(posicao_contratual!B168*posicao_contratual!S168,2))</f>
        <v/>
      </c>
      <c r="G170" s="195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5" t="str">
        <f>IF(posicao_contratual!A169="","",posicao_contratual!B169)</f>
        <v/>
      </c>
      <c r="C171" s="195" t="str">
        <f>IF(OR(posicao_contratual!A169="",NOT(ISNUMBER(posicao_contratual!B169)),NOT(ISNUMBER(posicao_contratual!G169))),"",ROUND(posicao_contratual!B169*posicao_contratual!G169,2))</f>
        <v/>
      </c>
      <c r="D171" s="195" t="str">
        <f>IF(OR(posicao_contratual!A169="",NOT(ISNUMBER(posicao_contratual!B169)),NOT(ISNUMBER(posicao_contratual!K169))),"",ROUND(posicao_contratual!B169*posicao_contratual!K169,2))</f>
        <v/>
      </c>
      <c r="E171" s="195" t="str">
        <f>IF(OR(posicao_contratual!A169="",NOT(ISNUMBER(posicao_contratual!B169)),NOT(ISNUMBER(posicao_contratual!O169))),"",ROUND(posicao_contratual!B169*posicao_contratual!O169,2))</f>
        <v/>
      </c>
      <c r="F171" s="195" t="str">
        <f>IF(OR(posicao_contratual!A169="",NOT(ISNUMBER(posicao_contratual!B169)),NOT(ISNUMBER(posicao_contratual!S169))),"",ROUND(posicao_contratual!B169*posicao_contratual!S169,2))</f>
        <v/>
      </c>
      <c r="G171" s="195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5" t="str">
        <f>IF(posicao_contratual!A170="","",posicao_contratual!B170)</f>
        <v/>
      </c>
      <c r="C172" s="195" t="str">
        <f>IF(OR(posicao_contratual!A170="",NOT(ISNUMBER(posicao_contratual!B170)),NOT(ISNUMBER(posicao_contratual!G170))),"",ROUND(posicao_contratual!B170*posicao_contratual!G170,2))</f>
        <v/>
      </c>
      <c r="D172" s="195" t="str">
        <f>IF(OR(posicao_contratual!A170="",NOT(ISNUMBER(posicao_contratual!B170)),NOT(ISNUMBER(posicao_contratual!K170))),"",ROUND(posicao_contratual!B170*posicao_contratual!K170,2))</f>
        <v/>
      </c>
      <c r="E172" s="195" t="str">
        <f>IF(OR(posicao_contratual!A170="",NOT(ISNUMBER(posicao_contratual!B170)),NOT(ISNUMBER(posicao_contratual!O170))),"",ROUND(posicao_contratual!B170*posicao_contratual!O170,2))</f>
        <v/>
      </c>
      <c r="F172" s="195" t="str">
        <f>IF(OR(posicao_contratual!A170="",NOT(ISNUMBER(posicao_contratual!B170)),NOT(ISNUMBER(posicao_contratual!S170))),"",ROUND(posicao_contratual!B170*posicao_contratual!S170,2))</f>
        <v/>
      </c>
      <c r="G172" s="195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5" t="str">
        <f>IF(posicao_contratual!A171="","",posicao_contratual!B171)</f>
        <v/>
      </c>
      <c r="C173" s="195" t="str">
        <f>IF(OR(posicao_contratual!A171="",NOT(ISNUMBER(posicao_contratual!B171)),NOT(ISNUMBER(posicao_contratual!G171))),"",ROUND(posicao_contratual!B171*posicao_contratual!G171,2))</f>
        <v/>
      </c>
      <c r="D173" s="195" t="str">
        <f>IF(OR(posicao_contratual!A171="",NOT(ISNUMBER(posicao_contratual!B171)),NOT(ISNUMBER(posicao_contratual!K171))),"",ROUND(posicao_contratual!B171*posicao_contratual!K171,2))</f>
        <v/>
      </c>
      <c r="E173" s="195" t="str">
        <f>IF(OR(posicao_contratual!A171="",NOT(ISNUMBER(posicao_contratual!B171)),NOT(ISNUMBER(posicao_contratual!O171))),"",ROUND(posicao_contratual!B171*posicao_contratual!O171,2))</f>
        <v/>
      </c>
      <c r="F173" s="195" t="str">
        <f>IF(OR(posicao_contratual!A171="",NOT(ISNUMBER(posicao_contratual!B171)),NOT(ISNUMBER(posicao_contratual!S171))),"",ROUND(posicao_contratual!B171*posicao_contratual!S171,2))</f>
        <v/>
      </c>
      <c r="G173" s="195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5" t="str">
        <f>IF(posicao_contratual!A172="","",posicao_contratual!B172)</f>
        <v/>
      </c>
      <c r="C174" s="195" t="str">
        <f>IF(OR(posicao_contratual!A172="",NOT(ISNUMBER(posicao_contratual!B172)),NOT(ISNUMBER(posicao_contratual!G172))),"",ROUND(posicao_contratual!B172*posicao_contratual!G172,2))</f>
        <v/>
      </c>
      <c r="D174" s="195" t="str">
        <f>IF(OR(posicao_contratual!A172="",NOT(ISNUMBER(posicao_contratual!B172)),NOT(ISNUMBER(posicao_contratual!K172))),"",ROUND(posicao_contratual!B172*posicao_contratual!K172,2))</f>
        <v/>
      </c>
      <c r="E174" s="195" t="str">
        <f>IF(OR(posicao_contratual!A172="",NOT(ISNUMBER(posicao_contratual!B172)),NOT(ISNUMBER(posicao_contratual!O172))),"",ROUND(posicao_contratual!B172*posicao_contratual!O172,2))</f>
        <v/>
      </c>
      <c r="F174" s="195" t="str">
        <f>IF(OR(posicao_contratual!A172="",NOT(ISNUMBER(posicao_contratual!B172)),NOT(ISNUMBER(posicao_contratual!S172))),"",ROUND(posicao_contratual!B172*posicao_contratual!S172,2))</f>
        <v/>
      </c>
      <c r="G174" s="195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5" t="str">
        <f>IF(posicao_contratual!A173="","",posicao_contratual!B173)</f>
        <v/>
      </c>
      <c r="C175" s="195" t="str">
        <f>IF(OR(posicao_contratual!A173="",NOT(ISNUMBER(posicao_contratual!B173)),NOT(ISNUMBER(posicao_contratual!G173))),"",ROUND(posicao_contratual!B173*posicao_contratual!G173,2))</f>
        <v/>
      </c>
      <c r="D175" s="195" t="str">
        <f>IF(OR(posicao_contratual!A173="",NOT(ISNUMBER(posicao_contratual!B173)),NOT(ISNUMBER(posicao_contratual!K173))),"",ROUND(posicao_contratual!B173*posicao_contratual!K173,2))</f>
        <v/>
      </c>
      <c r="E175" s="195" t="str">
        <f>IF(OR(posicao_contratual!A173="",NOT(ISNUMBER(posicao_contratual!B173)),NOT(ISNUMBER(posicao_contratual!O173))),"",ROUND(posicao_contratual!B173*posicao_contratual!O173,2))</f>
        <v/>
      </c>
      <c r="F175" s="195" t="str">
        <f>IF(OR(posicao_contratual!A173="",NOT(ISNUMBER(posicao_contratual!B173)),NOT(ISNUMBER(posicao_contratual!S173))),"",ROUND(posicao_contratual!B173*posicao_contratual!S173,2))</f>
        <v/>
      </c>
      <c r="G175" s="195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5" t="str">
        <f>IF(posicao_contratual!A174="","",posicao_contratual!B174)</f>
        <v/>
      </c>
      <c r="C176" s="195" t="str">
        <f>IF(OR(posicao_contratual!A174="",NOT(ISNUMBER(posicao_contratual!B174)),NOT(ISNUMBER(posicao_contratual!G174))),"",ROUND(posicao_contratual!B174*posicao_contratual!G174,2))</f>
        <v/>
      </c>
      <c r="D176" s="195" t="str">
        <f>IF(OR(posicao_contratual!A174="",NOT(ISNUMBER(posicao_contratual!B174)),NOT(ISNUMBER(posicao_contratual!K174))),"",ROUND(posicao_contratual!B174*posicao_contratual!K174,2))</f>
        <v/>
      </c>
      <c r="E176" s="195" t="str">
        <f>IF(OR(posicao_contratual!A174="",NOT(ISNUMBER(posicao_contratual!B174)),NOT(ISNUMBER(posicao_contratual!O174))),"",ROUND(posicao_contratual!B174*posicao_contratual!O174,2))</f>
        <v/>
      </c>
      <c r="F176" s="195" t="str">
        <f>IF(OR(posicao_contratual!A174="",NOT(ISNUMBER(posicao_contratual!B174)),NOT(ISNUMBER(posicao_contratual!S174))),"",ROUND(posicao_contratual!B174*posicao_contratual!S174,2))</f>
        <v/>
      </c>
      <c r="G176" s="195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5" t="str">
        <f>IF(posicao_contratual!A175="","",posicao_contratual!B175)</f>
        <v/>
      </c>
      <c r="C177" s="195" t="str">
        <f>IF(OR(posicao_contratual!A175="",NOT(ISNUMBER(posicao_contratual!B175)),NOT(ISNUMBER(posicao_contratual!G175))),"",ROUND(posicao_contratual!B175*posicao_contratual!G175,2))</f>
        <v/>
      </c>
      <c r="D177" s="195" t="str">
        <f>IF(OR(posicao_contratual!A175="",NOT(ISNUMBER(posicao_contratual!B175)),NOT(ISNUMBER(posicao_contratual!K175))),"",ROUND(posicao_contratual!B175*posicao_contratual!K175,2))</f>
        <v/>
      </c>
      <c r="E177" s="195" t="str">
        <f>IF(OR(posicao_contratual!A175="",NOT(ISNUMBER(posicao_contratual!B175)),NOT(ISNUMBER(posicao_contratual!O175))),"",ROUND(posicao_contratual!B175*posicao_contratual!O175,2))</f>
        <v/>
      </c>
      <c r="F177" s="195" t="str">
        <f>IF(OR(posicao_contratual!A175="",NOT(ISNUMBER(posicao_contratual!B175)),NOT(ISNUMBER(posicao_contratual!S175))),"",ROUND(posicao_contratual!B175*posicao_contratual!S175,2))</f>
        <v/>
      </c>
      <c r="G177" s="195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5" t="str">
        <f>IF(posicao_contratual!A176="","",posicao_contratual!B176)</f>
        <v/>
      </c>
      <c r="C178" s="195" t="str">
        <f>IF(OR(posicao_contratual!A176="",NOT(ISNUMBER(posicao_contratual!B176)),NOT(ISNUMBER(posicao_contratual!G176))),"",ROUND(posicao_contratual!B176*posicao_contratual!G176,2))</f>
        <v/>
      </c>
      <c r="D178" s="195" t="str">
        <f>IF(OR(posicao_contratual!A176="",NOT(ISNUMBER(posicao_contratual!B176)),NOT(ISNUMBER(posicao_contratual!K176))),"",ROUND(posicao_contratual!B176*posicao_contratual!K176,2))</f>
        <v/>
      </c>
      <c r="E178" s="195" t="str">
        <f>IF(OR(posicao_contratual!A176="",NOT(ISNUMBER(posicao_contratual!B176)),NOT(ISNUMBER(posicao_contratual!O176))),"",ROUND(posicao_contratual!B176*posicao_contratual!O176,2))</f>
        <v/>
      </c>
      <c r="F178" s="195" t="str">
        <f>IF(OR(posicao_contratual!A176="",NOT(ISNUMBER(posicao_contratual!B176)),NOT(ISNUMBER(posicao_contratual!S176))),"",ROUND(posicao_contratual!B176*posicao_contratual!S176,2))</f>
        <v/>
      </c>
      <c r="G178" s="195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5" t="str">
        <f>IF(posicao_contratual!A177="","",posicao_contratual!B177)</f>
        <v/>
      </c>
      <c r="C179" s="195" t="str">
        <f>IF(OR(posicao_contratual!A177="",NOT(ISNUMBER(posicao_contratual!B177)),NOT(ISNUMBER(posicao_contratual!G177))),"",ROUND(posicao_contratual!B177*posicao_contratual!G177,2))</f>
        <v/>
      </c>
      <c r="D179" s="195" t="str">
        <f>IF(OR(posicao_contratual!A177="",NOT(ISNUMBER(posicao_contratual!B177)),NOT(ISNUMBER(posicao_contratual!K177))),"",ROUND(posicao_contratual!B177*posicao_contratual!K177,2))</f>
        <v/>
      </c>
      <c r="E179" s="195" t="str">
        <f>IF(OR(posicao_contratual!A177="",NOT(ISNUMBER(posicao_contratual!B177)),NOT(ISNUMBER(posicao_contratual!O177))),"",ROUND(posicao_contratual!B177*posicao_contratual!O177,2))</f>
        <v/>
      </c>
      <c r="F179" s="195" t="str">
        <f>IF(OR(posicao_contratual!A177="",NOT(ISNUMBER(posicao_contratual!B177)),NOT(ISNUMBER(posicao_contratual!S177))),"",ROUND(posicao_contratual!B177*posicao_contratual!S177,2))</f>
        <v/>
      </c>
      <c r="G179" s="195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5" t="str">
        <f>IF(posicao_contratual!A178="","",posicao_contratual!B178)</f>
        <v/>
      </c>
      <c r="C180" s="195" t="str">
        <f>IF(OR(posicao_contratual!A178="",NOT(ISNUMBER(posicao_contratual!B178)),NOT(ISNUMBER(posicao_contratual!G178))),"",ROUND(posicao_contratual!B178*posicao_contratual!G178,2))</f>
        <v/>
      </c>
      <c r="D180" s="195" t="str">
        <f>IF(OR(posicao_contratual!A178="",NOT(ISNUMBER(posicao_contratual!B178)),NOT(ISNUMBER(posicao_contratual!K178))),"",ROUND(posicao_contratual!B178*posicao_contratual!K178,2))</f>
        <v/>
      </c>
      <c r="E180" s="195" t="str">
        <f>IF(OR(posicao_contratual!A178="",NOT(ISNUMBER(posicao_contratual!B178)),NOT(ISNUMBER(posicao_contratual!O178))),"",ROUND(posicao_contratual!B178*posicao_contratual!O178,2))</f>
        <v/>
      </c>
      <c r="F180" s="195" t="str">
        <f>IF(OR(posicao_contratual!A178="",NOT(ISNUMBER(posicao_contratual!B178)),NOT(ISNUMBER(posicao_contratual!S178))),"",ROUND(posicao_contratual!B178*posicao_contratual!S178,2))</f>
        <v/>
      </c>
      <c r="G180" s="195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5" t="str">
        <f>IF(posicao_contratual!A179="","",posicao_contratual!B179)</f>
        <v/>
      </c>
      <c r="C181" s="195" t="str">
        <f>IF(OR(posicao_contratual!A179="",NOT(ISNUMBER(posicao_contratual!B179)),NOT(ISNUMBER(posicao_contratual!G179))),"",ROUND(posicao_contratual!B179*posicao_contratual!G179,2))</f>
        <v/>
      </c>
      <c r="D181" s="195" t="str">
        <f>IF(OR(posicao_contratual!A179="",NOT(ISNUMBER(posicao_contratual!B179)),NOT(ISNUMBER(posicao_contratual!K179))),"",ROUND(posicao_contratual!B179*posicao_contratual!K179,2))</f>
        <v/>
      </c>
      <c r="E181" s="195" t="str">
        <f>IF(OR(posicao_contratual!A179="",NOT(ISNUMBER(posicao_contratual!B179)),NOT(ISNUMBER(posicao_contratual!O179))),"",ROUND(posicao_contratual!B179*posicao_contratual!O179,2))</f>
        <v/>
      </c>
      <c r="F181" s="195" t="str">
        <f>IF(OR(posicao_contratual!A179="",NOT(ISNUMBER(posicao_contratual!B179)),NOT(ISNUMBER(posicao_contratual!S179))),"",ROUND(posicao_contratual!B179*posicao_contratual!S179,2))</f>
        <v/>
      </c>
      <c r="G181" s="195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5" t="str">
        <f>IF(posicao_contratual!A180="","",posicao_contratual!B180)</f>
        <v/>
      </c>
      <c r="C182" s="195" t="str">
        <f>IF(OR(posicao_contratual!A180="",NOT(ISNUMBER(posicao_contratual!B180)),NOT(ISNUMBER(posicao_contratual!G180))),"",ROUND(posicao_contratual!B180*posicao_contratual!G180,2))</f>
        <v/>
      </c>
      <c r="D182" s="195" t="str">
        <f>IF(OR(posicao_contratual!A180="",NOT(ISNUMBER(posicao_contratual!B180)),NOT(ISNUMBER(posicao_contratual!K180))),"",ROUND(posicao_contratual!B180*posicao_contratual!K180,2))</f>
        <v/>
      </c>
      <c r="E182" s="195" t="str">
        <f>IF(OR(posicao_contratual!A180="",NOT(ISNUMBER(posicao_contratual!B180)),NOT(ISNUMBER(posicao_contratual!O180))),"",ROUND(posicao_contratual!B180*posicao_contratual!O180,2))</f>
        <v/>
      </c>
      <c r="F182" s="195" t="str">
        <f>IF(OR(posicao_contratual!A180="",NOT(ISNUMBER(posicao_contratual!B180)),NOT(ISNUMBER(posicao_contratual!S180))),"",ROUND(posicao_contratual!B180*posicao_contratual!S180,2))</f>
        <v/>
      </c>
      <c r="G182" s="195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5" t="str">
        <f>IF(posicao_contratual!A181="","",posicao_contratual!B181)</f>
        <v/>
      </c>
      <c r="C183" s="195" t="str">
        <f>IF(OR(posicao_contratual!A181="",NOT(ISNUMBER(posicao_contratual!B181)),NOT(ISNUMBER(posicao_contratual!G181))),"",ROUND(posicao_contratual!B181*posicao_contratual!G181,2))</f>
        <v/>
      </c>
      <c r="D183" s="195" t="str">
        <f>IF(OR(posicao_contratual!A181="",NOT(ISNUMBER(posicao_contratual!B181)),NOT(ISNUMBER(posicao_contratual!K181))),"",ROUND(posicao_contratual!B181*posicao_contratual!K181,2))</f>
        <v/>
      </c>
      <c r="E183" s="195" t="str">
        <f>IF(OR(posicao_contratual!A181="",NOT(ISNUMBER(posicao_contratual!B181)),NOT(ISNUMBER(posicao_contratual!O181))),"",ROUND(posicao_contratual!B181*posicao_contratual!O181,2))</f>
        <v/>
      </c>
      <c r="F183" s="195" t="str">
        <f>IF(OR(posicao_contratual!A181="",NOT(ISNUMBER(posicao_contratual!B181)),NOT(ISNUMBER(posicao_contratual!S181))),"",ROUND(posicao_contratual!B181*posicao_contratual!S181,2))</f>
        <v/>
      </c>
      <c r="G183" s="195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5" t="str">
        <f>IF(posicao_contratual!A182="","",posicao_contratual!B182)</f>
        <v/>
      </c>
      <c r="C184" s="195" t="str">
        <f>IF(OR(posicao_contratual!A182="",NOT(ISNUMBER(posicao_contratual!B182)),NOT(ISNUMBER(posicao_contratual!G182))),"",ROUND(posicao_contratual!B182*posicao_contratual!G182,2))</f>
        <v/>
      </c>
      <c r="D184" s="195" t="str">
        <f>IF(OR(posicao_contratual!A182="",NOT(ISNUMBER(posicao_contratual!B182)),NOT(ISNUMBER(posicao_contratual!K182))),"",ROUND(posicao_contratual!B182*posicao_contratual!K182,2))</f>
        <v/>
      </c>
      <c r="E184" s="195" t="str">
        <f>IF(OR(posicao_contratual!A182="",NOT(ISNUMBER(posicao_contratual!B182)),NOT(ISNUMBER(posicao_contratual!O182))),"",ROUND(posicao_contratual!B182*posicao_contratual!O182,2))</f>
        <v/>
      </c>
      <c r="F184" s="195" t="str">
        <f>IF(OR(posicao_contratual!A182="",NOT(ISNUMBER(posicao_contratual!B182)),NOT(ISNUMBER(posicao_contratual!S182))),"",ROUND(posicao_contratual!B182*posicao_contratual!S182,2))</f>
        <v/>
      </c>
      <c r="G184" s="195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5" t="str">
        <f>IF(posicao_contratual!A183="","",posicao_contratual!B183)</f>
        <v/>
      </c>
      <c r="C185" s="195" t="str">
        <f>IF(OR(posicao_contratual!A183="",NOT(ISNUMBER(posicao_contratual!B183)),NOT(ISNUMBER(posicao_contratual!G183))),"",ROUND(posicao_contratual!B183*posicao_contratual!G183,2))</f>
        <v/>
      </c>
      <c r="D185" s="195" t="str">
        <f>IF(OR(posicao_contratual!A183="",NOT(ISNUMBER(posicao_contratual!B183)),NOT(ISNUMBER(posicao_contratual!K183))),"",ROUND(posicao_contratual!B183*posicao_contratual!K183,2))</f>
        <v/>
      </c>
      <c r="E185" s="195" t="str">
        <f>IF(OR(posicao_contratual!A183="",NOT(ISNUMBER(posicao_contratual!B183)),NOT(ISNUMBER(posicao_contratual!O183))),"",ROUND(posicao_contratual!B183*posicao_contratual!O183,2))</f>
        <v/>
      </c>
      <c r="F185" s="195" t="str">
        <f>IF(OR(posicao_contratual!A183="",NOT(ISNUMBER(posicao_contratual!B183)),NOT(ISNUMBER(posicao_contratual!S183))),"",ROUND(posicao_contratual!B183*posicao_contratual!S183,2))</f>
        <v/>
      </c>
      <c r="G185" s="195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5" t="str">
        <f>IF(posicao_contratual!A184="","",posicao_contratual!B184)</f>
        <v/>
      </c>
      <c r="C186" s="195" t="str">
        <f>IF(OR(posicao_contratual!A184="",NOT(ISNUMBER(posicao_contratual!B184)),NOT(ISNUMBER(posicao_contratual!G184))),"",ROUND(posicao_contratual!B184*posicao_contratual!G184,2))</f>
        <v/>
      </c>
      <c r="D186" s="195" t="str">
        <f>IF(OR(posicao_contratual!A184="",NOT(ISNUMBER(posicao_contratual!B184)),NOT(ISNUMBER(posicao_contratual!K184))),"",ROUND(posicao_contratual!B184*posicao_contratual!K184,2))</f>
        <v/>
      </c>
      <c r="E186" s="195" t="str">
        <f>IF(OR(posicao_contratual!A184="",NOT(ISNUMBER(posicao_contratual!B184)),NOT(ISNUMBER(posicao_contratual!O184))),"",ROUND(posicao_contratual!B184*posicao_contratual!O184,2))</f>
        <v/>
      </c>
      <c r="F186" s="195" t="str">
        <f>IF(OR(posicao_contratual!A184="",NOT(ISNUMBER(posicao_contratual!B184)),NOT(ISNUMBER(posicao_contratual!S184))),"",ROUND(posicao_contratual!B184*posicao_contratual!S184,2))</f>
        <v/>
      </c>
      <c r="G186" s="195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5" t="str">
        <f>IF(posicao_contratual!A185="","",posicao_contratual!B185)</f>
        <v/>
      </c>
      <c r="C187" s="195" t="str">
        <f>IF(OR(posicao_contratual!A185="",NOT(ISNUMBER(posicao_contratual!B185)),NOT(ISNUMBER(posicao_contratual!G185))),"",ROUND(posicao_contratual!B185*posicao_contratual!G185,2))</f>
        <v/>
      </c>
      <c r="D187" s="195" t="str">
        <f>IF(OR(posicao_contratual!A185="",NOT(ISNUMBER(posicao_contratual!B185)),NOT(ISNUMBER(posicao_contratual!K185))),"",ROUND(posicao_contratual!B185*posicao_contratual!K185,2))</f>
        <v/>
      </c>
      <c r="E187" s="195" t="str">
        <f>IF(OR(posicao_contratual!A185="",NOT(ISNUMBER(posicao_contratual!B185)),NOT(ISNUMBER(posicao_contratual!O185))),"",ROUND(posicao_contratual!B185*posicao_contratual!O185,2))</f>
        <v/>
      </c>
      <c r="F187" s="195" t="str">
        <f>IF(OR(posicao_contratual!A185="",NOT(ISNUMBER(posicao_contratual!B185)),NOT(ISNUMBER(posicao_contratual!S185))),"",ROUND(posicao_contratual!B185*posicao_contratual!S185,2))</f>
        <v/>
      </c>
      <c r="G187" s="195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5" t="str">
        <f>IF(posicao_contratual!A186="","",posicao_contratual!B186)</f>
        <v/>
      </c>
      <c r="C188" s="195" t="str">
        <f>IF(OR(posicao_contratual!A186="",NOT(ISNUMBER(posicao_contratual!B186)),NOT(ISNUMBER(posicao_contratual!G186))),"",ROUND(posicao_contratual!B186*posicao_contratual!G186,2))</f>
        <v/>
      </c>
      <c r="D188" s="195" t="str">
        <f>IF(OR(posicao_contratual!A186="",NOT(ISNUMBER(posicao_contratual!B186)),NOT(ISNUMBER(posicao_contratual!K186))),"",ROUND(posicao_contratual!B186*posicao_contratual!K186,2))</f>
        <v/>
      </c>
      <c r="E188" s="195" t="str">
        <f>IF(OR(posicao_contratual!A186="",NOT(ISNUMBER(posicao_contratual!B186)),NOT(ISNUMBER(posicao_contratual!O186))),"",ROUND(posicao_contratual!B186*posicao_contratual!O186,2))</f>
        <v/>
      </c>
      <c r="F188" s="195" t="str">
        <f>IF(OR(posicao_contratual!A186="",NOT(ISNUMBER(posicao_contratual!B186)),NOT(ISNUMBER(posicao_contratual!S186))),"",ROUND(posicao_contratual!B186*posicao_contratual!S186,2))</f>
        <v/>
      </c>
      <c r="G188" s="195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5" t="str">
        <f>IF(posicao_contratual!A187="","",posicao_contratual!B187)</f>
        <v/>
      </c>
      <c r="C189" s="195" t="str">
        <f>IF(OR(posicao_contratual!A187="",NOT(ISNUMBER(posicao_contratual!B187)),NOT(ISNUMBER(posicao_contratual!G187))),"",ROUND(posicao_contratual!B187*posicao_contratual!G187,2))</f>
        <v/>
      </c>
      <c r="D189" s="195" t="str">
        <f>IF(OR(posicao_contratual!A187="",NOT(ISNUMBER(posicao_contratual!B187)),NOT(ISNUMBER(posicao_contratual!K187))),"",ROUND(posicao_contratual!B187*posicao_contratual!K187,2))</f>
        <v/>
      </c>
      <c r="E189" s="195" t="str">
        <f>IF(OR(posicao_contratual!A187="",NOT(ISNUMBER(posicao_contratual!B187)),NOT(ISNUMBER(posicao_contratual!O187))),"",ROUND(posicao_contratual!B187*posicao_contratual!O187,2))</f>
        <v/>
      </c>
      <c r="F189" s="195" t="str">
        <f>IF(OR(posicao_contratual!A187="",NOT(ISNUMBER(posicao_contratual!B187)),NOT(ISNUMBER(posicao_contratual!S187))),"",ROUND(posicao_contratual!B187*posicao_contratual!S187,2))</f>
        <v/>
      </c>
      <c r="G189" s="195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5" t="str">
        <f>IF(posicao_contratual!A188="","",posicao_contratual!B188)</f>
        <v/>
      </c>
      <c r="C190" s="195" t="str">
        <f>IF(OR(posicao_contratual!A188="",NOT(ISNUMBER(posicao_contratual!B188)),NOT(ISNUMBER(posicao_contratual!G188))),"",ROUND(posicao_contratual!B188*posicao_contratual!G188,2))</f>
        <v/>
      </c>
      <c r="D190" s="195" t="str">
        <f>IF(OR(posicao_contratual!A188="",NOT(ISNUMBER(posicao_contratual!B188)),NOT(ISNUMBER(posicao_contratual!K188))),"",ROUND(posicao_contratual!B188*posicao_contratual!K188,2))</f>
        <v/>
      </c>
      <c r="E190" s="195" t="str">
        <f>IF(OR(posicao_contratual!A188="",NOT(ISNUMBER(posicao_contratual!B188)),NOT(ISNUMBER(posicao_contratual!O188))),"",ROUND(posicao_contratual!B188*posicao_contratual!O188,2))</f>
        <v/>
      </c>
      <c r="F190" s="195" t="str">
        <f>IF(OR(posicao_contratual!A188="",NOT(ISNUMBER(posicao_contratual!B188)),NOT(ISNUMBER(posicao_contratual!S188))),"",ROUND(posicao_contratual!B188*posicao_contratual!S188,2))</f>
        <v/>
      </c>
      <c r="G190" s="195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5" t="str">
        <f>IF(posicao_contratual!A189="","",posicao_contratual!B189)</f>
        <v/>
      </c>
      <c r="C191" s="195" t="str">
        <f>IF(OR(posicao_contratual!A189="",NOT(ISNUMBER(posicao_contratual!B189)),NOT(ISNUMBER(posicao_contratual!G189))),"",ROUND(posicao_contratual!B189*posicao_contratual!G189,2))</f>
        <v/>
      </c>
      <c r="D191" s="195" t="str">
        <f>IF(OR(posicao_contratual!A189="",NOT(ISNUMBER(posicao_contratual!B189)),NOT(ISNUMBER(posicao_contratual!K189))),"",ROUND(posicao_contratual!B189*posicao_contratual!K189,2))</f>
        <v/>
      </c>
      <c r="E191" s="195" t="str">
        <f>IF(OR(posicao_contratual!A189="",NOT(ISNUMBER(posicao_contratual!B189)),NOT(ISNUMBER(posicao_contratual!O189))),"",ROUND(posicao_contratual!B189*posicao_contratual!O189,2))</f>
        <v/>
      </c>
      <c r="F191" s="195" t="str">
        <f>IF(OR(posicao_contratual!A189="",NOT(ISNUMBER(posicao_contratual!B189)),NOT(ISNUMBER(posicao_contratual!S189))),"",ROUND(posicao_contratual!B189*posicao_contratual!S189,2))</f>
        <v/>
      </c>
      <c r="G191" s="195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5" t="str">
        <f>IF(posicao_contratual!A190="","",posicao_contratual!B190)</f>
        <v/>
      </c>
      <c r="C192" s="195" t="str">
        <f>IF(OR(posicao_contratual!A190="",NOT(ISNUMBER(posicao_contratual!B190)),NOT(ISNUMBER(posicao_contratual!G190))),"",ROUND(posicao_contratual!B190*posicao_contratual!G190,2))</f>
        <v/>
      </c>
      <c r="D192" s="195" t="str">
        <f>IF(OR(posicao_contratual!A190="",NOT(ISNUMBER(posicao_contratual!B190)),NOT(ISNUMBER(posicao_contratual!K190))),"",ROUND(posicao_contratual!B190*posicao_contratual!K190,2))</f>
        <v/>
      </c>
      <c r="E192" s="195" t="str">
        <f>IF(OR(posicao_contratual!A190="",NOT(ISNUMBER(posicao_contratual!B190)),NOT(ISNUMBER(posicao_contratual!O190))),"",ROUND(posicao_contratual!B190*posicao_contratual!O190,2))</f>
        <v/>
      </c>
      <c r="F192" s="195" t="str">
        <f>IF(OR(posicao_contratual!A190="",NOT(ISNUMBER(posicao_contratual!B190)),NOT(ISNUMBER(posicao_contratual!S190))),"",ROUND(posicao_contratual!B190*posicao_contratual!S190,2))</f>
        <v/>
      </c>
      <c r="G192" s="195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5" t="str">
        <f>IF(posicao_contratual!A191="","",posicao_contratual!B191)</f>
        <v/>
      </c>
      <c r="C193" s="195" t="str">
        <f>IF(OR(posicao_contratual!A191="",NOT(ISNUMBER(posicao_contratual!B191)),NOT(ISNUMBER(posicao_contratual!G191))),"",ROUND(posicao_contratual!B191*posicao_contratual!G191,2))</f>
        <v/>
      </c>
      <c r="D193" s="195" t="str">
        <f>IF(OR(posicao_contratual!A191="",NOT(ISNUMBER(posicao_contratual!B191)),NOT(ISNUMBER(posicao_contratual!K191))),"",ROUND(posicao_contratual!B191*posicao_contratual!K191,2))</f>
        <v/>
      </c>
      <c r="E193" s="195" t="str">
        <f>IF(OR(posicao_contratual!A191="",NOT(ISNUMBER(posicao_contratual!B191)),NOT(ISNUMBER(posicao_contratual!O191))),"",ROUND(posicao_contratual!B191*posicao_contratual!O191,2))</f>
        <v/>
      </c>
      <c r="F193" s="195" t="str">
        <f>IF(OR(posicao_contratual!A191="",NOT(ISNUMBER(posicao_contratual!B191)),NOT(ISNUMBER(posicao_contratual!S191))),"",ROUND(posicao_contratual!B191*posicao_contratual!S191,2))</f>
        <v/>
      </c>
      <c r="G193" s="195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5" t="str">
        <f>IF(posicao_contratual!A192="","",posicao_contratual!B192)</f>
        <v/>
      </c>
      <c r="C194" s="195" t="str">
        <f>IF(OR(posicao_contratual!A192="",NOT(ISNUMBER(posicao_contratual!B192)),NOT(ISNUMBER(posicao_contratual!G192))),"",ROUND(posicao_contratual!B192*posicao_contratual!G192,2))</f>
        <v/>
      </c>
      <c r="D194" s="195" t="str">
        <f>IF(OR(posicao_contratual!A192="",NOT(ISNUMBER(posicao_contratual!B192)),NOT(ISNUMBER(posicao_contratual!K192))),"",ROUND(posicao_contratual!B192*posicao_contratual!K192,2))</f>
        <v/>
      </c>
      <c r="E194" s="195" t="str">
        <f>IF(OR(posicao_contratual!A192="",NOT(ISNUMBER(posicao_contratual!B192)),NOT(ISNUMBER(posicao_contratual!O192))),"",ROUND(posicao_contratual!B192*posicao_contratual!O192,2))</f>
        <v/>
      </c>
      <c r="F194" s="195" t="str">
        <f>IF(OR(posicao_contratual!A192="",NOT(ISNUMBER(posicao_contratual!B192)),NOT(ISNUMBER(posicao_contratual!S192))),"",ROUND(posicao_contratual!B192*posicao_contratual!S192,2))</f>
        <v/>
      </c>
      <c r="G194" s="195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5" t="str">
        <f>IF(posicao_contratual!A193="","",posicao_contratual!B193)</f>
        <v/>
      </c>
      <c r="C195" s="195" t="str">
        <f>IF(OR(posicao_contratual!A193="",NOT(ISNUMBER(posicao_contratual!B193)),NOT(ISNUMBER(posicao_contratual!G193))),"",ROUND(posicao_contratual!B193*posicao_contratual!G193,2))</f>
        <v/>
      </c>
      <c r="D195" s="195" t="str">
        <f>IF(OR(posicao_contratual!A193="",NOT(ISNUMBER(posicao_contratual!B193)),NOT(ISNUMBER(posicao_contratual!K193))),"",ROUND(posicao_contratual!B193*posicao_contratual!K193,2))</f>
        <v/>
      </c>
      <c r="E195" s="195" t="str">
        <f>IF(OR(posicao_contratual!A193="",NOT(ISNUMBER(posicao_contratual!B193)),NOT(ISNUMBER(posicao_contratual!O193))),"",ROUND(posicao_contratual!B193*posicao_contratual!O193,2))</f>
        <v/>
      </c>
      <c r="F195" s="195" t="str">
        <f>IF(OR(posicao_contratual!A193="",NOT(ISNUMBER(posicao_contratual!B193)),NOT(ISNUMBER(posicao_contratual!S193))),"",ROUND(posicao_contratual!B193*posicao_contratual!S193,2))</f>
        <v/>
      </c>
      <c r="G195" s="195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5" t="str">
        <f>IF(posicao_contratual!A194="","",posicao_contratual!B194)</f>
        <v/>
      </c>
      <c r="C196" s="195" t="str">
        <f>IF(OR(posicao_contratual!A194="",NOT(ISNUMBER(posicao_contratual!B194)),NOT(ISNUMBER(posicao_contratual!G194))),"",ROUND(posicao_contratual!B194*posicao_contratual!G194,2))</f>
        <v/>
      </c>
      <c r="D196" s="195" t="str">
        <f>IF(OR(posicao_contratual!A194="",NOT(ISNUMBER(posicao_contratual!B194)),NOT(ISNUMBER(posicao_contratual!K194))),"",ROUND(posicao_contratual!B194*posicao_contratual!K194,2))</f>
        <v/>
      </c>
      <c r="E196" s="195" t="str">
        <f>IF(OR(posicao_contratual!A194="",NOT(ISNUMBER(posicao_contratual!B194)),NOT(ISNUMBER(posicao_contratual!O194))),"",ROUND(posicao_contratual!B194*posicao_contratual!O194,2))</f>
        <v/>
      </c>
      <c r="F196" s="195" t="str">
        <f>IF(OR(posicao_contratual!A194="",NOT(ISNUMBER(posicao_contratual!B194)),NOT(ISNUMBER(posicao_contratual!S194))),"",ROUND(posicao_contratual!B194*posicao_contratual!S194,2))</f>
        <v/>
      </c>
      <c r="G196" s="195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5" t="str">
        <f>IF(posicao_contratual!A195="","",posicao_contratual!B195)</f>
        <v/>
      </c>
      <c r="C197" s="195" t="str">
        <f>IF(OR(posicao_contratual!A195="",NOT(ISNUMBER(posicao_contratual!B195)),NOT(ISNUMBER(posicao_contratual!G195))),"",ROUND(posicao_contratual!B195*posicao_contratual!G195,2))</f>
        <v/>
      </c>
      <c r="D197" s="195" t="str">
        <f>IF(OR(posicao_contratual!A195="",NOT(ISNUMBER(posicao_contratual!B195)),NOT(ISNUMBER(posicao_contratual!K195))),"",ROUND(posicao_contratual!B195*posicao_contratual!K195,2))</f>
        <v/>
      </c>
      <c r="E197" s="195" t="str">
        <f>IF(OR(posicao_contratual!A195="",NOT(ISNUMBER(posicao_contratual!B195)),NOT(ISNUMBER(posicao_contratual!O195))),"",ROUND(posicao_contratual!B195*posicao_contratual!O195,2))</f>
        <v/>
      </c>
      <c r="F197" s="195" t="str">
        <f>IF(OR(posicao_contratual!A195="",NOT(ISNUMBER(posicao_contratual!B195)),NOT(ISNUMBER(posicao_contratual!S195))),"",ROUND(posicao_contratual!B195*posicao_contratual!S195,2))</f>
        <v/>
      </c>
      <c r="G197" s="195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5" t="str">
        <f>IF(posicao_contratual!A196="","",posicao_contratual!B196)</f>
        <v/>
      </c>
      <c r="C198" s="195" t="str">
        <f>IF(OR(posicao_contratual!A196="",NOT(ISNUMBER(posicao_contratual!B196)),NOT(ISNUMBER(posicao_contratual!G196))),"",ROUND(posicao_contratual!B196*posicao_contratual!G196,2))</f>
        <v/>
      </c>
      <c r="D198" s="195" t="str">
        <f>IF(OR(posicao_contratual!A196="",NOT(ISNUMBER(posicao_contratual!B196)),NOT(ISNUMBER(posicao_contratual!K196))),"",ROUND(posicao_contratual!B196*posicao_contratual!K196,2))</f>
        <v/>
      </c>
      <c r="E198" s="195" t="str">
        <f>IF(OR(posicao_contratual!A196="",NOT(ISNUMBER(posicao_contratual!B196)),NOT(ISNUMBER(posicao_contratual!O196))),"",ROUND(posicao_contratual!B196*posicao_contratual!O196,2))</f>
        <v/>
      </c>
      <c r="F198" s="195" t="str">
        <f>IF(OR(posicao_contratual!A196="",NOT(ISNUMBER(posicao_contratual!B196)),NOT(ISNUMBER(posicao_contratual!S196))),"",ROUND(posicao_contratual!B196*posicao_contratual!S196,2))</f>
        <v/>
      </c>
      <c r="G198" s="195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5" t="str">
        <f>IF(posicao_contratual!A197="","",posicao_contratual!B197)</f>
        <v/>
      </c>
      <c r="C199" s="195" t="str">
        <f>IF(OR(posicao_contratual!A197="",NOT(ISNUMBER(posicao_contratual!B197)),NOT(ISNUMBER(posicao_contratual!G197))),"",ROUND(posicao_contratual!B197*posicao_contratual!G197,2))</f>
        <v/>
      </c>
      <c r="D199" s="195" t="str">
        <f>IF(OR(posicao_contratual!A197="",NOT(ISNUMBER(posicao_contratual!B197)),NOT(ISNUMBER(posicao_contratual!K197))),"",ROUND(posicao_contratual!B197*posicao_contratual!K197,2))</f>
        <v/>
      </c>
      <c r="E199" s="195" t="str">
        <f>IF(OR(posicao_contratual!A197="",NOT(ISNUMBER(posicao_contratual!B197)),NOT(ISNUMBER(posicao_contratual!O197))),"",ROUND(posicao_contratual!B197*posicao_contratual!O197,2))</f>
        <v/>
      </c>
      <c r="F199" s="195" t="str">
        <f>IF(OR(posicao_contratual!A197="",NOT(ISNUMBER(posicao_contratual!B197)),NOT(ISNUMBER(posicao_contratual!S197))),"",ROUND(posicao_contratual!B197*posicao_contratual!S197,2))</f>
        <v/>
      </c>
      <c r="G199" s="195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5" t="str">
        <f>IF(posicao_contratual!A198="","",posicao_contratual!B198)</f>
        <v/>
      </c>
      <c r="C200" s="195" t="str">
        <f>IF(OR(posicao_contratual!A198="",NOT(ISNUMBER(posicao_contratual!B198)),NOT(ISNUMBER(posicao_contratual!G198))),"",ROUND(posicao_contratual!B198*posicao_contratual!G198,2))</f>
        <v/>
      </c>
      <c r="D200" s="195" t="str">
        <f>IF(OR(posicao_contratual!A198="",NOT(ISNUMBER(posicao_contratual!B198)),NOT(ISNUMBER(posicao_contratual!K198))),"",ROUND(posicao_contratual!B198*posicao_contratual!K198,2))</f>
        <v/>
      </c>
      <c r="E200" s="195" t="str">
        <f>IF(OR(posicao_contratual!A198="",NOT(ISNUMBER(posicao_contratual!B198)),NOT(ISNUMBER(posicao_contratual!O198))),"",ROUND(posicao_contratual!B198*posicao_contratual!O198,2))</f>
        <v/>
      </c>
      <c r="F200" s="195" t="str">
        <f>IF(OR(posicao_contratual!A198="",NOT(ISNUMBER(posicao_contratual!B198)),NOT(ISNUMBER(posicao_contratual!S198))),"",ROUND(posicao_contratual!B198*posicao_contratual!S198,2))</f>
        <v/>
      </c>
      <c r="G200" s="195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5" t="str">
        <f>IF(posicao_contratual!A199="","",posicao_contratual!B199)</f>
        <v/>
      </c>
      <c r="C201" s="195" t="str">
        <f>IF(OR(posicao_contratual!A199="",NOT(ISNUMBER(posicao_contratual!B199)),NOT(ISNUMBER(posicao_contratual!G199))),"",ROUND(posicao_contratual!B199*posicao_contratual!G199,2))</f>
        <v/>
      </c>
      <c r="D201" s="195" t="str">
        <f>IF(OR(posicao_contratual!A199="",NOT(ISNUMBER(posicao_contratual!B199)),NOT(ISNUMBER(posicao_contratual!K199))),"",ROUND(posicao_contratual!B199*posicao_contratual!K199,2))</f>
        <v/>
      </c>
      <c r="E201" s="195" t="str">
        <f>IF(OR(posicao_contratual!A199="",NOT(ISNUMBER(posicao_contratual!B199)),NOT(ISNUMBER(posicao_contratual!O199))),"",ROUND(posicao_contratual!B199*posicao_contratual!O199,2))</f>
        <v/>
      </c>
      <c r="F201" s="195" t="str">
        <f>IF(OR(posicao_contratual!A199="",NOT(ISNUMBER(posicao_contratual!B199)),NOT(ISNUMBER(posicao_contratual!S199))),"",ROUND(posicao_contratual!B199*posicao_contratual!S199,2))</f>
        <v/>
      </c>
      <c r="G201" s="195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5" t="str">
        <f>IF(posicao_contratual!A200="","",posicao_contratual!B200)</f>
        <v/>
      </c>
      <c r="C202" s="195" t="str">
        <f>IF(OR(posicao_contratual!A200="",NOT(ISNUMBER(posicao_contratual!B200)),NOT(ISNUMBER(posicao_contratual!G200))),"",ROUND(posicao_contratual!B200*posicao_contratual!G200,2))</f>
        <v/>
      </c>
      <c r="D202" s="195" t="str">
        <f>IF(OR(posicao_contratual!A200="",NOT(ISNUMBER(posicao_contratual!B200)),NOT(ISNUMBER(posicao_contratual!K200))),"",ROUND(posicao_contratual!B200*posicao_contratual!K200,2))</f>
        <v/>
      </c>
      <c r="E202" s="195" t="str">
        <f>IF(OR(posicao_contratual!A200="",NOT(ISNUMBER(posicao_contratual!B200)),NOT(ISNUMBER(posicao_contratual!O200))),"",ROUND(posicao_contratual!B200*posicao_contratual!O200,2))</f>
        <v/>
      </c>
      <c r="F202" s="195" t="str">
        <f>IF(OR(posicao_contratual!A200="",NOT(ISNUMBER(posicao_contratual!B200)),NOT(ISNUMBER(posicao_contratual!S200))),"",ROUND(posicao_contratual!B200*posicao_contratual!S200,2))</f>
        <v/>
      </c>
      <c r="G202" s="195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5" t="str">
        <f>IF(posicao_contratual!A201="","",posicao_contratual!B201)</f>
        <v/>
      </c>
      <c r="C203" s="195" t="str">
        <f>IF(OR(posicao_contratual!A201="",NOT(ISNUMBER(posicao_contratual!B201)),NOT(ISNUMBER(posicao_contratual!G201))),"",ROUND(posicao_contratual!B201*posicao_contratual!G201,2))</f>
        <v/>
      </c>
      <c r="D203" s="195" t="str">
        <f>IF(OR(posicao_contratual!A201="",NOT(ISNUMBER(posicao_contratual!B201)),NOT(ISNUMBER(posicao_contratual!K201))),"",ROUND(posicao_contratual!B201*posicao_contratual!K201,2))</f>
        <v/>
      </c>
      <c r="E203" s="195" t="str">
        <f>IF(OR(posicao_contratual!A201="",NOT(ISNUMBER(posicao_contratual!B201)),NOT(ISNUMBER(posicao_contratual!O201))),"",ROUND(posicao_contratual!B201*posicao_contratual!O201,2))</f>
        <v/>
      </c>
      <c r="F203" s="195" t="str">
        <f>IF(OR(posicao_contratual!A201="",NOT(ISNUMBER(posicao_contratual!B201)),NOT(ISNUMBER(posicao_contratual!S201))),"",ROUND(posicao_contratual!B201*posicao_contratual!S201,2))</f>
        <v/>
      </c>
      <c r="G203" s="195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27</v>
      </c>
      <c r="B204" s="195"/>
      <c r="C204" s="195">
        <f>ROUND(SUM(C4:C203),2)</f>
        <v>278000</v>
      </c>
      <c r="D204" s="195">
        <f>ROUND(SUM(D4:D203),2)</f>
        <v>280500</v>
      </c>
      <c r="E204" s="195">
        <f>ROUND(SUM(E4:E203),2)</f>
        <v>278000</v>
      </c>
      <c r="F204" s="195">
        <f>ROUND(SUM(F4:F203),2)</f>
        <v>278000</v>
      </c>
      <c r="G204" s="195">
        <f>ROUND(SUM(G4:G203),2)</f>
        <v>278000</v>
      </c>
    </row>
    <row r="206" spans="1:7" x14ac:dyDescent="0.35">
      <c r="A206" t="s">
        <v>28</v>
      </c>
    </row>
    <row r="207" spans="1:7" x14ac:dyDescent="0.35">
      <c r="A207" t="s">
        <v>29</v>
      </c>
      <c r="B207" s="195">
        <f>MEMORIA_RESULTADOS!$B$26</f>
        <v>1340973.6000000001</v>
      </c>
    </row>
    <row r="208" spans="1:7" x14ac:dyDescent="0.35">
      <c r="A208" t="s">
        <v>30</v>
      </c>
      <c r="B208" s="195">
        <f>IFERROR(ROUND(SUMPRODUCT(posicao_contratual!$B$2:$B$201,posicao_contratual!$C$2:$C$201)*RESULTADOS!$H$5,2),"")</f>
        <v>292233.59999999998</v>
      </c>
    </row>
    <row r="210" spans="1:1" x14ac:dyDescent="0.35">
      <c r="A210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8" t="s">
        <v>1</v>
      </c>
    </row>
    <row r="2" spans="1:7" x14ac:dyDescent="0.35">
      <c r="A2" s="1" t="s">
        <v>2</v>
      </c>
      <c r="B2" s="159" t="s">
        <v>3</v>
      </c>
    </row>
    <row r="3" spans="1:7" x14ac:dyDescent="0.35">
      <c r="A3" s="1" t="s">
        <v>4</v>
      </c>
      <c r="B3" s="333">
        <v>45657</v>
      </c>
      <c r="C3" s="2" t="s">
        <v>5</v>
      </c>
      <c r="E3" s="193"/>
      <c r="G3" s="193"/>
    </row>
    <row r="4" spans="1:7" hidden="1" x14ac:dyDescent="0.35">
      <c r="A4" s="2" t="s">
        <v>6</v>
      </c>
      <c r="B4" s="2" t="s">
        <v>7</v>
      </c>
      <c r="E4" s="193"/>
      <c r="G4" s="193"/>
    </row>
    <row r="5" spans="1:7" ht="5" customHeight="1" x14ac:dyDescent="0.35">
      <c r="A5" s="3"/>
      <c r="E5" s="193"/>
      <c r="G5" s="193"/>
    </row>
    <row r="6" spans="1:7" ht="22" customHeight="1" x14ac:dyDescent="0.35">
      <c r="A6" s="5" t="s">
        <v>8</v>
      </c>
      <c r="B6" s="5" t="s">
        <v>9</v>
      </c>
      <c r="C6" s="4"/>
      <c r="D6" s="4"/>
      <c r="E6" s="194"/>
      <c r="F6" s="4"/>
      <c r="G6" s="194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4">
        <f>IF(ISNUMBER(B11),B11-1,"")</f>
        <v>5.1199999999999912E-2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5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1.0511999999999999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46295.819835879629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AQUI,Principal (Financeiro),PC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32</v>
      </c>
      <c r="B1" s="63" t="s">
        <v>33</v>
      </c>
      <c r="C1" s="63" t="s">
        <v>34</v>
      </c>
      <c r="D1" s="63" t="s">
        <v>35</v>
      </c>
      <c r="E1" s="63" t="s">
        <v>36</v>
      </c>
      <c r="F1" s="63" t="s">
        <v>37</v>
      </c>
      <c r="G1" s="63" t="s">
        <v>38</v>
      </c>
      <c r="H1" s="63" t="s">
        <v>39</v>
      </c>
      <c r="I1" s="63"/>
      <c r="J1" s="63" t="s">
        <v>33</v>
      </c>
      <c r="K1" s="63" t="s">
        <v>40</v>
      </c>
      <c r="L1" s="63" t="s">
        <v>41</v>
      </c>
      <c r="M1" s="63" t="s">
        <v>42</v>
      </c>
      <c r="N1" s="63" t="s">
        <v>43</v>
      </c>
      <c r="O1" s="63" t="s">
        <v>44</v>
      </c>
      <c r="P1" s="63" t="s">
        <v>37</v>
      </c>
      <c r="Q1" s="63" t="s">
        <v>45</v>
      </c>
      <c r="R1" s="63" t="s">
        <v>46</v>
      </c>
    </row>
    <row r="2" spans="1:21" x14ac:dyDescent="0.35">
      <c r="A2" s="150" t="s">
        <v>47</v>
      </c>
      <c r="B2" s="150" t="s">
        <v>23</v>
      </c>
      <c r="C2" s="151">
        <v>44927</v>
      </c>
      <c r="D2" s="151">
        <v>45291</v>
      </c>
      <c r="E2" s="152"/>
      <c r="F2" s="64">
        <f>1</f>
        <v>1</v>
      </c>
      <c r="G2" s="232"/>
      <c r="H2" s="330"/>
      <c r="I2" s="174"/>
      <c r="M2" s="177"/>
      <c r="N2" s="178"/>
      <c r="O2" s="179"/>
      <c r="P2" s="179"/>
      <c r="Q2" s="178"/>
      <c r="T2" s="2" t="s">
        <v>48</v>
      </c>
    </row>
    <row r="3" spans="1:21" x14ac:dyDescent="0.35">
      <c r="A3" s="153" t="s">
        <v>48</v>
      </c>
      <c r="B3" s="153" t="s">
        <v>3</v>
      </c>
      <c r="C3" s="154">
        <v>45292</v>
      </c>
      <c r="D3" s="154">
        <v>45657</v>
      </c>
      <c r="E3" s="155">
        <v>5.1200000000000002E-2</v>
      </c>
      <c r="F3" s="64">
        <f>IF(E3="","",IF(NOT(ISNUMBER(E3)),"",IF(NOT(ISNUMBER(F2)),"",F2*(1+E3))))</f>
        <v>1.0511999999999999</v>
      </c>
      <c r="G3" s="232" t="s">
        <v>49</v>
      </c>
      <c r="H3" s="331">
        <v>45292</v>
      </c>
      <c r="I3" s="175"/>
      <c r="M3" s="177"/>
      <c r="N3" s="178"/>
      <c r="O3" s="179"/>
      <c r="P3" s="179"/>
      <c r="Q3" s="178"/>
      <c r="T3" s="2" t="s">
        <v>47</v>
      </c>
      <c r="U3" s="392">
        <v>45270</v>
      </c>
    </row>
    <row r="4" spans="1:21" x14ac:dyDescent="0.35">
      <c r="A4" s="153" t="s">
        <v>47</v>
      </c>
      <c r="B4" s="153" t="s">
        <v>24</v>
      </c>
      <c r="C4" s="154">
        <v>45658</v>
      </c>
      <c r="D4" s="154">
        <v>46022</v>
      </c>
      <c r="E4" s="155">
        <v>3.7400000000000003E-2</v>
      </c>
      <c r="F4" s="64">
        <f>IF(E4="","",IF(NOT(ISNUMBER(E4)),"",IF(NOT(ISNUMBER(F3)),"",F3*(1+E4))))</f>
        <v>1.09051488</v>
      </c>
      <c r="G4" s="232" t="s">
        <v>49</v>
      </c>
      <c r="H4" s="331">
        <v>45658</v>
      </c>
      <c r="I4" s="175"/>
      <c r="M4" s="177"/>
      <c r="N4" s="178"/>
      <c r="O4" s="179"/>
      <c r="P4" s="179"/>
      <c r="Q4" s="178"/>
      <c r="T4" s="2" t="s">
        <v>50</v>
      </c>
      <c r="U4" s="392">
        <v>45638</v>
      </c>
    </row>
    <row r="5" spans="1:21" x14ac:dyDescent="0.35">
      <c r="A5" s="196" t="s">
        <v>47</v>
      </c>
      <c r="B5" s="196" t="s">
        <v>25</v>
      </c>
      <c r="C5" s="197">
        <v>46023</v>
      </c>
      <c r="D5" s="197">
        <v>46387</v>
      </c>
      <c r="E5" s="198">
        <v>2.8899999999999999E-2</v>
      </c>
      <c r="F5" s="199">
        <f>IF(E5="","",IF(NOT(ISNUMBER(E5)),"",IF(NOT(ISNUMBER(F4)),"",F4*(1+E5))))</f>
        <v>1.1220307600319999</v>
      </c>
      <c r="G5" s="232" t="s">
        <v>49</v>
      </c>
      <c r="H5" s="332">
        <v>46023</v>
      </c>
      <c r="I5" s="176"/>
      <c r="M5" s="177"/>
      <c r="N5" s="178"/>
      <c r="O5" s="179"/>
      <c r="P5" s="179"/>
      <c r="Q5" s="178"/>
      <c r="U5" s="392">
        <v>46006</v>
      </c>
    </row>
    <row r="6" spans="1:21" x14ac:dyDescent="0.35">
      <c r="A6" s="196" t="s">
        <v>47</v>
      </c>
      <c r="B6" s="196" t="s">
        <v>26</v>
      </c>
      <c r="C6" s="197">
        <v>46388</v>
      </c>
      <c r="D6" s="197">
        <v>46752</v>
      </c>
      <c r="E6" s="198"/>
      <c r="F6" s="199" t="str">
        <f>IF(E6="","",IF(NOT(ISNUMBER(E6)),"",IF(NOT(ISNUMBER(F5)),"",F5*(1+E6))))</f>
        <v/>
      </c>
      <c r="G6" s="232"/>
      <c r="H6" s="332"/>
      <c r="I6" s="176"/>
      <c r="M6" s="177"/>
      <c r="N6" s="178"/>
      <c r="O6" s="179"/>
      <c r="P6" s="179"/>
      <c r="Q6" s="178"/>
    </row>
    <row r="7" spans="1:21" x14ac:dyDescent="0.35">
      <c r="A7" s="14"/>
      <c r="B7" s="14"/>
      <c r="C7" s="15"/>
      <c r="D7" s="15"/>
      <c r="E7" s="14"/>
      <c r="F7" s="14"/>
      <c r="G7" s="14"/>
      <c r="M7" s="177"/>
      <c r="N7" s="178"/>
      <c r="O7" s="179"/>
      <c r="P7" s="179"/>
      <c r="Q7" s="178"/>
    </row>
    <row r="8" spans="1:21" x14ac:dyDescent="0.35">
      <c r="A8" s="14"/>
      <c r="B8" s="14"/>
      <c r="C8" s="15"/>
      <c r="D8" s="15"/>
      <c r="E8" s="14"/>
      <c r="F8" s="14"/>
      <c r="G8" s="14"/>
      <c r="M8" s="177"/>
      <c r="N8" s="178"/>
      <c r="O8" s="179"/>
      <c r="P8" s="179"/>
      <c r="Q8" s="178"/>
    </row>
    <row r="9" spans="1:21" x14ac:dyDescent="0.35">
      <c r="A9" s="402" t="s">
        <v>51</v>
      </c>
      <c r="B9" s="403"/>
      <c r="C9" s="403"/>
      <c r="D9" s="403"/>
      <c r="E9" s="403"/>
      <c r="F9" s="404"/>
      <c r="G9" s="14"/>
      <c r="M9" s="177"/>
      <c r="N9" s="178"/>
      <c r="O9" s="179"/>
      <c r="P9" s="179"/>
      <c r="Q9" s="178"/>
    </row>
    <row r="10" spans="1:21" ht="26" customHeight="1" x14ac:dyDescent="0.35">
      <c r="A10" s="63" t="s">
        <v>33</v>
      </c>
      <c r="B10" s="63" t="s">
        <v>52</v>
      </c>
      <c r="C10" s="65" t="s">
        <v>53</v>
      </c>
      <c r="D10" s="65" t="s">
        <v>54</v>
      </c>
      <c r="E10" s="63" t="s">
        <v>55</v>
      </c>
      <c r="F10" s="63" t="s">
        <v>56</v>
      </c>
      <c r="G10" s="63" t="s">
        <v>57</v>
      </c>
      <c r="M10" s="177"/>
      <c r="N10" s="178"/>
      <c r="O10" s="179"/>
      <c r="P10" s="179"/>
      <c r="Q10" s="178"/>
    </row>
    <row r="11" spans="1:21" x14ac:dyDescent="0.35">
      <c r="A11" s="66" t="s">
        <v>23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58</v>
      </c>
      <c r="G11" s="14"/>
      <c r="M11" s="177"/>
      <c r="N11" s="178"/>
      <c r="O11" s="179"/>
      <c r="P11" s="179"/>
      <c r="Q11" s="178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5.1200000000000002E-2</v>
      </c>
      <c r="D12" s="71">
        <f>IF(C12="","",1+C12)</f>
        <v>1.0511999999999999</v>
      </c>
      <c r="E12" s="71">
        <f>IF(B12="Sim",E11*D12,E11)</f>
        <v>1.0511999999999999</v>
      </c>
      <c r="F12" s="69" t="str">
        <f>IF(B12="Sim","Aplicado","Fora da apuracao")</f>
        <v>Aplicado</v>
      </c>
      <c r="G12" s="14"/>
      <c r="M12" s="177"/>
      <c r="N12" s="178"/>
      <c r="O12" s="179"/>
      <c r="P12" s="179"/>
      <c r="Q12" s="178"/>
    </row>
    <row r="13" spans="1:21" x14ac:dyDescent="0.35">
      <c r="A13" s="69" t="s">
        <v>24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1.0511999999999999</v>
      </c>
      <c r="F13" s="69" t="str">
        <f>IF(B13="Sim","Aplicado","Fora da apuracao")</f>
        <v>Fora da apuracao</v>
      </c>
      <c r="G13" s="14"/>
      <c r="M13" s="177"/>
      <c r="N13" s="178"/>
      <c r="O13" s="179"/>
      <c r="P13" s="179"/>
      <c r="Q13" s="178"/>
    </row>
    <row r="14" spans="1:21" x14ac:dyDescent="0.35">
      <c r="A14" s="69" t="s">
        <v>25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1.0511999999999999</v>
      </c>
      <c r="F14" s="69" t="str">
        <f>IF(B14="Sim","Aplicado","Fora da apuracao")</f>
        <v>Fora da apuracao</v>
      </c>
      <c r="G14" s="14"/>
      <c r="M14" s="177"/>
      <c r="N14" s="178"/>
      <c r="O14" s="179"/>
      <c r="P14" s="179"/>
      <c r="Q14" s="178"/>
    </row>
    <row r="15" spans="1:21" x14ac:dyDescent="0.35">
      <c r="A15" s="69" t="s">
        <v>26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1.0511999999999999</v>
      </c>
      <c r="F15" s="69" t="str">
        <f>IF(B15="Sim","Aplicado","Fora da apuracao")</f>
        <v>Fora da apuracao</v>
      </c>
      <c r="G15" s="14"/>
      <c r="M15" s="177"/>
      <c r="N15" s="178"/>
      <c r="O15" s="179"/>
      <c r="P15" s="179"/>
      <c r="Q15" s="178"/>
    </row>
    <row r="16" spans="1:21" x14ac:dyDescent="0.35">
      <c r="A16" s="72" t="s">
        <v>59</v>
      </c>
      <c r="B16" s="73"/>
      <c r="C16" s="74"/>
      <c r="D16" s="75">
        <f>E15</f>
        <v>1.0511999999999999</v>
      </c>
      <c r="E16" s="75">
        <f>E15</f>
        <v>1.0511999999999999</v>
      </c>
      <c r="F16" s="146">
        <f>E16-1</f>
        <v>5.1199999999999912E-2</v>
      </c>
      <c r="G16" s="14"/>
      <c r="M16" s="177"/>
      <c r="N16" s="178"/>
      <c r="O16" s="179"/>
      <c r="P16" s="179"/>
      <c r="Q16" s="178"/>
    </row>
    <row r="17" spans="1:17" x14ac:dyDescent="0.35">
      <c r="A17" s="233"/>
      <c r="B17" s="233"/>
      <c r="C17" s="234"/>
      <c r="D17" s="234"/>
      <c r="E17" s="235"/>
      <c r="F17" s="235"/>
      <c r="G17" s="233"/>
      <c r="M17" s="177"/>
      <c r="N17" s="178"/>
      <c r="O17" s="179"/>
      <c r="P17" s="179"/>
      <c r="Q17" s="178"/>
    </row>
    <row r="18" spans="1:17" x14ac:dyDescent="0.35">
      <c r="A18" s="233"/>
      <c r="B18" s="233"/>
      <c r="C18" s="234"/>
      <c r="D18" s="234"/>
      <c r="E18" s="235"/>
      <c r="F18" s="235"/>
      <c r="G18" s="233"/>
      <c r="M18" s="177"/>
      <c r="N18" s="178"/>
      <c r="O18" s="179"/>
      <c r="P18" s="179"/>
      <c r="Q18" s="178"/>
    </row>
    <row r="19" spans="1:17" x14ac:dyDescent="0.35">
      <c r="A19" s="233"/>
      <c r="B19" s="233"/>
      <c r="C19" s="234"/>
      <c r="D19" s="234"/>
      <c r="E19" s="235"/>
      <c r="F19" s="235"/>
      <c r="G19" s="233"/>
      <c r="M19" s="177"/>
      <c r="N19" s="178"/>
      <c r="O19" s="179"/>
      <c r="P19" s="179"/>
      <c r="Q19" s="178"/>
    </row>
    <row r="20" spans="1:17" x14ac:dyDescent="0.35">
      <c r="A20" s="233"/>
      <c r="B20" s="233"/>
      <c r="C20" s="234"/>
      <c r="D20" s="234"/>
      <c r="E20" s="235"/>
      <c r="F20" s="235"/>
      <c r="G20" s="233"/>
      <c r="M20" s="177"/>
      <c r="N20" s="178"/>
      <c r="O20" s="179"/>
      <c r="P20" s="179"/>
      <c r="Q20" s="178"/>
    </row>
    <row r="21" spans="1:17" x14ac:dyDescent="0.35">
      <c r="M21" s="177"/>
      <c r="N21" s="178"/>
      <c r="O21" s="179"/>
      <c r="P21" s="179"/>
      <c r="Q21" s="178"/>
    </row>
    <row r="22" spans="1:17" x14ac:dyDescent="0.35">
      <c r="M22" s="177"/>
      <c r="N22" s="178"/>
      <c r="O22" s="179"/>
      <c r="P22" s="179"/>
      <c r="Q22" s="178"/>
    </row>
    <row r="23" spans="1:17" x14ac:dyDescent="0.35">
      <c r="M23" s="177"/>
      <c r="N23" s="178"/>
      <c r="O23" s="179"/>
      <c r="P23" s="179"/>
      <c r="Q23" s="178"/>
    </row>
    <row r="24" spans="1:17" x14ac:dyDescent="0.35">
      <c r="M24" s="177"/>
      <c r="N24" s="178"/>
      <c r="O24" s="179"/>
      <c r="P24" s="179"/>
      <c r="Q24" s="178"/>
    </row>
    <row r="25" spans="1:17" x14ac:dyDescent="0.35">
      <c r="M25" s="177"/>
      <c r="N25" s="178"/>
      <c r="O25" s="179"/>
      <c r="P25" s="179"/>
      <c r="Q25" s="178"/>
    </row>
    <row r="26" spans="1:17" x14ac:dyDescent="0.35">
      <c r="M26" s="177"/>
      <c r="N26" s="178"/>
      <c r="O26" s="179"/>
      <c r="P26" s="179"/>
      <c r="Q26" s="178"/>
    </row>
    <row r="27" spans="1:17" x14ac:dyDescent="0.35">
      <c r="M27" s="177"/>
      <c r="N27" s="178"/>
      <c r="O27" s="179"/>
      <c r="P27" s="179"/>
      <c r="Q27" s="178"/>
    </row>
    <row r="28" spans="1:17" x14ac:dyDescent="0.35">
      <c r="M28" s="177"/>
      <c r="N28" s="178"/>
      <c r="O28" s="179"/>
      <c r="P28" s="179"/>
      <c r="Q28" s="178"/>
    </row>
    <row r="29" spans="1:17" x14ac:dyDescent="0.35">
      <c r="M29" s="177"/>
      <c r="N29" s="178"/>
      <c r="O29" s="179"/>
      <c r="P29" s="179"/>
      <c r="Q29" s="178"/>
    </row>
    <row r="30" spans="1:17" x14ac:dyDescent="0.35">
      <c r="M30" s="177"/>
      <c r="N30" s="178"/>
      <c r="O30" s="179"/>
      <c r="P30" s="179"/>
      <c r="Q30" s="178"/>
    </row>
    <row r="31" spans="1:17" x14ac:dyDescent="0.35">
      <c r="M31" s="177"/>
      <c r="N31" s="178"/>
      <c r="O31" s="179"/>
      <c r="P31" s="179"/>
      <c r="Q31" s="178"/>
    </row>
    <row r="32" spans="1:17" x14ac:dyDescent="0.35">
      <c r="M32" s="177"/>
      <c r="N32" s="178"/>
      <c r="O32" s="179"/>
      <c r="P32" s="179"/>
      <c r="Q32" s="178"/>
    </row>
    <row r="33" spans="13:17" x14ac:dyDescent="0.35">
      <c r="M33" s="177"/>
      <c r="N33" s="178"/>
      <c r="O33" s="179"/>
      <c r="P33" s="179"/>
      <c r="Q33" s="178"/>
    </row>
    <row r="34" spans="13:17" x14ac:dyDescent="0.35">
      <c r="M34" s="177"/>
      <c r="N34" s="178"/>
      <c r="O34" s="179"/>
      <c r="P34" s="179"/>
      <c r="Q34" s="178"/>
    </row>
    <row r="35" spans="13:17" x14ac:dyDescent="0.35">
      <c r="M35" s="177"/>
      <c r="N35" s="178"/>
      <c r="O35" s="179"/>
      <c r="P35" s="179"/>
      <c r="Q35" s="178"/>
    </row>
    <row r="36" spans="13:17" x14ac:dyDescent="0.35">
      <c r="M36" s="177"/>
      <c r="N36" s="178"/>
      <c r="O36" s="179"/>
      <c r="P36" s="179"/>
      <c r="Q36" s="178"/>
    </row>
    <row r="37" spans="13:17" x14ac:dyDescent="0.35">
      <c r="M37" s="177"/>
      <c r="N37" s="178"/>
      <c r="O37" s="179"/>
      <c r="P37" s="179"/>
      <c r="Q37" s="178"/>
    </row>
    <row r="38" spans="13:17" x14ac:dyDescent="0.35">
      <c r="M38" s="177"/>
      <c r="N38" s="178"/>
      <c r="O38" s="179"/>
      <c r="P38" s="179"/>
      <c r="Q38" s="178"/>
    </row>
    <row r="39" spans="13:17" x14ac:dyDescent="0.35">
      <c r="M39" s="177"/>
      <c r="N39" s="178"/>
      <c r="O39" s="179"/>
      <c r="P39" s="179"/>
      <c r="Q39" s="178"/>
    </row>
    <row r="40" spans="13:17" x14ac:dyDescent="0.35">
      <c r="M40" s="177"/>
      <c r="N40" s="178"/>
      <c r="O40" s="179"/>
      <c r="P40" s="179"/>
      <c r="Q40" s="178"/>
    </row>
    <row r="41" spans="13:17" x14ac:dyDescent="0.35">
      <c r="M41" s="177"/>
      <c r="N41" s="178"/>
      <c r="O41" s="179"/>
      <c r="P41" s="179"/>
      <c r="Q41" s="178"/>
    </row>
    <row r="42" spans="13:17" x14ac:dyDescent="0.35">
      <c r="M42" s="177"/>
      <c r="N42" s="178"/>
      <c r="O42" s="179"/>
      <c r="P42" s="179"/>
      <c r="Q42" s="178"/>
    </row>
    <row r="43" spans="13:17" x14ac:dyDescent="0.35">
      <c r="M43" s="177"/>
      <c r="N43" s="178"/>
      <c r="O43" s="179"/>
      <c r="P43" s="179"/>
      <c r="Q43" s="178"/>
    </row>
    <row r="44" spans="13:17" x14ac:dyDescent="0.35">
      <c r="M44" s="177"/>
      <c r="N44" s="178"/>
      <c r="O44" s="179"/>
      <c r="P44" s="179"/>
      <c r="Q44" s="178"/>
    </row>
    <row r="45" spans="13:17" x14ac:dyDescent="0.35">
      <c r="M45" s="177"/>
      <c r="N45" s="178"/>
      <c r="O45" s="179"/>
      <c r="P45" s="179"/>
      <c r="Q45" s="178"/>
    </row>
    <row r="46" spans="13:17" x14ac:dyDescent="0.35">
      <c r="M46" s="177"/>
      <c r="N46" s="178"/>
      <c r="O46" s="179"/>
      <c r="P46" s="179"/>
      <c r="Q46" s="178"/>
    </row>
    <row r="47" spans="13:17" x14ac:dyDescent="0.35">
      <c r="M47" s="177"/>
      <c r="N47" s="178"/>
      <c r="O47" s="179"/>
      <c r="P47" s="179"/>
      <c r="Q47" s="178"/>
    </row>
    <row r="48" spans="13:17" x14ac:dyDescent="0.35">
      <c r="M48" s="177"/>
      <c r="N48" s="178"/>
      <c r="O48" s="179"/>
      <c r="P48" s="179"/>
      <c r="Q48" s="178"/>
    </row>
    <row r="49" spans="13:17" x14ac:dyDescent="0.35">
      <c r="M49" s="177"/>
      <c r="N49" s="178"/>
      <c r="O49" s="179"/>
      <c r="P49" s="179"/>
      <c r="Q49" s="178"/>
    </row>
    <row r="50" spans="13:17" x14ac:dyDescent="0.35">
      <c r="M50" s="177"/>
      <c r="N50" s="178"/>
      <c r="O50" s="179"/>
      <c r="P50" s="179"/>
      <c r="Q50" s="178"/>
    </row>
    <row r="51" spans="13:17" x14ac:dyDescent="0.35">
      <c r="M51" s="177"/>
      <c r="N51" s="178"/>
      <c r="O51" s="179"/>
      <c r="P51" s="179"/>
      <c r="Q51" s="178"/>
    </row>
    <row r="52" spans="13:17" x14ac:dyDescent="0.35">
      <c r="M52" s="177"/>
      <c r="N52" s="178"/>
      <c r="O52" s="179"/>
      <c r="P52" s="179"/>
      <c r="Q52" s="178"/>
    </row>
    <row r="53" spans="13:17" x14ac:dyDescent="0.35">
      <c r="M53" s="177"/>
      <c r="N53" s="178"/>
      <c r="O53" s="179"/>
      <c r="P53" s="179"/>
      <c r="Q53" s="178"/>
    </row>
    <row r="54" spans="13:17" x14ac:dyDescent="0.35">
      <c r="M54" s="177"/>
      <c r="N54" s="178"/>
      <c r="O54" s="179"/>
      <c r="P54" s="179"/>
      <c r="Q54" s="178"/>
    </row>
    <row r="55" spans="13:17" x14ac:dyDescent="0.35">
      <c r="M55" s="177"/>
      <c r="N55" s="178"/>
      <c r="O55" s="179"/>
      <c r="P55" s="179"/>
      <c r="Q55" s="178"/>
    </row>
    <row r="56" spans="13:17" x14ac:dyDescent="0.35">
      <c r="M56" s="177"/>
      <c r="N56" s="178"/>
      <c r="O56" s="179"/>
      <c r="P56" s="179"/>
      <c r="Q56" s="178"/>
    </row>
    <row r="57" spans="13:17" x14ac:dyDescent="0.35">
      <c r="M57" s="177"/>
      <c r="N57" s="178"/>
      <c r="O57" s="179"/>
      <c r="P57" s="179"/>
      <c r="Q57" s="178"/>
    </row>
    <row r="58" spans="13:17" x14ac:dyDescent="0.35">
      <c r="M58" s="177"/>
      <c r="N58" s="178"/>
      <c r="O58" s="179"/>
      <c r="P58" s="179"/>
      <c r="Q58" s="178"/>
    </row>
    <row r="59" spans="13:17" x14ac:dyDescent="0.35">
      <c r="M59" s="177"/>
      <c r="N59" s="178"/>
      <c r="O59" s="179"/>
      <c r="P59" s="179"/>
      <c r="Q59" s="178"/>
    </row>
    <row r="60" spans="13:17" x14ac:dyDescent="0.35">
      <c r="M60" s="177"/>
      <c r="N60" s="178"/>
      <c r="O60" s="179"/>
      <c r="P60" s="179"/>
      <c r="Q60" s="178"/>
    </row>
    <row r="61" spans="13:17" x14ac:dyDescent="0.35">
      <c r="M61" s="177"/>
      <c r="N61" s="178"/>
      <c r="O61" s="179"/>
      <c r="P61" s="179"/>
      <c r="Q61" s="178"/>
    </row>
    <row r="62" spans="13:17" x14ac:dyDescent="0.35">
      <c r="M62" s="177"/>
      <c r="N62" s="178"/>
      <c r="O62" s="179"/>
      <c r="P62" s="179"/>
      <c r="Q62" s="178"/>
    </row>
    <row r="63" spans="13:17" x14ac:dyDescent="0.35">
      <c r="M63" s="177"/>
      <c r="N63" s="178"/>
      <c r="O63" s="179"/>
      <c r="P63" s="179"/>
      <c r="Q63" s="178"/>
    </row>
    <row r="64" spans="13:17" x14ac:dyDescent="0.35">
      <c r="M64" s="177"/>
      <c r="N64" s="178"/>
      <c r="O64" s="179"/>
      <c r="P64" s="179"/>
      <c r="Q64" s="178"/>
    </row>
    <row r="65" spans="13:17" x14ac:dyDescent="0.35">
      <c r="M65" s="177"/>
      <c r="N65" s="178"/>
      <c r="O65" s="179"/>
      <c r="P65" s="179"/>
      <c r="Q65" s="178"/>
    </row>
    <row r="66" spans="13:17" x14ac:dyDescent="0.35">
      <c r="M66" s="177"/>
      <c r="N66" s="178"/>
      <c r="O66" s="179"/>
      <c r="P66" s="179"/>
      <c r="Q66" s="178"/>
    </row>
    <row r="67" spans="13:17" x14ac:dyDescent="0.35">
      <c r="M67" s="177"/>
      <c r="N67" s="178"/>
      <c r="O67" s="179"/>
      <c r="P67" s="179"/>
      <c r="Q67" s="178"/>
    </row>
    <row r="68" spans="13:17" x14ac:dyDescent="0.35">
      <c r="M68" s="177"/>
      <c r="N68" s="178"/>
      <c r="O68" s="179"/>
      <c r="P68" s="179"/>
      <c r="Q68" s="178"/>
    </row>
    <row r="69" spans="13:17" x14ac:dyDescent="0.35">
      <c r="M69" s="177"/>
      <c r="N69" s="178"/>
      <c r="O69" s="179"/>
      <c r="P69" s="179"/>
      <c r="Q69" s="178"/>
    </row>
    <row r="70" spans="13:17" x14ac:dyDescent="0.35">
      <c r="M70" s="177"/>
      <c r="N70" s="178"/>
      <c r="O70" s="179"/>
      <c r="P70" s="179"/>
      <c r="Q70" s="178"/>
    </row>
    <row r="71" spans="13:17" x14ac:dyDescent="0.35">
      <c r="M71" s="177"/>
      <c r="N71" s="178"/>
      <c r="O71" s="179"/>
      <c r="P71" s="179"/>
      <c r="Q71" s="178"/>
    </row>
    <row r="72" spans="13:17" x14ac:dyDescent="0.35">
      <c r="M72" s="177"/>
      <c r="N72" s="178"/>
      <c r="O72" s="179"/>
      <c r="P72" s="179"/>
      <c r="Q72" s="178"/>
    </row>
    <row r="73" spans="13:17" x14ac:dyDescent="0.35">
      <c r="M73" s="177"/>
      <c r="N73" s="178"/>
      <c r="O73" s="179"/>
      <c r="P73" s="179"/>
      <c r="Q73" s="178"/>
    </row>
    <row r="74" spans="13:17" x14ac:dyDescent="0.35">
      <c r="M74" s="177"/>
      <c r="N74" s="178"/>
      <c r="O74" s="179"/>
      <c r="P74" s="179"/>
      <c r="Q74" s="178"/>
    </row>
    <row r="75" spans="13:17" x14ac:dyDescent="0.35">
      <c r="M75" s="177"/>
      <c r="N75" s="178"/>
      <c r="O75" s="179"/>
      <c r="P75" s="179"/>
      <c r="Q75" s="178"/>
    </row>
    <row r="76" spans="13:17" x14ac:dyDescent="0.35">
      <c r="M76" s="177"/>
      <c r="N76" s="178"/>
      <c r="O76" s="179"/>
      <c r="P76" s="179"/>
      <c r="Q76" s="178"/>
    </row>
    <row r="77" spans="13:17" x14ac:dyDescent="0.35">
      <c r="M77" s="177"/>
      <c r="N77" s="178"/>
      <c r="O77" s="179"/>
      <c r="P77" s="179"/>
      <c r="Q77" s="178"/>
    </row>
    <row r="78" spans="13:17" x14ac:dyDescent="0.35">
      <c r="M78" s="177"/>
      <c r="N78" s="178"/>
      <c r="O78" s="179"/>
      <c r="P78" s="179"/>
      <c r="Q78" s="178"/>
    </row>
    <row r="79" spans="13:17" x14ac:dyDescent="0.35">
      <c r="M79" s="177"/>
      <c r="N79" s="178"/>
      <c r="O79" s="179"/>
      <c r="P79" s="179"/>
      <c r="Q79" s="178"/>
    </row>
    <row r="80" spans="13:17" x14ac:dyDescent="0.35">
      <c r="M80" s="177"/>
      <c r="N80" s="178"/>
      <c r="O80" s="179"/>
      <c r="P80" s="179"/>
      <c r="Q80" s="178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42</v>
      </c>
      <c r="B1" s="34" t="s">
        <v>33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</row>
    <row r="2" spans="1:7" x14ac:dyDescent="0.35">
      <c r="A2" s="145">
        <v>44927</v>
      </c>
      <c r="B2" s="145" t="str">
        <f>IF(A2="","",IF(AND(ISNUMBER(parametros!$C$2),ISNUMBER(parametros!$D$2),A2&gt;=parametros!$C$2,A2&lt;=parametros!$D$2),"c0",IF(AND(ISNUMBER(parametros!$C$3),ISNUMBER(parametros!$D$3),A2&gt;=parametros!$C$3,A2&lt;=parametros!$D$3),"c1",IF(AND(ISNUMBER(parametros!$C$4),ISNUMBER(parametros!$D$4),A2&gt;=parametros!$C$4,A2&lt;=parametros!$D$4),"c2",IF(AND(ISNUMBER(parametros!$C$5),ISNUMBER(parametros!$D$5),A2&gt;=parametros!$C$5,A2&lt;=parametros!$D$5),"c3",IF(AND(ISNUMBER(parametros!$C$6),ISNUMBER(parametros!$D$6),A2&gt;=parametros!$C$6,A2&lt;=parametros!$D$6),"c4","Fora dos ciclos"))))))</f>
        <v>c0</v>
      </c>
      <c r="C2" s="77">
        <v>42500</v>
      </c>
      <c r="D2" s="206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2" s="79">
        <f t="shared" ref="E2:E33" si="0">IF(C2="","",IF(G2="","",IF(G2="Sim",IF(NOT(ISNUMBER(D2)),"",ROUND(C2*D2,2)),C2)))</f>
        <v>42500</v>
      </c>
      <c r="F2" s="79">
        <f t="shared" ref="F2:F33" si="1">IF(C2="","",IF(G2="","",IF(G2="Sim",IF(E2="","",ROUND(E2-C2,2)),0)))</f>
        <v>0</v>
      </c>
      <c r="G2" s="99" t="s">
        <v>48</v>
      </c>
    </row>
    <row r="3" spans="1:7" x14ac:dyDescent="0.35">
      <c r="A3" s="145">
        <v>44958</v>
      </c>
      <c r="B3" s="145" t="str">
        <f>IF(A3="","",IF(AND(ISNUMBER(parametros!$C$2),ISNUMBER(parametros!$D$2),A3&gt;=parametros!$C$2,A3&lt;=parametros!$D$2),"c0",IF(AND(ISNUMBER(parametros!$C$3),ISNUMBER(parametros!$D$3),A3&gt;=parametros!$C$3,A3&lt;=parametros!$D$3),"c1",IF(AND(ISNUMBER(parametros!$C$4),ISNUMBER(parametros!$D$4),A3&gt;=parametros!$C$4,A3&lt;=parametros!$D$4),"c2",IF(AND(ISNUMBER(parametros!$C$5),ISNUMBER(parametros!$D$5),A3&gt;=parametros!$C$5,A3&lt;=parametros!$D$5),"c3",IF(AND(ISNUMBER(parametros!$C$6),ISNUMBER(parametros!$D$6),A3&gt;=parametros!$C$6,A3&lt;=parametros!$D$6),"c4","Fora dos ciclos"))))))</f>
        <v>c0</v>
      </c>
      <c r="C3" s="77">
        <v>42500</v>
      </c>
      <c r="D3" s="206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3" s="79">
        <f t="shared" si="0"/>
        <v>42500</v>
      </c>
      <c r="F3" s="79">
        <f t="shared" si="1"/>
        <v>0</v>
      </c>
      <c r="G3" s="99" t="s">
        <v>48</v>
      </c>
    </row>
    <row r="4" spans="1:7" x14ac:dyDescent="0.35">
      <c r="A4" s="145">
        <v>44986</v>
      </c>
      <c r="B4" s="145" t="str">
        <f>IF(A4="","",IF(AND(ISNUMBER(parametros!$C$2),ISNUMBER(parametros!$D$2),A4&gt;=parametros!$C$2,A4&lt;=parametros!$D$2),"c0",IF(AND(ISNUMBER(parametros!$C$3),ISNUMBER(parametros!$D$3),A4&gt;=parametros!$C$3,A4&lt;=parametros!$D$3),"c1",IF(AND(ISNUMBER(parametros!$C$4),ISNUMBER(parametros!$D$4),A4&gt;=parametros!$C$4,A4&lt;=parametros!$D$4),"c2",IF(AND(ISNUMBER(parametros!$C$5),ISNUMBER(parametros!$D$5),A4&gt;=parametros!$C$5,A4&lt;=parametros!$D$5),"c3",IF(AND(ISNUMBER(parametros!$C$6),ISNUMBER(parametros!$D$6),A4&gt;=parametros!$C$6,A4&lt;=parametros!$D$6),"c4","Fora dos ciclos"))))))</f>
        <v>c0</v>
      </c>
      <c r="C4" s="77">
        <v>42500</v>
      </c>
      <c r="D4" s="206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4" s="79">
        <f t="shared" si="0"/>
        <v>42500</v>
      </c>
      <c r="F4" s="79">
        <f t="shared" si="1"/>
        <v>0</v>
      </c>
      <c r="G4" s="99" t="s">
        <v>48</v>
      </c>
    </row>
    <row r="5" spans="1:7" x14ac:dyDescent="0.35">
      <c r="A5" s="145">
        <v>45017</v>
      </c>
      <c r="B5" s="145" t="str">
        <f>IF(A5="","",IF(AND(ISNUMBER(parametros!$C$2),ISNUMBER(parametros!$D$2),A5&gt;=parametros!$C$2,A5&lt;=parametros!$D$2),"c0",IF(AND(ISNUMBER(parametros!$C$3),ISNUMBER(parametros!$D$3),A5&gt;=parametros!$C$3,A5&lt;=parametros!$D$3),"c1",IF(AND(ISNUMBER(parametros!$C$4),ISNUMBER(parametros!$D$4),A5&gt;=parametros!$C$4,A5&lt;=parametros!$D$4),"c2",IF(AND(ISNUMBER(parametros!$C$5),ISNUMBER(parametros!$D$5),A5&gt;=parametros!$C$5,A5&lt;=parametros!$D$5),"c3",IF(AND(ISNUMBER(parametros!$C$6),ISNUMBER(parametros!$D$6),A5&gt;=parametros!$C$6,A5&lt;=parametros!$D$6),"c4","Fora dos ciclos"))))))</f>
        <v>c0</v>
      </c>
      <c r="C5" s="77">
        <v>42500</v>
      </c>
      <c r="D5" s="206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5" s="79">
        <f t="shared" si="0"/>
        <v>42500</v>
      </c>
      <c r="F5" s="79">
        <f t="shared" si="1"/>
        <v>0</v>
      </c>
      <c r="G5" s="99" t="s">
        <v>48</v>
      </c>
    </row>
    <row r="6" spans="1:7" x14ac:dyDescent="0.35">
      <c r="A6" s="145">
        <v>45047</v>
      </c>
      <c r="B6" s="145" t="str">
        <f>IF(A6="","",IF(AND(ISNUMBER(parametros!$C$2),ISNUMBER(parametros!$D$2),A6&gt;=parametros!$C$2,A6&lt;=parametros!$D$2),"c0",IF(AND(ISNUMBER(parametros!$C$3),ISNUMBER(parametros!$D$3),A6&gt;=parametros!$C$3,A6&lt;=parametros!$D$3),"c1",IF(AND(ISNUMBER(parametros!$C$4),ISNUMBER(parametros!$D$4),A6&gt;=parametros!$C$4,A6&lt;=parametros!$D$4),"c2",IF(AND(ISNUMBER(parametros!$C$5),ISNUMBER(parametros!$D$5),A6&gt;=parametros!$C$5,A6&lt;=parametros!$D$5),"c3",IF(AND(ISNUMBER(parametros!$C$6),ISNUMBER(parametros!$D$6),A6&gt;=parametros!$C$6,A6&lt;=parametros!$D$6),"c4","Fora dos ciclos"))))))</f>
        <v>c0</v>
      </c>
      <c r="C6" s="77">
        <v>42500</v>
      </c>
      <c r="D6" s="206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6" s="79">
        <f t="shared" si="0"/>
        <v>42500</v>
      </c>
      <c r="F6" s="79">
        <f t="shared" si="1"/>
        <v>0</v>
      </c>
      <c r="G6" s="99" t="s">
        <v>48</v>
      </c>
    </row>
    <row r="7" spans="1:7" x14ac:dyDescent="0.35">
      <c r="A7" s="145">
        <v>45078</v>
      </c>
      <c r="B7" s="145" t="str">
        <f>IF(A7="","",IF(AND(ISNUMBER(parametros!$C$2),ISNUMBER(parametros!$D$2),A7&gt;=parametros!$C$2,A7&lt;=parametros!$D$2),"c0",IF(AND(ISNUMBER(parametros!$C$3),ISNUMBER(parametros!$D$3),A7&gt;=parametros!$C$3,A7&lt;=parametros!$D$3),"c1",IF(AND(ISNUMBER(parametros!$C$4),ISNUMBER(parametros!$D$4),A7&gt;=parametros!$C$4,A7&lt;=parametros!$D$4),"c2",IF(AND(ISNUMBER(parametros!$C$5),ISNUMBER(parametros!$D$5),A7&gt;=parametros!$C$5,A7&lt;=parametros!$D$5),"c3",IF(AND(ISNUMBER(parametros!$C$6),ISNUMBER(parametros!$D$6),A7&gt;=parametros!$C$6,A7&lt;=parametros!$D$6),"c4","Fora dos ciclos"))))))</f>
        <v>c0</v>
      </c>
      <c r="C7" s="77">
        <v>42500</v>
      </c>
      <c r="D7" s="206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7" s="79">
        <f t="shared" si="0"/>
        <v>42500</v>
      </c>
      <c r="F7" s="79">
        <f t="shared" si="1"/>
        <v>0</v>
      </c>
      <c r="G7" s="99" t="s">
        <v>48</v>
      </c>
    </row>
    <row r="8" spans="1:7" x14ac:dyDescent="0.35">
      <c r="A8" s="145">
        <v>45108</v>
      </c>
      <c r="B8" s="145" t="str">
        <f>IF(A8="","",IF(AND(ISNUMBER(parametros!$C$2),ISNUMBER(parametros!$D$2),A8&gt;=parametros!$C$2,A8&lt;=parametros!$D$2),"c0",IF(AND(ISNUMBER(parametros!$C$3),ISNUMBER(parametros!$D$3),A8&gt;=parametros!$C$3,A8&lt;=parametros!$D$3),"c1",IF(AND(ISNUMBER(parametros!$C$4),ISNUMBER(parametros!$D$4),A8&gt;=parametros!$C$4,A8&lt;=parametros!$D$4),"c2",IF(AND(ISNUMBER(parametros!$C$5),ISNUMBER(parametros!$D$5),A8&gt;=parametros!$C$5,A8&lt;=parametros!$D$5),"c3",IF(AND(ISNUMBER(parametros!$C$6),ISNUMBER(parametros!$D$6),A8&gt;=parametros!$C$6,A8&lt;=parametros!$D$6),"c4","Fora dos ciclos"))))))</f>
        <v>c0</v>
      </c>
      <c r="C8" s="77">
        <v>42500</v>
      </c>
      <c r="D8" s="206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8" s="79">
        <f t="shared" si="0"/>
        <v>42500</v>
      </c>
      <c r="F8" s="79">
        <f t="shared" si="1"/>
        <v>0</v>
      </c>
      <c r="G8" s="99" t="s">
        <v>48</v>
      </c>
    </row>
    <row r="9" spans="1:7" x14ac:dyDescent="0.35">
      <c r="A9" s="145">
        <v>45139</v>
      </c>
      <c r="B9" s="145" t="str">
        <f>IF(A9="","",IF(AND(ISNUMBER(parametros!$C$2),ISNUMBER(parametros!$D$2),A9&gt;=parametros!$C$2,A9&lt;=parametros!$D$2),"c0",IF(AND(ISNUMBER(parametros!$C$3),ISNUMBER(parametros!$D$3),A9&gt;=parametros!$C$3,A9&lt;=parametros!$D$3),"c1",IF(AND(ISNUMBER(parametros!$C$4),ISNUMBER(parametros!$D$4),A9&gt;=parametros!$C$4,A9&lt;=parametros!$D$4),"c2",IF(AND(ISNUMBER(parametros!$C$5),ISNUMBER(parametros!$D$5),A9&gt;=parametros!$C$5,A9&lt;=parametros!$D$5),"c3",IF(AND(ISNUMBER(parametros!$C$6),ISNUMBER(parametros!$D$6),A9&gt;=parametros!$C$6,A9&lt;=parametros!$D$6),"c4","Fora dos ciclos"))))))</f>
        <v>c0</v>
      </c>
      <c r="C9" s="77">
        <v>42500</v>
      </c>
      <c r="D9" s="206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9" s="79">
        <f t="shared" si="0"/>
        <v>42500</v>
      </c>
      <c r="F9" s="79">
        <f t="shared" si="1"/>
        <v>0</v>
      </c>
      <c r="G9" s="99" t="s">
        <v>48</v>
      </c>
    </row>
    <row r="10" spans="1:7" x14ac:dyDescent="0.35">
      <c r="A10" s="145">
        <v>45170</v>
      </c>
      <c r="B10" s="145" t="str">
        <f>IF(A10="","",IF(AND(ISNUMBER(parametros!$C$2),ISNUMBER(parametros!$D$2),A10&gt;=parametros!$C$2,A10&lt;=parametros!$D$2),"c0",IF(AND(ISNUMBER(parametros!$C$3),ISNUMBER(parametros!$D$3),A10&gt;=parametros!$C$3,A10&lt;=parametros!$D$3),"c1",IF(AND(ISNUMBER(parametros!$C$4),ISNUMBER(parametros!$D$4),A10&gt;=parametros!$C$4,A10&lt;=parametros!$D$4),"c2",IF(AND(ISNUMBER(parametros!$C$5),ISNUMBER(parametros!$D$5),A10&gt;=parametros!$C$5,A10&lt;=parametros!$D$5),"c3",IF(AND(ISNUMBER(parametros!$C$6),ISNUMBER(parametros!$D$6),A10&gt;=parametros!$C$6,A10&lt;=parametros!$D$6),"c4","Fora dos ciclos"))))))</f>
        <v>c0</v>
      </c>
      <c r="C10" s="77">
        <v>42500</v>
      </c>
      <c r="D10" s="206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0" s="79">
        <f t="shared" si="0"/>
        <v>42500</v>
      </c>
      <c r="F10" s="79">
        <f t="shared" si="1"/>
        <v>0</v>
      </c>
      <c r="G10" s="99" t="s">
        <v>48</v>
      </c>
    </row>
    <row r="11" spans="1:7" x14ac:dyDescent="0.35">
      <c r="A11" s="145">
        <v>45200</v>
      </c>
      <c r="B11" s="145" t="str">
        <f>IF(A11="","",IF(AND(ISNUMBER(parametros!$C$2),ISNUMBER(parametros!$D$2),A11&gt;=parametros!$C$2,A11&lt;=parametros!$D$2),"c0",IF(AND(ISNUMBER(parametros!$C$3),ISNUMBER(parametros!$D$3),A11&gt;=parametros!$C$3,A11&lt;=parametros!$D$3),"c1",IF(AND(ISNUMBER(parametros!$C$4),ISNUMBER(parametros!$D$4),A11&gt;=parametros!$C$4,A11&lt;=parametros!$D$4),"c2",IF(AND(ISNUMBER(parametros!$C$5),ISNUMBER(parametros!$D$5),A11&gt;=parametros!$C$5,A11&lt;=parametros!$D$5),"c3",IF(AND(ISNUMBER(parametros!$C$6),ISNUMBER(parametros!$D$6),A11&gt;=parametros!$C$6,A11&lt;=parametros!$D$6),"c4","Fora dos ciclos"))))))</f>
        <v>c0</v>
      </c>
      <c r="C11" s="77">
        <v>42500</v>
      </c>
      <c r="D11" s="206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1" s="79">
        <f t="shared" si="0"/>
        <v>42500</v>
      </c>
      <c r="F11" s="79">
        <f t="shared" si="1"/>
        <v>0</v>
      </c>
      <c r="G11" s="99" t="s">
        <v>48</v>
      </c>
    </row>
    <row r="12" spans="1:7" x14ac:dyDescent="0.35">
      <c r="A12" s="145">
        <v>45231</v>
      </c>
      <c r="B12" s="145" t="str">
        <f>IF(A12="","",IF(AND(ISNUMBER(parametros!$C$2),ISNUMBER(parametros!$D$2),A12&gt;=parametros!$C$2,A12&lt;=parametros!$D$2),"c0",IF(AND(ISNUMBER(parametros!$C$3),ISNUMBER(parametros!$D$3),A12&gt;=parametros!$C$3,A12&lt;=parametros!$D$3),"c1",IF(AND(ISNUMBER(parametros!$C$4),ISNUMBER(parametros!$D$4),A12&gt;=parametros!$C$4,A12&lt;=parametros!$D$4),"c2",IF(AND(ISNUMBER(parametros!$C$5),ISNUMBER(parametros!$D$5),A12&gt;=parametros!$C$5,A12&lt;=parametros!$D$5),"c3",IF(AND(ISNUMBER(parametros!$C$6),ISNUMBER(parametros!$D$6),A12&gt;=parametros!$C$6,A12&lt;=parametros!$D$6),"c4","Fora dos ciclos"))))))</f>
        <v>c0</v>
      </c>
      <c r="C12" s="77">
        <v>42500</v>
      </c>
      <c r="D12" s="206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2" s="79">
        <f t="shared" si="0"/>
        <v>42500</v>
      </c>
      <c r="F12" s="79">
        <f t="shared" si="1"/>
        <v>0</v>
      </c>
      <c r="G12" s="99" t="s">
        <v>48</v>
      </c>
    </row>
    <row r="13" spans="1:7" x14ac:dyDescent="0.35">
      <c r="A13" s="145">
        <v>45261</v>
      </c>
      <c r="B13" s="145" t="str">
        <f>IF(A13="","",IF(AND(ISNUMBER(parametros!$C$2),ISNUMBER(parametros!$D$2),A13&gt;=parametros!$C$2,A13&lt;=parametros!$D$2),"c0",IF(AND(ISNUMBER(parametros!$C$3),ISNUMBER(parametros!$D$3),A13&gt;=parametros!$C$3,A13&lt;=parametros!$D$3),"c1",IF(AND(ISNUMBER(parametros!$C$4),ISNUMBER(parametros!$D$4),A13&gt;=parametros!$C$4,A13&lt;=parametros!$D$4),"c2",IF(AND(ISNUMBER(parametros!$C$5),ISNUMBER(parametros!$D$5),A13&gt;=parametros!$C$5,A13&lt;=parametros!$D$5),"c3",IF(AND(ISNUMBER(parametros!$C$6),ISNUMBER(parametros!$D$6),A13&gt;=parametros!$C$6,A13&lt;=parametros!$D$6),"c4","Fora dos ciclos"))))))</f>
        <v>c0</v>
      </c>
      <c r="C13" s="77">
        <v>42500</v>
      </c>
      <c r="D13" s="206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3" s="79">
        <f t="shared" si="0"/>
        <v>42500</v>
      </c>
      <c r="F13" s="79">
        <f t="shared" si="1"/>
        <v>0</v>
      </c>
      <c r="G13" s="99" t="s">
        <v>48</v>
      </c>
    </row>
    <row r="14" spans="1:7" x14ac:dyDescent="0.35">
      <c r="A14" s="156">
        <v>45292</v>
      </c>
      <c r="B14" s="145" t="str">
        <f>IF(A14="","",IF(AND(ISNUMBER(parametros!$C$2),ISNUMBER(parametros!$D$2),A14&gt;=parametros!$C$2,A14&lt;=parametros!$D$2),"c0",IF(AND(ISNUMBER(parametros!$C$3),ISNUMBER(parametros!$D$3),A14&gt;=parametros!$C$3,A14&lt;=parametros!$D$3),"c1",IF(AND(ISNUMBER(parametros!$C$4),ISNUMBER(parametros!$D$4),A14&gt;=parametros!$C$4,A14&lt;=parametros!$D$4),"c2",IF(AND(ISNUMBER(parametros!$C$5),ISNUMBER(parametros!$D$5),A14&gt;=parametros!$C$5,A14&lt;=parametros!$D$5),"c3",IF(AND(ISNUMBER(parametros!$C$6),ISNUMBER(parametros!$D$6),A14&gt;=parametros!$C$6,A14&lt;=parametros!$D$6),"c4","Fora dos ciclos"))))))</f>
        <v>c1</v>
      </c>
      <c r="C14" s="77">
        <v>42500</v>
      </c>
      <c r="D14" s="206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4" s="79">
        <f t="shared" si="0"/>
        <v>44676</v>
      </c>
      <c r="F14" s="79">
        <f t="shared" si="1"/>
        <v>2176</v>
      </c>
      <c r="G14" s="157" t="s">
        <v>48</v>
      </c>
    </row>
    <row r="15" spans="1:7" x14ac:dyDescent="0.35">
      <c r="A15" s="156">
        <v>45323</v>
      </c>
      <c r="B15" s="145" t="str">
        <f>IF(A15="","",IF(AND(ISNUMBER(parametros!$C$2),ISNUMBER(parametros!$D$2),A15&gt;=parametros!$C$2,A15&lt;=parametros!$D$2),"c0",IF(AND(ISNUMBER(parametros!$C$3),ISNUMBER(parametros!$D$3),A15&gt;=parametros!$C$3,A15&lt;=parametros!$D$3),"c1",IF(AND(ISNUMBER(parametros!$C$4),ISNUMBER(parametros!$D$4),A15&gt;=parametros!$C$4,A15&lt;=parametros!$D$4),"c2",IF(AND(ISNUMBER(parametros!$C$5),ISNUMBER(parametros!$D$5),A15&gt;=parametros!$C$5,A15&lt;=parametros!$D$5),"c3",IF(AND(ISNUMBER(parametros!$C$6),ISNUMBER(parametros!$D$6),A15&gt;=parametros!$C$6,A15&lt;=parametros!$D$6),"c4","Fora dos ciclos"))))))</f>
        <v>c1</v>
      </c>
      <c r="C15" s="77">
        <v>42500</v>
      </c>
      <c r="D15" s="206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5" s="79">
        <f t="shared" si="0"/>
        <v>44676</v>
      </c>
      <c r="F15" s="79">
        <f t="shared" si="1"/>
        <v>2176</v>
      </c>
      <c r="G15" s="157" t="s">
        <v>48</v>
      </c>
    </row>
    <row r="16" spans="1:7" x14ac:dyDescent="0.35">
      <c r="A16" s="156">
        <v>45352</v>
      </c>
      <c r="B16" s="145" t="str">
        <f>IF(A16="","",IF(AND(ISNUMBER(parametros!$C$2),ISNUMBER(parametros!$D$2),A16&gt;=parametros!$C$2,A16&lt;=parametros!$D$2),"c0",IF(AND(ISNUMBER(parametros!$C$3),ISNUMBER(parametros!$D$3),A16&gt;=parametros!$C$3,A16&lt;=parametros!$D$3),"c1",IF(AND(ISNUMBER(parametros!$C$4),ISNUMBER(parametros!$D$4),A16&gt;=parametros!$C$4,A16&lt;=parametros!$D$4),"c2",IF(AND(ISNUMBER(parametros!$C$5),ISNUMBER(parametros!$D$5),A16&gt;=parametros!$C$5,A16&lt;=parametros!$D$5),"c3",IF(AND(ISNUMBER(parametros!$C$6),ISNUMBER(parametros!$D$6),A16&gt;=parametros!$C$6,A16&lt;=parametros!$D$6),"c4","Fora dos ciclos"))))))</f>
        <v>c1</v>
      </c>
      <c r="C16" s="77">
        <v>42500</v>
      </c>
      <c r="D16" s="206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6" s="79">
        <f t="shared" si="0"/>
        <v>44676</v>
      </c>
      <c r="F16" s="79">
        <f t="shared" si="1"/>
        <v>2176</v>
      </c>
      <c r="G16" s="157" t="s">
        <v>48</v>
      </c>
    </row>
    <row r="17" spans="1:7" x14ac:dyDescent="0.35">
      <c r="A17" s="156">
        <v>45383</v>
      </c>
      <c r="B17" s="145" t="str">
        <f>IF(A17="","",IF(AND(ISNUMBER(parametros!$C$2),ISNUMBER(parametros!$D$2),A17&gt;=parametros!$C$2,A17&lt;=parametros!$D$2),"c0",IF(AND(ISNUMBER(parametros!$C$3),ISNUMBER(parametros!$D$3),A17&gt;=parametros!$C$3,A17&lt;=parametros!$D$3),"c1",IF(AND(ISNUMBER(parametros!$C$4),ISNUMBER(parametros!$D$4),A17&gt;=parametros!$C$4,A17&lt;=parametros!$D$4),"c2",IF(AND(ISNUMBER(parametros!$C$5),ISNUMBER(parametros!$D$5),A17&gt;=parametros!$C$5,A17&lt;=parametros!$D$5),"c3",IF(AND(ISNUMBER(parametros!$C$6),ISNUMBER(parametros!$D$6),A17&gt;=parametros!$C$6,A17&lt;=parametros!$D$6),"c4","Fora dos ciclos"))))))</f>
        <v>c1</v>
      </c>
      <c r="C17" s="77">
        <v>42500</v>
      </c>
      <c r="D17" s="206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7" s="79">
        <f t="shared" si="0"/>
        <v>44676</v>
      </c>
      <c r="F17" s="79">
        <f t="shared" si="1"/>
        <v>2176</v>
      </c>
      <c r="G17" s="157" t="s">
        <v>48</v>
      </c>
    </row>
    <row r="18" spans="1:7" x14ac:dyDescent="0.35">
      <c r="A18" s="156">
        <v>45413</v>
      </c>
      <c r="B18" s="145" t="str">
        <f>IF(A18="","",IF(AND(ISNUMBER(parametros!$C$2),ISNUMBER(parametros!$D$2),A18&gt;=parametros!$C$2,A18&lt;=parametros!$D$2),"c0",IF(AND(ISNUMBER(parametros!$C$3),ISNUMBER(parametros!$D$3),A18&gt;=parametros!$C$3,A18&lt;=parametros!$D$3),"c1",IF(AND(ISNUMBER(parametros!$C$4),ISNUMBER(parametros!$D$4),A18&gt;=parametros!$C$4,A18&lt;=parametros!$D$4),"c2",IF(AND(ISNUMBER(parametros!$C$5),ISNUMBER(parametros!$D$5),A18&gt;=parametros!$C$5,A18&lt;=parametros!$D$5),"c3",IF(AND(ISNUMBER(parametros!$C$6),ISNUMBER(parametros!$D$6),A18&gt;=parametros!$C$6,A18&lt;=parametros!$D$6),"c4","Fora dos ciclos"))))))</f>
        <v>c1</v>
      </c>
      <c r="C18" s="77">
        <v>42500</v>
      </c>
      <c r="D18" s="206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8" s="79">
        <f t="shared" si="0"/>
        <v>44676</v>
      </c>
      <c r="F18" s="79">
        <f t="shared" si="1"/>
        <v>2176</v>
      </c>
      <c r="G18" s="157" t="s">
        <v>48</v>
      </c>
    </row>
    <row r="19" spans="1:7" x14ac:dyDescent="0.35">
      <c r="A19" s="156">
        <v>45444</v>
      </c>
      <c r="B19" s="145" t="str">
        <f>IF(A19="","",IF(AND(ISNUMBER(parametros!$C$2),ISNUMBER(parametros!$D$2),A19&gt;=parametros!$C$2,A19&lt;=parametros!$D$2),"c0",IF(AND(ISNUMBER(parametros!$C$3),ISNUMBER(parametros!$D$3),A19&gt;=parametros!$C$3,A19&lt;=parametros!$D$3),"c1",IF(AND(ISNUMBER(parametros!$C$4),ISNUMBER(parametros!$D$4),A19&gt;=parametros!$C$4,A19&lt;=parametros!$D$4),"c2",IF(AND(ISNUMBER(parametros!$C$5),ISNUMBER(parametros!$D$5),A19&gt;=parametros!$C$5,A19&lt;=parametros!$D$5),"c3",IF(AND(ISNUMBER(parametros!$C$6),ISNUMBER(parametros!$D$6),A19&gt;=parametros!$C$6,A19&lt;=parametros!$D$6),"c4","Fora dos ciclos"))))))</f>
        <v>c1</v>
      </c>
      <c r="C19" s="77">
        <v>42500</v>
      </c>
      <c r="D19" s="206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9" s="79">
        <f t="shared" si="0"/>
        <v>44676</v>
      </c>
      <c r="F19" s="79">
        <f t="shared" si="1"/>
        <v>2176</v>
      </c>
      <c r="G19" s="157" t="s">
        <v>48</v>
      </c>
    </row>
    <row r="20" spans="1:7" x14ac:dyDescent="0.35">
      <c r="A20" s="156">
        <v>45474</v>
      </c>
      <c r="B20" s="145" t="str">
        <f>IF(A20="","",IF(AND(ISNUMBER(parametros!$C$2),ISNUMBER(parametros!$D$2),A20&gt;=parametros!$C$2,A20&lt;=parametros!$D$2),"c0",IF(AND(ISNUMBER(parametros!$C$3),ISNUMBER(parametros!$D$3),A20&gt;=parametros!$C$3,A20&lt;=parametros!$D$3),"c1",IF(AND(ISNUMBER(parametros!$C$4),ISNUMBER(parametros!$D$4),A20&gt;=parametros!$C$4,A20&lt;=parametros!$D$4),"c2",IF(AND(ISNUMBER(parametros!$C$5),ISNUMBER(parametros!$D$5),A20&gt;=parametros!$C$5,A20&lt;=parametros!$D$5),"c3",IF(AND(ISNUMBER(parametros!$C$6),ISNUMBER(parametros!$D$6),A20&gt;=parametros!$C$6,A20&lt;=parametros!$D$6),"c4","Fora dos ciclos"))))))</f>
        <v>c1</v>
      </c>
      <c r="C20" s="77">
        <v>42500</v>
      </c>
      <c r="D20" s="206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0" s="79">
        <f t="shared" si="0"/>
        <v>44676</v>
      </c>
      <c r="F20" s="79">
        <f t="shared" si="1"/>
        <v>2176</v>
      </c>
      <c r="G20" s="157" t="s">
        <v>48</v>
      </c>
    </row>
    <row r="21" spans="1:7" x14ac:dyDescent="0.35">
      <c r="A21" s="156">
        <v>45505</v>
      </c>
      <c r="B21" s="145" t="str">
        <f>IF(A21="","",IF(AND(ISNUMBER(parametros!$C$2),ISNUMBER(parametros!$D$2),A21&gt;=parametros!$C$2,A21&lt;=parametros!$D$2),"c0",IF(AND(ISNUMBER(parametros!$C$3),ISNUMBER(parametros!$D$3),A21&gt;=parametros!$C$3,A21&lt;=parametros!$D$3),"c1",IF(AND(ISNUMBER(parametros!$C$4),ISNUMBER(parametros!$D$4),A21&gt;=parametros!$C$4,A21&lt;=parametros!$D$4),"c2",IF(AND(ISNUMBER(parametros!$C$5),ISNUMBER(parametros!$D$5),A21&gt;=parametros!$C$5,A21&lt;=parametros!$D$5),"c3",IF(AND(ISNUMBER(parametros!$C$6),ISNUMBER(parametros!$D$6),A21&gt;=parametros!$C$6,A21&lt;=parametros!$D$6),"c4","Fora dos ciclos"))))))</f>
        <v>c1</v>
      </c>
      <c r="C21" s="77">
        <v>42500</v>
      </c>
      <c r="D21" s="206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1" s="79">
        <f t="shared" si="0"/>
        <v>44676</v>
      </c>
      <c r="F21" s="79">
        <f t="shared" si="1"/>
        <v>2176</v>
      </c>
      <c r="G21" s="157" t="s">
        <v>48</v>
      </c>
    </row>
    <row r="22" spans="1:7" x14ac:dyDescent="0.35">
      <c r="A22" s="156">
        <v>45536</v>
      </c>
      <c r="B22" s="145" t="str">
        <f>IF(A22="","",IF(AND(ISNUMBER(parametros!$C$2),ISNUMBER(parametros!$D$2),A22&gt;=parametros!$C$2,A22&lt;=parametros!$D$2),"c0",IF(AND(ISNUMBER(parametros!$C$3),ISNUMBER(parametros!$D$3),A22&gt;=parametros!$C$3,A22&lt;=parametros!$D$3),"c1",IF(AND(ISNUMBER(parametros!$C$4),ISNUMBER(parametros!$D$4),A22&gt;=parametros!$C$4,A22&lt;=parametros!$D$4),"c2",IF(AND(ISNUMBER(parametros!$C$5),ISNUMBER(parametros!$D$5),A22&gt;=parametros!$C$5,A22&lt;=parametros!$D$5),"c3",IF(AND(ISNUMBER(parametros!$C$6),ISNUMBER(parametros!$D$6),A22&gt;=parametros!$C$6,A22&lt;=parametros!$D$6),"c4","Fora dos ciclos"))))))</f>
        <v>c1</v>
      </c>
      <c r="C22" s="77">
        <v>42500</v>
      </c>
      <c r="D22" s="206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2" s="79">
        <f t="shared" si="0"/>
        <v>44676</v>
      </c>
      <c r="F22" s="79">
        <f t="shared" si="1"/>
        <v>2176</v>
      </c>
      <c r="G22" s="157" t="s">
        <v>48</v>
      </c>
    </row>
    <row r="23" spans="1:7" x14ac:dyDescent="0.35">
      <c r="A23" s="156">
        <v>45566</v>
      </c>
      <c r="B23" s="145" t="str">
        <f>IF(A23="","",IF(AND(ISNUMBER(parametros!$C$2),ISNUMBER(parametros!$D$2),A23&gt;=parametros!$C$2,A23&lt;=parametros!$D$2),"c0",IF(AND(ISNUMBER(parametros!$C$3),ISNUMBER(parametros!$D$3),A23&gt;=parametros!$C$3,A23&lt;=parametros!$D$3),"c1",IF(AND(ISNUMBER(parametros!$C$4),ISNUMBER(parametros!$D$4),A23&gt;=parametros!$C$4,A23&lt;=parametros!$D$4),"c2",IF(AND(ISNUMBER(parametros!$C$5),ISNUMBER(parametros!$D$5),A23&gt;=parametros!$C$5,A23&lt;=parametros!$D$5),"c3",IF(AND(ISNUMBER(parametros!$C$6),ISNUMBER(parametros!$D$6),A23&gt;=parametros!$C$6,A23&lt;=parametros!$D$6),"c4","Fora dos ciclos"))))))</f>
        <v>c1</v>
      </c>
      <c r="C23" s="77">
        <v>42500</v>
      </c>
      <c r="D23" s="206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3" s="79">
        <f t="shared" si="0"/>
        <v>44676</v>
      </c>
      <c r="F23" s="79">
        <f t="shared" si="1"/>
        <v>2176</v>
      </c>
      <c r="G23" s="157" t="s">
        <v>48</v>
      </c>
    </row>
    <row r="24" spans="1:7" x14ac:dyDescent="0.35">
      <c r="A24" s="156">
        <v>45597</v>
      </c>
      <c r="B24" s="145" t="str">
        <f>IF(A24="","",IF(AND(ISNUMBER(parametros!$C$2),ISNUMBER(parametros!$D$2),A24&gt;=parametros!$C$2,A24&lt;=parametros!$D$2),"c0",IF(AND(ISNUMBER(parametros!$C$3),ISNUMBER(parametros!$D$3),A24&gt;=parametros!$C$3,A24&lt;=parametros!$D$3),"c1",IF(AND(ISNUMBER(parametros!$C$4),ISNUMBER(parametros!$D$4),A24&gt;=parametros!$C$4,A24&lt;=parametros!$D$4),"c2",IF(AND(ISNUMBER(parametros!$C$5),ISNUMBER(parametros!$D$5),A24&gt;=parametros!$C$5,A24&lt;=parametros!$D$5),"c3",IF(AND(ISNUMBER(parametros!$C$6),ISNUMBER(parametros!$D$6),A24&gt;=parametros!$C$6,A24&lt;=parametros!$D$6),"c4","Fora dos ciclos"))))))</f>
        <v>c1</v>
      </c>
      <c r="C24" s="77">
        <v>42500</v>
      </c>
      <c r="D24" s="206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4" s="79">
        <f t="shared" si="0"/>
        <v>44676</v>
      </c>
      <c r="F24" s="79">
        <f t="shared" si="1"/>
        <v>2176</v>
      </c>
      <c r="G24" s="157" t="s">
        <v>48</v>
      </c>
    </row>
    <row r="25" spans="1:7" x14ac:dyDescent="0.35">
      <c r="A25" s="156">
        <v>45627</v>
      </c>
      <c r="B25" s="145" t="str">
        <f>IF(A25="","",IF(AND(ISNUMBER(parametros!$C$2),ISNUMBER(parametros!$D$2),A25&gt;=parametros!$C$2,A25&lt;=parametros!$D$2),"c0",IF(AND(ISNUMBER(parametros!$C$3),ISNUMBER(parametros!$D$3),A25&gt;=parametros!$C$3,A25&lt;=parametros!$D$3),"c1",IF(AND(ISNUMBER(parametros!$C$4),ISNUMBER(parametros!$D$4),A25&gt;=parametros!$C$4,A25&lt;=parametros!$D$4),"c2",IF(AND(ISNUMBER(parametros!$C$5),ISNUMBER(parametros!$D$5),A25&gt;=parametros!$C$5,A25&lt;=parametros!$D$5),"c3",IF(AND(ISNUMBER(parametros!$C$6),ISNUMBER(parametros!$D$6),A25&gt;=parametros!$C$6,A25&lt;=parametros!$D$6),"c4","Fora dos ciclos"))))))</f>
        <v>c1</v>
      </c>
      <c r="C25" s="77">
        <v>42500</v>
      </c>
      <c r="D25" s="206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5" s="79">
        <f t="shared" si="0"/>
        <v>44676</v>
      </c>
      <c r="F25" s="79">
        <f t="shared" si="1"/>
        <v>2176</v>
      </c>
      <c r="G25" s="157" t="s">
        <v>48</v>
      </c>
    </row>
    <row r="26" spans="1:7" x14ac:dyDescent="0.35">
      <c r="A26" s="156"/>
      <c r="B26" s="145" t="str">
        <f>IF(A26="","",IF(AND(ISNUMBER(parametros!$C$2),ISNUMBER(parametros!$D$2),A26&gt;=parametros!$C$2,A26&lt;=parametros!$D$2),"c0",IF(AND(ISNUMBER(parametros!$C$3),ISNUMBER(parametros!$D$3),A26&gt;=parametros!$C$3,A26&lt;=parametros!$D$3),"c1",IF(AND(ISNUMBER(parametros!$C$4),ISNUMBER(parametros!$D$4),A26&gt;=parametros!$C$4,A26&lt;=parametros!$D$4),"c2",IF(AND(ISNUMBER(parametros!$C$5),ISNUMBER(parametros!$D$5),A26&gt;=parametros!$C$5,A26&lt;=parametros!$D$5),"c3",IF(AND(ISNUMBER(parametros!$C$6),ISNUMBER(parametros!$D$6),A26&gt;=parametros!$C$6,A26&lt;=parametros!$D$6),"c4","Fora dos ciclos"))))))</f>
        <v/>
      </c>
      <c r="C26" s="77"/>
      <c r="D26" s="206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7"/>
    </row>
    <row r="27" spans="1:7" x14ac:dyDescent="0.35">
      <c r="A27" s="156"/>
      <c r="B27" s="145" t="str">
        <f>IF(A27="","",IF(AND(ISNUMBER(parametros!$C$2),ISNUMBER(parametros!$D$2),A27&gt;=parametros!$C$2,A27&lt;=parametros!$D$2),"c0",IF(AND(ISNUMBER(parametros!$C$3),ISNUMBER(parametros!$D$3),A27&gt;=parametros!$C$3,A27&lt;=parametros!$D$3),"c1",IF(AND(ISNUMBER(parametros!$C$4),ISNUMBER(parametros!$D$4),A27&gt;=parametros!$C$4,A27&lt;=parametros!$D$4),"c2",IF(AND(ISNUMBER(parametros!$C$5),ISNUMBER(parametros!$D$5),A27&gt;=parametros!$C$5,A27&lt;=parametros!$D$5),"c3",IF(AND(ISNUMBER(parametros!$C$6),ISNUMBER(parametros!$D$6),A27&gt;=parametros!$C$6,A27&lt;=parametros!$D$6),"c4","Fora dos ciclos"))))))</f>
        <v/>
      </c>
      <c r="C27" s="77"/>
      <c r="D27" s="206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7"/>
    </row>
    <row r="28" spans="1:7" x14ac:dyDescent="0.35">
      <c r="A28" s="156"/>
      <c r="B28" s="145" t="str">
        <f>IF(A28="","",IF(AND(ISNUMBER(parametros!$C$2),ISNUMBER(parametros!$D$2),A28&gt;=parametros!$C$2,A28&lt;=parametros!$D$2),"c0",IF(AND(ISNUMBER(parametros!$C$3),ISNUMBER(parametros!$D$3),A28&gt;=parametros!$C$3,A28&lt;=parametros!$D$3),"c1",IF(AND(ISNUMBER(parametros!$C$4),ISNUMBER(parametros!$D$4),A28&gt;=parametros!$C$4,A28&lt;=parametros!$D$4),"c2",IF(AND(ISNUMBER(parametros!$C$5),ISNUMBER(parametros!$D$5),A28&gt;=parametros!$C$5,A28&lt;=parametros!$D$5),"c3",IF(AND(ISNUMBER(parametros!$C$6),ISNUMBER(parametros!$D$6),A28&gt;=parametros!$C$6,A28&lt;=parametros!$D$6),"c4","Fora dos ciclos"))))))</f>
        <v/>
      </c>
      <c r="C28" s="77"/>
      <c r="D28" s="206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7"/>
    </row>
    <row r="29" spans="1:7" x14ac:dyDescent="0.35">
      <c r="A29" s="156"/>
      <c r="B29" s="145" t="str">
        <f>IF(A29="","",IF(AND(ISNUMBER(parametros!$C$2),ISNUMBER(parametros!$D$2),A29&gt;=parametros!$C$2,A29&lt;=parametros!$D$2),"c0",IF(AND(ISNUMBER(parametros!$C$3),ISNUMBER(parametros!$D$3),A29&gt;=parametros!$C$3,A29&lt;=parametros!$D$3),"c1",IF(AND(ISNUMBER(parametros!$C$4),ISNUMBER(parametros!$D$4),A29&gt;=parametros!$C$4,A29&lt;=parametros!$D$4),"c2",IF(AND(ISNUMBER(parametros!$C$5),ISNUMBER(parametros!$D$5),A29&gt;=parametros!$C$5,A29&lt;=parametros!$D$5),"c3",IF(AND(ISNUMBER(parametros!$C$6),ISNUMBER(parametros!$D$6),A29&gt;=parametros!$C$6,A29&lt;=parametros!$D$6),"c4","Fora dos ciclos"))))))</f>
        <v/>
      </c>
      <c r="C29" s="77"/>
      <c r="D29" s="206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7"/>
    </row>
    <row r="30" spans="1:7" x14ac:dyDescent="0.35">
      <c r="A30" s="156"/>
      <c r="B30" s="145" t="str">
        <f>IF(A30="","",IF(AND(ISNUMBER(parametros!$C$2),ISNUMBER(parametros!$D$2),A30&gt;=parametros!$C$2,A30&lt;=parametros!$D$2),"c0",IF(AND(ISNUMBER(parametros!$C$3),ISNUMBER(parametros!$D$3),A30&gt;=parametros!$C$3,A30&lt;=parametros!$D$3),"c1",IF(AND(ISNUMBER(parametros!$C$4),ISNUMBER(parametros!$D$4),A30&gt;=parametros!$C$4,A30&lt;=parametros!$D$4),"c2",IF(AND(ISNUMBER(parametros!$C$5),ISNUMBER(parametros!$D$5),A30&gt;=parametros!$C$5,A30&lt;=parametros!$D$5),"c3",IF(AND(ISNUMBER(parametros!$C$6),ISNUMBER(parametros!$D$6),A30&gt;=parametros!$C$6,A30&lt;=parametros!$D$6),"c4","Fora dos ciclos"))))))</f>
        <v/>
      </c>
      <c r="C30" s="77"/>
      <c r="D30" s="206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7"/>
    </row>
    <row r="31" spans="1:7" x14ac:dyDescent="0.35">
      <c r="A31" s="156"/>
      <c r="B31" s="145" t="str">
        <f>IF(A31="","",IF(AND(ISNUMBER(parametros!$C$2),ISNUMBER(parametros!$D$2),A31&gt;=parametros!$C$2,A31&lt;=parametros!$D$2),"c0",IF(AND(ISNUMBER(parametros!$C$3),ISNUMBER(parametros!$D$3),A31&gt;=parametros!$C$3,A31&lt;=parametros!$D$3),"c1",IF(AND(ISNUMBER(parametros!$C$4),ISNUMBER(parametros!$D$4),A31&gt;=parametros!$C$4,A31&lt;=parametros!$D$4),"c2",IF(AND(ISNUMBER(parametros!$C$5),ISNUMBER(parametros!$D$5),A31&gt;=parametros!$C$5,A31&lt;=parametros!$D$5),"c3",IF(AND(ISNUMBER(parametros!$C$6),ISNUMBER(parametros!$D$6),A31&gt;=parametros!$C$6,A31&lt;=parametros!$D$6),"c4","Fora dos ciclos"))))))</f>
        <v/>
      </c>
      <c r="C31" s="77"/>
      <c r="D31" s="206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7"/>
    </row>
    <row r="32" spans="1:7" x14ac:dyDescent="0.35">
      <c r="A32" s="156"/>
      <c r="B32" s="145" t="str">
        <f>IF(A32="","",IF(AND(ISNUMBER(parametros!$C$2),ISNUMBER(parametros!$D$2),A32&gt;=parametros!$C$2,A32&lt;=parametros!$D$2),"c0",IF(AND(ISNUMBER(parametros!$C$3),ISNUMBER(parametros!$D$3),A32&gt;=parametros!$C$3,A32&lt;=parametros!$D$3),"c1",IF(AND(ISNUMBER(parametros!$C$4),ISNUMBER(parametros!$D$4),A32&gt;=parametros!$C$4,A32&lt;=parametros!$D$4),"c2",IF(AND(ISNUMBER(parametros!$C$5),ISNUMBER(parametros!$D$5),A32&gt;=parametros!$C$5,A32&lt;=parametros!$D$5),"c3",IF(AND(ISNUMBER(parametros!$C$6),ISNUMBER(parametros!$D$6),A32&gt;=parametros!$C$6,A32&lt;=parametros!$D$6),"c4","Fora dos ciclos"))))))</f>
        <v/>
      </c>
      <c r="C32" s="77"/>
      <c r="D32" s="206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7"/>
    </row>
    <row r="33" spans="1:7" x14ac:dyDescent="0.35">
      <c r="A33" s="156"/>
      <c r="B33" s="145" t="str">
        <f>IF(A33="","",IF(AND(ISNUMBER(parametros!$C$2),ISNUMBER(parametros!$D$2),A33&gt;=parametros!$C$2,A33&lt;=parametros!$D$2),"c0",IF(AND(ISNUMBER(parametros!$C$3),ISNUMBER(parametros!$D$3),A33&gt;=parametros!$C$3,A33&lt;=parametros!$D$3),"c1",IF(AND(ISNUMBER(parametros!$C$4),ISNUMBER(parametros!$D$4),A33&gt;=parametros!$C$4,A33&lt;=parametros!$D$4),"c2",IF(AND(ISNUMBER(parametros!$C$5),ISNUMBER(parametros!$D$5),A33&gt;=parametros!$C$5,A33&lt;=parametros!$D$5),"c3",IF(AND(ISNUMBER(parametros!$C$6),ISNUMBER(parametros!$D$6),A33&gt;=parametros!$C$6,A33&lt;=parametros!$D$6),"c4","Fora dos ciclos"))))))</f>
        <v/>
      </c>
      <c r="C33" s="77"/>
      <c r="D33" s="206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7"/>
    </row>
    <row r="34" spans="1:7" x14ac:dyDescent="0.35">
      <c r="A34" s="156"/>
      <c r="B34" s="145" t="str">
        <f>IF(A34="","",IF(AND(ISNUMBER(parametros!$C$2),ISNUMBER(parametros!$D$2),A34&gt;=parametros!$C$2,A34&lt;=parametros!$D$2),"c0",IF(AND(ISNUMBER(parametros!$C$3),ISNUMBER(parametros!$D$3),A34&gt;=parametros!$C$3,A34&lt;=parametros!$D$3),"c1",IF(AND(ISNUMBER(parametros!$C$4),ISNUMBER(parametros!$D$4),A34&gt;=parametros!$C$4,A34&lt;=parametros!$D$4),"c2",IF(AND(ISNUMBER(parametros!$C$5),ISNUMBER(parametros!$D$5),A34&gt;=parametros!$C$5,A34&lt;=parametros!$D$5),"c3",IF(AND(ISNUMBER(parametros!$C$6),ISNUMBER(parametros!$D$6),A34&gt;=parametros!$C$6,A34&lt;=parametros!$D$6),"c4","Fora dos ciclos"))))))</f>
        <v/>
      </c>
      <c r="C34" s="77"/>
      <c r="D34" s="206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7"/>
    </row>
    <row r="35" spans="1:7" x14ac:dyDescent="0.35">
      <c r="A35" s="156"/>
      <c r="B35" s="145" t="str">
        <f>IF(A35="","",IF(AND(ISNUMBER(parametros!$C$2),ISNUMBER(parametros!$D$2),A35&gt;=parametros!$C$2,A35&lt;=parametros!$D$2),"c0",IF(AND(ISNUMBER(parametros!$C$3),ISNUMBER(parametros!$D$3),A35&gt;=parametros!$C$3,A35&lt;=parametros!$D$3),"c1",IF(AND(ISNUMBER(parametros!$C$4),ISNUMBER(parametros!$D$4),A35&gt;=parametros!$C$4,A35&lt;=parametros!$D$4),"c2",IF(AND(ISNUMBER(parametros!$C$5),ISNUMBER(parametros!$D$5),A35&gt;=parametros!$C$5,A35&lt;=parametros!$D$5),"c3",IF(AND(ISNUMBER(parametros!$C$6),ISNUMBER(parametros!$D$6),A35&gt;=parametros!$C$6,A35&lt;=parametros!$D$6),"c4","Fora dos ciclos"))))))</f>
        <v/>
      </c>
      <c r="C35" s="77"/>
      <c r="D35" s="206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7"/>
    </row>
    <row r="36" spans="1:7" x14ac:dyDescent="0.35">
      <c r="A36" s="156"/>
      <c r="B36" s="145" t="str">
        <f>IF(A36="","",IF(AND(ISNUMBER(parametros!$C$2),ISNUMBER(parametros!$D$2),A36&gt;=parametros!$C$2,A36&lt;=parametros!$D$2),"c0",IF(AND(ISNUMBER(parametros!$C$3),ISNUMBER(parametros!$D$3),A36&gt;=parametros!$C$3,A36&lt;=parametros!$D$3),"c1",IF(AND(ISNUMBER(parametros!$C$4),ISNUMBER(parametros!$D$4),A36&gt;=parametros!$C$4,A36&lt;=parametros!$D$4),"c2",IF(AND(ISNUMBER(parametros!$C$5),ISNUMBER(parametros!$D$5),A36&gt;=parametros!$C$5,A36&lt;=parametros!$D$5),"c3",IF(AND(ISNUMBER(parametros!$C$6),ISNUMBER(parametros!$D$6),A36&gt;=parametros!$C$6,A36&lt;=parametros!$D$6),"c4","Fora dos ciclos"))))))</f>
        <v/>
      </c>
      <c r="C36" s="77"/>
      <c r="D36" s="206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7"/>
    </row>
    <row r="37" spans="1:7" x14ac:dyDescent="0.35">
      <c r="A37" s="156"/>
      <c r="B37" s="145" t="str">
        <f>IF(A37="","",IF(AND(ISNUMBER(parametros!$C$2),ISNUMBER(parametros!$D$2),A37&gt;=parametros!$C$2,A37&lt;=parametros!$D$2),"c0",IF(AND(ISNUMBER(parametros!$C$3),ISNUMBER(parametros!$D$3),A37&gt;=parametros!$C$3,A37&lt;=parametros!$D$3),"c1",IF(AND(ISNUMBER(parametros!$C$4),ISNUMBER(parametros!$D$4),A37&gt;=parametros!$C$4,A37&lt;=parametros!$D$4),"c2",IF(AND(ISNUMBER(parametros!$C$5),ISNUMBER(parametros!$D$5),A37&gt;=parametros!$C$5,A37&lt;=parametros!$D$5),"c3",IF(AND(ISNUMBER(parametros!$C$6),ISNUMBER(parametros!$D$6),A37&gt;=parametros!$C$6,A37&lt;=parametros!$D$6),"c4","Fora dos ciclos"))))))</f>
        <v/>
      </c>
      <c r="C37" s="77"/>
      <c r="D37" s="206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7"/>
    </row>
    <row r="38" spans="1:7" x14ac:dyDescent="0.35">
      <c r="A38" s="76"/>
      <c r="B38" s="145" t="str">
        <f>IF(A38="","",IF(AND(ISNUMBER(parametros!$C$2),ISNUMBER(parametros!$D$2),A38&gt;=parametros!$C$2,A38&lt;=parametros!$D$2),"c0",IF(AND(ISNUMBER(parametros!$C$3),ISNUMBER(parametros!$D$3),A38&gt;=parametros!$C$3,A38&lt;=parametros!$D$3),"c1",IF(AND(ISNUMBER(parametros!$C$4),ISNUMBER(parametros!$D$4),A38&gt;=parametros!$C$4,A38&lt;=parametros!$D$4),"c2",IF(AND(ISNUMBER(parametros!$C$5),ISNUMBER(parametros!$D$5),A38&gt;=parametros!$C$5,A38&lt;=parametros!$D$5),"c3",IF(AND(ISNUMBER(parametros!$C$6),ISNUMBER(parametros!$D$6),A38&gt;=parametros!$C$6,A38&lt;=parametros!$D$6),"c4","Fora dos ciclos"))))))</f>
        <v/>
      </c>
      <c r="C38" s="77"/>
      <c r="D38" s="206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5" t="str">
        <f>IF(A39="","",IF(AND(ISNUMBER(parametros!$C$2),ISNUMBER(parametros!$D$2),A39&gt;=parametros!$C$2,A39&lt;=parametros!$D$2),"c0",IF(AND(ISNUMBER(parametros!$C$3),ISNUMBER(parametros!$D$3),A39&gt;=parametros!$C$3,A39&lt;=parametros!$D$3),"c1",IF(AND(ISNUMBER(parametros!$C$4),ISNUMBER(parametros!$D$4),A39&gt;=parametros!$C$4,A39&lt;=parametros!$D$4),"c2",IF(AND(ISNUMBER(parametros!$C$5),ISNUMBER(parametros!$D$5),A39&gt;=parametros!$C$5,A39&lt;=parametros!$D$5),"c3",IF(AND(ISNUMBER(parametros!$C$6),ISNUMBER(parametros!$D$6),A39&gt;=parametros!$C$6,A39&lt;=parametros!$D$6),"c4","Fora dos ciclos"))))))</f>
        <v/>
      </c>
      <c r="C39" s="77"/>
      <c r="D39" s="206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5" t="str">
        <f>IF(A40="","",IF(AND(ISNUMBER(parametros!$C$2),ISNUMBER(parametros!$D$2),A40&gt;=parametros!$C$2,A40&lt;=parametros!$D$2),"c0",IF(AND(ISNUMBER(parametros!$C$3),ISNUMBER(parametros!$D$3),A40&gt;=parametros!$C$3,A40&lt;=parametros!$D$3),"c1",IF(AND(ISNUMBER(parametros!$C$4),ISNUMBER(parametros!$D$4),A40&gt;=parametros!$C$4,A40&lt;=parametros!$D$4),"c2",IF(AND(ISNUMBER(parametros!$C$5),ISNUMBER(parametros!$D$5),A40&gt;=parametros!$C$5,A40&lt;=parametros!$D$5),"c3",IF(AND(ISNUMBER(parametros!$C$6),ISNUMBER(parametros!$D$6),A40&gt;=parametros!$C$6,A40&lt;=parametros!$D$6),"c4","Fora dos ciclos"))))))</f>
        <v/>
      </c>
      <c r="C40" s="77"/>
      <c r="D40" s="206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5" t="str">
        <f>IF(A41="","",IF(AND(ISNUMBER(parametros!$C$2),ISNUMBER(parametros!$D$2),A41&gt;=parametros!$C$2,A41&lt;=parametros!$D$2),"c0",IF(AND(ISNUMBER(parametros!$C$3),ISNUMBER(parametros!$D$3),A41&gt;=parametros!$C$3,A41&lt;=parametros!$D$3),"c1",IF(AND(ISNUMBER(parametros!$C$4),ISNUMBER(parametros!$D$4),A41&gt;=parametros!$C$4,A41&lt;=parametros!$D$4),"c2",IF(AND(ISNUMBER(parametros!$C$5),ISNUMBER(parametros!$D$5),A41&gt;=parametros!$C$5,A41&lt;=parametros!$D$5),"c3",IF(AND(ISNUMBER(parametros!$C$6),ISNUMBER(parametros!$D$6),A41&gt;=parametros!$C$6,A41&lt;=parametros!$D$6),"c4","Fora dos ciclos"))))))</f>
        <v/>
      </c>
      <c r="C41" s="77"/>
      <c r="D41" s="206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5" t="str">
        <f>IF(A42="","",IF(AND(ISNUMBER(parametros!$C$2),ISNUMBER(parametros!$D$2),A42&gt;=parametros!$C$2,A42&lt;=parametros!$D$2),"c0",IF(AND(ISNUMBER(parametros!$C$3),ISNUMBER(parametros!$D$3),A42&gt;=parametros!$C$3,A42&lt;=parametros!$D$3),"c1",IF(AND(ISNUMBER(parametros!$C$4),ISNUMBER(parametros!$D$4),A42&gt;=parametros!$C$4,A42&lt;=parametros!$D$4),"c2",IF(AND(ISNUMBER(parametros!$C$5),ISNUMBER(parametros!$D$5),A42&gt;=parametros!$C$5,A42&lt;=parametros!$D$5),"c3",IF(AND(ISNUMBER(parametros!$C$6),ISNUMBER(parametros!$D$6),A42&gt;=parametros!$C$6,A42&lt;=parametros!$D$6),"c4","Fora dos ciclos"))))))</f>
        <v/>
      </c>
      <c r="C42" s="77"/>
      <c r="D42" s="206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5" t="str">
        <f>IF(A43="","",IF(AND(ISNUMBER(parametros!$C$2),ISNUMBER(parametros!$D$2),A43&gt;=parametros!$C$2,A43&lt;=parametros!$D$2),"c0",IF(AND(ISNUMBER(parametros!$C$3),ISNUMBER(parametros!$D$3),A43&gt;=parametros!$C$3,A43&lt;=parametros!$D$3),"c1",IF(AND(ISNUMBER(parametros!$C$4),ISNUMBER(parametros!$D$4),A43&gt;=parametros!$C$4,A43&lt;=parametros!$D$4),"c2",IF(AND(ISNUMBER(parametros!$C$5),ISNUMBER(parametros!$D$5),A43&gt;=parametros!$C$5,A43&lt;=parametros!$D$5),"c3",IF(AND(ISNUMBER(parametros!$C$6),ISNUMBER(parametros!$D$6),A43&gt;=parametros!$C$6,A43&lt;=parametros!$D$6),"c4","Fora dos ciclos"))))))</f>
        <v/>
      </c>
      <c r="C43" s="77"/>
      <c r="D43" s="206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5" t="str">
        <f>IF(A44="","",IF(AND(ISNUMBER(parametros!$C$2),ISNUMBER(parametros!$D$2),A44&gt;=parametros!$C$2,A44&lt;=parametros!$D$2),"c0",IF(AND(ISNUMBER(parametros!$C$3),ISNUMBER(parametros!$D$3),A44&gt;=parametros!$C$3,A44&lt;=parametros!$D$3),"c1",IF(AND(ISNUMBER(parametros!$C$4),ISNUMBER(parametros!$D$4),A44&gt;=parametros!$C$4,A44&lt;=parametros!$D$4),"c2",IF(AND(ISNUMBER(parametros!$C$5),ISNUMBER(parametros!$D$5),A44&gt;=parametros!$C$5,A44&lt;=parametros!$D$5),"c3",IF(AND(ISNUMBER(parametros!$C$6),ISNUMBER(parametros!$D$6),A44&gt;=parametros!$C$6,A44&lt;=parametros!$D$6),"c4","Fora dos ciclos"))))))</f>
        <v/>
      </c>
      <c r="C44" s="77"/>
      <c r="D44" s="206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5" t="str">
        <f>IF(A45="","",IF(AND(ISNUMBER(parametros!$C$2),ISNUMBER(parametros!$D$2),A45&gt;=parametros!$C$2,A45&lt;=parametros!$D$2),"c0",IF(AND(ISNUMBER(parametros!$C$3),ISNUMBER(parametros!$D$3),A45&gt;=parametros!$C$3,A45&lt;=parametros!$D$3),"c1",IF(AND(ISNUMBER(parametros!$C$4),ISNUMBER(parametros!$D$4),A45&gt;=parametros!$C$4,A45&lt;=parametros!$D$4),"c2",IF(AND(ISNUMBER(parametros!$C$5),ISNUMBER(parametros!$D$5),A45&gt;=parametros!$C$5,A45&lt;=parametros!$D$5),"c3",IF(AND(ISNUMBER(parametros!$C$6),ISNUMBER(parametros!$D$6),A45&gt;=parametros!$C$6,A45&lt;=parametros!$D$6),"c4","Fora dos ciclos"))))))</f>
        <v/>
      </c>
      <c r="C45" s="77"/>
      <c r="D45" s="206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5" t="str">
        <f>IF(A46="","",IF(AND(ISNUMBER(parametros!$C$2),ISNUMBER(parametros!$D$2),A46&gt;=parametros!$C$2,A46&lt;=parametros!$D$2),"c0",IF(AND(ISNUMBER(parametros!$C$3),ISNUMBER(parametros!$D$3),A46&gt;=parametros!$C$3,A46&lt;=parametros!$D$3),"c1",IF(AND(ISNUMBER(parametros!$C$4),ISNUMBER(parametros!$D$4),A46&gt;=parametros!$C$4,A46&lt;=parametros!$D$4),"c2",IF(AND(ISNUMBER(parametros!$C$5),ISNUMBER(parametros!$D$5),A46&gt;=parametros!$C$5,A46&lt;=parametros!$D$5),"c3",IF(AND(ISNUMBER(parametros!$C$6),ISNUMBER(parametros!$D$6),A46&gt;=parametros!$C$6,A46&lt;=parametros!$D$6),"c4","Fora dos ciclos"))))))</f>
        <v/>
      </c>
      <c r="C46" s="77"/>
      <c r="D46" s="206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5" t="str">
        <f>IF(A47="","",IF(AND(ISNUMBER(parametros!$C$2),ISNUMBER(parametros!$D$2),A47&gt;=parametros!$C$2,A47&lt;=parametros!$D$2),"c0",IF(AND(ISNUMBER(parametros!$C$3),ISNUMBER(parametros!$D$3),A47&gt;=parametros!$C$3,A47&lt;=parametros!$D$3),"c1",IF(AND(ISNUMBER(parametros!$C$4),ISNUMBER(parametros!$D$4),A47&gt;=parametros!$C$4,A47&lt;=parametros!$D$4),"c2",IF(AND(ISNUMBER(parametros!$C$5),ISNUMBER(parametros!$D$5),A47&gt;=parametros!$C$5,A47&lt;=parametros!$D$5),"c3",IF(AND(ISNUMBER(parametros!$C$6),ISNUMBER(parametros!$D$6),A47&gt;=parametros!$C$6,A47&lt;=parametros!$D$6),"c4","Fora dos ciclos"))))))</f>
        <v/>
      </c>
      <c r="C47" s="77"/>
      <c r="D47" s="206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5" t="str">
        <f>IF(A48="","",IF(AND(ISNUMBER(parametros!$C$2),ISNUMBER(parametros!$D$2),A48&gt;=parametros!$C$2,A48&lt;=parametros!$D$2),"c0",IF(AND(ISNUMBER(parametros!$C$3),ISNUMBER(parametros!$D$3),A48&gt;=parametros!$C$3,A48&lt;=parametros!$D$3),"c1",IF(AND(ISNUMBER(parametros!$C$4),ISNUMBER(parametros!$D$4),A48&gt;=parametros!$C$4,A48&lt;=parametros!$D$4),"c2",IF(AND(ISNUMBER(parametros!$C$5),ISNUMBER(parametros!$D$5),A48&gt;=parametros!$C$5,A48&lt;=parametros!$D$5),"c3",IF(AND(ISNUMBER(parametros!$C$6),ISNUMBER(parametros!$D$6),A48&gt;=parametros!$C$6,A48&lt;=parametros!$D$6),"c4","Fora dos ciclos"))))))</f>
        <v/>
      </c>
      <c r="C48" s="77"/>
      <c r="D48" s="206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5" t="str">
        <f>IF(A49="","",IF(AND(ISNUMBER(parametros!$C$2),ISNUMBER(parametros!$D$2),A49&gt;=parametros!$C$2,A49&lt;=parametros!$D$2),"c0",IF(AND(ISNUMBER(parametros!$C$3),ISNUMBER(parametros!$D$3),A49&gt;=parametros!$C$3,A49&lt;=parametros!$D$3),"c1",IF(AND(ISNUMBER(parametros!$C$4),ISNUMBER(parametros!$D$4),A49&gt;=parametros!$C$4,A49&lt;=parametros!$D$4),"c2",IF(AND(ISNUMBER(parametros!$C$5),ISNUMBER(parametros!$D$5),A49&gt;=parametros!$C$5,A49&lt;=parametros!$D$5),"c3",IF(AND(ISNUMBER(parametros!$C$6),ISNUMBER(parametros!$D$6),A49&gt;=parametros!$C$6,A49&lt;=parametros!$D$6),"c4","Fora dos ciclos"))))))</f>
        <v/>
      </c>
      <c r="C49" s="77"/>
      <c r="D49" s="206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5" t="str">
        <f>IF(A50="","",IF(AND(ISNUMBER(parametros!$C$2),ISNUMBER(parametros!$D$2),A50&gt;=parametros!$C$2,A50&lt;=parametros!$D$2),"c0",IF(AND(ISNUMBER(parametros!$C$3),ISNUMBER(parametros!$D$3),A50&gt;=parametros!$C$3,A50&lt;=parametros!$D$3),"c1",IF(AND(ISNUMBER(parametros!$C$4),ISNUMBER(parametros!$D$4),A50&gt;=parametros!$C$4,A50&lt;=parametros!$D$4),"c2",IF(AND(ISNUMBER(parametros!$C$5),ISNUMBER(parametros!$D$5),A50&gt;=parametros!$C$5,A50&lt;=parametros!$D$5),"c3",IF(AND(ISNUMBER(parametros!$C$6),ISNUMBER(parametros!$D$6),A50&gt;=parametros!$C$6,A50&lt;=parametros!$D$6),"c4","Fora dos ciclos"))))))</f>
        <v/>
      </c>
      <c r="C50" s="77"/>
      <c r="D50" s="206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5" t="str">
        <f>IF(A51="","",IF(AND(ISNUMBER(parametros!$C$2),ISNUMBER(parametros!$D$2),A51&gt;=parametros!$C$2,A51&lt;=parametros!$D$2),"c0",IF(AND(ISNUMBER(parametros!$C$3),ISNUMBER(parametros!$D$3),A51&gt;=parametros!$C$3,A51&lt;=parametros!$D$3),"c1",IF(AND(ISNUMBER(parametros!$C$4),ISNUMBER(parametros!$D$4),A51&gt;=parametros!$C$4,A51&lt;=parametros!$D$4),"c2",IF(AND(ISNUMBER(parametros!$C$5),ISNUMBER(parametros!$D$5),A51&gt;=parametros!$C$5,A51&lt;=parametros!$D$5),"c3",IF(AND(ISNUMBER(parametros!$C$6),ISNUMBER(parametros!$D$6),A51&gt;=parametros!$C$6,A51&lt;=parametros!$D$6),"c4","Fora dos ciclos"))))))</f>
        <v/>
      </c>
      <c r="C51" s="77"/>
      <c r="D51" s="206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5" t="str">
        <f>IF(A52="","",IF(AND(ISNUMBER(parametros!$C$2),ISNUMBER(parametros!$D$2),A52&gt;=parametros!$C$2,A52&lt;=parametros!$D$2),"c0",IF(AND(ISNUMBER(parametros!$C$3),ISNUMBER(parametros!$D$3),A52&gt;=parametros!$C$3,A52&lt;=parametros!$D$3),"c1",IF(AND(ISNUMBER(parametros!$C$4),ISNUMBER(parametros!$D$4),A52&gt;=parametros!$C$4,A52&lt;=parametros!$D$4),"c2",IF(AND(ISNUMBER(parametros!$C$5),ISNUMBER(parametros!$D$5),A52&gt;=parametros!$C$5,A52&lt;=parametros!$D$5),"c3",IF(AND(ISNUMBER(parametros!$C$6),ISNUMBER(parametros!$D$6),A52&gt;=parametros!$C$6,A52&lt;=parametros!$D$6),"c4","Fora dos ciclos"))))))</f>
        <v/>
      </c>
      <c r="C52" s="77"/>
      <c r="D52" s="206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5" t="str">
        <f>IF(A53="","",IF(AND(ISNUMBER(parametros!$C$2),ISNUMBER(parametros!$D$2),A53&gt;=parametros!$C$2,A53&lt;=parametros!$D$2),"c0",IF(AND(ISNUMBER(parametros!$C$3),ISNUMBER(parametros!$D$3),A53&gt;=parametros!$C$3,A53&lt;=parametros!$D$3),"c1",IF(AND(ISNUMBER(parametros!$C$4),ISNUMBER(parametros!$D$4),A53&gt;=parametros!$C$4,A53&lt;=parametros!$D$4),"c2",IF(AND(ISNUMBER(parametros!$C$5),ISNUMBER(parametros!$D$5),A53&gt;=parametros!$C$5,A53&lt;=parametros!$D$5),"c3",IF(AND(ISNUMBER(parametros!$C$6),ISNUMBER(parametros!$D$6),A53&gt;=parametros!$C$6,A53&lt;=parametros!$D$6),"c4","Fora dos ciclos"))))))</f>
        <v/>
      </c>
      <c r="C53" s="77"/>
      <c r="D53" s="206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5" t="str">
        <f>IF(A54="","",IF(AND(ISNUMBER(parametros!$C$2),ISNUMBER(parametros!$D$2),A54&gt;=parametros!$C$2,A54&lt;=parametros!$D$2),"c0",IF(AND(ISNUMBER(parametros!$C$3),ISNUMBER(parametros!$D$3),A54&gt;=parametros!$C$3,A54&lt;=parametros!$D$3),"c1",IF(AND(ISNUMBER(parametros!$C$4),ISNUMBER(parametros!$D$4),A54&gt;=parametros!$C$4,A54&lt;=parametros!$D$4),"c2",IF(AND(ISNUMBER(parametros!$C$5),ISNUMBER(parametros!$D$5),A54&gt;=parametros!$C$5,A54&lt;=parametros!$D$5),"c3",IF(AND(ISNUMBER(parametros!$C$6),ISNUMBER(parametros!$D$6),A54&gt;=parametros!$C$6,A54&lt;=parametros!$D$6),"c4","Fora dos ciclos"))))))</f>
        <v/>
      </c>
      <c r="C54" s="77"/>
      <c r="D54" s="206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5" t="str">
        <f>IF(A55="","",IF(AND(ISNUMBER(parametros!$C$2),ISNUMBER(parametros!$D$2),A55&gt;=parametros!$C$2,A55&lt;=parametros!$D$2),"c0",IF(AND(ISNUMBER(parametros!$C$3),ISNUMBER(parametros!$D$3),A55&gt;=parametros!$C$3,A55&lt;=parametros!$D$3),"c1",IF(AND(ISNUMBER(parametros!$C$4),ISNUMBER(parametros!$D$4),A55&gt;=parametros!$C$4,A55&lt;=parametros!$D$4),"c2",IF(AND(ISNUMBER(parametros!$C$5),ISNUMBER(parametros!$D$5),A55&gt;=parametros!$C$5,A55&lt;=parametros!$D$5),"c3",IF(AND(ISNUMBER(parametros!$C$6),ISNUMBER(parametros!$D$6),A55&gt;=parametros!$C$6,A55&lt;=parametros!$D$6),"c4","Fora dos ciclos"))))))</f>
        <v/>
      </c>
      <c r="C55" s="77"/>
      <c r="D55" s="206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5" t="str">
        <f>IF(A56="","",IF(AND(ISNUMBER(parametros!$C$2),ISNUMBER(parametros!$D$2),A56&gt;=parametros!$C$2,A56&lt;=parametros!$D$2),"c0",IF(AND(ISNUMBER(parametros!$C$3),ISNUMBER(parametros!$D$3),A56&gt;=parametros!$C$3,A56&lt;=parametros!$D$3),"c1",IF(AND(ISNUMBER(parametros!$C$4),ISNUMBER(parametros!$D$4),A56&gt;=parametros!$C$4,A56&lt;=parametros!$D$4),"c2",IF(AND(ISNUMBER(parametros!$C$5),ISNUMBER(parametros!$D$5),A56&gt;=parametros!$C$5,A56&lt;=parametros!$D$5),"c3",IF(AND(ISNUMBER(parametros!$C$6),ISNUMBER(parametros!$D$6),A56&gt;=parametros!$C$6,A56&lt;=parametros!$D$6),"c4","Fora dos ciclos"))))))</f>
        <v/>
      </c>
      <c r="C56" s="77"/>
      <c r="D56" s="206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5" t="str">
        <f>IF(A57="","",IF(AND(ISNUMBER(parametros!$C$2),ISNUMBER(parametros!$D$2),A57&gt;=parametros!$C$2,A57&lt;=parametros!$D$2),"c0",IF(AND(ISNUMBER(parametros!$C$3),ISNUMBER(parametros!$D$3),A57&gt;=parametros!$C$3,A57&lt;=parametros!$D$3),"c1",IF(AND(ISNUMBER(parametros!$C$4),ISNUMBER(parametros!$D$4),A57&gt;=parametros!$C$4,A57&lt;=parametros!$D$4),"c2",IF(AND(ISNUMBER(parametros!$C$5),ISNUMBER(parametros!$D$5),A57&gt;=parametros!$C$5,A57&lt;=parametros!$D$5),"c3",IF(AND(ISNUMBER(parametros!$C$6),ISNUMBER(parametros!$D$6),A57&gt;=parametros!$C$6,A57&lt;=parametros!$D$6),"c4","Fora dos ciclos"))))))</f>
        <v/>
      </c>
      <c r="C57" s="77"/>
      <c r="D57" s="206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5" t="str">
        <f>IF(A58="","",IF(AND(ISNUMBER(parametros!$C$2),ISNUMBER(parametros!$D$2),A58&gt;=parametros!$C$2,A58&lt;=parametros!$D$2),"c0",IF(AND(ISNUMBER(parametros!$C$3),ISNUMBER(parametros!$D$3),A58&gt;=parametros!$C$3,A58&lt;=parametros!$D$3),"c1",IF(AND(ISNUMBER(parametros!$C$4),ISNUMBER(parametros!$D$4),A58&gt;=parametros!$C$4,A58&lt;=parametros!$D$4),"c2",IF(AND(ISNUMBER(parametros!$C$5),ISNUMBER(parametros!$D$5),A58&gt;=parametros!$C$5,A58&lt;=parametros!$D$5),"c3",IF(AND(ISNUMBER(parametros!$C$6),ISNUMBER(parametros!$D$6),A58&gt;=parametros!$C$6,A58&lt;=parametros!$D$6),"c4","Fora dos ciclos"))))))</f>
        <v/>
      </c>
      <c r="C58" s="77"/>
      <c r="D58" s="206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5" t="str">
        <f>IF(A59="","",IF(AND(ISNUMBER(parametros!$C$2),ISNUMBER(parametros!$D$2),A59&gt;=parametros!$C$2,A59&lt;=parametros!$D$2),"c0",IF(AND(ISNUMBER(parametros!$C$3),ISNUMBER(parametros!$D$3),A59&gt;=parametros!$C$3,A59&lt;=parametros!$D$3),"c1",IF(AND(ISNUMBER(parametros!$C$4),ISNUMBER(parametros!$D$4),A59&gt;=parametros!$C$4,A59&lt;=parametros!$D$4),"c2",IF(AND(ISNUMBER(parametros!$C$5),ISNUMBER(parametros!$D$5),A59&gt;=parametros!$C$5,A59&lt;=parametros!$D$5),"c3",IF(AND(ISNUMBER(parametros!$C$6),ISNUMBER(parametros!$D$6),A59&gt;=parametros!$C$6,A59&lt;=parametros!$D$6),"c4","Fora dos ciclos"))))))</f>
        <v/>
      </c>
      <c r="C59" s="77"/>
      <c r="D59" s="206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5" t="str">
        <f>IF(A60="","",IF(AND(ISNUMBER(parametros!$C$2),ISNUMBER(parametros!$D$2),A60&gt;=parametros!$C$2,A60&lt;=parametros!$D$2),"c0",IF(AND(ISNUMBER(parametros!$C$3),ISNUMBER(parametros!$D$3),A60&gt;=parametros!$C$3,A60&lt;=parametros!$D$3),"c1",IF(AND(ISNUMBER(parametros!$C$4),ISNUMBER(parametros!$D$4),A60&gt;=parametros!$C$4,A60&lt;=parametros!$D$4),"c2",IF(AND(ISNUMBER(parametros!$C$5),ISNUMBER(parametros!$D$5),A60&gt;=parametros!$C$5,A60&lt;=parametros!$D$5),"c3",IF(AND(ISNUMBER(parametros!$C$6),ISNUMBER(parametros!$D$6),A60&gt;=parametros!$C$6,A60&lt;=parametros!$D$6),"c4","Fora dos ciclos"))))))</f>
        <v/>
      </c>
      <c r="C60" s="77"/>
      <c r="D60" s="206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5" t="str">
        <f>IF(A61="","",IF(AND(ISNUMBER(parametros!$C$2),ISNUMBER(parametros!$D$2),A61&gt;=parametros!$C$2,A61&lt;=parametros!$D$2),"c0",IF(AND(ISNUMBER(parametros!$C$3),ISNUMBER(parametros!$D$3),A61&gt;=parametros!$C$3,A61&lt;=parametros!$D$3),"c1",IF(AND(ISNUMBER(parametros!$C$4),ISNUMBER(parametros!$D$4),A61&gt;=parametros!$C$4,A61&lt;=parametros!$D$4),"c2",IF(AND(ISNUMBER(parametros!$C$5),ISNUMBER(parametros!$D$5),A61&gt;=parametros!$C$5,A61&lt;=parametros!$D$5),"c3",IF(AND(ISNUMBER(parametros!$C$6),ISNUMBER(parametros!$D$6),A61&gt;=parametros!$C$6,A61&lt;=parametros!$D$6),"c4","Fora dos ciclos"))))))</f>
        <v/>
      </c>
      <c r="C61" s="77"/>
      <c r="D61" s="206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5" t="str">
        <f>IF(A62="","",IF(AND(ISNUMBER(parametros!$C$2),ISNUMBER(parametros!$D$2),A62&gt;=parametros!$C$2,A62&lt;=parametros!$D$2),"c0",IF(AND(ISNUMBER(parametros!$C$3),ISNUMBER(parametros!$D$3),A62&gt;=parametros!$C$3,A62&lt;=parametros!$D$3),"c1",IF(AND(ISNUMBER(parametros!$C$4),ISNUMBER(parametros!$D$4),A62&gt;=parametros!$C$4,A62&lt;=parametros!$D$4),"c2",IF(AND(ISNUMBER(parametros!$C$5),ISNUMBER(parametros!$D$5),A62&gt;=parametros!$C$5,A62&lt;=parametros!$D$5),"c3",IF(AND(ISNUMBER(parametros!$C$6),ISNUMBER(parametros!$D$6),A62&gt;=parametros!$C$6,A62&lt;=parametros!$D$6),"c4","Fora dos ciclos"))))))</f>
        <v/>
      </c>
      <c r="C62" s="77"/>
      <c r="D62" s="206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5" t="str">
        <f>IF(A63="","",IF(AND(ISNUMBER(parametros!$C$2),ISNUMBER(parametros!$D$2),A63&gt;=parametros!$C$2,A63&lt;=parametros!$D$2),"c0",IF(AND(ISNUMBER(parametros!$C$3),ISNUMBER(parametros!$D$3),A63&gt;=parametros!$C$3,A63&lt;=parametros!$D$3),"c1",IF(AND(ISNUMBER(parametros!$C$4),ISNUMBER(parametros!$D$4),A63&gt;=parametros!$C$4,A63&lt;=parametros!$D$4),"c2",IF(AND(ISNUMBER(parametros!$C$5),ISNUMBER(parametros!$D$5),A63&gt;=parametros!$C$5,A63&lt;=parametros!$D$5),"c3",IF(AND(ISNUMBER(parametros!$C$6),ISNUMBER(parametros!$D$6),A63&gt;=parametros!$C$6,A63&lt;=parametros!$D$6),"c4","Fora dos ciclos"))))))</f>
        <v/>
      </c>
      <c r="C63" s="77"/>
      <c r="D63" s="206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5" t="str">
        <f>IF(A64="","",IF(AND(ISNUMBER(parametros!$C$2),ISNUMBER(parametros!$D$2),A64&gt;=parametros!$C$2,A64&lt;=parametros!$D$2),"c0",IF(AND(ISNUMBER(parametros!$C$3),ISNUMBER(parametros!$D$3),A64&gt;=parametros!$C$3,A64&lt;=parametros!$D$3),"c1",IF(AND(ISNUMBER(parametros!$C$4),ISNUMBER(parametros!$D$4),A64&gt;=parametros!$C$4,A64&lt;=parametros!$D$4),"c2",IF(AND(ISNUMBER(parametros!$C$5),ISNUMBER(parametros!$D$5),A64&gt;=parametros!$C$5,A64&lt;=parametros!$D$5),"c3",IF(AND(ISNUMBER(parametros!$C$6),ISNUMBER(parametros!$D$6),A64&gt;=parametros!$C$6,A64&lt;=parametros!$D$6),"c4","Fora dos ciclos"))))))</f>
        <v/>
      </c>
      <c r="C64" s="77"/>
      <c r="D64" s="206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5" t="str">
        <f>IF(A65="","",IF(AND(ISNUMBER(parametros!$C$2),ISNUMBER(parametros!$D$2),A65&gt;=parametros!$C$2,A65&lt;=parametros!$D$2),"c0",IF(AND(ISNUMBER(parametros!$C$3),ISNUMBER(parametros!$D$3),A65&gt;=parametros!$C$3,A65&lt;=parametros!$D$3),"c1",IF(AND(ISNUMBER(parametros!$C$4),ISNUMBER(parametros!$D$4),A65&gt;=parametros!$C$4,A65&lt;=parametros!$D$4),"c2",IF(AND(ISNUMBER(parametros!$C$5),ISNUMBER(parametros!$D$5),A65&gt;=parametros!$C$5,A65&lt;=parametros!$D$5),"c3",IF(AND(ISNUMBER(parametros!$C$6),ISNUMBER(parametros!$D$6),A65&gt;=parametros!$C$6,A65&lt;=parametros!$D$6),"c4","Fora dos ciclos"))))))</f>
        <v/>
      </c>
      <c r="C65" s="77"/>
      <c r="D65" s="206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5" t="str">
        <f>IF(A66="","",IF(AND(ISNUMBER(parametros!$C$2),ISNUMBER(parametros!$D$2),A66&gt;=parametros!$C$2,A66&lt;=parametros!$D$2),"c0",IF(AND(ISNUMBER(parametros!$C$3),ISNUMBER(parametros!$D$3),A66&gt;=parametros!$C$3,A66&lt;=parametros!$D$3),"c1",IF(AND(ISNUMBER(parametros!$C$4),ISNUMBER(parametros!$D$4),A66&gt;=parametros!$C$4,A66&lt;=parametros!$D$4),"c2",IF(AND(ISNUMBER(parametros!$C$5),ISNUMBER(parametros!$D$5),A66&gt;=parametros!$C$5,A66&lt;=parametros!$D$5),"c3",IF(AND(ISNUMBER(parametros!$C$6),ISNUMBER(parametros!$D$6),A66&gt;=parametros!$C$6,A66&lt;=parametros!$D$6),"c4","Fora dos ciclos"))))))</f>
        <v/>
      </c>
      <c r="C66" s="77"/>
      <c r="D66" s="206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5" t="str">
        <f>IF(A67="","",IF(AND(ISNUMBER(parametros!$C$2),ISNUMBER(parametros!$D$2),A67&gt;=parametros!$C$2,A67&lt;=parametros!$D$2),"c0",IF(AND(ISNUMBER(parametros!$C$3),ISNUMBER(parametros!$D$3),A67&gt;=parametros!$C$3,A67&lt;=parametros!$D$3),"c1",IF(AND(ISNUMBER(parametros!$C$4),ISNUMBER(parametros!$D$4),A67&gt;=parametros!$C$4,A67&lt;=parametros!$D$4),"c2",IF(AND(ISNUMBER(parametros!$C$5),ISNUMBER(parametros!$D$5),A67&gt;=parametros!$C$5,A67&lt;=parametros!$D$5),"c3",IF(AND(ISNUMBER(parametros!$C$6),ISNUMBER(parametros!$D$6),A67&gt;=parametros!$C$6,A67&lt;=parametros!$D$6),"c4","Fora dos ciclos"))))))</f>
        <v/>
      </c>
      <c r="C67" s="77"/>
      <c r="D67" s="206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5" t="str">
        <f>IF(A68="","",IF(AND(ISNUMBER(parametros!$C$2),ISNUMBER(parametros!$D$2),A68&gt;=parametros!$C$2,A68&lt;=parametros!$D$2),"c0",IF(AND(ISNUMBER(parametros!$C$3),ISNUMBER(parametros!$D$3),A68&gt;=parametros!$C$3,A68&lt;=parametros!$D$3),"c1",IF(AND(ISNUMBER(parametros!$C$4),ISNUMBER(parametros!$D$4),A68&gt;=parametros!$C$4,A68&lt;=parametros!$D$4),"c2",IF(AND(ISNUMBER(parametros!$C$5),ISNUMBER(parametros!$D$5),A68&gt;=parametros!$C$5,A68&lt;=parametros!$D$5),"c3",IF(AND(ISNUMBER(parametros!$C$6),ISNUMBER(parametros!$D$6),A68&gt;=parametros!$C$6,A68&lt;=parametros!$D$6),"c4","Fora dos ciclos"))))))</f>
        <v/>
      </c>
      <c r="C68" s="77"/>
      <c r="D68" s="206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5" t="str">
        <f>IF(A69="","",IF(AND(ISNUMBER(parametros!$C$2),ISNUMBER(parametros!$D$2),A69&gt;=parametros!$C$2,A69&lt;=parametros!$D$2),"c0",IF(AND(ISNUMBER(parametros!$C$3),ISNUMBER(parametros!$D$3),A69&gt;=parametros!$C$3,A69&lt;=parametros!$D$3),"c1",IF(AND(ISNUMBER(parametros!$C$4),ISNUMBER(parametros!$D$4),A69&gt;=parametros!$C$4,A69&lt;=parametros!$D$4),"c2",IF(AND(ISNUMBER(parametros!$C$5),ISNUMBER(parametros!$D$5),A69&gt;=parametros!$C$5,A69&lt;=parametros!$D$5),"c3",IF(AND(ISNUMBER(parametros!$C$6),ISNUMBER(parametros!$D$6),A69&gt;=parametros!$C$6,A69&lt;=parametros!$D$6),"c4","Fora dos ciclos"))))))</f>
        <v/>
      </c>
      <c r="C69" s="77"/>
      <c r="D69" s="206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5" t="str">
        <f>IF(A70="","",IF(AND(ISNUMBER(parametros!$C$2),ISNUMBER(parametros!$D$2),A70&gt;=parametros!$C$2,A70&lt;=parametros!$D$2),"c0",IF(AND(ISNUMBER(parametros!$C$3),ISNUMBER(parametros!$D$3),A70&gt;=parametros!$C$3,A70&lt;=parametros!$D$3),"c1",IF(AND(ISNUMBER(parametros!$C$4),ISNUMBER(parametros!$D$4),A70&gt;=parametros!$C$4,A70&lt;=parametros!$D$4),"c2",IF(AND(ISNUMBER(parametros!$C$5),ISNUMBER(parametros!$D$5),A70&gt;=parametros!$C$5,A70&lt;=parametros!$D$5),"c3",IF(AND(ISNUMBER(parametros!$C$6),ISNUMBER(parametros!$D$6),A70&gt;=parametros!$C$6,A70&lt;=parametros!$D$6),"c4","Fora dos ciclos"))))))</f>
        <v/>
      </c>
      <c r="C70" s="77"/>
      <c r="D70" s="206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5" t="str">
        <f>IF(A71="","",IF(AND(ISNUMBER(parametros!$C$2),ISNUMBER(parametros!$D$2),A71&gt;=parametros!$C$2,A71&lt;=parametros!$D$2),"c0",IF(AND(ISNUMBER(parametros!$C$3),ISNUMBER(parametros!$D$3),A71&gt;=parametros!$C$3,A71&lt;=parametros!$D$3),"c1",IF(AND(ISNUMBER(parametros!$C$4),ISNUMBER(parametros!$D$4),A71&gt;=parametros!$C$4,A71&lt;=parametros!$D$4),"c2",IF(AND(ISNUMBER(parametros!$C$5),ISNUMBER(parametros!$D$5),A71&gt;=parametros!$C$5,A71&lt;=parametros!$D$5),"c3",IF(AND(ISNUMBER(parametros!$C$6),ISNUMBER(parametros!$D$6),A71&gt;=parametros!$C$6,A71&lt;=parametros!$D$6),"c4","Fora dos ciclos"))))))</f>
        <v/>
      </c>
      <c r="C71" s="77"/>
      <c r="D71" s="206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5" t="str">
        <f>IF(A72="","",IF(AND(ISNUMBER(parametros!$C$2),ISNUMBER(parametros!$D$2),A72&gt;=parametros!$C$2,A72&lt;=parametros!$D$2),"c0",IF(AND(ISNUMBER(parametros!$C$3),ISNUMBER(parametros!$D$3),A72&gt;=parametros!$C$3,A72&lt;=parametros!$D$3),"c1",IF(AND(ISNUMBER(parametros!$C$4),ISNUMBER(parametros!$D$4),A72&gt;=parametros!$C$4,A72&lt;=parametros!$D$4),"c2",IF(AND(ISNUMBER(parametros!$C$5),ISNUMBER(parametros!$D$5),A72&gt;=parametros!$C$5,A72&lt;=parametros!$D$5),"c3",IF(AND(ISNUMBER(parametros!$C$6),ISNUMBER(parametros!$D$6),A72&gt;=parametros!$C$6,A72&lt;=parametros!$D$6),"c4","Fora dos ciclos"))))))</f>
        <v/>
      </c>
      <c r="C72" s="77"/>
      <c r="D72" s="206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5" t="str">
        <f>IF(A73="","",IF(AND(ISNUMBER(parametros!$C$2),ISNUMBER(parametros!$D$2),A73&gt;=parametros!$C$2,A73&lt;=parametros!$D$2),"c0",IF(AND(ISNUMBER(parametros!$C$3),ISNUMBER(parametros!$D$3),A73&gt;=parametros!$C$3,A73&lt;=parametros!$D$3),"c1",IF(AND(ISNUMBER(parametros!$C$4),ISNUMBER(parametros!$D$4),A73&gt;=parametros!$C$4,A73&lt;=parametros!$D$4),"c2",IF(AND(ISNUMBER(parametros!$C$5),ISNUMBER(parametros!$D$5),A73&gt;=parametros!$C$5,A73&lt;=parametros!$D$5),"c3",IF(AND(ISNUMBER(parametros!$C$6),ISNUMBER(parametros!$D$6),A73&gt;=parametros!$C$6,A73&lt;=parametros!$D$6),"c4","Fora dos ciclos"))))))</f>
        <v/>
      </c>
      <c r="C73" s="77"/>
      <c r="D73" s="206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4"/>
      <c r="B74" s="305" t="s">
        <v>27</v>
      </c>
      <c r="C74" s="306">
        <f>SUM(C2:C73)</f>
        <v>1020000</v>
      </c>
      <c r="D74" s="305"/>
      <c r="E74" s="306">
        <f>SUM(E2:E73)</f>
        <v>1046112</v>
      </c>
      <c r="F74" s="306">
        <f>SUM(F2:F73)</f>
        <v>26112</v>
      </c>
      <c r="G74" s="307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65</v>
      </c>
      <c r="B1" s="34" t="s">
        <v>66</v>
      </c>
      <c r="C1" s="34" t="s">
        <v>22</v>
      </c>
      <c r="D1" s="34" t="s">
        <v>67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68</v>
      </c>
      <c r="V1" s="34" t="s">
        <v>69</v>
      </c>
      <c r="W1" s="37" t="s">
        <v>33</v>
      </c>
      <c r="X1" s="37" t="s">
        <v>32</v>
      </c>
      <c r="Y1" s="37" t="s">
        <v>70</v>
      </c>
      <c r="Z1" s="37" t="s">
        <v>37</v>
      </c>
      <c r="AA1" s="19" t="s">
        <v>71</v>
      </c>
      <c r="AB1" s="20" t="s">
        <v>72</v>
      </c>
      <c r="AC1" s="20" t="s">
        <v>73</v>
      </c>
      <c r="AD1" s="63" t="s">
        <v>74</v>
      </c>
      <c r="AE1" s="63" t="s">
        <v>75</v>
      </c>
      <c r="AF1" s="63" t="s">
        <v>76</v>
      </c>
      <c r="AG1" s="63" t="s">
        <v>77</v>
      </c>
      <c r="AH1" s="63" t="s">
        <v>78</v>
      </c>
      <c r="AI1" s="63" t="s">
        <v>79</v>
      </c>
      <c r="AJ1" s="63" t="s">
        <v>80</v>
      </c>
      <c r="AK1" s="63" t="s">
        <v>81</v>
      </c>
      <c r="AL1" s="63" t="s">
        <v>82</v>
      </c>
      <c r="AM1" s="63" t="s">
        <v>83</v>
      </c>
      <c r="AN1" s="63" t="s">
        <v>84</v>
      </c>
      <c r="AO1" s="37" t="s">
        <v>85</v>
      </c>
      <c r="AP1" s="37" t="s">
        <v>86</v>
      </c>
      <c r="AQ1" s="37" t="s">
        <v>87</v>
      </c>
      <c r="AR1" s="37" t="s">
        <v>88</v>
      </c>
      <c r="AS1" s="37" t="s">
        <v>89</v>
      </c>
      <c r="AT1" s="37" t="s">
        <v>90</v>
      </c>
      <c r="AU1" s="37" t="s">
        <v>91</v>
      </c>
      <c r="AV1" s="37" t="s">
        <v>92</v>
      </c>
      <c r="AW1" s="37" t="s">
        <v>93</v>
      </c>
      <c r="AX1" s="37" t="s">
        <v>94</v>
      </c>
      <c r="AY1" s="37" t="s">
        <v>95</v>
      </c>
      <c r="AZ1" s="37" t="s">
        <v>96</v>
      </c>
      <c r="BA1" s="37" t="s">
        <v>97</v>
      </c>
      <c r="BB1" s="37" t="s">
        <v>98</v>
      </c>
      <c r="BC1" s="37" t="s">
        <v>99</v>
      </c>
      <c r="BD1" s="37" t="s">
        <v>100</v>
      </c>
      <c r="BE1" s="37" t="s">
        <v>101</v>
      </c>
      <c r="BF1" s="37" t="s">
        <v>102</v>
      </c>
      <c r="BG1" s="37" t="s">
        <v>103</v>
      </c>
      <c r="BH1" s="37" t="s">
        <v>104</v>
      </c>
      <c r="BI1" t="s">
        <v>105</v>
      </c>
    </row>
    <row r="2" spans="1:61" x14ac:dyDescent="0.35">
      <c r="A2" s="81" t="s">
        <v>106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120</v>
      </c>
      <c r="F2" s="79">
        <f>IF(OR(A2="",AND(ISNUMBER(posicao_contratual!$AL2),posicao_contratual!$AL2&gt;1),posicao_contratual!K2="",NOT(ISNUMBER(historico_VU!D2))),"",ROUND(posicao_contratual!K2*historico_VU!D2,2))</f>
        <v>34164</v>
      </c>
      <c r="G2" s="84">
        <v>120</v>
      </c>
      <c r="H2" s="79">
        <f>IF(OR(A2="",AND(ISNUMBER(posicao_contratual!$AL2),posicao_contratual!$AL2&gt;2),posicao_contratual!O2="",NOT(ISNUMBER(historico_VU!E2))),"",ROUND(posicao_contratual!O2*historico_VU!E2,2))</f>
        <v>32715.599999999999</v>
      </c>
      <c r="I2" s="84">
        <v>120</v>
      </c>
      <c r="J2" s="79">
        <f>IF(OR(A2="",AND(ISNUMBER(posicao_contratual!$AL2),posicao_contratual!$AL2&gt;3),posicao_contratual!S2="",NOT(ISNUMBER(historico_VU!F2))),"",ROUND(posicao_contratual!S2*historico_VU!F2,2))</f>
        <v>33661.199999999997</v>
      </c>
      <c r="K2" s="84">
        <v>120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120</v>
      </c>
      <c r="N2" s="79">
        <f>IF(OR(M2="",NOT(ISNUMBER(historico_VU!D2))),"",ROUND(M2*historico_VU!D2,2))</f>
        <v>31536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23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0</v>
      </c>
      <c r="AC2" s="79">
        <f>IF(OR(AB2="",NOT(ISNUMBER(historico_VU!C2))),"",ROUND(AB2*historico_VU!C2,2))</f>
        <v>0</v>
      </c>
      <c r="AD2" s="147">
        <f>IF(A2="","",posicao_contratual!E2)</f>
        <v>120</v>
      </c>
      <c r="AE2" s="147">
        <f>IF(A2="","",posicao_contratual!I2)</f>
        <v>130</v>
      </c>
      <c r="AF2" s="147">
        <f>IF(A2="","",posicao_contratual!M2)</f>
        <v>130</v>
      </c>
      <c r="AG2" s="147">
        <f>IF(A2="","",posicao_contratual!Q2)</f>
        <v>130</v>
      </c>
      <c r="AH2" s="147">
        <f>IF(A2="","",posicao_contratual!U2)</f>
        <v>130</v>
      </c>
      <c r="AI2" s="147">
        <f>IF(A2="","",posicao_contratual!G2)</f>
        <v>120</v>
      </c>
      <c r="AJ2" s="147">
        <f>IF(A2="","",posicao_contratual!K2)</f>
        <v>130</v>
      </c>
      <c r="AK2" s="147">
        <f>IF(A2="","",posicao_contratual!O2)</f>
        <v>120</v>
      </c>
      <c r="AL2" s="147">
        <f>IF(A2="","",posicao_contratual!S2)</f>
        <v>120</v>
      </c>
      <c r="AM2" s="147">
        <f>IF(A2="","",posicao_contratual!W2)</f>
        <v>120</v>
      </c>
      <c r="AN2" s="148" t="str">
        <f>IF(A2="","",posicao_contratual!X2)</f>
        <v>OK</v>
      </c>
      <c r="AO2">
        <f>IF($A2="","",ROUND(SUMIFS(itens_Consumidos!$E$2:$E$200,itens_Consumidos!$A$2:$A$200,$A2),2))</f>
        <v>20</v>
      </c>
      <c r="AP2">
        <f t="shared" ref="AP2:AP33" si="0">IF(OR($A2="",AB2=""),"",ROUND(MAX(AB2-AO2,0),2))</f>
        <v>0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55</v>
      </c>
      <c r="AT2">
        <f t="shared" ref="AT2:AT33" si="1">IF(OR($A2="",M2=""),"",ROUND(MAX(M2-AS2,0),2))</f>
        <v>65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832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107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80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126144</v>
      </c>
      <c r="G3" s="84">
        <v>80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130861.6</v>
      </c>
      <c r="I3" s="84">
        <v>80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134644</v>
      </c>
      <c r="K3" s="84">
        <v>80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80</v>
      </c>
      <c r="N3" s="79">
        <f>IF(AND(A3="",A2&lt;&gt;"",COUNTIF(A4:$A$200,"&lt;&gt;")=0),IF(COUNT(N$2:N2)=0,"",ROUND(SUMIF($A$2:A2,"&lt;&gt;",N$2:N2),2)),IF(OR(M3="",NOT(ISNUMBER(historico_VU!D3))),"",ROUND(M3*historico_VU!D3,2)))</f>
        <v>126144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5.1200000000000002E-2</v>
      </c>
      <c r="Z3" s="90">
        <f>IF(ISNUMBER(parametros!$F$3),parametros!$F$3,"")</f>
        <v>1.0511999999999999</v>
      </c>
      <c r="AA3" s="13"/>
      <c r="AB3" s="85">
        <f>IF(OR(A3="",posicao_contratual!E3="",posicao_contratual!J3=""),"",ROUND(MAX(posicao_contratual!E3-posicao_contratual!J3,0),2))</f>
        <v>0</v>
      </c>
      <c r="AC3" s="79">
        <f>IF(AND(A3="",A2&lt;&gt;"",COUNTIF(A4:$A$200,"&lt;&gt;")=0),IF(COUNT(AC$2:AC2)=0,"",ROUND(SUMIF($A$2:A2,"&lt;&gt;",AC$2:AC2),2)),IF(OR(AB3="",NOT(ISNUMBER(historico_VU!C3))),"",ROUND(AB3*historico_VU!C3,2)))</f>
        <v>0</v>
      </c>
      <c r="AD3" s="147">
        <f>IF(A3="","",posicao_contratual!E3)</f>
        <v>80</v>
      </c>
      <c r="AE3" s="147">
        <f>IF(A3="","",posicao_contratual!I3)</f>
        <v>80</v>
      </c>
      <c r="AF3" s="147">
        <f>IF(A3="","",posicao_contratual!M3)</f>
        <v>80</v>
      </c>
      <c r="AG3" s="147">
        <f>IF(A3="","",posicao_contratual!Q3)</f>
        <v>80</v>
      </c>
      <c r="AH3" s="147">
        <f>IF(A3="","",posicao_contratual!U3)</f>
        <v>80</v>
      </c>
      <c r="AI3" s="147">
        <f>IF(A3="","",posicao_contratual!G3)</f>
        <v>80</v>
      </c>
      <c r="AJ3" s="147">
        <f>IF(A3="","",posicao_contratual!K3)</f>
        <v>80</v>
      </c>
      <c r="AK3" s="147">
        <f>IF(A3="","",posicao_contratual!O3)</f>
        <v>80</v>
      </c>
      <c r="AL3" s="147">
        <f>IF(A3="","",posicao_contratual!S3)</f>
        <v>80</v>
      </c>
      <c r="AM3" s="147">
        <f>IF(A3="","",posicao_contratual!W3)</f>
        <v>80</v>
      </c>
      <c r="AN3" s="148" t="str">
        <f>IF(A3="","",posicao_contratual!X3)</f>
        <v>OK</v>
      </c>
      <c r="AO3">
        <f>IF($A3="","",ROUND(SUMIFS(itens_Consumidos!$E$2:$E$200,itens_Consumidos!$A$2:$A$200,$A3),2))</f>
        <v>15</v>
      </c>
      <c r="AP3">
        <f t="shared" si="0"/>
        <v>0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35</v>
      </c>
      <c r="AT3">
        <f t="shared" si="1"/>
        <v>45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3456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108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40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134553.60000000001</v>
      </c>
      <c r="G4" s="84">
        <v>40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139586</v>
      </c>
      <c r="I4" s="84">
        <v>40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143620</v>
      </c>
      <c r="K4" s="84">
        <v>40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40</v>
      </c>
      <c r="N4" s="79">
        <f>IF(AND(A4="",A3&lt;&gt;"",COUNTIF(A5:$A$200,"&lt;&gt;")=0),IF(COUNT(N$2:N3)=0,"",ROUND(SUMIF($A$2:A3,"&lt;&gt;",N$2:N3),2)),IF(OR(M4="",NOT(ISNUMBER(historico_VU!D4))),"",ROUND(M4*historico_VU!D4,2)))</f>
        <v>134553.60000000001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24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1.09051488</v>
      </c>
      <c r="AA4" s="13"/>
      <c r="AB4" s="85">
        <f>IF(OR(A4="",posicao_contratual!E4="",posicao_contratual!J4=""),"",ROUND(MAX(posicao_contratual!E4-posicao_contratual!J4,0),2))</f>
        <v>0</v>
      </c>
      <c r="AC4" s="79">
        <f>IF(AND(A4="",A3&lt;&gt;"",COUNTIF(A5:$A$200,"&lt;&gt;")=0),IF(COUNT(AC$2:AC3)=0,"",ROUND(SUMIF($A$2:A3,"&lt;&gt;",AC$2:AC3),2)),IF(OR(AB4="",NOT(ISNUMBER(historico_VU!C4))),"",ROUND(AB4*historico_VU!C4,2)))</f>
        <v>0</v>
      </c>
      <c r="AD4" s="147">
        <f>IF(A4="","",posicao_contratual!E4)</f>
        <v>40</v>
      </c>
      <c r="AE4" s="147">
        <f>IF(A4="","",posicao_contratual!I4)</f>
        <v>40</v>
      </c>
      <c r="AF4" s="147">
        <f>IF(A4="","",posicao_contratual!M4)</f>
        <v>40</v>
      </c>
      <c r="AG4" s="147">
        <f>IF(A4="","",posicao_contratual!Q4)</f>
        <v>40</v>
      </c>
      <c r="AH4" s="147">
        <f>IF(A4="","",posicao_contratual!U4)</f>
        <v>40</v>
      </c>
      <c r="AI4" s="147">
        <f>IF(A4="","",posicao_contratual!G4)</f>
        <v>40</v>
      </c>
      <c r="AJ4" s="147">
        <f>IF(A4="","",posicao_contratual!K4)</f>
        <v>40</v>
      </c>
      <c r="AK4" s="147">
        <f>IF(A4="","",posicao_contratual!O4)</f>
        <v>40</v>
      </c>
      <c r="AL4" s="147">
        <f>IF(A4="","",posicao_contratual!S4)</f>
        <v>40</v>
      </c>
      <c r="AM4" s="147">
        <f>IF(A4="","",posicao_contratual!W4)</f>
        <v>40</v>
      </c>
      <c r="AN4" s="148" t="str">
        <f>IF(A4="","",posicao_contratual!X4)</f>
        <v>OK</v>
      </c>
      <c r="AO4">
        <f>IF($A4="","",ROUND(SUMIFS(itens_Consumidos!$E$2:$E$200,itens_Consumidos!$A$2:$A$200,$A4),2))</f>
        <v>8</v>
      </c>
      <c r="AP4">
        <f t="shared" si="0"/>
        <v>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20</v>
      </c>
      <c r="AT4">
        <f t="shared" si="1"/>
        <v>20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3276.8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294861.59999999998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303163.2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311925.2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292233.59999999998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25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1.1220307600319999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0</v>
      </c>
      <c r="AD5" s="147" t="str">
        <f>IF(A5="","",posicao_contratual!E5)</f>
        <v/>
      </c>
      <c r="AE5" s="147" t="str">
        <f>IF(A5="","",posicao_contratual!I5)</f>
        <v/>
      </c>
      <c r="AF5" s="147" t="str">
        <f>IF(A5="","",posicao_contratual!M5)</f>
        <v/>
      </c>
      <c r="AG5" s="147" t="str">
        <f>IF(A5="","",posicao_contratual!Q5)</f>
        <v/>
      </c>
      <c r="AH5" s="147" t="str">
        <f>IF(A5="","",posicao_contratual!U5)</f>
        <v/>
      </c>
      <c r="AI5" s="147" t="str">
        <f>IF(A5="","",posicao_contratual!G5)</f>
        <v/>
      </c>
      <c r="AJ5" s="147" t="str">
        <f>IF(A5="","",posicao_contratual!K5)</f>
        <v/>
      </c>
      <c r="AK5" s="147" t="str">
        <f>IF(A5="","",posicao_contratual!O5)</f>
        <v/>
      </c>
      <c r="AL5" s="147" t="str">
        <f>IF(A5="","",posicao_contratual!S5)</f>
        <v/>
      </c>
      <c r="AM5" s="147" t="str">
        <f>IF(A5="","",posicao_contratual!W5)</f>
        <v/>
      </c>
      <c r="AN5" s="148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26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7" t="str">
        <f>IF(A6="","",posicao_contratual!E6)</f>
        <v/>
      </c>
      <c r="AE6" s="147" t="str">
        <f>IF(A6="","",posicao_contratual!I6)</f>
        <v/>
      </c>
      <c r="AF6" s="147" t="str">
        <f>IF(A6="","",posicao_contratual!M6)</f>
        <v/>
      </c>
      <c r="AG6" s="147" t="str">
        <f>IF(A6="","",posicao_contratual!Q6)</f>
        <v/>
      </c>
      <c r="AH6" s="147" t="str">
        <f>IF(A6="","",posicao_contratual!U6)</f>
        <v/>
      </c>
      <c r="AI6" s="147" t="str">
        <f>IF(A6="","",posicao_contratual!G6)</f>
        <v/>
      </c>
      <c r="AJ6" s="147" t="str">
        <f>IF(A6="","",posicao_contratual!K6)</f>
        <v/>
      </c>
      <c r="AK6" s="147" t="str">
        <f>IF(A6="","",posicao_contratual!O6)</f>
        <v/>
      </c>
      <c r="AL6" s="147" t="str">
        <f>IF(A6="","",posicao_contratual!S6)</f>
        <v/>
      </c>
      <c r="AM6" s="147" t="str">
        <f>IF(A6="","",posicao_contratual!W6)</f>
        <v/>
      </c>
      <c r="AN6" s="148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7" t="str">
        <f>IF(A7="","",posicao_contratual!E7)</f>
        <v/>
      </c>
      <c r="AE7" s="147" t="str">
        <f>IF(A7="","",posicao_contratual!I7)</f>
        <v/>
      </c>
      <c r="AF7" s="147" t="str">
        <f>IF(A7="","",posicao_contratual!M7)</f>
        <v/>
      </c>
      <c r="AG7" s="147" t="str">
        <f>IF(A7="","",posicao_contratual!Q7)</f>
        <v/>
      </c>
      <c r="AH7" s="147" t="str">
        <f>IF(A7="","",posicao_contratual!U7)</f>
        <v/>
      </c>
      <c r="AI7" s="147" t="str">
        <f>IF(A7="","",posicao_contratual!G7)</f>
        <v/>
      </c>
      <c r="AJ7" s="147" t="str">
        <f>IF(A7="","",posicao_contratual!K7)</f>
        <v/>
      </c>
      <c r="AK7" s="147" t="str">
        <f>IF(A7="","",posicao_contratual!O7)</f>
        <v/>
      </c>
      <c r="AL7" s="147" t="str">
        <f>IF(A7="","",posicao_contratual!S7)</f>
        <v/>
      </c>
      <c r="AM7" s="147" t="str">
        <f>IF(A7="","",posicao_contratual!W7)</f>
        <v/>
      </c>
      <c r="AN7" s="148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7" t="str">
        <f>IF(A8="","",posicao_contratual!E8)</f>
        <v/>
      </c>
      <c r="AE8" s="147" t="str">
        <f>IF(A8="","",posicao_contratual!I8)</f>
        <v/>
      </c>
      <c r="AF8" s="147" t="str">
        <f>IF(A8="","",posicao_contratual!M8)</f>
        <v/>
      </c>
      <c r="AG8" s="147" t="str">
        <f>IF(A8="","",posicao_contratual!Q8)</f>
        <v/>
      </c>
      <c r="AH8" s="147" t="str">
        <f>IF(A8="","",posicao_contratual!U8)</f>
        <v/>
      </c>
      <c r="AI8" s="147" t="str">
        <f>IF(A8="","",posicao_contratual!G8)</f>
        <v/>
      </c>
      <c r="AJ8" s="147" t="str">
        <f>IF(A8="","",posicao_contratual!K8)</f>
        <v/>
      </c>
      <c r="AK8" s="147" t="str">
        <f>IF(A8="","",posicao_contratual!O8)</f>
        <v/>
      </c>
      <c r="AL8" s="147" t="str">
        <f>IF(A8="","",posicao_contratual!S8)</f>
        <v/>
      </c>
      <c r="AM8" s="147" t="str">
        <f>IF(A8="","",posicao_contratual!W8)</f>
        <v/>
      </c>
      <c r="AN8" s="148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7" t="str">
        <f>IF(A9="","",posicao_contratual!E9)</f>
        <v/>
      </c>
      <c r="AE9" s="147" t="str">
        <f>IF(A9="","",posicao_contratual!I9)</f>
        <v/>
      </c>
      <c r="AF9" s="147" t="str">
        <f>IF(A9="","",posicao_contratual!M9)</f>
        <v/>
      </c>
      <c r="AG9" s="147" t="str">
        <f>IF(A9="","",posicao_contratual!Q9)</f>
        <v/>
      </c>
      <c r="AH9" s="147" t="str">
        <f>IF(A9="","",posicao_contratual!U9)</f>
        <v/>
      </c>
      <c r="AI9" s="147" t="str">
        <f>IF(A9="","",posicao_contratual!G9)</f>
        <v/>
      </c>
      <c r="AJ9" s="147" t="str">
        <f>IF(A9="","",posicao_contratual!K9)</f>
        <v/>
      </c>
      <c r="AK9" s="147" t="str">
        <f>IF(A9="","",posicao_contratual!O9)</f>
        <v/>
      </c>
      <c r="AL9" s="147" t="str">
        <f>IF(A9="","",posicao_contratual!S9)</f>
        <v/>
      </c>
      <c r="AM9" s="147" t="str">
        <f>IF(A9="","",posicao_contratual!W9)</f>
        <v/>
      </c>
      <c r="AN9" s="148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7" t="str">
        <f>IF(A10="","",posicao_contratual!E10)</f>
        <v/>
      </c>
      <c r="AE10" s="147" t="str">
        <f>IF(A10="","",posicao_contratual!I10)</f>
        <v/>
      </c>
      <c r="AF10" s="147" t="str">
        <f>IF(A10="","",posicao_contratual!M10)</f>
        <v/>
      </c>
      <c r="AG10" s="147" t="str">
        <f>IF(A10="","",posicao_contratual!Q10)</f>
        <v/>
      </c>
      <c r="AH10" s="147" t="str">
        <f>IF(A10="","",posicao_contratual!U10)</f>
        <v/>
      </c>
      <c r="AI10" s="147" t="str">
        <f>IF(A10="","",posicao_contratual!G10)</f>
        <v/>
      </c>
      <c r="AJ10" s="147" t="str">
        <f>IF(A10="","",posicao_contratual!K10)</f>
        <v/>
      </c>
      <c r="AK10" s="147" t="str">
        <f>IF(A10="","",posicao_contratual!O10)</f>
        <v/>
      </c>
      <c r="AL10" s="147" t="str">
        <f>IF(A10="","",posicao_contratual!S10)</f>
        <v/>
      </c>
      <c r="AM10" s="147" t="str">
        <f>IF(A10="","",posicao_contratual!W10)</f>
        <v/>
      </c>
      <c r="AN10" s="148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7" t="str">
        <f>IF(A11="","",posicao_contratual!E11)</f>
        <v/>
      </c>
      <c r="AE11" s="147" t="str">
        <f>IF(A11="","",posicao_contratual!I11)</f>
        <v/>
      </c>
      <c r="AF11" s="147" t="str">
        <f>IF(A11="","",posicao_contratual!M11)</f>
        <v/>
      </c>
      <c r="AG11" s="147" t="str">
        <f>IF(A11="","",posicao_contratual!Q11)</f>
        <v/>
      </c>
      <c r="AH11" s="147" t="str">
        <f>IF(A11="","",posicao_contratual!U11)</f>
        <v/>
      </c>
      <c r="AI11" s="147" t="str">
        <f>IF(A11="","",posicao_contratual!G11)</f>
        <v/>
      </c>
      <c r="AJ11" s="147" t="str">
        <f>IF(A11="","",posicao_contratual!K11)</f>
        <v/>
      </c>
      <c r="AK11" s="147" t="str">
        <f>IF(A11="","",posicao_contratual!O11)</f>
        <v/>
      </c>
      <c r="AL11" s="147" t="str">
        <f>IF(A11="","",posicao_contratual!S11)</f>
        <v/>
      </c>
      <c r="AM11" s="147" t="str">
        <f>IF(A11="","",posicao_contratual!W11)</f>
        <v/>
      </c>
      <c r="AN11" s="148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7" t="str">
        <f>IF(A12="","",posicao_contratual!E12)</f>
        <v/>
      </c>
      <c r="AE12" s="147" t="str">
        <f>IF(A12="","",posicao_contratual!I12)</f>
        <v/>
      </c>
      <c r="AF12" s="147" t="str">
        <f>IF(A12="","",posicao_contratual!M12)</f>
        <v/>
      </c>
      <c r="AG12" s="147" t="str">
        <f>IF(A12="","",posicao_contratual!Q12)</f>
        <v/>
      </c>
      <c r="AH12" s="147" t="str">
        <f>IF(A12="","",posicao_contratual!U12)</f>
        <v/>
      </c>
      <c r="AI12" s="147" t="str">
        <f>IF(A12="","",posicao_contratual!G12)</f>
        <v/>
      </c>
      <c r="AJ12" s="147" t="str">
        <f>IF(A12="","",posicao_contratual!K12)</f>
        <v/>
      </c>
      <c r="AK12" s="147" t="str">
        <f>IF(A12="","",posicao_contratual!O12)</f>
        <v/>
      </c>
      <c r="AL12" s="147" t="str">
        <f>IF(A12="","",posicao_contratual!S12)</f>
        <v/>
      </c>
      <c r="AM12" s="147" t="str">
        <f>IF(A12="","",posicao_contratual!W12)</f>
        <v/>
      </c>
      <c r="AN12" s="148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7" t="str">
        <f>IF(A13="","",posicao_contratual!E13)</f>
        <v/>
      </c>
      <c r="AE13" s="147" t="str">
        <f>IF(A13="","",posicao_contratual!I13)</f>
        <v/>
      </c>
      <c r="AF13" s="147" t="str">
        <f>IF(A13="","",posicao_contratual!M13)</f>
        <v/>
      </c>
      <c r="AG13" s="147" t="str">
        <f>IF(A13="","",posicao_contratual!Q13)</f>
        <v/>
      </c>
      <c r="AH13" s="147" t="str">
        <f>IF(A13="","",posicao_contratual!U13)</f>
        <v/>
      </c>
      <c r="AI13" s="147" t="str">
        <f>IF(A13="","",posicao_contratual!G13)</f>
        <v/>
      </c>
      <c r="AJ13" s="147" t="str">
        <f>IF(A13="","",posicao_contratual!K13)</f>
        <v/>
      </c>
      <c r="AK13" s="147" t="str">
        <f>IF(A13="","",posicao_contratual!O13)</f>
        <v/>
      </c>
      <c r="AL13" s="147" t="str">
        <f>IF(A13="","",posicao_contratual!S13)</f>
        <v/>
      </c>
      <c r="AM13" s="147" t="str">
        <f>IF(A13="","",posicao_contratual!W13)</f>
        <v/>
      </c>
      <c r="AN13" s="148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7" t="str">
        <f>IF(A14="","",posicao_contratual!E14)</f>
        <v/>
      </c>
      <c r="AE14" s="147" t="str">
        <f>IF(A14="","",posicao_contratual!I14)</f>
        <v/>
      </c>
      <c r="AF14" s="147" t="str">
        <f>IF(A14="","",posicao_contratual!M14)</f>
        <v/>
      </c>
      <c r="AG14" s="147" t="str">
        <f>IF(A14="","",posicao_contratual!Q14)</f>
        <v/>
      </c>
      <c r="AH14" s="147" t="str">
        <f>IF(A14="","",posicao_contratual!U14)</f>
        <v/>
      </c>
      <c r="AI14" s="147" t="str">
        <f>IF(A14="","",posicao_contratual!G14)</f>
        <v/>
      </c>
      <c r="AJ14" s="147" t="str">
        <f>IF(A14="","",posicao_contratual!K14)</f>
        <v/>
      </c>
      <c r="AK14" s="147" t="str">
        <f>IF(A14="","",posicao_contratual!O14)</f>
        <v/>
      </c>
      <c r="AL14" s="147" t="str">
        <f>IF(A14="","",posicao_contratual!S14)</f>
        <v/>
      </c>
      <c r="AM14" s="147" t="str">
        <f>IF(A14="","",posicao_contratual!W14)</f>
        <v/>
      </c>
      <c r="AN14" s="148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7" t="str">
        <f>IF(A15="","",posicao_contratual!E15)</f>
        <v/>
      </c>
      <c r="AE15" s="147" t="str">
        <f>IF(A15="","",posicao_contratual!I15)</f>
        <v/>
      </c>
      <c r="AF15" s="147" t="str">
        <f>IF(A15="","",posicao_contratual!M15)</f>
        <v/>
      </c>
      <c r="AG15" s="147" t="str">
        <f>IF(A15="","",posicao_contratual!Q15)</f>
        <v/>
      </c>
      <c r="AH15" s="147" t="str">
        <f>IF(A15="","",posicao_contratual!U15)</f>
        <v/>
      </c>
      <c r="AI15" s="147" t="str">
        <f>IF(A15="","",posicao_contratual!G15)</f>
        <v/>
      </c>
      <c r="AJ15" s="147" t="str">
        <f>IF(A15="","",posicao_contratual!K15)</f>
        <v/>
      </c>
      <c r="AK15" s="147" t="str">
        <f>IF(A15="","",posicao_contratual!O15)</f>
        <v/>
      </c>
      <c r="AL15" s="147" t="str">
        <f>IF(A15="","",posicao_contratual!S15)</f>
        <v/>
      </c>
      <c r="AM15" s="147" t="str">
        <f>IF(A15="","",posicao_contratual!W15)</f>
        <v/>
      </c>
      <c r="AN15" s="148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7" t="str">
        <f>IF(A16="","",posicao_contratual!E16)</f>
        <v/>
      </c>
      <c r="AE16" s="147" t="str">
        <f>IF(A16="","",posicao_contratual!I16)</f>
        <v/>
      </c>
      <c r="AF16" s="147" t="str">
        <f>IF(A16="","",posicao_contratual!M16)</f>
        <v/>
      </c>
      <c r="AG16" s="147" t="str">
        <f>IF(A16="","",posicao_contratual!Q16)</f>
        <v/>
      </c>
      <c r="AH16" s="147" t="str">
        <f>IF(A16="","",posicao_contratual!U16)</f>
        <v/>
      </c>
      <c r="AI16" s="147" t="str">
        <f>IF(A16="","",posicao_contratual!G16)</f>
        <v/>
      </c>
      <c r="AJ16" s="147" t="str">
        <f>IF(A16="","",posicao_contratual!K16)</f>
        <v/>
      </c>
      <c r="AK16" s="147" t="str">
        <f>IF(A16="","",posicao_contratual!O16)</f>
        <v/>
      </c>
      <c r="AL16" s="147" t="str">
        <f>IF(A16="","",posicao_contratual!S16)</f>
        <v/>
      </c>
      <c r="AM16" s="147" t="str">
        <f>IF(A16="","",posicao_contratual!W16)</f>
        <v/>
      </c>
      <c r="AN16" s="148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7" t="str">
        <f>IF(A17="","",posicao_contratual!E17)</f>
        <v/>
      </c>
      <c r="AE17" s="147" t="str">
        <f>IF(A17="","",posicao_contratual!I17)</f>
        <v/>
      </c>
      <c r="AF17" s="147" t="str">
        <f>IF(A17="","",posicao_contratual!M17)</f>
        <v/>
      </c>
      <c r="AG17" s="147" t="str">
        <f>IF(A17="","",posicao_contratual!Q17)</f>
        <v/>
      </c>
      <c r="AH17" s="147" t="str">
        <f>IF(A17="","",posicao_contratual!U17)</f>
        <v/>
      </c>
      <c r="AI17" s="147" t="str">
        <f>IF(A17="","",posicao_contratual!G17)</f>
        <v/>
      </c>
      <c r="AJ17" s="147" t="str">
        <f>IF(A17="","",posicao_contratual!K17)</f>
        <v/>
      </c>
      <c r="AK17" s="147" t="str">
        <f>IF(A17="","",posicao_contratual!O17)</f>
        <v/>
      </c>
      <c r="AL17" s="147" t="str">
        <f>IF(A17="","",posicao_contratual!S17)</f>
        <v/>
      </c>
      <c r="AM17" s="147" t="str">
        <f>IF(A17="","",posicao_contratual!W17)</f>
        <v/>
      </c>
      <c r="AN17" s="148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7" t="str">
        <f>IF(A18="","",posicao_contratual!E18)</f>
        <v/>
      </c>
      <c r="AE18" s="147" t="str">
        <f>IF(A18="","",posicao_contratual!I18)</f>
        <v/>
      </c>
      <c r="AF18" s="147" t="str">
        <f>IF(A18="","",posicao_contratual!M18)</f>
        <v/>
      </c>
      <c r="AG18" s="147" t="str">
        <f>IF(A18="","",posicao_contratual!Q18)</f>
        <v/>
      </c>
      <c r="AH18" s="147" t="str">
        <f>IF(A18="","",posicao_contratual!U18)</f>
        <v/>
      </c>
      <c r="AI18" s="147" t="str">
        <f>IF(A18="","",posicao_contratual!G18)</f>
        <v/>
      </c>
      <c r="AJ18" s="147" t="str">
        <f>IF(A18="","",posicao_contratual!K18)</f>
        <v/>
      </c>
      <c r="AK18" s="147" t="str">
        <f>IF(A18="","",posicao_contratual!O18)</f>
        <v/>
      </c>
      <c r="AL18" s="147" t="str">
        <f>IF(A18="","",posicao_contratual!S18)</f>
        <v/>
      </c>
      <c r="AM18" s="147" t="str">
        <f>IF(A18="","",posicao_contratual!W18)</f>
        <v/>
      </c>
      <c r="AN18" s="148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7" t="str">
        <f>IF(A19="","",posicao_contratual!E19)</f>
        <v/>
      </c>
      <c r="AE19" s="147" t="str">
        <f>IF(A19="","",posicao_contratual!I19)</f>
        <v/>
      </c>
      <c r="AF19" s="147" t="str">
        <f>IF(A19="","",posicao_contratual!M19)</f>
        <v/>
      </c>
      <c r="AG19" s="147" t="str">
        <f>IF(A19="","",posicao_contratual!Q19)</f>
        <v/>
      </c>
      <c r="AH19" s="147" t="str">
        <f>IF(A19="","",posicao_contratual!U19)</f>
        <v/>
      </c>
      <c r="AI19" s="147" t="str">
        <f>IF(A19="","",posicao_contratual!G19)</f>
        <v/>
      </c>
      <c r="AJ19" s="147" t="str">
        <f>IF(A19="","",posicao_contratual!K19)</f>
        <v/>
      </c>
      <c r="AK19" s="147" t="str">
        <f>IF(A19="","",posicao_contratual!O19)</f>
        <v/>
      </c>
      <c r="AL19" s="147" t="str">
        <f>IF(A19="","",posicao_contratual!S19)</f>
        <v/>
      </c>
      <c r="AM19" s="147" t="str">
        <f>IF(A19="","",posicao_contratual!W19)</f>
        <v/>
      </c>
      <c r="AN19" s="148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7" t="str">
        <f>IF(A20="","",posicao_contratual!E20)</f>
        <v/>
      </c>
      <c r="AE20" s="147" t="str">
        <f>IF(A20="","",posicao_contratual!I20)</f>
        <v/>
      </c>
      <c r="AF20" s="147" t="str">
        <f>IF(A20="","",posicao_contratual!M20)</f>
        <v/>
      </c>
      <c r="AG20" s="147" t="str">
        <f>IF(A20="","",posicao_contratual!Q20)</f>
        <v/>
      </c>
      <c r="AH20" s="147" t="str">
        <f>IF(A20="","",posicao_contratual!U20)</f>
        <v/>
      </c>
      <c r="AI20" s="147" t="str">
        <f>IF(A20="","",posicao_contratual!G20)</f>
        <v/>
      </c>
      <c r="AJ20" s="147" t="str">
        <f>IF(A20="","",posicao_contratual!K20)</f>
        <v/>
      </c>
      <c r="AK20" s="147" t="str">
        <f>IF(A20="","",posicao_contratual!O20)</f>
        <v/>
      </c>
      <c r="AL20" s="147" t="str">
        <f>IF(A20="","",posicao_contratual!S20)</f>
        <v/>
      </c>
      <c r="AM20" s="147" t="str">
        <f>IF(A20="","",posicao_contratual!W20)</f>
        <v/>
      </c>
      <c r="AN20" s="148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7" t="str">
        <f>IF(A21="","",posicao_contratual!E21)</f>
        <v/>
      </c>
      <c r="AE21" s="147" t="str">
        <f>IF(A21="","",posicao_contratual!I21)</f>
        <v/>
      </c>
      <c r="AF21" s="147" t="str">
        <f>IF(A21="","",posicao_contratual!M21)</f>
        <v/>
      </c>
      <c r="AG21" s="147" t="str">
        <f>IF(A21="","",posicao_contratual!Q21)</f>
        <v/>
      </c>
      <c r="AH21" s="147" t="str">
        <f>IF(A21="","",posicao_contratual!U21)</f>
        <v/>
      </c>
      <c r="AI21" s="147" t="str">
        <f>IF(A21="","",posicao_contratual!G21)</f>
        <v/>
      </c>
      <c r="AJ21" s="147" t="str">
        <f>IF(A21="","",posicao_contratual!K21)</f>
        <v/>
      </c>
      <c r="AK21" s="147" t="str">
        <f>IF(A21="","",posicao_contratual!O21)</f>
        <v/>
      </c>
      <c r="AL21" s="147" t="str">
        <f>IF(A21="","",posicao_contratual!S21)</f>
        <v/>
      </c>
      <c r="AM21" s="147" t="str">
        <f>IF(A21="","",posicao_contratual!W21)</f>
        <v/>
      </c>
      <c r="AN21" s="148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7" t="str">
        <f>IF(A22="","",posicao_contratual!E22)</f>
        <v/>
      </c>
      <c r="AE22" s="147" t="str">
        <f>IF(A22="","",posicao_contratual!I22)</f>
        <v/>
      </c>
      <c r="AF22" s="147" t="str">
        <f>IF(A22="","",posicao_contratual!M22)</f>
        <v/>
      </c>
      <c r="AG22" s="147" t="str">
        <f>IF(A22="","",posicao_contratual!Q22)</f>
        <v/>
      </c>
      <c r="AH22" s="147" t="str">
        <f>IF(A22="","",posicao_contratual!U22)</f>
        <v/>
      </c>
      <c r="AI22" s="147" t="str">
        <f>IF(A22="","",posicao_contratual!G22)</f>
        <v/>
      </c>
      <c r="AJ22" s="147" t="str">
        <f>IF(A22="","",posicao_contratual!K22)</f>
        <v/>
      </c>
      <c r="AK22" s="147" t="str">
        <f>IF(A22="","",posicao_contratual!O22)</f>
        <v/>
      </c>
      <c r="AL22" s="147" t="str">
        <f>IF(A22="","",posicao_contratual!S22)</f>
        <v/>
      </c>
      <c r="AM22" s="147" t="str">
        <f>IF(A22="","",posicao_contratual!W22)</f>
        <v/>
      </c>
      <c r="AN22" s="148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7" t="str">
        <f>IF(A23="","",posicao_contratual!E23)</f>
        <v/>
      </c>
      <c r="AE23" s="147" t="str">
        <f>IF(A23="","",posicao_contratual!I23)</f>
        <v/>
      </c>
      <c r="AF23" s="147" t="str">
        <f>IF(A23="","",posicao_contratual!M23)</f>
        <v/>
      </c>
      <c r="AG23" s="147" t="str">
        <f>IF(A23="","",posicao_contratual!Q23)</f>
        <v/>
      </c>
      <c r="AH23" s="147" t="str">
        <f>IF(A23="","",posicao_contratual!U23)</f>
        <v/>
      </c>
      <c r="AI23" s="147" t="str">
        <f>IF(A23="","",posicao_contratual!G23)</f>
        <v/>
      </c>
      <c r="AJ23" s="147" t="str">
        <f>IF(A23="","",posicao_contratual!K23)</f>
        <v/>
      </c>
      <c r="AK23" s="147" t="str">
        <f>IF(A23="","",posicao_contratual!O23)</f>
        <v/>
      </c>
      <c r="AL23" s="147" t="str">
        <f>IF(A23="","",posicao_contratual!S23)</f>
        <v/>
      </c>
      <c r="AM23" s="147" t="str">
        <f>IF(A23="","",posicao_contratual!W23)</f>
        <v/>
      </c>
      <c r="AN23" s="148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7" t="str">
        <f>IF(A24="","",posicao_contratual!E24)</f>
        <v/>
      </c>
      <c r="AE24" s="147" t="str">
        <f>IF(A24="","",posicao_contratual!I24)</f>
        <v/>
      </c>
      <c r="AF24" s="147" t="str">
        <f>IF(A24="","",posicao_contratual!M24)</f>
        <v/>
      </c>
      <c r="AG24" s="147" t="str">
        <f>IF(A24="","",posicao_contratual!Q24)</f>
        <v/>
      </c>
      <c r="AH24" s="147" t="str">
        <f>IF(A24="","",posicao_contratual!U24)</f>
        <v/>
      </c>
      <c r="AI24" s="147" t="str">
        <f>IF(A24="","",posicao_contratual!G24)</f>
        <v/>
      </c>
      <c r="AJ24" s="147" t="str">
        <f>IF(A24="","",posicao_contratual!K24)</f>
        <v/>
      </c>
      <c r="AK24" s="147" t="str">
        <f>IF(A24="","",posicao_contratual!O24)</f>
        <v/>
      </c>
      <c r="AL24" s="147" t="str">
        <f>IF(A24="","",posicao_contratual!S24)</f>
        <v/>
      </c>
      <c r="AM24" s="147" t="str">
        <f>IF(A24="","",posicao_contratual!W24)</f>
        <v/>
      </c>
      <c r="AN24" s="148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7" t="str">
        <f>IF(A25="","",posicao_contratual!E25)</f>
        <v/>
      </c>
      <c r="AE25" s="147" t="str">
        <f>IF(A25="","",posicao_contratual!I25)</f>
        <v/>
      </c>
      <c r="AF25" s="147" t="str">
        <f>IF(A25="","",posicao_contratual!M25)</f>
        <v/>
      </c>
      <c r="AG25" s="147" t="str">
        <f>IF(A25="","",posicao_contratual!Q25)</f>
        <v/>
      </c>
      <c r="AH25" s="147" t="str">
        <f>IF(A25="","",posicao_contratual!U25)</f>
        <v/>
      </c>
      <c r="AI25" s="147" t="str">
        <f>IF(A25="","",posicao_contratual!G25)</f>
        <v/>
      </c>
      <c r="AJ25" s="147" t="str">
        <f>IF(A25="","",posicao_contratual!K25)</f>
        <v/>
      </c>
      <c r="AK25" s="147" t="str">
        <f>IF(A25="","",posicao_contratual!O25)</f>
        <v/>
      </c>
      <c r="AL25" s="147" t="str">
        <f>IF(A25="","",posicao_contratual!S25)</f>
        <v/>
      </c>
      <c r="AM25" s="147" t="str">
        <f>IF(A25="","",posicao_contratual!W25)</f>
        <v/>
      </c>
      <c r="AN25" s="148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7" t="str">
        <f>IF(A26="","",posicao_contratual!E26)</f>
        <v/>
      </c>
      <c r="AE26" s="147" t="str">
        <f>IF(A26="","",posicao_contratual!I26)</f>
        <v/>
      </c>
      <c r="AF26" s="147" t="str">
        <f>IF(A26="","",posicao_contratual!M26)</f>
        <v/>
      </c>
      <c r="AG26" s="147" t="str">
        <f>IF(A26="","",posicao_contratual!Q26)</f>
        <v/>
      </c>
      <c r="AH26" s="147" t="str">
        <f>IF(A26="","",posicao_contratual!U26)</f>
        <v/>
      </c>
      <c r="AI26" s="147" t="str">
        <f>IF(A26="","",posicao_contratual!G26)</f>
        <v/>
      </c>
      <c r="AJ26" s="147" t="str">
        <f>IF(A26="","",posicao_contratual!K26)</f>
        <v/>
      </c>
      <c r="AK26" s="147" t="str">
        <f>IF(A26="","",posicao_contratual!O26)</f>
        <v/>
      </c>
      <c r="AL26" s="147" t="str">
        <f>IF(A26="","",posicao_contratual!S26)</f>
        <v/>
      </c>
      <c r="AM26" s="147" t="str">
        <f>IF(A26="","",posicao_contratual!W26)</f>
        <v/>
      </c>
      <c r="AN26" s="148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7" t="str">
        <f>IF(A27="","",posicao_contratual!E27)</f>
        <v/>
      </c>
      <c r="AE27" s="147" t="str">
        <f>IF(A27="","",posicao_contratual!I27)</f>
        <v/>
      </c>
      <c r="AF27" s="147" t="str">
        <f>IF(A27="","",posicao_contratual!M27)</f>
        <v/>
      </c>
      <c r="AG27" s="147" t="str">
        <f>IF(A27="","",posicao_contratual!Q27)</f>
        <v/>
      </c>
      <c r="AH27" s="147" t="str">
        <f>IF(A27="","",posicao_contratual!U27)</f>
        <v/>
      </c>
      <c r="AI27" s="147" t="str">
        <f>IF(A27="","",posicao_contratual!G27)</f>
        <v/>
      </c>
      <c r="AJ27" s="147" t="str">
        <f>IF(A27="","",posicao_contratual!K27)</f>
        <v/>
      </c>
      <c r="AK27" s="147" t="str">
        <f>IF(A27="","",posicao_contratual!O27)</f>
        <v/>
      </c>
      <c r="AL27" s="147" t="str">
        <f>IF(A27="","",posicao_contratual!S27)</f>
        <v/>
      </c>
      <c r="AM27" s="147" t="str">
        <f>IF(A27="","",posicao_contratual!W27)</f>
        <v/>
      </c>
      <c r="AN27" s="148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7" t="str">
        <f>IF(A28="","",posicao_contratual!E28)</f>
        <v/>
      </c>
      <c r="AE28" s="147" t="str">
        <f>IF(A28="","",posicao_contratual!I28)</f>
        <v/>
      </c>
      <c r="AF28" s="147" t="str">
        <f>IF(A28="","",posicao_contratual!M28)</f>
        <v/>
      </c>
      <c r="AG28" s="147" t="str">
        <f>IF(A28="","",posicao_contratual!Q28)</f>
        <v/>
      </c>
      <c r="AH28" s="147" t="str">
        <f>IF(A28="","",posicao_contratual!U28)</f>
        <v/>
      </c>
      <c r="AI28" s="147" t="str">
        <f>IF(A28="","",posicao_contratual!G28)</f>
        <v/>
      </c>
      <c r="AJ28" s="147" t="str">
        <f>IF(A28="","",posicao_contratual!K28)</f>
        <v/>
      </c>
      <c r="AK28" s="147" t="str">
        <f>IF(A28="","",posicao_contratual!O28)</f>
        <v/>
      </c>
      <c r="AL28" s="147" t="str">
        <f>IF(A28="","",posicao_contratual!S28)</f>
        <v/>
      </c>
      <c r="AM28" s="147" t="str">
        <f>IF(A28="","",posicao_contratual!W28)</f>
        <v/>
      </c>
      <c r="AN28" s="148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7" t="str">
        <f>IF(A29="","",posicao_contratual!E29)</f>
        <v/>
      </c>
      <c r="AE29" s="147" t="str">
        <f>IF(A29="","",posicao_contratual!I29)</f>
        <v/>
      </c>
      <c r="AF29" s="147" t="str">
        <f>IF(A29="","",posicao_contratual!M29)</f>
        <v/>
      </c>
      <c r="AG29" s="147" t="str">
        <f>IF(A29="","",posicao_contratual!Q29)</f>
        <v/>
      </c>
      <c r="AH29" s="147" t="str">
        <f>IF(A29="","",posicao_contratual!U29)</f>
        <v/>
      </c>
      <c r="AI29" s="147" t="str">
        <f>IF(A29="","",posicao_contratual!G29)</f>
        <v/>
      </c>
      <c r="AJ29" s="147" t="str">
        <f>IF(A29="","",posicao_contratual!K29)</f>
        <v/>
      </c>
      <c r="AK29" s="147" t="str">
        <f>IF(A29="","",posicao_contratual!O29)</f>
        <v/>
      </c>
      <c r="AL29" s="147" t="str">
        <f>IF(A29="","",posicao_contratual!S29)</f>
        <v/>
      </c>
      <c r="AM29" s="147" t="str">
        <f>IF(A29="","",posicao_contratual!W29)</f>
        <v/>
      </c>
      <c r="AN29" s="148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7" t="str">
        <f>IF(A30="","",posicao_contratual!E30)</f>
        <v/>
      </c>
      <c r="AE30" s="147" t="str">
        <f>IF(A30="","",posicao_contratual!I30)</f>
        <v/>
      </c>
      <c r="AF30" s="147" t="str">
        <f>IF(A30="","",posicao_contratual!M30)</f>
        <v/>
      </c>
      <c r="AG30" s="147" t="str">
        <f>IF(A30="","",posicao_contratual!Q30)</f>
        <v/>
      </c>
      <c r="AH30" s="147" t="str">
        <f>IF(A30="","",posicao_contratual!U30)</f>
        <v/>
      </c>
      <c r="AI30" s="147" t="str">
        <f>IF(A30="","",posicao_contratual!G30)</f>
        <v/>
      </c>
      <c r="AJ30" s="147" t="str">
        <f>IF(A30="","",posicao_contratual!K30)</f>
        <v/>
      </c>
      <c r="AK30" s="147" t="str">
        <f>IF(A30="","",posicao_contratual!O30)</f>
        <v/>
      </c>
      <c r="AL30" s="147" t="str">
        <f>IF(A30="","",posicao_contratual!S30)</f>
        <v/>
      </c>
      <c r="AM30" s="147" t="str">
        <f>IF(A30="","",posicao_contratual!W30)</f>
        <v/>
      </c>
      <c r="AN30" s="148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7" t="str">
        <f>IF(A31="","",posicao_contratual!E31)</f>
        <v/>
      </c>
      <c r="AE31" s="147" t="str">
        <f>IF(A31="","",posicao_contratual!I31)</f>
        <v/>
      </c>
      <c r="AF31" s="147" t="str">
        <f>IF(A31="","",posicao_contratual!M31)</f>
        <v/>
      </c>
      <c r="AG31" s="147" t="str">
        <f>IF(A31="","",posicao_contratual!Q31)</f>
        <v/>
      </c>
      <c r="AH31" s="147" t="str">
        <f>IF(A31="","",posicao_contratual!U31)</f>
        <v/>
      </c>
      <c r="AI31" s="147" t="str">
        <f>IF(A31="","",posicao_contratual!G31)</f>
        <v/>
      </c>
      <c r="AJ31" s="147" t="str">
        <f>IF(A31="","",posicao_contratual!K31)</f>
        <v/>
      </c>
      <c r="AK31" s="147" t="str">
        <f>IF(A31="","",posicao_contratual!O31)</f>
        <v/>
      </c>
      <c r="AL31" s="147" t="str">
        <f>IF(A31="","",posicao_contratual!S31)</f>
        <v/>
      </c>
      <c r="AM31" s="147" t="str">
        <f>IF(A31="","",posicao_contratual!W31)</f>
        <v/>
      </c>
      <c r="AN31" s="148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7" t="str">
        <f>IF(A32="","",posicao_contratual!E32)</f>
        <v/>
      </c>
      <c r="AE32" s="147" t="str">
        <f>IF(A32="","",posicao_contratual!I32)</f>
        <v/>
      </c>
      <c r="AF32" s="147" t="str">
        <f>IF(A32="","",posicao_contratual!M32)</f>
        <v/>
      </c>
      <c r="AG32" s="147" t="str">
        <f>IF(A32="","",posicao_contratual!Q32)</f>
        <v/>
      </c>
      <c r="AH32" s="147" t="str">
        <f>IF(A32="","",posicao_contratual!U32)</f>
        <v/>
      </c>
      <c r="AI32" s="147" t="str">
        <f>IF(A32="","",posicao_contratual!G32)</f>
        <v/>
      </c>
      <c r="AJ32" s="147" t="str">
        <f>IF(A32="","",posicao_contratual!K32)</f>
        <v/>
      </c>
      <c r="AK32" s="147" t="str">
        <f>IF(A32="","",posicao_contratual!O32)</f>
        <v/>
      </c>
      <c r="AL32" s="147" t="str">
        <f>IF(A32="","",posicao_contratual!S32)</f>
        <v/>
      </c>
      <c r="AM32" s="147" t="str">
        <f>IF(A32="","",posicao_contratual!W32)</f>
        <v/>
      </c>
      <c r="AN32" s="148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7" t="str">
        <f>IF(A33="","",posicao_contratual!E33)</f>
        <v/>
      </c>
      <c r="AE33" s="147" t="str">
        <f>IF(A33="","",posicao_contratual!I33)</f>
        <v/>
      </c>
      <c r="AF33" s="147" t="str">
        <f>IF(A33="","",posicao_contratual!M33)</f>
        <v/>
      </c>
      <c r="AG33" s="147" t="str">
        <f>IF(A33="","",posicao_contratual!Q33)</f>
        <v/>
      </c>
      <c r="AH33" s="147" t="str">
        <f>IF(A33="","",posicao_contratual!U33)</f>
        <v/>
      </c>
      <c r="AI33" s="147" t="str">
        <f>IF(A33="","",posicao_contratual!G33)</f>
        <v/>
      </c>
      <c r="AJ33" s="147" t="str">
        <f>IF(A33="","",posicao_contratual!K33)</f>
        <v/>
      </c>
      <c r="AK33" s="147" t="str">
        <f>IF(A33="","",posicao_contratual!O33)</f>
        <v/>
      </c>
      <c r="AL33" s="147" t="str">
        <f>IF(A33="","",posicao_contratual!S33)</f>
        <v/>
      </c>
      <c r="AM33" s="147" t="str">
        <f>IF(A33="","",posicao_contratual!W33)</f>
        <v/>
      </c>
      <c r="AN33" s="148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7" t="str">
        <f>IF(A34="","",posicao_contratual!E34)</f>
        <v/>
      </c>
      <c r="AE34" s="147" t="str">
        <f>IF(A34="","",posicao_contratual!I34)</f>
        <v/>
      </c>
      <c r="AF34" s="147" t="str">
        <f>IF(A34="","",posicao_contratual!M34)</f>
        <v/>
      </c>
      <c r="AG34" s="147" t="str">
        <f>IF(A34="","",posicao_contratual!Q34)</f>
        <v/>
      </c>
      <c r="AH34" s="147" t="str">
        <f>IF(A34="","",posicao_contratual!U34)</f>
        <v/>
      </c>
      <c r="AI34" s="147" t="str">
        <f>IF(A34="","",posicao_contratual!G34)</f>
        <v/>
      </c>
      <c r="AJ34" s="147" t="str">
        <f>IF(A34="","",posicao_contratual!K34)</f>
        <v/>
      </c>
      <c r="AK34" s="147" t="str">
        <f>IF(A34="","",posicao_contratual!O34)</f>
        <v/>
      </c>
      <c r="AL34" s="147" t="str">
        <f>IF(A34="","",posicao_contratual!S34)</f>
        <v/>
      </c>
      <c r="AM34" s="147" t="str">
        <f>IF(A34="","",posicao_contratual!W34)</f>
        <v/>
      </c>
      <c r="AN34" s="148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7" t="str">
        <f>IF(A35="","",posicao_contratual!E35)</f>
        <v/>
      </c>
      <c r="AE35" s="147" t="str">
        <f>IF(A35="","",posicao_contratual!I35)</f>
        <v/>
      </c>
      <c r="AF35" s="147" t="str">
        <f>IF(A35="","",posicao_contratual!M35)</f>
        <v/>
      </c>
      <c r="AG35" s="147" t="str">
        <f>IF(A35="","",posicao_contratual!Q35)</f>
        <v/>
      </c>
      <c r="AH35" s="147" t="str">
        <f>IF(A35="","",posicao_contratual!U35)</f>
        <v/>
      </c>
      <c r="AI35" s="147" t="str">
        <f>IF(A35="","",posicao_contratual!G35)</f>
        <v/>
      </c>
      <c r="AJ35" s="147" t="str">
        <f>IF(A35="","",posicao_contratual!K35)</f>
        <v/>
      </c>
      <c r="AK35" s="147" t="str">
        <f>IF(A35="","",posicao_contratual!O35)</f>
        <v/>
      </c>
      <c r="AL35" s="147" t="str">
        <f>IF(A35="","",posicao_contratual!S35)</f>
        <v/>
      </c>
      <c r="AM35" s="147" t="str">
        <f>IF(A35="","",posicao_contratual!W35)</f>
        <v/>
      </c>
      <c r="AN35" s="148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7" t="str">
        <f>IF(A36="","",posicao_contratual!E36)</f>
        <v/>
      </c>
      <c r="AE36" s="147" t="str">
        <f>IF(A36="","",posicao_contratual!I36)</f>
        <v/>
      </c>
      <c r="AF36" s="147" t="str">
        <f>IF(A36="","",posicao_contratual!M36)</f>
        <v/>
      </c>
      <c r="AG36" s="147" t="str">
        <f>IF(A36="","",posicao_contratual!Q36)</f>
        <v/>
      </c>
      <c r="AH36" s="147" t="str">
        <f>IF(A36="","",posicao_contratual!U36)</f>
        <v/>
      </c>
      <c r="AI36" s="147" t="str">
        <f>IF(A36="","",posicao_contratual!G36)</f>
        <v/>
      </c>
      <c r="AJ36" s="147" t="str">
        <f>IF(A36="","",posicao_contratual!K36)</f>
        <v/>
      </c>
      <c r="AK36" s="147" t="str">
        <f>IF(A36="","",posicao_contratual!O36)</f>
        <v/>
      </c>
      <c r="AL36" s="147" t="str">
        <f>IF(A36="","",posicao_contratual!S36)</f>
        <v/>
      </c>
      <c r="AM36" s="147" t="str">
        <f>IF(A36="","",posicao_contratual!W36)</f>
        <v/>
      </c>
      <c r="AN36" s="148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7" t="str">
        <f>IF(A37="","",posicao_contratual!E37)</f>
        <v/>
      </c>
      <c r="AE37" s="147" t="str">
        <f>IF(A37="","",posicao_contratual!I37)</f>
        <v/>
      </c>
      <c r="AF37" s="147" t="str">
        <f>IF(A37="","",posicao_contratual!M37)</f>
        <v/>
      </c>
      <c r="AG37" s="147" t="str">
        <f>IF(A37="","",posicao_contratual!Q37)</f>
        <v/>
      </c>
      <c r="AH37" s="147" t="str">
        <f>IF(A37="","",posicao_contratual!U37)</f>
        <v/>
      </c>
      <c r="AI37" s="147" t="str">
        <f>IF(A37="","",posicao_contratual!G37)</f>
        <v/>
      </c>
      <c r="AJ37" s="147" t="str">
        <f>IF(A37="","",posicao_contratual!K37)</f>
        <v/>
      </c>
      <c r="AK37" s="147" t="str">
        <f>IF(A37="","",posicao_contratual!O37)</f>
        <v/>
      </c>
      <c r="AL37" s="147" t="str">
        <f>IF(A37="","",posicao_contratual!S37)</f>
        <v/>
      </c>
      <c r="AM37" s="147" t="str">
        <f>IF(A37="","",posicao_contratual!W37)</f>
        <v/>
      </c>
      <c r="AN37" s="148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7" t="str">
        <f>IF(A38="","",posicao_contratual!E38)</f>
        <v/>
      </c>
      <c r="AE38" s="147" t="str">
        <f>IF(A38="","",posicao_contratual!I38)</f>
        <v/>
      </c>
      <c r="AF38" s="147" t="str">
        <f>IF(A38="","",posicao_contratual!M38)</f>
        <v/>
      </c>
      <c r="AG38" s="147" t="str">
        <f>IF(A38="","",posicao_contratual!Q38)</f>
        <v/>
      </c>
      <c r="AH38" s="147" t="str">
        <f>IF(A38="","",posicao_contratual!U38)</f>
        <v/>
      </c>
      <c r="AI38" s="147" t="str">
        <f>IF(A38="","",posicao_contratual!G38)</f>
        <v/>
      </c>
      <c r="AJ38" s="147" t="str">
        <f>IF(A38="","",posicao_contratual!K38)</f>
        <v/>
      </c>
      <c r="AK38" s="147" t="str">
        <f>IF(A38="","",posicao_contratual!O38)</f>
        <v/>
      </c>
      <c r="AL38" s="147" t="str">
        <f>IF(A38="","",posicao_contratual!S38)</f>
        <v/>
      </c>
      <c r="AM38" s="147" t="str">
        <f>IF(A38="","",posicao_contratual!W38)</f>
        <v/>
      </c>
      <c r="AN38" s="148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7" t="str">
        <f>IF(A39="","",posicao_contratual!E39)</f>
        <v/>
      </c>
      <c r="AE39" s="147" t="str">
        <f>IF(A39="","",posicao_contratual!I39)</f>
        <v/>
      </c>
      <c r="AF39" s="147" t="str">
        <f>IF(A39="","",posicao_contratual!M39)</f>
        <v/>
      </c>
      <c r="AG39" s="147" t="str">
        <f>IF(A39="","",posicao_contratual!Q39)</f>
        <v/>
      </c>
      <c r="AH39" s="147" t="str">
        <f>IF(A39="","",posicao_contratual!U39)</f>
        <v/>
      </c>
      <c r="AI39" s="147" t="str">
        <f>IF(A39="","",posicao_contratual!G39)</f>
        <v/>
      </c>
      <c r="AJ39" s="147" t="str">
        <f>IF(A39="","",posicao_contratual!K39)</f>
        <v/>
      </c>
      <c r="AK39" s="147" t="str">
        <f>IF(A39="","",posicao_contratual!O39)</f>
        <v/>
      </c>
      <c r="AL39" s="147" t="str">
        <f>IF(A39="","",posicao_contratual!S39)</f>
        <v/>
      </c>
      <c r="AM39" s="147" t="str">
        <f>IF(A39="","",posicao_contratual!W39)</f>
        <v/>
      </c>
      <c r="AN39" s="148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7" t="str">
        <f>IF(A40="","",posicao_contratual!E40)</f>
        <v/>
      </c>
      <c r="AE40" s="147" t="str">
        <f>IF(A40="","",posicao_contratual!I40)</f>
        <v/>
      </c>
      <c r="AF40" s="147" t="str">
        <f>IF(A40="","",posicao_contratual!M40)</f>
        <v/>
      </c>
      <c r="AG40" s="147" t="str">
        <f>IF(A40="","",posicao_contratual!Q40)</f>
        <v/>
      </c>
      <c r="AH40" s="147" t="str">
        <f>IF(A40="","",posicao_contratual!U40)</f>
        <v/>
      </c>
      <c r="AI40" s="147" t="str">
        <f>IF(A40="","",posicao_contratual!G40)</f>
        <v/>
      </c>
      <c r="AJ40" s="147" t="str">
        <f>IF(A40="","",posicao_contratual!K40)</f>
        <v/>
      </c>
      <c r="AK40" s="147" t="str">
        <f>IF(A40="","",posicao_contratual!O40)</f>
        <v/>
      </c>
      <c r="AL40" s="147" t="str">
        <f>IF(A40="","",posicao_contratual!S40)</f>
        <v/>
      </c>
      <c r="AM40" s="147" t="str">
        <f>IF(A40="","",posicao_contratual!W40)</f>
        <v/>
      </c>
      <c r="AN40" s="148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7" t="str">
        <f>IF(A41="","",posicao_contratual!E41)</f>
        <v/>
      </c>
      <c r="AE41" s="147" t="str">
        <f>IF(A41="","",posicao_contratual!I41)</f>
        <v/>
      </c>
      <c r="AF41" s="147" t="str">
        <f>IF(A41="","",posicao_contratual!M41)</f>
        <v/>
      </c>
      <c r="AG41" s="147" t="str">
        <f>IF(A41="","",posicao_contratual!Q41)</f>
        <v/>
      </c>
      <c r="AH41" s="147" t="str">
        <f>IF(A41="","",posicao_contratual!U41)</f>
        <v/>
      </c>
      <c r="AI41" s="147" t="str">
        <f>IF(A41="","",posicao_contratual!G41)</f>
        <v/>
      </c>
      <c r="AJ41" s="147" t="str">
        <f>IF(A41="","",posicao_contratual!K41)</f>
        <v/>
      </c>
      <c r="AK41" s="147" t="str">
        <f>IF(A41="","",posicao_contratual!O41)</f>
        <v/>
      </c>
      <c r="AL41" s="147" t="str">
        <f>IF(A41="","",posicao_contratual!S41)</f>
        <v/>
      </c>
      <c r="AM41" s="147" t="str">
        <f>IF(A41="","",posicao_contratual!W41)</f>
        <v/>
      </c>
      <c r="AN41" s="148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7" t="str">
        <f>IF(A42="","",posicao_contratual!E42)</f>
        <v/>
      </c>
      <c r="AE42" s="147" t="str">
        <f>IF(A42="","",posicao_contratual!I42)</f>
        <v/>
      </c>
      <c r="AF42" s="147" t="str">
        <f>IF(A42="","",posicao_contratual!M42)</f>
        <v/>
      </c>
      <c r="AG42" s="147" t="str">
        <f>IF(A42="","",posicao_contratual!Q42)</f>
        <v/>
      </c>
      <c r="AH42" s="147" t="str">
        <f>IF(A42="","",posicao_contratual!U42)</f>
        <v/>
      </c>
      <c r="AI42" s="147" t="str">
        <f>IF(A42="","",posicao_contratual!G42)</f>
        <v/>
      </c>
      <c r="AJ42" s="147" t="str">
        <f>IF(A42="","",posicao_contratual!K42)</f>
        <v/>
      </c>
      <c r="AK42" s="147" t="str">
        <f>IF(A42="","",posicao_contratual!O42)</f>
        <v/>
      </c>
      <c r="AL42" s="147" t="str">
        <f>IF(A42="","",posicao_contratual!S42)</f>
        <v/>
      </c>
      <c r="AM42" s="147" t="str">
        <f>IF(A42="","",posicao_contratual!W42)</f>
        <v/>
      </c>
      <c r="AN42" s="148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7" t="str">
        <f>IF(A43="","",posicao_contratual!E43)</f>
        <v/>
      </c>
      <c r="AE43" s="147" t="str">
        <f>IF(A43="","",posicao_contratual!I43)</f>
        <v/>
      </c>
      <c r="AF43" s="147" t="str">
        <f>IF(A43="","",posicao_contratual!M43)</f>
        <v/>
      </c>
      <c r="AG43" s="147" t="str">
        <f>IF(A43="","",posicao_contratual!Q43)</f>
        <v/>
      </c>
      <c r="AH43" s="147" t="str">
        <f>IF(A43="","",posicao_contratual!U43)</f>
        <v/>
      </c>
      <c r="AI43" s="147" t="str">
        <f>IF(A43="","",posicao_contratual!G43)</f>
        <v/>
      </c>
      <c r="AJ43" s="147" t="str">
        <f>IF(A43="","",posicao_contratual!K43)</f>
        <v/>
      </c>
      <c r="AK43" s="147" t="str">
        <f>IF(A43="","",posicao_contratual!O43)</f>
        <v/>
      </c>
      <c r="AL43" s="147" t="str">
        <f>IF(A43="","",posicao_contratual!S43)</f>
        <v/>
      </c>
      <c r="AM43" s="147" t="str">
        <f>IF(A43="","",posicao_contratual!W43)</f>
        <v/>
      </c>
      <c r="AN43" s="148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7" t="str">
        <f>IF(A44="","",posicao_contratual!E44)</f>
        <v/>
      </c>
      <c r="AE44" s="147" t="str">
        <f>IF(A44="","",posicao_contratual!I44)</f>
        <v/>
      </c>
      <c r="AF44" s="147" t="str">
        <f>IF(A44="","",posicao_contratual!M44)</f>
        <v/>
      </c>
      <c r="AG44" s="147" t="str">
        <f>IF(A44="","",posicao_contratual!Q44)</f>
        <v/>
      </c>
      <c r="AH44" s="147" t="str">
        <f>IF(A44="","",posicao_contratual!U44)</f>
        <v/>
      </c>
      <c r="AI44" s="147" t="str">
        <f>IF(A44="","",posicao_contratual!G44)</f>
        <v/>
      </c>
      <c r="AJ44" s="147" t="str">
        <f>IF(A44="","",posicao_contratual!K44)</f>
        <v/>
      </c>
      <c r="AK44" s="147" t="str">
        <f>IF(A44="","",posicao_contratual!O44)</f>
        <v/>
      </c>
      <c r="AL44" s="147" t="str">
        <f>IF(A44="","",posicao_contratual!S44)</f>
        <v/>
      </c>
      <c r="AM44" s="147" t="str">
        <f>IF(A44="","",posicao_contratual!W44)</f>
        <v/>
      </c>
      <c r="AN44" s="148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7" t="str">
        <f>IF(A45="","",posicao_contratual!E45)</f>
        <v/>
      </c>
      <c r="AE45" s="147" t="str">
        <f>IF(A45="","",posicao_contratual!I45)</f>
        <v/>
      </c>
      <c r="AF45" s="147" t="str">
        <f>IF(A45="","",posicao_contratual!M45)</f>
        <v/>
      </c>
      <c r="AG45" s="147" t="str">
        <f>IF(A45="","",posicao_contratual!Q45)</f>
        <v/>
      </c>
      <c r="AH45" s="147" t="str">
        <f>IF(A45="","",posicao_contratual!U45)</f>
        <v/>
      </c>
      <c r="AI45" s="147" t="str">
        <f>IF(A45="","",posicao_contratual!G45)</f>
        <v/>
      </c>
      <c r="AJ45" s="147" t="str">
        <f>IF(A45="","",posicao_contratual!K45)</f>
        <v/>
      </c>
      <c r="AK45" s="147" t="str">
        <f>IF(A45="","",posicao_contratual!O45)</f>
        <v/>
      </c>
      <c r="AL45" s="147" t="str">
        <f>IF(A45="","",posicao_contratual!S45)</f>
        <v/>
      </c>
      <c r="AM45" s="147" t="str">
        <f>IF(A45="","",posicao_contratual!W45)</f>
        <v/>
      </c>
      <c r="AN45" s="148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7" t="str">
        <f>IF(A46="","",posicao_contratual!E46)</f>
        <v/>
      </c>
      <c r="AE46" s="147" t="str">
        <f>IF(A46="","",posicao_contratual!I46)</f>
        <v/>
      </c>
      <c r="AF46" s="147" t="str">
        <f>IF(A46="","",posicao_contratual!M46)</f>
        <v/>
      </c>
      <c r="AG46" s="147" t="str">
        <f>IF(A46="","",posicao_contratual!Q46)</f>
        <v/>
      </c>
      <c r="AH46" s="147" t="str">
        <f>IF(A46="","",posicao_contratual!U46)</f>
        <v/>
      </c>
      <c r="AI46" s="147" t="str">
        <f>IF(A46="","",posicao_contratual!G46)</f>
        <v/>
      </c>
      <c r="AJ46" s="147" t="str">
        <f>IF(A46="","",posicao_contratual!K46)</f>
        <v/>
      </c>
      <c r="AK46" s="147" t="str">
        <f>IF(A46="","",posicao_contratual!O46)</f>
        <v/>
      </c>
      <c r="AL46" s="147" t="str">
        <f>IF(A46="","",posicao_contratual!S46)</f>
        <v/>
      </c>
      <c r="AM46" s="147" t="str">
        <f>IF(A46="","",posicao_contratual!W46)</f>
        <v/>
      </c>
      <c r="AN46" s="148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7" t="str">
        <f>IF(A47="","",posicao_contratual!E47)</f>
        <v/>
      </c>
      <c r="AE47" s="147" t="str">
        <f>IF(A47="","",posicao_contratual!I47)</f>
        <v/>
      </c>
      <c r="AF47" s="147" t="str">
        <f>IF(A47="","",posicao_contratual!M47)</f>
        <v/>
      </c>
      <c r="AG47" s="147" t="str">
        <f>IF(A47="","",posicao_contratual!Q47)</f>
        <v/>
      </c>
      <c r="AH47" s="147" t="str">
        <f>IF(A47="","",posicao_contratual!U47)</f>
        <v/>
      </c>
      <c r="AI47" s="147" t="str">
        <f>IF(A47="","",posicao_contratual!G47)</f>
        <v/>
      </c>
      <c r="AJ47" s="147" t="str">
        <f>IF(A47="","",posicao_contratual!K47)</f>
        <v/>
      </c>
      <c r="AK47" s="147" t="str">
        <f>IF(A47="","",posicao_contratual!O47)</f>
        <v/>
      </c>
      <c r="AL47" s="147" t="str">
        <f>IF(A47="","",posicao_contratual!S47)</f>
        <v/>
      </c>
      <c r="AM47" s="147" t="str">
        <f>IF(A47="","",posicao_contratual!W47)</f>
        <v/>
      </c>
      <c r="AN47" s="148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7" t="str">
        <f>IF(A48="","",posicao_contratual!E48)</f>
        <v/>
      </c>
      <c r="AE48" s="147" t="str">
        <f>IF(A48="","",posicao_contratual!I48)</f>
        <v/>
      </c>
      <c r="AF48" s="147" t="str">
        <f>IF(A48="","",posicao_contratual!M48)</f>
        <v/>
      </c>
      <c r="AG48" s="147" t="str">
        <f>IF(A48="","",posicao_contratual!Q48)</f>
        <v/>
      </c>
      <c r="AH48" s="147" t="str">
        <f>IF(A48="","",posicao_contratual!U48)</f>
        <v/>
      </c>
      <c r="AI48" s="147" t="str">
        <f>IF(A48="","",posicao_contratual!G48)</f>
        <v/>
      </c>
      <c r="AJ48" s="147" t="str">
        <f>IF(A48="","",posicao_contratual!K48)</f>
        <v/>
      </c>
      <c r="AK48" s="147" t="str">
        <f>IF(A48="","",posicao_contratual!O48)</f>
        <v/>
      </c>
      <c r="AL48" s="147" t="str">
        <f>IF(A48="","",posicao_contratual!S48)</f>
        <v/>
      </c>
      <c r="AM48" s="147" t="str">
        <f>IF(A48="","",posicao_contratual!W48)</f>
        <v/>
      </c>
      <c r="AN48" s="148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7" t="str">
        <f>IF(A49="","",posicao_contratual!E49)</f>
        <v/>
      </c>
      <c r="AE49" s="147" t="str">
        <f>IF(A49="","",posicao_contratual!I49)</f>
        <v/>
      </c>
      <c r="AF49" s="147" t="str">
        <f>IF(A49="","",posicao_contratual!M49)</f>
        <v/>
      </c>
      <c r="AG49" s="147" t="str">
        <f>IF(A49="","",posicao_contratual!Q49)</f>
        <v/>
      </c>
      <c r="AH49" s="147" t="str">
        <f>IF(A49="","",posicao_contratual!U49)</f>
        <v/>
      </c>
      <c r="AI49" s="147" t="str">
        <f>IF(A49="","",posicao_contratual!G49)</f>
        <v/>
      </c>
      <c r="AJ49" s="147" t="str">
        <f>IF(A49="","",posicao_contratual!K49)</f>
        <v/>
      </c>
      <c r="AK49" s="147" t="str">
        <f>IF(A49="","",posicao_contratual!O49)</f>
        <v/>
      </c>
      <c r="AL49" s="147" t="str">
        <f>IF(A49="","",posicao_contratual!S49)</f>
        <v/>
      </c>
      <c r="AM49" s="147" t="str">
        <f>IF(A49="","",posicao_contratual!W49)</f>
        <v/>
      </c>
      <c r="AN49" s="148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7" t="str">
        <f>IF(A50="","",posicao_contratual!E50)</f>
        <v/>
      </c>
      <c r="AE50" s="147" t="str">
        <f>IF(A50="","",posicao_contratual!I50)</f>
        <v/>
      </c>
      <c r="AF50" s="147" t="str">
        <f>IF(A50="","",posicao_contratual!M50)</f>
        <v/>
      </c>
      <c r="AG50" s="147" t="str">
        <f>IF(A50="","",posicao_contratual!Q50)</f>
        <v/>
      </c>
      <c r="AH50" s="147" t="str">
        <f>IF(A50="","",posicao_contratual!U50)</f>
        <v/>
      </c>
      <c r="AI50" s="147" t="str">
        <f>IF(A50="","",posicao_contratual!G50)</f>
        <v/>
      </c>
      <c r="AJ50" s="147" t="str">
        <f>IF(A50="","",posicao_contratual!K50)</f>
        <v/>
      </c>
      <c r="AK50" s="147" t="str">
        <f>IF(A50="","",posicao_contratual!O50)</f>
        <v/>
      </c>
      <c r="AL50" s="147" t="str">
        <f>IF(A50="","",posicao_contratual!S50)</f>
        <v/>
      </c>
      <c r="AM50" s="147" t="str">
        <f>IF(A50="","",posicao_contratual!W50)</f>
        <v/>
      </c>
      <c r="AN50" s="148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7" t="str">
        <f>IF(A51="","",posicao_contratual!E51)</f>
        <v/>
      </c>
      <c r="AE51" s="147" t="str">
        <f>IF(A51="","",posicao_contratual!I51)</f>
        <v/>
      </c>
      <c r="AF51" s="147" t="str">
        <f>IF(A51="","",posicao_contratual!M51)</f>
        <v/>
      </c>
      <c r="AG51" s="147" t="str">
        <f>IF(A51="","",posicao_contratual!Q51)</f>
        <v/>
      </c>
      <c r="AH51" s="147" t="str">
        <f>IF(A51="","",posicao_contratual!U51)</f>
        <v/>
      </c>
      <c r="AI51" s="147" t="str">
        <f>IF(A51="","",posicao_contratual!G51)</f>
        <v/>
      </c>
      <c r="AJ51" s="147" t="str">
        <f>IF(A51="","",posicao_contratual!K51)</f>
        <v/>
      </c>
      <c r="AK51" s="147" t="str">
        <f>IF(A51="","",posicao_contratual!O51)</f>
        <v/>
      </c>
      <c r="AL51" s="147" t="str">
        <f>IF(A51="","",posicao_contratual!S51)</f>
        <v/>
      </c>
      <c r="AM51" s="147" t="str">
        <f>IF(A51="","",posicao_contratual!W51)</f>
        <v/>
      </c>
      <c r="AN51" s="148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7" t="str">
        <f>IF(A52="","",posicao_contratual!E52)</f>
        <v/>
      </c>
      <c r="AE52" s="147" t="str">
        <f>IF(A52="","",posicao_contratual!I52)</f>
        <v/>
      </c>
      <c r="AF52" s="147" t="str">
        <f>IF(A52="","",posicao_contratual!M52)</f>
        <v/>
      </c>
      <c r="AG52" s="147" t="str">
        <f>IF(A52="","",posicao_contratual!Q52)</f>
        <v/>
      </c>
      <c r="AH52" s="147" t="str">
        <f>IF(A52="","",posicao_contratual!U52)</f>
        <v/>
      </c>
      <c r="AI52" s="147" t="str">
        <f>IF(A52="","",posicao_contratual!G52)</f>
        <v/>
      </c>
      <c r="AJ52" s="147" t="str">
        <f>IF(A52="","",posicao_contratual!K52)</f>
        <v/>
      </c>
      <c r="AK52" s="147" t="str">
        <f>IF(A52="","",posicao_contratual!O52)</f>
        <v/>
      </c>
      <c r="AL52" s="147" t="str">
        <f>IF(A52="","",posicao_contratual!S52)</f>
        <v/>
      </c>
      <c r="AM52" s="147" t="str">
        <f>IF(A52="","",posicao_contratual!W52)</f>
        <v/>
      </c>
      <c r="AN52" s="148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7" t="str">
        <f>IF(A53="","",posicao_contratual!E53)</f>
        <v/>
      </c>
      <c r="AE53" s="147" t="str">
        <f>IF(A53="","",posicao_contratual!I53)</f>
        <v/>
      </c>
      <c r="AF53" s="147" t="str">
        <f>IF(A53="","",posicao_contratual!M53)</f>
        <v/>
      </c>
      <c r="AG53" s="147" t="str">
        <f>IF(A53="","",posicao_contratual!Q53)</f>
        <v/>
      </c>
      <c r="AH53" s="147" t="str">
        <f>IF(A53="","",posicao_contratual!U53)</f>
        <v/>
      </c>
      <c r="AI53" s="147" t="str">
        <f>IF(A53="","",posicao_contratual!G53)</f>
        <v/>
      </c>
      <c r="AJ53" s="147" t="str">
        <f>IF(A53="","",posicao_contratual!K53)</f>
        <v/>
      </c>
      <c r="AK53" s="147" t="str">
        <f>IF(A53="","",posicao_contratual!O53)</f>
        <v/>
      </c>
      <c r="AL53" s="147" t="str">
        <f>IF(A53="","",posicao_contratual!S53)</f>
        <v/>
      </c>
      <c r="AM53" s="147" t="str">
        <f>IF(A53="","",posicao_contratual!W53)</f>
        <v/>
      </c>
      <c r="AN53" s="148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7" t="str">
        <f>IF(A54="","",posicao_contratual!E54)</f>
        <v/>
      </c>
      <c r="AE54" s="147" t="str">
        <f>IF(A54="","",posicao_contratual!I54)</f>
        <v/>
      </c>
      <c r="AF54" s="147" t="str">
        <f>IF(A54="","",posicao_contratual!M54)</f>
        <v/>
      </c>
      <c r="AG54" s="147" t="str">
        <f>IF(A54="","",posicao_contratual!Q54)</f>
        <v/>
      </c>
      <c r="AH54" s="147" t="str">
        <f>IF(A54="","",posicao_contratual!U54)</f>
        <v/>
      </c>
      <c r="AI54" s="147" t="str">
        <f>IF(A54="","",posicao_contratual!G54)</f>
        <v/>
      </c>
      <c r="AJ54" s="147" t="str">
        <f>IF(A54="","",posicao_contratual!K54)</f>
        <v/>
      </c>
      <c r="AK54" s="147" t="str">
        <f>IF(A54="","",posicao_contratual!O54)</f>
        <v/>
      </c>
      <c r="AL54" s="147" t="str">
        <f>IF(A54="","",posicao_contratual!S54)</f>
        <v/>
      </c>
      <c r="AM54" s="147" t="str">
        <f>IF(A54="","",posicao_contratual!W54)</f>
        <v/>
      </c>
      <c r="AN54" s="148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7" t="str">
        <f>IF(A55="","",posicao_contratual!E55)</f>
        <v/>
      </c>
      <c r="AE55" s="147" t="str">
        <f>IF(A55="","",posicao_contratual!I55)</f>
        <v/>
      </c>
      <c r="AF55" s="147" t="str">
        <f>IF(A55="","",posicao_contratual!M55)</f>
        <v/>
      </c>
      <c r="AG55" s="147" t="str">
        <f>IF(A55="","",posicao_contratual!Q55)</f>
        <v/>
      </c>
      <c r="AH55" s="147" t="str">
        <f>IF(A55="","",posicao_contratual!U55)</f>
        <v/>
      </c>
      <c r="AI55" s="147" t="str">
        <f>IF(A55="","",posicao_contratual!G55)</f>
        <v/>
      </c>
      <c r="AJ55" s="147" t="str">
        <f>IF(A55="","",posicao_contratual!K55)</f>
        <v/>
      </c>
      <c r="AK55" s="147" t="str">
        <f>IF(A55="","",posicao_contratual!O55)</f>
        <v/>
      </c>
      <c r="AL55" s="147" t="str">
        <f>IF(A55="","",posicao_contratual!S55)</f>
        <v/>
      </c>
      <c r="AM55" s="147" t="str">
        <f>IF(A55="","",posicao_contratual!W55)</f>
        <v/>
      </c>
      <c r="AN55" s="148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7" t="str">
        <f>IF(A56="","",posicao_contratual!E56)</f>
        <v/>
      </c>
      <c r="AE56" s="147" t="str">
        <f>IF(A56="","",posicao_contratual!I56)</f>
        <v/>
      </c>
      <c r="AF56" s="147" t="str">
        <f>IF(A56="","",posicao_contratual!M56)</f>
        <v/>
      </c>
      <c r="AG56" s="147" t="str">
        <f>IF(A56="","",posicao_contratual!Q56)</f>
        <v/>
      </c>
      <c r="AH56" s="147" t="str">
        <f>IF(A56="","",posicao_contratual!U56)</f>
        <v/>
      </c>
      <c r="AI56" s="147" t="str">
        <f>IF(A56="","",posicao_contratual!G56)</f>
        <v/>
      </c>
      <c r="AJ56" s="147" t="str">
        <f>IF(A56="","",posicao_contratual!K56)</f>
        <v/>
      </c>
      <c r="AK56" s="147" t="str">
        <f>IF(A56="","",posicao_contratual!O56)</f>
        <v/>
      </c>
      <c r="AL56" s="147" t="str">
        <f>IF(A56="","",posicao_contratual!S56)</f>
        <v/>
      </c>
      <c r="AM56" s="147" t="str">
        <f>IF(A56="","",posicao_contratual!W56)</f>
        <v/>
      </c>
      <c r="AN56" s="148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7" t="str">
        <f>IF(A57="","",posicao_contratual!E57)</f>
        <v/>
      </c>
      <c r="AE57" s="147" t="str">
        <f>IF(A57="","",posicao_contratual!I57)</f>
        <v/>
      </c>
      <c r="AF57" s="147" t="str">
        <f>IF(A57="","",posicao_contratual!M57)</f>
        <v/>
      </c>
      <c r="AG57" s="147" t="str">
        <f>IF(A57="","",posicao_contratual!Q57)</f>
        <v/>
      </c>
      <c r="AH57" s="147" t="str">
        <f>IF(A57="","",posicao_contratual!U57)</f>
        <v/>
      </c>
      <c r="AI57" s="147" t="str">
        <f>IF(A57="","",posicao_contratual!G57)</f>
        <v/>
      </c>
      <c r="AJ57" s="147" t="str">
        <f>IF(A57="","",posicao_contratual!K57)</f>
        <v/>
      </c>
      <c r="AK57" s="147" t="str">
        <f>IF(A57="","",posicao_contratual!O57)</f>
        <v/>
      </c>
      <c r="AL57" s="147" t="str">
        <f>IF(A57="","",posicao_contratual!S57)</f>
        <v/>
      </c>
      <c r="AM57" s="147" t="str">
        <f>IF(A57="","",posicao_contratual!W57)</f>
        <v/>
      </c>
      <c r="AN57" s="148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7" t="str">
        <f>IF(A58="","",posicao_contratual!E58)</f>
        <v/>
      </c>
      <c r="AE58" s="147" t="str">
        <f>IF(A58="","",posicao_contratual!I58)</f>
        <v/>
      </c>
      <c r="AF58" s="147" t="str">
        <f>IF(A58="","",posicao_contratual!M58)</f>
        <v/>
      </c>
      <c r="AG58" s="147" t="str">
        <f>IF(A58="","",posicao_contratual!Q58)</f>
        <v/>
      </c>
      <c r="AH58" s="147" t="str">
        <f>IF(A58="","",posicao_contratual!U58)</f>
        <v/>
      </c>
      <c r="AI58" s="147" t="str">
        <f>IF(A58="","",posicao_contratual!G58)</f>
        <v/>
      </c>
      <c r="AJ58" s="147" t="str">
        <f>IF(A58="","",posicao_contratual!K58)</f>
        <v/>
      </c>
      <c r="AK58" s="147" t="str">
        <f>IF(A58="","",posicao_contratual!O58)</f>
        <v/>
      </c>
      <c r="AL58" s="147" t="str">
        <f>IF(A58="","",posicao_contratual!S58)</f>
        <v/>
      </c>
      <c r="AM58" s="147" t="str">
        <f>IF(A58="","",posicao_contratual!W58)</f>
        <v/>
      </c>
      <c r="AN58" s="148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7" t="str">
        <f>IF(A59="","",posicao_contratual!E59)</f>
        <v/>
      </c>
      <c r="AE59" s="147" t="str">
        <f>IF(A59="","",posicao_contratual!I59)</f>
        <v/>
      </c>
      <c r="AF59" s="147" t="str">
        <f>IF(A59="","",posicao_contratual!M59)</f>
        <v/>
      </c>
      <c r="AG59" s="147" t="str">
        <f>IF(A59="","",posicao_contratual!Q59)</f>
        <v/>
      </c>
      <c r="AH59" s="147" t="str">
        <f>IF(A59="","",posicao_contratual!U59)</f>
        <v/>
      </c>
      <c r="AI59" s="147" t="str">
        <f>IF(A59="","",posicao_contratual!G59)</f>
        <v/>
      </c>
      <c r="AJ59" s="147" t="str">
        <f>IF(A59="","",posicao_contratual!K59)</f>
        <v/>
      </c>
      <c r="AK59" s="147" t="str">
        <f>IF(A59="","",posicao_contratual!O59)</f>
        <v/>
      </c>
      <c r="AL59" s="147" t="str">
        <f>IF(A59="","",posicao_contratual!S59)</f>
        <v/>
      </c>
      <c r="AM59" s="147" t="str">
        <f>IF(A59="","",posicao_contratual!W59)</f>
        <v/>
      </c>
      <c r="AN59" s="148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7" t="str">
        <f>IF(A60="","",posicao_contratual!E60)</f>
        <v/>
      </c>
      <c r="AE60" s="147" t="str">
        <f>IF(A60="","",posicao_contratual!I60)</f>
        <v/>
      </c>
      <c r="AF60" s="147" t="str">
        <f>IF(A60="","",posicao_contratual!M60)</f>
        <v/>
      </c>
      <c r="AG60" s="147" t="str">
        <f>IF(A60="","",posicao_contratual!Q60)</f>
        <v/>
      </c>
      <c r="AH60" s="147" t="str">
        <f>IF(A60="","",posicao_contratual!U60)</f>
        <v/>
      </c>
      <c r="AI60" s="147" t="str">
        <f>IF(A60="","",posicao_contratual!G60)</f>
        <v/>
      </c>
      <c r="AJ60" s="147" t="str">
        <f>IF(A60="","",posicao_contratual!K60)</f>
        <v/>
      </c>
      <c r="AK60" s="147" t="str">
        <f>IF(A60="","",posicao_contratual!O60)</f>
        <v/>
      </c>
      <c r="AL60" s="147" t="str">
        <f>IF(A60="","",posicao_contratual!S60)</f>
        <v/>
      </c>
      <c r="AM60" s="147" t="str">
        <f>IF(A60="","",posicao_contratual!W60)</f>
        <v/>
      </c>
      <c r="AN60" s="148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7" t="str">
        <f>IF(A61="","",posicao_contratual!E61)</f>
        <v/>
      </c>
      <c r="AE61" s="147" t="str">
        <f>IF(A61="","",posicao_contratual!I61)</f>
        <v/>
      </c>
      <c r="AF61" s="147" t="str">
        <f>IF(A61="","",posicao_contratual!M61)</f>
        <v/>
      </c>
      <c r="AG61" s="147" t="str">
        <f>IF(A61="","",posicao_contratual!Q61)</f>
        <v/>
      </c>
      <c r="AH61" s="147" t="str">
        <f>IF(A61="","",posicao_contratual!U61)</f>
        <v/>
      </c>
      <c r="AI61" s="147" t="str">
        <f>IF(A61="","",posicao_contratual!G61)</f>
        <v/>
      </c>
      <c r="AJ61" s="147" t="str">
        <f>IF(A61="","",posicao_contratual!K61)</f>
        <v/>
      </c>
      <c r="AK61" s="147" t="str">
        <f>IF(A61="","",posicao_contratual!O61)</f>
        <v/>
      </c>
      <c r="AL61" s="147" t="str">
        <f>IF(A61="","",posicao_contratual!S61)</f>
        <v/>
      </c>
      <c r="AM61" s="147" t="str">
        <f>IF(A61="","",posicao_contratual!W61)</f>
        <v/>
      </c>
      <c r="AN61" s="148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7" t="str">
        <f>IF(A62="","",posicao_contratual!E62)</f>
        <v/>
      </c>
      <c r="AE62" s="147" t="str">
        <f>IF(A62="","",posicao_contratual!I62)</f>
        <v/>
      </c>
      <c r="AF62" s="147" t="str">
        <f>IF(A62="","",posicao_contratual!M62)</f>
        <v/>
      </c>
      <c r="AG62" s="147" t="str">
        <f>IF(A62="","",posicao_contratual!Q62)</f>
        <v/>
      </c>
      <c r="AH62" s="147" t="str">
        <f>IF(A62="","",posicao_contratual!U62)</f>
        <v/>
      </c>
      <c r="AI62" s="147" t="str">
        <f>IF(A62="","",posicao_contratual!G62)</f>
        <v/>
      </c>
      <c r="AJ62" s="147" t="str">
        <f>IF(A62="","",posicao_contratual!K62)</f>
        <v/>
      </c>
      <c r="AK62" s="147" t="str">
        <f>IF(A62="","",posicao_contratual!O62)</f>
        <v/>
      </c>
      <c r="AL62" s="147" t="str">
        <f>IF(A62="","",posicao_contratual!S62)</f>
        <v/>
      </c>
      <c r="AM62" s="147" t="str">
        <f>IF(A62="","",posicao_contratual!W62)</f>
        <v/>
      </c>
      <c r="AN62" s="148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7" t="str">
        <f>IF(A63="","",posicao_contratual!E63)</f>
        <v/>
      </c>
      <c r="AE63" s="147" t="str">
        <f>IF(A63="","",posicao_contratual!I63)</f>
        <v/>
      </c>
      <c r="AF63" s="147" t="str">
        <f>IF(A63="","",posicao_contratual!M63)</f>
        <v/>
      </c>
      <c r="AG63" s="147" t="str">
        <f>IF(A63="","",posicao_contratual!Q63)</f>
        <v/>
      </c>
      <c r="AH63" s="147" t="str">
        <f>IF(A63="","",posicao_contratual!U63)</f>
        <v/>
      </c>
      <c r="AI63" s="147" t="str">
        <f>IF(A63="","",posicao_contratual!G63)</f>
        <v/>
      </c>
      <c r="AJ63" s="147" t="str">
        <f>IF(A63="","",posicao_contratual!K63)</f>
        <v/>
      </c>
      <c r="AK63" s="147" t="str">
        <f>IF(A63="","",posicao_contratual!O63)</f>
        <v/>
      </c>
      <c r="AL63" s="147" t="str">
        <f>IF(A63="","",posicao_contratual!S63)</f>
        <v/>
      </c>
      <c r="AM63" s="147" t="str">
        <f>IF(A63="","",posicao_contratual!W63)</f>
        <v/>
      </c>
      <c r="AN63" s="148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7" t="str">
        <f>IF(A64="","",posicao_contratual!E64)</f>
        <v/>
      </c>
      <c r="AE64" s="147" t="str">
        <f>IF(A64="","",posicao_contratual!I64)</f>
        <v/>
      </c>
      <c r="AF64" s="147" t="str">
        <f>IF(A64="","",posicao_contratual!M64)</f>
        <v/>
      </c>
      <c r="AG64" s="147" t="str">
        <f>IF(A64="","",posicao_contratual!Q64)</f>
        <v/>
      </c>
      <c r="AH64" s="147" t="str">
        <f>IF(A64="","",posicao_contratual!U64)</f>
        <v/>
      </c>
      <c r="AI64" s="147" t="str">
        <f>IF(A64="","",posicao_contratual!G64)</f>
        <v/>
      </c>
      <c r="AJ64" s="147" t="str">
        <f>IF(A64="","",posicao_contratual!K64)</f>
        <v/>
      </c>
      <c r="AK64" s="147" t="str">
        <f>IF(A64="","",posicao_contratual!O64)</f>
        <v/>
      </c>
      <c r="AL64" s="147" t="str">
        <f>IF(A64="","",posicao_contratual!S64)</f>
        <v/>
      </c>
      <c r="AM64" s="147" t="str">
        <f>IF(A64="","",posicao_contratual!W64)</f>
        <v/>
      </c>
      <c r="AN64" s="148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7" t="str">
        <f>IF(A65="","",posicao_contratual!E65)</f>
        <v/>
      </c>
      <c r="AE65" s="147" t="str">
        <f>IF(A65="","",posicao_contratual!I65)</f>
        <v/>
      </c>
      <c r="AF65" s="147" t="str">
        <f>IF(A65="","",posicao_contratual!M65)</f>
        <v/>
      </c>
      <c r="AG65" s="147" t="str">
        <f>IF(A65="","",posicao_contratual!Q65)</f>
        <v/>
      </c>
      <c r="AH65" s="147" t="str">
        <f>IF(A65="","",posicao_contratual!U65)</f>
        <v/>
      </c>
      <c r="AI65" s="147" t="str">
        <f>IF(A65="","",posicao_contratual!G65)</f>
        <v/>
      </c>
      <c r="AJ65" s="147" t="str">
        <f>IF(A65="","",posicao_contratual!K65)</f>
        <v/>
      </c>
      <c r="AK65" s="147" t="str">
        <f>IF(A65="","",posicao_contratual!O65)</f>
        <v/>
      </c>
      <c r="AL65" s="147" t="str">
        <f>IF(A65="","",posicao_contratual!S65)</f>
        <v/>
      </c>
      <c r="AM65" s="147" t="str">
        <f>IF(A65="","",posicao_contratual!W65)</f>
        <v/>
      </c>
      <c r="AN65" s="148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7" t="str">
        <f>IF(A66="","",posicao_contratual!E66)</f>
        <v/>
      </c>
      <c r="AE66" s="147" t="str">
        <f>IF(A66="","",posicao_contratual!I66)</f>
        <v/>
      </c>
      <c r="AF66" s="147" t="str">
        <f>IF(A66="","",posicao_contratual!M66)</f>
        <v/>
      </c>
      <c r="AG66" s="147" t="str">
        <f>IF(A66="","",posicao_contratual!Q66)</f>
        <v/>
      </c>
      <c r="AH66" s="147" t="str">
        <f>IF(A66="","",posicao_contratual!U66)</f>
        <v/>
      </c>
      <c r="AI66" s="147" t="str">
        <f>IF(A66="","",posicao_contratual!G66)</f>
        <v/>
      </c>
      <c r="AJ66" s="147" t="str">
        <f>IF(A66="","",posicao_contratual!K66)</f>
        <v/>
      </c>
      <c r="AK66" s="147" t="str">
        <f>IF(A66="","",posicao_contratual!O66)</f>
        <v/>
      </c>
      <c r="AL66" s="147" t="str">
        <f>IF(A66="","",posicao_contratual!S66)</f>
        <v/>
      </c>
      <c r="AM66" s="147" t="str">
        <f>IF(A66="","",posicao_contratual!W66)</f>
        <v/>
      </c>
      <c r="AN66" s="148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7" t="str">
        <f>IF(A67="","",posicao_contratual!E67)</f>
        <v/>
      </c>
      <c r="AE67" s="147" t="str">
        <f>IF(A67="","",posicao_contratual!I67)</f>
        <v/>
      </c>
      <c r="AF67" s="147" t="str">
        <f>IF(A67="","",posicao_contratual!M67)</f>
        <v/>
      </c>
      <c r="AG67" s="147" t="str">
        <f>IF(A67="","",posicao_contratual!Q67)</f>
        <v/>
      </c>
      <c r="AH67" s="147" t="str">
        <f>IF(A67="","",posicao_contratual!U67)</f>
        <v/>
      </c>
      <c r="AI67" s="147" t="str">
        <f>IF(A67="","",posicao_contratual!G67)</f>
        <v/>
      </c>
      <c r="AJ67" s="147" t="str">
        <f>IF(A67="","",posicao_contratual!K67)</f>
        <v/>
      </c>
      <c r="AK67" s="147" t="str">
        <f>IF(A67="","",posicao_contratual!O67)</f>
        <v/>
      </c>
      <c r="AL67" s="147" t="str">
        <f>IF(A67="","",posicao_contratual!S67)</f>
        <v/>
      </c>
      <c r="AM67" s="147" t="str">
        <f>IF(A67="","",posicao_contratual!W67)</f>
        <v/>
      </c>
      <c r="AN67" s="148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7" t="str">
        <f>IF(A68="","",posicao_contratual!E68)</f>
        <v/>
      </c>
      <c r="AE68" s="147" t="str">
        <f>IF(A68="","",posicao_contratual!I68)</f>
        <v/>
      </c>
      <c r="AF68" s="147" t="str">
        <f>IF(A68="","",posicao_contratual!M68)</f>
        <v/>
      </c>
      <c r="AG68" s="147" t="str">
        <f>IF(A68="","",posicao_contratual!Q68)</f>
        <v/>
      </c>
      <c r="AH68" s="147" t="str">
        <f>IF(A68="","",posicao_contratual!U68)</f>
        <v/>
      </c>
      <c r="AI68" s="147" t="str">
        <f>IF(A68="","",posicao_contratual!G68)</f>
        <v/>
      </c>
      <c r="AJ68" s="147" t="str">
        <f>IF(A68="","",posicao_contratual!K68)</f>
        <v/>
      </c>
      <c r="AK68" s="147" t="str">
        <f>IF(A68="","",posicao_contratual!O68)</f>
        <v/>
      </c>
      <c r="AL68" s="147" t="str">
        <f>IF(A68="","",posicao_contratual!S68)</f>
        <v/>
      </c>
      <c r="AM68" s="147" t="str">
        <f>IF(A68="","",posicao_contratual!W68)</f>
        <v/>
      </c>
      <c r="AN68" s="148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7" t="str">
        <f>IF(A69="","",posicao_contratual!E69)</f>
        <v/>
      </c>
      <c r="AE69" s="147" t="str">
        <f>IF(A69="","",posicao_contratual!I69)</f>
        <v/>
      </c>
      <c r="AF69" s="147" t="str">
        <f>IF(A69="","",posicao_contratual!M69)</f>
        <v/>
      </c>
      <c r="AG69" s="147" t="str">
        <f>IF(A69="","",posicao_contratual!Q69)</f>
        <v/>
      </c>
      <c r="AH69" s="147" t="str">
        <f>IF(A69="","",posicao_contratual!U69)</f>
        <v/>
      </c>
      <c r="AI69" s="147" t="str">
        <f>IF(A69="","",posicao_contratual!G69)</f>
        <v/>
      </c>
      <c r="AJ69" s="147" t="str">
        <f>IF(A69="","",posicao_contratual!K69)</f>
        <v/>
      </c>
      <c r="AK69" s="147" t="str">
        <f>IF(A69="","",posicao_contratual!O69)</f>
        <v/>
      </c>
      <c r="AL69" s="147" t="str">
        <f>IF(A69="","",posicao_contratual!S69)</f>
        <v/>
      </c>
      <c r="AM69" s="147" t="str">
        <f>IF(A69="","",posicao_contratual!W69)</f>
        <v/>
      </c>
      <c r="AN69" s="148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7" t="str">
        <f>IF(A70="","",posicao_contratual!E70)</f>
        <v/>
      </c>
      <c r="AE70" s="147" t="str">
        <f>IF(A70="","",posicao_contratual!I70)</f>
        <v/>
      </c>
      <c r="AF70" s="147" t="str">
        <f>IF(A70="","",posicao_contratual!M70)</f>
        <v/>
      </c>
      <c r="AG70" s="147" t="str">
        <f>IF(A70="","",posicao_contratual!Q70)</f>
        <v/>
      </c>
      <c r="AH70" s="147" t="str">
        <f>IF(A70="","",posicao_contratual!U70)</f>
        <v/>
      </c>
      <c r="AI70" s="147" t="str">
        <f>IF(A70="","",posicao_contratual!G70)</f>
        <v/>
      </c>
      <c r="AJ70" s="147" t="str">
        <f>IF(A70="","",posicao_contratual!K70)</f>
        <v/>
      </c>
      <c r="AK70" s="147" t="str">
        <f>IF(A70="","",posicao_contratual!O70)</f>
        <v/>
      </c>
      <c r="AL70" s="147" t="str">
        <f>IF(A70="","",posicao_contratual!S70)</f>
        <v/>
      </c>
      <c r="AM70" s="147" t="str">
        <f>IF(A70="","",posicao_contratual!W70)</f>
        <v/>
      </c>
      <c r="AN70" s="148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7" t="str">
        <f>IF(A71="","",posicao_contratual!E71)</f>
        <v/>
      </c>
      <c r="AE71" s="147" t="str">
        <f>IF(A71="","",posicao_contratual!I71)</f>
        <v/>
      </c>
      <c r="AF71" s="147" t="str">
        <f>IF(A71="","",posicao_contratual!M71)</f>
        <v/>
      </c>
      <c r="AG71" s="147" t="str">
        <f>IF(A71="","",posicao_contratual!Q71)</f>
        <v/>
      </c>
      <c r="AH71" s="147" t="str">
        <f>IF(A71="","",posicao_contratual!U71)</f>
        <v/>
      </c>
      <c r="AI71" s="147" t="str">
        <f>IF(A71="","",posicao_contratual!G71)</f>
        <v/>
      </c>
      <c r="AJ71" s="147" t="str">
        <f>IF(A71="","",posicao_contratual!K71)</f>
        <v/>
      </c>
      <c r="AK71" s="147" t="str">
        <f>IF(A71="","",posicao_contratual!O71)</f>
        <v/>
      </c>
      <c r="AL71" s="147" t="str">
        <f>IF(A71="","",posicao_contratual!S71)</f>
        <v/>
      </c>
      <c r="AM71" s="147" t="str">
        <f>IF(A71="","",posicao_contratual!W71)</f>
        <v/>
      </c>
      <c r="AN71" s="148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7" t="str">
        <f>IF(A72="","",posicao_contratual!E72)</f>
        <v/>
      </c>
      <c r="AE72" s="147" t="str">
        <f>IF(A72="","",posicao_contratual!I72)</f>
        <v/>
      </c>
      <c r="AF72" s="147" t="str">
        <f>IF(A72="","",posicao_contratual!M72)</f>
        <v/>
      </c>
      <c r="AG72" s="147" t="str">
        <f>IF(A72="","",posicao_contratual!Q72)</f>
        <v/>
      </c>
      <c r="AH72" s="147" t="str">
        <f>IF(A72="","",posicao_contratual!U72)</f>
        <v/>
      </c>
      <c r="AI72" s="147" t="str">
        <f>IF(A72="","",posicao_contratual!G72)</f>
        <v/>
      </c>
      <c r="AJ72" s="147" t="str">
        <f>IF(A72="","",posicao_contratual!K72)</f>
        <v/>
      </c>
      <c r="AK72" s="147" t="str">
        <f>IF(A72="","",posicao_contratual!O72)</f>
        <v/>
      </c>
      <c r="AL72" s="147" t="str">
        <f>IF(A72="","",posicao_contratual!S72)</f>
        <v/>
      </c>
      <c r="AM72" s="147" t="str">
        <f>IF(A72="","",posicao_contratual!W72)</f>
        <v/>
      </c>
      <c r="AN72" s="148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7" t="str">
        <f>IF(A73="","",posicao_contratual!E73)</f>
        <v/>
      </c>
      <c r="AE73" s="147" t="str">
        <f>IF(A73="","",posicao_contratual!I73)</f>
        <v/>
      </c>
      <c r="AF73" s="147" t="str">
        <f>IF(A73="","",posicao_contratual!M73)</f>
        <v/>
      </c>
      <c r="AG73" s="147" t="str">
        <f>IF(A73="","",posicao_contratual!Q73)</f>
        <v/>
      </c>
      <c r="AH73" s="147" t="str">
        <f>IF(A73="","",posicao_contratual!U73)</f>
        <v/>
      </c>
      <c r="AI73" s="147" t="str">
        <f>IF(A73="","",posicao_contratual!G73)</f>
        <v/>
      </c>
      <c r="AJ73" s="147" t="str">
        <f>IF(A73="","",posicao_contratual!K73)</f>
        <v/>
      </c>
      <c r="AK73" s="147" t="str">
        <f>IF(A73="","",posicao_contratual!O73)</f>
        <v/>
      </c>
      <c r="AL73" s="147" t="str">
        <f>IF(A73="","",posicao_contratual!S73)</f>
        <v/>
      </c>
      <c r="AM73" s="147" t="str">
        <f>IF(A73="","",posicao_contratual!W73)</f>
        <v/>
      </c>
      <c r="AN73" s="148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7" t="str">
        <f>IF(A74="","",posicao_contratual!E74)</f>
        <v/>
      </c>
      <c r="AE74" s="147" t="str">
        <f>IF(A74="","",posicao_contratual!I74)</f>
        <v/>
      </c>
      <c r="AF74" s="147" t="str">
        <f>IF(A74="","",posicao_contratual!M74)</f>
        <v/>
      </c>
      <c r="AG74" s="147" t="str">
        <f>IF(A74="","",posicao_contratual!Q74)</f>
        <v/>
      </c>
      <c r="AH74" s="147" t="str">
        <f>IF(A74="","",posicao_contratual!U74)</f>
        <v/>
      </c>
      <c r="AI74" s="147" t="str">
        <f>IF(A74="","",posicao_contratual!G74)</f>
        <v/>
      </c>
      <c r="AJ74" s="147" t="str">
        <f>IF(A74="","",posicao_contratual!K74)</f>
        <v/>
      </c>
      <c r="AK74" s="147" t="str">
        <f>IF(A74="","",posicao_contratual!O74)</f>
        <v/>
      </c>
      <c r="AL74" s="147" t="str">
        <f>IF(A74="","",posicao_contratual!S74)</f>
        <v/>
      </c>
      <c r="AM74" s="147" t="str">
        <f>IF(A74="","",posicao_contratual!W74)</f>
        <v/>
      </c>
      <c r="AN74" s="148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7" t="str">
        <f>IF(A75="","",posicao_contratual!E75)</f>
        <v/>
      </c>
      <c r="AE75" s="147" t="str">
        <f>IF(A75="","",posicao_contratual!I75)</f>
        <v/>
      </c>
      <c r="AF75" s="147" t="str">
        <f>IF(A75="","",posicao_contratual!M75)</f>
        <v/>
      </c>
      <c r="AG75" s="147" t="str">
        <f>IF(A75="","",posicao_contratual!Q75)</f>
        <v/>
      </c>
      <c r="AH75" s="147" t="str">
        <f>IF(A75="","",posicao_contratual!U75)</f>
        <v/>
      </c>
      <c r="AI75" s="147" t="str">
        <f>IF(A75="","",posicao_contratual!G75)</f>
        <v/>
      </c>
      <c r="AJ75" s="147" t="str">
        <f>IF(A75="","",posicao_contratual!K75)</f>
        <v/>
      </c>
      <c r="AK75" s="147" t="str">
        <f>IF(A75="","",posicao_contratual!O75)</f>
        <v/>
      </c>
      <c r="AL75" s="147" t="str">
        <f>IF(A75="","",posicao_contratual!S75)</f>
        <v/>
      </c>
      <c r="AM75" s="147" t="str">
        <f>IF(A75="","",posicao_contratual!W75)</f>
        <v/>
      </c>
      <c r="AN75" s="148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7" t="str">
        <f>IF(A76="","",posicao_contratual!E76)</f>
        <v/>
      </c>
      <c r="AE76" s="147" t="str">
        <f>IF(A76="","",posicao_contratual!I76)</f>
        <v/>
      </c>
      <c r="AF76" s="147" t="str">
        <f>IF(A76="","",posicao_contratual!M76)</f>
        <v/>
      </c>
      <c r="AG76" s="147" t="str">
        <f>IF(A76="","",posicao_contratual!Q76)</f>
        <v/>
      </c>
      <c r="AH76" s="147" t="str">
        <f>IF(A76="","",posicao_contratual!U76)</f>
        <v/>
      </c>
      <c r="AI76" s="147" t="str">
        <f>IF(A76="","",posicao_contratual!G76)</f>
        <v/>
      </c>
      <c r="AJ76" s="147" t="str">
        <f>IF(A76="","",posicao_contratual!K76)</f>
        <v/>
      </c>
      <c r="AK76" s="147" t="str">
        <f>IF(A76="","",posicao_contratual!O76)</f>
        <v/>
      </c>
      <c r="AL76" s="147" t="str">
        <f>IF(A76="","",posicao_contratual!S76)</f>
        <v/>
      </c>
      <c r="AM76" s="147" t="str">
        <f>IF(A76="","",posicao_contratual!W76)</f>
        <v/>
      </c>
      <c r="AN76" s="148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7" t="str">
        <f>IF(A77="","",posicao_contratual!E77)</f>
        <v/>
      </c>
      <c r="AE77" s="147" t="str">
        <f>IF(A77="","",posicao_contratual!I77)</f>
        <v/>
      </c>
      <c r="AF77" s="147" t="str">
        <f>IF(A77="","",posicao_contratual!M77)</f>
        <v/>
      </c>
      <c r="AG77" s="147" t="str">
        <f>IF(A77="","",posicao_contratual!Q77)</f>
        <v/>
      </c>
      <c r="AH77" s="147" t="str">
        <f>IF(A77="","",posicao_contratual!U77)</f>
        <v/>
      </c>
      <c r="AI77" s="147" t="str">
        <f>IF(A77="","",posicao_contratual!G77)</f>
        <v/>
      </c>
      <c r="AJ77" s="147" t="str">
        <f>IF(A77="","",posicao_contratual!K77)</f>
        <v/>
      </c>
      <c r="AK77" s="147" t="str">
        <f>IF(A77="","",posicao_contratual!O77)</f>
        <v/>
      </c>
      <c r="AL77" s="147" t="str">
        <f>IF(A77="","",posicao_contratual!S77)</f>
        <v/>
      </c>
      <c r="AM77" s="147" t="str">
        <f>IF(A77="","",posicao_contratual!W77)</f>
        <v/>
      </c>
      <c r="AN77" s="148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7" t="str">
        <f>IF(A78="","",posicao_contratual!E78)</f>
        <v/>
      </c>
      <c r="AE78" s="147" t="str">
        <f>IF(A78="","",posicao_contratual!I78)</f>
        <v/>
      </c>
      <c r="AF78" s="147" t="str">
        <f>IF(A78="","",posicao_contratual!M78)</f>
        <v/>
      </c>
      <c r="AG78" s="147" t="str">
        <f>IF(A78="","",posicao_contratual!Q78)</f>
        <v/>
      </c>
      <c r="AH78" s="147" t="str">
        <f>IF(A78="","",posicao_contratual!U78)</f>
        <v/>
      </c>
      <c r="AI78" s="147" t="str">
        <f>IF(A78="","",posicao_contratual!G78)</f>
        <v/>
      </c>
      <c r="AJ78" s="147" t="str">
        <f>IF(A78="","",posicao_contratual!K78)</f>
        <v/>
      </c>
      <c r="AK78" s="147" t="str">
        <f>IF(A78="","",posicao_contratual!O78)</f>
        <v/>
      </c>
      <c r="AL78" s="147" t="str">
        <f>IF(A78="","",posicao_contratual!S78)</f>
        <v/>
      </c>
      <c r="AM78" s="147" t="str">
        <f>IF(A78="","",posicao_contratual!W78)</f>
        <v/>
      </c>
      <c r="AN78" s="148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7" t="str">
        <f>IF(A79="","",posicao_contratual!E79)</f>
        <v/>
      </c>
      <c r="AE79" s="147" t="str">
        <f>IF(A79="","",posicao_contratual!I79)</f>
        <v/>
      </c>
      <c r="AF79" s="147" t="str">
        <f>IF(A79="","",posicao_contratual!M79)</f>
        <v/>
      </c>
      <c r="AG79" s="147" t="str">
        <f>IF(A79="","",posicao_contratual!Q79)</f>
        <v/>
      </c>
      <c r="AH79" s="147" t="str">
        <f>IF(A79="","",posicao_contratual!U79)</f>
        <v/>
      </c>
      <c r="AI79" s="147" t="str">
        <f>IF(A79="","",posicao_contratual!G79)</f>
        <v/>
      </c>
      <c r="AJ79" s="147" t="str">
        <f>IF(A79="","",posicao_contratual!K79)</f>
        <v/>
      </c>
      <c r="AK79" s="147" t="str">
        <f>IF(A79="","",posicao_contratual!O79)</f>
        <v/>
      </c>
      <c r="AL79" s="147" t="str">
        <f>IF(A79="","",posicao_contratual!S79)</f>
        <v/>
      </c>
      <c r="AM79" s="147" t="str">
        <f>IF(A79="","",posicao_contratual!W79)</f>
        <v/>
      </c>
      <c r="AN79" s="148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7" t="str">
        <f>IF(A80="","",posicao_contratual!E80)</f>
        <v/>
      </c>
      <c r="AE80" s="147" t="str">
        <f>IF(A80="","",posicao_contratual!I80)</f>
        <v/>
      </c>
      <c r="AF80" s="147" t="str">
        <f>IF(A80="","",posicao_contratual!M80)</f>
        <v/>
      </c>
      <c r="AG80" s="147" t="str">
        <f>IF(A80="","",posicao_contratual!Q80)</f>
        <v/>
      </c>
      <c r="AH80" s="147" t="str">
        <f>IF(A80="","",posicao_contratual!U80)</f>
        <v/>
      </c>
      <c r="AI80" s="147" t="str">
        <f>IF(A80="","",posicao_contratual!G80)</f>
        <v/>
      </c>
      <c r="AJ80" s="147" t="str">
        <f>IF(A80="","",posicao_contratual!K80)</f>
        <v/>
      </c>
      <c r="AK80" s="147" t="str">
        <f>IF(A80="","",posicao_contratual!O80)</f>
        <v/>
      </c>
      <c r="AL80" s="147" t="str">
        <f>IF(A80="","",posicao_contratual!S80)</f>
        <v/>
      </c>
      <c r="AM80" s="147" t="str">
        <f>IF(A80="","",posicao_contratual!W80)</f>
        <v/>
      </c>
      <c r="AN80" s="148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7" t="str">
        <f>IF(A81="","",posicao_contratual!E81)</f>
        <v/>
      </c>
      <c r="AE81" s="147" t="str">
        <f>IF(A81="","",posicao_contratual!I81)</f>
        <v/>
      </c>
      <c r="AF81" s="147" t="str">
        <f>IF(A81="","",posicao_contratual!M81)</f>
        <v/>
      </c>
      <c r="AG81" s="147" t="str">
        <f>IF(A81="","",posicao_contratual!Q81)</f>
        <v/>
      </c>
      <c r="AH81" s="147" t="str">
        <f>IF(A81="","",posicao_contratual!U81)</f>
        <v/>
      </c>
      <c r="AI81" s="147" t="str">
        <f>IF(A81="","",posicao_contratual!G81)</f>
        <v/>
      </c>
      <c r="AJ81" s="147" t="str">
        <f>IF(A81="","",posicao_contratual!K81)</f>
        <v/>
      </c>
      <c r="AK81" s="147" t="str">
        <f>IF(A81="","",posicao_contratual!O81)</f>
        <v/>
      </c>
      <c r="AL81" s="147" t="str">
        <f>IF(A81="","",posicao_contratual!S81)</f>
        <v/>
      </c>
      <c r="AM81" s="147" t="str">
        <f>IF(A81="","",posicao_contratual!W81)</f>
        <v/>
      </c>
      <c r="AN81" s="148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7" t="str">
        <f>IF(A82="","",posicao_contratual!E82)</f>
        <v/>
      </c>
      <c r="AE82" s="147" t="str">
        <f>IF(A82="","",posicao_contratual!I82)</f>
        <v/>
      </c>
      <c r="AF82" s="147" t="str">
        <f>IF(A82="","",posicao_contratual!M82)</f>
        <v/>
      </c>
      <c r="AG82" s="147" t="str">
        <f>IF(A82="","",posicao_contratual!Q82)</f>
        <v/>
      </c>
      <c r="AH82" s="147" t="str">
        <f>IF(A82="","",posicao_contratual!U82)</f>
        <v/>
      </c>
      <c r="AI82" s="147" t="str">
        <f>IF(A82="","",posicao_contratual!G82)</f>
        <v/>
      </c>
      <c r="AJ82" s="147" t="str">
        <f>IF(A82="","",posicao_contratual!K82)</f>
        <v/>
      </c>
      <c r="AK82" s="147" t="str">
        <f>IF(A82="","",posicao_contratual!O82)</f>
        <v/>
      </c>
      <c r="AL82" s="147" t="str">
        <f>IF(A82="","",posicao_contratual!S82)</f>
        <v/>
      </c>
      <c r="AM82" s="147" t="str">
        <f>IF(A82="","",posicao_contratual!W82)</f>
        <v/>
      </c>
      <c r="AN82" s="148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7" t="str">
        <f>IF(A83="","",posicao_contratual!E83)</f>
        <v/>
      </c>
      <c r="AE83" s="147" t="str">
        <f>IF(A83="","",posicao_contratual!I83)</f>
        <v/>
      </c>
      <c r="AF83" s="147" t="str">
        <f>IF(A83="","",posicao_contratual!M83)</f>
        <v/>
      </c>
      <c r="AG83" s="147" t="str">
        <f>IF(A83="","",posicao_contratual!Q83)</f>
        <v/>
      </c>
      <c r="AH83" s="147" t="str">
        <f>IF(A83="","",posicao_contratual!U83)</f>
        <v/>
      </c>
      <c r="AI83" s="147" t="str">
        <f>IF(A83="","",posicao_contratual!G83)</f>
        <v/>
      </c>
      <c r="AJ83" s="147" t="str">
        <f>IF(A83="","",posicao_contratual!K83)</f>
        <v/>
      </c>
      <c r="AK83" s="147" t="str">
        <f>IF(A83="","",posicao_contratual!O83)</f>
        <v/>
      </c>
      <c r="AL83" s="147" t="str">
        <f>IF(A83="","",posicao_contratual!S83)</f>
        <v/>
      </c>
      <c r="AM83" s="147" t="str">
        <f>IF(A83="","",posicao_contratual!W83)</f>
        <v/>
      </c>
      <c r="AN83" s="148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7" t="str">
        <f>IF(A84="","",posicao_contratual!E84)</f>
        <v/>
      </c>
      <c r="AE84" s="147" t="str">
        <f>IF(A84="","",posicao_contratual!I84)</f>
        <v/>
      </c>
      <c r="AF84" s="147" t="str">
        <f>IF(A84="","",posicao_contratual!M84)</f>
        <v/>
      </c>
      <c r="AG84" s="147" t="str">
        <f>IF(A84="","",posicao_contratual!Q84)</f>
        <v/>
      </c>
      <c r="AH84" s="147" t="str">
        <f>IF(A84="","",posicao_contratual!U84)</f>
        <v/>
      </c>
      <c r="AI84" s="147" t="str">
        <f>IF(A84="","",posicao_contratual!G84)</f>
        <v/>
      </c>
      <c r="AJ84" s="147" t="str">
        <f>IF(A84="","",posicao_contratual!K84)</f>
        <v/>
      </c>
      <c r="AK84" s="147" t="str">
        <f>IF(A84="","",posicao_contratual!O84)</f>
        <v/>
      </c>
      <c r="AL84" s="147" t="str">
        <f>IF(A84="","",posicao_contratual!S84)</f>
        <v/>
      </c>
      <c r="AM84" s="147" t="str">
        <f>IF(A84="","",posicao_contratual!W84)</f>
        <v/>
      </c>
      <c r="AN84" s="148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7" t="str">
        <f>IF(A85="","",posicao_contratual!E85)</f>
        <v/>
      </c>
      <c r="AE85" s="147" t="str">
        <f>IF(A85="","",posicao_contratual!I85)</f>
        <v/>
      </c>
      <c r="AF85" s="147" t="str">
        <f>IF(A85="","",posicao_contratual!M85)</f>
        <v/>
      </c>
      <c r="AG85" s="147" t="str">
        <f>IF(A85="","",posicao_contratual!Q85)</f>
        <v/>
      </c>
      <c r="AH85" s="147" t="str">
        <f>IF(A85="","",posicao_contratual!U85)</f>
        <v/>
      </c>
      <c r="AI85" s="147" t="str">
        <f>IF(A85="","",posicao_contratual!G85)</f>
        <v/>
      </c>
      <c r="AJ85" s="147" t="str">
        <f>IF(A85="","",posicao_contratual!K85)</f>
        <v/>
      </c>
      <c r="AK85" s="147" t="str">
        <f>IF(A85="","",posicao_contratual!O85)</f>
        <v/>
      </c>
      <c r="AL85" s="147" t="str">
        <f>IF(A85="","",posicao_contratual!S85)</f>
        <v/>
      </c>
      <c r="AM85" s="147" t="str">
        <f>IF(A85="","",posicao_contratual!W85)</f>
        <v/>
      </c>
      <c r="AN85" s="148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7" t="str">
        <f>IF(A86="","",posicao_contratual!E86)</f>
        <v/>
      </c>
      <c r="AE86" s="147" t="str">
        <f>IF(A86="","",posicao_contratual!I86)</f>
        <v/>
      </c>
      <c r="AF86" s="147" t="str">
        <f>IF(A86="","",posicao_contratual!M86)</f>
        <v/>
      </c>
      <c r="AG86" s="147" t="str">
        <f>IF(A86="","",posicao_contratual!Q86)</f>
        <v/>
      </c>
      <c r="AH86" s="147" t="str">
        <f>IF(A86="","",posicao_contratual!U86)</f>
        <v/>
      </c>
      <c r="AI86" s="147" t="str">
        <f>IF(A86="","",posicao_contratual!G86)</f>
        <v/>
      </c>
      <c r="AJ86" s="147" t="str">
        <f>IF(A86="","",posicao_contratual!K86)</f>
        <v/>
      </c>
      <c r="AK86" s="147" t="str">
        <f>IF(A86="","",posicao_contratual!O86)</f>
        <v/>
      </c>
      <c r="AL86" s="147" t="str">
        <f>IF(A86="","",posicao_contratual!S86)</f>
        <v/>
      </c>
      <c r="AM86" s="147" t="str">
        <f>IF(A86="","",posicao_contratual!W86)</f>
        <v/>
      </c>
      <c r="AN86" s="148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7" t="str">
        <f>IF(A87="","",posicao_contratual!E87)</f>
        <v/>
      </c>
      <c r="AE87" s="147" t="str">
        <f>IF(A87="","",posicao_contratual!I87)</f>
        <v/>
      </c>
      <c r="AF87" s="147" t="str">
        <f>IF(A87="","",posicao_contratual!M87)</f>
        <v/>
      </c>
      <c r="AG87" s="147" t="str">
        <f>IF(A87="","",posicao_contratual!Q87)</f>
        <v/>
      </c>
      <c r="AH87" s="147" t="str">
        <f>IF(A87="","",posicao_contratual!U87)</f>
        <v/>
      </c>
      <c r="AI87" s="147" t="str">
        <f>IF(A87="","",posicao_contratual!G87)</f>
        <v/>
      </c>
      <c r="AJ87" s="147" t="str">
        <f>IF(A87="","",posicao_contratual!K87)</f>
        <v/>
      </c>
      <c r="AK87" s="147" t="str">
        <f>IF(A87="","",posicao_contratual!O87)</f>
        <v/>
      </c>
      <c r="AL87" s="147" t="str">
        <f>IF(A87="","",posicao_contratual!S87)</f>
        <v/>
      </c>
      <c r="AM87" s="147" t="str">
        <f>IF(A87="","",posicao_contratual!W87)</f>
        <v/>
      </c>
      <c r="AN87" s="148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7" t="str">
        <f>IF(A88="","",posicao_contratual!E88)</f>
        <v/>
      </c>
      <c r="AE88" s="147" t="str">
        <f>IF(A88="","",posicao_contratual!I88)</f>
        <v/>
      </c>
      <c r="AF88" s="147" t="str">
        <f>IF(A88="","",posicao_contratual!M88)</f>
        <v/>
      </c>
      <c r="AG88" s="147" t="str">
        <f>IF(A88="","",posicao_contratual!Q88)</f>
        <v/>
      </c>
      <c r="AH88" s="147" t="str">
        <f>IF(A88="","",posicao_contratual!U88)</f>
        <v/>
      </c>
      <c r="AI88" s="147" t="str">
        <f>IF(A88="","",posicao_contratual!G88)</f>
        <v/>
      </c>
      <c r="AJ88" s="147" t="str">
        <f>IF(A88="","",posicao_contratual!K88)</f>
        <v/>
      </c>
      <c r="AK88" s="147" t="str">
        <f>IF(A88="","",posicao_contratual!O88)</f>
        <v/>
      </c>
      <c r="AL88" s="147" t="str">
        <f>IF(A88="","",posicao_contratual!S88)</f>
        <v/>
      </c>
      <c r="AM88" s="147" t="str">
        <f>IF(A88="","",posicao_contratual!W88)</f>
        <v/>
      </c>
      <c r="AN88" s="148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7" t="str">
        <f>IF(A89="","",posicao_contratual!E89)</f>
        <v/>
      </c>
      <c r="AE89" s="147" t="str">
        <f>IF(A89="","",posicao_contratual!I89)</f>
        <v/>
      </c>
      <c r="AF89" s="147" t="str">
        <f>IF(A89="","",posicao_contratual!M89)</f>
        <v/>
      </c>
      <c r="AG89" s="147" t="str">
        <f>IF(A89="","",posicao_contratual!Q89)</f>
        <v/>
      </c>
      <c r="AH89" s="147" t="str">
        <f>IF(A89="","",posicao_contratual!U89)</f>
        <v/>
      </c>
      <c r="AI89" s="147" t="str">
        <f>IF(A89="","",posicao_contratual!G89)</f>
        <v/>
      </c>
      <c r="AJ89" s="147" t="str">
        <f>IF(A89="","",posicao_contratual!K89)</f>
        <v/>
      </c>
      <c r="AK89" s="147" t="str">
        <f>IF(A89="","",posicao_contratual!O89)</f>
        <v/>
      </c>
      <c r="AL89" s="147" t="str">
        <f>IF(A89="","",posicao_contratual!S89)</f>
        <v/>
      </c>
      <c r="AM89" s="147" t="str">
        <f>IF(A89="","",posicao_contratual!W89)</f>
        <v/>
      </c>
      <c r="AN89" s="148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7" t="str">
        <f>IF(A90="","",posicao_contratual!E90)</f>
        <v/>
      </c>
      <c r="AE90" s="147" t="str">
        <f>IF(A90="","",posicao_contratual!I90)</f>
        <v/>
      </c>
      <c r="AF90" s="147" t="str">
        <f>IF(A90="","",posicao_contratual!M90)</f>
        <v/>
      </c>
      <c r="AG90" s="147" t="str">
        <f>IF(A90="","",posicao_contratual!Q90)</f>
        <v/>
      </c>
      <c r="AH90" s="147" t="str">
        <f>IF(A90="","",posicao_contratual!U90)</f>
        <v/>
      </c>
      <c r="AI90" s="147" t="str">
        <f>IF(A90="","",posicao_contratual!G90)</f>
        <v/>
      </c>
      <c r="AJ90" s="147" t="str">
        <f>IF(A90="","",posicao_contratual!K90)</f>
        <v/>
      </c>
      <c r="AK90" s="147" t="str">
        <f>IF(A90="","",posicao_contratual!O90)</f>
        <v/>
      </c>
      <c r="AL90" s="147" t="str">
        <f>IF(A90="","",posicao_contratual!S90)</f>
        <v/>
      </c>
      <c r="AM90" s="147" t="str">
        <f>IF(A90="","",posicao_contratual!W90)</f>
        <v/>
      </c>
      <c r="AN90" s="148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7" t="str">
        <f>IF(A91="","",posicao_contratual!E91)</f>
        <v/>
      </c>
      <c r="AE91" s="147" t="str">
        <f>IF(A91="","",posicao_contratual!I91)</f>
        <v/>
      </c>
      <c r="AF91" s="147" t="str">
        <f>IF(A91="","",posicao_contratual!M91)</f>
        <v/>
      </c>
      <c r="AG91" s="147" t="str">
        <f>IF(A91="","",posicao_contratual!Q91)</f>
        <v/>
      </c>
      <c r="AH91" s="147" t="str">
        <f>IF(A91="","",posicao_contratual!U91)</f>
        <v/>
      </c>
      <c r="AI91" s="147" t="str">
        <f>IF(A91="","",posicao_contratual!G91)</f>
        <v/>
      </c>
      <c r="AJ91" s="147" t="str">
        <f>IF(A91="","",posicao_contratual!K91)</f>
        <v/>
      </c>
      <c r="AK91" s="147" t="str">
        <f>IF(A91="","",posicao_contratual!O91)</f>
        <v/>
      </c>
      <c r="AL91" s="147" t="str">
        <f>IF(A91="","",posicao_contratual!S91)</f>
        <v/>
      </c>
      <c r="AM91" s="147" t="str">
        <f>IF(A91="","",posicao_contratual!W91)</f>
        <v/>
      </c>
      <c r="AN91" s="148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7" t="str">
        <f>IF(A92="","",posicao_contratual!E92)</f>
        <v/>
      </c>
      <c r="AE92" s="147" t="str">
        <f>IF(A92="","",posicao_contratual!I92)</f>
        <v/>
      </c>
      <c r="AF92" s="147" t="str">
        <f>IF(A92="","",posicao_contratual!M92)</f>
        <v/>
      </c>
      <c r="AG92" s="147" t="str">
        <f>IF(A92="","",posicao_contratual!Q92)</f>
        <v/>
      </c>
      <c r="AH92" s="147" t="str">
        <f>IF(A92="","",posicao_contratual!U92)</f>
        <v/>
      </c>
      <c r="AI92" s="147" t="str">
        <f>IF(A92="","",posicao_contratual!G92)</f>
        <v/>
      </c>
      <c r="AJ92" s="147" t="str">
        <f>IF(A92="","",posicao_contratual!K92)</f>
        <v/>
      </c>
      <c r="AK92" s="147" t="str">
        <f>IF(A92="","",posicao_contratual!O92)</f>
        <v/>
      </c>
      <c r="AL92" s="147" t="str">
        <f>IF(A92="","",posicao_contratual!S92)</f>
        <v/>
      </c>
      <c r="AM92" s="147" t="str">
        <f>IF(A92="","",posicao_contratual!W92)</f>
        <v/>
      </c>
      <c r="AN92" s="148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7" t="str">
        <f>IF(A93="","",posicao_contratual!E93)</f>
        <v/>
      </c>
      <c r="AE93" s="147" t="str">
        <f>IF(A93="","",posicao_contratual!I93)</f>
        <v/>
      </c>
      <c r="AF93" s="147" t="str">
        <f>IF(A93="","",posicao_contratual!M93)</f>
        <v/>
      </c>
      <c r="AG93" s="147" t="str">
        <f>IF(A93="","",posicao_contratual!Q93)</f>
        <v/>
      </c>
      <c r="AH93" s="147" t="str">
        <f>IF(A93="","",posicao_contratual!U93)</f>
        <v/>
      </c>
      <c r="AI93" s="147" t="str">
        <f>IF(A93="","",posicao_contratual!G93)</f>
        <v/>
      </c>
      <c r="AJ93" s="147" t="str">
        <f>IF(A93="","",posicao_contratual!K93)</f>
        <v/>
      </c>
      <c r="AK93" s="147" t="str">
        <f>IF(A93="","",posicao_contratual!O93)</f>
        <v/>
      </c>
      <c r="AL93" s="147" t="str">
        <f>IF(A93="","",posicao_contratual!S93)</f>
        <v/>
      </c>
      <c r="AM93" s="147" t="str">
        <f>IF(A93="","",posicao_contratual!W93)</f>
        <v/>
      </c>
      <c r="AN93" s="148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7" t="str">
        <f>IF(A94="","",posicao_contratual!E94)</f>
        <v/>
      </c>
      <c r="AE94" s="147" t="str">
        <f>IF(A94="","",posicao_contratual!I94)</f>
        <v/>
      </c>
      <c r="AF94" s="147" t="str">
        <f>IF(A94="","",posicao_contratual!M94)</f>
        <v/>
      </c>
      <c r="AG94" s="147" t="str">
        <f>IF(A94="","",posicao_contratual!Q94)</f>
        <v/>
      </c>
      <c r="AH94" s="147" t="str">
        <f>IF(A94="","",posicao_contratual!U94)</f>
        <v/>
      </c>
      <c r="AI94" s="147" t="str">
        <f>IF(A94="","",posicao_contratual!G94)</f>
        <v/>
      </c>
      <c r="AJ94" s="147" t="str">
        <f>IF(A94="","",posicao_contratual!K94)</f>
        <v/>
      </c>
      <c r="AK94" s="147" t="str">
        <f>IF(A94="","",posicao_contratual!O94)</f>
        <v/>
      </c>
      <c r="AL94" s="147" t="str">
        <f>IF(A94="","",posicao_contratual!S94)</f>
        <v/>
      </c>
      <c r="AM94" s="147" t="str">
        <f>IF(A94="","",posicao_contratual!W94)</f>
        <v/>
      </c>
      <c r="AN94" s="148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7" t="str">
        <f>IF(A95="","",posicao_contratual!E95)</f>
        <v/>
      </c>
      <c r="AE95" s="147" t="str">
        <f>IF(A95="","",posicao_contratual!I95)</f>
        <v/>
      </c>
      <c r="AF95" s="147" t="str">
        <f>IF(A95="","",posicao_contratual!M95)</f>
        <v/>
      </c>
      <c r="AG95" s="147" t="str">
        <f>IF(A95="","",posicao_contratual!Q95)</f>
        <v/>
      </c>
      <c r="AH95" s="147" t="str">
        <f>IF(A95="","",posicao_contratual!U95)</f>
        <v/>
      </c>
      <c r="AI95" s="147" t="str">
        <f>IF(A95="","",posicao_contratual!G95)</f>
        <v/>
      </c>
      <c r="AJ95" s="147" t="str">
        <f>IF(A95="","",posicao_contratual!K95)</f>
        <v/>
      </c>
      <c r="AK95" s="147" t="str">
        <f>IF(A95="","",posicao_contratual!O95)</f>
        <v/>
      </c>
      <c r="AL95" s="147" t="str">
        <f>IF(A95="","",posicao_contratual!S95)</f>
        <v/>
      </c>
      <c r="AM95" s="147" t="str">
        <f>IF(A95="","",posicao_contratual!W95)</f>
        <v/>
      </c>
      <c r="AN95" s="148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7" t="str">
        <f>IF(A96="","",posicao_contratual!E96)</f>
        <v/>
      </c>
      <c r="AE96" s="147" t="str">
        <f>IF(A96="","",posicao_contratual!I96)</f>
        <v/>
      </c>
      <c r="AF96" s="147" t="str">
        <f>IF(A96="","",posicao_contratual!M96)</f>
        <v/>
      </c>
      <c r="AG96" s="147" t="str">
        <f>IF(A96="","",posicao_contratual!Q96)</f>
        <v/>
      </c>
      <c r="AH96" s="147" t="str">
        <f>IF(A96="","",posicao_contratual!U96)</f>
        <v/>
      </c>
      <c r="AI96" s="147" t="str">
        <f>IF(A96="","",posicao_contratual!G96)</f>
        <v/>
      </c>
      <c r="AJ96" s="147" t="str">
        <f>IF(A96="","",posicao_contratual!K96)</f>
        <v/>
      </c>
      <c r="AK96" s="147" t="str">
        <f>IF(A96="","",posicao_contratual!O96)</f>
        <v/>
      </c>
      <c r="AL96" s="147" t="str">
        <f>IF(A96="","",posicao_contratual!S96)</f>
        <v/>
      </c>
      <c r="AM96" s="147" t="str">
        <f>IF(A96="","",posicao_contratual!W96)</f>
        <v/>
      </c>
      <c r="AN96" s="148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7" t="str">
        <f>IF(A97="","",posicao_contratual!E97)</f>
        <v/>
      </c>
      <c r="AE97" s="147" t="str">
        <f>IF(A97="","",posicao_contratual!I97)</f>
        <v/>
      </c>
      <c r="AF97" s="147" t="str">
        <f>IF(A97="","",posicao_contratual!M97)</f>
        <v/>
      </c>
      <c r="AG97" s="147" t="str">
        <f>IF(A97="","",posicao_contratual!Q97)</f>
        <v/>
      </c>
      <c r="AH97" s="147" t="str">
        <f>IF(A97="","",posicao_contratual!U97)</f>
        <v/>
      </c>
      <c r="AI97" s="147" t="str">
        <f>IF(A97="","",posicao_contratual!G97)</f>
        <v/>
      </c>
      <c r="AJ97" s="147" t="str">
        <f>IF(A97="","",posicao_contratual!K97)</f>
        <v/>
      </c>
      <c r="AK97" s="147" t="str">
        <f>IF(A97="","",posicao_contratual!O97)</f>
        <v/>
      </c>
      <c r="AL97" s="147" t="str">
        <f>IF(A97="","",posicao_contratual!S97)</f>
        <v/>
      </c>
      <c r="AM97" s="147" t="str">
        <f>IF(A97="","",posicao_contratual!W97)</f>
        <v/>
      </c>
      <c r="AN97" s="148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7" t="str">
        <f>IF(A98="","",posicao_contratual!E98)</f>
        <v/>
      </c>
      <c r="AE98" s="147" t="str">
        <f>IF(A98="","",posicao_contratual!I98)</f>
        <v/>
      </c>
      <c r="AF98" s="147" t="str">
        <f>IF(A98="","",posicao_contratual!M98)</f>
        <v/>
      </c>
      <c r="AG98" s="147" t="str">
        <f>IF(A98="","",posicao_contratual!Q98)</f>
        <v/>
      </c>
      <c r="AH98" s="147" t="str">
        <f>IF(A98="","",posicao_contratual!U98)</f>
        <v/>
      </c>
      <c r="AI98" s="147" t="str">
        <f>IF(A98="","",posicao_contratual!G98)</f>
        <v/>
      </c>
      <c r="AJ98" s="147" t="str">
        <f>IF(A98="","",posicao_contratual!K98)</f>
        <v/>
      </c>
      <c r="AK98" s="147" t="str">
        <f>IF(A98="","",posicao_contratual!O98)</f>
        <v/>
      </c>
      <c r="AL98" s="147" t="str">
        <f>IF(A98="","",posicao_contratual!S98)</f>
        <v/>
      </c>
      <c r="AM98" s="147" t="str">
        <f>IF(A98="","",posicao_contratual!W98)</f>
        <v/>
      </c>
      <c r="AN98" s="148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7" t="str">
        <f>IF(A99="","",posicao_contratual!E99)</f>
        <v/>
      </c>
      <c r="AE99" s="147" t="str">
        <f>IF(A99="","",posicao_contratual!I99)</f>
        <v/>
      </c>
      <c r="AF99" s="147" t="str">
        <f>IF(A99="","",posicao_contratual!M99)</f>
        <v/>
      </c>
      <c r="AG99" s="147" t="str">
        <f>IF(A99="","",posicao_contratual!Q99)</f>
        <v/>
      </c>
      <c r="AH99" s="147" t="str">
        <f>IF(A99="","",posicao_contratual!U99)</f>
        <v/>
      </c>
      <c r="AI99" s="147" t="str">
        <f>IF(A99="","",posicao_contratual!G99)</f>
        <v/>
      </c>
      <c r="AJ99" s="147" t="str">
        <f>IF(A99="","",posicao_contratual!K99)</f>
        <v/>
      </c>
      <c r="AK99" s="147" t="str">
        <f>IF(A99="","",posicao_contratual!O99)</f>
        <v/>
      </c>
      <c r="AL99" s="147" t="str">
        <f>IF(A99="","",posicao_contratual!S99)</f>
        <v/>
      </c>
      <c r="AM99" s="147" t="str">
        <f>IF(A99="","",posicao_contratual!W99)</f>
        <v/>
      </c>
      <c r="AN99" s="148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7" t="str">
        <f>IF(A100="","",posicao_contratual!E100)</f>
        <v/>
      </c>
      <c r="AE100" s="147" t="str">
        <f>IF(A100="","",posicao_contratual!I100)</f>
        <v/>
      </c>
      <c r="AF100" s="147" t="str">
        <f>IF(A100="","",posicao_contratual!M100)</f>
        <v/>
      </c>
      <c r="AG100" s="147" t="str">
        <f>IF(A100="","",posicao_contratual!Q100)</f>
        <v/>
      </c>
      <c r="AH100" s="147" t="str">
        <f>IF(A100="","",posicao_contratual!U100)</f>
        <v/>
      </c>
      <c r="AI100" s="147" t="str">
        <f>IF(A100="","",posicao_contratual!G100)</f>
        <v/>
      </c>
      <c r="AJ100" s="147" t="str">
        <f>IF(A100="","",posicao_contratual!K100)</f>
        <v/>
      </c>
      <c r="AK100" s="147" t="str">
        <f>IF(A100="","",posicao_contratual!O100)</f>
        <v/>
      </c>
      <c r="AL100" s="147" t="str">
        <f>IF(A100="","",posicao_contratual!S100)</f>
        <v/>
      </c>
      <c r="AM100" s="147" t="str">
        <f>IF(A100="","",posicao_contratual!W100)</f>
        <v/>
      </c>
      <c r="AN100" s="148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7" t="str">
        <f>IF(A101="","",posicao_contratual!E101)</f>
        <v/>
      </c>
      <c r="AE101" s="147" t="str">
        <f>IF(A101="","",posicao_contratual!I101)</f>
        <v/>
      </c>
      <c r="AF101" s="147" t="str">
        <f>IF(A101="","",posicao_contratual!M101)</f>
        <v/>
      </c>
      <c r="AG101" s="147" t="str">
        <f>IF(A101="","",posicao_contratual!Q101)</f>
        <v/>
      </c>
      <c r="AH101" s="147" t="str">
        <f>IF(A101="","",posicao_contratual!U101)</f>
        <v/>
      </c>
      <c r="AI101" s="147" t="str">
        <f>IF(A101="","",posicao_contratual!G101)</f>
        <v/>
      </c>
      <c r="AJ101" s="147" t="str">
        <f>IF(A101="","",posicao_contratual!K101)</f>
        <v/>
      </c>
      <c r="AK101" s="147" t="str">
        <f>IF(A101="","",posicao_contratual!O101)</f>
        <v/>
      </c>
      <c r="AL101" s="147" t="str">
        <f>IF(A101="","",posicao_contratual!S101)</f>
        <v/>
      </c>
      <c r="AM101" s="147" t="str">
        <f>IF(A101="","",posicao_contratual!W101)</f>
        <v/>
      </c>
      <c r="AN101" s="148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7" t="str">
        <f>IF(A102="","",posicao_contratual!E102)</f>
        <v/>
      </c>
      <c r="AE102" s="147" t="str">
        <f>IF(A102="","",posicao_contratual!I102)</f>
        <v/>
      </c>
      <c r="AF102" s="147" t="str">
        <f>IF(A102="","",posicao_contratual!M102)</f>
        <v/>
      </c>
      <c r="AG102" s="147" t="str">
        <f>IF(A102="","",posicao_contratual!Q102)</f>
        <v/>
      </c>
      <c r="AH102" s="147" t="str">
        <f>IF(A102="","",posicao_contratual!U102)</f>
        <v/>
      </c>
      <c r="AI102" s="147" t="str">
        <f>IF(A102="","",posicao_contratual!G102)</f>
        <v/>
      </c>
      <c r="AJ102" s="147" t="str">
        <f>IF(A102="","",posicao_contratual!K102)</f>
        <v/>
      </c>
      <c r="AK102" s="147" t="str">
        <f>IF(A102="","",posicao_contratual!O102)</f>
        <v/>
      </c>
      <c r="AL102" s="147" t="str">
        <f>IF(A102="","",posicao_contratual!S102)</f>
        <v/>
      </c>
      <c r="AM102" s="147" t="str">
        <f>IF(A102="","",posicao_contratual!W102)</f>
        <v/>
      </c>
      <c r="AN102" s="148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7" t="str">
        <f>IF(A103="","",posicao_contratual!E103)</f>
        <v/>
      </c>
      <c r="AE103" s="147" t="str">
        <f>IF(A103="","",posicao_contratual!I103)</f>
        <v/>
      </c>
      <c r="AF103" s="147" t="str">
        <f>IF(A103="","",posicao_contratual!M103)</f>
        <v/>
      </c>
      <c r="AG103" s="147" t="str">
        <f>IF(A103="","",posicao_contratual!Q103)</f>
        <v/>
      </c>
      <c r="AH103" s="147" t="str">
        <f>IF(A103="","",posicao_contratual!U103)</f>
        <v/>
      </c>
      <c r="AI103" s="147" t="str">
        <f>IF(A103="","",posicao_contratual!G103)</f>
        <v/>
      </c>
      <c r="AJ103" s="147" t="str">
        <f>IF(A103="","",posicao_contratual!K103)</f>
        <v/>
      </c>
      <c r="AK103" s="147" t="str">
        <f>IF(A103="","",posicao_contratual!O103)</f>
        <v/>
      </c>
      <c r="AL103" s="147" t="str">
        <f>IF(A103="","",posicao_contratual!S103)</f>
        <v/>
      </c>
      <c r="AM103" s="147" t="str">
        <f>IF(A103="","",posicao_contratual!W103)</f>
        <v/>
      </c>
      <c r="AN103" s="148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7" t="str">
        <f>IF(A104="","",posicao_contratual!E104)</f>
        <v/>
      </c>
      <c r="AE104" s="147" t="str">
        <f>IF(A104="","",posicao_contratual!I104)</f>
        <v/>
      </c>
      <c r="AF104" s="147" t="str">
        <f>IF(A104="","",posicao_contratual!M104)</f>
        <v/>
      </c>
      <c r="AG104" s="147" t="str">
        <f>IF(A104="","",posicao_contratual!Q104)</f>
        <v/>
      </c>
      <c r="AH104" s="147" t="str">
        <f>IF(A104="","",posicao_contratual!U104)</f>
        <v/>
      </c>
      <c r="AI104" s="147" t="str">
        <f>IF(A104="","",posicao_contratual!G104)</f>
        <v/>
      </c>
      <c r="AJ104" s="147" t="str">
        <f>IF(A104="","",posicao_contratual!K104)</f>
        <v/>
      </c>
      <c r="AK104" s="147" t="str">
        <f>IF(A104="","",posicao_contratual!O104)</f>
        <v/>
      </c>
      <c r="AL104" s="147" t="str">
        <f>IF(A104="","",posicao_contratual!S104)</f>
        <v/>
      </c>
      <c r="AM104" s="147" t="str">
        <f>IF(A104="","",posicao_contratual!W104)</f>
        <v/>
      </c>
      <c r="AN104" s="148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7" t="str">
        <f>IF(A105="","",posicao_contratual!E105)</f>
        <v/>
      </c>
      <c r="AE105" s="147" t="str">
        <f>IF(A105="","",posicao_contratual!I105)</f>
        <v/>
      </c>
      <c r="AF105" s="147" t="str">
        <f>IF(A105="","",posicao_contratual!M105)</f>
        <v/>
      </c>
      <c r="AG105" s="147" t="str">
        <f>IF(A105="","",posicao_contratual!Q105)</f>
        <v/>
      </c>
      <c r="AH105" s="147" t="str">
        <f>IF(A105="","",posicao_contratual!U105)</f>
        <v/>
      </c>
      <c r="AI105" s="147" t="str">
        <f>IF(A105="","",posicao_contratual!G105)</f>
        <v/>
      </c>
      <c r="AJ105" s="147" t="str">
        <f>IF(A105="","",posicao_contratual!K105)</f>
        <v/>
      </c>
      <c r="AK105" s="147" t="str">
        <f>IF(A105="","",posicao_contratual!O105)</f>
        <v/>
      </c>
      <c r="AL105" s="147" t="str">
        <f>IF(A105="","",posicao_contratual!S105)</f>
        <v/>
      </c>
      <c r="AM105" s="147" t="str">
        <f>IF(A105="","",posicao_contratual!W105)</f>
        <v/>
      </c>
      <c r="AN105" s="148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7" t="str">
        <f>IF(A106="","",posicao_contratual!E106)</f>
        <v/>
      </c>
      <c r="AE106" s="147" t="str">
        <f>IF(A106="","",posicao_contratual!I106)</f>
        <v/>
      </c>
      <c r="AF106" s="147" t="str">
        <f>IF(A106="","",posicao_contratual!M106)</f>
        <v/>
      </c>
      <c r="AG106" s="147" t="str">
        <f>IF(A106="","",posicao_contratual!Q106)</f>
        <v/>
      </c>
      <c r="AH106" s="147" t="str">
        <f>IF(A106="","",posicao_contratual!U106)</f>
        <v/>
      </c>
      <c r="AI106" s="147" t="str">
        <f>IF(A106="","",posicao_contratual!G106)</f>
        <v/>
      </c>
      <c r="AJ106" s="147" t="str">
        <f>IF(A106="","",posicao_contratual!K106)</f>
        <v/>
      </c>
      <c r="AK106" s="147" t="str">
        <f>IF(A106="","",posicao_contratual!O106)</f>
        <v/>
      </c>
      <c r="AL106" s="147" t="str">
        <f>IF(A106="","",posicao_contratual!S106)</f>
        <v/>
      </c>
      <c r="AM106" s="147" t="str">
        <f>IF(A106="","",posicao_contratual!W106)</f>
        <v/>
      </c>
      <c r="AN106" s="148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7" t="str">
        <f>IF(A107="","",posicao_contratual!E107)</f>
        <v/>
      </c>
      <c r="AE107" s="147" t="str">
        <f>IF(A107="","",posicao_contratual!I107)</f>
        <v/>
      </c>
      <c r="AF107" s="147" t="str">
        <f>IF(A107="","",posicao_contratual!M107)</f>
        <v/>
      </c>
      <c r="AG107" s="147" t="str">
        <f>IF(A107="","",posicao_contratual!Q107)</f>
        <v/>
      </c>
      <c r="AH107" s="147" t="str">
        <f>IF(A107="","",posicao_contratual!U107)</f>
        <v/>
      </c>
      <c r="AI107" s="147" t="str">
        <f>IF(A107="","",posicao_contratual!G107)</f>
        <v/>
      </c>
      <c r="AJ107" s="147" t="str">
        <f>IF(A107="","",posicao_contratual!K107)</f>
        <v/>
      </c>
      <c r="AK107" s="147" t="str">
        <f>IF(A107="","",posicao_contratual!O107)</f>
        <v/>
      </c>
      <c r="AL107" s="147" t="str">
        <f>IF(A107="","",posicao_contratual!S107)</f>
        <v/>
      </c>
      <c r="AM107" s="147" t="str">
        <f>IF(A107="","",posicao_contratual!W107)</f>
        <v/>
      </c>
      <c r="AN107" s="148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7" t="str">
        <f>IF(A108="","",posicao_contratual!E108)</f>
        <v/>
      </c>
      <c r="AE108" s="147" t="str">
        <f>IF(A108="","",posicao_contratual!I108)</f>
        <v/>
      </c>
      <c r="AF108" s="147" t="str">
        <f>IF(A108="","",posicao_contratual!M108)</f>
        <v/>
      </c>
      <c r="AG108" s="147" t="str">
        <f>IF(A108="","",posicao_contratual!Q108)</f>
        <v/>
      </c>
      <c r="AH108" s="147" t="str">
        <f>IF(A108="","",posicao_contratual!U108)</f>
        <v/>
      </c>
      <c r="AI108" s="147" t="str">
        <f>IF(A108="","",posicao_contratual!G108)</f>
        <v/>
      </c>
      <c r="AJ108" s="147" t="str">
        <f>IF(A108="","",posicao_contratual!K108)</f>
        <v/>
      </c>
      <c r="AK108" s="147" t="str">
        <f>IF(A108="","",posicao_contratual!O108)</f>
        <v/>
      </c>
      <c r="AL108" s="147" t="str">
        <f>IF(A108="","",posicao_contratual!S108)</f>
        <v/>
      </c>
      <c r="AM108" s="147" t="str">
        <f>IF(A108="","",posicao_contratual!W108)</f>
        <v/>
      </c>
      <c r="AN108" s="148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7" t="str">
        <f>IF(A109="","",posicao_contratual!E109)</f>
        <v/>
      </c>
      <c r="AE109" s="147" t="str">
        <f>IF(A109="","",posicao_contratual!I109)</f>
        <v/>
      </c>
      <c r="AF109" s="147" t="str">
        <f>IF(A109="","",posicao_contratual!M109)</f>
        <v/>
      </c>
      <c r="AG109" s="147" t="str">
        <f>IF(A109="","",posicao_contratual!Q109)</f>
        <v/>
      </c>
      <c r="AH109" s="147" t="str">
        <f>IF(A109="","",posicao_contratual!U109)</f>
        <v/>
      </c>
      <c r="AI109" s="147" t="str">
        <f>IF(A109="","",posicao_contratual!G109)</f>
        <v/>
      </c>
      <c r="AJ109" s="147" t="str">
        <f>IF(A109="","",posicao_contratual!K109)</f>
        <v/>
      </c>
      <c r="AK109" s="147" t="str">
        <f>IF(A109="","",posicao_contratual!O109)</f>
        <v/>
      </c>
      <c r="AL109" s="147" t="str">
        <f>IF(A109="","",posicao_contratual!S109)</f>
        <v/>
      </c>
      <c r="AM109" s="147" t="str">
        <f>IF(A109="","",posicao_contratual!W109)</f>
        <v/>
      </c>
      <c r="AN109" s="148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7" t="str">
        <f>IF(A110="","",posicao_contratual!E110)</f>
        <v/>
      </c>
      <c r="AE110" s="147" t="str">
        <f>IF(A110="","",posicao_contratual!I110)</f>
        <v/>
      </c>
      <c r="AF110" s="147" t="str">
        <f>IF(A110="","",posicao_contratual!M110)</f>
        <v/>
      </c>
      <c r="AG110" s="147" t="str">
        <f>IF(A110="","",posicao_contratual!Q110)</f>
        <v/>
      </c>
      <c r="AH110" s="147" t="str">
        <f>IF(A110="","",posicao_contratual!U110)</f>
        <v/>
      </c>
      <c r="AI110" s="147" t="str">
        <f>IF(A110="","",posicao_contratual!G110)</f>
        <v/>
      </c>
      <c r="AJ110" s="147" t="str">
        <f>IF(A110="","",posicao_contratual!K110)</f>
        <v/>
      </c>
      <c r="AK110" s="147" t="str">
        <f>IF(A110="","",posicao_contratual!O110)</f>
        <v/>
      </c>
      <c r="AL110" s="147" t="str">
        <f>IF(A110="","",posicao_contratual!S110)</f>
        <v/>
      </c>
      <c r="AM110" s="147" t="str">
        <f>IF(A110="","",posicao_contratual!W110)</f>
        <v/>
      </c>
      <c r="AN110" s="148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7" t="str">
        <f>IF(A111="","",posicao_contratual!E111)</f>
        <v/>
      </c>
      <c r="AE111" s="147" t="str">
        <f>IF(A111="","",posicao_contratual!I111)</f>
        <v/>
      </c>
      <c r="AF111" s="147" t="str">
        <f>IF(A111="","",posicao_contratual!M111)</f>
        <v/>
      </c>
      <c r="AG111" s="147" t="str">
        <f>IF(A111="","",posicao_contratual!Q111)</f>
        <v/>
      </c>
      <c r="AH111" s="147" t="str">
        <f>IF(A111="","",posicao_contratual!U111)</f>
        <v/>
      </c>
      <c r="AI111" s="147" t="str">
        <f>IF(A111="","",posicao_contratual!G111)</f>
        <v/>
      </c>
      <c r="AJ111" s="147" t="str">
        <f>IF(A111="","",posicao_contratual!K111)</f>
        <v/>
      </c>
      <c r="AK111" s="147" t="str">
        <f>IF(A111="","",posicao_contratual!O111)</f>
        <v/>
      </c>
      <c r="AL111" s="147" t="str">
        <f>IF(A111="","",posicao_contratual!S111)</f>
        <v/>
      </c>
      <c r="AM111" s="147" t="str">
        <f>IF(A111="","",posicao_contratual!W111)</f>
        <v/>
      </c>
      <c r="AN111" s="148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7" t="str">
        <f>IF(A112="","",posicao_contratual!E112)</f>
        <v/>
      </c>
      <c r="AE112" s="147" t="str">
        <f>IF(A112="","",posicao_contratual!I112)</f>
        <v/>
      </c>
      <c r="AF112" s="147" t="str">
        <f>IF(A112="","",posicao_contratual!M112)</f>
        <v/>
      </c>
      <c r="AG112" s="147" t="str">
        <f>IF(A112="","",posicao_contratual!Q112)</f>
        <v/>
      </c>
      <c r="AH112" s="147" t="str">
        <f>IF(A112="","",posicao_contratual!U112)</f>
        <v/>
      </c>
      <c r="AI112" s="147" t="str">
        <f>IF(A112="","",posicao_contratual!G112)</f>
        <v/>
      </c>
      <c r="AJ112" s="147" t="str">
        <f>IF(A112="","",posicao_contratual!K112)</f>
        <v/>
      </c>
      <c r="AK112" s="147" t="str">
        <f>IF(A112="","",posicao_contratual!O112)</f>
        <v/>
      </c>
      <c r="AL112" s="147" t="str">
        <f>IF(A112="","",posicao_contratual!S112)</f>
        <v/>
      </c>
      <c r="AM112" s="147" t="str">
        <f>IF(A112="","",posicao_contratual!W112)</f>
        <v/>
      </c>
      <c r="AN112" s="148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7" t="str">
        <f>IF(A113="","",posicao_contratual!E113)</f>
        <v/>
      </c>
      <c r="AE113" s="147" t="str">
        <f>IF(A113="","",posicao_contratual!I113)</f>
        <v/>
      </c>
      <c r="AF113" s="147" t="str">
        <f>IF(A113="","",posicao_contratual!M113)</f>
        <v/>
      </c>
      <c r="AG113" s="147" t="str">
        <f>IF(A113="","",posicao_contratual!Q113)</f>
        <v/>
      </c>
      <c r="AH113" s="147" t="str">
        <f>IF(A113="","",posicao_contratual!U113)</f>
        <v/>
      </c>
      <c r="AI113" s="147" t="str">
        <f>IF(A113="","",posicao_contratual!G113)</f>
        <v/>
      </c>
      <c r="AJ113" s="147" t="str">
        <f>IF(A113="","",posicao_contratual!K113)</f>
        <v/>
      </c>
      <c r="AK113" s="147" t="str">
        <f>IF(A113="","",posicao_contratual!O113)</f>
        <v/>
      </c>
      <c r="AL113" s="147" t="str">
        <f>IF(A113="","",posicao_contratual!S113)</f>
        <v/>
      </c>
      <c r="AM113" s="147" t="str">
        <f>IF(A113="","",posicao_contratual!W113)</f>
        <v/>
      </c>
      <c r="AN113" s="148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7" t="str">
        <f>IF(A114="","",posicao_contratual!E114)</f>
        <v/>
      </c>
      <c r="AE114" s="147" t="str">
        <f>IF(A114="","",posicao_contratual!I114)</f>
        <v/>
      </c>
      <c r="AF114" s="147" t="str">
        <f>IF(A114="","",posicao_contratual!M114)</f>
        <v/>
      </c>
      <c r="AG114" s="147" t="str">
        <f>IF(A114="","",posicao_contratual!Q114)</f>
        <v/>
      </c>
      <c r="AH114" s="147" t="str">
        <f>IF(A114="","",posicao_contratual!U114)</f>
        <v/>
      </c>
      <c r="AI114" s="147" t="str">
        <f>IF(A114="","",posicao_contratual!G114)</f>
        <v/>
      </c>
      <c r="AJ114" s="147" t="str">
        <f>IF(A114="","",posicao_contratual!K114)</f>
        <v/>
      </c>
      <c r="AK114" s="147" t="str">
        <f>IF(A114="","",posicao_contratual!O114)</f>
        <v/>
      </c>
      <c r="AL114" s="147" t="str">
        <f>IF(A114="","",posicao_contratual!S114)</f>
        <v/>
      </c>
      <c r="AM114" s="147" t="str">
        <f>IF(A114="","",posicao_contratual!W114)</f>
        <v/>
      </c>
      <c r="AN114" s="148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7" t="str">
        <f>IF(A115="","",posicao_contratual!E115)</f>
        <v/>
      </c>
      <c r="AE115" s="147" t="str">
        <f>IF(A115="","",posicao_contratual!I115)</f>
        <v/>
      </c>
      <c r="AF115" s="147" t="str">
        <f>IF(A115="","",posicao_contratual!M115)</f>
        <v/>
      </c>
      <c r="AG115" s="147" t="str">
        <f>IF(A115="","",posicao_contratual!Q115)</f>
        <v/>
      </c>
      <c r="AH115" s="147" t="str">
        <f>IF(A115="","",posicao_contratual!U115)</f>
        <v/>
      </c>
      <c r="AI115" s="147" t="str">
        <f>IF(A115="","",posicao_contratual!G115)</f>
        <v/>
      </c>
      <c r="AJ115" s="147" t="str">
        <f>IF(A115="","",posicao_contratual!K115)</f>
        <v/>
      </c>
      <c r="AK115" s="147" t="str">
        <f>IF(A115="","",posicao_contratual!O115)</f>
        <v/>
      </c>
      <c r="AL115" s="147" t="str">
        <f>IF(A115="","",posicao_contratual!S115)</f>
        <v/>
      </c>
      <c r="AM115" s="147" t="str">
        <f>IF(A115="","",posicao_contratual!W115)</f>
        <v/>
      </c>
      <c r="AN115" s="148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7" t="str">
        <f>IF(A116="","",posicao_contratual!E116)</f>
        <v/>
      </c>
      <c r="AE116" s="147" t="str">
        <f>IF(A116="","",posicao_contratual!I116)</f>
        <v/>
      </c>
      <c r="AF116" s="147" t="str">
        <f>IF(A116="","",posicao_contratual!M116)</f>
        <v/>
      </c>
      <c r="AG116" s="147" t="str">
        <f>IF(A116="","",posicao_contratual!Q116)</f>
        <v/>
      </c>
      <c r="AH116" s="147" t="str">
        <f>IF(A116="","",posicao_contratual!U116)</f>
        <v/>
      </c>
      <c r="AI116" s="147" t="str">
        <f>IF(A116="","",posicao_contratual!G116)</f>
        <v/>
      </c>
      <c r="AJ116" s="147" t="str">
        <f>IF(A116="","",posicao_contratual!K116)</f>
        <v/>
      </c>
      <c r="AK116" s="147" t="str">
        <f>IF(A116="","",posicao_contratual!O116)</f>
        <v/>
      </c>
      <c r="AL116" s="147" t="str">
        <f>IF(A116="","",posicao_contratual!S116)</f>
        <v/>
      </c>
      <c r="AM116" s="147" t="str">
        <f>IF(A116="","",posicao_contratual!W116)</f>
        <v/>
      </c>
      <c r="AN116" s="148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7" t="str">
        <f>IF(A117="","",posicao_contratual!E117)</f>
        <v/>
      </c>
      <c r="AE117" s="147" t="str">
        <f>IF(A117="","",posicao_contratual!I117)</f>
        <v/>
      </c>
      <c r="AF117" s="147" t="str">
        <f>IF(A117="","",posicao_contratual!M117)</f>
        <v/>
      </c>
      <c r="AG117" s="147" t="str">
        <f>IF(A117="","",posicao_contratual!Q117)</f>
        <v/>
      </c>
      <c r="AH117" s="147" t="str">
        <f>IF(A117="","",posicao_contratual!U117)</f>
        <v/>
      </c>
      <c r="AI117" s="147" t="str">
        <f>IF(A117="","",posicao_contratual!G117)</f>
        <v/>
      </c>
      <c r="AJ117" s="147" t="str">
        <f>IF(A117="","",posicao_contratual!K117)</f>
        <v/>
      </c>
      <c r="AK117" s="147" t="str">
        <f>IF(A117="","",posicao_contratual!O117)</f>
        <v/>
      </c>
      <c r="AL117" s="147" t="str">
        <f>IF(A117="","",posicao_contratual!S117)</f>
        <v/>
      </c>
      <c r="AM117" s="147" t="str">
        <f>IF(A117="","",posicao_contratual!W117)</f>
        <v/>
      </c>
      <c r="AN117" s="148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7" t="str">
        <f>IF(A118="","",posicao_contratual!E118)</f>
        <v/>
      </c>
      <c r="AE118" s="147" t="str">
        <f>IF(A118="","",posicao_contratual!I118)</f>
        <v/>
      </c>
      <c r="AF118" s="147" t="str">
        <f>IF(A118="","",posicao_contratual!M118)</f>
        <v/>
      </c>
      <c r="AG118" s="147" t="str">
        <f>IF(A118="","",posicao_contratual!Q118)</f>
        <v/>
      </c>
      <c r="AH118" s="147" t="str">
        <f>IF(A118="","",posicao_contratual!U118)</f>
        <v/>
      </c>
      <c r="AI118" s="147" t="str">
        <f>IF(A118="","",posicao_contratual!G118)</f>
        <v/>
      </c>
      <c r="AJ118" s="147" t="str">
        <f>IF(A118="","",posicao_contratual!K118)</f>
        <v/>
      </c>
      <c r="AK118" s="147" t="str">
        <f>IF(A118="","",posicao_contratual!O118)</f>
        <v/>
      </c>
      <c r="AL118" s="147" t="str">
        <f>IF(A118="","",posicao_contratual!S118)</f>
        <v/>
      </c>
      <c r="AM118" s="147" t="str">
        <f>IF(A118="","",posicao_contratual!W118)</f>
        <v/>
      </c>
      <c r="AN118" s="148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7" t="str">
        <f>IF(A119="","",posicao_contratual!E119)</f>
        <v/>
      </c>
      <c r="AE119" s="147" t="str">
        <f>IF(A119="","",posicao_contratual!I119)</f>
        <v/>
      </c>
      <c r="AF119" s="147" t="str">
        <f>IF(A119="","",posicao_contratual!M119)</f>
        <v/>
      </c>
      <c r="AG119" s="147" t="str">
        <f>IF(A119="","",posicao_contratual!Q119)</f>
        <v/>
      </c>
      <c r="AH119" s="147" t="str">
        <f>IF(A119="","",posicao_contratual!U119)</f>
        <v/>
      </c>
      <c r="AI119" s="147" t="str">
        <f>IF(A119="","",posicao_contratual!G119)</f>
        <v/>
      </c>
      <c r="AJ119" s="147" t="str">
        <f>IF(A119="","",posicao_contratual!K119)</f>
        <v/>
      </c>
      <c r="AK119" s="147" t="str">
        <f>IF(A119="","",posicao_contratual!O119)</f>
        <v/>
      </c>
      <c r="AL119" s="147" t="str">
        <f>IF(A119="","",posicao_contratual!S119)</f>
        <v/>
      </c>
      <c r="AM119" s="147" t="str">
        <f>IF(A119="","",posicao_contratual!W119)</f>
        <v/>
      </c>
      <c r="AN119" s="148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7" t="str">
        <f>IF(A120="","",posicao_contratual!E120)</f>
        <v/>
      </c>
      <c r="AE120" s="147" t="str">
        <f>IF(A120="","",posicao_contratual!I120)</f>
        <v/>
      </c>
      <c r="AF120" s="147" t="str">
        <f>IF(A120="","",posicao_contratual!M120)</f>
        <v/>
      </c>
      <c r="AG120" s="147" t="str">
        <f>IF(A120="","",posicao_contratual!Q120)</f>
        <v/>
      </c>
      <c r="AH120" s="147" t="str">
        <f>IF(A120="","",posicao_contratual!U120)</f>
        <v/>
      </c>
      <c r="AI120" s="147" t="str">
        <f>IF(A120="","",posicao_contratual!G120)</f>
        <v/>
      </c>
      <c r="AJ120" s="147" t="str">
        <f>IF(A120="","",posicao_contratual!K120)</f>
        <v/>
      </c>
      <c r="AK120" s="147" t="str">
        <f>IF(A120="","",posicao_contratual!O120)</f>
        <v/>
      </c>
      <c r="AL120" s="147" t="str">
        <f>IF(A120="","",posicao_contratual!S120)</f>
        <v/>
      </c>
      <c r="AM120" s="147" t="str">
        <f>IF(A120="","",posicao_contratual!W120)</f>
        <v/>
      </c>
      <c r="AN120" s="148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7" t="str">
        <f>IF(A121="","",posicao_contratual!E121)</f>
        <v/>
      </c>
      <c r="AE121" s="147" t="str">
        <f>IF(A121="","",posicao_contratual!I121)</f>
        <v/>
      </c>
      <c r="AF121" s="147" t="str">
        <f>IF(A121="","",posicao_contratual!M121)</f>
        <v/>
      </c>
      <c r="AG121" s="147" t="str">
        <f>IF(A121="","",posicao_contratual!Q121)</f>
        <v/>
      </c>
      <c r="AH121" s="147" t="str">
        <f>IF(A121="","",posicao_contratual!U121)</f>
        <v/>
      </c>
      <c r="AI121" s="147" t="str">
        <f>IF(A121="","",posicao_contratual!G121)</f>
        <v/>
      </c>
      <c r="AJ121" s="147" t="str">
        <f>IF(A121="","",posicao_contratual!K121)</f>
        <v/>
      </c>
      <c r="AK121" s="147" t="str">
        <f>IF(A121="","",posicao_contratual!O121)</f>
        <v/>
      </c>
      <c r="AL121" s="147" t="str">
        <f>IF(A121="","",posicao_contratual!S121)</f>
        <v/>
      </c>
      <c r="AM121" s="147" t="str">
        <f>IF(A121="","",posicao_contratual!W121)</f>
        <v/>
      </c>
      <c r="AN121" s="148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7" t="str">
        <f>IF(A122="","",posicao_contratual!E122)</f>
        <v/>
      </c>
      <c r="AE122" s="147" t="str">
        <f>IF(A122="","",posicao_contratual!I122)</f>
        <v/>
      </c>
      <c r="AF122" s="147" t="str">
        <f>IF(A122="","",posicao_contratual!M122)</f>
        <v/>
      </c>
      <c r="AG122" s="147" t="str">
        <f>IF(A122="","",posicao_contratual!Q122)</f>
        <v/>
      </c>
      <c r="AH122" s="147" t="str">
        <f>IF(A122="","",posicao_contratual!U122)</f>
        <v/>
      </c>
      <c r="AI122" s="147" t="str">
        <f>IF(A122="","",posicao_contratual!G122)</f>
        <v/>
      </c>
      <c r="AJ122" s="147" t="str">
        <f>IF(A122="","",posicao_contratual!K122)</f>
        <v/>
      </c>
      <c r="AK122" s="147" t="str">
        <f>IF(A122="","",posicao_contratual!O122)</f>
        <v/>
      </c>
      <c r="AL122" s="147" t="str">
        <f>IF(A122="","",posicao_contratual!S122)</f>
        <v/>
      </c>
      <c r="AM122" s="147" t="str">
        <f>IF(A122="","",posicao_contratual!W122)</f>
        <v/>
      </c>
      <c r="AN122" s="148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7" t="str">
        <f>IF(A123="","",posicao_contratual!E123)</f>
        <v/>
      </c>
      <c r="AE123" s="147" t="str">
        <f>IF(A123="","",posicao_contratual!I123)</f>
        <v/>
      </c>
      <c r="AF123" s="147" t="str">
        <f>IF(A123="","",posicao_contratual!M123)</f>
        <v/>
      </c>
      <c r="AG123" s="147" t="str">
        <f>IF(A123="","",posicao_contratual!Q123)</f>
        <v/>
      </c>
      <c r="AH123" s="147" t="str">
        <f>IF(A123="","",posicao_contratual!U123)</f>
        <v/>
      </c>
      <c r="AI123" s="147" t="str">
        <f>IF(A123="","",posicao_contratual!G123)</f>
        <v/>
      </c>
      <c r="AJ123" s="147" t="str">
        <f>IF(A123="","",posicao_contratual!K123)</f>
        <v/>
      </c>
      <c r="AK123" s="147" t="str">
        <f>IF(A123="","",posicao_contratual!O123)</f>
        <v/>
      </c>
      <c r="AL123" s="147" t="str">
        <f>IF(A123="","",posicao_contratual!S123)</f>
        <v/>
      </c>
      <c r="AM123" s="147" t="str">
        <f>IF(A123="","",posicao_contratual!W123)</f>
        <v/>
      </c>
      <c r="AN123" s="148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7" t="str">
        <f>IF(A124="","",posicao_contratual!E124)</f>
        <v/>
      </c>
      <c r="AE124" s="147" t="str">
        <f>IF(A124="","",posicao_contratual!I124)</f>
        <v/>
      </c>
      <c r="AF124" s="147" t="str">
        <f>IF(A124="","",posicao_contratual!M124)</f>
        <v/>
      </c>
      <c r="AG124" s="147" t="str">
        <f>IF(A124="","",posicao_contratual!Q124)</f>
        <v/>
      </c>
      <c r="AH124" s="147" t="str">
        <f>IF(A124="","",posicao_contratual!U124)</f>
        <v/>
      </c>
      <c r="AI124" s="147" t="str">
        <f>IF(A124="","",posicao_contratual!G124)</f>
        <v/>
      </c>
      <c r="AJ124" s="147" t="str">
        <f>IF(A124="","",posicao_contratual!K124)</f>
        <v/>
      </c>
      <c r="AK124" s="147" t="str">
        <f>IF(A124="","",posicao_contratual!O124)</f>
        <v/>
      </c>
      <c r="AL124" s="147" t="str">
        <f>IF(A124="","",posicao_contratual!S124)</f>
        <v/>
      </c>
      <c r="AM124" s="147" t="str">
        <f>IF(A124="","",posicao_contratual!W124)</f>
        <v/>
      </c>
      <c r="AN124" s="148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7" t="str">
        <f>IF(A125="","",posicao_contratual!E125)</f>
        <v/>
      </c>
      <c r="AE125" s="147" t="str">
        <f>IF(A125="","",posicao_contratual!I125)</f>
        <v/>
      </c>
      <c r="AF125" s="147" t="str">
        <f>IF(A125="","",posicao_contratual!M125)</f>
        <v/>
      </c>
      <c r="AG125" s="147" t="str">
        <f>IF(A125="","",posicao_contratual!Q125)</f>
        <v/>
      </c>
      <c r="AH125" s="147" t="str">
        <f>IF(A125="","",posicao_contratual!U125)</f>
        <v/>
      </c>
      <c r="AI125" s="147" t="str">
        <f>IF(A125="","",posicao_contratual!G125)</f>
        <v/>
      </c>
      <c r="AJ125" s="147" t="str">
        <f>IF(A125="","",posicao_contratual!K125)</f>
        <v/>
      </c>
      <c r="AK125" s="147" t="str">
        <f>IF(A125="","",posicao_contratual!O125)</f>
        <v/>
      </c>
      <c r="AL125" s="147" t="str">
        <f>IF(A125="","",posicao_contratual!S125)</f>
        <v/>
      </c>
      <c r="AM125" s="147" t="str">
        <f>IF(A125="","",posicao_contratual!W125)</f>
        <v/>
      </c>
      <c r="AN125" s="148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7" t="str">
        <f>IF(A126="","",posicao_contratual!E126)</f>
        <v/>
      </c>
      <c r="AE126" s="147" t="str">
        <f>IF(A126="","",posicao_contratual!I126)</f>
        <v/>
      </c>
      <c r="AF126" s="147" t="str">
        <f>IF(A126="","",posicao_contratual!M126)</f>
        <v/>
      </c>
      <c r="AG126" s="147" t="str">
        <f>IF(A126="","",posicao_contratual!Q126)</f>
        <v/>
      </c>
      <c r="AH126" s="147" t="str">
        <f>IF(A126="","",posicao_contratual!U126)</f>
        <v/>
      </c>
      <c r="AI126" s="147" t="str">
        <f>IF(A126="","",posicao_contratual!G126)</f>
        <v/>
      </c>
      <c r="AJ126" s="147" t="str">
        <f>IF(A126="","",posicao_contratual!K126)</f>
        <v/>
      </c>
      <c r="AK126" s="147" t="str">
        <f>IF(A126="","",posicao_contratual!O126)</f>
        <v/>
      </c>
      <c r="AL126" s="147" t="str">
        <f>IF(A126="","",posicao_contratual!S126)</f>
        <v/>
      </c>
      <c r="AM126" s="147" t="str">
        <f>IF(A126="","",posicao_contratual!W126)</f>
        <v/>
      </c>
      <c r="AN126" s="148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7" t="str">
        <f>IF(A127="","",posicao_contratual!E127)</f>
        <v/>
      </c>
      <c r="AE127" s="147" t="str">
        <f>IF(A127="","",posicao_contratual!I127)</f>
        <v/>
      </c>
      <c r="AF127" s="147" t="str">
        <f>IF(A127="","",posicao_contratual!M127)</f>
        <v/>
      </c>
      <c r="AG127" s="147" t="str">
        <f>IF(A127="","",posicao_contratual!Q127)</f>
        <v/>
      </c>
      <c r="AH127" s="147" t="str">
        <f>IF(A127="","",posicao_contratual!U127)</f>
        <v/>
      </c>
      <c r="AI127" s="147" t="str">
        <f>IF(A127="","",posicao_contratual!G127)</f>
        <v/>
      </c>
      <c r="AJ127" s="147" t="str">
        <f>IF(A127="","",posicao_contratual!K127)</f>
        <v/>
      </c>
      <c r="AK127" s="147" t="str">
        <f>IF(A127="","",posicao_contratual!O127)</f>
        <v/>
      </c>
      <c r="AL127" s="147" t="str">
        <f>IF(A127="","",posicao_contratual!S127)</f>
        <v/>
      </c>
      <c r="AM127" s="147" t="str">
        <f>IF(A127="","",posicao_contratual!W127)</f>
        <v/>
      </c>
      <c r="AN127" s="148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7" t="str">
        <f>IF(A128="","",posicao_contratual!E128)</f>
        <v/>
      </c>
      <c r="AE128" s="147" t="str">
        <f>IF(A128="","",posicao_contratual!I128)</f>
        <v/>
      </c>
      <c r="AF128" s="147" t="str">
        <f>IF(A128="","",posicao_contratual!M128)</f>
        <v/>
      </c>
      <c r="AG128" s="147" t="str">
        <f>IF(A128="","",posicao_contratual!Q128)</f>
        <v/>
      </c>
      <c r="AH128" s="147" t="str">
        <f>IF(A128="","",posicao_contratual!U128)</f>
        <v/>
      </c>
      <c r="AI128" s="147" t="str">
        <f>IF(A128="","",posicao_contratual!G128)</f>
        <v/>
      </c>
      <c r="AJ128" s="147" t="str">
        <f>IF(A128="","",posicao_contratual!K128)</f>
        <v/>
      </c>
      <c r="AK128" s="147" t="str">
        <f>IF(A128="","",posicao_contratual!O128)</f>
        <v/>
      </c>
      <c r="AL128" s="147" t="str">
        <f>IF(A128="","",posicao_contratual!S128)</f>
        <v/>
      </c>
      <c r="AM128" s="147" t="str">
        <f>IF(A128="","",posicao_contratual!W128)</f>
        <v/>
      </c>
      <c r="AN128" s="148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7" t="str">
        <f>IF(A129="","",posicao_contratual!E129)</f>
        <v/>
      </c>
      <c r="AE129" s="147" t="str">
        <f>IF(A129="","",posicao_contratual!I129)</f>
        <v/>
      </c>
      <c r="AF129" s="147" t="str">
        <f>IF(A129="","",posicao_contratual!M129)</f>
        <v/>
      </c>
      <c r="AG129" s="147" t="str">
        <f>IF(A129="","",posicao_contratual!Q129)</f>
        <v/>
      </c>
      <c r="AH129" s="147" t="str">
        <f>IF(A129="","",posicao_contratual!U129)</f>
        <v/>
      </c>
      <c r="AI129" s="147" t="str">
        <f>IF(A129="","",posicao_contratual!G129)</f>
        <v/>
      </c>
      <c r="AJ129" s="147" t="str">
        <f>IF(A129="","",posicao_contratual!K129)</f>
        <v/>
      </c>
      <c r="AK129" s="147" t="str">
        <f>IF(A129="","",posicao_contratual!O129)</f>
        <v/>
      </c>
      <c r="AL129" s="147" t="str">
        <f>IF(A129="","",posicao_contratual!S129)</f>
        <v/>
      </c>
      <c r="AM129" s="147" t="str">
        <f>IF(A129="","",posicao_contratual!W129)</f>
        <v/>
      </c>
      <c r="AN129" s="148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7" t="str">
        <f>IF(A130="","",posicao_contratual!E130)</f>
        <v/>
      </c>
      <c r="AE130" s="147" t="str">
        <f>IF(A130="","",posicao_contratual!I130)</f>
        <v/>
      </c>
      <c r="AF130" s="147" t="str">
        <f>IF(A130="","",posicao_contratual!M130)</f>
        <v/>
      </c>
      <c r="AG130" s="147" t="str">
        <f>IF(A130="","",posicao_contratual!Q130)</f>
        <v/>
      </c>
      <c r="AH130" s="147" t="str">
        <f>IF(A130="","",posicao_contratual!U130)</f>
        <v/>
      </c>
      <c r="AI130" s="147" t="str">
        <f>IF(A130="","",posicao_contratual!G130)</f>
        <v/>
      </c>
      <c r="AJ130" s="147" t="str">
        <f>IF(A130="","",posicao_contratual!K130)</f>
        <v/>
      </c>
      <c r="AK130" s="147" t="str">
        <f>IF(A130="","",posicao_contratual!O130)</f>
        <v/>
      </c>
      <c r="AL130" s="147" t="str">
        <f>IF(A130="","",posicao_contratual!S130)</f>
        <v/>
      </c>
      <c r="AM130" s="147" t="str">
        <f>IF(A130="","",posicao_contratual!W130)</f>
        <v/>
      </c>
      <c r="AN130" s="148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7" t="str">
        <f>IF(A131="","",posicao_contratual!E131)</f>
        <v/>
      </c>
      <c r="AE131" s="147" t="str">
        <f>IF(A131="","",posicao_contratual!I131)</f>
        <v/>
      </c>
      <c r="AF131" s="147" t="str">
        <f>IF(A131="","",posicao_contratual!M131)</f>
        <v/>
      </c>
      <c r="AG131" s="147" t="str">
        <f>IF(A131="","",posicao_contratual!Q131)</f>
        <v/>
      </c>
      <c r="AH131" s="147" t="str">
        <f>IF(A131="","",posicao_contratual!U131)</f>
        <v/>
      </c>
      <c r="AI131" s="147" t="str">
        <f>IF(A131="","",posicao_contratual!G131)</f>
        <v/>
      </c>
      <c r="AJ131" s="147" t="str">
        <f>IF(A131="","",posicao_contratual!K131)</f>
        <v/>
      </c>
      <c r="AK131" s="147" t="str">
        <f>IF(A131="","",posicao_contratual!O131)</f>
        <v/>
      </c>
      <c r="AL131" s="147" t="str">
        <f>IF(A131="","",posicao_contratual!S131)</f>
        <v/>
      </c>
      <c r="AM131" s="147" t="str">
        <f>IF(A131="","",posicao_contratual!W131)</f>
        <v/>
      </c>
      <c r="AN131" s="148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7" t="str">
        <f>IF(A132="","",posicao_contratual!E132)</f>
        <v/>
      </c>
      <c r="AE132" s="147" t="str">
        <f>IF(A132="","",posicao_contratual!I132)</f>
        <v/>
      </c>
      <c r="AF132" s="147" t="str">
        <f>IF(A132="","",posicao_contratual!M132)</f>
        <v/>
      </c>
      <c r="AG132" s="147" t="str">
        <f>IF(A132="","",posicao_contratual!Q132)</f>
        <v/>
      </c>
      <c r="AH132" s="147" t="str">
        <f>IF(A132="","",posicao_contratual!U132)</f>
        <v/>
      </c>
      <c r="AI132" s="147" t="str">
        <f>IF(A132="","",posicao_contratual!G132)</f>
        <v/>
      </c>
      <c r="AJ132" s="147" t="str">
        <f>IF(A132="","",posicao_contratual!K132)</f>
        <v/>
      </c>
      <c r="AK132" s="147" t="str">
        <f>IF(A132="","",posicao_contratual!O132)</f>
        <v/>
      </c>
      <c r="AL132" s="147" t="str">
        <f>IF(A132="","",posicao_contratual!S132)</f>
        <v/>
      </c>
      <c r="AM132" s="147" t="str">
        <f>IF(A132="","",posicao_contratual!W132)</f>
        <v/>
      </c>
      <c r="AN132" s="148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7" t="str">
        <f>IF(A133="","",posicao_contratual!E133)</f>
        <v/>
      </c>
      <c r="AE133" s="147" t="str">
        <f>IF(A133="","",posicao_contratual!I133)</f>
        <v/>
      </c>
      <c r="AF133" s="147" t="str">
        <f>IF(A133="","",posicao_contratual!M133)</f>
        <v/>
      </c>
      <c r="AG133" s="147" t="str">
        <f>IF(A133="","",posicao_contratual!Q133)</f>
        <v/>
      </c>
      <c r="AH133" s="147" t="str">
        <f>IF(A133="","",posicao_contratual!U133)</f>
        <v/>
      </c>
      <c r="AI133" s="147" t="str">
        <f>IF(A133="","",posicao_contratual!G133)</f>
        <v/>
      </c>
      <c r="AJ133" s="147" t="str">
        <f>IF(A133="","",posicao_contratual!K133)</f>
        <v/>
      </c>
      <c r="AK133" s="147" t="str">
        <f>IF(A133="","",posicao_contratual!O133)</f>
        <v/>
      </c>
      <c r="AL133" s="147" t="str">
        <f>IF(A133="","",posicao_contratual!S133)</f>
        <v/>
      </c>
      <c r="AM133" s="147" t="str">
        <f>IF(A133="","",posicao_contratual!W133)</f>
        <v/>
      </c>
      <c r="AN133" s="148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7" t="str">
        <f>IF(A134="","",posicao_contratual!E134)</f>
        <v/>
      </c>
      <c r="AE134" s="147" t="str">
        <f>IF(A134="","",posicao_contratual!I134)</f>
        <v/>
      </c>
      <c r="AF134" s="147" t="str">
        <f>IF(A134="","",posicao_contratual!M134)</f>
        <v/>
      </c>
      <c r="AG134" s="147" t="str">
        <f>IF(A134="","",posicao_contratual!Q134)</f>
        <v/>
      </c>
      <c r="AH134" s="147" t="str">
        <f>IF(A134="","",posicao_contratual!U134)</f>
        <v/>
      </c>
      <c r="AI134" s="147" t="str">
        <f>IF(A134="","",posicao_contratual!G134)</f>
        <v/>
      </c>
      <c r="AJ134" s="147" t="str">
        <f>IF(A134="","",posicao_contratual!K134)</f>
        <v/>
      </c>
      <c r="AK134" s="147" t="str">
        <f>IF(A134="","",posicao_contratual!O134)</f>
        <v/>
      </c>
      <c r="AL134" s="147" t="str">
        <f>IF(A134="","",posicao_contratual!S134)</f>
        <v/>
      </c>
      <c r="AM134" s="147" t="str">
        <f>IF(A134="","",posicao_contratual!W134)</f>
        <v/>
      </c>
      <c r="AN134" s="148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7" t="str">
        <f>IF(A135="","",posicao_contratual!E135)</f>
        <v/>
      </c>
      <c r="AE135" s="147" t="str">
        <f>IF(A135="","",posicao_contratual!I135)</f>
        <v/>
      </c>
      <c r="AF135" s="147" t="str">
        <f>IF(A135="","",posicao_contratual!M135)</f>
        <v/>
      </c>
      <c r="AG135" s="147" t="str">
        <f>IF(A135="","",posicao_contratual!Q135)</f>
        <v/>
      </c>
      <c r="AH135" s="147" t="str">
        <f>IF(A135="","",posicao_contratual!U135)</f>
        <v/>
      </c>
      <c r="AI135" s="147" t="str">
        <f>IF(A135="","",posicao_contratual!G135)</f>
        <v/>
      </c>
      <c r="AJ135" s="147" t="str">
        <f>IF(A135="","",posicao_contratual!K135)</f>
        <v/>
      </c>
      <c r="AK135" s="147" t="str">
        <f>IF(A135="","",posicao_contratual!O135)</f>
        <v/>
      </c>
      <c r="AL135" s="147" t="str">
        <f>IF(A135="","",posicao_contratual!S135)</f>
        <v/>
      </c>
      <c r="AM135" s="147" t="str">
        <f>IF(A135="","",posicao_contratual!W135)</f>
        <v/>
      </c>
      <c r="AN135" s="148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7" t="str">
        <f>IF(A136="","",posicao_contratual!E136)</f>
        <v/>
      </c>
      <c r="AE136" s="147" t="str">
        <f>IF(A136="","",posicao_contratual!I136)</f>
        <v/>
      </c>
      <c r="AF136" s="147" t="str">
        <f>IF(A136="","",posicao_contratual!M136)</f>
        <v/>
      </c>
      <c r="AG136" s="147" t="str">
        <f>IF(A136="","",posicao_contratual!Q136)</f>
        <v/>
      </c>
      <c r="AH136" s="147" t="str">
        <f>IF(A136="","",posicao_contratual!U136)</f>
        <v/>
      </c>
      <c r="AI136" s="147" t="str">
        <f>IF(A136="","",posicao_contratual!G136)</f>
        <v/>
      </c>
      <c r="AJ136" s="147" t="str">
        <f>IF(A136="","",posicao_contratual!K136)</f>
        <v/>
      </c>
      <c r="AK136" s="147" t="str">
        <f>IF(A136="","",posicao_contratual!O136)</f>
        <v/>
      </c>
      <c r="AL136" s="147" t="str">
        <f>IF(A136="","",posicao_contratual!S136)</f>
        <v/>
      </c>
      <c r="AM136" s="147" t="str">
        <f>IF(A136="","",posicao_contratual!W136)</f>
        <v/>
      </c>
      <c r="AN136" s="148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7" t="str">
        <f>IF(A137="","",posicao_contratual!E137)</f>
        <v/>
      </c>
      <c r="AE137" s="147" t="str">
        <f>IF(A137="","",posicao_contratual!I137)</f>
        <v/>
      </c>
      <c r="AF137" s="147" t="str">
        <f>IF(A137="","",posicao_contratual!M137)</f>
        <v/>
      </c>
      <c r="AG137" s="147" t="str">
        <f>IF(A137="","",posicao_contratual!Q137)</f>
        <v/>
      </c>
      <c r="AH137" s="147" t="str">
        <f>IF(A137="","",posicao_contratual!U137)</f>
        <v/>
      </c>
      <c r="AI137" s="147" t="str">
        <f>IF(A137="","",posicao_contratual!G137)</f>
        <v/>
      </c>
      <c r="AJ137" s="147" t="str">
        <f>IF(A137="","",posicao_contratual!K137)</f>
        <v/>
      </c>
      <c r="AK137" s="147" t="str">
        <f>IF(A137="","",posicao_contratual!O137)</f>
        <v/>
      </c>
      <c r="AL137" s="147" t="str">
        <f>IF(A137="","",posicao_contratual!S137)</f>
        <v/>
      </c>
      <c r="AM137" s="147" t="str">
        <f>IF(A137="","",posicao_contratual!W137)</f>
        <v/>
      </c>
      <c r="AN137" s="148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7" t="str">
        <f>IF(A138="","",posicao_contratual!E138)</f>
        <v/>
      </c>
      <c r="AE138" s="147" t="str">
        <f>IF(A138="","",posicao_contratual!I138)</f>
        <v/>
      </c>
      <c r="AF138" s="147" t="str">
        <f>IF(A138="","",posicao_contratual!M138)</f>
        <v/>
      </c>
      <c r="AG138" s="147" t="str">
        <f>IF(A138="","",posicao_contratual!Q138)</f>
        <v/>
      </c>
      <c r="AH138" s="147" t="str">
        <f>IF(A138="","",posicao_contratual!U138)</f>
        <v/>
      </c>
      <c r="AI138" s="147" t="str">
        <f>IF(A138="","",posicao_contratual!G138)</f>
        <v/>
      </c>
      <c r="AJ138" s="147" t="str">
        <f>IF(A138="","",posicao_contratual!K138)</f>
        <v/>
      </c>
      <c r="AK138" s="147" t="str">
        <f>IF(A138="","",posicao_contratual!O138)</f>
        <v/>
      </c>
      <c r="AL138" s="147" t="str">
        <f>IF(A138="","",posicao_contratual!S138)</f>
        <v/>
      </c>
      <c r="AM138" s="147" t="str">
        <f>IF(A138="","",posicao_contratual!W138)</f>
        <v/>
      </c>
      <c r="AN138" s="148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7" t="str">
        <f>IF(A139="","",posicao_contratual!E139)</f>
        <v/>
      </c>
      <c r="AE139" s="147" t="str">
        <f>IF(A139="","",posicao_contratual!I139)</f>
        <v/>
      </c>
      <c r="AF139" s="147" t="str">
        <f>IF(A139="","",posicao_contratual!M139)</f>
        <v/>
      </c>
      <c r="AG139" s="147" t="str">
        <f>IF(A139="","",posicao_contratual!Q139)</f>
        <v/>
      </c>
      <c r="AH139" s="147" t="str">
        <f>IF(A139="","",posicao_contratual!U139)</f>
        <v/>
      </c>
      <c r="AI139" s="147" t="str">
        <f>IF(A139="","",posicao_contratual!G139)</f>
        <v/>
      </c>
      <c r="AJ139" s="147" t="str">
        <f>IF(A139="","",posicao_contratual!K139)</f>
        <v/>
      </c>
      <c r="AK139" s="147" t="str">
        <f>IF(A139="","",posicao_contratual!O139)</f>
        <v/>
      </c>
      <c r="AL139" s="147" t="str">
        <f>IF(A139="","",posicao_contratual!S139)</f>
        <v/>
      </c>
      <c r="AM139" s="147" t="str">
        <f>IF(A139="","",posicao_contratual!W139)</f>
        <v/>
      </c>
      <c r="AN139" s="148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7" t="str">
        <f>IF(A140="","",posicao_contratual!E140)</f>
        <v/>
      </c>
      <c r="AE140" s="147" t="str">
        <f>IF(A140="","",posicao_contratual!I140)</f>
        <v/>
      </c>
      <c r="AF140" s="147" t="str">
        <f>IF(A140="","",posicao_contratual!M140)</f>
        <v/>
      </c>
      <c r="AG140" s="147" t="str">
        <f>IF(A140="","",posicao_contratual!Q140)</f>
        <v/>
      </c>
      <c r="AH140" s="147" t="str">
        <f>IF(A140="","",posicao_contratual!U140)</f>
        <v/>
      </c>
      <c r="AI140" s="147" t="str">
        <f>IF(A140="","",posicao_contratual!G140)</f>
        <v/>
      </c>
      <c r="AJ140" s="147" t="str">
        <f>IF(A140="","",posicao_contratual!K140)</f>
        <v/>
      </c>
      <c r="AK140" s="147" t="str">
        <f>IF(A140="","",posicao_contratual!O140)</f>
        <v/>
      </c>
      <c r="AL140" s="147" t="str">
        <f>IF(A140="","",posicao_contratual!S140)</f>
        <v/>
      </c>
      <c r="AM140" s="147" t="str">
        <f>IF(A140="","",posicao_contratual!W140)</f>
        <v/>
      </c>
      <c r="AN140" s="148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7" t="str">
        <f>IF(A141="","",posicao_contratual!E141)</f>
        <v/>
      </c>
      <c r="AE141" s="147" t="str">
        <f>IF(A141="","",posicao_contratual!I141)</f>
        <v/>
      </c>
      <c r="AF141" s="147" t="str">
        <f>IF(A141="","",posicao_contratual!M141)</f>
        <v/>
      </c>
      <c r="AG141" s="147" t="str">
        <f>IF(A141="","",posicao_contratual!Q141)</f>
        <v/>
      </c>
      <c r="AH141" s="147" t="str">
        <f>IF(A141="","",posicao_contratual!U141)</f>
        <v/>
      </c>
      <c r="AI141" s="147" t="str">
        <f>IF(A141="","",posicao_contratual!G141)</f>
        <v/>
      </c>
      <c r="AJ141" s="147" t="str">
        <f>IF(A141="","",posicao_contratual!K141)</f>
        <v/>
      </c>
      <c r="AK141" s="147" t="str">
        <f>IF(A141="","",posicao_contratual!O141)</f>
        <v/>
      </c>
      <c r="AL141" s="147" t="str">
        <f>IF(A141="","",posicao_contratual!S141)</f>
        <v/>
      </c>
      <c r="AM141" s="147" t="str">
        <f>IF(A141="","",posicao_contratual!W141)</f>
        <v/>
      </c>
      <c r="AN141" s="148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7" t="str">
        <f>IF(A142="","",posicao_contratual!E142)</f>
        <v/>
      </c>
      <c r="AE142" s="147" t="str">
        <f>IF(A142="","",posicao_contratual!I142)</f>
        <v/>
      </c>
      <c r="AF142" s="147" t="str">
        <f>IF(A142="","",posicao_contratual!M142)</f>
        <v/>
      </c>
      <c r="AG142" s="147" t="str">
        <f>IF(A142="","",posicao_contratual!Q142)</f>
        <v/>
      </c>
      <c r="AH142" s="147" t="str">
        <f>IF(A142="","",posicao_contratual!U142)</f>
        <v/>
      </c>
      <c r="AI142" s="147" t="str">
        <f>IF(A142="","",posicao_contratual!G142)</f>
        <v/>
      </c>
      <c r="AJ142" s="147" t="str">
        <f>IF(A142="","",posicao_contratual!K142)</f>
        <v/>
      </c>
      <c r="AK142" s="147" t="str">
        <f>IF(A142="","",posicao_contratual!O142)</f>
        <v/>
      </c>
      <c r="AL142" s="147" t="str">
        <f>IF(A142="","",posicao_contratual!S142)</f>
        <v/>
      </c>
      <c r="AM142" s="147" t="str">
        <f>IF(A142="","",posicao_contratual!W142)</f>
        <v/>
      </c>
      <c r="AN142" s="148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7" t="str">
        <f>IF(A143="","",posicao_contratual!E143)</f>
        <v/>
      </c>
      <c r="AE143" s="147" t="str">
        <f>IF(A143="","",posicao_contratual!I143)</f>
        <v/>
      </c>
      <c r="AF143" s="147" t="str">
        <f>IF(A143="","",posicao_contratual!M143)</f>
        <v/>
      </c>
      <c r="AG143" s="147" t="str">
        <f>IF(A143="","",posicao_contratual!Q143)</f>
        <v/>
      </c>
      <c r="AH143" s="147" t="str">
        <f>IF(A143="","",posicao_contratual!U143)</f>
        <v/>
      </c>
      <c r="AI143" s="147" t="str">
        <f>IF(A143="","",posicao_contratual!G143)</f>
        <v/>
      </c>
      <c r="AJ143" s="147" t="str">
        <f>IF(A143="","",posicao_contratual!K143)</f>
        <v/>
      </c>
      <c r="AK143" s="147" t="str">
        <f>IF(A143="","",posicao_contratual!O143)</f>
        <v/>
      </c>
      <c r="AL143" s="147" t="str">
        <f>IF(A143="","",posicao_contratual!S143)</f>
        <v/>
      </c>
      <c r="AM143" s="147" t="str">
        <f>IF(A143="","",posicao_contratual!W143)</f>
        <v/>
      </c>
      <c r="AN143" s="148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7" t="str">
        <f>IF(A144="","",posicao_contratual!E144)</f>
        <v/>
      </c>
      <c r="AE144" s="147" t="str">
        <f>IF(A144="","",posicao_contratual!I144)</f>
        <v/>
      </c>
      <c r="AF144" s="147" t="str">
        <f>IF(A144="","",posicao_contratual!M144)</f>
        <v/>
      </c>
      <c r="AG144" s="147" t="str">
        <f>IF(A144="","",posicao_contratual!Q144)</f>
        <v/>
      </c>
      <c r="AH144" s="147" t="str">
        <f>IF(A144="","",posicao_contratual!U144)</f>
        <v/>
      </c>
      <c r="AI144" s="147" t="str">
        <f>IF(A144="","",posicao_contratual!G144)</f>
        <v/>
      </c>
      <c r="AJ144" s="147" t="str">
        <f>IF(A144="","",posicao_contratual!K144)</f>
        <v/>
      </c>
      <c r="AK144" s="147" t="str">
        <f>IF(A144="","",posicao_contratual!O144)</f>
        <v/>
      </c>
      <c r="AL144" s="147" t="str">
        <f>IF(A144="","",posicao_contratual!S144)</f>
        <v/>
      </c>
      <c r="AM144" s="147" t="str">
        <f>IF(A144="","",posicao_contratual!W144)</f>
        <v/>
      </c>
      <c r="AN144" s="148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7" t="str">
        <f>IF(A145="","",posicao_contratual!E145)</f>
        <v/>
      </c>
      <c r="AE145" s="147" t="str">
        <f>IF(A145="","",posicao_contratual!I145)</f>
        <v/>
      </c>
      <c r="AF145" s="147" t="str">
        <f>IF(A145="","",posicao_contratual!M145)</f>
        <v/>
      </c>
      <c r="AG145" s="147" t="str">
        <f>IF(A145="","",posicao_contratual!Q145)</f>
        <v/>
      </c>
      <c r="AH145" s="147" t="str">
        <f>IF(A145="","",posicao_contratual!U145)</f>
        <v/>
      </c>
      <c r="AI145" s="147" t="str">
        <f>IF(A145="","",posicao_contratual!G145)</f>
        <v/>
      </c>
      <c r="AJ145" s="147" t="str">
        <f>IF(A145="","",posicao_contratual!K145)</f>
        <v/>
      </c>
      <c r="AK145" s="147" t="str">
        <f>IF(A145="","",posicao_contratual!O145)</f>
        <v/>
      </c>
      <c r="AL145" s="147" t="str">
        <f>IF(A145="","",posicao_contratual!S145)</f>
        <v/>
      </c>
      <c r="AM145" s="147" t="str">
        <f>IF(A145="","",posicao_contratual!W145)</f>
        <v/>
      </c>
      <c r="AN145" s="148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7" t="str">
        <f>IF(A146="","",posicao_contratual!E146)</f>
        <v/>
      </c>
      <c r="AE146" s="147" t="str">
        <f>IF(A146="","",posicao_contratual!I146)</f>
        <v/>
      </c>
      <c r="AF146" s="147" t="str">
        <f>IF(A146="","",posicao_contratual!M146)</f>
        <v/>
      </c>
      <c r="AG146" s="147" t="str">
        <f>IF(A146="","",posicao_contratual!Q146)</f>
        <v/>
      </c>
      <c r="AH146" s="147" t="str">
        <f>IF(A146="","",posicao_contratual!U146)</f>
        <v/>
      </c>
      <c r="AI146" s="147" t="str">
        <f>IF(A146="","",posicao_contratual!G146)</f>
        <v/>
      </c>
      <c r="AJ146" s="147" t="str">
        <f>IF(A146="","",posicao_contratual!K146)</f>
        <v/>
      </c>
      <c r="AK146" s="147" t="str">
        <f>IF(A146="","",posicao_contratual!O146)</f>
        <v/>
      </c>
      <c r="AL146" s="147" t="str">
        <f>IF(A146="","",posicao_contratual!S146)</f>
        <v/>
      </c>
      <c r="AM146" s="147" t="str">
        <f>IF(A146="","",posicao_contratual!W146)</f>
        <v/>
      </c>
      <c r="AN146" s="148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7" t="str">
        <f>IF(A147="","",posicao_contratual!E147)</f>
        <v/>
      </c>
      <c r="AE147" s="147" t="str">
        <f>IF(A147="","",posicao_contratual!I147)</f>
        <v/>
      </c>
      <c r="AF147" s="147" t="str">
        <f>IF(A147="","",posicao_contratual!M147)</f>
        <v/>
      </c>
      <c r="AG147" s="147" t="str">
        <f>IF(A147="","",posicao_contratual!Q147)</f>
        <v/>
      </c>
      <c r="AH147" s="147" t="str">
        <f>IF(A147="","",posicao_contratual!U147)</f>
        <v/>
      </c>
      <c r="AI147" s="147" t="str">
        <f>IF(A147="","",posicao_contratual!G147)</f>
        <v/>
      </c>
      <c r="AJ147" s="147" t="str">
        <f>IF(A147="","",posicao_contratual!K147)</f>
        <v/>
      </c>
      <c r="AK147" s="147" t="str">
        <f>IF(A147="","",posicao_contratual!O147)</f>
        <v/>
      </c>
      <c r="AL147" s="147" t="str">
        <f>IF(A147="","",posicao_contratual!S147)</f>
        <v/>
      </c>
      <c r="AM147" s="147" t="str">
        <f>IF(A147="","",posicao_contratual!W147)</f>
        <v/>
      </c>
      <c r="AN147" s="148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7" t="str">
        <f>IF(A148="","",posicao_contratual!E148)</f>
        <v/>
      </c>
      <c r="AE148" s="147" t="str">
        <f>IF(A148="","",posicao_contratual!I148)</f>
        <v/>
      </c>
      <c r="AF148" s="147" t="str">
        <f>IF(A148="","",posicao_contratual!M148)</f>
        <v/>
      </c>
      <c r="AG148" s="147" t="str">
        <f>IF(A148="","",posicao_contratual!Q148)</f>
        <v/>
      </c>
      <c r="AH148" s="147" t="str">
        <f>IF(A148="","",posicao_contratual!U148)</f>
        <v/>
      </c>
      <c r="AI148" s="147" t="str">
        <f>IF(A148="","",posicao_contratual!G148)</f>
        <v/>
      </c>
      <c r="AJ148" s="147" t="str">
        <f>IF(A148="","",posicao_contratual!K148)</f>
        <v/>
      </c>
      <c r="AK148" s="147" t="str">
        <f>IF(A148="","",posicao_contratual!O148)</f>
        <v/>
      </c>
      <c r="AL148" s="147" t="str">
        <f>IF(A148="","",posicao_contratual!S148)</f>
        <v/>
      </c>
      <c r="AM148" s="147" t="str">
        <f>IF(A148="","",posicao_contratual!W148)</f>
        <v/>
      </c>
      <c r="AN148" s="148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7" t="str">
        <f>IF(A149="","",posicao_contratual!E149)</f>
        <v/>
      </c>
      <c r="AE149" s="147" t="str">
        <f>IF(A149="","",posicao_contratual!I149)</f>
        <v/>
      </c>
      <c r="AF149" s="147" t="str">
        <f>IF(A149="","",posicao_contratual!M149)</f>
        <v/>
      </c>
      <c r="AG149" s="147" t="str">
        <f>IF(A149="","",posicao_contratual!Q149)</f>
        <v/>
      </c>
      <c r="AH149" s="147" t="str">
        <f>IF(A149="","",posicao_contratual!U149)</f>
        <v/>
      </c>
      <c r="AI149" s="147" t="str">
        <f>IF(A149="","",posicao_contratual!G149)</f>
        <v/>
      </c>
      <c r="AJ149" s="147" t="str">
        <f>IF(A149="","",posicao_contratual!K149)</f>
        <v/>
      </c>
      <c r="AK149" s="147" t="str">
        <f>IF(A149="","",posicao_contratual!O149)</f>
        <v/>
      </c>
      <c r="AL149" s="147" t="str">
        <f>IF(A149="","",posicao_contratual!S149)</f>
        <v/>
      </c>
      <c r="AM149" s="147" t="str">
        <f>IF(A149="","",posicao_contratual!W149)</f>
        <v/>
      </c>
      <c r="AN149" s="148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7" t="str">
        <f>IF(A150="","",posicao_contratual!E150)</f>
        <v/>
      </c>
      <c r="AE150" s="147" t="str">
        <f>IF(A150="","",posicao_contratual!I150)</f>
        <v/>
      </c>
      <c r="AF150" s="147" t="str">
        <f>IF(A150="","",posicao_contratual!M150)</f>
        <v/>
      </c>
      <c r="AG150" s="147" t="str">
        <f>IF(A150="","",posicao_contratual!Q150)</f>
        <v/>
      </c>
      <c r="AH150" s="147" t="str">
        <f>IF(A150="","",posicao_contratual!U150)</f>
        <v/>
      </c>
      <c r="AI150" s="147" t="str">
        <f>IF(A150="","",posicao_contratual!G150)</f>
        <v/>
      </c>
      <c r="AJ150" s="147" t="str">
        <f>IF(A150="","",posicao_contratual!K150)</f>
        <v/>
      </c>
      <c r="AK150" s="147" t="str">
        <f>IF(A150="","",posicao_contratual!O150)</f>
        <v/>
      </c>
      <c r="AL150" s="147" t="str">
        <f>IF(A150="","",posicao_contratual!S150)</f>
        <v/>
      </c>
      <c r="AM150" s="147" t="str">
        <f>IF(A150="","",posicao_contratual!W150)</f>
        <v/>
      </c>
      <c r="AN150" s="148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7" t="str">
        <f>IF(A151="","",posicao_contratual!E151)</f>
        <v/>
      </c>
      <c r="AE151" s="147" t="str">
        <f>IF(A151="","",posicao_contratual!I151)</f>
        <v/>
      </c>
      <c r="AF151" s="147" t="str">
        <f>IF(A151="","",posicao_contratual!M151)</f>
        <v/>
      </c>
      <c r="AG151" s="147" t="str">
        <f>IF(A151="","",posicao_contratual!Q151)</f>
        <v/>
      </c>
      <c r="AH151" s="147" t="str">
        <f>IF(A151="","",posicao_contratual!U151)</f>
        <v/>
      </c>
      <c r="AI151" s="147" t="str">
        <f>IF(A151="","",posicao_contratual!G151)</f>
        <v/>
      </c>
      <c r="AJ151" s="147" t="str">
        <f>IF(A151="","",posicao_contratual!K151)</f>
        <v/>
      </c>
      <c r="AK151" s="147" t="str">
        <f>IF(A151="","",posicao_contratual!O151)</f>
        <v/>
      </c>
      <c r="AL151" s="147" t="str">
        <f>IF(A151="","",posicao_contratual!S151)</f>
        <v/>
      </c>
      <c r="AM151" s="147" t="str">
        <f>IF(A151="","",posicao_contratual!W151)</f>
        <v/>
      </c>
      <c r="AN151" s="148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7" t="str">
        <f>IF(A152="","",posicao_contratual!E152)</f>
        <v/>
      </c>
      <c r="AE152" s="147" t="str">
        <f>IF(A152="","",posicao_contratual!I152)</f>
        <v/>
      </c>
      <c r="AF152" s="147" t="str">
        <f>IF(A152="","",posicao_contratual!M152)</f>
        <v/>
      </c>
      <c r="AG152" s="147" t="str">
        <f>IF(A152="","",posicao_contratual!Q152)</f>
        <v/>
      </c>
      <c r="AH152" s="147" t="str">
        <f>IF(A152="","",posicao_contratual!U152)</f>
        <v/>
      </c>
      <c r="AI152" s="147" t="str">
        <f>IF(A152="","",posicao_contratual!G152)</f>
        <v/>
      </c>
      <c r="AJ152" s="147" t="str">
        <f>IF(A152="","",posicao_contratual!K152)</f>
        <v/>
      </c>
      <c r="AK152" s="147" t="str">
        <f>IF(A152="","",posicao_contratual!O152)</f>
        <v/>
      </c>
      <c r="AL152" s="147" t="str">
        <f>IF(A152="","",posicao_contratual!S152)</f>
        <v/>
      </c>
      <c r="AM152" s="147" t="str">
        <f>IF(A152="","",posicao_contratual!W152)</f>
        <v/>
      </c>
      <c r="AN152" s="148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7" t="str">
        <f>IF(A153="","",posicao_contratual!E153)</f>
        <v/>
      </c>
      <c r="AE153" s="147" t="str">
        <f>IF(A153="","",posicao_contratual!I153)</f>
        <v/>
      </c>
      <c r="AF153" s="147" t="str">
        <f>IF(A153="","",posicao_contratual!M153)</f>
        <v/>
      </c>
      <c r="AG153" s="147" t="str">
        <f>IF(A153="","",posicao_contratual!Q153)</f>
        <v/>
      </c>
      <c r="AH153" s="147" t="str">
        <f>IF(A153="","",posicao_contratual!U153)</f>
        <v/>
      </c>
      <c r="AI153" s="147" t="str">
        <f>IF(A153="","",posicao_contratual!G153)</f>
        <v/>
      </c>
      <c r="AJ153" s="147" t="str">
        <f>IF(A153="","",posicao_contratual!K153)</f>
        <v/>
      </c>
      <c r="AK153" s="147" t="str">
        <f>IF(A153="","",posicao_contratual!O153)</f>
        <v/>
      </c>
      <c r="AL153" s="147" t="str">
        <f>IF(A153="","",posicao_contratual!S153)</f>
        <v/>
      </c>
      <c r="AM153" s="147" t="str">
        <f>IF(A153="","",posicao_contratual!W153)</f>
        <v/>
      </c>
      <c r="AN153" s="148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7" t="str">
        <f>IF(A154="","",posicao_contratual!E154)</f>
        <v/>
      </c>
      <c r="AE154" s="147" t="str">
        <f>IF(A154="","",posicao_contratual!I154)</f>
        <v/>
      </c>
      <c r="AF154" s="147" t="str">
        <f>IF(A154="","",posicao_contratual!M154)</f>
        <v/>
      </c>
      <c r="AG154" s="147" t="str">
        <f>IF(A154="","",posicao_contratual!Q154)</f>
        <v/>
      </c>
      <c r="AH154" s="147" t="str">
        <f>IF(A154="","",posicao_contratual!U154)</f>
        <v/>
      </c>
      <c r="AI154" s="147" t="str">
        <f>IF(A154="","",posicao_contratual!G154)</f>
        <v/>
      </c>
      <c r="AJ154" s="147" t="str">
        <f>IF(A154="","",posicao_contratual!K154)</f>
        <v/>
      </c>
      <c r="AK154" s="147" t="str">
        <f>IF(A154="","",posicao_contratual!O154)</f>
        <v/>
      </c>
      <c r="AL154" s="147" t="str">
        <f>IF(A154="","",posicao_contratual!S154)</f>
        <v/>
      </c>
      <c r="AM154" s="147" t="str">
        <f>IF(A154="","",posicao_contratual!W154)</f>
        <v/>
      </c>
      <c r="AN154" s="148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7" t="str">
        <f>IF(A155="","",posicao_contratual!E155)</f>
        <v/>
      </c>
      <c r="AE155" s="147" t="str">
        <f>IF(A155="","",posicao_contratual!I155)</f>
        <v/>
      </c>
      <c r="AF155" s="147" t="str">
        <f>IF(A155="","",posicao_contratual!M155)</f>
        <v/>
      </c>
      <c r="AG155" s="147" t="str">
        <f>IF(A155="","",posicao_contratual!Q155)</f>
        <v/>
      </c>
      <c r="AH155" s="147" t="str">
        <f>IF(A155="","",posicao_contratual!U155)</f>
        <v/>
      </c>
      <c r="AI155" s="147" t="str">
        <f>IF(A155="","",posicao_contratual!G155)</f>
        <v/>
      </c>
      <c r="AJ155" s="147" t="str">
        <f>IF(A155="","",posicao_contratual!K155)</f>
        <v/>
      </c>
      <c r="AK155" s="147" t="str">
        <f>IF(A155="","",posicao_contratual!O155)</f>
        <v/>
      </c>
      <c r="AL155" s="147" t="str">
        <f>IF(A155="","",posicao_contratual!S155)</f>
        <v/>
      </c>
      <c r="AM155" s="147" t="str">
        <f>IF(A155="","",posicao_contratual!W155)</f>
        <v/>
      </c>
      <c r="AN155" s="148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7" t="str">
        <f>IF(A156="","",posicao_contratual!E156)</f>
        <v/>
      </c>
      <c r="AE156" s="147" t="str">
        <f>IF(A156="","",posicao_contratual!I156)</f>
        <v/>
      </c>
      <c r="AF156" s="147" t="str">
        <f>IF(A156="","",posicao_contratual!M156)</f>
        <v/>
      </c>
      <c r="AG156" s="147" t="str">
        <f>IF(A156="","",posicao_contratual!Q156)</f>
        <v/>
      </c>
      <c r="AH156" s="147" t="str">
        <f>IF(A156="","",posicao_contratual!U156)</f>
        <v/>
      </c>
      <c r="AI156" s="147" t="str">
        <f>IF(A156="","",posicao_contratual!G156)</f>
        <v/>
      </c>
      <c r="AJ156" s="147" t="str">
        <f>IF(A156="","",posicao_contratual!K156)</f>
        <v/>
      </c>
      <c r="AK156" s="147" t="str">
        <f>IF(A156="","",posicao_contratual!O156)</f>
        <v/>
      </c>
      <c r="AL156" s="147" t="str">
        <f>IF(A156="","",posicao_contratual!S156)</f>
        <v/>
      </c>
      <c r="AM156" s="147" t="str">
        <f>IF(A156="","",posicao_contratual!W156)</f>
        <v/>
      </c>
      <c r="AN156" s="148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7" t="str">
        <f>IF(A157="","",posicao_contratual!E157)</f>
        <v/>
      </c>
      <c r="AE157" s="147" t="str">
        <f>IF(A157="","",posicao_contratual!I157)</f>
        <v/>
      </c>
      <c r="AF157" s="147" t="str">
        <f>IF(A157="","",posicao_contratual!M157)</f>
        <v/>
      </c>
      <c r="AG157" s="147" t="str">
        <f>IF(A157="","",posicao_contratual!Q157)</f>
        <v/>
      </c>
      <c r="AH157" s="147" t="str">
        <f>IF(A157="","",posicao_contratual!U157)</f>
        <v/>
      </c>
      <c r="AI157" s="147" t="str">
        <f>IF(A157="","",posicao_contratual!G157)</f>
        <v/>
      </c>
      <c r="AJ157" s="147" t="str">
        <f>IF(A157="","",posicao_contratual!K157)</f>
        <v/>
      </c>
      <c r="AK157" s="147" t="str">
        <f>IF(A157="","",posicao_contratual!O157)</f>
        <v/>
      </c>
      <c r="AL157" s="147" t="str">
        <f>IF(A157="","",posicao_contratual!S157)</f>
        <v/>
      </c>
      <c r="AM157" s="147" t="str">
        <f>IF(A157="","",posicao_contratual!W157)</f>
        <v/>
      </c>
      <c r="AN157" s="148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7" t="str">
        <f>IF(A158="","",posicao_contratual!E158)</f>
        <v/>
      </c>
      <c r="AE158" s="147" t="str">
        <f>IF(A158="","",posicao_contratual!I158)</f>
        <v/>
      </c>
      <c r="AF158" s="147" t="str">
        <f>IF(A158="","",posicao_contratual!M158)</f>
        <v/>
      </c>
      <c r="AG158" s="147" t="str">
        <f>IF(A158="","",posicao_contratual!Q158)</f>
        <v/>
      </c>
      <c r="AH158" s="147" t="str">
        <f>IF(A158="","",posicao_contratual!U158)</f>
        <v/>
      </c>
      <c r="AI158" s="147" t="str">
        <f>IF(A158="","",posicao_contratual!G158)</f>
        <v/>
      </c>
      <c r="AJ158" s="147" t="str">
        <f>IF(A158="","",posicao_contratual!K158)</f>
        <v/>
      </c>
      <c r="AK158" s="147" t="str">
        <f>IF(A158="","",posicao_contratual!O158)</f>
        <v/>
      </c>
      <c r="AL158" s="147" t="str">
        <f>IF(A158="","",posicao_contratual!S158)</f>
        <v/>
      </c>
      <c r="AM158" s="147" t="str">
        <f>IF(A158="","",posicao_contratual!W158)</f>
        <v/>
      </c>
      <c r="AN158" s="148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7" t="str">
        <f>IF(A159="","",posicao_contratual!E159)</f>
        <v/>
      </c>
      <c r="AE159" s="147" t="str">
        <f>IF(A159="","",posicao_contratual!I159)</f>
        <v/>
      </c>
      <c r="AF159" s="147" t="str">
        <f>IF(A159="","",posicao_contratual!M159)</f>
        <v/>
      </c>
      <c r="AG159" s="147" t="str">
        <f>IF(A159="","",posicao_contratual!Q159)</f>
        <v/>
      </c>
      <c r="AH159" s="147" t="str">
        <f>IF(A159="","",posicao_contratual!U159)</f>
        <v/>
      </c>
      <c r="AI159" s="147" t="str">
        <f>IF(A159="","",posicao_contratual!G159)</f>
        <v/>
      </c>
      <c r="AJ159" s="147" t="str">
        <f>IF(A159="","",posicao_contratual!K159)</f>
        <v/>
      </c>
      <c r="AK159" s="147" t="str">
        <f>IF(A159="","",posicao_contratual!O159)</f>
        <v/>
      </c>
      <c r="AL159" s="147" t="str">
        <f>IF(A159="","",posicao_contratual!S159)</f>
        <v/>
      </c>
      <c r="AM159" s="147" t="str">
        <f>IF(A159="","",posicao_contratual!W159)</f>
        <v/>
      </c>
      <c r="AN159" s="148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7" t="str">
        <f>IF(A160="","",posicao_contratual!E160)</f>
        <v/>
      </c>
      <c r="AE160" s="147" t="str">
        <f>IF(A160="","",posicao_contratual!I160)</f>
        <v/>
      </c>
      <c r="AF160" s="147" t="str">
        <f>IF(A160="","",posicao_contratual!M160)</f>
        <v/>
      </c>
      <c r="AG160" s="147" t="str">
        <f>IF(A160="","",posicao_contratual!Q160)</f>
        <v/>
      </c>
      <c r="AH160" s="147" t="str">
        <f>IF(A160="","",posicao_contratual!U160)</f>
        <v/>
      </c>
      <c r="AI160" s="147" t="str">
        <f>IF(A160="","",posicao_contratual!G160)</f>
        <v/>
      </c>
      <c r="AJ160" s="147" t="str">
        <f>IF(A160="","",posicao_contratual!K160)</f>
        <v/>
      </c>
      <c r="AK160" s="147" t="str">
        <f>IF(A160="","",posicao_contratual!O160)</f>
        <v/>
      </c>
      <c r="AL160" s="147" t="str">
        <f>IF(A160="","",posicao_contratual!S160)</f>
        <v/>
      </c>
      <c r="AM160" s="147" t="str">
        <f>IF(A160="","",posicao_contratual!W160)</f>
        <v/>
      </c>
      <c r="AN160" s="148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7" t="str">
        <f>IF(A161="","",posicao_contratual!E161)</f>
        <v/>
      </c>
      <c r="AE161" s="147" t="str">
        <f>IF(A161="","",posicao_contratual!I161)</f>
        <v/>
      </c>
      <c r="AF161" s="147" t="str">
        <f>IF(A161="","",posicao_contratual!M161)</f>
        <v/>
      </c>
      <c r="AG161" s="147" t="str">
        <f>IF(A161="","",posicao_contratual!Q161)</f>
        <v/>
      </c>
      <c r="AH161" s="147" t="str">
        <f>IF(A161="","",posicao_contratual!U161)</f>
        <v/>
      </c>
      <c r="AI161" s="147" t="str">
        <f>IF(A161="","",posicao_contratual!G161)</f>
        <v/>
      </c>
      <c r="AJ161" s="147" t="str">
        <f>IF(A161="","",posicao_contratual!K161)</f>
        <v/>
      </c>
      <c r="AK161" s="147" t="str">
        <f>IF(A161="","",posicao_contratual!O161)</f>
        <v/>
      </c>
      <c r="AL161" s="147" t="str">
        <f>IF(A161="","",posicao_contratual!S161)</f>
        <v/>
      </c>
      <c r="AM161" s="147" t="str">
        <f>IF(A161="","",posicao_contratual!W161)</f>
        <v/>
      </c>
      <c r="AN161" s="148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7" t="str">
        <f>IF(A162="","",posicao_contratual!E162)</f>
        <v/>
      </c>
      <c r="AE162" s="147" t="str">
        <f>IF(A162="","",posicao_contratual!I162)</f>
        <v/>
      </c>
      <c r="AF162" s="147" t="str">
        <f>IF(A162="","",posicao_contratual!M162)</f>
        <v/>
      </c>
      <c r="AG162" s="147" t="str">
        <f>IF(A162="","",posicao_contratual!Q162)</f>
        <v/>
      </c>
      <c r="AH162" s="147" t="str">
        <f>IF(A162="","",posicao_contratual!U162)</f>
        <v/>
      </c>
      <c r="AI162" s="147" t="str">
        <f>IF(A162="","",posicao_contratual!G162)</f>
        <v/>
      </c>
      <c r="AJ162" s="147" t="str">
        <f>IF(A162="","",posicao_contratual!K162)</f>
        <v/>
      </c>
      <c r="AK162" s="147" t="str">
        <f>IF(A162="","",posicao_contratual!O162)</f>
        <v/>
      </c>
      <c r="AL162" s="147" t="str">
        <f>IF(A162="","",posicao_contratual!S162)</f>
        <v/>
      </c>
      <c r="AM162" s="147" t="str">
        <f>IF(A162="","",posicao_contratual!W162)</f>
        <v/>
      </c>
      <c r="AN162" s="148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7" t="str">
        <f>IF(A163="","",posicao_contratual!E163)</f>
        <v/>
      </c>
      <c r="AE163" s="147" t="str">
        <f>IF(A163="","",posicao_contratual!I163)</f>
        <v/>
      </c>
      <c r="AF163" s="147" t="str">
        <f>IF(A163="","",posicao_contratual!M163)</f>
        <v/>
      </c>
      <c r="AG163" s="147" t="str">
        <f>IF(A163="","",posicao_contratual!Q163)</f>
        <v/>
      </c>
      <c r="AH163" s="147" t="str">
        <f>IF(A163="","",posicao_contratual!U163)</f>
        <v/>
      </c>
      <c r="AI163" s="147" t="str">
        <f>IF(A163="","",posicao_contratual!G163)</f>
        <v/>
      </c>
      <c r="AJ163" s="147" t="str">
        <f>IF(A163="","",posicao_contratual!K163)</f>
        <v/>
      </c>
      <c r="AK163" s="147" t="str">
        <f>IF(A163="","",posicao_contratual!O163)</f>
        <v/>
      </c>
      <c r="AL163" s="147" t="str">
        <f>IF(A163="","",posicao_contratual!S163)</f>
        <v/>
      </c>
      <c r="AM163" s="147" t="str">
        <f>IF(A163="","",posicao_contratual!W163)</f>
        <v/>
      </c>
      <c r="AN163" s="148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7" t="str">
        <f>IF(A164="","",posicao_contratual!E164)</f>
        <v/>
      </c>
      <c r="AE164" s="147" t="str">
        <f>IF(A164="","",posicao_contratual!I164)</f>
        <v/>
      </c>
      <c r="AF164" s="147" t="str">
        <f>IF(A164="","",posicao_contratual!M164)</f>
        <v/>
      </c>
      <c r="AG164" s="147" t="str">
        <f>IF(A164="","",posicao_contratual!Q164)</f>
        <v/>
      </c>
      <c r="AH164" s="147" t="str">
        <f>IF(A164="","",posicao_contratual!U164)</f>
        <v/>
      </c>
      <c r="AI164" s="147" t="str">
        <f>IF(A164="","",posicao_contratual!G164)</f>
        <v/>
      </c>
      <c r="AJ164" s="147" t="str">
        <f>IF(A164="","",posicao_contratual!K164)</f>
        <v/>
      </c>
      <c r="AK164" s="147" t="str">
        <f>IF(A164="","",posicao_contratual!O164)</f>
        <v/>
      </c>
      <c r="AL164" s="147" t="str">
        <f>IF(A164="","",posicao_contratual!S164)</f>
        <v/>
      </c>
      <c r="AM164" s="147" t="str">
        <f>IF(A164="","",posicao_contratual!W164)</f>
        <v/>
      </c>
      <c r="AN164" s="148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7" t="str">
        <f>IF(A165="","",posicao_contratual!E165)</f>
        <v/>
      </c>
      <c r="AE165" s="147" t="str">
        <f>IF(A165="","",posicao_contratual!I165)</f>
        <v/>
      </c>
      <c r="AF165" s="147" t="str">
        <f>IF(A165="","",posicao_contratual!M165)</f>
        <v/>
      </c>
      <c r="AG165" s="147" t="str">
        <f>IF(A165="","",posicao_contratual!Q165)</f>
        <v/>
      </c>
      <c r="AH165" s="147" t="str">
        <f>IF(A165="","",posicao_contratual!U165)</f>
        <v/>
      </c>
      <c r="AI165" s="147" t="str">
        <f>IF(A165="","",posicao_contratual!G165)</f>
        <v/>
      </c>
      <c r="AJ165" s="147" t="str">
        <f>IF(A165="","",posicao_contratual!K165)</f>
        <v/>
      </c>
      <c r="AK165" s="147" t="str">
        <f>IF(A165="","",posicao_contratual!O165)</f>
        <v/>
      </c>
      <c r="AL165" s="147" t="str">
        <f>IF(A165="","",posicao_contratual!S165)</f>
        <v/>
      </c>
      <c r="AM165" s="147" t="str">
        <f>IF(A165="","",posicao_contratual!W165)</f>
        <v/>
      </c>
      <c r="AN165" s="148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7" t="str">
        <f>IF(A166="","",posicao_contratual!E166)</f>
        <v/>
      </c>
      <c r="AE166" s="147" t="str">
        <f>IF(A166="","",posicao_contratual!I166)</f>
        <v/>
      </c>
      <c r="AF166" s="147" t="str">
        <f>IF(A166="","",posicao_contratual!M166)</f>
        <v/>
      </c>
      <c r="AG166" s="147" t="str">
        <f>IF(A166="","",posicao_contratual!Q166)</f>
        <v/>
      </c>
      <c r="AH166" s="147" t="str">
        <f>IF(A166="","",posicao_contratual!U166)</f>
        <v/>
      </c>
      <c r="AI166" s="147" t="str">
        <f>IF(A166="","",posicao_contratual!G166)</f>
        <v/>
      </c>
      <c r="AJ166" s="147" t="str">
        <f>IF(A166="","",posicao_contratual!K166)</f>
        <v/>
      </c>
      <c r="AK166" s="147" t="str">
        <f>IF(A166="","",posicao_contratual!O166)</f>
        <v/>
      </c>
      <c r="AL166" s="147" t="str">
        <f>IF(A166="","",posicao_contratual!S166)</f>
        <v/>
      </c>
      <c r="AM166" s="147" t="str">
        <f>IF(A166="","",posicao_contratual!W166)</f>
        <v/>
      </c>
      <c r="AN166" s="148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7" t="str">
        <f>IF(A167="","",posicao_contratual!E167)</f>
        <v/>
      </c>
      <c r="AE167" s="147" t="str">
        <f>IF(A167="","",posicao_contratual!I167)</f>
        <v/>
      </c>
      <c r="AF167" s="147" t="str">
        <f>IF(A167="","",posicao_contratual!M167)</f>
        <v/>
      </c>
      <c r="AG167" s="147" t="str">
        <f>IF(A167="","",posicao_contratual!Q167)</f>
        <v/>
      </c>
      <c r="AH167" s="147" t="str">
        <f>IF(A167="","",posicao_contratual!U167)</f>
        <v/>
      </c>
      <c r="AI167" s="147" t="str">
        <f>IF(A167="","",posicao_contratual!G167)</f>
        <v/>
      </c>
      <c r="AJ167" s="147" t="str">
        <f>IF(A167="","",posicao_contratual!K167)</f>
        <v/>
      </c>
      <c r="AK167" s="147" t="str">
        <f>IF(A167="","",posicao_contratual!O167)</f>
        <v/>
      </c>
      <c r="AL167" s="147" t="str">
        <f>IF(A167="","",posicao_contratual!S167)</f>
        <v/>
      </c>
      <c r="AM167" s="147" t="str">
        <f>IF(A167="","",posicao_contratual!W167)</f>
        <v/>
      </c>
      <c r="AN167" s="148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7" t="str">
        <f>IF(A168="","",posicao_contratual!E168)</f>
        <v/>
      </c>
      <c r="AE168" s="147" t="str">
        <f>IF(A168="","",posicao_contratual!I168)</f>
        <v/>
      </c>
      <c r="AF168" s="147" t="str">
        <f>IF(A168="","",posicao_contratual!M168)</f>
        <v/>
      </c>
      <c r="AG168" s="147" t="str">
        <f>IF(A168="","",posicao_contratual!Q168)</f>
        <v/>
      </c>
      <c r="AH168" s="147" t="str">
        <f>IF(A168="","",posicao_contratual!U168)</f>
        <v/>
      </c>
      <c r="AI168" s="147" t="str">
        <f>IF(A168="","",posicao_contratual!G168)</f>
        <v/>
      </c>
      <c r="AJ168" s="147" t="str">
        <f>IF(A168="","",posicao_contratual!K168)</f>
        <v/>
      </c>
      <c r="AK168" s="147" t="str">
        <f>IF(A168="","",posicao_contratual!O168)</f>
        <v/>
      </c>
      <c r="AL168" s="147" t="str">
        <f>IF(A168="","",posicao_contratual!S168)</f>
        <v/>
      </c>
      <c r="AM168" s="147" t="str">
        <f>IF(A168="","",posicao_contratual!W168)</f>
        <v/>
      </c>
      <c r="AN168" s="148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7" t="str">
        <f>IF(A169="","",posicao_contratual!E169)</f>
        <v/>
      </c>
      <c r="AE169" s="147" t="str">
        <f>IF(A169="","",posicao_contratual!I169)</f>
        <v/>
      </c>
      <c r="AF169" s="147" t="str">
        <f>IF(A169="","",posicao_contratual!M169)</f>
        <v/>
      </c>
      <c r="AG169" s="147" t="str">
        <f>IF(A169="","",posicao_contratual!Q169)</f>
        <v/>
      </c>
      <c r="AH169" s="147" t="str">
        <f>IF(A169="","",posicao_contratual!U169)</f>
        <v/>
      </c>
      <c r="AI169" s="147" t="str">
        <f>IF(A169="","",posicao_contratual!G169)</f>
        <v/>
      </c>
      <c r="AJ169" s="147" t="str">
        <f>IF(A169="","",posicao_contratual!K169)</f>
        <v/>
      </c>
      <c r="AK169" s="147" t="str">
        <f>IF(A169="","",posicao_contratual!O169)</f>
        <v/>
      </c>
      <c r="AL169" s="147" t="str">
        <f>IF(A169="","",posicao_contratual!S169)</f>
        <v/>
      </c>
      <c r="AM169" s="147" t="str">
        <f>IF(A169="","",posicao_contratual!W169)</f>
        <v/>
      </c>
      <c r="AN169" s="148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7" t="str">
        <f>IF(A170="","",posicao_contratual!E170)</f>
        <v/>
      </c>
      <c r="AE170" s="147" t="str">
        <f>IF(A170="","",posicao_contratual!I170)</f>
        <v/>
      </c>
      <c r="AF170" s="147" t="str">
        <f>IF(A170="","",posicao_contratual!M170)</f>
        <v/>
      </c>
      <c r="AG170" s="147" t="str">
        <f>IF(A170="","",posicao_contratual!Q170)</f>
        <v/>
      </c>
      <c r="AH170" s="147" t="str">
        <f>IF(A170="","",posicao_contratual!U170)</f>
        <v/>
      </c>
      <c r="AI170" s="147" t="str">
        <f>IF(A170="","",posicao_contratual!G170)</f>
        <v/>
      </c>
      <c r="AJ170" s="147" t="str">
        <f>IF(A170="","",posicao_contratual!K170)</f>
        <v/>
      </c>
      <c r="AK170" s="147" t="str">
        <f>IF(A170="","",posicao_contratual!O170)</f>
        <v/>
      </c>
      <c r="AL170" s="147" t="str">
        <f>IF(A170="","",posicao_contratual!S170)</f>
        <v/>
      </c>
      <c r="AM170" s="147" t="str">
        <f>IF(A170="","",posicao_contratual!W170)</f>
        <v/>
      </c>
      <c r="AN170" s="148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7" t="str">
        <f>IF(A171="","",posicao_contratual!E171)</f>
        <v/>
      </c>
      <c r="AE171" s="147" t="str">
        <f>IF(A171="","",posicao_contratual!I171)</f>
        <v/>
      </c>
      <c r="AF171" s="147" t="str">
        <f>IF(A171="","",posicao_contratual!M171)</f>
        <v/>
      </c>
      <c r="AG171" s="147" t="str">
        <f>IF(A171="","",posicao_contratual!Q171)</f>
        <v/>
      </c>
      <c r="AH171" s="147" t="str">
        <f>IF(A171="","",posicao_contratual!U171)</f>
        <v/>
      </c>
      <c r="AI171" s="147" t="str">
        <f>IF(A171="","",posicao_contratual!G171)</f>
        <v/>
      </c>
      <c r="AJ171" s="147" t="str">
        <f>IF(A171="","",posicao_contratual!K171)</f>
        <v/>
      </c>
      <c r="AK171" s="147" t="str">
        <f>IF(A171="","",posicao_contratual!O171)</f>
        <v/>
      </c>
      <c r="AL171" s="147" t="str">
        <f>IF(A171="","",posicao_contratual!S171)</f>
        <v/>
      </c>
      <c r="AM171" s="147" t="str">
        <f>IF(A171="","",posicao_contratual!W171)</f>
        <v/>
      </c>
      <c r="AN171" s="148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7" t="str">
        <f>IF(A172="","",posicao_contratual!E172)</f>
        <v/>
      </c>
      <c r="AE172" s="147" t="str">
        <f>IF(A172="","",posicao_contratual!I172)</f>
        <v/>
      </c>
      <c r="AF172" s="147" t="str">
        <f>IF(A172="","",posicao_contratual!M172)</f>
        <v/>
      </c>
      <c r="AG172" s="147" t="str">
        <f>IF(A172="","",posicao_contratual!Q172)</f>
        <v/>
      </c>
      <c r="AH172" s="147" t="str">
        <f>IF(A172="","",posicao_contratual!U172)</f>
        <v/>
      </c>
      <c r="AI172" s="147" t="str">
        <f>IF(A172="","",posicao_contratual!G172)</f>
        <v/>
      </c>
      <c r="AJ172" s="147" t="str">
        <f>IF(A172="","",posicao_contratual!K172)</f>
        <v/>
      </c>
      <c r="AK172" s="147" t="str">
        <f>IF(A172="","",posicao_contratual!O172)</f>
        <v/>
      </c>
      <c r="AL172" s="147" t="str">
        <f>IF(A172="","",posicao_contratual!S172)</f>
        <v/>
      </c>
      <c r="AM172" s="147" t="str">
        <f>IF(A172="","",posicao_contratual!W172)</f>
        <v/>
      </c>
      <c r="AN172" s="148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7" t="str">
        <f>IF(A173="","",posicao_contratual!E173)</f>
        <v/>
      </c>
      <c r="AE173" s="147" t="str">
        <f>IF(A173="","",posicao_contratual!I173)</f>
        <v/>
      </c>
      <c r="AF173" s="147" t="str">
        <f>IF(A173="","",posicao_contratual!M173)</f>
        <v/>
      </c>
      <c r="AG173" s="147" t="str">
        <f>IF(A173="","",posicao_contratual!Q173)</f>
        <v/>
      </c>
      <c r="AH173" s="147" t="str">
        <f>IF(A173="","",posicao_contratual!U173)</f>
        <v/>
      </c>
      <c r="AI173" s="147" t="str">
        <f>IF(A173="","",posicao_contratual!G173)</f>
        <v/>
      </c>
      <c r="AJ173" s="147" t="str">
        <f>IF(A173="","",posicao_contratual!K173)</f>
        <v/>
      </c>
      <c r="AK173" s="147" t="str">
        <f>IF(A173="","",posicao_contratual!O173)</f>
        <v/>
      </c>
      <c r="AL173" s="147" t="str">
        <f>IF(A173="","",posicao_contratual!S173)</f>
        <v/>
      </c>
      <c r="AM173" s="147" t="str">
        <f>IF(A173="","",posicao_contratual!W173)</f>
        <v/>
      </c>
      <c r="AN173" s="148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7" t="str">
        <f>IF(A174="","",posicao_contratual!E174)</f>
        <v/>
      </c>
      <c r="AE174" s="147" t="str">
        <f>IF(A174="","",posicao_contratual!I174)</f>
        <v/>
      </c>
      <c r="AF174" s="147" t="str">
        <f>IF(A174="","",posicao_contratual!M174)</f>
        <v/>
      </c>
      <c r="AG174" s="147" t="str">
        <f>IF(A174="","",posicao_contratual!Q174)</f>
        <v/>
      </c>
      <c r="AH174" s="147" t="str">
        <f>IF(A174="","",posicao_contratual!U174)</f>
        <v/>
      </c>
      <c r="AI174" s="147" t="str">
        <f>IF(A174="","",posicao_contratual!G174)</f>
        <v/>
      </c>
      <c r="AJ174" s="147" t="str">
        <f>IF(A174="","",posicao_contratual!K174)</f>
        <v/>
      </c>
      <c r="AK174" s="147" t="str">
        <f>IF(A174="","",posicao_contratual!O174)</f>
        <v/>
      </c>
      <c r="AL174" s="147" t="str">
        <f>IF(A174="","",posicao_contratual!S174)</f>
        <v/>
      </c>
      <c r="AM174" s="147" t="str">
        <f>IF(A174="","",posicao_contratual!W174)</f>
        <v/>
      </c>
      <c r="AN174" s="148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7" t="str">
        <f>IF(A175="","",posicao_contratual!E175)</f>
        <v/>
      </c>
      <c r="AE175" s="147" t="str">
        <f>IF(A175="","",posicao_contratual!I175)</f>
        <v/>
      </c>
      <c r="AF175" s="147" t="str">
        <f>IF(A175="","",posicao_contratual!M175)</f>
        <v/>
      </c>
      <c r="AG175" s="147" t="str">
        <f>IF(A175="","",posicao_contratual!Q175)</f>
        <v/>
      </c>
      <c r="AH175" s="147" t="str">
        <f>IF(A175="","",posicao_contratual!U175)</f>
        <v/>
      </c>
      <c r="AI175" s="147" t="str">
        <f>IF(A175="","",posicao_contratual!G175)</f>
        <v/>
      </c>
      <c r="AJ175" s="147" t="str">
        <f>IF(A175="","",posicao_contratual!K175)</f>
        <v/>
      </c>
      <c r="AK175" s="147" t="str">
        <f>IF(A175="","",posicao_contratual!O175)</f>
        <v/>
      </c>
      <c r="AL175" s="147" t="str">
        <f>IF(A175="","",posicao_contratual!S175)</f>
        <v/>
      </c>
      <c r="AM175" s="147" t="str">
        <f>IF(A175="","",posicao_contratual!W175)</f>
        <v/>
      </c>
      <c r="AN175" s="148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7" t="str">
        <f>IF(A176="","",posicao_contratual!E176)</f>
        <v/>
      </c>
      <c r="AE176" s="147" t="str">
        <f>IF(A176="","",posicao_contratual!I176)</f>
        <v/>
      </c>
      <c r="AF176" s="147" t="str">
        <f>IF(A176="","",posicao_contratual!M176)</f>
        <v/>
      </c>
      <c r="AG176" s="147" t="str">
        <f>IF(A176="","",posicao_contratual!Q176)</f>
        <v/>
      </c>
      <c r="AH176" s="147" t="str">
        <f>IF(A176="","",posicao_contratual!U176)</f>
        <v/>
      </c>
      <c r="AI176" s="147" t="str">
        <f>IF(A176="","",posicao_contratual!G176)</f>
        <v/>
      </c>
      <c r="AJ176" s="147" t="str">
        <f>IF(A176="","",posicao_contratual!K176)</f>
        <v/>
      </c>
      <c r="AK176" s="147" t="str">
        <f>IF(A176="","",posicao_contratual!O176)</f>
        <v/>
      </c>
      <c r="AL176" s="147" t="str">
        <f>IF(A176="","",posicao_contratual!S176)</f>
        <v/>
      </c>
      <c r="AM176" s="147" t="str">
        <f>IF(A176="","",posicao_contratual!W176)</f>
        <v/>
      </c>
      <c r="AN176" s="148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7" t="str">
        <f>IF(A177="","",posicao_contratual!E177)</f>
        <v/>
      </c>
      <c r="AE177" s="147" t="str">
        <f>IF(A177="","",posicao_contratual!I177)</f>
        <v/>
      </c>
      <c r="AF177" s="147" t="str">
        <f>IF(A177="","",posicao_contratual!M177)</f>
        <v/>
      </c>
      <c r="AG177" s="147" t="str">
        <f>IF(A177="","",posicao_contratual!Q177)</f>
        <v/>
      </c>
      <c r="AH177" s="147" t="str">
        <f>IF(A177="","",posicao_contratual!U177)</f>
        <v/>
      </c>
      <c r="AI177" s="147" t="str">
        <f>IF(A177="","",posicao_contratual!G177)</f>
        <v/>
      </c>
      <c r="AJ177" s="147" t="str">
        <f>IF(A177="","",posicao_contratual!K177)</f>
        <v/>
      </c>
      <c r="AK177" s="147" t="str">
        <f>IF(A177="","",posicao_contratual!O177)</f>
        <v/>
      </c>
      <c r="AL177" s="147" t="str">
        <f>IF(A177="","",posicao_contratual!S177)</f>
        <v/>
      </c>
      <c r="AM177" s="147" t="str">
        <f>IF(A177="","",posicao_contratual!W177)</f>
        <v/>
      </c>
      <c r="AN177" s="148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7" t="str">
        <f>IF(A178="","",posicao_contratual!E178)</f>
        <v/>
      </c>
      <c r="AE178" s="147" t="str">
        <f>IF(A178="","",posicao_contratual!I178)</f>
        <v/>
      </c>
      <c r="AF178" s="147" t="str">
        <f>IF(A178="","",posicao_contratual!M178)</f>
        <v/>
      </c>
      <c r="AG178" s="147" t="str">
        <f>IF(A178="","",posicao_contratual!Q178)</f>
        <v/>
      </c>
      <c r="AH178" s="147" t="str">
        <f>IF(A178="","",posicao_contratual!U178)</f>
        <v/>
      </c>
      <c r="AI178" s="147" t="str">
        <f>IF(A178="","",posicao_contratual!G178)</f>
        <v/>
      </c>
      <c r="AJ178" s="147" t="str">
        <f>IF(A178="","",posicao_contratual!K178)</f>
        <v/>
      </c>
      <c r="AK178" s="147" t="str">
        <f>IF(A178="","",posicao_contratual!O178)</f>
        <v/>
      </c>
      <c r="AL178" s="147" t="str">
        <f>IF(A178="","",posicao_contratual!S178)</f>
        <v/>
      </c>
      <c r="AM178" s="147" t="str">
        <f>IF(A178="","",posicao_contratual!W178)</f>
        <v/>
      </c>
      <c r="AN178" s="148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7" t="str">
        <f>IF(A179="","",posicao_contratual!E179)</f>
        <v/>
      </c>
      <c r="AE179" s="147" t="str">
        <f>IF(A179="","",posicao_contratual!I179)</f>
        <v/>
      </c>
      <c r="AF179" s="147" t="str">
        <f>IF(A179="","",posicao_contratual!M179)</f>
        <v/>
      </c>
      <c r="AG179" s="147" t="str">
        <f>IF(A179="","",posicao_contratual!Q179)</f>
        <v/>
      </c>
      <c r="AH179" s="147" t="str">
        <f>IF(A179="","",posicao_contratual!U179)</f>
        <v/>
      </c>
      <c r="AI179" s="147" t="str">
        <f>IF(A179="","",posicao_contratual!G179)</f>
        <v/>
      </c>
      <c r="AJ179" s="147" t="str">
        <f>IF(A179="","",posicao_contratual!K179)</f>
        <v/>
      </c>
      <c r="AK179" s="147" t="str">
        <f>IF(A179="","",posicao_contratual!O179)</f>
        <v/>
      </c>
      <c r="AL179" s="147" t="str">
        <f>IF(A179="","",posicao_contratual!S179)</f>
        <v/>
      </c>
      <c r="AM179" s="147" t="str">
        <f>IF(A179="","",posicao_contratual!W179)</f>
        <v/>
      </c>
      <c r="AN179" s="148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7" t="str">
        <f>IF(A180="","",posicao_contratual!E180)</f>
        <v/>
      </c>
      <c r="AE180" s="147" t="str">
        <f>IF(A180="","",posicao_contratual!I180)</f>
        <v/>
      </c>
      <c r="AF180" s="147" t="str">
        <f>IF(A180="","",posicao_contratual!M180)</f>
        <v/>
      </c>
      <c r="AG180" s="147" t="str">
        <f>IF(A180="","",posicao_contratual!Q180)</f>
        <v/>
      </c>
      <c r="AH180" s="147" t="str">
        <f>IF(A180="","",posicao_contratual!U180)</f>
        <v/>
      </c>
      <c r="AI180" s="147" t="str">
        <f>IF(A180="","",posicao_contratual!G180)</f>
        <v/>
      </c>
      <c r="AJ180" s="147" t="str">
        <f>IF(A180="","",posicao_contratual!K180)</f>
        <v/>
      </c>
      <c r="AK180" s="147" t="str">
        <f>IF(A180="","",posicao_contratual!O180)</f>
        <v/>
      </c>
      <c r="AL180" s="147" t="str">
        <f>IF(A180="","",posicao_contratual!S180)</f>
        <v/>
      </c>
      <c r="AM180" s="147" t="str">
        <f>IF(A180="","",posicao_contratual!W180)</f>
        <v/>
      </c>
      <c r="AN180" s="148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7" t="str">
        <f>IF(A181="","",posicao_contratual!E181)</f>
        <v/>
      </c>
      <c r="AE181" s="147" t="str">
        <f>IF(A181="","",posicao_contratual!I181)</f>
        <v/>
      </c>
      <c r="AF181" s="147" t="str">
        <f>IF(A181="","",posicao_contratual!M181)</f>
        <v/>
      </c>
      <c r="AG181" s="147" t="str">
        <f>IF(A181="","",posicao_contratual!Q181)</f>
        <v/>
      </c>
      <c r="AH181" s="147" t="str">
        <f>IF(A181="","",posicao_contratual!U181)</f>
        <v/>
      </c>
      <c r="AI181" s="147" t="str">
        <f>IF(A181="","",posicao_contratual!G181)</f>
        <v/>
      </c>
      <c r="AJ181" s="147" t="str">
        <f>IF(A181="","",posicao_contratual!K181)</f>
        <v/>
      </c>
      <c r="AK181" s="147" t="str">
        <f>IF(A181="","",posicao_contratual!O181)</f>
        <v/>
      </c>
      <c r="AL181" s="147" t="str">
        <f>IF(A181="","",posicao_contratual!S181)</f>
        <v/>
      </c>
      <c r="AM181" s="147" t="str">
        <f>IF(A181="","",posicao_contratual!W181)</f>
        <v/>
      </c>
      <c r="AN181" s="148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7" t="str">
        <f>IF(A182="","",posicao_contratual!E182)</f>
        <v/>
      </c>
      <c r="AE182" s="147" t="str">
        <f>IF(A182="","",posicao_contratual!I182)</f>
        <v/>
      </c>
      <c r="AF182" s="147" t="str">
        <f>IF(A182="","",posicao_contratual!M182)</f>
        <v/>
      </c>
      <c r="AG182" s="147" t="str">
        <f>IF(A182="","",posicao_contratual!Q182)</f>
        <v/>
      </c>
      <c r="AH182" s="147" t="str">
        <f>IF(A182="","",posicao_contratual!U182)</f>
        <v/>
      </c>
      <c r="AI182" s="147" t="str">
        <f>IF(A182="","",posicao_contratual!G182)</f>
        <v/>
      </c>
      <c r="AJ182" s="147" t="str">
        <f>IF(A182="","",posicao_contratual!K182)</f>
        <v/>
      </c>
      <c r="AK182" s="147" t="str">
        <f>IF(A182="","",posicao_contratual!O182)</f>
        <v/>
      </c>
      <c r="AL182" s="147" t="str">
        <f>IF(A182="","",posicao_contratual!S182)</f>
        <v/>
      </c>
      <c r="AM182" s="147" t="str">
        <f>IF(A182="","",posicao_contratual!W182)</f>
        <v/>
      </c>
      <c r="AN182" s="148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7" t="str">
        <f>IF(A183="","",posicao_contratual!E183)</f>
        <v/>
      </c>
      <c r="AE183" s="147" t="str">
        <f>IF(A183="","",posicao_contratual!I183)</f>
        <v/>
      </c>
      <c r="AF183" s="147" t="str">
        <f>IF(A183="","",posicao_contratual!M183)</f>
        <v/>
      </c>
      <c r="AG183" s="147" t="str">
        <f>IF(A183="","",posicao_contratual!Q183)</f>
        <v/>
      </c>
      <c r="AH183" s="147" t="str">
        <f>IF(A183="","",posicao_contratual!U183)</f>
        <v/>
      </c>
      <c r="AI183" s="147" t="str">
        <f>IF(A183="","",posicao_contratual!G183)</f>
        <v/>
      </c>
      <c r="AJ183" s="147" t="str">
        <f>IF(A183="","",posicao_contratual!K183)</f>
        <v/>
      </c>
      <c r="AK183" s="147" t="str">
        <f>IF(A183="","",posicao_contratual!O183)</f>
        <v/>
      </c>
      <c r="AL183" s="147" t="str">
        <f>IF(A183="","",posicao_contratual!S183)</f>
        <v/>
      </c>
      <c r="AM183" s="147" t="str">
        <f>IF(A183="","",posicao_contratual!W183)</f>
        <v/>
      </c>
      <c r="AN183" s="148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7" t="str">
        <f>IF(A184="","",posicao_contratual!E184)</f>
        <v/>
      </c>
      <c r="AE184" s="147" t="str">
        <f>IF(A184="","",posicao_contratual!I184)</f>
        <v/>
      </c>
      <c r="AF184" s="147" t="str">
        <f>IF(A184="","",posicao_contratual!M184)</f>
        <v/>
      </c>
      <c r="AG184" s="147" t="str">
        <f>IF(A184="","",posicao_contratual!Q184)</f>
        <v/>
      </c>
      <c r="AH184" s="147" t="str">
        <f>IF(A184="","",posicao_contratual!U184)</f>
        <v/>
      </c>
      <c r="AI184" s="147" t="str">
        <f>IF(A184="","",posicao_contratual!G184)</f>
        <v/>
      </c>
      <c r="AJ184" s="147" t="str">
        <f>IF(A184="","",posicao_contratual!K184)</f>
        <v/>
      </c>
      <c r="AK184" s="147" t="str">
        <f>IF(A184="","",posicao_contratual!O184)</f>
        <v/>
      </c>
      <c r="AL184" s="147" t="str">
        <f>IF(A184="","",posicao_contratual!S184)</f>
        <v/>
      </c>
      <c r="AM184" s="147" t="str">
        <f>IF(A184="","",posicao_contratual!W184)</f>
        <v/>
      </c>
      <c r="AN184" s="148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7" t="str">
        <f>IF(A185="","",posicao_contratual!E185)</f>
        <v/>
      </c>
      <c r="AE185" s="147" t="str">
        <f>IF(A185="","",posicao_contratual!I185)</f>
        <v/>
      </c>
      <c r="AF185" s="147" t="str">
        <f>IF(A185="","",posicao_contratual!M185)</f>
        <v/>
      </c>
      <c r="AG185" s="147" t="str">
        <f>IF(A185="","",posicao_contratual!Q185)</f>
        <v/>
      </c>
      <c r="AH185" s="147" t="str">
        <f>IF(A185="","",posicao_contratual!U185)</f>
        <v/>
      </c>
      <c r="AI185" s="147" t="str">
        <f>IF(A185="","",posicao_contratual!G185)</f>
        <v/>
      </c>
      <c r="AJ185" s="147" t="str">
        <f>IF(A185="","",posicao_contratual!K185)</f>
        <v/>
      </c>
      <c r="AK185" s="147" t="str">
        <f>IF(A185="","",posicao_contratual!O185)</f>
        <v/>
      </c>
      <c r="AL185" s="147" t="str">
        <f>IF(A185="","",posicao_contratual!S185)</f>
        <v/>
      </c>
      <c r="AM185" s="147" t="str">
        <f>IF(A185="","",posicao_contratual!W185)</f>
        <v/>
      </c>
      <c r="AN185" s="148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7" t="str">
        <f>IF(A186="","",posicao_contratual!E186)</f>
        <v/>
      </c>
      <c r="AE186" s="147" t="str">
        <f>IF(A186="","",posicao_contratual!I186)</f>
        <v/>
      </c>
      <c r="AF186" s="147" t="str">
        <f>IF(A186="","",posicao_contratual!M186)</f>
        <v/>
      </c>
      <c r="AG186" s="147" t="str">
        <f>IF(A186="","",posicao_contratual!Q186)</f>
        <v/>
      </c>
      <c r="AH186" s="147" t="str">
        <f>IF(A186="","",posicao_contratual!U186)</f>
        <v/>
      </c>
      <c r="AI186" s="147" t="str">
        <f>IF(A186="","",posicao_contratual!G186)</f>
        <v/>
      </c>
      <c r="AJ186" s="147" t="str">
        <f>IF(A186="","",posicao_contratual!K186)</f>
        <v/>
      </c>
      <c r="AK186" s="147" t="str">
        <f>IF(A186="","",posicao_contratual!O186)</f>
        <v/>
      </c>
      <c r="AL186" s="147" t="str">
        <f>IF(A186="","",posicao_contratual!S186)</f>
        <v/>
      </c>
      <c r="AM186" s="147" t="str">
        <f>IF(A186="","",posicao_contratual!W186)</f>
        <v/>
      </c>
      <c r="AN186" s="148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7" t="str">
        <f>IF(A187="","",posicao_contratual!E187)</f>
        <v/>
      </c>
      <c r="AE187" s="147" t="str">
        <f>IF(A187="","",posicao_contratual!I187)</f>
        <v/>
      </c>
      <c r="AF187" s="147" t="str">
        <f>IF(A187="","",posicao_contratual!M187)</f>
        <v/>
      </c>
      <c r="AG187" s="147" t="str">
        <f>IF(A187="","",posicao_contratual!Q187)</f>
        <v/>
      </c>
      <c r="AH187" s="147" t="str">
        <f>IF(A187="","",posicao_contratual!U187)</f>
        <v/>
      </c>
      <c r="AI187" s="147" t="str">
        <f>IF(A187="","",posicao_contratual!G187)</f>
        <v/>
      </c>
      <c r="AJ187" s="147" t="str">
        <f>IF(A187="","",posicao_contratual!K187)</f>
        <v/>
      </c>
      <c r="AK187" s="147" t="str">
        <f>IF(A187="","",posicao_contratual!O187)</f>
        <v/>
      </c>
      <c r="AL187" s="147" t="str">
        <f>IF(A187="","",posicao_contratual!S187)</f>
        <v/>
      </c>
      <c r="AM187" s="147" t="str">
        <f>IF(A187="","",posicao_contratual!W187)</f>
        <v/>
      </c>
      <c r="AN187" s="148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7" t="str">
        <f>IF(A188="","",posicao_contratual!E188)</f>
        <v/>
      </c>
      <c r="AE188" s="147" t="str">
        <f>IF(A188="","",posicao_contratual!I188)</f>
        <v/>
      </c>
      <c r="AF188" s="147" t="str">
        <f>IF(A188="","",posicao_contratual!M188)</f>
        <v/>
      </c>
      <c r="AG188" s="147" t="str">
        <f>IF(A188="","",posicao_contratual!Q188)</f>
        <v/>
      </c>
      <c r="AH188" s="147" t="str">
        <f>IF(A188="","",posicao_contratual!U188)</f>
        <v/>
      </c>
      <c r="AI188" s="147" t="str">
        <f>IF(A188="","",posicao_contratual!G188)</f>
        <v/>
      </c>
      <c r="AJ188" s="147" t="str">
        <f>IF(A188="","",posicao_contratual!K188)</f>
        <v/>
      </c>
      <c r="AK188" s="147" t="str">
        <f>IF(A188="","",posicao_contratual!O188)</f>
        <v/>
      </c>
      <c r="AL188" s="147" t="str">
        <f>IF(A188="","",posicao_contratual!S188)</f>
        <v/>
      </c>
      <c r="AM188" s="147" t="str">
        <f>IF(A188="","",posicao_contratual!W188)</f>
        <v/>
      </c>
      <c r="AN188" s="148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7" t="str">
        <f>IF(A189="","",posicao_contratual!E189)</f>
        <v/>
      </c>
      <c r="AE189" s="147" t="str">
        <f>IF(A189="","",posicao_contratual!I189)</f>
        <v/>
      </c>
      <c r="AF189" s="147" t="str">
        <f>IF(A189="","",posicao_contratual!M189)</f>
        <v/>
      </c>
      <c r="AG189" s="147" t="str">
        <f>IF(A189="","",posicao_contratual!Q189)</f>
        <v/>
      </c>
      <c r="AH189" s="147" t="str">
        <f>IF(A189="","",posicao_contratual!U189)</f>
        <v/>
      </c>
      <c r="AI189" s="147" t="str">
        <f>IF(A189="","",posicao_contratual!G189)</f>
        <v/>
      </c>
      <c r="AJ189" s="147" t="str">
        <f>IF(A189="","",posicao_contratual!K189)</f>
        <v/>
      </c>
      <c r="AK189" s="147" t="str">
        <f>IF(A189="","",posicao_contratual!O189)</f>
        <v/>
      </c>
      <c r="AL189" s="147" t="str">
        <f>IF(A189="","",posicao_contratual!S189)</f>
        <v/>
      </c>
      <c r="AM189" s="147" t="str">
        <f>IF(A189="","",posicao_contratual!W189)</f>
        <v/>
      </c>
      <c r="AN189" s="148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7" t="str">
        <f>IF(A190="","",posicao_contratual!E190)</f>
        <v/>
      </c>
      <c r="AE190" s="147" t="str">
        <f>IF(A190="","",posicao_contratual!I190)</f>
        <v/>
      </c>
      <c r="AF190" s="147" t="str">
        <f>IF(A190="","",posicao_contratual!M190)</f>
        <v/>
      </c>
      <c r="AG190" s="147" t="str">
        <f>IF(A190="","",posicao_contratual!Q190)</f>
        <v/>
      </c>
      <c r="AH190" s="147" t="str">
        <f>IF(A190="","",posicao_contratual!U190)</f>
        <v/>
      </c>
      <c r="AI190" s="147" t="str">
        <f>IF(A190="","",posicao_contratual!G190)</f>
        <v/>
      </c>
      <c r="AJ190" s="147" t="str">
        <f>IF(A190="","",posicao_contratual!K190)</f>
        <v/>
      </c>
      <c r="AK190" s="147" t="str">
        <f>IF(A190="","",posicao_contratual!O190)</f>
        <v/>
      </c>
      <c r="AL190" s="147" t="str">
        <f>IF(A190="","",posicao_contratual!S190)</f>
        <v/>
      </c>
      <c r="AM190" s="147" t="str">
        <f>IF(A190="","",posicao_contratual!W190)</f>
        <v/>
      </c>
      <c r="AN190" s="148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7" t="str">
        <f>IF(A191="","",posicao_contratual!E191)</f>
        <v/>
      </c>
      <c r="AE191" s="147" t="str">
        <f>IF(A191="","",posicao_contratual!I191)</f>
        <v/>
      </c>
      <c r="AF191" s="147" t="str">
        <f>IF(A191="","",posicao_contratual!M191)</f>
        <v/>
      </c>
      <c r="AG191" s="147" t="str">
        <f>IF(A191="","",posicao_contratual!Q191)</f>
        <v/>
      </c>
      <c r="AH191" s="147" t="str">
        <f>IF(A191="","",posicao_contratual!U191)</f>
        <v/>
      </c>
      <c r="AI191" s="147" t="str">
        <f>IF(A191="","",posicao_contratual!G191)</f>
        <v/>
      </c>
      <c r="AJ191" s="147" t="str">
        <f>IF(A191="","",posicao_contratual!K191)</f>
        <v/>
      </c>
      <c r="AK191" s="147" t="str">
        <f>IF(A191="","",posicao_contratual!O191)</f>
        <v/>
      </c>
      <c r="AL191" s="147" t="str">
        <f>IF(A191="","",posicao_contratual!S191)</f>
        <v/>
      </c>
      <c r="AM191" s="147" t="str">
        <f>IF(A191="","",posicao_contratual!W191)</f>
        <v/>
      </c>
      <c r="AN191" s="148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7" t="str">
        <f>IF(A192="","",posicao_contratual!E192)</f>
        <v/>
      </c>
      <c r="AE192" s="147" t="str">
        <f>IF(A192="","",posicao_contratual!I192)</f>
        <v/>
      </c>
      <c r="AF192" s="147" t="str">
        <f>IF(A192="","",posicao_contratual!M192)</f>
        <v/>
      </c>
      <c r="AG192" s="147" t="str">
        <f>IF(A192="","",posicao_contratual!Q192)</f>
        <v/>
      </c>
      <c r="AH192" s="147" t="str">
        <f>IF(A192="","",posicao_contratual!U192)</f>
        <v/>
      </c>
      <c r="AI192" s="147" t="str">
        <f>IF(A192="","",posicao_contratual!G192)</f>
        <v/>
      </c>
      <c r="AJ192" s="147" t="str">
        <f>IF(A192="","",posicao_contratual!K192)</f>
        <v/>
      </c>
      <c r="AK192" s="147" t="str">
        <f>IF(A192="","",posicao_contratual!O192)</f>
        <v/>
      </c>
      <c r="AL192" s="147" t="str">
        <f>IF(A192="","",posicao_contratual!S192)</f>
        <v/>
      </c>
      <c r="AM192" s="147" t="str">
        <f>IF(A192="","",posicao_contratual!W192)</f>
        <v/>
      </c>
      <c r="AN192" s="148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7" t="str">
        <f>IF(A193="","",posicao_contratual!E193)</f>
        <v/>
      </c>
      <c r="AE193" s="147" t="str">
        <f>IF(A193="","",posicao_contratual!I193)</f>
        <v/>
      </c>
      <c r="AF193" s="147" t="str">
        <f>IF(A193="","",posicao_contratual!M193)</f>
        <v/>
      </c>
      <c r="AG193" s="147" t="str">
        <f>IF(A193="","",posicao_contratual!Q193)</f>
        <v/>
      </c>
      <c r="AH193" s="147" t="str">
        <f>IF(A193="","",posicao_contratual!U193)</f>
        <v/>
      </c>
      <c r="AI193" s="147" t="str">
        <f>IF(A193="","",posicao_contratual!G193)</f>
        <v/>
      </c>
      <c r="AJ193" s="147" t="str">
        <f>IF(A193="","",posicao_contratual!K193)</f>
        <v/>
      </c>
      <c r="AK193" s="147" t="str">
        <f>IF(A193="","",posicao_contratual!O193)</f>
        <v/>
      </c>
      <c r="AL193" s="147" t="str">
        <f>IF(A193="","",posicao_contratual!S193)</f>
        <v/>
      </c>
      <c r="AM193" s="147" t="str">
        <f>IF(A193="","",posicao_contratual!W193)</f>
        <v/>
      </c>
      <c r="AN193" s="148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7" t="str">
        <f>IF(A194="","",posicao_contratual!E194)</f>
        <v/>
      </c>
      <c r="AE194" s="147" t="str">
        <f>IF(A194="","",posicao_contratual!I194)</f>
        <v/>
      </c>
      <c r="AF194" s="147" t="str">
        <f>IF(A194="","",posicao_contratual!M194)</f>
        <v/>
      </c>
      <c r="AG194" s="147" t="str">
        <f>IF(A194="","",posicao_contratual!Q194)</f>
        <v/>
      </c>
      <c r="AH194" s="147" t="str">
        <f>IF(A194="","",posicao_contratual!U194)</f>
        <v/>
      </c>
      <c r="AI194" s="147" t="str">
        <f>IF(A194="","",posicao_contratual!G194)</f>
        <v/>
      </c>
      <c r="AJ194" s="147" t="str">
        <f>IF(A194="","",posicao_contratual!K194)</f>
        <v/>
      </c>
      <c r="AK194" s="147" t="str">
        <f>IF(A194="","",posicao_contratual!O194)</f>
        <v/>
      </c>
      <c r="AL194" s="147" t="str">
        <f>IF(A194="","",posicao_contratual!S194)</f>
        <v/>
      </c>
      <c r="AM194" s="147" t="str">
        <f>IF(A194="","",posicao_contratual!W194)</f>
        <v/>
      </c>
      <c r="AN194" s="148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7" t="str">
        <f>IF(A195="","",posicao_contratual!E195)</f>
        <v/>
      </c>
      <c r="AE195" s="147" t="str">
        <f>IF(A195="","",posicao_contratual!I195)</f>
        <v/>
      </c>
      <c r="AF195" s="147" t="str">
        <f>IF(A195="","",posicao_contratual!M195)</f>
        <v/>
      </c>
      <c r="AG195" s="147" t="str">
        <f>IF(A195="","",posicao_contratual!Q195)</f>
        <v/>
      </c>
      <c r="AH195" s="147" t="str">
        <f>IF(A195="","",posicao_contratual!U195)</f>
        <v/>
      </c>
      <c r="AI195" s="147" t="str">
        <f>IF(A195="","",posicao_contratual!G195)</f>
        <v/>
      </c>
      <c r="AJ195" s="147" t="str">
        <f>IF(A195="","",posicao_contratual!K195)</f>
        <v/>
      </c>
      <c r="AK195" s="147" t="str">
        <f>IF(A195="","",posicao_contratual!O195)</f>
        <v/>
      </c>
      <c r="AL195" s="147" t="str">
        <f>IF(A195="","",posicao_contratual!S195)</f>
        <v/>
      </c>
      <c r="AM195" s="147" t="str">
        <f>IF(A195="","",posicao_contratual!W195)</f>
        <v/>
      </c>
      <c r="AN195" s="148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7" t="str">
        <f>IF(A196="","",posicao_contratual!E196)</f>
        <v/>
      </c>
      <c r="AE196" s="147" t="str">
        <f>IF(A196="","",posicao_contratual!I196)</f>
        <v/>
      </c>
      <c r="AF196" s="147" t="str">
        <f>IF(A196="","",posicao_contratual!M196)</f>
        <v/>
      </c>
      <c r="AG196" s="147" t="str">
        <f>IF(A196="","",posicao_contratual!Q196)</f>
        <v/>
      </c>
      <c r="AH196" s="147" t="str">
        <f>IF(A196="","",posicao_contratual!U196)</f>
        <v/>
      </c>
      <c r="AI196" s="147" t="str">
        <f>IF(A196="","",posicao_contratual!G196)</f>
        <v/>
      </c>
      <c r="AJ196" s="147" t="str">
        <f>IF(A196="","",posicao_contratual!K196)</f>
        <v/>
      </c>
      <c r="AK196" s="147" t="str">
        <f>IF(A196="","",posicao_contratual!O196)</f>
        <v/>
      </c>
      <c r="AL196" s="147" t="str">
        <f>IF(A196="","",posicao_contratual!S196)</f>
        <v/>
      </c>
      <c r="AM196" s="147" t="str">
        <f>IF(A196="","",posicao_contratual!W196)</f>
        <v/>
      </c>
      <c r="AN196" s="148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7" t="str">
        <f>IF(A197="","",posicao_contratual!E197)</f>
        <v/>
      </c>
      <c r="AE197" s="147" t="str">
        <f>IF(A197="","",posicao_contratual!I197)</f>
        <v/>
      </c>
      <c r="AF197" s="147" t="str">
        <f>IF(A197="","",posicao_contratual!M197)</f>
        <v/>
      </c>
      <c r="AG197" s="147" t="str">
        <f>IF(A197="","",posicao_contratual!Q197)</f>
        <v/>
      </c>
      <c r="AH197" s="147" t="str">
        <f>IF(A197="","",posicao_contratual!U197)</f>
        <v/>
      </c>
      <c r="AI197" s="147" t="str">
        <f>IF(A197="","",posicao_contratual!G197)</f>
        <v/>
      </c>
      <c r="AJ197" s="147" t="str">
        <f>IF(A197="","",posicao_contratual!K197)</f>
        <v/>
      </c>
      <c r="AK197" s="147" t="str">
        <f>IF(A197="","",posicao_contratual!O197)</f>
        <v/>
      </c>
      <c r="AL197" s="147" t="str">
        <f>IF(A197="","",posicao_contratual!S197)</f>
        <v/>
      </c>
      <c r="AM197" s="147" t="str">
        <f>IF(A197="","",posicao_contratual!W197)</f>
        <v/>
      </c>
      <c r="AN197" s="148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7" t="str">
        <f>IF(A198="","",posicao_contratual!E198)</f>
        <v/>
      </c>
      <c r="AE198" s="147" t="str">
        <f>IF(A198="","",posicao_contratual!I198)</f>
        <v/>
      </c>
      <c r="AF198" s="147" t="str">
        <f>IF(A198="","",posicao_contratual!M198)</f>
        <v/>
      </c>
      <c r="AG198" s="147" t="str">
        <f>IF(A198="","",posicao_contratual!Q198)</f>
        <v/>
      </c>
      <c r="AH198" s="147" t="str">
        <f>IF(A198="","",posicao_contratual!U198)</f>
        <v/>
      </c>
      <c r="AI198" s="147" t="str">
        <f>IF(A198="","",posicao_contratual!G198)</f>
        <v/>
      </c>
      <c r="AJ198" s="147" t="str">
        <f>IF(A198="","",posicao_contratual!K198)</f>
        <v/>
      </c>
      <c r="AK198" s="147" t="str">
        <f>IF(A198="","",posicao_contratual!O198)</f>
        <v/>
      </c>
      <c r="AL198" s="147" t="str">
        <f>IF(A198="","",posicao_contratual!S198)</f>
        <v/>
      </c>
      <c r="AM198" s="147" t="str">
        <f>IF(A198="","",posicao_contratual!W198)</f>
        <v/>
      </c>
      <c r="AN198" s="148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7" t="str">
        <f>IF(A199="","",posicao_contratual!E199)</f>
        <v/>
      </c>
      <c r="AE199" s="147" t="str">
        <f>IF(A199="","",posicao_contratual!I199)</f>
        <v/>
      </c>
      <c r="AF199" s="147" t="str">
        <f>IF(A199="","",posicao_contratual!M199)</f>
        <v/>
      </c>
      <c r="AG199" s="147" t="str">
        <f>IF(A199="","",posicao_contratual!Q199)</f>
        <v/>
      </c>
      <c r="AH199" s="147" t="str">
        <f>IF(A199="","",posicao_contratual!U199)</f>
        <v/>
      </c>
      <c r="AI199" s="147" t="str">
        <f>IF(A199="","",posicao_contratual!G199)</f>
        <v/>
      </c>
      <c r="AJ199" s="147" t="str">
        <f>IF(A199="","",posicao_contratual!K199)</f>
        <v/>
      </c>
      <c r="AK199" s="147" t="str">
        <f>IF(A199="","",posicao_contratual!O199)</f>
        <v/>
      </c>
      <c r="AL199" s="147" t="str">
        <f>IF(A199="","",posicao_contratual!S199)</f>
        <v/>
      </c>
      <c r="AM199" s="147" t="str">
        <f>IF(A199="","",posicao_contratual!W199)</f>
        <v/>
      </c>
      <c r="AN199" s="148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7" t="str">
        <f>IF(A200="","",posicao_contratual!E200)</f>
        <v/>
      </c>
      <c r="AE200" s="147" t="str">
        <f>IF(A200="","",posicao_contratual!I200)</f>
        <v/>
      </c>
      <c r="AF200" s="147" t="str">
        <f>IF(A200="","",posicao_contratual!M200)</f>
        <v/>
      </c>
      <c r="AG200" s="147" t="str">
        <f>IF(A200="","",posicao_contratual!Q200)</f>
        <v/>
      </c>
      <c r="AH200" s="147" t="str">
        <f>IF(A200="","",posicao_contratual!U200)</f>
        <v/>
      </c>
      <c r="AI200" s="147" t="str">
        <f>IF(A200="","",posicao_contratual!G200)</f>
        <v/>
      </c>
      <c r="AJ200" s="147" t="str">
        <f>IF(A200="","",posicao_contratual!K200)</f>
        <v/>
      </c>
      <c r="AK200" s="147" t="str">
        <f>IF(A200="","",posicao_contratual!O200)</f>
        <v/>
      </c>
      <c r="AL200" s="147" t="str">
        <f>IF(A200="","",posicao_contratual!S200)</f>
        <v/>
      </c>
      <c r="AM200" s="147" t="str">
        <f>IF(A200="","",posicao_contratual!W200)</f>
        <v/>
      </c>
      <c r="AN200" s="148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21</v>
      </c>
      <c r="B1" s="41" t="s">
        <v>109</v>
      </c>
      <c r="C1" s="42" t="s">
        <v>22</v>
      </c>
      <c r="D1" s="42" t="s">
        <v>67</v>
      </c>
      <c r="E1" s="43" t="s">
        <v>110</v>
      </c>
      <c r="F1" s="44" t="s">
        <v>111</v>
      </c>
      <c r="G1" s="45" t="s">
        <v>112</v>
      </c>
      <c r="H1" s="46" t="s">
        <v>113</v>
      </c>
      <c r="I1" s="43" t="s">
        <v>114</v>
      </c>
      <c r="J1" s="44" t="s">
        <v>115</v>
      </c>
      <c r="K1" s="45" t="s">
        <v>116</v>
      </c>
      <c r="L1" s="46" t="s">
        <v>117</v>
      </c>
      <c r="M1" s="43" t="s">
        <v>118</v>
      </c>
      <c r="N1" s="44" t="s">
        <v>119</v>
      </c>
      <c r="O1" s="41" t="s">
        <v>120</v>
      </c>
      <c r="P1" s="42" t="s">
        <v>121</v>
      </c>
      <c r="Q1" s="47" t="s">
        <v>68</v>
      </c>
      <c r="R1" s="48" t="s">
        <v>33</v>
      </c>
      <c r="S1" s="48" t="s">
        <v>32</v>
      </c>
      <c r="T1" s="48" t="s">
        <v>70</v>
      </c>
      <c r="U1" s="48" t="s">
        <v>37</v>
      </c>
      <c r="V1" s="13" t="s">
        <v>122</v>
      </c>
      <c r="W1" s="13"/>
      <c r="X1" s="389" t="s">
        <v>123</v>
      </c>
      <c r="Y1" s="389" t="s">
        <v>124</v>
      </c>
      <c r="Z1" s="389" t="s">
        <v>125</v>
      </c>
      <c r="AA1" s="389" t="s">
        <v>126</v>
      </c>
      <c r="AB1" s="389" t="s">
        <v>127</v>
      </c>
      <c r="AC1" s="389" t="s">
        <v>128</v>
      </c>
      <c r="AD1" s="389" t="s">
        <v>129</v>
      </c>
      <c r="AE1" s="389" t="s">
        <v>130</v>
      </c>
      <c r="AF1" s="389" t="s">
        <v>131</v>
      </c>
      <c r="AG1" s="389" t="s">
        <v>132</v>
      </c>
    </row>
    <row r="2" spans="1:33" x14ac:dyDescent="0.35">
      <c r="A2" s="93" t="s">
        <v>106</v>
      </c>
      <c r="B2" s="94">
        <v>120</v>
      </c>
      <c r="C2" s="95">
        <v>250</v>
      </c>
      <c r="D2" s="79">
        <f t="shared" ref="D2:D33" si="0">IF(OR(A2="",B2="",C2=""),"",ROUND(B2*C2,2))</f>
        <v>30000</v>
      </c>
      <c r="E2" s="94">
        <v>20</v>
      </c>
      <c r="F2" s="79">
        <f t="shared" ref="F2:F33" si="1">IF(OR(A2="",E2="",C2="",NOT(ISNUMBER($U$2))),"",ROUND(E2*C2*$U$2,2))</f>
        <v>5000</v>
      </c>
      <c r="G2" s="94">
        <v>55</v>
      </c>
      <c r="H2" s="79">
        <f t="shared" ref="H2:H33" si="2">IF(OR(A2="",G2="",C2="",NOT(ISNUMBER($U$3))),"",ROUND(G2*C2*$U$3,2))</f>
        <v>14454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75</v>
      </c>
      <c r="P2" s="79">
        <f t="shared" ref="P2:P33" si="7">IF(A2="","",SUM(F2,H2,J2,L2,N2))</f>
        <v>19454</v>
      </c>
      <c r="Q2" s="184" t="str">
        <f t="shared" ref="Q2:Q33" si="8">IF(A2="","",IF(O2&gt;B2,"DIVERGENCIA: CONSUMO MAIOR QUE CONTRATADO","OK"))</f>
        <v>OK</v>
      </c>
      <c r="R2" s="23" t="s">
        <v>23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11250</v>
      </c>
      <c r="W2" s="14"/>
      <c r="X2" t="s">
        <v>23</v>
      </c>
      <c r="Y2" s="390">
        <f>IF(COUNT($E$2:$E$200)=0,"",IF(OR(NOT(ISNUMBER(parametros!$F2)),NOT(ISNUMBER($AD2)),$AD2=0),"",ROUND(SUMPRODUCT($E$2:$E$200,$C$2:$C$200)*parametros!$F2/$AD2,2)))</f>
        <v>53100</v>
      </c>
      <c r="AA2" s="390"/>
      <c r="AB2" s="390" t="str">
        <f>IF($AG2&lt;&gt;"AJUSTE APLICADO","",IF($Z2="Valor pago",ROUND($AA2,2),ROUND($Y2-$AA2,2)))</f>
        <v/>
      </c>
      <c r="AC2" s="390" t="str">
        <f>IF($AG2&lt;&gt;"AJUSTE APLICADO","",ROUND($Y2-$AB2,2))</f>
        <v/>
      </c>
      <c r="AD2" s="391">
        <f>IF(ISNUMBER(parametros!$D11),parametros!$D11,"")</f>
        <v>1</v>
      </c>
      <c r="AE2" s="390" t="str">
        <f>IF($AG2&lt;&gt;"AJUSTE APLICADO","",ROUND($AB2*$AD2,2))</f>
        <v/>
      </c>
      <c r="AF2" s="390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 t="s">
        <v>107</v>
      </c>
      <c r="B3" s="94">
        <v>80</v>
      </c>
      <c r="C3" s="95">
        <v>1500</v>
      </c>
      <c r="D3" s="79">
        <f t="shared" si="0"/>
        <v>120000</v>
      </c>
      <c r="E3" s="94">
        <v>15</v>
      </c>
      <c r="F3" s="79">
        <f t="shared" si="1"/>
        <v>22500</v>
      </c>
      <c r="G3" s="94">
        <v>35</v>
      </c>
      <c r="H3" s="79">
        <f t="shared" si="2"/>
        <v>55188</v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>
        <f t="shared" si="6"/>
        <v>50</v>
      </c>
      <c r="P3" s="79">
        <f t="shared" si="7"/>
        <v>77688</v>
      </c>
      <c r="Q3" s="184" t="str">
        <f t="shared" si="8"/>
        <v>OK</v>
      </c>
      <c r="R3" s="23" t="s">
        <v>3</v>
      </c>
      <c r="S3" s="96" t="str">
        <f>parametros!$A$3</f>
        <v>Sim</v>
      </c>
      <c r="T3" s="97">
        <f>IF(ISNUMBER(parametros!$E$3),parametros!$E$3,"")</f>
        <v>5.1200000000000002E-2</v>
      </c>
      <c r="U3" s="98">
        <f>IF(ISNUMBER(parametros!$F$3),parametros!$F$3,"")</f>
        <v>1.0511999999999999</v>
      </c>
      <c r="V3" s="14">
        <f t="shared" si="9"/>
        <v>45000</v>
      </c>
      <c r="W3" s="14"/>
      <c r="X3" t="s">
        <v>3</v>
      </c>
      <c r="Y3" s="390">
        <f>IF(COUNT($G$2:$G$200)=0,"",IF(OR(NOT(ISNUMBER(parametros!$F3)),NOT(ISNUMBER($AD3)),$AD3=0),"",ROUND(SUMPRODUCT($G$2:$G$200,$C$2:$C$200)*parametros!$F3/$AD3,2)))</f>
        <v>130250</v>
      </c>
      <c r="AA3" s="390"/>
      <c r="AB3" s="390" t="str">
        <f>IF($AG3&lt;&gt;"AJUSTE APLICADO","",IF($Z3="Valor pago",ROUND($AA3,2),ROUND($Y3-$AA3,2)))</f>
        <v/>
      </c>
      <c r="AC3" s="390" t="str">
        <f>IF($AG3&lt;&gt;"AJUSTE APLICADO","",ROUND($Y3-$AB3,2))</f>
        <v/>
      </c>
      <c r="AD3" s="391">
        <f>IF(ISNUMBER(parametros!$D12),parametros!$D12,"")</f>
        <v>1.0511999999999999</v>
      </c>
      <c r="AE3" s="390" t="str">
        <f>IF($AG3&lt;&gt;"AJUSTE APLICADO","",ROUND($AB3*$AD3,2))</f>
        <v/>
      </c>
      <c r="AF3" s="390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 t="s">
        <v>108</v>
      </c>
      <c r="B4" s="94">
        <v>40</v>
      </c>
      <c r="C4" s="95">
        <v>3200</v>
      </c>
      <c r="D4" s="79">
        <f t="shared" si="0"/>
        <v>128000</v>
      </c>
      <c r="E4" s="94">
        <v>8</v>
      </c>
      <c r="F4" s="79">
        <f t="shared" si="1"/>
        <v>25600</v>
      </c>
      <c r="G4" s="94">
        <v>20</v>
      </c>
      <c r="H4" s="79">
        <f t="shared" si="2"/>
        <v>67276.800000000003</v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>
        <f t="shared" si="6"/>
        <v>28</v>
      </c>
      <c r="P4" s="79">
        <f t="shared" si="7"/>
        <v>92876.800000000003</v>
      </c>
      <c r="Q4" s="184" t="str">
        <f t="shared" si="8"/>
        <v>OK</v>
      </c>
      <c r="R4" s="23" t="s">
        <v>24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1.09051488</v>
      </c>
      <c r="V4" s="14">
        <f t="shared" si="9"/>
        <v>38400</v>
      </c>
      <c r="W4" s="14"/>
      <c r="X4" t="s">
        <v>24</v>
      </c>
      <c r="Y4" s="390" t="str">
        <f>IF(COUNT($I$2:$I$200)=0,"",IF(OR(NOT(ISNUMBER(parametros!$F4)),NOT(ISNUMBER($AD4)),$AD4=0),"",ROUND(SUMPRODUCT($I$2:$I$200,$C$2:$C$200)*parametros!$F4/$AD4,2)))</f>
        <v/>
      </c>
      <c r="AA4" s="390"/>
      <c r="AB4" s="390" t="str">
        <f>IF($AG4&lt;&gt;"AJUSTE APLICADO","",IF($Z4="Valor pago",ROUND($AA4,2),ROUND($Y4-$AA4,2)))</f>
        <v/>
      </c>
      <c r="AC4" s="390" t="str">
        <f>IF($AG4&lt;&gt;"AJUSTE APLICADO","",ROUND($Y4-$AB4,2))</f>
        <v/>
      </c>
      <c r="AD4" s="391" t="str">
        <f>IF(ISNUMBER(parametros!$D13),parametros!$D13,"")</f>
        <v/>
      </c>
      <c r="AE4" s="390" t="str">
        <f>IF($AG4&lt;&gt;"AJUSTE APLICADO","",ROUND($AB4*$AD4,2))</f>
        <v/>
      </c>
      <c r="AF4" s="390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4" t="str">
        <f t="shared" si="8"/>
        <v/>
      </c>
      <c r="R5" s="23" t="s">
        <v>25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1.1220307600319999</v>
      </c>
      <c r="V5" s="14" t="str">
        <f t="shared" si="9"/>
        <v/>
      </c>
      <c r="W5" s="14"/>
      <c r="X5" t="s">
        <v>25</v>
      </c>
      <c r="Y5" s="390" t="str">
        <f>IF(COUNT($K$2:$K$200)=0,"",IF(OR(NOT(ISNUMBER(parametros!$F5)),NOT(ISNUMBER($AD5)),$AD5=0),"",ROUND(SUMPRODUCT($K$2:$K$200,$C$2:$C$200)*parametros!$F5/$AD5,2)))</f>
        <v/>
      </c>
      <c r="AA5" s="390"/>
      <c r="AB5" s="390" t="str">
        <f>IF($AG5&lt;&gt;"AJUSTE APLICADO","",IF($Z5="Valor pago",ROUND($AA5,2),ROUND($Y5-$AA5,2)))</f>
        <v/>
      </c>
      <c r="AC5" s="390" t="str">
        <f>IF($AG5&lt;&gt;"AJUSTE APLICADO","",ROUND($Y5-$AB5,2))</f>
        <v/>
      </c>
      <c r="AD5" s="391" t="str">
        <f>IF(ISNUMBER(parametros!$D14),parametros!$D14,"")</f>
        <v/>
      </c>
      <c r="AE5" s="390" t="str">
        <f>IF($AG5&lt;&gt;"AJUSTE APLICADO","",ROUND($AB5*$AD5,2))</f>
        <v/>
      </c>
      <c r="AF5" s="390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4" t="str">
        <f t="shared" si="8"/>
        <v/>
      </c>
      <c r="R6" s="23" t="s">
        <v>26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26</v>
      </c>
      <c r="Y6" s="390" t="str">
        <f>IF(COUNT($M$2:$M$200)=0,"",IF(OR(NOT(ISNUMBER(parametros!$F6)),NOT(ISNUMBER($AD6)),$AD6=0),"",ROUND(SUMPRODUCT($M$2:$M$200,$C$2:$C$200)*parametros!$F6/$AD6,2)))</f>
        <v/>
      </c>
      <c r="AA6" s="390"/>
      <c r="AB6" s="390" t="str">
        <f>IF($AG6&lt;&gt;"AJUSTE APLICADO","",IF($Z6="Valor pago",ROUND($AA6,2),ROUND($Y6-$AA6,2)))</f>
        <v/>
      </c>
      <c r="AC6" s="390" t="str">
        <f>IF($AG6&lt;&gt;"AJUSTE APLICADO","",ROUND($Y6-$AB6,2))</f>
        <v/>
      </c>
      <c r="AD6" s="391" t="str">
        <f>IF(ISNUMBER(parametros!$D15),parametros!$D15,"")</f>
        <v/>
      </c>
      <c r="AE6" s="390" t="str">
        <f>IF($AG6&lt;&gt;"AJUSTE APLICADO","",ROUND($AB6*$AD6,2))</f>
        <v/>
      </c>
      <c r="AF6" s="390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4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4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9" t="s">
        <v>133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4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134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4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135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4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136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4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137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4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138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4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4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4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4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4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4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4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4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4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4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4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4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4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4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4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4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4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4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4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4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4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4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4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4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4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4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4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4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4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4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4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4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4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4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4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4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4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4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4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4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4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4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4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4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4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4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4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4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4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4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4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4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4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4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4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4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4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4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4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4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4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4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4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4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4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4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4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4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4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4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4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4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4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4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4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4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4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4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4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4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4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4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4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4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4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4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4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4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4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4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4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4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4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4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4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4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4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4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4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4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4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4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4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4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4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4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4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4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4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4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4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4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4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4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4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4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4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4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4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4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4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4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4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4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4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4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4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4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4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4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4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4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4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4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4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4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4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4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4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4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4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4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4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4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4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4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4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4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4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4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4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4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4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4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4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4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4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4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4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4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4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4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4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4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4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4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4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4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4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4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4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4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4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4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4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4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4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4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4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4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4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4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4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4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4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4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4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8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7" t="s">
        <v>139</v>
      </c>
      <c r="B1" s="49" t="s">
        <v>140</v>
      </c>
      <c r="C1" s="49" t="s">
        <v>141</v>
      </c>
      <c r="D1" s="49" t="s">
        <v>142</v>
      </c>
      <c r="E1" s="49" t="s">
        <v>37</v>
      </c>
      <c r="F1" s="49" t="s">
        <v>62</v>
      </c>
      <c r="G1" s="32" t="s">
        <v>143</v>
      </c>
      <c r="H1" s="32" t="s">
        <v>144</v>
      </c>
      <c r="I1" s="32" t="s">
        <v>145</v>
      </c>
      <c r="J1" s="32" t="s">
        <v>146</v>
      </c>
      <c r="K1" s="32" t="s">
        <v>147</v>
      </c>
      <c r="L1" s="32" t="s">
        <v>148</v>
      </c>
      <c r="M1" s="405" t="s">
        <v>149</v>
      </c>
      <c r="N1" s="406"/>
      <c r="O1" s="406"/>
      <c r="P1" s="406"/>
      <c r="Q1" s="406"/>
      <c r="R1" s="406"/>
      <c r="S1" s="406"/>
      <c r="T1" s="407"/>
      <c r="U1" s="217" t="s">
        <v>150</v>
      </c>
      <c r="V1" s="214" t="s">
        <v>151</v>
      </c>
      <c r="W1" s="27" t="s">
        <v>152</v>
      </c>
      <c r="X1" s="27" t="s">
        <v>153</v>
      </c>
      <c r="Y1" s="27" t="s">
        <v>154</v>
      </c>
      <c r="Z1" s="27" t="s">
        <v>155</v>
      </c>
      <c r="AA1" s="27" t="s">
        <v>156</v>
      </c>
      <c r="AB1" s="27" t="s">
        <v>157</v>
      </c>
      <c r="AC1" s="27" t="s">
        <v>158</v>
      </c>
    </row>
    <row r="2" spans="1:29" ht="30" customHeight="1" x14ac:dyDescent="0.35">
      <c r="A2" s="188" t="s">
        <v>159</v>
      </c>
      <c r="B2" s="190">
        <v>45337</v>
      </c>
      <c r="C2" s="99" t="str">
        <f>IF(B2="","",IF(NOT(ISNUMBER(B2)),"DATA_PC invalida",IF(AND(ISNUMBER(parametros!$C$2),ISNUMBER(parametros!$D$2),B2&gt;=parametros!$C$2,B2&lt;=parametros!$D$2),"C0",IF(AND(ISNUMBER(parametros!$C$3),ISNUMBER(parametros!$D$3),B2&gt;=parametros!$C$3,B2&lt;=parametros!$D$3),"C1",IF(AND(ISNUMBER(parametros!$C$4),ISNUMBER(parametros!$D$4),B2&gt;=parametros!$C$4,B2&lt;=parametros!$D$4),"C2",IF(AND(ISNUMBER(parametros!$C$5),ISNUMBER(parametros!$D$5),B2&gt;=parametros!$C$5,B2&lt;=parametros!$D$5),"C3",IF(AND(ISNUMBER(parametros!$C$6),ISNUMBER(parametros!$D$6),B2&gt;=parametros!$C$6,B2&lt;=parametros!$D$6),"C4","Fora dos ciclos")))))))</f>
        <v>C1</v>
      </c>
      <c r="D2" s="100">
        <v>180000</v>
      </c>
      <c r="E2" s="78">
        <f>IF(C2="","",IFERROR(VLOOKUP(C2,parametros!$A$11:$E$15,5,0),""))</f>
        <v>1.0511999999999999</v>
      </c>
      <c r="F2" s="79">
        <f t="shared" ref="F2:F65" si="0">IF(OR(D2="",E2=""),"",ROUND(D2*E2,2))</f>
        <v>189216</v>
      </c>
      <c r="G2" s="101" t="s">
        <v>48</v>
      </c>
      <c r="H2" s="91">
        <f t="shared" ref="H2:H65" si="1">IF(G2="Sim",IF(OR(F2="",D2="",L2=""),"",IF(L2="Sim",ROUND(F2-D2,2),0)),0)</f>
        <v>9216</v>
      </c>
      <c r="I2" s="91">
        <f t="shared" ref="I2:I65" si="2">IF(G2="Sim",0,IF(OR(F2="",L2=""),"",F2))</f>
        <v>0</v>
      </c>
      <c r="J2" s="91">
        <f t="shared" ref="J2:J65" si="3">IF(G2="Sim",0,IF(OR(F2="",D2="",L2=""),"",IF(L2="Sim",ROUND(F2-D2,2),0)))</f>
        <v>0</v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>OK</v>
      </c>
      <c r="L2" s="351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>Sim</v>
      </c>
      <c r="M2" s="350" t="s">
        <v>33</v>
      </c>
      <c r="N2" s="350" t="s">
        <v>160</v>
      </c>
      <c r="O2" s="350" t="s">
        <v>161</v>
      </c>
      <c r="P2" s="350" t="s">
        <v>162</v>
      </c>
      <c r="Q2" s="350" t="s">
        <v>163</v>
      </c>
      <c r="R2" s="350" t="s">
        <v>164</v>
      </c>
      <c r="S2" s="368" t="s">
        <v>165</v>
      </c>
      <c r="T2" s="350" t="s">
        <v>166</v>
      </c>
      <c r="U2" s="352">
        <f t="shared" ref="U2:U65" si="4">IF(OR($D2="",$H2=""),"",ROUND($D2+$H2,2))</f>
        <v>189216</v>
      </c>
      <c r="V2" s="216" t="s">
        <v>47</v>
      </c>
      <c r="W2" s="102" t="s">
        <v>167</v>
      </c>
      <c r="X2" s="102" t="s">
        <v>168</v>
      </c>
      <c r="Y2" s="103" t="s">
        <v>169</v>
      </c>
      <c r="Z2" s="103" t="s">
        <v>170</v>
      </c>
      <c r="AA2" s="103" t="s">
        <v>47</v>
      </c>
      <c r="AB2" s="103" t="s">
        <v>171</v>
      </c>
      <c r="AC2" s="104" t="s">
        <v>172</v>
      </c>
    </row>
    <row r="3" spans="1:29" ht="25.5" customHeight="1" x14ac:dyDescent="0.35">
      <c r="A3" s="188" t="s">
        <v>173</v>
      </c>
      <c r="B3" s="190">
        <v>45432</v>
      </c>
      <c r="C3" s="99" t="str">
        <f>IF(B3="","",IF(NOT(ISNUMBER(B3)),"DATA_PC invalida",IF(AND(ISNUMBER(parametros!$C$2),ISNUMBER(parametros!$D$2),B3&gt;=parametros!$C$2,B3&lt;=parametros!$D$2),"C0",IF(AND(ISNUMBER(parametros!$C$3),ISNUMBER(parametros!$D$3),B3&gt;=parametros!$C$3,B3&lt;=parametros!$D$3),"C1",IF(AND(ISNUMBER(parametros!$C$4),ISNUMBER(parametros!$D$4),B3&gt;=parametros!$C$4,B3&lt;=parametros!$D$4),"C2",IF(AND(ISNUMBER(parametros!$C$5),ISNUMBER(parametros!$D$5),B3&gt;=parametros!$C$5,B3&lt;=parametros!$D$5),"C3",IF(AND(ISNUMBER(parametros!$C$6),ISNUMBER(parametros!$D$6),B3&gt;=parametros!$C$6,B3&lt;=parametros!$D$6),"C4","Fora dos ciclos")))))))</f>
        <v>C1</v>
      </c>
      <c r="D3" s="100">
        <v>96500</v>
      </c>
      <c r="E3" s="78">
        <f>IF(C3="","",IFERROR(VLOOKUP(C3,parametros!$A$11:$E$15,5,0),""))</f>
        <v>1.0511999999999999</v>
      </c>
      <c r="F3" s="79">
        <f t="shared" si="0"/>
        <v>101440.8</v>
      </c>
      <c r="G3" s="101" t="s">
        <v>48</v>
      </c>
      <c r="H3" s="91">
        <f t="shared" si="1"/>
        <v>4940.8</v>
      </c>
      <c r="I3" s="91">
        <f t="shared" si="2"/>
        <v>0</v>
      </c>
      <c r="J3" s="91">
        <f t="shared" si="3"/>
        <v>0</v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>OK</v>
      </c>
      <c r="L3" s="351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>Sim</v>
      </c>
      <c r="M3" s="354" t="s">
        <v>23</v>
      </c>
      <c r="N3" s="355">
        <f>COUNTIF($C$2:$C$5001,M3)</f>
        <v>0</v>
      </c>
      <c r="O3" s="356">
        <f>SUMIF($C$2:$C$5001,M3,$D$2:$D$5001)</f>
        <v>0</v>
      </c>
      <c r="P3" s="356">
        <f>SUMIF($C$2:$C$5001,M3,$F$2:$F$5001)</f>
        <v>0</v>
      </c>
      <c r="Q3" s="356">
        <f>SUMIF($C$2:$C$5001,M3,$H$2:$H$5001)</f>
        <v>0</v>
      </c>
      <c r="R3" s="356">
        <f>SUMIF($C$2:$C$5001,M3,$I$2:$I$5001)</f>
        <v>0</v>
      </c>
      <c r="S3" s="356">
        <f>SUMIF($C$2:$C$5001,M3,$J$2:$J$5001)</f>
        <v>0</v>
      </c>
      <c r="T3" s="355">
        <f>COUNTIFS($C$2:$C$5001,M3,$K$2:$K$5001,"&lt;&gt;OK",$K$2:$K$5001,"&lt;&gt;")</f>
        <v>0</v>
      </c>
      <c r="U3" s="353">
        <f t="shared" si="4"/>
        <v>101440.8</v>
      </c>
      <c r="V3" s="216" t="s">
        <v>47</v>
      </c>
      <c r="W3" s="102" t="s">
        <v>167</v>
      </c>
      <c r="X3" s="102" t="s">
        <v>168</v>
      </c>
      <c r="Y3" s="103" t="s">
        <v>169</v>
      </c>
      <c r="Z3" s="103" t="s">
        <v>170</v>
      </c>
      <c r="AA3" s="103" t="s">
        <v>47</v>
      </c>
      <c r="AB3" s="103" t="s">
        <v>171</v>
      </c>
      <c r="AC3" s="104" t="s">
        <v>172</v>
      </c>
    </row>
    <row r="4" spans="1:29" ht="25.5" customHeight="1" x14ac:dyDescent="0.35">
      <c r="A4" s="188" t="s">
        <v>174</v>
      </c>
      <c r="B4" s="190">
        <v>45565</v>
      </c>
      <c r="C4" s="99" t="str">
        <f>IF(B4="","",IF(NOT(ISNUMBER(B4)),"DATA_PC invalida",IF(AND(ISNUMBER(parametros!$C$2),ISNUMBER(parametros!$D$2),B4&gt;=parametros!$C$2,B4&lt;=parametros!$D$2),"C0",IF(AND(ISNUMBER(parametros!$C$3),ISNUMBER(parametros!$D$3),B4&gt;=parametros!$C$3,B4&lt;=parametros!$D$3),"C1",IF(AND(ISNUMBER(parametros!$C$4),ISNUMBER(parametros!$D$4),B4&gt;=parametros!$C$4,B4&lt;=parametros!$D$4),"C2",IF(AND(ISNUMBER(parametros!$C$5),ISNUMBER(parametros!$D$5),B4&gt;=parametros!$C$5,B4&lt;=parametros!$D$5),"C3",IF(AND(ISNUMBER(parametros!$C$6),ISNUMBER(parametros!$D$6),B4&gt;=parametros!$C$6,B4&lt;=parametros!$D$6),"C4","Fora dos ciclos")))))))</f>
        <v>C1</v>
      </c>
      <c r="D4" s="100">
        <v>145250</v>
      </c>
      <c r="E4" s="78">
        <f>IF(C4="","",IFERROR(VLOOKUP(C4,parametros!$A$11:$E$15,5,0),""))</f>
        <v>1.0511999999999999</v>
      </c>
      <c r="F4" s="79">
        <f t="shared" si="0"/>
        <v>152686.79999999999</v>
      </c>
      <c r="G4" s="101" t="s">
        <v>47</v>
      </c>
      <c r="H4" s="91">
        <f t="shared" si="1"/>
        <v>0</v>
      </c>
      <c r="I4" s="91">
        <f t="shared" si="2"/>
        <v>152686.79999999999</v>
      </c>
      <c r="J4" s="91">
        <f t="shared" si="3"/>
        <v>7436.8</v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>OK</v>
      </c>
      <c r="L4" s="351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>Sim</v>
      </c>
      <c r="M4" s="354" t="s">
        <v>3</v>
      </c>
      <c r="N4" s="355">
        <f>COUNTIF($C$2:$C$5001,M4)</f>
        <v>3</v>
      </c>
      <c r="O4" s="356">
        <f>SUMIF($C$2:$C$5001,M4,$D$2:$D$5001)</f>
        <v>421750</v>
      </c>
      <c r="P4" s="356">
        <f>SUMIF($C$2:$C$5001,M4,$F$2:$F$5001)</f>
        <v>443343.6</v>
      </c>
      <c r="Q4" s="356">
        <f>SUMIF($C$2:$C$5001,M4,$H$2:$H$5001)</f>
        <v>14156.8</v>
      </c>
      <c r="R4" s="356">
        <f>SUMIF($C$2:$C$5001,M4,$I$2:$I$5001)</f>
        <v>152686.79999999999</v>
      </c>
      <c r="S4" s="356">
        <f>SUMIF($C$2:$C$5001,M4,$J$2:$J$5001)</f>
        <v>7436.8</v>
      </c>
      <c r="T4" s="355">
        <f>COUNTIFS($C$2:$C$5001,M4,$K$2:$K$5001,"&lt;&gt;OK",$K$2:$K$5001,"&lt;&gt;")</f>
        <v>0</v>
      </c>
      <c r="U4" s="353">
        <f t="shared" si="4"/>
        <v>145250</v>
      </c>
      <c r="V4" s="216" t="s">
        <v>47</v>
      </c>
      <c r="W4" s="102" t="s">
        <v>167</v>
      </c>
      <c r="X4" s="102" t="s">
        <v>168</v>
      </c>
      <c r="Y4" s="103" t="s">
        <v>169</v>
      </c>
      <c r="Z4" s="103" t="s">
        <v>170</v>
      </c>
      <c r="AA4" s="103" t="s">
        <v>47</v>
      </c>
      <c r="AB4" s="103" t="s">
        <v>171</v>
      </c>
      <c r="AC4" s="104" t="s">
        <v>172</v>
      </c>
    </row>
    <row r="5" spans="1:29" ht="25.5" customHeight="1" x14ac:dyDescent="0.35">
      <c r="A5" s="188"/>
      <c r="B5" s="190"/>
      <c r="C5" s="99" t="str">
        <f>IF(B5="","",IF(NOT(ISNUMBER(B5)),"DATA_PC invalida",IF(AND(ISNUMBER(parametros!$C$2),ISNUMBER(parametros!$D$2),B5&gt;=parametros!$C$2,B5&lt;=parametros!$D$2),"C0",IF(AND(ISNUMBER(parametros!$C$3),ISNUMBER(parametros!$D$3),B5&gt;=parametros!$C$3,B5&lt;=parametros!$D$3),"C1",IF(AND(ISNUMBER(parametros!$C$4),ISNUMBER(parametros!$D$4),B5&gt;=parametros!$C$4,B5&lt;=parametros!$D$4),"C2",IF(AND(ISNUMBER(parametros!$C$5),ISNUMBER(parametros!$D$5),B5&gt;=parametros!$C$5,B5&lt;=parametros!$D$5),"C3",IF(AND(ISNUMBER(parametros!$C$6),ISNUMBER(parametros!$D$6),B5&gt;=parametros!$C$6,B5&lt;=parametros!$D$6),"C4","Fora dos ciclos")))))))</f>
        <v/>
      </c>
      <c r="D5" s="100"/>
      <c r="E5" s="78" t="str">
        <f>IF(C5="","",IFERROR(VLOOKUP(C5,parametros!$A$11:$E$15,5,0),""))</f>
        <v/>
      </c>
      <c r="F5" s="79" t="str">
        <f t="shared" si="0"/>
        <v/>
      </c>
      <c r="G5" s="101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51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4" t="s">
        <v>24</v>
      </c>
      <c r="N5" s="355">
        <f>COUNTIF($C$2:$C$5001,M5)</f>
        <v>0</v>
      </c>
      <c r="O5" s="356">
        <f>SUMIF($C$2:$C$5001,M5,$D$2:$D$5001)</f>
        <v>0</v>
      </c>
      <c r="P5" s="356">
        <f>SUMIF($C$2:$C$5001,M5,$F$2:$F$5001)</f>
        <v>0</v>
      </c>
      <c r="Q5" s="356">
        <f>SUMIF($C$2:$C$5001,M5,$H$2:$H$5001)</f>
        <v>0</v>
      </c>
      <c r="R5" s="356">
        <f>SUMIF($C$2:$C$5001,M5,$I$2:$I$5001)</f>
        <v>0</v>
      </c>
      <c r="S5" s="356">
        <f>SUMIF($C$2:$C$5001,M5,$J$2:$J$5001)</f>
        <v>0</v>
      </c>
      <c r="T5" s="355">
        <f>COUNTIFS($C$2:$C$5001,M5,$K$2:$K$5001,"&lt;&gt;OK",$K$2:$K$5001,"&lt;&gt;")</f>
        <v>0</v>
      </c>
      <c r="U5" s="353" t="str">
        <f t="shared" si="4"/>
        <v/>
      </c>
      <c r="V5" s="216" t="s">
        <v>47</v>
      </c>
      <c r="W5" s="102" t="s">
        <v>167</v>
      </c>
      <c r="X5" s="102" t="s">
        <v>168</v>
      </c>
      <c r="Y5" s="103" t="s">
        <v>169</v>
      </c>
      <c r="Z5" s="103" t="s">
        <v>170</v>
      </c>
      <c r="AA5" s="103" t="s">
        <v>47</v>
      </c>
      <c r="AB5" s="103" t="s">
        <v>171</v>
      </c>
      <c r="AC5" s="104" t="s">
        <v>172</v>
      </c>
    </row>
    <row r="6" spans="1:29" ht="25.5" customHeight="1" x14ac:dyDescent="0.35">
      <c r="A6" s="188"/>
      <c r="B6" s="190"/>
      <c r="C6" s="99" t="str">
        <f>IF(B6="","",IF(NOT(ISNUMBER(B6)),"DATA_PC invalida",IF(AND(ISNUMBER(parametros!$C$2),ISNUMBER(parametros!$D$2),B6&gt;=parametros!$C$2,B6&lt;=parametros!$D$2),"C0",IF(AND(ISNUMBER(parametros!$C$3),ISNUMBER(parametros!$D$3),B6&gt;=parametros!$C$3,B6&lt;=parametros!$D$3),"C1",IF(AND(ISNUMBER(parametros!$C$4),ISNUMBER(parametros!$D$4),B6&gt;=parametros!$C$4,B6&lt;=parametros!$D$4),"C2",IF(AND(ISNUMBER(parametros!$C$5),ISNUMBER(parametros!$D$5),B6&gt;=parametros!$C$5,B6&lt;=parametros!$D$5),"C3",IF(AND(ISNUMBER(parametros!$C$6),ISNUMBER(parametros!$D$6),B6&gt;=parametros!$C$6,B6&lt;=parametros!$D$6),"C4","Fora dos ciclos")))))))</f>
        <v/>
      </c>
      <c r="D6" s="100"/>
      <c r="E6" s="78" t="str">
        <f>IF(C6="","",IFERROR(VLOOKUP(C6,parametros!$A$11:$E$15,5,0),""))</f>
        <v/>
      </c>
      <c r="F6" s="79" t="str">
        <f t="shared" si="0"/>
        <v/>
      </c>
      <c r="G6" s="101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51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4" t="s">
        <v>25</v>
      </c>
      <c r="N6" s="355">
        <f>COUNTIF($C$2:$C$5001,M6)</f>
        <v>0</v>
      </c>
      <c r="O6" s="356">
        <f>SUMIF($C$2:$C$5001,M6,$D$2:$D$5001)</f>
        <v>0</v>
      </c>
      <c r="P6" s="356">
        <f>SUMIF($C$2:$C$5001,M6,$F$2:$F$5001)</f>
        <v>0</v>
      </c>
      <c r="Q6" s="356">
        <f>SUMIF($C$2:$C$5001,M6,$H$2:$H$5001)</f>
        <v>0</v>
      </c>
      <c r="R6" s="356">
        <f>SUMIF($C$2:$C$5001,M6,$I$2:$I$5001)</f>
        <v>0</v>
      </c>
      <c r="S6" s="356">
        <f>SUMIF($C$2:$C$5001,M6,$J$2:$J$5001)</f>
        <v>0</v>
      </c>
      <c r="T6" s="355">
        <f>COUNTIFS($C$2:$C$5001,M6,$K$2:$K$5001,"&lt;&gt;OK",$K$2:$K$5001,"&lt;&gt;")</f>
        <v>0</v>
      </c>
      <c r="U6" s="353" t="str">
        <f t="shared" si="4"/>
        <v/>
      </c>
      <c r="V6" s="216" t="s">
        <v>47</v>
      </c>
      <c r="W6" s="102" t="s">
        <v>167</v>
      </c>
      <c r="X6" s="102" t="s">
        <v>168</v>
      </c>
      <c r="Y6" s="103" t="s">
        <v>169</v>
      </c>
      <c r="Z6" s="103" t="s">
        <v>170</v>
      </c>
      <c r="AA6" s="103" t="s">
        <v>47</v>
      </c>
      <c r="AB6" s="103" t="s">
        <v>171</v>
      </c>
      <c r="AC6" s="104" t="s">
        <v>172</v>
      </c>
    </row>
    <row r="7" spans="1:29" ht="25.5" customHeight="1" x14ac:dyDescent="0.35">
      <c r="A7" s="188"/>
      <c r="B7" s="190"/>
      <c r="C7" s="99" t="str">
        <f>IF(B7="","",IF(NOT(ISNUMBER(B7)),"DATA_PC invalida",IF(AND(ISNUMBER(parametros!$C$2),ISNUMBER(parametros!$D$2),B7&gt;=parametros!$C$2,B7&lt;=parametros!$D$2),"C0",IF(AND(ISNUMBER(parametros!$C$3),ISNUMBER(parametros!$D$3),B7&gt;=parametros!$C$3,B7&lt;=parametros!$D$3),"C1",IF(AND(ISNUMBER(parametros!$C$4),ISNUMBER(parametros!$D$4),B7&gt;=parametros!$C$4,B7&lt;=parametros!$D$4),"C2",IF(AND(ISNUMBER(parametros!$C$5),ISNUMBER(parametros!$D$5),B7&gt;=parametros!$C$5,B7&lt;=parametros!$D$5),"C3",IF(AND(ISNUMBER(parametros!$C$6),ISNUMBER(parametros!$D$6),B7&gt;=parametros!$C$6,B7&lt;=parametros!$D$6),"C4","Fora dos ciclos")))))))</f>
        <v/>
      </c>
      <c r="D7" s="100"/>
      <c r="E7" s="78" t="str">
        <f>IF(C7="","",IFERROR(VLOOKUP(C7,parametros!$A$11:$E$15,5,0),""))</f>
        <v/>
      </c>
      <c r="F7" s="79" t="str">
        <f t="shared" si="0"/>
        <v/>
      </c>
      <c r="G7" s="101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51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4" t="s">
        <v>26</v>
      </c>
      <c r="N7" s="355">
        <f>COUNTIF($C$2:$C$5001,M7)</f>
        <v>0</v>
      </c>
      <c r="O7" s="356">
        <f>SUMIF($C$2:$C$5001,M7,$D$2:$D$5001)</f>
        <v>0</v>
      </c>
      <c r="P7" s="356">
        <f>SUMIF($C$2:$C$5001,M7,$F$2:$F$5001)</f>
        <v>0</v>
      </c>
      <c r="Q7" s="356">
        <f>SUMIF($C$2:$C$5001,M7,$H$2:$H$5001)</f>
        <v>0</v>
      </c>
      <c r="R7" s="356">
        <f>SUMIF($C$2:$C$5001,M7,$I$2:$I$5001)</f>
        <v>0</v>
      </c>
      <c r="S7" s="356">
        <f>SUMIF($C$2:$C$5001,M7,$J$2:$J$5001)</f>
        <v>0</v>
      </c>
      <c r="T7" s="355">
        <f>COUNTIFS($C$2:$C$5001,M7,$K$2:$K$5001,"&lt;&gt;OK",$K$2:$K$5001,"&lt;&gt;")</f>
        <v>0</v>
      </c>
      <c r="U7" s="353" t="str">
        <f t="shared" si="4"/>
        <v/>
      </c>
      <c r="V7" s="216" t="s">
        <v>47</v>
      </c>
      <c r="W7" s="102" t="s">
        <v>167</v>
      </c>
      <c r="X7" s="102" t="s">
        <v>168</v>
      </c>
      <c r="Y7" s="103" t="s">
        <v>169</v>
      </c>
      <c r="Z7" s="103" t="s">
        <v>170</v>
      </c>
      <c r="AA7" s="103" t="s">
        <v>47</v>
      </c>
      <c r="AB7" s="103" t="s">
        <v>171</v>
      </c>
      <c r="AC7" s="104" t="s">
        <v>172</v>
      </c>
    </row>
    <row r="8" spans="1:29" ht="25.5" customHeight="1" thickBot="1" x14ac:dyDescent="0.4">
      <c r="A8" s="188"/>
      <c r="B8" s="190"/>
      <c r="C8" s="99" t="str">
        <f>IF(B8="","",IF(NOT(ISNUMBER(B8)),"DATA_PC invalida",IF(AND(ISNUMBER(parametros!$C$2),ISNUMBER(parametros!$D$2),B8&gt;=parametros!$C$2,B8&lt;=parametros!$D$2),"C0",IF(AND(ISNUMBER(parametros!$C$3),ISNUMBER(parametros!$D$3),B8&gt;=parametros!$C$3,B8&lt;=parametros!$D$3),"C1",IF(AND(ISNUMBER(parametros!$C$4),ISNUMBER(parametros!$D$4),B8&gt;=parametros!$C$4,B8&lt;=parametros!$D$4),"C2",IF(AND(ISNUMBER(parametros!$C$5),ISNUMBER(parametros!$D$5),B8&gt;=parametros!$C$5,B8&lt;=parametros!$D$5),"C3",IF(AND(ISNUMBER(parametros!$C$6),ISNUMBER(parametros!$D$6),B8&gt;=parametros!$C$6,B8&lt;=parametros!$D$6),"C4","Fora dos ciclos")))))))</f>
        <v/>
      </c>
      <c r="D8" s="100"/>
      <c r="E8" s="78" t="str">
        <f>IF(C8="","",IFERROR(VLOOKUP(C8,parametros!$A$11:$E$15,5,0),""))</f>
        <v/>
      </c>
      <c r="F8" s="79" t="str">
        <f t="shared" si="0"/>
        <v/>
      </c>
      <c r="G8" s="101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51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7" t="s">
        <v>175</v>
      </c>
      <c r="N8" s="378">
        <f>COUNTIF($A$2:$A$5001,"&lt;&gt;")-SUM(N3:N7)</f>
        <v>0</v>
      </c>
      <c r="O8" s="379">
        <f>SUM($D$2:$D$5001)-SUM(O3:O7)</f>
        <v>0</v>
      </c>
      <c r="P8" s="379">
        <f>SUM($F$2:$F$5001)-SUM(P3:P7)</f>
        <v>0</v>
      </c>
      <c r="Q8" s="379">
        <f>SUM($H$2:$H$5001)-SUM(Q3:Q7)</f>
        <v>0</v>
      </c>
      <c r="R8" s="379">
        <f>SUM($I$2:$I$5001)-SUM(R3:R7)</f>
        <v>0</v>
      </c>
      <c r="S8" s="379">
        <f>SUM($J$2:$J$5001)-SUM(S3:S7)</f>
        <v>0</v>
      </c>
      <c r="T8" s="378">
        <f>COUNTIFS($A$2:$A$5001,"&lt;&gt;",$K$2:$K$5001,"&lt;&gt;OK",$K$2:$K$5001,"&lt;&gt;")-SUM(T3:T7)</f>
        <v>0</v>
      </c>
      <c r="U8" s="353" t="str">
        <f t="shared" si="4"/>
        <v/>
      </c>
      <c r="V8" s="216" t="s">
        <v>47</v>
      </c>
      <c r="W8" s="102" t="s">
        <v>167</v>
      </c>
      <c r="X8" s="102" t="s">
        <v>168</v>
      </c>
      <c r="Y8" s="103" t="s">
        <v>169</v>
      </c>
      <c r="Z8" s="103" t="s">
        <v>170</v>
      </c>
      <c r="AA8" s="103" t="s">
        <v>47</v>
      </c>
      <c r="AB8" s="103" t="s">
        <v>171</v>
      </c>
      <c r="AC8" s="104" t="s">
        <v>172</v>
      </c>
    </row>
    <row r="9" spans="1:29" ht="25.5" customHeight="1" x14ac:dyDescent="0.35">
      <c r="A9" s="188"/>
      <c r="B9" s="190"/>
      <c r="C9" s="99" t="str">
        <f>IF(B9="","",IF(NOT(ISNUMBER(B9)),"DATA_PC invalida",IF(AND(ISNUMBER(parametros!$C$2),ISNUMBER(parametros!$D$2),B9&gt;=parametros!$C$2,B9&lt;=parametros!$D$2),"C0",IF(AND(ISNUMBER(parametros!$C$3),ISNUMBER(parametros!$D$3),B9&gt;=parametros!$C$3,B9&lt;=parametros!$D$3),"C1",IF(AND(ISNUMBER(parametros!$C$4),ISNUMBER(parametros!$D$4),B9&gt;=parametros!$C$4,B9&lt;=parametros!$D$4),"C2",IF(AND(ISNUMBER(parametros!$C$5),ISNUMBER(parametros!$D$5),B9&gt;=parametros!$C$5,B9&lt;=parametros!$D$5),"C3",IF(AND(ISNUMBER(parametros!$C$6),ISNUMBER(parametros!$D$6),B9&gt;=parametros!$C$6,B9&lt;=parametros!$D$6),"C4","Fora dos ciclos")))))))</f>
        <v/>
      </c>
      <c r="D9" s="100"/>
      <c r="E9" s="78" t="str">
        <f>IF(C9="","",IFERROR(VLOOKUP(C9,parametros!$A$11:$E$15,5,0),""))</f>
        <v/>
      </c>
      <c r="F9" s="79" t="str">
        <f t="shared" si="0"/>
        <v/>
      </c>
      <c r="G9" s="101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51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80" t="s">
        <v>27</v>
      </c>
      <c r="N9" s="381">
        <f t="shared" ref="N9:T9" si="5">SUM(N3:N8)</f>
        <v>3</v>
      </c>
      <c r="O9" s="382">
        <f t="shared" si="5"/>
        <v>421750</v>
      </c>
      <c r="P9" s="382">
        <f t="shared" si="5"/>
        <v>443343.6</v>
      </c>
      <c r="Q9" s="382">
        <f t="shared" si="5"/>
        <v>14156.8</v>
      </c>
      <c r="R9" s="382">
        <f t="shared" si="5"/>
        <v>152686.79999999999</v>
      </c>
      <c r="S9" s="387">
        <f t="shared" si="5"/>
        <v>7436.8</v>
      </c>
      <c r="T9" s="383">
        <f t="shared" si="5"/>
        <v>0</v>
      </c>
      <c r="U9" s="353" t="str">
        <f t="shared" si="4"/>
        <v/>
      </c>
      <c r="V9" s="216" t="s">
        <v>47</v>
      </c>
      <c r="W9" s="102" t="s">
        <v>167</v>
      </c>
      <c r="X9" s="102" t="s">
        <v>168</v>
      </c>
      <c r="Y9" s="103" t="s">
        <v>169</v>
      </c>
      <c r="Z9" s="103" t="s">
        <v>170</v>
      </c>
      <c r="AA9" s="103" t="s">
        <v>47</v>
      </c>
      <c r="AB9" s="103" t="s">
        <v>171</v>
      </c>
      <c r="AC9" s="104" t="s">
        <v>172</v>
      </c>
    </row>
    <row r="10" spans="1:29" ht="34" customHeight="1" x14ac:dyDescent="0.35">
      <c r="A10" s="188"/>
      <c r="B10" s="190"/>
      <c r="C10" s="99" t="str">
        <f>IF(B10="","",IF(NOT(ISNUMBER(B10)),"DATA_PC invalida",IF(AND(ISNUMBER(parametros!$C$2),ISNUMBER(parametros!$D$2),B10&gt;=parametros!$C$2,B10&lt;=parametros!$D$2),"C0",IF(AND(ISNUMBER(parametros!$C$3),ISNUMBER(parametros!$D$3),B10&gt;=parametros!$C$3,B10&lt;=parametros!$D$3),"C1",IF(AND(ISNUMBER(parametros!$C$4),ISNUMBER(parametros!$D$4),B10&gt;=parametros!$C$4,B10&lt;=parametros!$D$4),"C2",IF(AND(ISNUMBER(parametros!$C$5),ISNUMBER(parametros!$D$5),B10&gt;=parametros!$C$5,B10&lt;=parametros!$D$5),"C3",IF(AND(ISNUMBER(parametros!$C$6),ISNUMBER(parametros!$D$6),B10&gt;=parametros!$C$6,B10&lt;=parametros!$D$6),"C4","Fora dos ciclos")))))))</f>
        <v/>
      </c>
      <c r="D10" s="100"/>
      <c r="E10" s="78" t="str">
        <f>IF(C10="","",IFERROR(VLOOKUP(C10,parametros!$A$11:$E$15,5,0),""))</f>
        <v/>
      </c>
      <c r="F10" s="79" t="str">
        <f t="shared" si="0"/>
        <v/>
      </c>
      <c r="G10" s="101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16" t="s">
        <v>176</v>
      </c>
      <c r="N10" s="406"/>
      <c r="O10" s="406"/>
      <c r="P10" s="406"/>
      <c r="Q10" s="406"/>
      <c r="R10" s="406"/>
      <c r="S10" s="406"/>
      <c r="T10" s="417"/>
      <c r="U10" s="218" t="str">
        <f t="shared" si="4"/>
        <v/>
      </c>
      <c r="V10" s="216" t="s">
        <v>47</v>
      </c>
      <c r="W10" s="102" t="s">
        <v>167</v>
      </c>
      <c r="X10" s="102" t="s">
        <v>168</v>
      </c>
      <c r="Y10" s="103" t="s">
        <v>169</v>
      </c>
      <c r="Z10" s="103" t="s">
        <v>170</v>
      </c>
      <c r="AA10" s="103" t="s">
        <v>47</v>
      </c>
      <c r="AB10" s="103" t="s">
        <v>171</v>
      </c>
      <c r="AC10" s="104" t="s">
        <v>172</v>
      </c>
    </row>
    <row r="11" spans="1:29" ht="34" customHeight="1" x14ac:dyDescent="0.35">
      <c r="A11" s="188"/>
      <c r="B11" s="190"/>
      <c r="C11" s="99" t="str">
        <f>IF(B11="","",IF(NOT(ISNUMBER(B11)),"DATA_PC invalida",IF(AND(ISNUMBER(parametros!$C$2),ISNUMBER(parametros!$D$2),B11&gt;=parametros!$C$2,B11&lt;=parametros!$D$2),"C0",IF(AND(ISNUMBER(parametros!$C$3),ISNUMBER(parametros!$D$3),B11&gt;=parametros!$C$3,B11&lt;=parametros!$D$3),"C1",IF(AND(ISNUMBER(parametros!$C$4),ISNUMBER(parametros!$D$4),B11&gt;=parametros!$C$4,B11&lt;=parametros!$D$4),"C2",IF(AND(ISNUMBER(parametros!$C$5),ISNUMBER(parametros!$D$5),B11&gt;=parametros!$C$5,B11&lt;=parametros!$D$5),"C3",IF(AND(ISNUMBER(parametros!$C$6),ISNUMBER(parametros!$D$6),B11&gt;=parametros!$C$6,B11&lt;=parametros!$D$6),"C4","Fora dos ciclos")))))))</f>
        <v/>
      </c>
      <c r="D11" s="100"/>
      <c r="E11" s="78" t="str">
        <f>IF(C11="","",IFERROR(VLOOKUP(C11,parametros!$A$11:$E$15,5,0),""))</f>
        <v/>
      </c>
      <c r="F11" s="79" t="str">
        <f t="shared" si="0"/>
        <v/>
      </c>
      <c r="G11" s="101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51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50" t="s">
        <v>177</v>
      </c>
      <c r="N11" s="350" t="s">
        <v>178</v>
      </c>
      <c r="O11" s="350" t="s">
        <v>179</v>
      </c>
      <c r="P11" s="350" t="s">
        <v>180</v>
      </c>
      <c r="Q11" s="350" t="s">
        <v>181</v>
      </c>
      <c r="R11" s="350" t="s">
        <v>182</v>
      </c>
      <c r="S11" s="368" t="s">
        <v>183</v>
      </c>
      <c r="T11" s="350" t="s">
        <v>184</v>
      </c>
      <c r="U11" s="353" t="str">
        <f t="shared" si="4"/>
        <v/>
      </c>
      <c r="V11" s="216" t="s">
        <v>47</v>
      </c>
      <c r="W11" s="102" t="s">
        <v>167</v>
      </c>
      <c r="X11" s="102" t="s">
        <v>168</v>
      </c>
      <c r="Y11" s="103" t="s">
        <v>169</v>
      </c>
      <c r="Z11" s="103" t="s">
        <v>170</v>
      </c>
      <c r="AA11" s="103" t="s">
        <v>47</v>
      </c>
      <c r="AB11" s="103" t="s">
        <v>171</v>
      </c>
      <c r="AC11" s="104" t="s">
        <v>172</v>
      </c>
    </row>
    <row r="12" spans="1:29" ht="25.5" customHeight="1" x14ac:dyDescent="0.35">
      <c r="A12" s="188"/>
      <c r="B12" s="190"/>
      <c r="C12" s="99" t="str">
        <f>IF(B12="","",IF(NOT(ISNUMBER(B12)),"DATA_PC invalida",IF(AND(ISNUMBER(parametros!$C$2),ISNUMBER(parametros!$D$2),B12&gt;=parametros!$C$2,B12&lt;=parametros!$D$2),"C0",IF(AND(ISNUMBER(parametros!$C$3),ISNUMBER(parametros!$D$3),B12&gt;=parametros!$C$3,B12&lt;=parametros!$D$3),"C1",IF(AND(ISNUMBER(parametros!$C$4),ISNUMBER(parametros!$D$4),B12&gt;=parametros!$C$4,B12&lt;=parametros!$D$4),"C2",IF(AND(ISNUMBER(parametros!$C$5),ISNUMBER(parametros!$D$5),B12&gt;=parametros!$C$5,B12&lt;=parametros!$D$5),"C3",IF(AND(ISNUMBER(parametros!$C$6),ISNUMBER(parametros!$D$6),B12&gt;=parametros!$C$6,B12&lt;=parametros!$D$6),"C4","Fora dos ciclos")))))))</f>
        <v/>
      </c>
      <c r="D12" s="100"/>
      <c r="E12" s="78" t="str">
        <f>IF(C12="","",IFERROR(VLOOKUP(C12,parametros!$A$11:$E$15,5,0),""))</f>
        <v/>
      </c>
      <c r="F12" s="79" t="str">
        <f t="shared" si="0"/>
        <v/>
      </c>
      <c r="G12" s="101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51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7" t="s">
        <v>23</v>
      </c>
      <c r="N12" s="357">
        <f>IF(MEMORIA_RESULTADOS!$T$31="",COUNTIFS($C$2:$C$5001,$M12,$G$2:$G$5001,"Sim"),COUNTIFS($C$2:$C$5001,$M12,$G$2:$G$5001,"Sim",$B$2:$B$5001,"&lt;="&amp;MEMORIA_RESULTADOS!$T$31))</f>
        <v>0</v>
      </c>
      <c r="O12" s="358">
        <f>IF(MEMORIA_RESULTADOS!$T$31="",SUMIFS($D$2:$D$5001,$C$2:$C$5001,$M12,$G$2:$G$5001,"Sim"),SUMIFS($D$2:$D$5001,$C$2:$C$5001,$M12,$G$2:$G$5001,"Sim",$B$2:$B$5001,"&lt;="&amp;MEMORIA_RESULTADOS!$T$31))</f>
        <v>0</v>
      </c>
      <c r="P12" s="358">
        <f>IF(MEMORIA_RESULTADOS!$T$31="",SUMIFS($U$2:$U$5001,$C$2:$C$5001,$M12,$G$2:$G$5001,"Sim"),SUMIFS($U$2:$U$5001,$C$2:$C$5001,$M12,$G$2:$G$5001,"Sim",$B$2:$B$5001,"&lt;="&amp;MEMORIA_RESULTADOS!$T$31))</f>
        <v>0</v>
      </c>
      <c r="Q12" s="358">
        <f>IF(MEMORIA_RESULTADOS!$T$31="",SUMIFS($H$2:$H$5001,$C$2:$C$5001,$M12,$G$2:$G$5001,"Sim"),SUMIFS($H$2:$H$5001,$C$2:$C$5001,$M12,$G$2:$G$5001,"Sim",$B$2:$B$5001,"&lt;="&amp;MEMORIA_RESULTADOS!$T$31))</f>
        <v>0</v>
      </c>
      <c r="R12" s="358">
        <f>IF(MEMORIA_RESULTADOS!$T$31="",SUMIFS($I$2:$I$5001,$C$2:$C$5001,$M12),SUMIFS($I$2:$I$5001,$C$2:$C$5001,$M12,$B$2:$B$5001,"&lt;="&amp;MEMORIA_RESULTADOS!$T$31))</f>
        <v>0</v>
      </c>
      <c r="S12" s="358">
        <f>IF(MEMORIA_RESULTADOS!$T$31="",SUMIFS($J$2:$J$5001,$C$2:$C$5001,$M12),SUMIFS($J$2:$J$5001,$C$2:$C$5001,$M12,$B$2:$B$5001,"&lt;="&amp;MEMORIA_RESULTADOS!$T$31))</f>
        <v>0</v>
      </c>
      <c r="T12" s="358">
        <f>IF(MEMORIA_RESULTADOS!$T$31="",0,SUMIFS($D$2:$D$5001,$C$2:$C$5001,$M12,$B$2:$B$5001,"&gt;"&amp;MEMORIA_RESULTADOS!$T$31))</f>
        <v>0</v>
      </c>
      <c r="U12" s="353" t="str">
        <f t="shared" si="4"/>
        <v/>
      </c>
      <c r="V12" s="216" t="s">
        <v>47</v>
      </c>
      <c r="W12" s="102" t="s">
        <v>167</v>
      </c>
      <c r="X12" s="102" t="s">
        <v>168</v>
      </c>
      <c r="Y12" s="103" t="s">
        <v>169</v>
      </c>
      <c r="Z12" s="103" t="s">
        <v>170</v>
      </c>
      <c r="AA12" s="103" t="s">
        <v>47</v>
      </c>
      <c r="AB12" s="103" t="s">
        <v>171</v>
      </c>
      <c r="AC12" s="104" t="s">
        <v>172</v>
      </c>
    </row>
    <row r="13" spans="1:29" ht="25.5" customHeight="1" x14ac:dyDescent="0.35">
      <c r="A13" s="188"/>
      <c r="B13" s="190"/>
      <c r="C13" s="99" t="str">
        <f>IF(B13="","",IF(NOT(ISNUMBER(B13)),"DATA_PC invalida",IF(AND(ISNUMBER(parametros!$C$2),ISNUMBER(parametros!$D$2),B13&gt;=parametros!$C$2,B13&lt;=parametros!$D$2),"C0",IF(AND(ISNUMBER(parametros!$C$3),ISNUMBER(parametros!$D$3),B13&gt;=parametros!$C$3,B13&lt;=parametros!$D$3),"C1",IF(AND(ISNUMBER(parametros!$C$4),ISNUMBER(parametros!$D$4),B13&gt;=parametros!$C$4,B13&lt;=parametros!$D$4),"C2",IF(AND(ISNUMBER(parametros!$C$5),ISNUMBER(parametros!$D$5),B13&gt;=parametros!$C$5,B13&lt;=parametros!$D$5),"C3",IF(AND(ISNUMBER(parametros!$C$6),ISNUMBER(parametros!$D$6),B13&gt;=parametros!$C$6,B13&lt;=parametros!$D$6),"C4","Fora dos ciclos")))))))</f>
        <v/>
      </c>
      <c r="D13" s="100"/>
      <c r="E13" s="78" t="str">
        <f>IF(C13="","",IFERROR(VLOOKUP(C13,parametros!$A$11:$E$15,5,0),""))</f>
        <v/>
      </c>
      <c r="F13" s="79" t="str">
        <f t="shared" si="0"/>
        <v/>
      </c>
      <c r="G13" s="101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51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7" t="s">
        <v>3</v>
      </c>
      <c r="N13" s="357">
        <f>IF(MEMORIA_RESULTADOS!$T$31="",COUNTIFS($C$2:$C$5001,$M13,$G$2:$G$5001,"Sim"),COUNTIFS($C$2:$C$5001,$M13,$G$2:$G$5001,"Sim",$B$2:$B$5001,"&lt;="&amp;MEMORIA_RESULTADOS!$T$31))</f>
        <v>2</v>
      </c>
      <c r="O13" s="358">
        <f>IF(MEMORIA_RESULTADOS!$T$31="",SUMIFS($D$2:$D$5001,$C$2:$C$5001,$M13,$G$2:$G$5001,"Sim"),SUMIFS($D$2:$D$5001,$C$2:$C$5001,$M13,$G$2:$G$5001,"Sim",$B$2:$B$5001,"&lt;="&amp;MEMORIA_RESULTADOS!$T$31))</f>
        <v>276500</v>
      </c>
      <c r="P13" s="358">
        <f>IF(MEMORIA_RESULTADOS!$T$31="",SUMIFS($U$2:$U$5001,$C$2:$C$5001,$M13,$G$2:$G$5001,"Sim"),SUMIFS($U$2:$U$5001,$C$2:$C$5001,$M13,$G$2:$G$5001,"Sim",$B$2:$B$5001,"&lt;="&amp;MEMORIA_RESULTADOS!$T$31))</f>
        <v>290656.8</v>
      </c>
      <c r="Q13" s="358">
        <f>IF(MEMORIA_RESULTADOS!$T$31="",SUMIFS($H$2:$H$5001,$C$2:$C$5001,$M13,$G$2:$G$5001,"Sim"),SUMIFS($H$2:$H$5001,$C$2:$C$5001,$M13,$G$2:$G$5001,"Sim",$B$2:$B$5001,"&lt;="&amp;MEMORIA_RESULTADOS!$T$31))</f>
        <v>14156.8</v>
      </c>
      <c r="R13" s="358">
        <f>IF(MEMORIA_RESULTADOS!$T$31="",SUMIFS($I$2:$I$5001,$C$2:$C$5001,$M13),SUMIFS($I$2:$I$5001,$C$2:$C$5001,$M13,$B$2:$B$5001,"&lt;="&amp;MEMORIA_RESULTADOS!$T$31))</f>
        <v>152686.79999999999</v>
      </c>
      <c r="S13" s="358">
        <f>IF(MEMORIA_RESULTADOS!$T$31="",SUMIFS($J$2:$J$5001,$C$2:$C$5001,$M13),SUMIFS($J$2:$J$5001,$C$2:$C$5001,$M13,$B$2:$B$5001,"&lt;="&amp;MEMORIA_RESULTADOS!$T$31))</f>
        <v>7436.8</v>
      </c>
      <c r="T13" s="358">
        <f>IF(MEMORIA_RESULTADOS!$T$31="",0,SUMIFS($D$2:$D$5001,$C$2:$C$5001,$M13,$B$2:$B$5001,"&gt;"&amp;MEMORIA_RESULTADOS!$T$31))</f>
        <v>0</v>
      </c>
      <c r="U13" s="353" t="str">
        <f t="shared" si="4"/>
        <v/>
      </c>
      <c r="V13" s="216" t="s">
        <v>47</v>
      </c>
      <c r="W13" s="102" t="s">
        <v>167</v>
      </c>
      <c r="X13" s="102" t="s">
        <v>168</v>
      </c>
      <c r="Y13" s="103" t="s">
        <v>169</v>
      </c>
      <c r="Z13" s="103" t="s">
        <v>170</v>
      </c>
      <c r="AA13" s="103" t="s">
        <v>47</v>
      </c>
      <c r="AB13" s="103" t="s">
        <v>171</v>
      </c>
      <c r="AC13" s="104" t="s">
        <v>172</v>
      </c>
    </row>
    <row r="14" spans="1:29" ht="25.5" customHeight="1" x14ac:dyDescent="0.35">
      <c r="A14" s="188"/>
      <c r="B14" s="190"/>
      <c r="C14" s="99" t="str">
        <f>IF(B14="","",IF(NOT(ISNUMBER(B14)),"DATA_PC invalida",IF(AND(ISNUMBER(parametros!$C$2),ISNUMBER(parametros!$D$2),B14&gt;=parametros!$C$2,B14&lt;=parametros!$D$2),"C0",IF(AND(ISNUMBER(parametros!$C$3),ISNUMBER(parametros!$D$3),B14&gt;=parametros!$C$3,B14&lt;=parametros!$D$3),"C1",IF(AND(ISNUMBER(parametros!$C$4),ISNUMBER(parametros!$D$4),B14&gt;=parametros!$C$4,B14&lt;=parametros!$D$4),"C2",IF(AND(ISNUMBER(parametros!$C$5),ISNUMBER(parametros!$D$5),B14&gt;=parametros!$C$5,B14&lt;=parametros!$D$5),"C3",IF(AND(ISNUMBER(parametros!$C$6),ISNUMBER(parametros!$D$6),B14&gt;=parametros!$C$6,B14&lt;=parametros!$D$6),"C4","Fora dos ciclos")))))))</f>
        <v/>
      </c>
      <c r="D14" s="100"/>
      <c r="E14" s="78" t="str">
        <f>IF(C14="","",IFERROR(VLOOKUP(C14,parametros!$A$11:$E$15,5,0),""))</f>
        <v/>
      </c>
      <c r="F14" s="79" t="str">
        <f t="shared" si="0"/>
        <v/>
      </c>
      <c r="G14" s="101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51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7" t="s">
        <v>24</v>
      </c>
      <c r="N14" s="357">
        <f>IF(MEMORIA_RESULTADOS!$T$31="",COUNTIFS($C$2:$C$5001,$M14,$G$2:$G$5001,"Sim"),COUNTIFS($C$2:$C$5001,$M14,$G$2:$G$5001,"Sim",$B$2:$B$5001,"&lt;="&amp;MEMORIA_RESULTADOS!$T$31))</f>
        <v>0</v>
      </c>
      <c r="O14" s="358">
        <f>IF(MEMORIA_RESULTADOS!$T$31="",SUMIFS($D$2:$D$5001,$C$2:$C$5001,$M14,$G$2:$G$5001,"Sim"),SUMIFS($D$2:$D$5001,$C$2:$C$5001,$M14,$G$2:$G$5001,"Sim",$B$2:$B$5001,"&lt;="&amp;MEMORIA_RESULTADOS!$T$31))</f>
        <v>0</v>
      </c>
      <c r="P14" s="358">
        <f>IF(MEMORIA_RESULTADOS!$T$31="",SUMIFS($U$2:$U$5001,$C$2:$C$5001,$M14,$G$2:$G$5001,"Sim"),SUMIFS($U$2:$U$5001,$C$2:$C$5001,$M14,$G$2:$G$5001,"Sim",$B$2:$B$5001,"&lt;="&amp;MEMORIA_RESULTADOS!$T$31))</f>
        <v>0</v>
      </c>
      <c r="Q14" s="358">
        <f>IF(MEMORIA_RESULTADOS!$T$31="",SUMIFS($H$2:$H$5001,$C$2:$C$5001,$M14,$G$2:$G$5001,"Sim"),SUMIFS($H$2:$H$5001,$C$2:$C$5001,$M14,$G$2:$G$5001,"Sim",$B$2:$B$5001,"&lt;="&amp;MEMORIA_RESULTADOS!$T$31))</f>
        <v>0</v>
      </c>
      <c r="R14" s="358">
        <f>IF(MEMORIA_RESULTADOS!$T$31="",SUMIFS($I$2:$I$5001,$C$2:$C$5001,$M14),SUMIFS($I$2:$I$5001,$C$2:$C$5001,$M14,$B$2:$B$5001,"&lt;="&amp;MEMORIA_RESULTADOS!$T$31))</f>
        <v>0</v>
      </c>
      <c r="S14" s="358">
        <f>IF(MEMORIA_RESULTADOS!$T$31="",SUMIFS($J$2:$J$5001,$C$2:$C$5001,$M14),SUMIFS($J$2:$J$5001,$C$2:$C$5001,$M14,$B$2:$B$5001,"&lt;="&amp;MEMORIA_RESULTADOS!$T$31))</f>
        <v>0</v>
      </c>
      <c r="T14" s="358">
        <f>IF(MEMORIA_RESULTADOS!$T$31="",0,SUMIFS($D$2:$D$5001,$C$2:$C$5001,$M14,$B$2:$B$5001,"&gt;"&amp;MEMORIA_RESULTADOS!$T$31))</f>
        <v>0</v>
      </c>
      <c r="U14" s="353" t="str">
        <f t="shared" si="4"/>
        <v/>
      </c>
      <c r="V14" s="216" t="s">
        <v>47</v>
      </c>
      <c r="W14" s="102" t="s">
        <v>167</v>
      </c>
      <c r="X14" s="102" t="s">
        <v>168</v>
      </c>
      <c r="Y14" s="103" t="s">
        <v>169</v>
      </c>
      <c r="Z14" s="103" t="s">
        <v>170</v>
      </c>
      <c r="AA14" s="103" t="s">
        <v>47</v>
      </c>
      <c r="AB14" s="103" t="s">
        <v>171</v>
      </c>
      <c r="AC14" s="104" t="s">
        <v>172</v>
      </c>
    </row>
    <row r="15" spans="1:29" ht="25.5" customHeight="1" x14ac:dyDescent="0.35">
      <c r="A15" s="188"/>
      <c r="B15" s="190"/>
      <c r="C15" s="99" t="str">
        <f>IF(B15="","",IF(NOT(ISNUMBER(B15)),"DATA_PC invalida",IF(AND(ISNUMBER(parametros!$C$2),ISNUMBER(parametros!$D$2),B15&gt;=parametros!$C$2,B15&lt;=parametros!$D$2),"C0",IF(AND(ISNUMBER(parametros!$C$3),ISNUMBER(parametros!$D$3),B15&gt;=parametros!$C$3,B15&lt;=parametros!$D$3),"C1",IF(AND(ISNUMBER(parametros!$C$4),ISNUMBER(parametros!$D$4),B15&gt;=parametros!$C$4,B15&lt;=parametros!$D$4),"C2",IF(AND(ISNUMBER(parametros!$C$5),ISNUMBER(parametros!$D$5),B15&gt;=parametros!$C$5,B15&lt;=parametros!$D$5),"C3",IF(AND(ISNUMBER(parametros!$C$6),ISNUMBER(parametros!$D$6),B15&gt;=parametros!$C$6,B15&lt;=parametros!$D$6),"C4","Fora dos ciclos")))))))</f>
        <v/>
      </c>
      <c r="D15" s="100"/>
      <c r="E15" s="78" t="str">
        <f>IF(C15="","",IFERROR(VLOOKUP(C15,parametros!$A$11:$E$15,5,0),""))</f>
        <v/>
      </c>
      <c r="F15" s="79" t="str">
        <f t="shared" si="0"/>
        <v/>
      </c>
      <c r="G15" s="101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51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7" t="s">
        <v>25</v>
      </c>
      <c r="N15" s="357">
        <f>IF(MEMORIA_RESULTADOS!$T$31="",COUNTIFS($C$2:$C$5001,$M15,$G$2:$G$5001,"Sim"),COUNTIFS($C$2:$C$5001,$M15,$G$2:$G$5001,"Sim",$B$2:$B$5001,"&lt;="&amp;MEMORIA_RESULTADOS!$T$31))</f>
        <v>0</v>
      </c>
      <c r="O15" s="358">
        <f>IF(MEMORIA_RESULTADOS!$T$31="",SUMIFS($D$2:$D$5001,$C$2:$C$5001,$M15,$G$2:$G$5001,"Sim"),SUMIFS($D$2:$D$5001,$C$2:$C$5001,$M15,$G$2:$G$5001,"Sim",$B$2:$B$5001,"&lt;="&amp;MEMORIA_RESULTADOS!$T$31))</f>
        <v>0</v>
      </c>
      <c r="P15" s="358">
        <f>IF(MEMORIA_RESULTADOS!$T$31="",SUMIFS($U$2:$U$5001,$C$2:$C$5001,$M15,$G$2:$G$5001,"Sim"),SUMIFS($U$2:$U$5001,$C$2:$C$5001,$M15,$G$2:$G$5001,"Sim",$B$2:$B$5001,"&lt;="&amp;MEMORIA_RESULTADOS!$T$31))</f>
        <v>0</v>
      </c>
      <c r="Q15" s="358">
        <f>IF(MEMORIA_RESULTADOS!$T$31="",SUMIFS($H$2:$H$5001,$C$2:$C$5001,$M15,$G$2:$G$5001,"Sim"),SUMIFS($H$2:$H$5001,$C$2:$C$5001,$M15,$G$2:$G$5001,"Sim",$B$2:$B$5001,"&lt;="&amp;MEMORIA_RESULTADOS!$T$31))</f>
        <v>0</v>
      </c>
      <c r="R15" s="358">
        <f>IF(MEMORIA_RESULTADOS!$T$31="",SUMIFS($I$2:$I$5001,$C$2:$C$5001,$M15),SUMIFS($I$2:$I$5001,$C$2:$C$5001,$M15,$B$2:$B$5001,"&lt;="&amp;MEMORIA_RESULTADOS!$T$31))</f>
        <v>0</v>
      </c>
      <c r="S15" s="358">
        <f>IF(MEMORIA_RESULTADOS!$T$31="",SUMIFS($J$2:$J$5001,$C$2:$C$5001,$M15),SUMIFS($J$2:$J$5001,$C$2:$C$5001,$M15,$B$2:$B$5001,"&lt;="&amp;MEMORIA_RESULTADOS!$T$31))</f>
        <v>0</v>
      </c>
      <c r="T15" s="358">
        <f>IF(MEMORIA_RESULTADOS!$T$31="",0,SUMIFS($D$2:$D$5001,$C$2:$C$5001,$M15,$B$2:$B$5001,"&gt;"&amp;MEMORIA_RESULTADOS!$T$31))</f>
        <v>0</v>
      </c>
      <c r="U15" s="353" t="str">
        <f t="shared" si="4"/>
        <v/>
      </c>
      <c r="V15" s="216" t="s">
        <v>47</v>
      </c>
      <c r="W15" s="102" t="s">
        <v>167</v>
      </c>
      <c r="X15" s="102" t="s">
        <v>168</v>
      </c>
      <c r="Y15" s="103" t="s">
        <v>169</v>
      </c>
      <c r="Z15" s="103" t="s">
        <v>170</v>
      </c>
      <c r="AA15" s="103" t="s">
        <v>47</v>
      </c>
      <c r="AB15" s="103" t="s">
        <v>171</v>
      </c>
      <c r="AC15" s="104" t="s">
        <v>172</v>
      </c>
    </row>
    <row r="16" spans="1:29" ht="25.5" customHeight="1" x14ac:dyDescent="0.35">
      <c r="A16" s="188"/>
      <c r="B16" s="190"/>
      <c r="C16" s="99" t="str">
        <f>IF(B16="","",IF(NOT(ISNUMBER(B16)),"DATA_PC invalida",IF(AND(ISNUMBER(parametros!$C$2),ISNUMBER(parametros!$D$2),B16&gt;=parametros!$C$2,B16&lt;=parametros!$D$2),"C0",IF(AND(ISNUMBER(parametros!$C$3),ISNUMBER(parametros!$D$3),B16&gt;=parametros!$C$3,B16&lt;=parametros!$D$3),"C1",IF(AND(ISNUMBER(parametros!$C$4),ISNUMBER(parametros!$D$4),B16&gt;=parametros!$C$4,B16&lt;=parametros!$D$4),"C2",IF(AND(ISNUMBER(parametros!$C$5),ISNUMBER(parametros!$D$5),B16&gt;=parametros!$C$5,B16&lt;=parametros!$D$5),"C3",IF(AND(ISNUMBER(parametros!$C$6),ISNUMBER(parametros!$D$6),B16&gt;=parametros!$C$6,B16&lt;=parametros!$D$6),"C4","Fora dos ciclos")))))))</f>
        <v/>
      </c>
      <c r="D16" s="100"/>
      <c r="E16" s="78" t="str">
        <f>IF(C16="","",IFERROR(VLOOKUP(C16,parametros!$A$11:$E$15,5,0),""))</f>
        <v/>
      </c>
      <c r="F16" s="79" t="str">
        <f t="shared" si="0"/>
        <v/>
      </c>
      <c r="G16" s="101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51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7" t="s">
        <v>26</v>
      </c>
      <c r="N16" s="357">
        <f>IF(MEMORIA_RESULTADOS!$T$31="",COUNTIFS($C$2:$C$5001,$M16,$G$2:$G$5001,"Sim"),COUNTIFS($C$2:$C$5001,$M16,$G$2:$G$5001,"Sim",$B$2:$B$5001,"&lt;="&amp;MEMORIA_RESULTADOS!$T$31))</f>
        <v>0</v>
      </c>
      <c r="O16" s="358">
        <f>IF(MEMORIA_RESULTADOS!$T$31="",SUMIFS($D$2:$D$5001,$C$2:$C$5001,$M16,$G$2:$G$5001,"Sim"),SUMIFS($D$2:$D$5001,$C$2:$C$5001,$M16,$G$2:$G$5001,"Sim",$B$2:$B$5001,"&lt;="&amp;MEMORIA_RESULTADOS!$T$31))</f>
        <v>0</v>
      </c>
      <c r="P16" s="358">
        <f>IF(MEMORIA_RESULTADOS!$T$31="",SUMIFS($U$2:$U$5001,$C$2:$C$5001,$M16,$G$2:$G$5001,"Sim"),SUMIFS($U$2:$U$5001,$C$2:$C$5001,$M16,$G$2:$G$5001,"Sim",$B$2:$B$5001,"&lt;="&amp;MEMORIA_RESULTADOS!$T$31))</f>
        <v>0</v>
      </c>
      <c r="Q16" s="358">
        <f>IF(MEMORIA_RESULTADOS!$T$31="",SUMIFS($H$2:$H$5001,$C$2:$C$5001,$M16,$G$2:$G$5001,"Sim"),SUMIFS($H$2:$H$5001,$C$2:$C$5001,$M16,$G$2:$G$5001,"Sim",$B$2:$B$5001,"&lt;="&amp;MEMORIA_RESULTADOS!$T$31))</f>
        <v>0</v>
      </c>
      <c r="R16" s="358">
        <f>IF(MEMORIA_RESULTADOS!$T$31="",SUMIFS($I$2:$I$5001,$C$2:$C$5001,$M16),SUMIFS($I$2:$I$5001,$C$2:$C$5001,$M16,$B$2:$B$5001,"&lt;="&amp;MEMORIA_RESULTADOS!$T$31))</f>
        <v>0</v>
      </c>
      <c r="S16" s="358">
        <f>IF(MEMORIA_RESULTADOS!$T$31="",SUMIFS($J$2:$J$5001,$C$2:$C$5001,$M16),SUMIFS($J$2:$J$5001,$C$2:$C$5001,$M16,$B$2:$B$5001,"&lt;="&amp;MEMORIA_RESULTADOS!$T$31))</f>
        <v>0</v>
      </c>
      <c r="T16" s="358">
        <f>IF(MEMORIA_RESULTADOS!$T$31="",0,SUMIFS($D$2:$D$5001,$C$2:$C$5001,$M16,$B$2:$B$5001,"&gt;"&amp;MEMORIA_RESULTADOS!$T$31))</f>
        <v>0</v>
      </c>
      <c r="U16" s="353" t="str">
        <f t="shared" si="4"/>
        <v/>
      </c>
      <c r="V16" s="216" t="s">
        <v>47</v>
      </c>
      <c r="W16" s="102" t="s">
        <v>167</v>
      </c>
      <c r="X16" s="102" t="s">
        <v>168</v>
      </c>
      <c r="Y16" s="103" t="s">
        <v>169</v>
      </c>
      <c r="Z16" s="103" t="s">
        <v>170</v>
      </c>
      <c r="AA16" s="103" t="s">
        <v>47</v>
      </c>
      <c r="AB16" s="103" t="s">
        <v>171</v>
      </c>
      <c r="AC16" s="104" t="s">
        <v>172</v>
      </c>
    </row>
    <row r="17" spans="1:29" ht="25.5" customHeight="1" thickBot="1" x14ac:dyDescent="0.4">
      <c r="A17" s="188"/>
      <c r="B17" s="190"/>
      <c r="C17" s="99" t="str">
        <f>IF(B17="","",IF(NOT(ISNUMBER(B17)),"DATA_PC invalida",IF(AND(ISNUMBER(parametros!$C$2),ISNUMBER(parametros!$D$2),B17&gt;=parametros!$C$2,B17&lt;=parametros!$D$2),"C0",IF(AND(ISNUMBER(parametros!$C$3),ISNUMBER(parametros!$D$3),B17&gt;=parametros!$C$3,B17&lt;=parametros!$D$3),"C1",IF(AND(ISNUMBER(parametros!$C$4),ISNUMBER(parametros!$D$4),B17&gt;=parametros!$C$4,B17&lt;=parametros!$D$4),"C2",IF(AND(ISNUMBER(parametros!$C$5),ISNUMBER(parametros!$D$5),B17&gt;=parametros!$C$5,B17&lt;=parametros!$D$5),"C3",IF(AND(ISNUMBER(parametros!$C$6),ISNUMBER(parametros!$D$6),B17&gt;=parametros!$C$6,B17&lt;=parametros!$D$6),"C4","Fora dos ciclos")))))))</f>
        <v/>
      </c>
      <c r="D17" s="100"/>
      <c r="E17" s="78" t="str">
        <f>IF(C17="","",IFERROR(VLOOKUP(C17,parametros!$A$11:$E$15,5,0),""))</f>
        <v/>
      </c>
      <c r="F17" s="79" t="str">
        <f t="shared" si="0"/>
        <v/>
      </c>
      <c r="G17" s="101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51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84" t="s">
        <v>175</v>
      </c>
      <c r="N17" s="369">
        <f>IF(MEMORIA_RESULTADOS!$T$31="",COUNTIF($G$2:$G$5001,"Sim")-SUM(N12:N16),COUNTIFS($G$2:$G$5001,"Sim",$B$2:$B$5001,"&lt;="&amp;MEMORIA_RESULTADOS!$T$31)-SUM(N12:N16))</f>
        <v>0</v>
      </c>
      <c r="O17" s="370">
        <f>IF(MEMORIA_RESULTADOS!$T$31="",SUMIFS($D$2:$D$5001,$G$2:$G$5001,"Sim")-SUM(O12:O16),SUMIFS($D$2:$D$5001,$G$2:$G$5001,"Sim",$B$2:$B$5001,"&lt;="&amp;MEMORIA_RESULTADOS!$T$31)-SUM(O12:O16))</f>
        <v>0</v>
      </c>
      <c r="P17" s="370">
        <f>IF(MEMORIA_RESULTADOS!$T$31="",SUMIFS($U$2:$U$5001,$G$2:$G$5001,"Sim")-SUM(P12:P16),SUMIFS($U$2:$U$5001,$G$2:$G$5001,"Sim",$B$2:$B$5001,"&lt;="&amp;MEMORIA_RESULTADOS!$T$31)-SUM(P12:P16))</f>
        <v>0</v>
      </c>
      <c r="Q17" s="370">
        <f>IF(MEMORIA_RESULTADOS!$T$31="",SUMIFS($H$2:$H$5001,$G$2:$G$5001,"Sim")-SUM(Q12:Q16),SUMIFS($H$2:$H$5001,$G$2:$G$5001,"Sim",$B$2:$B$5001,"&lt;="&amp;MEMORIA_RESULTADOS!$T$31)-SUM(Q12:Q16))</f>
        <v>0</v>
      </c>
      <c r="R17" s="370">
        <f>IF(MEMORIA_RESULTADOS!$T$31="",SUM($I$2:$I$5001)-SUM(R12:R16),SUMIFS($I$2:$I$5001,$B$2:$B$5001,"&lt;="&amp;MEMORIA_RESULTADOS!$T$31)-SUM(R12:R16))</f>
        <v>0</v>
      </c>
      <c r="S17" s="370">
        <f>IF(MEMORIA_RESULTADOS!$T$31="",SUM($J$2:$J$5001)-SUM(S12:S16),SUMIFS($J$2:$J$5001,$B$2:$B$5001,"&lt;="&amp;MEMORIA_RESULTADOS!$T$31)-SUM(S12:S16))</f>
        <v>0</v>
      </c>
      <c r="T17" s="370">
        <f>IF(MEMORIA_RESULTADOS!$T$31="",0,SUMIFS($D$2:$D$5001,$B$2:$B$5001,"&gt;"&amp;MEMORIA_RESULTADOS!$T$31)-SUM(T12:T16))</f>
        <v>0</v>
      </c>
      <c r="U17" s="353" t="str">
        <f t="shared" si="4"/>
        <v/>
      </c>
      <c r="V17" s="216" t="s">
        <v>47</v>
      </c>
      <c r="W17" s="102" t="s">
        <v>167</v>
      </c>
      <c r="X17" s="102" t="s">
        <v>168</v>
      </c>
      <c r="Y17" s="103" t="s">
        <v>169</v>
      </c>
      <c r="Z17" s="103" t="s">
        <v>170</v>
      </c>
      <c r="AA17" s="103" t="s">
        <v>47</v>
      </c>
      <c r="AB17" s="103" t="s">
        <v>171</v>
      </c>
      <c r="AC17" s="104" t="s">
        <v>172</v>
      </c>
    </row>
    <row r="18" spans="1:29" ht="25.5" customHeight="1" thickBot="1" x14ac:dyDescent="0.4">
      <c r="A18" s="188"/>
      <c r="B18" s="190"/>
      <c r="C18" s="99" t="str">
        <f>IF(B18="","",IF(NOT(ISNUMBER(B18)),"DATA_PC invalida",IF(AND(ISNUMBER(parametros!$C$2),ISNUMBER(parametros!$D$2),B18&gt;=parametros!$C$2,B18&lt;=parametros!$D$2),"C0",IF(AND(ISNUMBER(parametros!$C$3),ISNUMBER(parametros!$D$3),B18&gt;=parametros!$C$3,B18&lt;=parametros!$D$3),"C1",IF(AND(ISNUMBER(parametros!$C$4),ISNUMBER(parametros!$D$4),B18&gt;=parametros!$C$4,B18&lt;=parametros!$D$4),"C2",IF(AND(ISNUMBER(parametros!$C$5),ISNUMBER(parametros!$D$5),B18&gt;=parametros!$C$5,B18&lt;=parametros!$D$5),"C3",IF(AND(ISNUMBER(parametros!$C$6),ISNUMBER(parametros!$D$6),B18&gt;=parametros!$C$6,B18&lt;=parametros!$D$6),"C4","Fora dos ciclos")))))))</f>
        <v/>
      </c>
      <c r="D18" s="100"/>
      <c r="E18" s="78" t="str">
        <f>IF(C18="","",IFERROR(VLOOKUP(C18,parametros!$A$11:$E$15,5,0),""))</f>
        <v/>
      </c>
      <c r="F18" s="79" t="str">
        <f t="shared" si="0"/>
        <v/>
      </c>
      <c r="G18" s="101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51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5" t="s">
        <v>27</v>
      </c>
      <c r="N18" s="385">
        <f t="shared" ref="N18:T18" si="6">SUM(N12:N17)</f>
        <v>2</v>
      </c>
      <c r="O18" s="386">
        <f t="shared" si="6"/>
        <v>276500</v>
      </c>
      <c r="P18" s="386">
        <f t="shared" si="6"/>
        <v>290656.8</v>
      </c>
      <c r="Q18" s="386">
        <f t="shared" si="6"/>
        <v>14156.8</v>
      </c>
      <c r="R18" s="386">
        <f t="shared" si="6"/>
        <v>152686.79999999999</v>
      </c>
      <c r="S18" s="388">
        <f t="shared" si="6"/>
        <v>7436.8</v>
      </c>
      <c r="T18" s="386">
        <f t="shared" si="6"/>
        <v>0</v>
      </c>
      <c r="U18" s="353" t="str">
        <f t="shared" si="4"/>
        <v/>
      </c>
      <c r="V18" s="216" t="s">
        <v>47</v>
      </c>
      <c r="W18" s="102" t="s">
        <v>167</v>
      </c>
      <c r="X18" s="102" t="s">
        <v>168</v>
      </c>
      <c r="Y18" s="103" t="s">
        <v>169</v>
      </c>
      <c r="Z18" s="103" t="s">
        <v>170</v>
      </c>
      <c r="AA18" s="103" t="s">
        <v>47</v>
      </c>
      <c r="AB18" s="103" t="s">
        <v>171</v>
      </c>
      <c r="AC18" s="104" t="s">
        <v>172</v>
      </c>
    </row>
    <row r="19" spans="1:29" ht="32" customHeight="1" x14ac:dyDescent="0.35">
      <c r="A19" s="188"/>
      <c r="B19" s="190"/>
      <c r="C19" s="99" t="str">
        <f>IF(B19="","",IF(NOT(ISNUMBER(B19)),"DATA_PC invalida",IF(AND(ISNUMBER(parametros!$C$2),ISNUMBER(parametros!$D$2),B19&gt;=parametros!$C$2,B19&lt;=parametros!$D$2),"C0",IF(AND(ISNUMBER(parametros!$C$3),ISNUMBER(parametros!$D$3),B19&gt;=parametros!$C$3,B19&lt;=parametros!$D$3),"C1",IF(AND(ISNUMBER(parametros!$C$4),ISNUMBER(parametros!$D$4),B19&gt;=parametros!$C$4,B19&lt;=parametros!$D$4),"C2",IF(AND(ISNUMBER(parametros!$C$5),ISNUMBER(parametros!$D$5),B19&gt;=parametros!$C$5,B19&lt;=parametros!$D$5),"C3",IF(AND(ISNUMBER(parametros!$C$6),ISNUMBER(parametros!$D$6),B19&gt;=parametros!$C$6,B19&lt;=parametros!$D$6),"C4","Fora dos ciclos")))))))</f>
        <v/>
      </c>
      <c r="D19" s="100"/>
      <c r="E19" s="78" t="str">
        <f>IF(C19="","",IFERROR(VLOOKUP(C19,parametros!$A$11:$E$15,5,0),""))</f>
        <v/>
      </c>
      <c r="F19" s="79" t="str">
        <f t="shared" si="0"/>
        <v/>
      </c>
      <c r="G19" s="101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51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12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R$ 14.156,80  +  POTENCIAL POSITIVO INCORPORADO R$ 7.436,80   (todo o potencial positivo apurado até a data de corte integra o VTA)</v>
      </c>
      <c r="N19" s="413"/>
      <c r="O19" s="413"/>
      <c r="P19" s="413"/>
      <c r="Q19" s="413"/>
      <c r="R19" s="414"/>
      <c r="S19" s="415">
        <f>ROUND(N($Q$18)+N(MEMORIA_RESULTADOS!$T$39),2)</f>
        <v>21593.599999999999</v>
      </c>
      <c r="T19" s="414"/>
      <c r="U19" s="353" t="str">
        <f t="shared" si="4"/>
        <v/>
      </c>
      <c r="V19" s="216" t="s">
        <v>47</v>
      </c>
      <c r="W19" s="102" t="s">
        <v>167</v>
      </c>
      <c r="X19" s="102" t="s">
        <v>168</v>
      </c>
      <c r="Y19" s="103" t="s">
        <v>169</v>
      </c>
      <c r="Z19" s="103" t="s">
        <v>170</v>
      </c>
      <c r="AA19" s="103" t="s">
        <v>47</v>
      </c>
      <c r="AB19" s="103" t="s">
        <v>171</v>
      </c>
      <c r="AC19" s="104" t="s">
        <v>172</v>
      </c>
    </row>
    <row r="20" spans="1:29" ht="28" customHeight="1" x14ac:dyDescent="0.35">
      <c r="A20" s="188"/>
      <c r="B20" s="190"/>
      <c r="C20" s="99" t="str">
        <f>IF(B20="","",IF(NOT(ISNUMBER(B20)),"DATA_PC invalida",IF(AND(ISNUMBER(parametros!$C$2),ISNUMBER(parametros!$D$2),B20&gt;=parametros!$C$2,B20&lt;=parametros!$D$2),"C0",IF(AND(ISNUMBER(parametros!$C$3),ISNUMBER(parametros!$D$3),B20&gt;=parametros!$C$3,B20&lt;=parametros!$D$3),"C1",IF(AND(ISNUMBER(parametros!$C$4),ISNUMBER(parametros!$D$4),B20&gt;=parametros!$C$4,B20&lt;=parametros!$D$4),"C2",IF(AND(ISNUMBER(parametros!$C$5),ISNUMBER(parametros!$D$5),B20&gt;=parametros!$C$5,B20&lt;=parametros!$D$5),"C3",IF(AND(ISNUMBER(parametros!$C$6),ISNUMBER(parametros!$D$6),B20&gt;=parametros!$C$6,B20&lt;=parametros!$D$6),"C4","Fora dos ciclos")))))))</f>
        <v/>
      </c>
      <c r="D20" s="100"/>
      <c r="E20" s="78" t="str">
        <f>IF(C20="","",IFERROR(VLOOKUP(C20,parametros!$A$11:$E$15,5,0),""))</f>
        <v/>
      </c>
      <c r="F20" s="79" t="str">
        <f t="shared" si="0"/>
        <v/>
      </c>
      <c r="G20" s="101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09" t="s">
        <v>185</v>
      </c>
      <c r="N20" s="410"/>
      <c r="O20" s="410"/>
      <c r="P20" s="410"/>
      <c r="Q20" s="410"/>
      <c r="R20" s="410"/>
      <c r="S20" s="410"/>
      <c r="T20" s="411"/>
      <c r="U20" s="218" t="str">
        <f t="shared" si="4"/>
        <v/>
      </c>
      <c r="V20" s="216" t="s">
        <v>47</v>
      </c>
      <c r="W20" s="102" t="s">
        <v>167</v>
      </c>
      <c r="X20" s="102" t="s">
        <v>168</v>
      </c>
      <c r="Y20" s="103" t="s">
        <v>169</v>
      </c>
      <c r="Z20" s="103" t="s">
        <v>170</v>
      </c>
      <c r="AA20" s="103" t="s">
        <v>47</v>
      </c>
      <c r="AB20" s="103" t="s">
        <v>171</v>
      </c>
      <c r="AC20" s="104" t="s">
        <v>172</v>
      </c>
    </row>
    <row r="21" spans="1:29" ht="28" customHeight="1" x14ac:dyDescent="0.35">
      <c r="A21" s="188"/>
      <c r="B21" s="190"/>
      <c r="C21" s="99" t="str">
        <f>IF(B21="","",IF(NOT(ISNUMBER(B21)),"DATA_PC invalida",IF(AND(ISNUMBER(parametros!$C$2),ISNUMBER(parametros!$D$2),B21&gt;=parametros!$C$2,B21&lt;=parametros!$D$2),"C0",IF(AND(ISNUMBER(parametros!$C$3),ISNUMBER(parametros!$D$3),B21&gt;=parametros!$C$3,B21&lt;=parametros!$D$3),"C1",IF(AND(ISNUMBER(parametros!$C$4),ISNUMBER(parametros!$D$4),B21&gt;=parametros!$C$4,B21&lt;=parametros!$D$4),"C2",IF(AND(ISNUMBER(parametros!$C$5),ISNUMBER(parametros!$D$5),B21&gt;=parametros!$C$5,B21&lt;=parametros!$D$5),"C3",IF(AND(ISNUMBER(parametros!$C$6),ISNUMBER(parametros!$D$6),B21&gt;=parametros!$C$6,B21&lt;=parametros!$D$6),"C4","Fora dos ciclos")))))))</f>
        <v/>
      </c>
      <c r="D21" s="100"/>
      <c r="E21" s="78" t="str">
        <f>IF(C21="","",IFERROR(VLOOKUP(C21,parametros!$A$11:$E$15,5,0),""))</f>
        <v/>
      </c>
      <c r="F21" s="79" t="str">
        <f t="shared" si="0"/>
        <v/>
      </c>
      <c r="G21" s="101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08" t="s">
        <v>186</v>
      </c>
      <c r="N21" s="403"/>
      <c r="O21" s="403"/>
      <c r="P21" s="403"/>
      <c r="Q21" s="403"/>
      <c r="R21" s="403"/>
      <c r="S21" s="403"/>
      <c r="T21" s="404"/>
      <c r="U21" s="218" t="str">
        <f t="shared" si="4"/>
        <v/>
      </c>
      <c r="V21" s="216" t="s">
        <v>47</v>
      </c>
      <c r="W21" s="102" t="s">
        <v>167</v>
      </c>
      <c r="X21" s="102" t="s">
        <v>168</v>
      </c>
      <c r="Y21" s="103" t="s">
        <v>169</v>
      </c>
      <c r="Z21" s="103" t="s">
        <v>170</v>
      </c>
      <c r="AA21" s="103" t="s">
        <v>47</v>
      </c>
      <c r="AB21" s="103" t="s">
        <v>171</v>
      </c>
      <c r="AC21" s="104" t="s">
        <v>172</v>
      </c>
    </row>
    <row r="22" spans="1:29" ht="28" customHeight="1" x14ac:dyDescent="0.35">
      <c r="A22" s="188"/>
      <c r="B22" s="190"/>
      <c r="C22" s="99" t="str">
        <f>IF(B22="","",IF(NOT(ISNUMBER(B22)),"DATA_PC invalida",IF(AND(ISNUMBER(parametros!$C$2),ISNUMBER(parametros!$D$2),B22&gt;=parametros!$C$2,B22&lt;=parametros!$D$2),"C0",IF(AND(ISNUMBER(parametros!$C$3),ISNUMBER(parametros!$D$3),B22&gt;=parametros!$C$3,B22&lt;=parametros!$D$3),"C1",IF(AND(ISNUMBER(parametros!$C$4),ISNUMBER(parametros!$D$4),B22&gt;=parametros!$C$4,B22&lt;=parametros!$D$4),"C2",IF(AND(ISNUMBER(parametros!$C$5),ISNUMBER(parametros!$D$5),B22&gt;=parametros!$C$5,B22&lt;=parametros!$D$5),"C3",IF(AND(ISNUMBER(parametros!$C$6),ISNUMBER(parametros!$D$6),B22&gt;=parametros!$C$6,B22&lt;=parametros!$D$6),"C4","Fora dos ciclos")))))))</f>
        <v/>
      </c>
      <c r="D22" s="100"/>
      <c r="E22" s="78" t="str">
        <f>IF(C22="","",IFERROR(VLOOKUP(C22,parametros!$A$11:$E$15,5,0),""))</f>
        <v/>
      </c>
      <c r="F22" s="79" t="str">
        <f t="shared" si="0"/>
        <v/>
      </c>
      <c r="G22" s="101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08" t="s">
        <v>187</v>
      </c>
      <c r="N22" s="403"/>
      <c r="O22" s="403"/>
      <c r="P22" s="403"/>
      <c r="Q22" s="403"/>
      <c r="R22" s="403"/>
      <c r="S22" s="403"/>
      <c r="T22" s="404"/>
      <c r="U22" s="218" t="str">
        <f t="shared" si="4"/>
        <v/>
      </c>
      <c r="V22" s="216" t="s">
        <v>47</v>
      </c>
      <c r="W22" s="102" t="s">
        <v>167</v>
      </c>
      <c r="X22" s="102" t="s">
        <v>168</v>
      </c>
      <c r="Y22" s="103" t="s">
        <v>169</v>
      </c>
      <c r="Z22" s="103" t="s">
        <v>170</v>
      </c>
      <c r="AA22" s="103" t="s">
        <v>47</v>
      </c>
      <c r="AB22" s="103" t="s">
        <v>171</v>
      </c>
      <c r="AC22" s="104" t="s">
        <v>172</v>
      </c>
    </row>
    <row r="23" spans="1:29" ht="28" customHeight="1" x14ac:dyDescent="0.35">
      <c r="A23" s="188"/>
      <c r="B23" s="190"/>
      <c r="C23" s="99" t="str">
        <f>IF(B23="","",IF(NOT(ISNUMBER(B23)),"DATA_PC invalida",IF(AND(ISNUMBER(parametros!$C$2),ISNUMBER(parametros!$D$2),B23&gt;=parametros!$C$2,B23&lt;=parametros!$D$2),"C0",IF(AND(ISNUMBER(parametros!$C$3),ISNUMBER(parametros!$D$3),B23&gt;=parametros!$C$3,B23&lt;=parametros!$D$3),"C1",IF(AND(ISNUMBER(parametros!$C$4),ISNUMBER(parametros!$D$4),B23&gt;=parametros!$C$4,B23&lt;=parametros!$D$4),"C2",IF(AND(ISNUMBER(parametros!$C$5),ISNUMBER(parametros!$D$5),B23&gt;=parametros!$C$5,B23&lt;=parametros!$D$5),"C3",IF(AND(ISNUMBER(parametros!$C$6),ISNUMBER(parametros!$D$6),B23&gt;=parametros!$C$6,B23&lt;=parametros!$D$6),"C4","Fora dos ciclos")))))))</f>
        <v/>
      </c>
      <c r="D23" s="100"/>
      <c r="E23" s="78" t="str">
        <f>IF(C23="","",IFERROR(VLOOKUP(C23,parametros!$A$11:$E$15,5,0),""))</f>
        <v/>
      </c>
      <c r="F23" s="79" t="str">
        <f t="shared" si="0"/>
        <v/>
      </c>
      <c r="G23" s="101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08" t="s">
        <v>188</v>
      </c>
      <c r="N23" s="403"/>
      <c r="O23" s="403"/>
      <c r="P23" s="403"/>
      <c r="Q23" s="403"/>
      <c r="R23" s="403"/>
      <c r="S23" s="403"/>
      <c r="T23" s="404"/>
      <c r="U23" s="218" t="str">
        <f t="shared" si="4"/>
        <v/>
      </c>
      <c r="V23" s="216" t="s">
        <v>47</v>
      </c>
      <c r="W23" s="102" t="s">
        <v>167</v>
      </c>
      <c r="X23" s="102" t="s">
        <v>168</v>
      </c>
      <c r="Y23" s="103" t="s">
        <v>169</v>
      </c>
      <c r="Z23" s="103" t="s">
        <v>170</v>
      </c>
      <c r="AA23" s="103" t="s">
        <v>47</v>
      </c>
      <c r="AB23" s="103" t="s">
        <v>171</v>
      </c>
      <c r="AC23" s="104" t="s">
        <v>172</v>
      </c>
    </row>
    <row r="24" spans="1:29" ht="28" customHeight="1" x14ac:dyDescent="0.35">
      <c r="A24" s="188"/>
      <c r="B24" s="190"/>
      <c r="C24" s="99" t="str">
        <f>IF(B24="","",IF(NOT(ISNUMBER(B24)),"DATA_PC invalida",IF(AND(ISNUMBER(parametros!$C$2),ISNUMBER(parametros!$D$2),B24&gt;=parametros!$C$2,B24&lt;=parametros!$D$2),"C0",IF(AND(ISNUMBER(parametros!$C$3),ISNUMBER(parametros!$D$3),B24&gt;=parametros!$C$3,B24&lt;=parametros!$D$3),"C1",IF(AND(ISNUMBER(parametros!$C$4),ISNUMBER(parametros!$D$4),B24&gt;=parametros!$C$4,B24&lt;=parametros!$D$4),"C2",IF(AND(ISNUMBER(parametros!$C$5),ISNUMBER(parametros!$D$5),B24&gt;=parametros!$C$5,B24&lt;=parametros!$D$5),"C3",IF(AND(ISNUMBER(parametros!$C$6),ISNUMBER(parametros!$D$6),B24&gt;=parametros!$C$6,B24&lt;=parametros!$D$6),"C4","Fora dos ciclos")))))))</f>
        <v/>
      </c>
      <c r="D24" s="100"/>
      <c r="E24" s="78" t="str">
        <f>IF(C24="","",IFERROR(VLOOKUP(C24,parametros!$A$11:$E$15,5,0),""))</f>
        <v/>
      </c>
      <c r="F24" s="79" t="str">
        <f t="shared" si="0"/>
        <v/>
      </c>
      <c r="G24" s="101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08" t="s">
        <v>189</v>
      </c>
      <c r="N24" s="403"/>
      <c r="O24" s="403"/>
      <c r="P24" s="403"/>
      <c r="Q24" s="403"/>
      <c r="R24" s="403"/>
      <c r="S24" s="403"/>
      <c r="T24" s="404"/>
      <c r="U24" s="218" t="str">
        <f t="shared" si="4"/>
        <v/>
      </c>
      <c r="V24" s="216" t="s">
        <v>47</v>
      </c>
      <c r="W24" s="102" t="s">
        <v>167</v>
      </c>
      <c r="X24" s="102" t="s">
        <v>168</v>
      </c>
      <c r="Y24" s="103" t="s">
        <v>169</v>
      </c>
      <c r="Z24" s="103" t="s">
        <v>170</v>
      </c>
      <c r="AA24" s="103" t="s">
        <v>47</v>
      </c>
      <c r="AB24" s="103" t="s">
        <v>171</v>
      </c>
      <c r="AC24" s="104" t="s">
        <v>172</v>
      </c>
    </row>
    <row r="25" spans="1:29" ht="28" customHeight="1" x14ac:dyDescent="0.35">
      <c r="A25" s="188"/>
      <c r="B25" s="190"/>
      <c r="C25" s="99" t="str">
        <f>IF(B25="","",IF(NOT(ISNUMBER(B25)),"DATA_PC invalida",IF(AND(ISNUMBER(parametros!$C$2),ISNUMBER(parametros!$D$2),B25&gt;=parametros!$C$2,B25&lt;=parametros!$D$2),"C0",IF(AND(ISNUMBER(parametros!$C$3),ISNUMBER(parametros!$D$3),B25&gt;=parametros!$C$3,B25&lt;=parametros!$D$3),"C1",IF(AND(ISNUMBER(parametros!$C$4),ISNUMBER(parametros!$D$4),B25&gt;=parametros!$C$4,B25&lt;=parametros!$D$4),"C2",IF(AND(ISNUMBER(parametros!$C$5),ISNUMBER(parametros!$D$5),B25&gt;=parametros!$C$5,B25&lt;=parametros!$D$5),"C3",IF(AND(ISNUMBER(parametros!$C$6),ISNUMBER(parametros!$D$6),B25&gt;=parametros!$C$6,B25&lt;=parametros!$D$6),"C4","Fora dos ciclos")))))))</f>
        <v/>
      </c>
      <c r="D25" s="100"/>
      <c r="E25" s="78" t="str">
        <f>IF(C25="","",IFERROR(VLOOKUP(C25,parametros!$A$11:$E$15,5,0),""))</f>
        <v/>
      </c>
      <c r="F25" s="79" t="str">
        <f t="shared" si="0"/>
        <v/>
      </c>
      <c r="G25" s="101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08" t="s">
        <v>190</v>
      </c>
      <c r="N25" s="403"/>
      <c r="O25" s="403"/>
      <c r="P25" s="403"/>
      <c r="Q25" s="403"/>
      <c r="R25" s="403"/>
      <c r="S25" s="403"/>
      <c r="T25" s="404"/>
      <c r="U25" s="218" t="str">
        <f t="shared" si="4"/>
        <v/>
      </c>
      <c r="V25" s="216" t="s">
        <v>47</v>
      </c>
      <c r="W25" s="102" t="s">
        <v>167</v>
      </c>
      <c r="X25" s="102" t="s">
        <v>168</v>
      </c>
      <c r="Y25" s="103" t="s">
        <v>169</v>
      </c>
      <c r="Z25" s="103" t="s">
        <v>170</v>
      </c>
      <c r="AA25" s="103" t="s">
        <v>47</v>
      </c>
      <c r="AB25" s="103" t="s">
        <v>171</v>
      </c>
      <c r="AC25" s="104" t="s">
        <v>172</v>
      </c>
    </row>
    <row r="26" spans="1:29" ht="28" customHeight="1" x14ac:dyDescent="0.35">
      <c r="A26" s="188"/>
      <c r="B26" s="190"/>
      <c r="C26" s="99" t="str">
        <f>IF(B26="","",IF(NOT(ISNUMBER(B26)),"DATA_PC invalida",IF(AND(ISNUMBER(parametros!$C$2),ISNUMBER(parametros!$D$2),B26&gt;=parametros!$C$2,B26&lt;=parametros!$D$2),"C0",IF(AND(ISNUMBER(parametros!$C$3),ISNUMBER(parametros!$D$3),B26&gt;=parametros!$C$3,B26&lt;=parametros!$D$3),"C1",IF(AND(ISNUMBER(parametros!$C$4),ISNUMBER(parametros!$D$4),B26&gt;=parametros!$C$4,B26&lt;=parametros!$D$4),"C2",IF(AND(ISNUMBER(parametros!$C$5),ISNUMBER(parametros!$D$5),B26&gt;=parametros!$C$5,B26&lt;=parametros!$D$5),"C3",IF(AND(ISNUMBER(parametros!$C$6),ISNUMBER(parametros!$D$6),B26&gt;=parametros!$C$6,B26&lt;=parametros!$D$6),"C4","Fora dos ciclos")))))))</f>
        <v/>
      </c>
      <c r="D26" s="100"/>
      <c r="E26" s="78" t="str">
        <f>IF(C26="","",IFERROR(VLOOKUP(C26,parametros!$A$11:$E$15,5,0),""))</f>
        <v/>
      </c>
      <c r="F26" s="79" t="str">
        <f t="shared" si="0"/>
        <v/>
      </c>
      <c r="G26" s="101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08" t="s">
        <v>191</v>
      </c>
      <c r="N26" s="403"/>
      <c r="O26" s="403"/>
      <c r="P26" s="403"/>
      <c r="Q26" s="403"/>
      <c r="R26" s="403"/>
      <c r="S26" s="403"/>
      <c r="T26" s="404"/>
      <c r="U26" s="218" t="str">
        <f t="shared" si="4"/>
        <v/>
      </c>
      <c r="V26" s="216" t="s">
        <v>47</v>
      </c>
      <c r="W26" s="102" t="s">
        <v>167</v>
      </c>
      <c r="X26" s="102" t="s">
        <v>168</v>
      </c>
      <c r="Y26" s="103" t="s">
        <v>169</v>
      </c>
      <c r="Z26" s="103" t="s">
        <v>170</v>
      </c>
      <c r="AA26" s="103" t="s">
        <v>47</v>
      </c>
      <c r="AB26" s="103" t="s">
        <v>171</v>
      </c>
      <c r="AC26" s="104" t="s">
        <v>172</v>
      </c>
    </row>
    <row r="27" spans="1:29" ht="28" customHeight="1" x14ac:dyDescent="0.35">
      <c r="A27" s="188"/>
      <c r="B27" s="190"/>
      <c r="C27" s="99" t="str">
        <f>IF(B27="","",IF(NOT(ISNUMBER(B27)),"DATA_PC invalida",IF(AND(ISNUMBER(parametros!$C$2),ISNUMBER(parametros!$D$2),B27&gt;=parametros!$C$2,B27&lt;=parametros!$D$2),"C0",IF(AND(ISNUMBER(parametros!$C$3),ISNUMBER(parametros!$D$3),B27&gt;=parametros!$C$3,B27&lt;=parametros!$D$3),"C1",IF(AND(ISNUMBER(parametros!$C$4),ISNUMBER(parametros!$D$4),B27&gt;=parametros!$C$4,B27&lt;=parametros!$D$4),"C2",IF(AND(ISNUMBER(parametros!$C$5),ISNUMBER(parametros!$D$5),B27&gt;=parametros!$C$5,B27&lt;=parametros!$D$5),"C3",IF(AND(ISNUMBER(parametros!$C$6),ISNUMBER(parametros!$D$6),B27&gt;=parametros!$C$6,B27&lt;=parametros!$D$6),"C4","Fora dos ciclos")))))))</f>
        <v/>
      </c>
      <c r="D27" s="100"/>
      <c r="E27" s="78" t="str">
        <f>IF(C27="","",IFERROR(VLOOKUP(C27,parametros!$A$11:$E$15,5,0),""))</f>
        <v/>
      </c>
      <c r="F27" s="79" t="str">
        <f t="shared" si="0"/>
        <v/>
      </c>
      <c r="G27" s="101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08" t="s">
        <v>192</v>
      </c>
      <c r="N27" s="403"/>
      <c r="O27" s="403"/>
      <c r="P27" s="403"/>
      <c r="Q27" s="403"/>
      <c r="R27" s="403"/>
      <c r="S27" s="403"/>
      <c r="T27" s="404"/>
      <c r="U27" s="218" t="str">
        <f t="shared" si="4"/>
        <v/>
      </c>
      <c r="V27" s="216" t="s">
        <v>47</v>
      </c>
      <c r="W27" s="102" t="s">
        <v>167</v>
      </c>
      <c r="X27" s="102" t="s">
        <v>168</v>
      </c>
      <c r="Y27" s="103" t="s">
        <v>169</v>
      </c>
      <c r="Z27" s="103" t="s">
        <v>170</v>
      </c>
      <c r="AA27" s="103" t="s">
        <v>47</v>
      </c>
      <c r="AB27" s="103" t="s">
        <v>171</v>
      </c>
      <c r="AC27" s="104" t="s">
        <v>172</v>
      </c>
    </row>
    <row r="28" spans="1:29" ht="28" customHeight="1" x14ac:dyDescent="0.35">
      <c r="A28" s="188"/>
      <c r="B28" s="190"/>
      <c r="C28" s="99" t="str">
        <f>IF(B28="","",IF(NOT(ISNUMBER(B28)),"DATA_PC invalida",IF(AND(ISNUMBER(parametros!$C$2),ISNUMBER(parametros!$D$2),B28&gt;=parametros!$C$2,B28&lt;=parametros!$D$2),"C0",IF(AND(ISNUMBER(parametros!$C$3),ISNUMBER(parametros!$D$3),B28&gt;=parametros!$C$3,B28&lt;=parametros!$D$3),"C1",IF(AND(ISNUMBER(parametros!$C$4),ISNUMBER(parametros!$D$4),B28&gt;=parametros!$C$4,B28&lt;=parametros!$D$4),"C2",IF(AND(ISNUMBER(parametros!$C$5),ISNUMBER(parametros!$D$5),B28&gt;=parametros!$C$5,B28&lt;=parametros!$D$5),"C3",IF(AND(ISNUMBER(parametros!$C$6),ISNUMBER(parametros!$D$6),B28&gt;=parametros!$C$6,B28&lt;=parametros!$D$6),"C4","Fora dos ciclos")))))))</f>
        <v/>
      </c>
      <c r="D28" s="100"/>
      <c r="E28" s="78" t="str">
        <f>IF(C28="","",IFERROR(VLOOKUP(C28,parametros!$A$11:$E$15,5,0),""))</f>
        <v/>
      </c>
      <c r="F28" s="79" t="str">
        <f t="shared" si="0"/>
        <v/>
      </c>
      <c r="G28" s="101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08" t="s">
        <v>193</v>
      </c>
      <c r="N28" s="403"/>
      <c r="O28" s="403"/>
      <c r="P28" s="403"/>
      <c r="Q28" s="403"/>
      <c r="R28" s="403"/>
      <c r="S28" s="403"/>
      <c r="T28" s="404"/>
      <c r="U28" s="218" t="str">
        <f t="shared" si="4"/>
        <v/>
      </c>
      <c r="V28" s="216" t="s">
        <v>47</v>
      </c>
      <c r="W28" s="102" t="s">
        <v>167</v>
      </c>
      <c r="X28" s="102" t="s">
        <v>168</v>
      </c>
      <c r="Y28" s="103" t="s">
        <v>169</v>
      </c>
      <c r="Z28" s="103" t="s">
        <v>170</v>
      </c>
      <c r="AA28" s="103" t="s">
        <v>47</v>
      </c>
      <c r="AB28" s="103" t="s">
        <v>171</v>
      </c>
      <c r="AC28" s="104" t="s">
        <v>172</v>
      </c>
    </row>
    <row r="29" spans="1:29" ht="28" customHeight="1" x14ac:dyDescent="0.35">
      <c r="A29" s="188"/>
      <c r="B29" s="190"/>
      <c r="C29" s="99" t="str">
        <f>IF(B29="","",IF(NOT(ISNUMBER(B29)),"DATA_PC invalida",IF(AND(ISNUMBER(parametros!$C$2),ISNUMBER(parametros!$D$2),B29&gt;=parametros!$C$2,B29&lt;=parametros!$D$2),"C0",IF(AND(ISNUMBER(parametros!$C$3),ISNUMBER(parametros!$D$3),B29&gt;=parametros!$C$3,B29&lt;=parametros!$D$3),"C1",IF(AND(ISNUMBER(parametros!$C$4),ISNUMBER(parametros!$D$4),B29&gt;=parametros!$C$4,B29&lt;=parametros!$D$4),"C2",IF(AND(ISNUMBER(parametros!$C$5),ISNUMBER(parametros!$D$5),B29&gt;=parametros!$C$5,B29&lt;=parametros!$D$5),"C3",IF(AND(ISNUMBER(parametros!$C$6),ISNUMBER(parametros!$D$6),B29&gt;=parametros!$C$6,B29&lt;=parametros!$D$6),"C4","Fora dos ciclos")))))))</f>
        <v/>
      </c>
      <c r="D29" s="100"/>
      <c r="E29" s="78" t="str">
        <f>IF(C29="","",IFERROR(VLOOKUP(C29,parametros!$A$11:$E$15,5,0),""))</f>
        <v/>
      </c>
      <c r="F29" s="79" t="str">
        <f t="shared" si="0"/>
        <v/>
      </c>
      <c r="G29" s="101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08" t="s">
        <v>194</v>
      </c>
      <c r="N29" s="403"/>
      <c r="O29" s="403"/>
      <c r="P29" s="403"/>
      <c r="Q29" s="403"/>
      <c r="R29" s="403"/>
      <c r="S29" s="403"/>
      <c r="T29" s="404"/>
      <c r="U29" s="218" t="str">
        <f t="shared" si="4"/>
        <v/>
      </c>
      <c r="V29" s="216" t="s">
        <v>47</v>
      </c>
      <c r="W29" s="102" t="s">
        <v>167</v>
      </c>
      <c r="X29" s="102" t="s">
        <v>168</v>
      </c>
      <c r="Y29" s="103" t="s">
        <v>169</v>
      </c>
      <c r="Z29" s="103" t="s">
        <v>170</v>
      </c>
      <c r="AA29" s="103" t="s">
        <v>47</v>
      </c>
      <c r="AB29" s="103" t="s">
        <v>171</v>
      </c>
      <c r="AC29" s="104" t="s">
        <v>172</v>
      </c>
    </row>
    <row r="30" spans="1:29" ht="25.5" customHeight="1" x14ac:dyDescent="0.35">
      <c r="A30" s="188"/>
      <c r="B30" s="190"/>
      <c r="C30" s="99" t="str">
        <f>IF(B30="","",IF(NOT(ISNUMBER(B30)),"DATA_PC invalida",IF(AND(ISNUMBER(parametros!$C$2),ISNUMBER(parametros!$D$2),B30&gt;=parametros!$C$2,B30&lt;=parametros!$D$2),"C0",IF(AND(ISNUMBER(parametros!$C$3),ISNUMBER(parametros!$D$3),B30&gt;=parametros!$C$3,B30&lt;=parametros!$D$3),"C1",IF(AND(ISNUMBER(parametros!$C$4),ISNUMBER(parametros!$D$4),B30&gt;=parametros!$C$4,B30&lt;=parametros!$D$4),"C2",IF(AND(ISNUMBER(parametros!$C$5),ISNUMBER(parametros!$D$5),B30&gt;=parametros!$C$5,B30&lt;=parametros!$D$5),"C3",IF(AND(ISNUMBER(parametros!$C$6),ISNUMBER(parametros!$D$6),B30&gt;=parametros!$C$6,B30&lt;=parametros!$D$6),"C4","Fora dos ciclos")))))))</f>
        <v/>
      </c>
      <c r="D30" s="100"/>
      <c r="E30" s="78" t="str">
        <f>IF(C30="","",IFERROR(VLOOKUP(C30,parametros!$A$11:$E$15,5,0),""))</f>
        <v/>
      </c>
      <c r="F30" s="79" t="str">
        <f t="shared" si="0"/>
        <v/>
      </c>
      <c r="G30" s="101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5"/>
      <c r="U30" s="218" t="str">
        <f t="shared" si="4"/>
        <v/>
      </c>
      <c r="V30" s="216" t="s">
        <v>47</v>
      </c>
      <c r="W30" s="102" t="s">
        <v>167</v>
      </c>
      <c r="X30" s="102" t="s">
        <v>168</v>
      </c>
      <c r="Y30" s="103" t="s">
        <v>169</v>
      </c>
      <c r="Z30" s="103" t="s">
        <v>170</v>
      </c>
      <c r="AA30" s="103" t="s">
        <v>47</v>
      </c>
      <c r="AB30" s="103" t="s">
        <v>171</v>
      </c>
      <c r="AC30" s="104" t="s">
        <v>172</v>
      </c>
    </row>
    <row r="31" spans="1:29" ht="25.5" customHeight="1" x14ac:dyDescent="0.35">
      <c r="A31" s="188"/>
      <c r="B31" s="190"/>
      <c r="C31" s="99" t="str">
        <f>IF(B31="","",IF(NOT(ISNUMBER(B31)),"DATA_PC invalida",IF(AND(ISNUMBER(parametros!$C$2),ISNUMBER(parametros!$D$2),B31&gt;=parametros!$C$2,B31&lt;=parametros!$D$2),"C0",IF(AND(ISNUMBER(parametros!$C$3),ISNUMBER(parametros!$D$3),B31&gt;=parametros!$C$3,B31&lt;=parametros!$D$3),"C1",IF(AND(ISNUMBER(parametros!$C$4),ISNUMBER(parametros!$D$4),B31&gt;=parametros!$C$4,B31&lt;=parametros!$D$4),"C2",IF(AND(ISNUMBER(parametros!$C$5),ISNUMBER(parametros!$D$5),B31&gt;=parametros!$C$5,B31&lt;=parametros!$D$5),"C3",IF(AND(ISNUMBER(parametros!$C$6),ISNUMBER(parametros!$D$6),B31&gt;=parametros!$C$6,B31&lt;=parametros!$D$6),"C4","Fora dos ciclos")))))))</f>
        <v/>
      </c>
      <c r="D31" s="100"/>
      <c r="E31" s="78" t="str">
        <f>IF(C31="","",IFERROR(VLOOKUP(C31,parametros!$A$11:$E$15,5,0),""))</f>
        <v/>
      </c>
      <c r="F31" s="79" t="str">
        <f t="shared" si="0"/>
        <v/>
      </c>
      <c r="G31" s="101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5"/>
      <c r="U31" s="218" t="str">
        <f t="shared" si="4"/>
        <v/>
      </c>
      <c r="V31" s="216" t="s">
        <v>47</v>
      </c>
      <c r="W31" s="102" t="s">
        <v>167</v>
      </c>
      <c r="X31" s="102" t="s">
        <v>168</v>
      </c>
      <c r="Y31" s="103" t="s">
        <v>169</v>
      </c>
      <c r="Z31" s="103" t="s">
        <v>170</v>
      </c>
      <c r="AA31" s="103" t="s">
        <v>47</v>
      </c>
      <c r="AB31" s="103" t="s">
        <v>171</v>
      </c>
      <c r="AC31" s="104" t="s">
        <v>172</v>
      </c>
    </row>
    <row r="32" spans="1:29" ht="25.5" customHeight="1" x14ac:dyDescent="0.35">
      <c r="A32" s="188"/>
      <c r="B32" s="190"/>
      <c r="C32" s="99" t="str">
        <f>IF(B32="","",IF(NOT(ISNUMBER(B32)),"DATA_PC invalida",IF(AND(ISNUMBER(parametros!$C$2),ISNUMBER(parametros!$D$2),B32&gt;=parametros!$C$2,B32&lt;=parametros!$D$2),"C0",IF(AND(ISNUMBER(parametros!$C$3),ISNUMBER(parametros!$D$3),B32&gt;=parametros!$C$3,B32&lt;=parametros!$D$3),"C1",IF(AND(ISNUMBER(parametros!$C$4),ISNUMBER(parametros!$D$4),B32&gt;=parametros!$C$4,B32&lt;=parametros!$D$4),"C2",IF(AND(ISNUMBER(parametros!$C$5),ISNUMBER(parametros!$D$5),B32&gt;=parametros!$C$5,B32&lt;=parametros!$D$5),"C3",IF(AND(ISNUMBER(parametros!$C$6),ISNUMBER(parametros!$D$6),B32&gt;=parametros!$C$6,B32&lt;=parametros!$D$6),"C4","Fora dos ciclos")))))))</f>
        <v/>
      </c>
      <c r="D32" s="100"/>
      <c r="E32" s="78" t="str">
        <f>IF(C32="","",IFERROR(VLOOKUP(C32,parametros!$A$11:$E$15,5,0),""))</f>
        <v/>
      </c>
      <c r="F32" s="79" t="str">
        <f t="shared" si="0"/>
        <v/>
      </c>
      <c r="G32" s="101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5"/>
      <c r="U32" s="218" t="str">
        <f t="shared" si="4"/>
        <v/>
      </c>
      <c r="V32" s="216" t="s">
        <v>47</v>
      </c>
      <c r="W32" s="102" t="s">
        <v>167</v>
      </c>
      <c r="X32" s="102" t="s">
        <v>168</v>
      </c>
      <c r="Y32" s="103" t="s">
        <v>169</v>
      </c>
      <c r="Z32" s="103" t="s">
        <v>170</v>
      </c>
      <c r="AA32" s="103" t="s">
        <v>47</v>
      </c>
      <c r="AB32" s="103" t="s">
        <v>171</v>
      </c>
      <c r="AC32" s="104" t="s">
        <v>172</v>
      </c>
    </row>
    <row r="33" spans="1:29" ht="25.5" customHeight="1" x14ac:dyDescent="0.35">
      <c r="A33" s="188"/>
      <c r="B33" s="190"/>
      <c r="C33" s="99" t="str">
        <f>IF(B33="","",IF(NOT(ISNUMBER(B33)),"DATA_PC invalida",IF(AND(ISNUMBER(parametros!$C$2),ISNUMBER(parametros!$D$2),B33&gt;=parametros!$C$2,B33&lt;=parametros!$D$2),"C0",IF(AND(ISNUMBER(parametros!$C$3),ISNUMBER(parametros!$D$3),B33&gt;=parametros!$C$3,B33&lt;=parametros!$D$3),"C1",IF(AND(ISNUMBER(parametros!$C$4),ISNUMBER(parametros!$D$4),B33&gt;=parametros!$C$4,B33&lt;=parametros!$D$4),"C2",IF(AND(ISNUMBER(parametros!$C$5),ISNUMBER(parametros!$D$5),B33&gt;=parametros!$C$5,B33&lt;=parametros!$D$5),"C3",IF(AND(ISNUMBER(parametros!$C$6),ISNUMBER(parametros!$D$6),B33&gt;=parametros!$C$6,B33&lt;=parametros!$D$6),"C4","Fora dos ciclos")))))))</f>
        <v/>
      </c>
      <c r="D33" s="100"/>
      <c r="E33" s="78" t="str">
        <f>IF(C33="","",IFERROR(VLOOKUP(C33,parametros!$A$11:$E$15,5,0),""))</f>
        <v/>
      </c>
      <c r="F33" s="79" t="str">
        <f t="shared" si="0"/>
        <v/>
      </c>
      <c r="G33" s="101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5"/>
      <c r="U33" s="218" t="str">
        <f t="shared" si="4"/>
        <v/>
      </c>
      <c r="V33" s="216" t="s">
        <v>47</v>
      </c>
      <c r="W33" s="102" t="s">
        <v>167</v>
      </c>
      <c r="X33" s="102" t="s">
        <v>168</v>
      </c>
      <c r="Y33" s="103" t="s">
        <v>169</v>
      </c>
      <c r="Z33" s="103" t="s">
        <v>170</v>
      </c>
      <c r="AA33" s="103" t="s">
        <v>47</v>
      </c>
      <c r="AB33" s="103" t="s">
        <v>171</v>
      </c>
      <c r="AC33" s="104" t="s">
        <v>172</v>
      </c>
    </row>
    <row r="34" spans="1:29" ht="25.5" customHeight="1" x14ac:dyDescent="0.35">
      <c r="A34" s="188"/>
      <c r="B34" s="190"/>
      <c r="C34" s="99" t="str">
        <f>IF(B34="","",IF(NOT(ISNUMBER(B34)),"DATA_PC invalida",IF(AND(ISNUMBER(parametros!$C$2),ISNUMBER(parametros!$D$2),B34&gt;=parametros!$C$2,B34&lt;=parametros!$D$2),"C0",IF(AND(ISNUMBER(parametros!$C$3),ISNUMBER(parametros!$D$3),B34&gt;=parametros!$C$3,B34&lt;=parametros!$D$3),"C1",IF(AND(ISNUMBER(parametros!$C$4),ISNUMBER(parametros!$D$4),B34&gt;=parametros!$C$4,B34&lt;=parametros!$D$4),"C2",IF(AND(ISNUMBER(parametros!$C$5),ISNUMBER(parametros!$D$5),B34&gt;=parametros!$C$5,B34&lt;=parametros!$D$5),"C3",IF(AND(ISNUMBER(parametros!$C$6),ISNUMBER(parametros!$D$6),B34&gt;=parametros!$C$6,B34&lt;=parametros!$D$6),"C4","Fora dos ciclos")))))))</f>
        <v/>
      </c>
      <c r="D34" s="100"/>
      <c r="E34" s="78" t="str">
        <f>IF(C34="","",IFERROR(VLOOKUP(C34,parametros!$A$11:$E$15,5,0),""))</f>
        <v/>
      </c>
      <c r="F34" s="79" t="str">
        <f t="shared" si="0"/>
        <v/>
      </c>
      <c r="G34" s="101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5"/>
      <c r="U34" s="218" t="str">
        <f t="shared" si="4"/>
        <v/>
      </c>
      <c r="V34" s="216" t="s">
        <v>47</v>
      </c>
      <c r="W34" s="102" t="s">
        <v>167</v>
      </c>
      <c r="X34" s="102" t="s">
        <v>168</v>
      </c>
      <c r="Y34" s="103" t="s">
        <v>169</v>
      </c>
      <c r="Z34" s="103" t="s">
        <v>170</v>
      </c>
      <c r="AA34" s="103" t="s">
        <v>47</v>
      </c>
      <c r="AB34" s="103" t="s">
        <v>171</v>
      </c>
      <c r="AC34" s="104" t="s">
        <v>172</v>
      </c>
    </row>
    <row r="35" spans="1:29" ht="25.5" customHeight="1" x14ac:dyDescent="0.35">
      <c r="A35" s="188"/>
      <c r="B35" s="190"/>
      <c r="C35" s="99" t="str">
        <f>IF(B35="","",IF(NOT(ISNUMBER(B35)),"DATA_PC invalida",IF(AND(ISNUMBER(parametros!$C$2),ISNUMBER(parametros!$D$2),B35&gt;=parametros!$C$2,B35&lt;=parametros!$D$2),"C0",IF(AND(ISNUMBER(parametros!$C$3),ISNUMBER(parametros!$D$3),B35&gt;=parametros!$C$3,B35&lt;=parametros!$D$3),"C1",IF(AND(ISNUMBER(parametros!$C$4),ISNUMBER(parametros!$D$4),B35&gt;=parametros!$C$4,B35&lt;=parametros!$D$4),"C2",IF(AND(ISNUMBER(parametros!$C$5),ISNUMBER(parametros!$D$5),B35&gt;=parametros!$C$5,B35&lt;=parametros!$D$5),"C3",IF(AND(ISNUMBER(parametros!$C$6),ISNUMBER(parametros!$D$6),B35&gt;=parametros!$C$6,B35&lt;=parametros!$D$6),"C4","Fora dos ciclos")))))))</f>
        <v/>
      </c>
      <c r="D35" s="100"/>
      <c r="E35" s="78" t="str">
        <f>IF(C35="","",IFERROR(VLOOKUP(C35,parametros!$A$11:$E$15,5,0),""))</f>
        <v/>
      </c>
      <c r="F35" s="79" t="str">
        <f t="shared" si="0"/>
        <v/>
      </c>
      <c r="G35" s="101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5"/>
      <c r="U35" s="218" t="str">
        <f t="shared" si="4"/>
        <v/>
      </c>
      <c r="V35" s="216" t="s">
        <v>47</v>
      </c>
      <c r="W35" s="102" t="s">
        <v>167</v>
      </c>
      <c r="X35" s="102" t="s">
        <v>168</v>
      </c>
      <c r="Y35" s="103" t="s">
        <v>169</v>
      </c>
      <c r="Z35" s="103" t="s">
        <v>170</v>
      </c>
      <c r="AA35" s="103" t="s">
        <v>47</v>
      </c>
      <c r="AB35" s="103" t="s">
        <v>171</v>
      </c>
      <c r="AC35" s="104" t="s">
        <v>172</v>
      </c>
    </row>
    <row r="36" spans="1:29" ht="25.5" customHeight="1" x14ac:dyDescent="0.35">
      <c r="A36" s="188"/>
      <c r="B36" s="190"/>
      <c r="C36" s="99" t="str">
        <f>IF(B36="","",IF(NOT(ISNUMBER(B36)),"DATA_PC invalida",IF(AND(ISNUMBER(parametros!$C$2),ISNUMBER(parametros!$D$2),B36&gt;=parametros!$C$2,B36&lt;=parametros!$D$2),"C0",IF(AND(ISNUMBER(parametros!$C$3),ISNUMBER(parametros!$D$3),B36&gt;=parametros!$C$3,B36&lt;=parametros!$D$3),"C1",IF(AND(ISNUMBER(parametros!$C$4),ISNUMBER(parametros!$D$4),B36&gt;=parametros!$C$4,B36&lt;=parametros!$D$4),"C2",IF(AND(ISNUMBER(parametros!$C$5),ISNUMBER(parametros!$D$5),B36&gt;=parametros!$C$5,B36&lt;=parametros!$D$5),"C3",IF(AND(ISNUMBER(parametros!$C$6),ISNUMBER(parametros!$D$6),B36&gt;=parametros!$C$6,B36&lt;=parametros!$D$6),"C4","Fora dos ciclos")))))))</f>
        <v/>
      </c>
      <c r="D36" s="100"/>
      <c r="E36" s="78" t="str">
        <f>IF(C36="","",IFERROR(VLOOKUP(C36,parametros!$A$11:$E$15,5,0),""))</f>
        <v/>
      </c>
      <c r="F36" s="79" t="str">
        <f t="shared" si="0"/>
        <v/>
      </c>
      <c r="G36" s="101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5"/>
      <c r="U36" s="218" t="str">
        <f t="shared" si="4"/>
        <v/>
      </c>
      <c r="V36" s="216" t="s">
        <v>47</v>
      </c>
      <c r="W36" s="102" t="s">
        <v>167</v>
      </c>
      <c r="X36" s="102" t="s">
        <v>168</v>
      </c>
      <c r="Y36" s="103" t="s">
        <v>169</v>
      </c>
      <c r="Z36" s="103" t="s">
        <v>170</v>
      </c>
      <c r="AA36" s="103" t="s">
        <v>47</v>
      </c>
      <c r="AB36" s="103" t="s">
        <v>171</v>
      </c>
      <c r="AC36" s="104" t="s">
        <v>172</v>
      </c>
    </row>
    <row r="37" spans="1:29" ht="25.5" customHeight="1" x14ac:dyDescent="0.35">
      <c r="A37" s="188"/>
      <c r="B37" s="190"/>
      <c r="C37" s="99" t="str">
        <f>IF(B37="","",IF(NOT(ISNUMBER(B37)),"DATA_PC invalida",IF(AND(ISNUMBER(parametros!$C$2),ISNUMBER(parametros!$D$2),B37&gt;=parametros!$C$2,B37&lt;=parametros!$D$2),"C0",IF(AND(ISNUMBER(parametros!$C$3),ISNUMBER(parametros!$D$3),B37&gt;=parametros!$C$3,B37&lt;=parametros!$D$3),"C1",IF(AND(ISNUMBER(parametros!$C$4),ISNUMBER(parametros!$D$4),B37&gt;=parametros!$C$4,B37&lt;=parametros!$D$4),"C2",IF(AND(ISNUMBER(parametros!$C$5),ISNUMBER(parametros!$D$5),B37&gt;=parametros!$C$5,B37&lt;=parametros!$D$5),"C3",IF(AND(ISNUMBER(parametros!$C$6),ISNUMBER(parametros!$D$6),B37&gt;=parametros!$C$6,B37&lt;=parametros!$D$6),"C4","Fora dos ciclos")))))))</f>
        <v/>
      </c>
      <c r="D37" s="100"/>
      <c r="E37" s="78" t="str">
        <f>IF(C37="","",IFERROR(VLOOKUP(C37,parametros!$A$11:$E$15,5,0),""))</f>
        <v/>
      </c>
      <c r="F37" s="79" t="str">
        <f t="shared" si="0"/>
        <v/>
      </c>
      <c r="G37" s="101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5"/>
      <c r="U37" s="218" t="str">
        <f t="shared" si="4"/>
        <v/>
      </c>
      <c r="V37" s="216" t="s">
        <v>47</v>
      </c>
      <c r="W37" s="102" t="s">
        <v>167</v>
      </c>
      <c r="X37" s="102" t="s">
        <v>168</v>
      </c>
      <c r="Y37" s="103" t="s">
        <v>169</v>
      </c>
      <c r="Z37" s="103" t="s">
        <v>170</v>
      </c>
      <c r="AA37" s="103" t="s">
        <v>47</v>
      </c>
      <c r="AB37" s="103" t="s">
        <v>171</v>
      </c>
      <c r="AC37" s="104" t="s">
        <v>172</v>
      </c>
    </row>
    <row r="38" spans="1:29" ht="25.5" customHeight="1" x14ac:dyDescent="0.35">
      <c r="A38" s="188"/>
      <c r="B38" s="190"/>
      <c r="C38" s="99" t="str">
        <f>IF(B38="","",IF(NOT(ISNUMBER(B38)),"DATA_PC invalida",IF(AND(ISNUMBER(parametros!$C$2),ISNUMBER(parametros!$D$2),B38&gt;=parametros!$C$2,B38&lt;=parametros!$D$2),"C0",IF(AND(ISNUMBER(parametros!$C$3),ISNUMBER(parametros!$D$3),B38&gt;=parametros!$C$3,B38&lt;=parametros!$D$3),"C1",IF(AND(ISNUMBER(parametros!$C$4),ISNUMBER(parametros!$D$4),B38&gt;=parametros!$C$4,B38&lt;=parametros!$D$4),"C2",IF(AND(ISNUMBER(parametros!$C$5),ISNUMBER(parametros!$D$5),B38&gt;=parametros!$C$5,B38&lt;=parametros!$D$5),"C3",IF(AND(ISNUMBER(parametros!$C$6),ISNUMBER(parametros!$D$6),B38&gt;=parametros!$C$6,B38&lt;=parametros!$D$6),"C4","Fora dos ciclos")))))))</f>
        <v/>
      </c>
      <c r="D38" s="100"/>
      <c r="E38" s="78" t="str">
        <f>IF(C38="","",IFERROR(VLOOKUP(C38,parametros!$A$11:$E$15,5,0),""))</f>
        <v/>
      </c>
      <c r="F38" s="79" t="str">
        <f t="shared" si="0"/>
        <v/>
      </c>
      <c r="G38" s="101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5"/>
      <c r="U38" s="218" t="str">
        <f t="shared" si="4"/>
        <v/>
      </c>
      <c r="V38" s="216" t="s">
        <v>47</v>
      </c>
      <c r="W38" s="102" t="s">
        <v>167</v>
      </c>
      <c r="X38" s="102" t="s">
        <v>168</v>
      </c>
      <c r="Y38" s="103" t="s">
        <v>169</v>
      </c>
      <c r="Z38" s="103" t="s">
        <v>170</v>
      </c>
      <c r="AA38" s="103" t="s">
        <v>47</v>
      </c>
      <c r="AB38" s="103" t="s">
        <v>171</v>
      </c>
      <c r="AC38" s="104" t="s">
        <v>172</v>
      </c>
    </row>
    <row r="39" spans="1:29" ht="25.5" customHeight="1" x14ac:dyDescent="0.35">
      <c r="A39" s="188"/>
      <c r="B39" s="190"/>
      <c r="C39" s="99" t="str">
        <f>IF(B39="","",IF(NOT(ISNUMBER(B39)),"DATA_PC invalida",IF(AND(ISNUMBER(parametros!$C$2),ISNUMBER(parametros!$D$2),B39&gt;=parametros!$C$2,B39&lt;=parametros!$D$2),"C0",IF(AND(ISNUMBER(parametros!$C$3),ISNUMBER(parametros!$D$3),B39&gt;=parametros!$C$3,B39&lt;=parametros!$D$3),"C1",IF(AND(ISNUMBER(parametros!$C$4),ISNUMBER(parametros!$D$4),B39&gt;=parametros!$C$4,B39&lt;=parametros!$D$4),"C2",IF(AND(ISNUMBER(parametros!$C$5),ISNUMBER(parametros!$D$5),B39&gt;=parametros!$C$5,B39&lt;=parametros!$D$5),"C3",IF(AND(ISNUMBER(parametros!$C$6),ISNUMBER(parametros!$D$6),B39&gt;=parametros!$C$6,B39&lt;=parametros!$D$6),"C4","Fora dos ciclos")))))))</f>
        <v/>
      </c>
      <c r="D39" s="100"/>
      <c r="E39" s="78" t="str">
        <f>IF(C39="","",IFERROR(VLOOKUP(C39,parametros!$A$11:$E$15,5,0),""))</f>
        <v/>
      </c>
      <c r="F39" s="79" t="str">
        <f t="shared" si="0"/>
        <v/>
      </c>
      <c r="G39" s="101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5"/>
      <c r="U39" s="218" t="str">
        <f t="shared" si="4"/>
        <v/>
      </c>
      <c r="V39" s="216" t="s">
        <v>47</v>
      </c>
      <c r="W39" s="102" t="s">
        <v>167</v>
      </c>
      <c r="X39" s="102" t="s">
        <v>168</v>
      </c>
      <c r="Y39" s="103" t="s">
        <v>169</v>
      </c>
      <c r="Z39" s="103" t="s">
        <v>170</v>
      </c>
      <c r="AA39" s="103" t="s">
        <v>47</v>
      </c>
      <c r="AB39" s="103" t="s">
        <v>171</v>
      </c>
      <c r="AC39" s="104" t="s">
        <v>172</v>
      </c>
    </row>
    <row r="40" spans="1:29" ht="25.5" customHeight="1" x14ac:dyDescent="0.35">
      <c r="A40" s="188"/>
      <c r="B40" s="190"/>
      <c r="C40" s="99" t="str">
        <f>IF(B40="","",IF(NOT(ISNUMBER(B40)),"DATA_PC invalida",IF(AND(ISNUMBER(parametros!$C$2),ISNUMBER(parametros!$D$2),B40&gt;=parametros!$C$2,B40&lt;=parametros!$D$2),"C0",IF(AND(ISNUMBER(parametros!$C$3),ISNUMBER(parametros!$D$3),B40&gt;=parametros!$C$3,B40&lt;=parametros!$D$3),"C1",IF(AND(ISNUMBER(parametros!$C$4),ISNUMBER(parametros!$D$4),B40&gt;=parametros!$C$4,B40&lt;=parametros!$D$4),"C2",IF(AND(ISNUMBER(parametros!$C$5),ISNUMBER(parametros!$D$5),B40&gt;=parametros!$C$5,B40&lt;=parametros!$D$5),"C3",IF(AND(ISNUMBER(parametros!$C$6),ISNUMBER(parametros!$D$6),B40&gt;=parametros!$C$6,B40&lt;=parametros!$D$6),"C4","Fora dos ciclos")))))))</f>
        <v/>
      </c>
      <c r="D40" s="100"/>
      <c r="E40" s="78" t="str">
        <f>IF(C40="","",IFERROR(VLOOKUP(C40,parametros!$A$11:$E$15,5,0),""))</f>
        <v/>
      </c>
      <c r="F40" s="79" t="str">
        <f t="shared" si="0"/>
        <v/>
      </c>
      <c r="G40" s="101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5"/>
      <c r="U40" s="218" t="str">
        <f t="shared" si="4"/>
        <v/>
      </c>
      <c r="V40" s="216" t="s">
        <v>47</v>
      </c>
      <c r="W40" s="102" t="s">
        <v>167</v>
      </c>
      <c r="X40" s="102" t="s">
        <v>168</v>
      </c>
      <c r="Y40" s="103" t="s">
        <v>169</v>
      </c>
      <c r="Z40" s="103" t="s">
        <v>170</v>
      </c>
      <c r="AA40" s="103" t="s">
        <v>47</v>
      </c>
      <c r="AB40" s="103" t="s">
        <v>171</v>
      </c>
      <c r="AC40" s="104" t="s">
        <v>172</v>
      </c>
    </row>
    <row r="41" spans="1:29" ht="25.5" customHeight="1" x14ac:dyDescent="0.35">
      <c r="A41" s="188"/>
      <c r="B41" s="190"/>
      <c r="C41" s="99" t="str">
        <f>IF(B41="","",IF(NOT(ISNUMBER(B41)),"DATA_PC invalida",IF(AND(ISNUMBER(parametros!$C$2),ISNUMBER(parametros!$D$2),B41&gt;=parametros!$C$2,B41&lt;=parametros!$D$2),"C0",IF(AND(ISNUMBER(parametros!$C$3),ISNUMBER(parametros!$D$3),B41&gt;=parametros!$C$3,B41&lt;=parametros!$D$3),"C1",IF(AND(ISNUMBER(parametros!$C$4),ISNUMBER(parametros!$D$4),B41&gt;=parametros!$C$4,B41&lt;=parametros!$D$4),"C2",IF(AND(ISNUMBER(parametros!$C$5),ISNUMBER(parametros!$D$5),B41&gt;=parametros!$C$5,B41&lt;=parametros!$D$5),"C3",IF(AND(ISNUMBER(parametros!$C$6),ISNUMBER(parametros!$D$6),B41&gt;=parametros!$C$6,B41&lt;=parametros!$D$6),"C4","Fora dos ciclos")))))))</f>
        <v/>
      </c>
      <c r="D41" s="100"/>
      <c r="E41" s="78" t="str">
        <f>IF(C41="","",IFERROR(VLOOKUP(C41,parametros!$A$11:$E$15,5,0),""))</f>
        <v/>
      </c>
      <c r="F41" s="79" t="str">
        <f t="shared" si="0"/>
        <v/>
      </c>
      <c r="G41" s="101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5"/>
      <c r="U41" s="218" t="str">
        <f t="shared" si="4"/>
        <v/>
      </c>
      <c r="V41" s="216" t="s">
        <v>47</v>
      </c>
      <c r="W41" s="102" t="s">
        <v>167</v>
      </c>
      <c r="X41" s="102" t="s">
        <v>168</v>
      </c>
      <c r="Y41" s="103" t="s">
        <v>169</v>
      </c>
      <c r="Z41" s="103" t="s">
        <v>170</v>
      </c>
      <c r="AA41" s="103" t="s">
        <v>47</v>
      </c>
      <c r="AB41" s="103" t="s">
        <v>171</v>
      </c>
      <c r="AC41" s="104" t="s">
        <v>172</v>
      </c>
    </row>
    <row r="42" spans="1:29" ht="25.5" customHeight="1" x14ac:dyDescent="0.35">
      <c r="A42" s="188"/>
      <c r="B42" s="190"/>
      <c r="C42" s="99" t="str">
        <f>IF(B42="","",IF(NOT(ISNUMBER(B42)),"DATA_PC invalida",IF(AND(ISNUMBER(parametros!$C$2),ISNUMBER(parametros!$D$2),B42&gt;=parametros!$C$2,B42&lt;=parametros!$D$2),"C0",IF(AND(ISNUMBER(parametros!$C$3),ISNUMBER(parametros!$D$3),B42&gt;=parametros!$C$3,B42&lt;=parametros!$D$3),"C1",IF(AND(ISNUMBER(parametros!$C$4),ISNUMBER(parametros!$D$4),B42&gt;=parametros!$C$4,B42&lt;=parametros!$D$4),"C2",IF(AND(ISNUMBER(parametros!$C$5),ISNUMBER(parametros!$D$5),B42&gt;=parametros!$C$5,B42&lt;=parametros!$D$5),"C3",IF(AND(ISNUMBER(parametros!$C$6),ISNUMBER(parametros!$D$6),B42&gt;=parametros!$C$6,B42&lt;=parametros!$D$6),"C4","Fora dos ciclos")))))))</f>
        <v/>
      </c>
      <c r="D42" s="100"/>
      <c r="E42" s="78" t="str">
        <f>IF(C42="","",IFERROR(VLOOKUP(C42,parametros!$A$11:$E$15,5,0),""))</f>
        <v/>
      </c>
      <c r="F42" s="79" t="str">
        <f t="shared" si="0"/>
        <v/>
      </c>
      <c r="G42" s="101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5"/>
      <c r="U42" s="218" t="str">
        <f t="shared" si="4"/>
        <v/>
      </c>
      <c r="V42" s="216" t="s">
        <v>47</v>
      </c>
      <c r="W42" s="102" t="s">
        <v>167</v>
      </c>
      <c r="X42" s="102" t="s">
        <v>168</v>
      </c>
      <c r="Y42" s="103" t="s">
        <v>169</v>
      </c>
      <c r="Z42" s="103" t="s">
        <v>170</v>
      </c>
      <c r="AA42" s="103" t="s">
        <v>47</v>
      </c>
      <c r="AB42" s="103" t="s">
        <v>171</v>
      </c>
      <c r="AC42" s="104" t="s">
        <v>172</v>
      </c>
    </row>
    <row r="43" spans="1:29" ht="25.5" customHeight="1" x14ac:dyDescent="0.35">
      <c r="A43" s="188"/>
      <c r="B43" s="190"/>
      <c r="C43" s="99" t="str">
        <f>IF(B43="","",IF(NOT(ISNUMBER(B43)),"DATA_PC invalida",IF(AND(ISNUMBER(parametros!$C$2),ISNUMBER(parametros!$D$2),B43&gt;=parametros!$C$2,B43&lt;=parametros!$D$2),"C0",IF(AND(ISNUMBER(parametros!$C$3),ISNUMBER(parametros!$D$3),B43&gt;=parametros!$C$3,B43&lt;=parametros!$D$3),"C1",IF(AND(ISNUMBER(parametros!$C$4),ISNUMBER(parametros!$D$4),B43&gt;=parametros!$C$4,B43&lt;=parametros!$D$4),"C2",IF(AND(ISNUMBER(parametros!$C$5),ISNUMBER(parametros!$D$5),B43&gt;=parametros!$C$5,B43&lt;=parametros!$D$5),"C3",IF(AND(ISNUMBER(parametros!$C$6),ISNUMBER(parametros!$D$6),B43&gt;=parametros!$C$6,B43&lt;=parametros!$D$6),"C4","Fora dos ciclos")))))))</f>
        <v/>
      </c>
      <c r="D43" s="100"/>
      <c r="E43" s="78" t="str">
        <f>IF(C43="","",IFERROR(VLOOKUP(C43,parametros!$A$11:$E$15,5,0),""))</f>
        <v/>
      </c>
      <c r="F43" s="79" t="str">
        <f t="shared" si="0"/>
        <v/>
      </c>
      <c r="G43" s="101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5"/>
      <c r="U43" s="218" t="str">
        <f t="shared" si="4"/>
        <v/>
      </c>
      <c r="V43" s="216" t="s">
        <v>47</v>
      </c>
      <c r="W43" s="102" t="s">
        <v>167</v>
      </c>
      <c r="X43" s="102" t="s">
        <v>168</v>
      </c>
      <c r="Y43" s="103" t="s">
        <v>169</v>
      </c>
      <c r="Z43" s="103" t="s">
        <v>170</v>
      </c>
      <c r="AA43" s="103" t="s">
        <v>47</v>
      </c>
      <c r="AB43" s="103" t="s">
        <v>171</v>
      </c>
      <c r="AC43" s="104" t="s">
        <v>172</v>
      </c>
    </row>
    <row r="44" spans="1:29" ht="25.5" customHeight="1" x14ac:dyDescent="0.35">
      <c r="A44" s="188"/>
      <c r="B44" s="190"/>
      <c r="C44" s="99" t="str">
        <f>IF(B44="","",IF(NOT(ISNUMBER(B44)),"DATA_PC invalida",IF(AND(ISNUMBER(parametros!$C$2),ISNUMBER(parametros!$D$2),B44&gt;=parametros!$C$2,B44&lt;=parametros!$D$2),"C0",IF(AND(ISNUMBER(parametros!$C$3),ISNUMBER(parametros!$D$3),B44&gt;=parametros!$C$3,B44&lt;=parametros!$D$3),"C1",IF(AND(ISNUMBER(parametros!$C$4),ISNUMBER(parametros!$D$4),B44&gt;=parametros!$C$4,B44&lt;=parametros!$D$4),"C2",IF(AND(ISNUMBER(parametros!$C$5),ISNUMBER(parametros!$D$5),B44&gt;=parametros!$C$5,B44&lt;=parametros!$D$5),"C3",IF(AND(ISNUMBER(parametros!$C$6),ISNUMBER(parametros!$D$6),B44&gt;=parametros!$C$6,B44&lt;=parametros!$D$6),"C4","Fora dos ciclos")))))))</f>
        <v/>
      </c>
      <c r="D44" s="100"/>
      <c r="E44" s="78" t="str">
        <f>IF(C44="","",IFERROR(VLOOKUP(C44,parametros!$A$11:$E$15,5,0),""))</f>
        <v/>
      </c>
      <c r="F44" s="79" t="str">
        <f t="shared" si="0"/>
        <v/>
      </c>
      <c r="G44" s="101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5"/>
      <c r="U44" s="218" t="str">
        <f t="shared" si="4"/>
        <v/>
      </c>
      <c r="V44" s="216" t="s">
        <v>47</v>
      </c>
      <c r="W44" s="102" t="s">
        <v>167</v>
      </c>
      <c r="X44" s="102" t="s">
        <v>168</v>
      </c>
      <c r="Y44" s="103" t="s">
        <v>169</v>
      </c>
      <c r="Z44" s="103" t="s">
        <v>170</v>
      </c>
      <c r="AA44" s="103" t="s">
        <v>47</v>
      </c>
      <c r="AB44" s="103" t="s">
        <v>171</v>
      </c>
      <c r="AC44" s="104" t="s">
        <v>172</v>
      </c>
    </row>
    <row r="45" spans="1:29" ht="25.5" customHeight="1" x14ac:dyDescent="0.35">
      <c r="A45" s="188"/>
      <c r="B45" s="190"/>
      <c r="C45" s="99" t="str">
        <f>IF(B45="","",IF(NOT(ISNUMBER(B45)),"DATA_PC invalida",IF(AND(ISNUMBER(parametros!$C$2),ISNUMBER(parametros!$D$2),B45&gt;=parametros!$C$2,B45&lt;=parametros!$D$2),"C0",IF(AND(ISNUMBER(parametros!$C$3),ISNUMBER(parametros!$D$3),B45&gt;=parametros!$C$3,B45&lt;=parametros!$D$3),"C1",IF(AND(ISNUMBER(parametros!$C$4),ISNUMBER(parametros!$D$4),B45&gt;=parametros!$C$4,B45&lt;=parametros!$D$4),"C2",IF(AND(ISNUMBER(parametros!$C$5),ISNUMBER(parametros!$D$5),B45&gt;=parametros!$C$5,B45&lt;=parametros!$D$5),"C3",IF(AND(ISNUMBER(parametros!$C$6),ISNUMBER(parametros!$D$6),B45&gt;=parametros!$C$6,B45&lt;=parametros!$D$6),"C4","Fora dos ciclos")))))))</f>
        <v/>
      </c>
      <c r="D45" s="100"/>
      <c r="E45" s="78" t="str">
        <f>IF(C45="","",IFERROR(VLOOKUP(C45,parametros!$A$11:$E$15,5,0),""))</f>
        <v/>
      </c>
      <c r="F45" s="79" t="str">
        <f t="shared" si="0"/>
        <v/>
      </c>
      <c r="G45" s="101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5"/>
      <c r="U45" s="218" t="str">
        <f t="shared" si="4"/>
        <v/>
      </c>
      <c r="V45" s="216" t="s">
        <v>47</v>
      </c>
      <c r="W45" s="102" t="s">
        <v>167</v>
      </c>
      <c r="X45" s="102" t="s">
        <v>168</v>
      </c>
      <c r="Y45" s="103" t="s">
        <v>169</v>
      </c>
      <c r="Z45" s="103" t="s">
        <v>170</v>
      </c>
      <c r="AA45" s="103" t="s">
        <v>47</v>
      </c>
      <c r="AB45" s="103" t="s">
        <v>171</v>
      </c>
      <c r="AC45" s="104" t="s">
        <v>172</v>
      </c>
    </row>
    <row r="46" spans="1:29" ht="25.5" customHeight="1" x14ac:dyDescent="0.35">
      <c r="A46" s="188"/>
      <c r="B46" s="190"/>
      <c r="C46" s="99" t="str">
        <f>IF(B46="","",IF(NOT(ISNUMBER(B46)),"DATA_PC invalida",IF(AND(ISNUMBER(parametros!$C$2),ISNUMBER(parametros!$D$2),B46&gt;=parametros!$C$2,B46&lt;=parametros!$D$2),"C0",IF(AND(ISNUMBER(parametros!$C$3),ISNUMBER(parametros!$D$3),B46&gt;=parametros!$C$3,B46&lt;=parametros!$D$3),"C1",IF(AND(ISNUMBER(parametros!$C$4),ISNUMBER(parametros!$D$4),B46&gt;=parametros!$C$4,B46&lt;=parametros!$D$4),"C2",IF(AND(ISNUMBER(parametros!$C$5),ISNUMBER(parametros!$D$5),B46&gt;=parametros!$C$5,B46&lt;=parametros!$D$5),"C3",IF(AND(ISNUMBER(parametros!$C$6),ISNUMBER(parametros!$D$6),B46&gt;=parametros!$C$6,B46&lt;=parametros!$D$6),"C4","Fora dos ciclos")))))))</f>
        <v/>
      </c>
      <c r="D46" s="100"/>
      <c r="E46" s="78" t="str">
        <f>IF(C46="","",IFERROR(VLOOKUP(C46,parametros!$A$11:$E$15,5,0),""))</f>
        <v/>
      </c>
      <c r="F46" s="79" t="str">
        <f t="shared" si="0"/>
        <v/>
      </c>
      <c r="G46" s="101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5"/>
      <c r="U46" s="218" t="str">
        <f t="shared" si="4"/>
        <v/>
      </c>
      <c r="V46" s="216" t="s">
        <v>47</v>
      </c>
      <c r="W46" s="102" t="s">
        <v>167</v>
      </c>
      <c r="X46" s="102" t="s">
        <v>168</v>
      </c>
      <c r="Y46" s="103" t="s">
        <v>169</v>
      </c>
      <c r="Z46" s="103" t="s">
        <v>170</v>
      </c>
      <c r="AA46" s="103" t="s">
        <v>47</v>
      </c>
      <c r="AB46" s="103" t="s">
        <v>171</v>
      </c>
      <c r="AC46" s="104" t="s">
        <v>172</v>
      </c>
    </row>
    <row r="47" spans="1:29" ht="25.5" customHeight="1" x14ac:dyDescent="0.35">
      <c r="A47" s="188"/>
      <c r="B47" s="190"/>
      <c r="C47" s="99" t="str">
        <f>IF(B47="","",IF(NOT(ISNUMBER(B47)),"DATA_PC invalida",IF(AND(ISNUMBER(parametros!$C$2),ISNUMBER(parametros!$D$2),B47&gt;=parametros!$C$2,B47&lt;=parametros!$D$2),"C0",IF(AND(ISNUMBER(parametros!$C$3),ISNUMBER(parametros!$D$3),B47&gt;=parametros!$C$3,B47&lt;=parametros!$D$3),"C1",IF(AND(ISNUMBER(parametros!$C$4),ISNUMBER(parametros!$D$4),B47&gt;=parametros!$C$4,B47&lt;=parametros!$D$4),"C2",IF(AND(ISNUMBER(parametros!$C$5),ISNUMBER(parametros!$D$5),B47&gt;=parametros!$C$5,B47&lt;=parametros!$D$5),"C3",IF(AND(ISNUMBER(parametros!$C$6),ISNUMBER(parametros!$D$6),B47&gt;=parametros!$C$6,B47&lt;=parametros!$D$6),"C4","Fora dos ciclos")))))))</f>
        <v/>
      </c>
      <c r="D47" s="100"/>
      <c r="E47" s="78" t="str">
        <f>IF(C47="","",IFERROR(VLOOKUP(C47,parametros!$A$11:$E$15,5,0),""))</f>
        <v/>
      </c>
      <c r="F47" s="79" t="str">
        <f t="shared" si="0"/>
        <v/>
      </c>
      <c r="G47" s="101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5"/>
      <c r="U47" s="218" t="str">
        <f t="shared" si="4"/>
        <v/>
      </c>
      <c r="V47" s="216" t="s">
        <v>47</v>
      </c>
      <c r="W47" s="102" t="s">
        <v>167</v>
      </c>
      <c r="X47" s="102" t="s">
        <v>168</v>
      </c>
      <c r="Y47" s="103" t="s">
        <v>169</v>
      </c>
      <c r="Z47" s="103" t="s">
        <v>170</v>
      </c>
      <c r="AA47" s="103" t="s">
        <v>47</v>
      </c>
      <c r="AB47" s="103" t="s">
        <v>171</v>
      </c>
      <c r="AC47" s="104" t="s">
        <v>172</v>
      </c>
    </row>
    <row r="48" spans="1:29" ht="25.5" customHeight="1" x14ac:dyDescent="0.35">
      <c r="A48" s="188"/>
      <c r="B48" s="190"/>
      <c r="C48" s="99" t="str">
        <f>IF(B48="","",IF(NOT(ISNUMBER(B48)),"DATA_PC invalida",IF(AND(ISNUMBER(parametros!$C$2),ISNUMBER(parametros!$D$2),B48&gt;=parametros!$C$2,B48&lt;=parametros!$D$2),"C0",IF(AND(ISNUMBER(parametros!$C$3),ISNUMBER(parametros!$D$3),B48&gt;=parametros!$C$3,B48&lt;=parametros!$D$3),"C1",IF(AND(ISNUMBER(parametros!$C$4),ISNUMBER(parametros!$D$4),B48&gt;=parametros!$C$4,B48&lt;=parametros!$D$4),"C2",IF(AND(ISNUMBER(parametros!$C$5),ISNUMBER(parametros!$D$5),B48&gt;=parametros!$C$5,B48&lt;=parametros!$D$5),"C3",IF(AND(ISNUMBER(parametros!$C$6),ISNUMBER(parametros!$D$6),B48&gt;=parametros!$C$6,B48&lt;=parametros!$D$6),"C4","Fora dos ciclos")))))))</f>
        <v/>
      </c>
      <c r="D48" s="100"/>
      <c r="E48" s="78" t="str">
        <f>IF(C48="","",IFERROR(VLOOKUP(C48,parametros!$A$11:$E$15,5,0),""))</f>
        <v/>
      </c>
      <c r="F48" s="79" t="str">
        <f t="shared" si="0"/>
        <v/>
      </c>
      <c r="G48" s="101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5"/>
      <c r="U48" s="218" t="str">
        <f t="shared" si="4"/>
        <v/>
      </c>
      <c r="V48" s="216" t="s">
        <v>47</v>
      </c>
      <c r="W48" s="102" t="s">
        <v>167</v>
      </c>
      <c r="X48" s="102" t="s">
        <v>168</v>
      </c>
      <c r="Y48" s="103" t="s">
        <v>169</v>
      </c>
      <c r="Z48" s="103" t="s">
        <v>170</v>
      </c>
      <c r="AA48" s="103" t="s">
        <v>47</v>
      </c>
      <c r="AB48" s="103" t="s">
        <v>171</v>
      </c>
      <c r="AC48" s="104" t="s">
        <v>172</v>
      </c>
    </row>
    <row r="49" spans="1:29" ht="25.5" customHeight="1" x14ac:dyDescent="0.35">
      <c r="A49" s="188"/>
      <c r="B49" s="190"/>
      <c r="C49" s="99" t="str">
        <f>IF(B49="","",IF(NOT(ISNUMBER(B49)),"DATA_PC invalida",IF(AND(ISNUMBER(parametros!$C$2),ISNUMBER(parametros!$D$2),B49&gt;=parametros!$C$2,B49&lt;=parametros!$D$2),"C0",IF(AND(ISNUMBER(parametros!$C$3),ISNUMBER(parametros!$D$3),B49&gt;=parametros!$C$3,B49&lt;=parametros!$D$3),"C1",IF(AND(ISNUMBER(parametros!$C$4),ISNUMBER(parametros!$D$4),B49&gt;=parametros!$C$4,B49&lt;=parametros!$D$4),"C2",IF(AND(ISNUMBER(parametros!$C$5),ISNUMBER(parametros!$D$5),B49&gt;=parametros!$C$5,B49&lt;=parametros!$D$5),"C3",IF(AND(ISNUMBER(parametros!$C$6),ISNUMBER(parametros!$D$6),B49&gt;=parametros!$C$6,B49&lt;=parametros!$D$6),"C4","Fora dos ciclos")))))))</f>
        <v/>
      </c>
      <c r="D49" s="100"/>
      <c r="E49" s="78" t="str">
        <f>IF(C49="","",IFERROR(VLOOKUP(C49,parametros!$A$11:$E$15,5,0),""))</f>
        <v/>
      </c>
      <c r="F49" s="79" t="str">
        <f t="shared" si="0"/>
        <v/>
      </c>
      <c r="G49" s="101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5"/>
      <c r="U49" s="218" t="str">
        <f t="shared" si="4"/>
        <v/>
      </c>
      <c r="V49" s="216" t="s">
        <v>47</v>
      </c>
      <c r="W49" s="102" t="s">
        <v>167</v>
      </c>
      <c r="X49" s="102" t="s">
        <v>168</v>
      </c>
      <c r="Y49" s="103" t="s">
        <v>169</v>
      </c>
      <c r="Z49" s="103" t="s">
        <v>170</v>
      </c>
      <c r="AA49" s="103" t="s">
        <v>47</v>
      </c>
      <c r="AB49" s="103" t="s">
        <v>171</v>
      </c>
      <c r="AC49" s="104" t="s">
        <v>172</v>
      </c>
    </row>
    <row r="50" spans="1:29" ht="25.5" customHeight="1" x14ac:dyDescent="0.35">
      <c r="A50" s="188"/>
      <c r="B50" s="190"/>
      <c r="C50" s="99" t="str">
        <f>IF(B50="","",IF(NOT(ISNUMBER(B50)),"DATA_PC invalida",IF(AND(ISNUMBER(parametros!$C$2),ISNUMBER(parametros!$D$2),B50&gt;=parametros!$C$2,B50&lt;=parametros!$D$2),"C0",IF(AND(ISNUMBER(parametros!$C$3),ISNUMBER(parametros!$D$3),B50&gt;=parametros!$C$3,B50&lt;=parametros!$D$3),"C1",IF(AND(ISNUMBER(parametros!$C$4),ISNUMBER(parametros!$D$4),B50&gt;=parametros!$C$4,B50&lt;=parametros!$D$4),"C2",IF(AND(ISNUMBER(parametros!$C$5),ISNUMBER(parametros!$D$5),B50&gt;=parametros!$C$5,B50&lt;=parametros!$D$5),"C3",IF(AND(ISNUMBER(parametros!$C$6),ISNUMBER(parametros!$D$6),B50&gt;=parametros!$C$6,B50&lt;=parametros!$D$6),"C4","Fora dos ciclos")))))))</f>
        <v/>
      </c>
      <c r="D50" s="100"/>
      <c r="E50" s="78" t="str">
        <f>IF(C50="","",IFERROR(VLOOKUP(C50,parametros!$A$11:$E$15,5,0),""))</f>
        <v/>
      </c>
      <c r="F50" s="79" t="str">
        <f t="shared" si="0"/>
        <v/>
      </c>
      <c r="G50" s="101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5"/>
      <c r="U50" s="218" t="str">
        <f t="shared" si="4"/>
        <v/>
      </c>
      <c r="V50" s="216" t="s">
        <v>47</v>
      </c>
      <c r="W50" s="102" t="s">
        <v>167</v>
      </c>
      <c r="X50" s="102" t="s">
        <v>168</v>
      </c>
      <c r="Y50" s="103" t="s">
        <v>169</v>
      </c>
      <c r="Z50" s="103" t="s">
        <v>170</v>
      </c>
      <c r="AA50" s="103" t="s">
        <v>47</v>
      </c>
      <c r="AB50" s="103" t="s">
        <v>171</v>
      </c>
      <c r="AC50" s="104" t="s">
        <v>172</v>
      </c>
    </row>
    <row r="51" spans="1:29" ht="25.5" customHeight="1" x14ac:dyDescent="0.35">
      <c r="A51" s="188"/>
      <c r="B51" s="190"/>
      <c r="C51" s="99" t="str">
        <f>IF(B51="","",IF(NOT(ISNUMBER(B51)),"DATA_PC invalida",IF(AND(ISNUMBER(parametros!$C$2),ISNUMBER(parametros!$D$2),B51&gt;=parametros!$C$2,B51&lt;=parametros!$D$2),"C0",IF(AND(ISNUMBER(parametros!$C$3),ISNUMBER(parametros!$D$3),B51&gt;=parametros!$C$3,B51&lt;=parametros!$D$3),"C1",IF(AND(ISNUMBER(parametros!$C$4),ISNUMBER(parametros!$D$4),B51&gt;=parametros!$C$4,B51&lt;=parametros!$D$4),"C2",IF(AND(ISNUMBER(parametros!$C$5),ISNUMBER(parametros!$D$5),B51&gt;=parametros!$C$5,B51&lt;=parametros!$D$5),"C3",IF(AND(ISNUMBER(parametros!$C$6),ISNUMBER(parametros!$D$6),B51&gt;=parametros!$C$6,B51&lt;=parametros!$D$6),"C4","Fora dos ciclos")))))))</f>
        <v/>
      </c>
      <c r="D51" s="100"/>
      <c r="E51" s="78" t="str">
        <f>IF(C51="","",IFERROR(VLOOKUP(C51,parametros!$A$11:$E$15,5,0),""))</f>
        <v/>
      </c>
      <c r="F51" s="79" t="str">
        <f t="shared" si="0"/>
        <v/>
      </c>
      <c r="G51" s="101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5"/>
      <c r="U51" s="218" t="str">
        <f t="shared" si="4"/>
        <v/>
      </c>
      <c r="V51" s="216" t="s">
        <v>47</v>
      </c>
      <c r="W51" s="102" t="s">
        <v>167</v>
      </c>
      <c r="X51" s="102" t="s">
        <v>168</v>
      </c>
      <c r="Y51" s="103" t="s">
        <v>169</v>
      </c>
      <c r="Z51" s="103" t="s">
        <v>170</v>
      </c>
      <c r="AA51" s="103" t="s">
        <v>47</v>
      </c>
      <c r="AB51" s="103" t="s">
        <v>171</v>
      </c>
      <c r="AC51" s="104" t="s">
        <v>172</v>
      </c>
    </row>
    <row r="52" spans="1:29" ht="25.5" customHeight="1" x14ac:dyDescent="0.35">
      <c r="A52" s="188"/>
      <c r="B52" s="190"/>
      <c r="C52" s="99" t="str">
        <f>IF(B52="","",IF(NOT(ISNUMBER(B52)),"DATA_PC invalida",IF(AND(ISNUMBER(parametros!$C$2),ISNUMBER(parametros!$D$2),B52&gt;=parametros!$C$2,B52&lt;=parametros!$D$2),"C0",IF(AND(ISNUMBER(parametros!$C$3),ISNUMBER(parametros!$D$3),B52&gt;=parametros!$C$3,B52&lt;=parametros!$D$3),"C1",IF(AND(ISNUMBER(parametros!$C$4),ISNUMBER(parametros!$D$4),B52&gt;=parametros!$C$4,B52&lt;=parametros!$D$4),"C2",IF(AND(ISNUMBER(parametros!$C$5),ISNUMBER(parametros!$D$5),B52&gt;=parametros!$C$5,B52&lt;=parametros!$D$5),"C3",IF(AND(ISNUMBER(parametros!$C$6),ISNUMBER(parametros!$D$6),B52&gt;=parametros!$C$6,B52&lt;=parametros!$D$6),"C4","Fora dos ciclos")))))))</f>
        <v/>
      </c>
      <c r="D52" s="100"/>
      <c r="E52" s="78" t="str">
        <f>IF(C52="","",IFERROR(VLOOKUP(C52,parametros!$A$11:$E$15,5,0),""))</f>
        <v/>
      </c>
      <c r="F52" s="79" t="str">
        <f t="shared" si="0"/>
        <v/>
      </c>
      <c r="G52" s="101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5"/>
      <c r="U52" s="218" t="str">
        <f t="shared" si="4"/>
        <v/>
      </c>
      <c r="V52" s="216" t="s">
        <v>47</v>
      </c>
      <c r="W52" s="102" t="s">
        <v>167</v>
      </c>
      <c r="X52" s="102" t="s">
        <v>168</v>
      </c>
      <c r="Y52" s="103" t="s">
        <v>169</v>
      </c>
      <c r="Z52" s="103" t="s">
        <v>170</v>
      </c>
      <c r="AA52" s="103" t="s">
        <v>47</v>
      </c>
      <c r="AB52" s="103" t="s">
        <v>171</v>
      </c>
      <c r="AC52" s="104" t="s">
        <v>172</v>
      </c>
    </row>
    <row r="53" spans="1:29" ht="25.5" customHeight="1" x14ac:dyDescent="0.35">
      <c r="A53" s="188"/>
      <c r="B53" s="190"/>
      <c r="C53" s="99" t="str">
        <f>IF(B53="","",IF(NOT(ISNUMBER(B53)),"DATA_PC invalida",IF(AND(ISNUMBER(parametros!$C$2),ISNUMBER(parametros!$D$2),B53&gt;=parametros!$C$2,B53&lt;=parametros!$D$2),"C0",IF(AND(ISNUMBER(parametros!$C$3),ISNUMBER(parametros!$D$3),B53&gt;=parametros!$C$3,B53&lt;=parametros!$D$3),"C1",IF(AND(ISNUMBER(parametros!$C$4),ISNUMBER(parametros!$D$4),B53&gt;=parametros!$C$4,B53&lt;=parametros!$D$4),"C2",IF(AND(ISNUMBER(parametros!$C$5),ISNUMBER(parametros!$D$5),B53&gt;=parametros!$C$5,B53&lt;=parametros!$D$5),"C3",IF(AND(ISNUMBER(parametros!$C$6),ISNUMBER(parametros!$D$6),B53&gt;=parametros!$C$6,B53&lt;=parametros!$D$6),"C4","Fora dos ciclos")))))))</f>
        <v/>
      </c>
      <c r="D53" s="100"/>
      <c r="E53" s="78" t="str">
        <f>IF(C53="","",IFERROR(VLOOKUP(C53,parametros!$A$11:$E$15,5,0),""))</f>
        <v/>
      </c>
      <c r="F53" s="79" t="str">
        <f t="shared" si="0"/>
        <v/>
      </c>
      <c r="G53" s="101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5"/>
      <c r="U53" s="218" t="str">
        <f t="shared" si="4"/>
        <v/>
      </c>
      <c r="V53" s="216" t="s">
        <v>47</v>
      </c>
      <c r="W53" s="102" t="s">
        <v>167</v>
      </c>
      <c r="X53" s="102" t="s">
        <v>168</v>
      </c>
      <c r="Y53" s="103" t="s">
        <v>169</v>
      </c>
      <c r="Z53" s="103" t="s">
        <v>170</v>
      </c>
      <c r="AA53" s="103" t="s">
        <v>47</v>
      </c>
      <c r="AB53" s="103" t="s">
        <v>171</v>
      </c>
      <c r="AC53" s="104" t="s">
        <v>172</v>
      </c>
    </row>
    <row r="54" spans="1:29" ht="25.5" customHeight="1" x14ac:dyDescent="0.35">
      <c r="A54" s="188"/>
      <c r="B54" s="190"/>
      <c r="C54" s="99" t="str">
        <f>IF(B54="","",IF(NOT(ISNUMBER(B54)),"DATA_PC invalida",IF(AND(ISNUMBER(parametros!$C$2),ISNUMBER(parametros!$D$2),B54&gt;=parametros!$C$2,B54&lt;=parametros!$D$2),"C0",IF(AND(ISNUMBER(parametros!$C$3),ISNUMBER(parametros!$D$3),B54&gt;=parametros!$C$3,B54&lt;=parametros!$D$3),"C1",IF(AND(ISNUMBER(parametros!$C$4),ISNUMBER(parametros!$D$4),B54&gt;=parametros!$C$4,B54&lt;=parametros!$D$4),"C2",IF(AND(ISNUMBER(parametros!$C$5),ISNUMBER(parametros!$D$5),B54&gt;=parametros!$C$5,B54&lt;=parametros!$D$5),"C3",IF(AND(ISNUMBER(parametros!$C$6),ISNUMBER(parametros!$D$6),B54&gt;=parametros!$C$6,B54&lt;=parametros!$D$6),"C4","Fora dos ciclos")))))))</f>
        <v/>
      </c>
      <c r="D54" s="100"/>
      <c r="E54" s="78" t="str">
        <f>IF(C54="","",IFERROR(VLOOKUP(C54,parametros!$A$11:$E$15,5,0),""))</f>
        <v/>
      </c>
      <c r="F54" s="79" t="str">
        <f t="shared" si="0"/>
        <v/>
      </c>
      <c r="G54" s="101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5"/>
      <c r="U54" s="218" t="str">
        <f t="shared" si="4"/>
        <v/>
      </c>
      <c r="V54" s="216" t="s">
        <v>47</v>
      </c>
      <c r="W54" s="102" t="s">
        <v>167</v>
      </c>
      <c r="X54" s="102" t="s">
        <v>168</v>
      </c>
      <c r="Y54" s="103" t="s">
        <v>169</v>
      </c>
      <c r="Z54" s="103" t="s">
        <v>170</v>
      </c>
      <c r="AA54" s="103" t="s">
        <v>47</v>
      </c>
      <c r="AB54" s="103" t="s">
        <v>171</v>
      </c>
      <c r="AC54" s="104" t="s">
        <v>172</v>
      </c>
    </row>
    <row r="55" spans="1:29" ht="25.5" customHeight="1" x14ac:dyDescent="0.35">
      <c r="A55" s="188"/>
      <c r="B55" s="190"/>
      <c r="C55" s="99" t="str">
        <f>IF(B55="","",IF(NOT(ISNUMBER(B55)),"DATA_PC invalida",IF(AND(ISNUMBER(parametros!$C$2),ISNUMBER(parametros!$D$2),B55&gt;=parametros!$C$2,B55&lt;=parametros!$D$2),"C0",IF(AND(ISNUMBER(parametros!$C$3),ISNUMBER(parametros!$D$3),B55&gt;=parametros!$C$3,B55&lt;=parametros!$D$3),"C1",IF(AND(ISNUMBER(parametros!$C$4),ISNUMBER(parametros!$D$4),B55&gt;=parametros!$C$4,B55&lt;=parametros!$D$4),"C2",IF(AND(ISNUMBER(parametros!$C$5),ISNUMBER(parametros!$D$5),B55&gt;=parametros!$C$5,B55&lt;=parametros!$D$5),"C3",IF(AND(ISNUMBER(parametros!$C$6),ISNUMBER(parametros!$D$6),B55&gt;=parametros!$C$6,B55&lt;=parametros!$D$6),"C4","Fora dos ciclos")))))))</f>
        <v/>
      </c>
      <c r="D55" s="100"/>
      <c r="E55" s="78" t="str">
        <f>IF(C55="","",IFERROR(VLOOKUP(C55,parametros!$A$11:$E$15,5,0),""))</f>
        <v/>
      </c>
      <c r="F55" s="79" t="str">
        <f t="shared" si="0"/>
        <v/>
      </c>
      <c r="G55" s="101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5"/>
      <c r="U55" s="218" t="str">
        <f t="shared" si="4"/>
        <v/>
      </c>
      <c r="V55" s="216" t="s">
        <v>47</v>
      </c>
      <c r="W55" s="102" t="s">
        <v>167</v>
      </c>
      <c r="X55" s="102" t="s">
        <v>168</v>
      </c>
      <c r="Y55" s="103" t="s">
        <v>169</v>
      </c>
      <c r="Z55" s="103" t="s">
        <v>170</v>
      </c>
      <c r="AA55" s="103" t="s">
        <v>47</v>
      </c>
      <c r="AB55" s="103" t="s">
        <v>171</v>
      </c>
      <c r="AC55" s="104" t="s">
        <v>172</v>
      </c>
    </row>
    <row r="56" spans="1:29" ht="25.5" customHeight="1" x14ac:dyDescent="0.35">
      <c r="A56" s="188"/>
      <c r="B56" s="190"/>
      <c r="C56" s="99" t="str">
        <f>IF(B56="","",IF(NOT(ISNUMBER(B56)),"DATA_PC invalida",IF(AND(ISNUMBER(parametros!$C$2),ISNUMBER(parametros!$D$2),B56&gt;=parametros!$C$2,B56&lt;=parametros!$D$2),"C0",IF(AND(ISNUMBER(parametros!$C$3),ISNUMBER(parametros!$D$3),B56&gt;=parametros!$C$3,B56&lt;=parametros!$D$3),"C1",IF(AND(ISNUMBER(parametros!$C$4),ISNUMBER(parametros!$D$4),B56&gt;=parametros!$C$4,B56&lt;=parametros!$D$4),"C2",IF(AND(ISNUMBER(parametros!$C$5),ISNUMBER(parametros!$D$5),B56&gt;=parametros!$C$5,B56&lt;=parametros!$D$5),"C3",IF(AND(ISNUMBER(parametros!$C$6),ISNUMBER(parametros!$D$6),B56&gt;=parametros!$C$6,B56&lt;=parametros!$D$6),"C4","Fora dos ciclos")))))))</f>
        <v/>
      </c>
      <c r="D56" s="100"/>
      <c r="E56" s="78" t="str">
        <f>IF(C56="","",IFERROR(VLOOKUP(C56,parametros!$A$11:$E$15,5,0),""))</f>
        <v/>
      </c>
      <c r="F56" s="79" t="str">
        <f t="shared" si="0"/>
        <v/>
      </c>
      <c r="G56" s="101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5"/>
      <c r="U56" s="218" t="str">
        <f t="shared" si="4"/>
        <v/>
      </c>
      <c r="V56" s="216" t="s">
        <v>47</v>
      </c>
      <c r="W56" s="102" t="s">
        <v>167</v>
      </c>
      <c r="X56" s="102" t="s">
        <v>168</v>
      </c>
      <c r="Y56" s="103" t="s">
        <v>169</v>
      </c>
      <c r="Z56" s="103" t="s">
        <v>170</v>
      </c>
      <c r="AA56" s="103" t="s">
        <v>47</v>
      </c>
      <c r="AB56" s="103" t="s">
        <v>171</v>
      </c>
      <c r="AC56" s="104" t="s">
        <v>172</v>
      </c>
    </row>
    <row r="57" spans="1:29" ht="25.5" customHeight="1" x14ac:dyDescent="0.35">
      <c r="A57" s="188"/>
      <c r="B57" s="190"/>
      <c r="C57" s="99" t="str">
        <f>IF(B57="","",IF(NOT(ISNUMBER(B57)),"DATA_PC invalida",IF(AND(ISNUMBER(parametros!$C$2),ISNUMBER(parametros!$D$2),B57&gt;=parametros!$C$2,B57&lt;=parametros!$D$2),"C0",IF(AND(ISNUMBER(parametros!$C$3),ISNUMBER(parametros!$D$3),B57&gt;=parametros!$C$3,B57&lt;=parametros!$D$3),"C1",IF(AND(ISNUMBER(parametros!$C$4),ISNUMBER(parametros!$D$4),B57&gt;=parametros!$C$4,B57&lt;=parametros!$D$4),"C2",IF(AND(ISNUMBER(parametros!$C$5),ISNUMBER(parametros!$D$5),B57&gt;=parametros!$C$5,B57&lt;=parametros!$D$5),"C3",IF(AND(ISNUMBER(parametros!$C$6),ISNUMBER(parametros!$D$6),B57&gt;=parametros!$C$6,B57&lt;=parametros!$D$6),"C4","Fora dos ciclos")))))))</f>
        <v/>
      </c>
      <c r="D57" s="100"/>
      <c r="E57" s="78" t="str">
        <f>IF(C57="","",IFERROR(VLOOKUP(C57,parametros!$A$11:$E$15,5,0),""))</f>
        <v/>
      </c>
      <c r="F57" s="79" t="str">
        <f t="shared" si="0"/>
        <v/>
      </c>
      <c r="G57" s="101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5"/>
      <c r="U57" s="218" t="str">
        <f t="shared" si="4"/>
        <v/>
      </c>
      <c r="V57" s="216" t="s">
        <v>47</v>
      </c>
      <c r="W57" s="102" t="s">
        <v>167</v>
      </c>
      <c r="X57" s="102" t="s">
        <v>168</v>
      </c>
      <c r="Y57" s="103" t="s">
        <v>169</v>
      </c>
      <c r="Z57" s="103" t="s">
        <v>170</v>
      </c>
      <c r="AA57" s="103" t="s">
        <v>47</v>
      </c>
      <c r="AB57" s="103" t="s">
        <v>171</v>
      </c>
      <c r="AC57" s="104" t="s">
        <v>172</v>
      </c>
    </row>
    <row r="58" spans="1:29" ht="25.5" customHeight="1" x14ac:dyDescent="0.35">
      <c r="A58" s="188"/>
      <c r="B58" s="190"/>
      <c r="C58" s="99" t="str">
        <f>IF(B58="","",IF(NOT(ISNUMBER(B58)),"DATA_PC invalida",IF(AND(ISNUMBER(parametros!$C$2),ISNUMBER(parametros!$D$2),B58&gt;=parametros!$C$2,B58&lt;=parametros!$D$2),"C0",IF(AND(ISNUMBER(parametros!$C$3),ISNUMBER(parametros!$D$3),B58&gt;=parametros!$C$3,B58&lt;=parametros!$D$3),"C1",IF(AND(ISNUMBER(parametros!$C$4),ISNUMBER(parametros!$D$4),B58&gt;=parametros!$C$4,B58&lt;=parametros!$D$4),"C2",IF(AND(ISNUMBER(parametros!$C$5),ISNUMBER(parametros!$D$5),B58&gt;=parametros!$C$5,B58&lt;=parametros!$D$5),"C3",IF(AND(ISNUMBER(parametros!$C$6),ISNUMBER(parametros!$D$6),B58&gt;=parametros!$C$6,B58&lt;=parametros!$D$6),"C4","Fora dos ciclos")))))))</f>
        <v/>
      </c>
      <c r="D58" s="100"/>
      <c r="E58" s="78" t="str">
        <f>IF(C58="","",IFERROR(VLOOKUP(C58,parametros!$A$11:$E$15,5,0),""))</f>
        <v/>
      </c>
      <c r="F58" s="79" t="str">
        <f t="shared" si="0"/>
        <v/>
      </c>
      <c r="G58" s="101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5"/>
      <c r="U58" s="218" t="str">
        <f t="shared" si="4"/>
        <v/>
      </c>
      <c r="V58" s="216" t="s">
        <v>47</v>
      </c>
      <c r="W58" s="102" t="s">
        <v>167</v>
      </c>
      <c r="X58" s="102" t="s">
        <v>168</v>
      </c>
      <c r="Y58" s="103" t="s">
        <v>169</v>
      </c>
      <c r="Z58" s="103" t="s">
        <v>170</v>
      </c>
      <c r="AA58" s="103" t="s">
        <v>47</v>
      </c>
      <c r="AB58" s="103" t="s">
        <v>171</v>
      </c>
      <c r="AC58" s="104" t="s">
        <v>172</v>
      </c>
    </row>
    <row r="59" spans="1:29" ht="25.5" customHeight="1" x14ac:dyDescent="0.35">
      <c r="A59" s="188"/>
      <c r="B59" s="190"/>
      <c r="C59" s="99" t="str">
        <f>IF(B59="","",IF(NOT(ISNUMBER(B59)),"DATA_PC invalida",IF(AND(ISNUMBER(parametros!$C$2),ISNUMBER(parametros!$D$2),B59&gt;=parametros!$C$2,B59&lt;=parametros!$D$2),"C0",IF(AND(ISNUMBER(parametros!$C$3),ISNUMBER(parametros!$D$3),B59&gt;=parametros!$C$3,B59&lt;=parametros!$D$3),"C1",IF(AND(ISNUMBER(parametros!$C$4),ISNUMBER(parametros!$D$4),B59&gt;=parametros!$C$4,B59&lt;=parametros!$D$4),"C2",IF(AND(ISNUMBER(parametros!$C$5),ISNUMBER(parametros!$D$5),B59&gt;=parametros!$C$5,B59&lt;=parametros!$D$5),"C3",IF(AND(ISNUMBER(parametros!$C$6),ISNUMBER(parametros!$D$6),B59&gt;=parametros!$C$6,B59&lt;=parametros!$D$6),"C4","Fora dos ciclos")))))))</f>
        <v/>
      </c>
      <c r="D59" s="100"/>
      <c r="E59" s="78" t="str">
        <f>IF(C59="","",IFERROR(VLOOKUP(C59,parametros!$A$11:$E$15,5,0),""))</f>
        <v/>
      </c>
      <c r="F59" s="79" t="str">
        <f t="shared" si="0"/>
        <v/>
      </c>
      <c r="G59" s="101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5"/>
      <c r="U59" s="218" t="str">
        <f t="shared" si="4"/>
        <v/>
      </c>
      <c r="V59" s="216" t="s">
        <v>47</v>
      </c>
      <c r="W59" s="102" t="s">
        <v>167</v>
      </c>
      <c r="X59" s="102" t="s">
        <v>168</v>
      </c>
      <c r="Y59" s="103" t="s">
        <v>169</v>
      </c>
      <c r="Z59" s="103" t="s">
        <v>170</v>
      </c>
      <c r="AA59" s="103" t="s">
        <v>47</v>
      </c>
      <c r="AB59" s="103" t="s">
        <v>171</v>
      </c>
      <c r="AC59" s="104" t="s">
        <v>172</v>
      </c>
    </row>
    <row r="60" spans="1:29" ht="25.5" customHeight="1" x14ac:dyDescent="0.35">
      <c r="A60" s="188"/>
      <c r="B60" s="190"/>
      <c r="C60" s="99" t="str">
        <f>IF(B60="","",IF(NOT(ISNUMBER(B60)),"DATA_PC invalida",IF(AND(ISNUMBER(parametros!$C$2),ISNUMBER(parametros!$D$2),B60&gt;=parametros!$C$2,B60&lt;=parametros!$D$2),"C0",IF(AND(ISNUMBER(parametros!$C$3),ISNUMBER(parametros!$D$3),B60&gt;=parametros!$C$3,B60&lt;=parametros!$D$3),"C1",IF(AND(ISNUMBER(parametros!$C$4),ISNUMBER(parametros!$D$4),B60&gt;=parametros!$C$4,B60&lt;=parametros!$D$4),"C2",IF(AND(ISNUMBER(parametros!$C$5),ISNUMBER(parametros!$D$5),B60&gt;=parametros!$C$5,B60&lt;=parametros!$D$5),"C3",IF(AND(ISNUMBER(parametros!$C$6),ISNUMBER(parametros!$D$6),B60&gt;=parametros!$C$6,B60&lt;=parametros!$D$6),"C4","Fora dos ciclos")))))))</f>
        <v/>
      </c>
      <c r="D60" s="100"/>
      <c r="E60" s="78" t="str">
        <f>IF(C60="","",IFERROR(VLOOKUP(C60,parametros!$A$11:$E$15,5,0),""))</f>
        <v/>
      </c>
      <c r="F60" s="79" t="str">
        <f t="shared" si="0"/>
        <v/>
      </c>
      <c r="G60" s="101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5"/>
      <c r="U60" s="218" t="str">
        <f t="shared" si="4"/>
        <v/>
      </c>
      <c r="V60" s="216" t="s">
        <v>47</v>
      </c>
      <c r="W60" s="102" t="s">
        <v>167</v>
      </c>
      <c r="X60" s="102" t="s">
        <v>168</v>
      </c>
      <c r="Y60" s="103" t="s">
        <v>169</v>
      </c>
      <c r="Z60" s="103" t="s">
        <v>170</v>
      </c>
      <c r="AA60" s="103" t="s">
        <v>47</v>
      </c>
      <c r="AB60" s="103" t="s">
        <v>171</v>
      </c>
      <c r="AC60" s="104" t="s">
        <v>172</v>
      </c>
    </row>
    <row r="61" spans="1:29" ht="25.5" customHeight="1" x14ac:dyDescent="0.35">
      <c r="A61" s="188"/>
      <c r="B61" s="190"/>
      <c r="C61" s="99" t="str">
        <f>IF(B61="","",IF(NOT(ISNUMBER(B61)),"DATA_PC invalida",IF(AND(ISNUMBER(parametros!$C$2),ISNUMBER(parametros!$D$2),B61&gt;=parametros!$C$2,B61&lt;=parametros!$D$2),"C0",IF(AND(ISNUMBER(parametros!$C$3),ISNUMBER(parametros!$D$3),B61&gt;=parametros!$C$3,B61&lt;=parametros!$D$3),"C1",IF(AND(ISNUMBER(parametros!$C$4),ISNUMBER(parametros!$D$4),B61&gt;=parametros!$C$4,B61&lt;=parametros!$D$4),"C2",IF(AND(ISNUMBER(parametros!$C$5),ISNUMBER(parametros!$D$5),B61&gt;=parametros!$C$5,B61&lt;=parametros!$D$5),"C3",IF(AND(ISNUMBER(parametros!$C$6),ISNUMBER(parametros!$D$6),B61&gt;=parametros!$C$6,B61&lt;=parametros!$D$6),"C4","Fora dos ciclos")))))))</f>
        <v/>
      </c>
      <c r="D61" s="100"/>
      <c r="E61" s="78" t="str">
        <f>IF(C61="","",IFERROR(VLOOKUP(C61,parametros!$A$11:$E$15,5,0),""))</f>
        <v/>
      </c>
      <c r="F61" s="79" t="str">
        <f t="shared" si="0"/>
        <v/>
      </c>
      <c r="G61" s="101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5"/>
      <c r="U61" s="218" t="str">
        <f t="shared" si="4"/>
        <v/>
      </c>
      <c r="V61" s="216" t="s">
        <v>47</v>
      </c>
      <c r="W61" s="102" t="s">
        <v>167</v>
      </c>
      <c r="X61" s="102" t="s">
        <v>168</v>
      </c>
      <c r="Y61" s="103" t="s">
        <v>169</v>
      </c>
      <c r="Z61" s="103" t="s">
        <v>170</v>
      </c>
      <c r="AA61" s="103" t="s">
        <v>47</v>
      </c>
      <c r="AB61" s="103" t="s">
        <v>171</v>
      </c>
      <c r="AC61" s="104" t="s">
        <v>172</v>
      </c>
    </row>
    <row r="62" spans="1:29" ht="25.5" customHeight="1" x14ac:dyDescent="0.35">
      <c r="A62" s="188"/>
      <c r="B62" s="190"/>
      <c r="C62" s="99" t="str">
        <f>IF(B62="","",IF(NOT(ISNUMBER(B62)),"DATA_PC invalida",IF(AND(ISNUMBER(parametros!$C$2),ISNUMBER(parametros!$D$2),B62&gt;=parametros!$C$2,B62&lt;=parametros!$D$2),"C0",IF(AND(ISNUMBER(parametros!$C$3),ISNUMBER(parametros!$D$3),B62&gt;=parametros!$C$3,B62&lt;=parametros!$D$3),"C1",IF(AND(ISNUMBER(parametros!$C$4),ISNUMBER(parametros!$D$4),B62&gt;=parametros!$C$4,B62&lt;=parametros!$D$4),"C2",IF(AND(ISNUMBER(parametros!$C$5),ISNUMBER(parametros!$D$5),B62&gt;=parametros!$C$5,B62&lt;=parametros!$D$5),"C3",IF(AND(ISNUMBER(parametros!$C$6),ISNUMBER(parametros!$D$6),B62&gt;=parametros!$C$6,B62&lt;=parametros!$D$6),"C4","Fora dos ciclos")))))))</f>
        <v/>
      </c>
      <c r="D62" s="100"/>
      <c r="E62" s="78" t="str">
        <f>IF(C62="","",IFERROR(VLOOKUP(C62,parametros!$A$11:$E$15,5,0),""))</f>
        <v/>
      </c>
      <c r="F62" s="79" t="str">
        <f t="shared" si="0"/>
        <v/>
      </c>
      <c r="G62" s="101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5"/>
      <c r="U62" s="218" t="str">
        <f t="shared" si="4"/>
        <v/>
      </c>
      <c r="V62" s="216" t="s">
        <v>47</v>
      </c>
      <c r="W62" s="102" t="s">
        <v>167</v>
      </c>
      <c r="X62" s="102" t="s">
        <v>168</v>
      </c>
      <c r="Y62" s="103" t="s">
        <v>169</v>
      </c>
      <c r="Z62" s="103" t="s">
        <v>170</v>
      </c>
      <c r="AA62" s="103" t="s">
        <v>47</v>
      </c>
      <c r="AB62" s="103" t="s">
        <v>171</v>
      </c>
      <c r="AC62" s="104" t="s">
        <v>172</v>
      </c>
    </row>
    <row r="63" spans="1:29" ht="25.5" customHeight="1" x14ac:dyDescent="0.35">
      <c r="A63" s="188"/>
      <c r="B63" s="190"/>
      <c r="C63" s="99" t="str">
        <f>IF(B63="","",IF(NOT(ISNUMBER(B63)),"DATA_PC invalida",IF(AND(ISNUMBER(parametros!$C$2),ISNUMBER(parametros!$D$2),B63&gt;=parametros!$C$2,B63&lt;=parametros!$D$2),"C0",IF(AND(ISNUMBER(parametros!$C$3),ISNUMBER(parametros!$D$3),B63&gt;=parametros!$C$3,B63&lt;=parametros!$D$3),"C1",IF(AND(ISNUMBER(parametros!$C$4),ISNUMBER(parametros!$D$4),B63&gt;=parametros!$C$4,B63&lt;=parametros!$D$4),"C2",IF(AND(ISNUMBER(parametros!$C$5),ISNUMBER(parametros!$D$5),B63&gt;=parametros!$C$5,B63&lt;=parametros!$D$5),"C3",IF(AND(ISNUMBER(parametros!$C$6),ISNUMBER(parametros!$D$6),B63&gt;=parametros!$C$6,B63&lt;=parametros!$D$6),"C4","Fora dos ciclos")))))))</f>
        <v/>
      </c>
      <c r="D63" s="100"/>
      <c r="E63" s="78" t="str">
        <f>IF(C63="","",IFERROR(VLOOKUP(C63,parametros!$A$11:$E$15,5,0),""))</f>
        <v/>
      </c>
      <c r="F63" s="79" t="str">
        <f t="shared" si="0"/>
        <v/>
      </c>
      <c r="G63" s="101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5"/>
      <c r="U63" s="218" t="str">
        <f t="shared" si="4"/>
        <v/>
      </c>
      <c r="V63" s="216" t="s">
        <v>47</v>
      </c>
      <c r="W63" s="102" t="s">
        <v>167</v>
      </c>
      <c r="X63" s="102" t="s">
        <v>168</v>
      </c>
      <c r="Y63" s="103" t="s">
        <v>169</v>
      </c>
      <c r="Z63" s="103" t="s">
        <v>170</v>
      </c>
      <c r="AA63" s="103" t="s">
        <v>47</v>
      </c>
      <c r="AB63" s="103" t="s">
        <v>171</v>
      </c>
      <c r="AC63" s="104" t="s">
        <v>172</v>
      </c>
    </row>
    <row r="64" spans="1:29" ht="25.5" customHeight="1" x14ac:dyDescent="0.35">
      <c r="A64" s="188"/>
      <c r="B64" s="190"/>
      <c r="C64" s="99" t="str">
        <f>IF(B64="","",IF(NOT(ISNUMBER(B64)),"DATA_PC invalida",IF(AND(ISNUMBER(parametros!$C$2),ISNUMBER(parametros!$D$2),B64&gt;=parametros!$C$2,B64&lt;=parametros!$D$2),"C0",IF(AND(ISNUMBER(parametros!$C$3),ISNUMBER(parametros!$D$3),B64&gt;=parametros!$C$3,B64&lt;=parametros!$D$3),"C1",IF(AND(ISNUMBER(parametros!$C$4),ISNUMBER(parametros!$D$4),B64&gt;=parametros!$C$4,B64&lt;=parametros!$D$4),"C2",IF(AND(ISNUMBER(parametros!$C$5),ISNUMBER(parametros!$D$5),B64&gt;=parametros!$C$5,B64&lt;=parametros!$D$5),"C3",IF(AND(ISNUMBER(parametros!$C$6),ISNUMBER(parametros!$D$6),B64&gt;=parametros!$C$6,B64&lt;=parametros!$D$6),"C4","Fora dos ciclos")))))))</f>
        <v/>
      </c>
      <c r="D64" s="100"/>
      <c r="E64" s="78" t="str">
        <f>IF(C64="","",IFERROR(VLOOKUP(C64,parametros!$A$11:$E$15,5,0),""))</f>
        <v/>
      </c>
      <c r="F64" s="79" t="str">
        <f t="shared" si="0"/>
        <v/>
      </c>
      <c r="G64" s="101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5"/>
      <c r="U64" s="218" t="str">
        <f t="shared" si="4"/>
        <v/>
      </c>
      <c r="V64" s="216" t="s">
        <v>47</v>
      </c>
      <c r="W64" s="102" t="s">
        <v>167</v>
      </c>
      <c r="X64" s="102" t="s">
        <v>168</v>
      </c>
      <c r="Y64" s="103" t="s">
        <v>169</v>
      </c>
      <c r="Z64" s="103" t="s">
        <v>170</v>
      </c>
      <c r="AA64" s="103" t="s">
        <v>47</v>
      </c>
      <c r="AB64" s="103" t="s">
        <v>171</v>
      </c>
      <c r="AC64" s="104" t="s">
        <v>172</v>
      </c>
    </row>
    <row r="65" spans="1:29" ht="25.5" customHeight="1" x14ac:dyDescent="0.35">
      <c r="A65" s="188"/>
      <c r="B65" s="190"/>
      <c r="C65" s="99" t="str">
        <f>IF(B65="","",IF(NOT(ISNUMBER(B65)),"DATA_PC invalida",IF(AND(ISNUMBER(parametros!$C$2),ISNUMBER(parametros!$D$2),B65&gt;=parametros!$C$2,B65&lt;=parametros!$D$2),"C0",IF(AND(ISNUMBER(parametros!$C$3),ISNUMBER(parametros!$D$3),B65&gt;=parametros!$C$3,B65&lt;=parametros!$D$3),"C1",IF(AND(ISNUMBER(parametros!$C$4),ISNUMBER(parametros!$D$4),B65&gt;=parametros!$C$4,B65&lt;=parametros!$D$4),"C2",IF(AND(ISNUMBER(parametros!$C$5),ISNUMBER(parametros!$D$5),B65&gt;=parametros!$C$5,B65&lt;=parametros!$D$5),"C3",IF(AND(ISNUMBER(parametros!$C$6),ISNUMBER(parametros!$D$6),B65&gt;=parametros!$C$6,B65&lt;=parametros!$D$6),"C4","Fora dos ciclos")))))))</f>
        <v/>
      </c>
      <c r="D65" s="100"/>
      <c r="E65" s="78" t="str">
        <f>IF(C65="","",IFERROR(VLOOKUP(C65,parametros!$A$11:$E$15,5,0),""))</f>
        <v/>
      </c>
      <c r="F65" s="79" t="str">
        <f t="shared" si="0"/>
        <v/>
      </c>
      <c r="G65" s="101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5"/>
      <c r="U65" s="218" t="str">
        <f t="shared" si="4"/>
        <v/>
      </c>
      <c r="V65" s="216" t="s">
        <v>47</v>
      </c>
      <c r="W65" s="102" t="s">
        <v>167</v>
      </c>
      <c r="X65" s="102" t="s">
        <v>168</v>
      </c>
      <c r="Y65" s="103" t="s">
        <v>169</v>
      </c>
      <c r="Z65" s="103" t="s">
        <v>170</v>
      </c>
      <c r="AA65" s="103" t="s">
        <v>47</v>
      </c>
      <c r="AB65" s="103" t="s">
        <v>171</v>
      </c>
      <c r="AC65" s="104" t="s">
        <v>172</v>
      </c>
    </row>
    <row r="66" spans="1:29" ht="25.5" customHeight="1" x14ac:dyDescent="0.35">
      <c r="A66" s="188"/>
      <c r="B66" s="190"/>
      <c r="C66" s="99" t="str">
        <f>IF(B66="","",IF(NOT(ISNUMBER(B66)),"DATA_PC invalida",IF(AND(ISNUMBER(parametros!$C$2),ISNUMBER(parametros!$D$2),B66&gt;=parametros!$C$2,B66&lt;=parametros!$D$2),"C0",IF(AND(ISNUMBER(parametros!$C$3),ISNUMBER(parametros!$D$3),B66&gt;=parametros!$C$3,B66&lt;=parametros!$D$3),"C1",IF(AND(ISNUMBER(parametros!$C$4),ISNUMBER(parametros!$D$4),B66&gt;=parametros!$C$4,B66&lt;=parametros!$D$4),"C2",IF(AND(ISNUMBER(parametros!$C$5),ISNUMBER(parametros!$D$5),B66&gt;=parametros!$C$5,B66&lt;=parametros!$D$5),"C3",IF(AND(ISNUMBER(parametros!$C$6),ISNUMBER(parametros!$D$6),B66&gt;=parametros!$C$6,B66&lt;=parametros!$D$6),"C4","Fora dos ciclos")))))))</f>
        <v/>
      </c>
      <c r="D66" s="100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101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5"/>
      <c r="U66" s="218" t="str">
        <f t="shared" ref="U66:U129" si="11">IF(OR($D66="",$H66=""),"",ROUND($D66+$H66,2))</f>
        <v/>
      </c>
      <c r="V66" s="216" t="s">
        <v>47</v>
      </c>
      <c r="W66" s="102" t="s">
        <v>167</v>
      </c>
      <c r="X66" s="102" t="s">
        <v>168</v>
      </c>
      <c r="Y66" s="103" t="s">
        <v>169</v>
      </c>
      <c r="Z66" s="103" t="s">
        <v>170</v>
      </c>
      <c r="AA66" s="103" t="s">
        <v>47</v>
      </c>
      <c r="AB66" s="103" t="s">
        <v>171</v>
      </c>
      <c r="AC66" s="104" t="s">
        <v>172</v>
      </c>
    </row>
    <row r="67" spans="1:29" ht="25.5" customHeight="1" x14ac:dyDescent="0.35">
      <c r="A67" s="188"/>
      <c r="B67" s="190"/>
      <c r="C67" s="99" t="str">
        <f>IF(B67="","",IF(NOT(ISNUMBER(B67)),"DATA_PC invalida",IF(AND(ISNUMBER(parametros!$C$2),ISNUMBER(parametros!$D$2),B67&gt;=parametros!$C$2,B67&lt;=parametros!$D$2),"C0",IF(AND(ISNUMBER(parametros!$C$3),ISNUMBER(parametros!$D$3),B67&gt;=parametros!$C$3,B67&lt;=parametros!$D$3),"C1",IF(AND(ISNUMBER(parametros!$C$4),ISNUMBER(parametros!$D$4),B67&gt;=parametros!$C$4,B67&lt;=parametros!$D$4),"C2",IF(AND(ISNUMBER(parametros!$C$5),ISNUMBER(parametros!$D$5),B67&gt;=parametros!$C$5,B67&lt;=parametros!$D$5),"C3",IF(AND(ISNUMBER(parametros!$C$6),ISNUMBER(parametros!$D$6),B67&gt;=parametros!$C$6,B67&lt;=parametros!$D$6),"C4","Fora dos ciclos")))))))</f>
        <v/>
      </c>
      <c r="D67" s="100"/>
      <c r="E67" s="78" t="str">
        <f>IF(C67="","",IFERROR(VLOOKUP(C67,parametros!$A$11:$E$15,5,0),""))</f>
        <v/>
      </c>
      <c r="F67" s="79" t="str">
        <f t="shared" si="7"/>
        <v/>
      </c>
      <c r="G67" s="101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5"/>
      <c r="U67" s="218" t="str">
        <f t="shared" si="11"/>
        <v/>
      </c>
      <c r="V67" s="216" t="s">
        <v>47</v>
      </c>
      <c r="W67" s="102" t="s">
        <v>167</v>
      </c>
      <c r="X67" s="102" t="s">
        <v>168</v>
      </c>
      <c r="Y67" s="103" t="s">
        <v>169</v>
      </c>
      <c r="Z67" s="103" t="s">
        <v>170</v>
      </c>
      <c r="AA67" s="103" t="s">
        <v>47</v>
      </c>
      <c r="AB67" s="103" t="s">
        <v>171</v>
      </c>
      <c r="AC67" s="104" t="s">
        <v>172</v>
      </c>
    </row>
    <row r="68" spans="1:29" ht="25.5" customHeight="1" x14ac:dyDescent="0.35">
      <c r="A68" s="188"/>
      <c r="B68" s="190"/>
      <c r="C68" s="99" t="str">
        <f>IF(B68="","",IF(NOT(ISNUMBER(B68)),"DATA_PC invalida",IF(AND(ISNUMBER(parametros!$C$2),ISNUMBER(parametros!$D$2),B68&gt;=parametros!$C$2,B68&lt;=parametros!$D$2),"C0",IF(AND(ISNUMBER(parametros!$C$3),ISNUMBER(parametros!$D$3),B68&gt;=parametros!$C$3,B68&lt;=parametros!$D$3),"C1",IF(AND(ISNUMBER(parametros!$C$4),ISNUMBER(parametros!$D$4),B68&gt;=parametros!$C$4,B68&lt;=parametros!$D$4),"C2",IF(AND(ISNUMBER(parametros!$C$5),ISNUMBER(parametros!$D$5),B68&gt;=parametros!$C$5,B68&lt;=parametros!$D$5),"C3",IF(AND(ISNUMBER(parametros!$C$6),ISNUMBER(parametros!$D$6),B68&gt;=parametros!$C$6,B68&lt;=parametros!$D$6),"C4","Fora dos ciclos")))))))</f>
        <v/>
      </c>
      <c r="D68" s="100"/>
      <c r="E68" s="78" t="str">
        <f>IF(C68="","",IFERROR(VLOOKUP(C68,parametros!$A$11:$E$15,5,0),""))</f>
        <v/>
      </c>
      <c r="F68" s="79" t="str">
        <f t="shared" si="7"/>
        <v/>
      </c>
      <c r="G68" s="101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5"/>
      <c r="U68" s="218" t="str">
        <f t="shared" si="11"/>
        <v/>
      </c>
      <c r="V68" s="216" t="s">
        <v>47</v>
      </c>
      <c r="W68" s="102" t="s">
        <v>167</v>
      </c>
      <c r="X68" s="102" t="s">
        <v>168</v>
      </c>
      <c r="Y68" s="103" t="s">
        <v>169</v>
      </c>
      <c r="Z68" s="103" t="s">
        <v>170</v>
      </c>
      <c r="AA68" s="103" t="s">
        <v>47</v>
      </c>
      <c r="AB68" s="103" t="s">
        <v>171</v>
      </c>
      <c r="AC68" s="104" t="s">
        <v>172</v>
      </c>
    </row>
    <row r="69" spans="1:29" ht="25.5" customHeight="1" x14ac:dyDescent="0.35">
      <c r="A69" s="188"/>
      <c r="B69" s="190"/>
      <c r="C69" s="99" t="str">
        <f>IF(B69="","",IF(NOT(ISNUMBER(B69)),"DATA_PC invalida",IF(AND(ISNUMBER(parametros!$C$2),ISNUMBER(parametros!$D$2),B69&gt;=parametros!$C$2,B69&lt;=parametros!$D$2),"C0",IF(AND(ISNUMBER(parametros!$C$3),ISNUMBER(parametros!$D$3),B69&gt;=parametros!$C$3,B69&lt;=parametros!$D$3),"C1",IF(AND(ISNUMBER(parametros!$C$4),ISNUMBER(parametros!$D$4),B69&gt;=parametros!$C$4,B69&lt;=parametros!$D$4),"C2",IF(AND(ISNUMBER(parametros!$C$5),ISNUMBER(parametros!$D$5),B69&gt;=parametros!$C$5,B69&lt;=parametros!$D$5),"C3",IF(AND(ISNUMBER(parametros!$C$6),ISNUMBER(parametros!$D$6),B69&gt;=parametros!$C$6,B69&lt;=parametros!$D$6),"C4","Fora dos ciclos")))))))</f>
        <v/>
      </c>
      <c r="D69" s="100"/>
      <c r="E69" s="78" t="str">
        <f>IF(C69="","",IFERROR(VLOOKUP(C69,parametros!$A$11:$E$15,5,0),""))</f>
        <v/>
      </c>
      <c r="F69" s="79" t="str">
        <f t="shared" si="7"/>
        <v/>
      </c>
      <c r="G69" s="101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5"/>
      <c r="U69" s="218" t="str">
        <f t="shared" si="11"/>
        <v/>
      </c>
      <c r="V69" s="216" t="s">
        <v>47</v>
      </c>
      <c r="W69" s="102" t="s">
        <v>167</v>
      </c>
      <c r="X69" s="102" t="s">
        <v>168</v>
      </c>
      <c r="Y69" s="103" t="s">
        <v>169</v>
      </c>
      <c r="Z69" s="103" t="s">
        <v>170</v>
      </c>
      <c r="AA69" s="103" t="s">
        <v>47</v>
      </c>
      <c r="AB69" s="103" t="s">
        <v>171</v>
      </c>
      <c r="AC69" s="104" t="s">
        <v>172</v>
      </c>
    </row>
    <row r="70" spans="1:29" ht="25.5" customHeight="1" x14ac:dyDescent="0.35">
      <c r="A70" s="188"/>
      <c r="B70" s="190"/>
      <c r="C70" s="99" t="str">
        <f>IF(B70="","",IF(NOT(ISNUMBER(B70)),"DATA_PC invalida",IF(AND(ISNUMBER(parametros!$C$2),ISNUMBER(parametros!$D$2),B70&gt;=parametros!$C$2,B70&lt;=parametros!$D$2),"C0",IF(AND(ISNUMBER(parametros!$C$3),ISNUMBER(parametros!$D$3),B70&gt;=parametros!$C$3,B70&lt;=parametros!$D$3),"C1",IF(AND(ISNUMBER(parametros!$C$4),ISNUMBER(parametros!$D$4),B70&gt;=parametros!$C$4,B70&lt;=parametros!$D$4),"C2",IF(AND(ISNUMBER(parametros!$C$5),ISNUMBER(parametros!$D$5),B70&gt;=parametros!$C$5,B70&lt;=parametros!$D$5),"C3",IF(AND(ISNUMBER(parametros!$C$6),ISNUMBER(parametros!$D$6),B70&gt;=parametros!$C$6,B70&lt;=parametros!$D$6),"C4","Fora dos ciclos")))))))</f>
        <v/>
      </c>
      <c r="D70" s="100"/>
      <c r="E70" s="78" t="str">
        <f>IF(C70="","",IFERROR(VLOOKUP(C70,parametros!$A$11:$E$15,5,0),""))</f>
        <v/>
      </c>
      <c r="F70" s="79" t="str">
        <f t="shared" si="7"/>
        <v/>
      </c>
      <c r="G70" s="101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5"/>
      <c r="U70" s="218" t="str">
        <f t="shared" si="11"/>
        <v/>
      </c>
      <c r="V70" s="216" t="s">
        <v>47</v>
      </c>
      <c r="W70" s="102" t="s">
        <v>167</v>
      </c>
      <c r="X70" s="102" t="s">
        <v>168</v>
      </c>
      <c r="Y70" s="103" t="s">
        <v>169</v>
      </c>
      <c r="Z70" s="103" t="s">
        <v>170</v>
      </c>
      <c r="AA70" s="103" t="s">
        <v>47</v>
      </c>
      <c r="AB70" s="103" t="s">
        <v>171</v>
      </c>
      <c r="AC70" s="104" t="s">
        <v>172</v>
      </c>
    </row>
    <row r="71" spans="1:29" ht="25.5" customHeight="1" x14ac:dyDescent="0.35">
      <c r="A71" s="188"/>
      <c r="B71" s="190"/>
      <c r="C71" s="99" t="str">
        <f>IF(B71="","",IF(NOT(ISNUMBER(B71)),"DATA_PC invalida",IF(AND(ISNUMBER(parametros!$C$2),ISNUMBER(parametros!$D$2),B71&gt;=parametros!$C$2,B71&lt;=parametros!$D$2),"C0",IF(AND(ISNUMBER(parametros!$C$3),ISNUMBER(parametros!$D$3),B71&gt;=parametros!$C$3,B71&lt;=parametros!$D$3),"C1",IF(AND(ISNUMBER(parametros!$C$4),ISNUMBER(parametros!$D$4),B71&gt;=parametros!$C$4,B71&lt;=parametros!$D$4),"C2",IF(AND(ISNUMBER(parametros!$C$5),ISNUMBER(parametros!$D$5),B71&gt;=parametros!$C$5,B71&lt;=parametros!$D$5),"C3",IF(AND(ISNUMBER(parametros!$C$6),ISNUMBER(parametros!$D$6),B71&gt;=parametros!$C$6,B71&lt;=parametros!$D$6),"C4","Fora dos ciclos")))))))</f>
        <v/>
      </c>
      <c r="D71" s="100"/>
      <c r="E71" s="78" t="str">
        <f>IF(C71="","",IFERROR(VLOOKUP(C71,parametros!$A$11:$E$15,5,0),""))</f>
        <v/>
      </c>
      <c r="F71" s="79" t="str">
        <f t="shared" si="7"/>
        <v/>
      </c>
      <c r="G71" s="101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5"/>
      <c r="U71" s="218" t="str">
        <f t="shared" si="11"/>
        <v/>
      </c>
      <c r="V71" s="216" t="s">
        <v>47</v>
      </c>
      <c r="W71" s="102" t="s">
        <v>167</v>
      </c>
      <c r="X71" s="102" t="s">
        <v>168</v>
      </c>
      <c r="Y71" s="103" t="s">
        <v>169</v>
      </c>
      <c r="Z71" s="103" t="s">
        <v>170</v>
      </c>
      <c r="AA71" s="103" t="s">
        <v>47</v>
      </c>
      <c r="AB71" s="103" t="s">
        <v>171</v>
      </c>
      <c r="AC71" s="104" t="s">
        <v>172</v>
      </c>
    </row>
    <row r="72" spans="1:29" ht="25.5" customHeight="1" x14ac:dyDescent="0.35">
      <c r="A72" s="188"/>
      <c r="B72" s="190"/>
      <c r="C72" s="99" t="str">
        <f>IF(B72="","",IF(NOT(ISNUMBER(B72)),"DATA_PC invalida",IF(AND(ISNUMBER(parametros!$C$2),ISNUMBER(parametros!$D$2),B72&gt;=parametros!$C$2,B72&lt;=parametros!$D$2),"C0",IF(AND(ISNUMBER(parametros!$C$3),ISNUMBER(parametros!$D$3),B72&gt;=parametros!$C$3,B72&lt;=parametros!$D$3),"C1",IF(AND(ISNUMBER(parametros!$C$4),ISNUMBER(parametros!$D$4),B72&gt;=parametros!$C$4,B72&lt;=parametros!$D$4),"C2",IF(AND(ISNUMBER(parametros!$C$5),ISNUMBER(parametros!$D$5),B72&gt;=parametros!$C$5,B72&lt;=parametros!$D$5),"C3",IF(AND(ISNUMBER(parametros!$C$6),ISNUMBER(parametros!$D$6),B72&gt;=parametros!$C$6,B72&lt;=parametros!$D$6),"C4","Fora dos ciclos")))))))</f>
        <v/>
      </c>
      <c r="D72" s="100"/>
      <c r="E72" s="78" t="str">
        <f>IF(C72="","",IFERROR(VLOOKUP(C72,parametros!$A$11:$E$15,5,0),""))</f>
        <v/>
      </c>
      <c r="F72" s="79" t="str">
        <f t="shared" si="7"/>
        <v/>
      </c>
      <c r="G72" s="101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5"/>
      <c r="U72" s="218" t="str">
        <f t="shared" si="11"/>
        <v/>
      </c>
      <c r="V72" s="216" t="s">
        <v>47</v>
      </c>
      <c r="W72" s="102" t="s">
        <v>167</v>
      </c>
      <c r="X72" s="102" t="s">
        <v>168</v>
      </c>
      <c r="Y72" s="103" t="s">
        <v>169</v>
      </c>
      <c r="Z72" s="103" t="s">
        <v>170</v>
      </c>
      <c r="AA72" s="103" t="s">
        <v>47</v>
      </c>
      <c r="AB72" s="103" t="s">
        <v>171</v>
      </c>
      <c r="AC72" s="104" t="s">
        <v>172</v>
      </c>
    </row>
    <row r="73" spans="1:29" ht="25.5" customHeight="1" x14ac:dyDescent="0.35">
      <c r="A73" s="188"/>
      <c r="B73" s="190"/>
      <c r="C73" s="99" t="str">
        <f>IF(B73="","",IF(NOT(ISNUMBER(B73)),"DATA_PC invalida",IF(AND(ISNUMBER(parametros!$C$2),ISNUMBER(parametros!$D$2),B73&gt;=parametros!$C$2,B73&lt;=parametros!$D$2),"C0",IF(AND(ISNUMBER(parametros!$C$3),ISNUMBER(parametros!$D$3),B73&gt;=parametros!$C$3,B73&lt;=parametros!$D$3),"C1",IF(AND(ISNUMBER(parametros!$C$4),ISNUMBER(parametros!$D$4),B73&gt;=parametros!$C$4,B73&lt;=parametros!$D$4),"C2",IF(AND(ISNUMBER(parametros!$C$5),ISNUMBER(parametros!$D$5),B73&gt;=parametros!$C$5,B73&lt;=parametros!$D$5),"C3",IF(AND(ISNUMBER(parametros!$C$6),ISNUMBER(parametros!$D$6),B73&gt;=parametros!$C$6,B73&lt;=parametros!$D$6),"C4","Fora dos ciclos")))))))</f>
        <v/>
      </c>
      <c r="D73" s="100"/>
      <c r="E73" s="78" t="str">
        <f>IF(C73="","",IFERROR(VLOOKUP(C73,parametros!$A$11:$E$15,5,0),""))</f>
        <v/>
      </c>
      <c r="F73" s="79" t="str">
        <f t="shared" si="7"/>
        <v/>
      </c>
      <c r="G73" s="101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5"/>
      <c r="U73" s="218" t="str">
        <f t="shared" si="11"/>
        <v/>
      </c>
      <c r="V73" s="216" t="s">
        <v>47</v>
      </c>
      <c r="W73" s="102" t="s">
        <v>167</v>
      </c>
      <c r="X73" s="102" t="s">
        <v>168</v>
      </c>
      <c r="Y73" s="103" t="s">
        <v>169</v>
      </c>
      <c r="Z73" s="103" t="s">
        <v>170</v>
      </c>
      <c r="AA73" s="103" t="s">
        <v>47</v>
      </c>
      <c r="AB73" s="103" t="s">
        <v>171</v>
      </c>
      <c r="AC73" s="104" t="s">
        <v>172</v>
      </c>
    </row>
    <row r="74" spans="1:29" ht="25.5" customHeight="1" x14ac:dyDescent="0.35">
      <c r="A74" s="188"/>
      <c r="B74" s="190"/>
      <c r="C74" s="99" t="str">
        <f>IF(B74="","",IF(NOT(ISNUMBER(B74)),"DATA_PC invalida",IF(AND(ISNUMBER(parametros!$C$2),ISNUMBER(parametros!$D$2),B74&gt;=parametros!$C$2,B74&lt;=parametros!$D$2),"C0",IF(AND(ISNUMBER(parametros!$C$3),ISNUMBER(parametros!$D$3),B74&gt;=parametros!$C$3,B74&lt;=parametros!$D$3),"C1",IF(AND(ISNUMBER(parametros!$C$4),ISNUMBER(parametros!$D$4),B74&gt;=parametros!$C$4,B74&lt;=parametros!$D$4),"C2",IF(AND(ISNUMBER(parametros!$C$5),ISNUMBER(parametros!$D$5),B74&gt;=parametros!$C$5,B74&lt;=parametros!$D$5),"C3",IF(AND(ISNUMBER(parametros!$C$6),ISNUMBER(parametros!$D$6),B74&gt;=parametros!$C$6,B74&lt;=parametros!$D$6),"C4","Fora dos ciclos")))))))</f>
        <v/>
      </c>
      <c r="D74" s="100"/>
      <c r="E74" s="78" t="str">
        <f>IF(C74="","",IFERROR(VLOOKUP(C74,parametros!$A$11:$E$15,5,0),""))</f>
        <v/>
      </c>
      <c r="F74" s="79" t="str">
        <f t="shared" si="7"/>
        <v/>
      </c>
      <c r="G74" s="101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5"/>
      <c r="U74" s="218" t="str">
        <f t="shared" si="11"/>
        <v/>
      </c>
      <c r="V74" s="216" t="s">
        <v>47</v>
      </c>
      <c r="W74" s="102" t="s">
        <v>167</v>
      </c>
      <c r="X74" s="102" t="s">
        <v>168</v>
      </c>
      <c r="Y74" s="103" t="s">
        <v>169</v>
      </c>
      <c r="Z74" s="103" t="s">
        <v>170</v>
      </c>
      <c r="AA74" s="103" t="s">
        <v>47</v>
      </c>
      <c r="AB74" s="103" t="s">
        <v>171</v>
      </c>
      <c r="AC74" s="104" t="s">
        <v>172</v>
      </c>
    </row>
    <row r="75" spans="1:29" ht="25.5" customHeight="1" x14ac:dyDescent="0.35">
      <c r="A75" s="188"/>
      <c r="B75" s="190"/>
      <c r="C75" s="99" t="str">
        <f>IF(B75="","",IF(NOT(ISNUMBER(B75)),"DATA_PC invalida",IF(AND(ISNUMBER(parametros!$C$2),ISNUMBER(parametros!$D$2),B75&gt;=parametros!$C$2,B75&lt;=parametros!$D$2),"C0",IF(AND(ISNUMBER(parametros!$C$3),ISNUMBER(parametros!$D$3),B75&gt;=parametros!$C$3,B75&lt;=parametros!$D$3),"C1",IF(AND(ISNUMBER(parametros!$C$4),ISNUMBER(parametros!$D$4),B75&gt;=parametros!$C$4,B75&lt;=parametros!$D$4),"C2",IF(AND(ISNUMBER(parametros!$C$5),ISNUMBER(parametros!$D$5),B75&gt;=parametros!$C$5,B75&lt;=parametros!$D$5),"C3",IF(AND(ISNUMBER(parametros!$C$6),ISNUMBER(parametros!$D$6),B75&gt;=parametros!$C$6,B75&lt;=parametros!$D$6),"C4","Fora dos ciclos")))))))</f>
        <v/>
      </c>
      <c r="D75" s="100"/>
      <c r="E75" s="78" t="str">
        <f>IF(C75="","",IFERROR(VLOOKUP(C75,parametros!$A$11:$E$15,5,0),""))</f>
        <v/>
      </c>
      <c r="F75" s="79" t="str">
        <f t="shared" si="7"/>
        <v/>
      </c>
      <c r="G75" s="101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5"/>
      <c r="U75" s="218" t="str">
        <f t="shared" si="11"/>
        <v/>
      </c>
      <c r="V75" s="216" t="s">
        <v>47</v>
      </c>
      <c r="W75" s="102" t="s">
        <v>167</v>
      </c>
      <c r="X75" s="102" t="s">
        <v>168</v>
      </c>
      <c r="Y75" s="103" t="s">
        <v>169</v>
      </c>
      <c r="Z75" s="103" t="s">
        <v>170</v>
      </c>
      <c r="AA75" s="103" t="s">
        <v>47</v>
      </c>
      <c r="AB75" s="103" t="s">
        <v>171</v>
      </c>
      <c r="AC75" s="104" t="s">
        <v>172</v>
      </c>
    </row>
    <row r="76" spans="1:29" ht="25.5" customHeight="1" x14ac:dyDescent="0.35">
      <c r="A76" s="188"/>
      <c r="B76" s="190"/>
      <c r="C76" s="99" t="str">
        <f>IF(B76="","",IF(NOT(ISNUMBER(B76)),"DATA_PC invalida",IF(AND(ISNUMBER(parametros!$C$2),ISNUMBER(parametros!$D$2),B76&gt;=parametros!$C$2,B76&lt;=parametros!$D$2),"C0",IF(AND(ISNUMBER(parametros!$C$3),ISNUMBER(parametros!$D$3),B76&gt;=parametros!$C$3,B76&lt;=parametros!$D$3),"C1",IF(AND(ISNUMBER(parametros!$C$4),ISNUMBER(parametros!$D$4),B76&gt;=parametros!$C$4,B76&lt;=parametros!$D$4),"C2",IF(AND(ISNUMBER(parametros!$C$5),ISNUMBER(parametros!$D$5),B76&gt;=parametros!$C$5,B76&lt;=parametros!$D$5),"C3",IF(AND(ISNUMBER(parametros!$C$6),ISNUMBER(parametros!$D$6),B76&gt;=parametros!$C$6,B76&lt;=parametros!$D$6),"C4","Fora dos ciclos")))))))</f>
        <v/>
      </c>
      <c r="D76" s="100"/>
      <c r="E76" s="78" t="str">
        <f>IF(C76="","",IFERROR(VLOOKUP(C76,parametros!$A$11:$E$15,5,0),""))</f>
        <v/>
      </c>
      <c r="F76" s="79" t="str">
        <f t="shared" si="7"/>
        <v/>
      </c>
      <c r="G76" s="101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5"/>
      <c r="U76" s="218" t="str">
        <f t="shared" si="11"/>
        <v/>
      </c>
      <c r="V76" s="216" t="s">
        <v>47</v>
      </c>
      <c r="W76" s="102" t="s">
        <v>167</v>
      </c>
      <c r="X76" s="102" t="s">
        <v>168</v>
      </c>
      <c r="Y76" s="103" t="s">
        <v>169</v>
      </c>
      <c r="Z76" s="103" t="s">
        <v>170</v>
      </c>
      <c r="AA76" s="103" t="s">
        <v>47</v>
      </c>
      <c r="AB76" s="103" t="s">
        <v>171</v>
      </c>
      <c r="AC76" s="104" t="s">
        <v>172</v>
      </c>
    </row>
    <row r="77" spans="1:29" ht="25.5" customHeight="1" x14ac:dyDescent="0.35">
      <c r="A77" s="188"/>
      <c r="B77" s="190"/>
      <c r="C77" s="99" t="str">
        <f>IF(B77="","",IF(NOT(ISNUMBER(B77)),"DATA_PC invalida",IF(AND(ISNUMBER(parametros!$C$2),ISNUMBER(parametros!$D$2),B77&gt;=parametros!$C$2,B77&lt;=parametros!$D$2),"C0",IF(AND(ISNUMBER(parametros!$C$3),ISNUMBER(parametros!$D$3),B77&gt;=parametros!$C$3,B77&lt;=parametros!$D$3),"C1",IF(AND(ISNUMBER(parametros!$C$4),ISNUMBER(parametros!$D$4),B77&gt;=parametros!$C$4,B77&lt;=parametros!$D$4),"C2",IF(AND(ISNUMBER(parametros!$C$5),ISNUMBER(parametros!$D$5),B77&gt;=parametros!$C$5,B77&lt;=parametros!$D$5),"C3",IF(AND(ISNUMBER(parametros!$C$6),ISNUMBER(parametros!$D$6),B77&gt;=parametros!$C$6,B77&lt;=parametros!$D$6),"C4","Fora dos ciclos")))))))</f>
        <v/>
      </c>
      <c r="D77" s="100"/>
      <c r="E77" s="78" t="str">
        <f>IF(C77="","",IFERROR(VLOOKUP(C77,parametros!$A$11:$E$15,5,0),""))</f>
        <v/>
      </c>
      <c r="F77" s="79" t="str">
        <f t="shared" si="7"/>
        <v/>
      </c>
      <c r="G77" s="101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5"/>
      <c r="U77" s="218" t="str">
        <f t="shared" si="11"/>
        <v/>
      </c>
      <c r="V77" s="216" t="s">
        <v>47</v>
      </c>
      <c r="W77" s="102" t="s">
        <v>167</v>
      </c>
      <c r="X77" s="102" t="s">
        <v>168</v>
      </c>
      <c r="Y77" s="103" t="s">
        <v>169</v>
      </c>
      <c r="Z77" s="103" t="s">
        <v>170</v>
      </c>
      <c r="AA77" s="103" t="s">
        <v>47</v>
      </c>
      <c r="AB77" s="103" t="s">
        <v>171</v>
      </c>
      <c r="AC77" s="104" t="s">
        <v>172</v>
      </c>
    </row>
    <row r="78" spans="1:29" ht="25.5" customHeight="1" x14ac:dyDescent="0.35">
      <c r="A78" s="188"/>
      <c r="B78" s="190"/>
      <c r="C78" s="99" t="str">
        <f>IF(B78="","",IF(NOT(ISNUMBER(B78)),"DATA_PC invalida",IF(AND(ISNUMBER(parametros!$C$2),ISNUMBER(parametros!$D$2),B78&gt;=parametros!$C$2,B78&lt;=parametros!$D$2),"C0",IF(AND(ISNUMBER(parametros!$C$3),ISNUMBER(parametros!$D$3),B78&gt;=parametros!$C$3,B78&lt;=parametros!$D$3),"C1",IF(AND(ISNUMBER(parametros!$C$4),ISNUMBER(parametros!$D$4),B78&gt;=parametros!$C$4,B78&lt;=parametros!$D$4),"C2",IF(AND(ISNUMBER(parametros!$C$5),ISNUMBER(parametros!$D$5),B78&gt;=parametros!$C$5,B78&lt;=parametros!$D$5),"C3",IF(AND(ISNUMBER(parametros!$C$6),ISNUMBER(parametros!$D$6),B78&gt;=parametros!$C$6,B78&lt;=parametros!$D$6),"C4","Fora dos ciclos")))))))</f>
        <v/>
      </c>
      <c r="D78" s="100"/>
      <c r="E78" s="78" t="str">
        <f>IF(C78="","",IFERROR(VLOOKUP(C78,parametros!$A$11:$E$15,5,0),""))</f>
        <v/>
      </c>
      <c r="F78" s="79" t="str">
        <f t="shared" si="7"/>
        <v/>
      </c>
      <c r="G78" s="101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5"/>
      <c r="U78" s="218" t="str">
        <f t="shared" si="11"/>
        <v/>
      </c>
      <c r="V78" s="216" t="s">
        <v>47</v>
      </c>
      <c r="W78" s="102" t="s">
        <v>167</v>
      </c>
      <c r="X78" s="102" t="s">
        <v>168</v>
      </c>
      <c r="Y78" s="103" t="s">
        <v>169</v>
      </c>
      <c r="Z78" s="103" t="s">
        <v>170</v>
      </c>
      <c r="AA78" s="103" t="s">
        <v>47</v>
      </c>
      <c r="AB78" s="103" t="s">
        <v>171</v>
      </c>
      <c r="AC78" s="104" t="s">
        <v>172</v>
      </c>
    </row>
    <row r="79" spans="1:29" ht="25.5" customHeight="1" x14ac:dyDescent="0.35">
      <c r="A79" s="188"/>
      <c r="B79" s="190"/>
      <c r="C79" s="99" t="str">
        <f>IF(B79="","",IF(NOT(ISNUMBER(B79)),"DATA_PC invalida",IF(AND(ISNUMBER(parametros!$C$2),ISNUMBER(parametros!$D$2),B79&gt;=parametros!$C$2,B79&lt;=parametros!$D$2),"C0",IF(AND(ISNUMBER(parametros!$C$3),ISNUMBER(parametros!$D$3),B79&gt;=parametros!$C$3,B79&lt;=parametros!$D$3),"C1",IF(AND(ISNUMBER(parametros!$C$4),ISNUMBER(parametros!$D$4),B79&gt;=parametros!$C$4,B79&lt;=parametros!$D$4),"C2",IF(AND(ISNUMBER(parametros!$C$5),ISNUMBER(parametros!$D$5),B79&gt;=parametros!$C$5,B79&lt;=parametros!$D$5),"C3",IF(AND(ISNUMBER(parametros!$C$6),ISNUMBER(parametros!$D$6),B79&gt;=parametros!$C$6,B79&lt;=parametros!$D$6),"C4","Fora dos ciclos")))))))</f>
        <v/>
      </c>
      <c r="D79" s="100"/>
      <c r="E79" s="78" t="str">
        <f>IF(C79="","",IFERROR(VLOOKUP(C79,parametros!$A$11:$E$15,5,0),""))</f>
        <v/>
      </c>
      <c r="F79" s="79" t="str">
        <f t="shared" si="7"/>
        <v/>
      </c>
      <c r="G79" s="101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5"/>
      <c r="U79" s="218" t="str">
        <f t="shared" si="11"/>
        <v/>
      </c>
      <c r="V79" s="216" t="s">
        <v>47</v>
      </c>
      <c r="W79" s="102" t="s">
        <v>167</v>
      </c>
      <c r="X79" s="102" t="s">
        <v>168</v>
      </c>
      <c r="Y79" s="103" t="s">
        <v>169</v>
      </c>
      <c r="Z79" s="103" t="s">
        <v>170</v>
      </c>
      <c r="AA79" s="103" t="s">
        <v>47</v>
      </c>
      <c r="AB79" s="103" t="s">
        <v>171</v>
      </c>
      <c r="AC79" s="104" t="s">
        <v>172</v>
      </c>
    </row>
    <row r="80" spans="1:29" ht="25.5" customHeight="1" x14ac:dyDescent="0.35">
      <c r="A80" s="188"/>
      <c r="B80" s="190"/>
      <c r="C80" s="99" t="str">
        <f>IF(B80="","",IF(NOT(ISNUMBER(B80)),"DATA_PC invalida",IF(AND(ISNUMBER(parametros!$C$2),ISNUMBER(parametros!$D$2),B80&gt;=parametros!$C$2,B80&lt;=parametros!$D$2),"C0",IF(AND(ISNUMBER(parametros!$C$3),ISNUMBER(parametros!$D$3),B80&gt;=parametros!$C$3,B80&lt;=parametros!$D$3),"C1",IF(AND(ISNUMBER(parametros!$C$4),ISNUMBER(parametros!$D$4),B80&gt;=parametros!$C$4,B80&lt;=parametros!$D$4),"C2",IF(AND(ISNUMBER(parametros!$C$5),ISNUMBER(parametros!$D$5),B80&gt;=parametros!$C$5,B80&lt;=parametros!$D$5),"C3",IF(AND(ISNUMBER(parametros!$C$6),ISNUMBER(parametros!$D$6),B80&gt;=parametros!$C$6,B80&lt;=parametros!$D$6),"C4","Fora dos ciclos")))))))</f>
        <v/>
      </c>
      <c r="D80" s="100"/>
      <c r="E80" s="78" t="str">
        <f>IF(C80="","",IFERROR(VLOOKUP(C80,parametros!$A$11:$E$15,5,0),""))</f>
        <v/>
      </c>
      <c r="F80" s="79" t="str">
        <f t="shared" si="7"/>
        <v/>
      </c>
      <c r="G80" s="101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5"/>
      <c r="U80" s="218" t="str">
        <f t="shared" si="11"/>
        <v/>
      </c>
      <c r="V80" s="216" t="s">
        <v>47</v>
      </c>
      <c r="W80" s="102" t="s">
        <v>167</v>
      </c>
      <c r="X80" s="102" t="s">
        <v>168</v>
      </c>
      <c r="Y80" s="103" t="s">
        <v>169</v>
      </c>
      <c r="Z80" s="103" t="s">
        <v>170</v>
      </c>
      <c r="AA80" s="103" t="s">
        <v>47</v>
      </c>
      <c r="AB80" s="103" t="s">
        <v>171</v>
      </c>
      <c r="AC80" s="104" t="s">
        <v>172</v>
      </c>
    </row>
    <row r="81" spans="1:29" ht="25.5" customHeight="1" x14ac:dyDescent="0.35">
      <c r="A81" s="188"/>
      <c r="B81" s="190"/>
      <c r="C81" s="99" t="str">
        <f>IF(B81="","",IF(NOT(ISNUMBER(B81)),"DATA_PC invalida",IF(AND(ISNUMBER(parametros!$C$2),ISNUMBER(parametros!$D$2),B81&gt;=parametros!$C$2,B81&lt;=parametros!$D$2),"C0",IF(AND(ISNUMBER(parametros!$C$3),ISNUMBER(parametros!$D$3),B81&gt;=parametros!$C$3,B81&lt;=parametros!$D$3),"C1",IF(AND(ISNUMBER(parametros!$C$4),ISNUMBER(parametros!$D$4),B81&gt;=parametros!$C$4,B81&lt;=parametros!$D$4),"C2",IF(AND(ISNUMBER(parametros!$C$5),ISNUMBER(parametros!$D$5),B81&gt;=parametros!$C$5,B81&lt;=parametros!$D$5),"C3",IF(AND(ISNUMBER(parametros!$C$6),ISNUMBER(parametros!$D$6),B81&gt;=parametros!$C$6,B81&lt;=parametros!$D$6),"C4","Fora dos ciclos")))))))</f>
        <v/>
      </c>
      <c r="D81" s="100"/>
      <c r="E81" s="78" t="str">
        <f>IF(C81="","",IFERROR(VLOOKUP(C81,parametros!$A$11:$E$15,5,0),""))</f>
        <v/>
      </c>
      <c r="F81" s="79" t="str">
        <f t="shared" si="7"/>
        <v/>
      </c>
      <c r="G81" s="101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5"/>
      <c r="U81" s="218" t="str">
        <f t="shared" si="11"/>
        <v/>
      </c>
      <c r="V81" s="216" t="s">
        <v>47</v>
      </c>
      <c r="W81" s="102" t="s">
        <v>167</v>
      </c>
      <c r="X81" s="102" t="s">
        <v>168</v>
      </c>
      <c r="Y81" s="103" t="s">
        <v>169</v>
      </c>
      <c r="Z81" s="103" t="s">
        <v>170</v>
      </c>
      <c r="AA81" s="103" t="s">
        <v>47</v>
      </c>
      <c r="AB81" s="103" t="s">
        <v>171</v>
      </c>
      <c r="AC81" s="104" t="s">
        <v>172</v>
      </c>
    </row>
    <row r="82" spans="1:29" ht="25.5" customHeight="1" x14ac:dyDescent="0.35">
      <c r="A82" s="188"/>
      <c r="B82" s="190"/>
      <c r="C82" s="99" t="str">
        <f>IF(B82="","",IF(NOT(ISNUMBER(B82)),"DATA_PC invalida",IF(AND(ISNUMBER(parametros!$C$2),ISNUMBER(parametros!$D$2),B82&gt;=parametros!$C$2,B82&lt;=parametros!$D$2),"C0",IF(AND(ISNUMBER(parametros!$C$3),ISNUMBER(parametros!$D$3),B82&gt;=parametros!$C$3,B82&lt;=parametros!$D$3),"C1",IF(AND(ISNUMBER(parametros!$C$4),ISNUMBER(parametros!$D$4),B82&gt;=parametros!$C$4,B82&lt;=parametros!$D$4),"C2",IF(AND(ISNUMBER(parametros!$C$5),ISNUMBER(parametros!$D$5),B82&gt;=parametros!$C$5,B82&lt;=parametros!$D$5),"C3",IF(AND(ISNUMBER(parametros!$C$6),ISNUMBER(parametros!$D$6),B82&gt;=parametros!$C$6,B82&lt;=parametros!$D$6),"C4","Fora dos ciclos")))))))</f>
        <v/>
      </c>
      <c r="D82" s="100"/>
      <c r="E82" s="78" t="str">
        <f>IF(C82="","",IFERROR(VLOOKUP(C82,parametros!$A$11:$E$15,5,0),""))</f>
        <v/>
      </c>
      <c r="F82" s="79" t="str">
        <f t="shared" si="7"/>
        <v/>
      </c>
      <c r="G82" s="101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5"/>
      <c r="U82" s="218" t="str">
        <f t="shared" si="11"/>
        <v/>
      </c>
      <c r="V82" s="216" t="s">
        <v>47</v>
      </c>
      <c r="W82" s="102" t="s">
        <v>167</v>
      </c>
      <c r="X82" s="102" t="s">
        <v>168</v>
      </c>
      <c r="Y82" s="103" t="s">
        <v>169</v>
      </c>
      <c r="Z82" s="103" t="s">
        <v>170</v>
      </c>
      <c r="AA82" s="103" t="s">
        <v>47</v>
      </c>
      <c r="AB82" s="103" t="s">
        <v>171</v>
      </c>
      <c r="AC82" s="104" t="s">
        <v>172</v>
      </c>
    </row>
    <row r="83" spans="1:29" ht="25.5" customHeight="1" x14ac:dyDescent="0.35">
      <c r="A83" s="188"/>
      <c r="B83" s="190"/>
      <c r="C83" s="99" t="str">
        <f>IF(B83="","",IF(NOT(ISNUMBER(B83)),"DATA_PC invalida",IF(AND(ISNUMBER(parametros!$C$2),ISNUMBER(parametros!$D$2),B83&gt;=parametros!$C$2,B83&lt;=parametros!$D$2),"C0",IF(AND(ISNUMBER(parametros!$C$3),ISNUMBER(parametros!$D$3),B83&gt;=parametros!$C$3,B83&lt;=parametros!$D$3),"C1",IF(AND(ISNUMBER(parametros!$C$4),ISNUMBER(parametros!$D$4),B83&gt;=parametros!$C$4,B83&lt;=parametros!$D$4),"C2",IF(AND(ISNUMBER(parametros!$C$5),ISNUMBER(parametros!$D$5),B83&gt;=parametros!$C$5,B83&lt;=parametros!$D$5),"C3",IF(AND(ISNUMBER(parametros!$C$6),ISNUMBER(parametros!$D$6),B83&gt;=parametros!$C$6,B83&lt;=parametros!$D$6),"C4","Fora dos ciclos")))))))</f>
        <v/>
      </c>
      <c r="D83" s="100"/>
      <c r="E83" s="78" t="str">
        <f>IF(C83="","",IFERROR(VLOOKUP(C83,parametros!$A$11:$E$15,5,0),""))</f>
        <v/>
      </c>
      <c r="F83" s="79" t="str">
        <f t="shared" si="7"/>
        <v/>
      </c>
      <c r="G83" s="101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5"/>
      <c r="U83" s="218" t="str">
        <f t="shared" si="11"/>
        <v/>
      </c>
      <c r="V83" s="216" t="s">
        <v>47</v>
      </c>
      <c r="W83" s="102" t="s">
        <v>167</v>
      </c>
      <c r="X83" s="102" t="s">
        <v>168</v>
      </c>
      <c r="Y83" s="103" t="s">
        <v>169</v>
      </c>
      <c r="Z83" s="103" t="s">
        <v>170</v>
      </c>
      <c r="AA83" s="103" t="s">
        <v>47</v>
      </c>
      <c r="AB83" s="103" t="s">
        <v>171</v>
      </c>
      <c r="AC83" s="104" t="s">
        <v>172</v>
      </c>
    </row>
    <row r="84" spans="1:29" ht="25.5" customHeight="1" x14ac:dyDescent="0.35">
      <c r="A84" s="188"/>
      <c r="B84" s="190"/>
      <c r="C84" s="99" t="str">
        <f>IF(B84="","",IF(NOT(ISNUMBER(B84)),"DATA_PC invalida",IF(AND(ISNUMBER(parametros!$C$2),ISNUMBER(parametros!$D$2),B84&gt;=parametros!$C$2,B84&lt;=parametros!$D$2),"C0",IF(AND(ISNUMBER(parametros!$C$3),ISNUMBER(parametros!$D$3),B84&gt;=parametros!$C$3,B84&lt;=parametros!$D$3),"C1",IF(AND(ISNUMBER(parametros!$C$4),ISNUMBER(parametros!$D$4),B84&gt;=parametros!$C$4,B84&lt;=parametros!$D$4),"C2",IF(AND(ISNUMBER(parametros!$C$5),ISNUMBER(parametros!$D$5),B84&gt;=parametros!$C$5,B84&lt;=parametros!$D$5),"C3",IF(AND(ISNUMBER(parametros!$C$6),ISNUMBER(parametros!$D$6),B84&gt;=parametros!$C$6,B84&lt;=parametros!$D$6),"C4","Fora dos ciclos")))))))</f>
        <v/>
      </c>
      <c r="D84" s="100"/>
      <c r="E84" s="78" t="str">
        <f>IF(C84="","",IFERROR(VLOOKUP(C84,parametros!$A$11:$E$15,5,0),""))</f>
        <v/>
      </c>
      <c r="F84" s="79" t="str">
        <f t="shared" si="7"/>
        <v/>
      </c>
      <c r="G84" s="101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5"/>
      <c r="U84" s="218" t="str">
        <f t="shared" si="11"/>
        <v/>
      </c>
      <c r="V84" s="216" t="s">
        <v>47</v>
      </c>
      <c r="W84" s="102" t="s">
        <v>167</v>
      </c>
      <c r="X84" s="102" t="s">
        <v>168</v>
      </c>
      <c r="Y84" s="103" t="s">
        <v>169</v>
      </c>
      <c r="Z84" s="103" t="s">
        <v>170</v>
      </c>
      <c r="AA84" s="103" t="s">
        <v>47</v>
      </c>
      <c r="AB84" s="103" t="s">
        <v>171</v>
      </c>
      <c r="AC84" s="104" t="s">
        <v>172</v>
      </c>
    </row>
    <row r="85" spans="1:29" ht="25.5" customHeight="1" x14ac:dyDescent="0.35">
      <c r="A85" s="188"/>
      <c r="B85" s="190"/>
      <c r="C85" s="99" t="str">
        <f>IF(B85="","",IF(NOT(ISNUMBER(B85)),"DATA_PC invalida",IF(AND(ISNUMBER(parametros!$C$2),ISNUMBER(parametros!$D$2),B85&gt;=parametros!$C$2,B85&lt;=parametros!$D$2),"C0",IF(AND(ISNUMBER(parametros!$C$3),ISNUMBER(parametros!$D$3),B85&gt;=parametros!$C$3,B85&lt;=parametros!$D$3),"C1",IF(AND(ISNUMBER(parametros!$C$4),ISNUMBER(parametros!$D$4),B85&gt;=parametros!$C$4,B85&lt;=parametros!$D$4),"C2",IF(AND(ISNUMBER(parametros!$C$5),ISNUMBER(parametros!$D$5),B85&gt;=parametros!$C$5,B85&lt;=parametros!$D$5),"C3",IF(AND(ISNUMBER(parametros!$C$6),ISNUMBER(parametros!$D$6),B85&gt;=parametros!$C$6,B85&lt;=parametros!$D$6),"C4","Fora dos ciclos")))))))</f>
        <v/>
      </c>
      <c r="D85" s="100"/>
      <c r="E85" s="78" t="str">
        <f>IF(C85="","",IFERROR(VLOOKUP(C85,parametros!$A$11:$E$15,5,0),""))</f>
        <v/>
      </c>
      <c r="F85" s="79" t="str">
        <f t="shared" si="7"/>
        <v/>
      </c>
      <c r="G85" s="101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5"/>
      <c r="U85" s="218" t="str">
        <f t="shared" si="11"/>
        <v/>
      </c>
      <c r="V85" s="216" t="s">
        <v>47</v>
      </c>
      <c r="W85" s="102" t="s">
        <v>167</v>
      </c>
      <c r="X85" s="102" t="s">
        <v>168</v>
      </c>
      <c r="Y85" s="103" t="s">
        <v>169</v>
      </c>
      <c r="Z85" s="103" t="s">
        <v>170</v>
      </c>
      <c r="AA85" s="103" t="s">
        <v>47</v>
      </c>
      <c r="AB85" s="103" t="s">
        <v>171</v>
      </c>
      <c r="AC85" s="104" t="s">
        <v>172</v>
      </c>
    </row>
    <row r="86" spans="1:29" ht="25.5" customHeight="1" x14ac:dyDescent="0.35">
      <c r="A86" s="188"/>
      <c r="B86" s="190"/>
      <c r="C86" s="99" t="str">
        <f>IF(B86="","",IF(NOT(ISNUMBER(B86)),"DATA_PC invalida",IF(AND(ISNUMBER(parametros!$C$2),ISNUMBER(parametros!$D$2),B86&gt;=parametros!$C$2,B86&lt;=parametros!$D$2),"C0",IF(AND(ISNUMBER(parametros!$C$3),ISNUMBER(parametros!$D$3),B86&gt;=parametros!$C$3,B86&lt;=parametros!$D$3),"C1",IF(AND(ISNUMBER(parametros!$C$4),ISNUMBER(parametros!$D$4),B86&gt;=parametros!$C$4,B86&lt;=parametros!$D$4),"C2",IF(AND(ISNUMBER(parametros!$C$5),ISNUMBER(parametros!$D$5),B86&gt;=parametros!$C$5,B86&lt;=parametros!$D$5),"C3",IF(AND(ISNUMBER(parametros!$C$6),ISNUMBER(parametros!$D$6),B86&gt;=parametros!$C$6,B86&lt;=parametros!$D$6),"C4","Fora dos ciclos")))))))</f>
        <v/>
      </c>
      <c r="D86" s="100"/>
      <c r="E86" s="78" t="str">
        <f>IF(C86="","",IFERROR(VLOOKUP(C86,parametros!$A$11:$E$15,5,0),""))</f>
        <v/>
      </c>
      <c r="F86" s="79" t="str">
        <f t="shared" si="7"/>
        <v/>
      </c>
      <c r="G86" s="101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5"/>
      <c r="U86" s="218" t="str">
        <f t="shared" si="11"/>
        <v/>
      </c>
      <c r="V86" s="216" t="s">
        <v>47</v>
      </c>
      <c r="W86" s="102" t="s">
        <v>167</v>
      </c>
      <c r="X86" s="102" t="s">
        <v>168</v>
      </c>
      <c r="Y86" s="103" t="s">
        <v>169</v>
      </c>
      <c r="Z86" s="103" t="s">
        <v>170</v>
      </c>
      <c r="AA86" s="103" t="s">
        <v>47</v>
      </c>
      <c r="AB86" s="103" t="s">
        <v>171</v>
      </c>
      <c r="AC86" s="104" t="s">
        <v>172</v>
      </c>
    </row>
    <row r="87" spans="1:29" ht="25.5" customHeight="1" x14ac:dyDescent="0.35">
      <c r="A87" s="188"/>
      <c r="B87" s="190"/>
      <c r="C87" s="99" t="str">
        <f>IF(B87="","",IF(NOT(ISNUMBER(B87)),"DATA_PC invalida",IF(AND(ISNUMBER(parametros!$C$2),ISNUMBER(parametros!$D$2),B87&gt;=parametros!$C$2,B87&lt;=parametros!$D$2),"C0",IF(AND(ISNUMBER(parametros!$C$3),ISNUMBER(parametros!$D$3),B87&gt;=parametros!$C$3,B87&lt;=parametros!$D$3),"C1",IF(AND(ISNUMBER(parametros!$C$4),ISNUMBER(parametros!$D$4),B87&gt;=parametros!$C$4,B87&lt;=parametros!$D$4),"C2",IF(AND(ISNUMBER(parametros!$C$5),ISNUMBER(parametros!$D$5),B87&gt;=parametros!$C$5,B87&lt;=parametros!$D$5),"C3",IF(AND(ISNUMBER(parametros!$C$6),ISNUMBER(parametros!$D$6),B87&gt;=parametros!$C$6,B87&lt;=parametros!$D$6),"C4","Fora dos ciclos")))))))</f>
        <v/>
      </c>
      <c r="D87" s="100"/>
      <c r="E87" s="78" t="str">
        <f>IF(C87="","",IFERROR(VLOOKUP(C87,parametros!$A$11:$E$15,5,0),""))</f>
        <v/>
      </c>
      <c r="F87" s="79" t="str">
        <f t="shared" si="7"/>
        <v/>
      </c>
      <c r="G87" s="101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5"/>
      <c r="U87" s="218" t="str">
        <f t="shared" si="11"/>
        <v/>
      </c>
      <c r="V87" s="216" t="s">
        <v>47</v>
      </c>
      <c r="W87" s="102" t="s">
        <v>167</v>
      </c>
      <c r="X87" s="102" t="s">
        <v>168</v>
      </c>
      <c r="Y87" s="103" t="s">
        <v>169</v>
      </c>
      <c r="Z87" s="103" t="s">
        <v>170</v>
      </c>
      <c r="AA87" s="103" t="s">
        <v>47</v>
      </c>
      <c r="AB87" s="103" t="s">
        <v>171</v>
      </c>
      <c r="AC87" s="104" t="s">
        <v>172</v>
      </c>
    </row>
    <row r="88" spans="1:29" ht="25.5" customHeight="1" x14ac:dyDescent="0.35">
      <c r="A88" s="188"/>
      <c r="B88" s="190"/>
      <c r="C88" s="99" t="str">
        <f>IF(B88="","",IF(NOT(ISNUMBER(B88)),"DATA_PC invalida",IF(AND(ISNUMBER(parametros!$C$2),ISNUMBER(parametros!$D$2),B88&gt;=parametros!$C$2,B88&lt;=parametros!$D$2),"C0",IF(AND(ISNUMBER(parametros!$C$3),ISNUMBER(parametros!$D$3),B88&gt;=parametros!$C$3,B88&lt;=parametros!$D$3),"C1",IF(AND(ISNUMBER(parametros!$C$4),ISNUMBER(parametros!$D$4),B88&gt;=parametros!$C$4,B88&lt;=parametros!$D$4),"C2",IF(AND(ISNUMBER(parametros!$C$5),ISNUMBER(parametros!$D$5),B88&gt;=parametros!$C$5,B88&lt;=parametros!$D$5),"C3",IF(AND(ISNUMBER(parametros!$C$6),ISNUMBER(parametros!$D$6),B88&gt;=parametros!$C$6,B88&lt;=parametros!$D$6),"C4","Fora dos ciclos")))))))</f>
        <v/>
      </c>
      <c r="D88" s="100"/>
      <c r="E88" s="78" t="str">
        <f>IF(C88="","",IFERROR(VLOOKUP(C88,parametros!$A$11:$E$15,5,0),""))</f>
        <v/>
      </c>
      <c r="F88" s="79" t="str">
        <f t="shared" si="7"/>
        <v/>
      </c>
      <c r="G88" s="101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5"/>
      <c r="U88" s="218" t="str">
        <f t="shared" si="11"/>
        <v/>
      </c>
      <c r="V88" s="216" t="s">
        <v>47</v>
      </c>
      <c r="W88" s="102" t="s">
        <v>167</v>
      </c>
      <c r="X88" s="102" t="s">
        <v>168</v>
      </c>
      <c r="Y88" s="103" t="s">
        <v>169</v>
      </c>
      <c r="Z88" s="103" t="s">
        <v>170</v>
      </c>
      <c r="AA88" s="103" t="s">
        <v>47</v>
      </c>
      <c r="AB88" s="103" t="s">
        <v>171</v>
      </c>
      <c r="AC88" s="104" t="s">
        <v>172</v>
      </c>
    </row>
    <row r="89" spans="1:29" ht="25.5" customHeight="1" x14ac:dyDescent="0.35">
      <c r="A89" s="188"/>
      <c r="B89" s="190"/>
      <c r="C89" s="99" t="str">
        <f>IF(B89="","",IF(NOT(ISNUMBER(B89)),"DATA_PC invalida",IF(AND(ISNUMBER(parametros!$C$2),ISNUMBER(parametros!$D$2),B89&gt;=parametros!$C$2,B89&lt;=parametros!$D$2),"C0",IF(AND(ISNUMBER(parametros!$C$3),ISNUMBER(parametros!$D$3),B89&gt;=parametros!$C$3,B89&lt;=parametros!$D$3),"C1",IF(AND(ISNUMBER(parametros!$C$4),ISNUMBER(parametros!$D$4),B89&gt;=parametros!$C$4,B89&lt;=parametros!$D$4),"C2",IF(AND(ISNUMBER(parametros!$C$5),ISNUMBER(parametros!$D$5),B89&gt;=parametros!$C$5,B89&lt;=parametros!$D$5),"C3",IF(AND(ISNUMBER(parametros!$C$6),ISNUMBER(parametros!$D$6),B89&gt;=parametros!$C$6,B89&lt;=parametros!$D$6),"C4","Fora dos ciclos")))))))</f>
        <v/>
      </c>
      <c r="D89" s="100"/>
      <c r="E89" s="78" t="str">
        <f>IF(C89="","",IFERROR(VLOOKUP(C89,parametros!$A$11:$E$15,5,0),""))</f>
        <v/>
      </c>
      <c r="F89" s="79" t="str">
        <f t="shared" si="7"/>
        <v/>
      </c>
      <c r="G89" s="101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5"/>
      <c r="U89" s="218" t="str">
        <f t="shared" si="11"/>
        <v/>
      </c>
      <c r="V89" s="216" t="s">
        <v>47</v>
      </c>
      <c r="W89" s="102" t="s">
        <v>167</v>
      </c>
      <c r="X89" s="102" t="s">
        <v>168</v>
      </c>
      <c r="Y89" s="103" t="s">
        <v>169</v>
      </c>
      <c r="Z89" s="103" t="s">
        <v>170</v>
      </c>
      <c r="AA89" s="103" t="s">
        <v>47</v>
      </c>
      <c r="AB89" s="103" t="s">
        <v>171</v>
      </c>
      <c r="AC89" s="104" t="s">
        <v>172</v>
      </c>
    </row>
    <row r="90" spans="1:29" ht="25.5" customHeight="1" x14ac:dyDescent="0.35">
      <c r="A90" s="188"/>
      <c r="B90" s="190"/>
      <c r="C90" s="99" t="str">
        <f>IF(B90="","",IF(NOT(ISNUMBER(B90)),"DATA_PC invalida",IF(AND(ISNUMBER(parametros!$C$2),ISNUMBER(parametros!$D$2),B90&gt;=parametros!$C$2,B90&lt;=parametros!$D$2),"C0",IF(AND(ISNUMBER(parametros!$C$3),ISNUMBER(parametros!$D$3),B90&gt;=parametros!$C$3,B90&lt;=parametros!$D$3),"C1",IF(AND(ISNUMBER(parametros!$C$4),ISNUMBER(parametros!$D$4),B90&gt;=parametros!$C$4,B90&lt;=parametros!$D$4),"C2",IF(AND(ISNUMBER(parametros!$C$5),ISNUMBER(parametros!$D$5),B90&gt;=parametros!$C$5,B90&lt;=parametros!$D$5),"C3",IF(AND(ISNUMBER(parametros!$C$6),ISNUMBER(parametros!$D$6),B90&gt;=parametros!$C$6,B90&lt;=parametros!$D$6),"C4","Fora dos ciclos")))))))</f>
        <v/>
      </c>
      <c r="D90" s="100"/>
      <c r="E90" s="78" t="str">
        <f>IF(C90="","",IFERROR(VLOOKUP(C90,parametros!$A$11:$E$15,5,0),""))</f>
        <v/>
      </c>
      <c r="F90" s="79" t="str">
        <f t="shared" si="7"/>
        <v/>
      </c>
      <c r="G90" s="101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5"/>
      <c r="U90" s="218" t="str">
        <f t="shared" si="11"/>
        <v/>
      </c>
      <c r="V90" s="216" t="s">
        <v>47</v>
      </c>
      <c r="W90" s="102" t="s">
        <v>167</v>
      </c>
      <c r="X90" s="102" t="s">
        <v>168</v>
      </c>
      <c r="Y90" s="103" t="s">
        <v>169</v>
      </c>
      <c r="Z90" s="103" t="s">
        <v>170</v>
      </c>
      <c r="AA90" s="103" t="s">
        <v>47</v>
      </c>
      <c r="AB90" s="103" t="s">
        <v>171</v>
      </c>
      <c r="AC90" s="104" t="s">
        <v>172</v>
      </c>
    </row>
    <row r="91" spans="1:29" ht="25.5" customHeight="1" x14ac:dyDescent="0.35">
      <c r="A91" s="188"/>
      <c r="B91" s="190"/>
      <c r="C91" s="99" t="str">
        <f>IF(B91="","",IF(NOT(ISNUMBER(B91)),"DATA_PC invalida",IF(AND(ISNUMBER(parametros!$C$2),ISNUMBER(parametros!$D$2),B91&gt;=parametros!$C$2,B91&lt;=parametros!$D$2),"C0",IF(AND(ISNUMBER(parametros!$C$3),ISNUMBER(parametros!$D$3),B91&gt;=parametros!$C$3,B91&lt;=parametros!$D$3),"C1",IF(AND(ISNUMBER(parametros!$C$4),ISNUMBER(parametros!$D$4),B91&gt;=parametros!$C$4,B91&lt;=parametros!$D$4),"C2",IF(AND(ISNUMBER(parametros!$C$5),ISNUMBER(parametros!$D$5),B91&gt;=parametros!$C$5,B91&lt;=parametros!$D$5),"C3",IF(AND(ISNUMBER(parametros!$C$6),ISNUMBER(parametros!$D$6),B91&gt;=parametros!$C$6,B91&lt;=parametros!$D$6),"C4","Fora dos ciclos")))))))</f>
        <v/>
      </c>
      <c r="D91" s="100"/>
      <c r="E91" s="78" t="str">
        <f>IF(C91="","",IFERROR(VLOOKUP(C91,parametros!$A$11:$E$15,5,0),""))</f>
        <v/>
      </c>
      <c r="F91" s="79" t="str">
        <f t="shared" si="7"/>
        <v/>
      </c>
      <c r="G91" s="101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5"/>
      <c r="U91" s="218" t="str">
        <f t="shared" si="11"/>
        <v/>
      </c>
      <c r="V91" s="216" t="s">
        <v>47</v>
      </c>
      <c r="W91" s="102" t="s">
        <v>167</v>
      </c>
      <c r="X91" s="102" t="s">
        <v>168</v>
      </c>
      <c r="Y91" s="103" t="s">
        <v>169</v>
      </c>
      <c r="Z91" s="103" t="s">
        <v>170</v>
      </c>
      <c r="AA91" s="103" t="s">
        <v>47</v>
      </c>
      <c r="AB91" s="103" t="s">
        <v>171</v>
      </c>
      <c r="AC91" s="104" t="s">
        <v>172</v>
      </c>
    </row>
    <row r="92" spans="1:29" ht="25.5" customHeight="1" x14ac:dyDescent="0.35">
      <c r="A92" s="188"/>
      <c r="B92" s="190"/>
      <c r="C92" s="99" t="str">
        <f>IF(B92="","",IF(NOT(ISNUMBER(B92)),"DATA_PC invalida",IF(AND(ISNUMBER(parametros!$C$2),ISNUMBER(parametros!$D$2),B92&gt;=parametros!$C$2,B92&lt;=parametros!$D$2),"C0",IF(AND(ISNUMBER(parametros!$C$3),ISNUMBER(parametros!$D$3),B92&gt;=parametros!$C$3,B92&lt;=parametros!$D$3),"C1",IF(AND(ISNUMBER(parametros!$C$4),ISNUMBER(parametros!$D$4),B92&gt;=parametros!$C$4,B92&lt;=parametros!$D$4),"C2",IF(AND(ISNUMBER(parametros!$C$5),ISNUMBER(parametros!$D$5),B92&gt;=parametros!$C$5,B92&lt;=parametros!$D$5),"C3",IF(AND(ISNUMBER(parametros!$C$6),ISNUMBER(parametros!$D$6),B92&gt;=parametros!$C$6,B92&lt;=parametros!$D$6),"C4","Fora dos ciclos")))))))</f>
        <v/>
      </c>
      <c r="D92" s="100"/>
      <c r="E92" s="78" t="str">
        <f>IF(C92="","",IFERROR(VLOOKUP(C92,parametros!$A$11:$E$15,5,0),""))</f>
        <v/>
      </c>
      <c r="F92" s="79" t="str">
        <f t="shared" si="7"/>
        <v/>
      </c>
      <c r="G92" s="101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5"/>
      <c r="U92" s="218" t="str">
        <f t="shared" si="11"/>
        <v/>
      </c>
      <c r="V92" s="216" t="s">
        <v>47</v>
      </c>
      <c r="W92" s="102" t="s">
        <v>167</v>
      </c>
      <c r="X92" s="102" t="s">
        <v>168</v>
      </c>
      <c r="Y92" s="103" t="s">
        <v>169</v>
      </c>
      <c r="Z92" s="103" t="s">
        <v>170</v>
      </c>
      <c r="AA92" s="103" t="s">
        <v>47</v>
      </c>
      <c r="AB92" s="103" t="s">
        <v>171</v>
      </c>
      <c r="AC92" s="104" t="s">
        <v>172</v>
      </c>
    </row>
    <row r="93" spans="1:29" ht="25.5" customHeight="1" x14ac:dyDescent="0.35">
      <c r="A93" s="188"/>
      <c r="B93" s="190"/>
      <c r="C93" s="99" t="str">
        <f>IF(B93="","",IF(NOT(ISNUMBER(B93)),"DATA_PC invalida",IF(AND(ISNUMBER(parametros!$C$2),ISNUMBER(parametros!$D$2),B93&gt;=parametros!$C$2,B93&lt;=parametros!$D$2),"C0",IF(AND(ISNUMBER(parametros!$C$3),ISNUMBER(parametros!$D$3),B93&gt;=parametros!$C$3,B93&lt;=parametros!$D$3),"C1",IF(AND(ISNUMBER(parametros!$C$4),ISNUMBER(parametros!$D$4),B93&gt;=parametros!$C$4,B93&lt;=parametros!$D$4),"C2",IF(AND(ISNUMBER(parametros!$C$5),ISNUMBER(parametros!$D$5),B93&gt;=parametros!$C$5,B93&lt;=parametros!$D$5),"C3",IF(AND(ISNUMBER(parametros!$C$6),ISNUMBER(parametros!$D$6),B93&gt;=parametros!$C$6,B93&lt;=parametros!$D$6),"C4","Fora dos ciclos")))))))</f>
        <v/>
      </c>
      <c r="D93" s="100"/>
      <c r="E93" s="78" t="str">
        <f>IF(C93="","",IFERROR(VLOOKUP(C93,parametros!$A$11:$E$15,5,0),""))</f>
        <v/>
      </c>
      <c r="F93" s="79" t="str">
        <f t="shared" si="7"/>
        <v/>
      </c>
      <c r="G93" s="101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5"/>
      <c r="U93" s="218" t="str">
        <f t="shared" si="11"/>
        <v/>
      </c>
      <c r="V93" s="216" t="s">
        <v>47</v>
      </c>
      <c r="W93" s="102" t="s">
        <v>167</v>
      </c>
      <c r="X93" s="102" t="s">
        <v>168</v>
      </c>
      <c r="Y93" s="103" t="s">
        <v>169</v>
      </c>
      <c r="Z93" s="103" t="s">
        <v>170</v>
      </c>
      <c r="AA93" s="103" t="s">
        <v>47</v>
      </c>
      <c r="AB93" s="103" t="s">
        <v>171</v>
      </c>
      <c r="AC93" s="104" t="s">
        <v>172</v>
      </c>
    </row>
    <row r="94" spans="1:29" ht="25.5" customHeight="1" x14ac:dyDescent="0.35">
      <c r="A94" s="188"/>
      <c r="B94" s="190"/>
      <c r="C94" s="99" t="str">
        <f>IF(B94="","",IF(NOT(ISNUMBER(B94)),"DATA_PC invalida",IF(AND(ISNUMBER(parametros!$C$2),ISNUMBER(parametros!$D$2),B94&gt;=parametros!$C$2,B94&lt;=parametros!$D$2),"C0",IF(AND(ISNUMBER(parametros!$C$3),ISNUMBER(parametros!$D$3),B94&gt;=parametros!$C$3,B94&lt;=parametros!$D$3),"C1",IF(AND(ISNUMBER(parametros!$C$4),ISNUMBER(parametros!$D$4),B94&gt;=parametros!$C$4,B94&lt;=parametros!$D$4),"C2",IF(AND(ISNUMBER(parametros!$C$5),ISNUMBER(parametros!$D$5),B94&gt;=parametros!$C$5,B94&lt;=parametros!$D$5),"C3",IF(AND(ISNUMBER(parametros!$C$6),ISNUMBER(parametros!$D$6),B94&gt;=parametros!$C$6,B94&lt;=parametros!$D$6),"C4","Fora dos ciclos")))))))</f>
        <v/>
      </c>
      <c r="D94" s="100"/>
      <c r="E94" s="78" t="str">
        <f>IF(C94="","",IFERROR(VLOOKUP(C94,parametros!$A$11:$E$15,5,0),""))</f>
        <v/>
      </c>
      <c r="F94" s="79" t="str">
        <f t="shared" si="7"/>
        <v/>
      </c>
      <c r="G94" s="101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5"/>
      <c r="U94" s="218" t="str">
        <f t="shared" si="11"/>
        <v/>
      </c>
      <c r="V94" s="216" t="s">
        <v>47</v>
      </c>
      <c r="W94" s="102" t="s">
        <v>167</v>
      </c>
      <c r="X94" s="102" t="s">
        <v>168</v>
      </c>
      <c r="Y94" s="103" t="s">
        <v>169</v>
      </c>
      <c r="Z94" s="103" t="s">
        <v>170</v>
      </c>
      <c r="AA94" s="103" t="s">
        <v>47</v>
      </c>
      <c r="AB94" s="103" t="s">
        <v>171</v>
      </c>
      <c r="AC94" s="104" t="s">
        <v>172</v>
      </c>
    </row>
    <row r="95" spans="1:29" ht="25.5" customHeight="1" x14ac:dyDescent="0.35">
      <c r="A95" s="188"/>
      <c r="B95" s="190"/>
      <c r="C95" s="99" t="str">
        <f>IF(B95="","",IF(NOT(ISNUMBER(B95)),"DATA_PC invalida",IF(AND(ISNUMBER(parametros!$C$2),ISNUMBER(parametros!$D$2),B95&gt;=parametros!$C$2,B95&lt;=parametros!$D$2),"C0",IF(AND(ISNUMBER(parametros!$C$3),ISNUMBER(parametros!$D$3),B95&gt;=parametros!$C$3,B95&lt;=parametros!$D$3),"C1",IF(AND(ISNUMBER(parametros!$C$4),ISNUMBER(parametros!$D$4),B95&gt;=parametros!$C$4,B95&lt;=parametros!$D$4),"C2",IF(AND(ISNUMBER(parametros!$C$5),ISNUMBER(parametros!$D$5),B95&gt;=parametros!$C$5,B95&lt;=parametros!$D$5),"C3",IF(AND(ISNUMBER(parametros!$C$6),ISNUMBER(parametros!$D$6),B95&gt;=parametros!$C$6,B95&lt;=parametros!$D$6),"C4","Fora dos ciclos")))))))</f>
        <v/>
      </c>
      <c r="D95" s="100"/>
      <c r="E95" s="78" t="str">
        <f>IF(C95="","",IFERROR(VLOOKUP(C95,parametros!$A$11:$E$15,5,0),""))</f>
        <v/>
      </c>
      <c r="F95" s="79" t="str">
        <f t="shared" si="7"/>
        <v/>
      </c>
      <c r="G95" s="101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5"/>
      <c r="U95" s="218" t="str">
        <f t="shared" si="11"/>
        <v/>
      </c>
      <c r="V95" s="216" t="s">
        <v>47</v>
      </c>
      <c r="W95" s="102" t="s">
        <v>167</v>
      </c>
      <c r="X95" s="102" t="s">
        <v>168</v>
      </c>
      <c r="Y95" s="103" t="s">
        <v>169</v>
      </c>
      <c r="Z95" s="103" t="s">
        <v>170</v>
      </c>
      <c r="AA95" s="103" t="s">
        <v>47</v>
      </c>
      <c r="AB95" s="103" t="s">
        <v>171</v>
      </c>
      <c r="AC95" s="104" t="s">
        <v>172</v>
      </c>
    </row>
    <row r="96" spans="1:29" ht="25.5" customHeight="1" x14ac:dyDescent="0.35">
      <c r="A96" s="188"/>
      <c r="B96" s="190"/>
      <c r="C96" s="99" t="str">
        <f>IF(B96="","",IF(NOT(ISNUMBER(B96)),"DATA_PC invalida",IF(AND(ISNUMBER(parametros!$C$2),ISNUMBER(parametros!$D$2),B96&gt;=parametros!$C$2,B96&lt;=parametros!$D$2),"C0",IF(AND(ISNUMBER(parametros!$C$3),ISNUMBER(parametros!$D$3),B96&gt;=parametros!$C$3,B96&lt;=parametros!$D$3),"C1",IF(AND(ISNUMBER(parametros!$C$4),ISNUMBER(parametros!$D$4),B96&gt;=parametros!$C$4,B96&lt;=parametros!$D$4),"C2",IF(AND(ISNUMBER(parametros!$C$5),ISNUMBER(parametros!$D$5),B96&gt;=parametros!$C$5,B96&lt;=parametros!$D$5),"C3",IF(AND(ISNUMBER(parametros!$C$6),ISNUMBER(parametros!$D$6),B96&gt;=parametros!$C$6,B96&lt;=parametros!$D$6),"C4","Fora dos ciclos")))))))</f>
        <v/>
      </c>
      <c r="D96" s="100"/>
      <c r="E96" s="78" t="str">
        <f>IF(C96="","",IFERROR(VLOOKUP(C96,parametros!$A$11:$E$15,5,0),""))</f>
        <v/>
      </c>
      <c r="F96" s="79" t="str">
        <f t="shared" si="7"/>
        <v/>
      </c>
      <c r="G96" s="101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5"/>
      <c r="U96" s="218" t="str">
        <f t="shared" si="11"/>
        <v/>
      </c>
      <c r="V96" s="216" t="s">
        <v>47</v>
      </c>
      <c r="W96" s="102" t="s">
        <v>167</v>
      </c>
      <c r="X96" s="102" t="s">
        <v>168</v>
      </c>
      <c r="Y96" s="103" t="s">
        <v>169</v>
      </c>
      <c r="Z96" s="103" t="s">
        <v>170</v>
      </c>
      <c r="AA96" s="103" t="s">
        <v>47</v>
      </c>
      <c r="AB96" s="103" t="s">
        <v>171</v>
      </c>
      <c r="AC96" s="104" t="s">
        <v>172</v>
      </c>
    </row>
    <row r="97" spans="1:29" ht="25.5" customHeight="1" x14ac:dyDescent="0.35">
      <c r="A97" s="188"/>
      <c r="B97" s="190"/>
      <c r="C97" s="99" t="str">
        <f>IF(B97="","",IF(NOT(ISNUMBER(B97)),"DATA_PC invalida",IF(AND(ISNUMBER(parametros!$C$2),ISNUMBER(parametros!$D$2),B97&gt;=parametros!$C$2,B97&lt;=parametros!$D$2),"C0",IF(AND(ISNUMBER(parametros!$C$3),ISNUMBER(parametros!$D$3),B97&gt;=parametros!$C$3,B97&lt;=parametros!$D$3),"C1",IF(AND(ISNUMBER(parametros!$C$4),ISNUMBER(parametros!$D$4),B97&gt;=parametros!$C$4,B97&lt;=parametros!$D$4),"C2",IF(AND(ISNUMBER(parametros!$C$5),ISNUMBER(parametros!$D$5),B97&gt;=parametros!$C$5,B97&lt;=parametros!$D$5),"C3",IF(AND(ISNUMBER(parametros!$C$6),ISNUMBER(parametros!$D$6),B97&gt;=parametros!$C$6,B97&lt;=parametros!$D$6),"C4","Fora dos ciclos")))))))</f>
        <v/>
      </c>
      <c r="D97" s="100"/>
      <c r="E97" s="78" t="str">
        <f>IF(C97="","",IFERROR(VLOOKUP(C97,parametros!$A$11:$E$15,5,0),""))</f>
        <v/>
      </c>
      <c r="F97" s="79" t="str">
        <f t="shared" si="7"/>
        <v/>
      </c>
      <c r="G97" s="101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5"/>
      <c r="U97" s="218" t="str">
        <f t="shared" si="11"/>
        <v/>
      </c>
      <c r="V97" s="216" t="s">
        <v>47</v>
      </c>
      <c r="W97" s="102" t="s">
        <v>167</v>
      </c>
      <c r="X97" s="102" t="s">
        <v>168</v>
      </c>
      <c r="Y97" s="103" t="s">
        <v>169</v>
      </c>
      <c r="Z97" s="103" t="s">
        <v>170</v>
      </c>
      <c r="AA97" s="103" t="s">
        <v>47</v>
      </c>
      <c r="AB97" s="103" t="s">
        <v>171</v>
      </c>
      <c r="AC97" s="104" t="s">
        <v>172</v>
      </c>
    </row>
    <row r="98" spans="1:29" ht="25.5" customHeight="1" x14ac:dyDescent="0.35">
      <c r="A98" s="188"/>
      <c r="B98" s="190"/>
      <c r="C98" s="99" t="str">
        <f>IF(B98="","",IF(NOT(ISNUMBER(B98)),"DATA_PC invalida",IF(AND(ISNUMBER(parametros!$C$2),ISNUMBER(parametros!$D$2),B98&gt;=parametros!$C$2,B98&lt;=parametros!$D$2),"C0",IF(AND(ISNUMBER(parametros!$C$3),ISNUMBER(parametros!$D$3),B98&gt;=parametros!$C$3,B98&lt;=parametros!$D$3),"C1",IF(AND(ISNUMBER(parametros!$C$4),ISNUMBER(parametros!$D$4),B98&gt;=parametros!$C$4,B98&lt;=parametros!$D$4),"C2",IF(AND(ISNUMBER(parametros!$C$5),ISNUMBER(parametros!$D$5),B98&gt;=parametros!$C$5,B98&lt;=parametros!$D$5),"C3",IF(AND(ISNUMBER(parametros!$C$6),ISNUMBER(parametros!$D$6),B98&gt;=parametros!$C$6,B98&lt;=parametros!$D$6),"C4","Fora dos ciclos")))))))</f>
        <v/>
      </c>
      <c r="D98" s="100"/>
      <c r="E98" s="78" t="str">
        <f>IF(C98="","",IFERROR(VLOOKUP(C98,parametros!$A$11:$E$15,5,0),""))</f>
        <v/>
      </c>
      <c r="F98" s="79" t="str">
        <f t="shared" si="7"/>
        <v/>
      </c>
      <c r="G98" s="101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5"/>
      <c r="U98" s="218" t="str">
        <f t="shared" si="11"/>
        <v/>
      </c>
      <c r="V98" s="216" t="s">
        <v>47</v>
      </c>
      <c r="W98" s="102" t="s">
        <v>167</v>
      </c>
      <c r="X98" s="102" t="s">
        <v>168</v>
      </c>
      <c r="Y98" s="103" t="s">
        <v>169</v>
      </c>
      <c r="Z98" s="103" t="s">
        <v>170</v>
      </c>
      <c r="AA98" s="103" t="s">
        <v>47</v>
      </c>
      <c r="AB98" s="103" t="s">
        <v>171</v>
      </c>
      <c r="AC98" s="104" t="s">
        <v>172</v>
      </c>
    </row>
    <row r="99" spans="1:29" ht="25.5" customHeight="1" x14ac:dyDescent="0.35">
      <c r="A99" s="188"/>
      <c r="B99" s="190"/>
      <c r="C99" s="99" t="str">
        <f>IF(B99="","",IF(NOT(ISNUMBER(B99)),"DATA_PC invalida",IF(AND(ISNUMBER(parametros!$C$2),ISNUMBER(parametros!$D$2),B99&gt;=parametros!$C$2,B99&lt;=parametros!$D$2),"C0",IF(AND(ISNUMBER(parametros!$C$3),ISNUMBER(parametros!$D$3),B99&gt;=parametros!$C$3,B99&lt;=parametros!$D$3),"C1",IF(AND(ISNUMBER(parametros!$C$4),ISNUMBER(parametros!$D$4),B99&gt;=parametros!$C$4,B99&lt;=parametros!$D$4),"C2",IF(AND(ISNUMBER(parametros!$C$5),ISNUMBER(parametros!$D$5),B99&gt;=parametros!$C$5,B99&lt;=parametros!$D$5),"C3",IF(AND(ISNUMBER(parametros!$C$6),ISNUMBER(parametros!$D$6),B99&gt;=parametros!$C$6,B99&lt;=parametros!$D$6),"C4","Fora dos ciclos")))))))</f>
        <v/>
      </c>
      <c r="D99" s="100"/>
      <c r="E99" s="78" t="str">
        <f>IF(C99="","",IFERROR(VLOOKUP(C99,parametros!$A$11:$E$15,5,0),""))</f>
        <v/>
      </c>
      <c r="F99" s="79" t="str">
        <f t="shared" si="7"/>
        <v/>
      </c>
      <c r="G99" s="101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5"/>
      <c r="U99" s="218" t="str">
        <f t="shared" si="11"/>
        <v/>
      </c>
      <c r="V99" s="216" t="s">
        <v>47</v>
      </c>
      <c r="W99" s="102" t="s">
        <v>167</v>
      </c>
      <c r="X99" s="102" t="s">
        <v>168</v>
      </c>
      <c r="Y99" s="103" t="s">
        <v>169</v>
      </c>
      <c r="Z99" s="103" t="s">
        <v>170</v>
      </c>
      <c r="AA99" s="103" t="s">
        <v>47</v>
      </c>
      <c r="AB99" s="103" t="s">
        <v>171</v>
      </c>
      <c r="AC99" s="104" t="s">
        <v>172</v>
      </c>
    </row>
    <row r="100" spans="1:29" ht="25.5" customHeight="1" x14ac:dyDescent="0.35">
      <c r="A100" s="188"/>
      <c r="B100" s="190"/>
      <c r="C100" s="99" t="str">
        <f>IF(B100="","",IF(NOT(ISNUMBER(B100)),"DATA_PC invalida",IF(AND(ISNUMBER(parametros!$C$2),ISNUMBER(parametros!$D$2),B100&gt;=parametros!$C$2,B100&lt;=parametros!$D$2),"C0",IF(AND(ISNUMBER(parametros!$C$3),ISNUMBER(parametros!$D$3),B100&gt;=parametros!$C$3,B100&lt;=parametros!$D$3),"C1",IF(AND(ISNUMBER(parametros!$C$4),ISNUMBER(parametros!$D$4),B100&gt;=parametros!$C$4,B100&lt;=parametros!$D$4),"C2",IF(AND(ISNUMBER(parametros!$C$5),ISNUMBER(parametros!$D$5),B100&gt;=parametros!$C$5,B100&lt;=parametros!$D$5),"C3",IF(AND(ISNUMBER(parametros!$C$6),ISNUMBER(parametros!$D$6),B100&gt;=parametros!$C$6,B100&lt;=parametros!$D$6),"C4","Fora dos ciclos")))))))</f>
        <v/>
      </c>
      <c r="D100" s="100"/>
      <c r="E100" s="78" t="str">
        <f>IF(C100="","",IFERROR(VLOOKUP(C100,parametros!$A$11:$E$15,5,0),""))</f>
        <v/>
      </c>
      <c r="F100" s="79" t="str">
        <f t="shared" si="7"/>
        <v/>
      </c>
      <c r="G100" s="101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5"/>
      <c r="U100" s="218" t="str">
        <f t="shared" si="11"/>
        <v/>
      </c>
      <c r="V100" s="216" t="s">
        <v>47</v>
      </c>
      <c r="W100" s="102" t="s">
        <v>167</v>
      </c>
      <c r="X100" s="102" t="s">
        <v>168</v>
      </c>
      <c r="Y100" s="103" t="s">
        <v>169</v>
      </c>
      <c r="Z100" s="103" t="s">
        <v>170</v>
      </c>
      <c r="AA100" s="103" t="s">
        <v>47</v>
      </c>
      <c r="AB100" s="103" t="s">
        <v>171</v>
      </c>
      <c r="AC100" s="104" t="s">
        <v>172</v>
      </c>
    </row>
    <row r="101" spans="1:29" ht="25.5" customHeight="1" x14ac:dyDescent="0.35">
      <c r="A101" s="188"/>
      <c r="B101" s="190"/>
      <c r="C101" s="99" t="str">
        <f>IF(B101="","",IF(NOT(ISNUMBER(B101)),"DATA_PC invalida",IF(AND(ISNUMBER(parametros!$C$2),ISNUMBER(parametros!$D$2),B101&gt;=parametros!$C$2,B101&lt;=parametros!$D$2),"C0",IF(AND(ISNUMBER(parametros!$C$3),ISNUMBER(parametros!$D$3),B101&gt;=parametros!$C$3,B101&lt;=parametros!$D$3),"C1",IF(AND(ISNUMBER(parametros!$C$4),ISNUMBER(parametros!$D$4),B101&gt;=parametros!$C$4,B101&lt;=parametros!$D$4),"C2",IF(AND(ISNUMBER(parametros!$C$5),ISNUMBER(parametros!$D$5),B101&gt;=parametros!$C$5,B101&lt;=parametros!$D$5),"C3",IF(AND(ISNUMBER(parametros!$C$6),ISNUMBER(parametros!$D$6),B101&gt;=parametros!$C$6,B101&lt;=parametros!$D$6),"C4","Fora dos ciclos")))))))</f>
        <v/>
      </c>
      <c r="D101" s="100"/>
      <c r="E101" s="78" t="str">
        <f>IF(C101="","",IFERROR(VLOOKUP(C101,parametros!$A$11:$E$15,5,0),""))</f>
        <v/>
      </c>
      <c r="F101" s="79" t="str">
        <f t="shared" si="7"/>
        <v/>
      </c>
      <c r="G101" s="101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8" t="str">
        <f t="shared" si="11"/>
        <v/>
      </c>
      <c r="V101" s="216" t="s">
        <v>47</v>
      </c>
      <c r="W101" s="102" t="s">
        <v>167</v>
      </c>
      <c r="X101" s="102" t="s">
        <v>168</v>
      </c>
      <c r="Y101" s="103" t="s">
        <v>169</v>
      </c>
      <c r="Z101" s="103" t="s">
        <v>170</v>
      </c>
      <c r="AA101" s="103" t="s">
        <v>47</v>
      </c>
      <c r="AB101" s="103" t="s">
        <v>171</v>
      </c>
      <c r="AC101" s="104" t="s">
        <v>172</v>
      </c>
    </row>
    <row r="102" spans="1:29" ht="25.5" customHeight="1" x14ac:dyDescent="0.35">
      <c r="A102" s="188"/>
      <c r="B102" s="190"/>
      <c r="C102" s="99" t="str">
        <f>IF(B102="","",IF(NOT(ISNUMBER(B102)),"DATA_PC invalida",IF(AND(ISNUMBER(parametros!$C$2),ISNUMBER(parametros!$D$2),B102&gt;=parametros!$C$2,B102&lt;=parametros!$D$2),"C0",IF(AND(ISNUMBER(parametros!$C$3),ISNUMBER(parametros!$D$3),B102&gt;=parametros!$C$3,B102&lt;=parametros!$D$3),"C1",IF(AND(ISNUMBER(parametros!$C$4),ISNUMBER(parametros!$D$4),B102&gt;=parametros!$C$4,B102&lt;=parametros!$D$4),"C2",IF(AND(ISNUMBER(parametros!$C$5),ISNUMBER(parametros!$D$5),B102&gt;=parametros!$C$5,B102&lt;=parametros!$D$5),"C3",IF(AND(ISNUMBER(parametros!$C$6),ISNUMBER(parametros!$D$6),B102&gt;=parametros!$C$6,B102&lt;=parametros!$D$6),"C4","Fora dos ciclos")))))))</f>
        <v/>
      </c>
      <c r="D102" s="100"/>
      <c r="E102" s="78" t="str">
        <f>IF(C102="","",IFERROR(VLOOKUP(C102,parametros!$A$11:$E$15,5,0),""))</f>
        <v/>
      </c>
      <c r="F102" s="79" t="str">
        <f t="shared" si="7"/>
        <v/>
      </c>
      <c r="G102" s="101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8" t="str">
        <f t="shared" si="11"/>
        <v/>
      </c>
      <c r="V102" s="216" t="s">
        <v>47</v>
      </c>
      <c r="W102" s="102" t="s">
        <v>167</v>
      </c>
      <c r="X102" s="102" t="s">
        <v>168</v>
      </c>
      <c r="Y102" s="103" t="s">
        <v>169</v>
      </c>
      <c r="Z102" s="103" t="s">
        <v>170</v>
      </c>
      <c r="AA102" s="103" t="s">
        <v>47</v>
      </c>
      <c r="AB102" s="103" t="s">
        <v>171</v>
      </c>
      <c r="AC102" s="104" t="s">
        <v>172</v>
      </c>
    </row>
    <row r="103" spans="1:29" ht="25.5" customHeight="1" x14ac:dyDescent="0.35">
      <c r="A103" s="188"/>
      <c r="B103" s="190"/>
      <c r="C103" s="99" t="str">
        <f>IF(B103="","",IF(NOT(ISNUMBER(B103)),"DATA_PC invalida",IF(AND(ISNUMBER(parametros!$C$2),ISNUMBER(parametros!$D$2),B103&gt;=parametros!$C$2,B103&lt;=parametros!$D$2),"C0",IF(AND(ISNUMBER(parametros!$C$3),ISNUMBER(parametros!$D$3),B103&gt;=parametros!$C$3,B103&lt;=parametros!$D$3),"C1",IF(AND(ISNUMBER(parametros!$C$4),ISNUMBER(parametros!$D$4),B103&gt;=parametros!$C$4,B103&lt;=parametros!$D$4),"C2",IF(AND(ISNUMBER(parametros!$C$5),ISNUMBER(parametros!$D$5),B103&gt;=parametros!$C$5,B103&lt;=parametros!$D$5),"C3",IF(AND(ISNUMBER(parametros!$C$6),ISNUMBER(parametros!$D$6),B103&gt;=parametros!$C$6,B103&lt;=parametros!$D$6),"C4","Fora dos ciclos")))))))</f>
        <v/>
      </c>
      <c r="D103" s="100"/>
      <c r="E103" s="78" t="str">
        <f>IF(C103="","",IFERROR(VLOOKUP(C103,parametros!$A$11:$E$15,5,0),""))</f>
        <v/>
      </c>
      <c r="F103" s="79" t="str">
        <f t="shared" si="7"/>
        <v/>
      </c>
      <c r="G103" s="101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8" t="str">
        <f t="shared" si="11"/>
        <v/>
      </c>
      <c r="V103" s="216" t="s">
        <v>47</v>
      </c>
      <c r="W103" s="102" t="s">
        <v>167</v>
      </c>
      <c r="X103" s="102" t="s">
        <v>168</v>
      </c>
      <c r="Y103" s="103" t="s">
        <v>169</v>
      </c>
      <c r="Z103" s="103" t="s">
        <v>170</v>
      </c>
      <c r="AA103" s="103" t="s">
        <v>47</v>
      </c>
      <c r="AB103" s="103" t="s">
        <v>171</v>
      </c>
      <c r="AC103" s="104" t="s">
        <v>172</v>
      </c>
    </row>
    <row r="104" spans="1:29" ht="25.5" customHeight="1" x14ac:dyDescent="0.35">
      <c r="A104" s="188"/>
      <c r="B104" s="190"/>
      <c r="C104" s="99" t="str">
        <f>IF(B104="","",IF(NOT(ISNUMBER(B104)),"DATA_PC invalida",IF(AND(ISNUMBER(parametros!$C$2),ISNUMBER(parametros!$D$2),B104&gt;=parametros!$C$2,B104&lt;=parametros!$D$2),"C0",IF(AND(ISNUMBER(parametros!$C$3),ISNUMBER(parametros!$D$3),B104&gt;=parametros!$C$3,B104&lt;=parametros!$D$3),"C1",IF(AND(ISNUMBER(parametros!$C$4),ISNUMBER(parametros!$D$4),B104&gt;=parametros!$C$4,B104&lt;=parametros!$D$4),"C2",IF(AND(ISNUMBER(parametros!$C$5),ISNUMBER(parametros!$D$5),B104&gt;=parametros!$C$5,B104&lt;=parametros!$D$5),"C3",IF(AND(ISNUMBER(parametros!$C$6),ISNUMBER(parametros!$D$6),B104&gt;=parametros!$C$6,B104&lt;=parametros!$D$6),"C4","Fora dos ciclos")))))))</f>
        <v/>
      </c>
      <c r="D104" s="100"/>
      <c r="E104" s="78" t="str">
        <f>IF(C104="","",IFERROR(VLOOKUP(C104,parametros!$A$11:$E$15,5,0),""))</f>
        <v/>
      </c>
      <c r="F104" s="79" t="str">
        <f t="shared" si="7"/>
        <v/>
      </c>
      <c r="G104" s="101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8" t="str">
        <f t="shared" si="11"/>
        <v/>
      </c>
      <c r="V104" s="216" t="s">
        <v>47</v>
      </c>
      <c r="W104" s="102" t="s">
        <v>167</v>
      </c>
      <c r="X104" s="102" t="s">
        <v>168</v>
      </c>
      <c r="Y104" s="103" t="s">
        <v>169</v>
      </c>
      <c r="Z104" s="103" t="s">
        <v>170</v>
      </c>
      <c r="AA104" s="103" t="s">
        <v>47</v>
      </c>
      <c r="AB104" s="103" t="s">
        <v>171</v>
      </c>
      <c r="AC104" s="104" t="s">
        <v>172</v>
      </c>
    </row>
    <row r="105" spans="1:29" ht="25.5" customHeight="1" x14ac:dyDescent="0.35">
      <c r="A105" s="188"/>
      <c r="B105" s="190"/>
      <c r="C105" s="99" t="str">
        <f>IF(B105="","",IF(NOT(ISNUMBER(B105)),"DATA_PC invalida",IF(AND(ISNUMBER(parametros!$C$2),ISNUMBER(parametros!$D$2),B105&gt;=parametros!$C$2,B105&lt;=parametros!$D$2),"C0",IF(AND(ISNUMBER(parametros!$C$3),ISNUMBER(parametros!$D$3),B105&gt;=parametros!$C$3,B105&lt;=parametros!$D$3),"C1",IF(AND(ISNUMBER(parametros!$C$4),ISNUMBER(parametros!$D$4),B105&gt;=parametros!$C$4,B105&lt;=parametros!$D$4),"C2",IF(AND(ISNUMBER(parametros!$C$5),ISNUMBER(parametros!$D$5),B105&gt;=parametros!$C$5,B105&lt;=parametros!$D$5),"C3",IF(AND(ISNUMBER(parametros!$C$6),ISNUMBER(parametros!$D$6),B105&gt;=parametros!$C$6,B105&lt;=parametros!$D$6),"C4","Fora dos ciclos")))))))</f>
        <v/>
      </c>
      <c r="D105" s="100"/>
      <c r="E105" s="78" t="str">
        <f>IF(C105="","",IFERROR(VLOOKUP(C105,parametros!$A$11:$E$15,5,0),""))</f>
        <v/>
      </c>
      <c r="F105" s="79" t="str">
        <f t="shared" si="7"/>
        <v/>
      </c>
      <c r="G105" s="101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8" t="str">
        <f t="shared" si="11"/>
        <v/>
      </c>
      <c r="V105" s="216" t="s">
        <v>47</v>
      </c>
      <c r="W105" s="102" t="s">
        <v>167</v>
      </c>
      <c r="X105" s="102" t="s">
        <v>168</v>
      </c>
      <c r="Y105" s="103" t="s">
        <v>169</v>
      </c>
      <c r="Z105" s="103" t="s">
        <v>170</v>
      </c>
      <c r="AA105" s="103" t="s">
        <v>47</v>
      </c>
      <c r="AB105" s="103" t="s">
        <v>171</v>
      </c>
      <c r="AC105" s="104" t="s">
        <v>172</v>
      </c>
    </row>
    <row r="106" spans="1:29" ht="25.5" customHeight="1" x14ac:dyDescent="0.35">
      <c r="A106" s="188"/>
      <c r="B106" s="190"/>
      <c r="C106" s="99" t="str">
        <f>IF(B106="","",IF(NOT(ISNUMBER(B106)),"DATA_PC invalida",IF(AND(ISNUMBER(parametros!$C$2),ISNUMBER(parametros!$D$2),B106&gt;=parametros!$C$2,B106&lt;=parametros!$D$2),"C0",IF(AND(ISNUMBER(parametros!$C$3),ISNUMBER(parametros!$D$3),B106&gt;=parametros!$C$3,B106&lt;=parametros!$D$3),"C1",IF(AND(ISNUMBER(parametros!$C$4),ISNUMBER(parametros!$D$4),B106&gt;=parametros!$C$4,B106&lt;=parametros!$D$4),"C2",IF(AND(ISNUMBER(parametros!$C$5),ISNUMBER(parametros!$D$5),B106&gt;=parametros!$C$5,B106&lt;=parametros!$D$5),"C3",IF(AND(ISNUMBER(parametros!$C$6),ISNUMBER(parametros!$D$6),B106&gt;=parametros!$C$6,B106&lt;=parametros!$D$6),"C4","Fora dos ciclos")))))))</f>
        <v/>
      </c>
      <c r="D106" s="100"/>
      <c r="E106" s="78" t="str">
        <f>IF(C106="","",IFERROR(VLOOKUP(C106,parametros!$A$11:$E$15,5,0),""))</f>
        <v/>
      </c>
      <c r="F106" s="79" t="str">
        <f t="shared" si="7"/>
        <v/>
      </c>
      <c r="G106" s="101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8" t="str">
        <f t="shared" si="11"/>
        <v/>
      </c>
      <c r="V106" s="216" t="s">
        <v>47</v>
      </c>
      <c r="W106" s="102" t="s">
        <v>167</v>
      </c>
      <c r="X106" s="102" t="s">
        <v>168</v>
      </c>
      <c r="Y106" s="103" t="s">
        <v>169</v>
      </c>
      <c r="Z106" s="103" t="s">
        <v>170</v>
      </c>
      <c r="AA106" s="103" t="s">
        <v>47</v>
      </c>
      <c r="AB106" s="103" t="s">
        <v>171</v>
      </c>
      <c r="AC106" s="104" t="s">
        <v>172</v>
      </c>
    </row>
    <row r="107" spans="1:29" ht="25.5" customHeight="1" x14ac:dyDescent="0.35">
      <c r="A107" s="188"/>
      <c r="B107" s="190"/>
      <c r="C107" s="99" t="str">
        <f>IF(B107="","",IF(NOT(ISNUMBER(B107)),"DATA_PC invalida",IF(AND(ISNUMBER(parametros!$C$2),ISNUMBER(parametros!$D$2),B107&gt;=parametros!$C$2,B107&lt;=parametros!$D$2),"C0",IF(AND(ISNUMBER(parametros!$C$3),ISNUMBER(parametros!$D$3),B107&gt;=parametros!$C$3,B107&lt;=parametros!$D$3),"C1",IF(AND(ISNUMBER(parametros!$C$4),ISNUMBER(parametros!$D$4),B107&gt;=parametros!$C$4,B107&lt;=parametros!$D$4),"C2",IF(AND(ISNUMBER(parametros!$C$5),ISNUMBER(parametros!$D$5),B107&gt;=parametros!$C$5,B107&lt;=parametros!$D$5),"C3",IF(AND(ISNUMBER(parametros!$C$6),ISNUMBER(parametros!$D$6),B107&gt;=parametros!$C$6,B107&lt;=parametros!$D$6),"C4","Fora dos ciclos")))))))</f>
        <v/>
      </c>
      <c r="D107" s="100"/>
      <c r="E107" s="78" t="str">
        <f>IF(C107="","",IFERROR(VLOOKUP(C107,parametros!$A$11:$E$15,5,0),""))</f>
        <v/>
      </c>
      <c r="F107" s="79" t="str">
        <f t="shared" si="7"/>
        <v/>
      </c>
      <c r="G107" s="101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8" t="str">
        <f t="shared" si="11"/>
        <v/>
      </c>
      <c r="V107" s="216" t="s">
        <v>47</v>
      </c>
      <c r="W107" s="102" t="s">
        <v>167</v>
      </c>
      <c r="X107" s="102" t="s">
        <v>168</v>
      </c>
      <c r="Y107" s="103" t="s">
        <v>169</v>
      </c>
      <c r="Z107" s="103" t="s">
        <v>170</v>
      </c>
      <c r="AA107" s="103" t="s">
        <v>47</v>
      </c>
      <c r="AB107" s="103" t="s">
        <v>171</v>
      </c>
      <c r="AC107" s="104" t="s">
        <v>172</v>
      </c>
    </row>
    <row r="108" spans="1:29" ht="25.5" customHeight="1" x14ac:dyDescent="0.35">
      <c r="A108" s="188"/>
      <c r="B108" s="190"/>
      <c r="C108" s="99" t="str">
        <f>IF(B108="","",IF(NOT(ISNUMBER(B108)),"DATA_PC invalida",IF(AND(ISNUMBER(parametros!$C$2),ISNUMBER(parametros!$D$2),B108&gt;=parametros!$C$2,B108&lt;=parametros!$D$2),"C0",IF(AND(ISNUMBER(parametros!$C$3),ISNUMBER(parametros!$D$3),B108&gt;=parametros!$C$3,B108&lt;=parametros!$D$3),"C1",IF(AND(ISNUMBER(parametros!$C$4),ISNUMBER(parametros!$D$4),B108&gt;=parametros!$C$4,B108&lt;=parametros!$D$4),"C2",IF(AND(ISNUMBER(parametros!$C$5),ISNUMBER(parametros!$D$5),B108&gt;=parametros!$C$5,B108&lt;=parametros!$D$5),"C3",IF(AND(ISNUMBER(parametros!$C$6),ISNUMBER(parametros!$D$6),B108&gt;=parametros!$C$6,B108&lt;=parametros!$D$6),"C4","Fora dos ciclos")))))))</f>
        <v/>
      </c>
      <c r="D108" s="100"/>
      <c r="E108" s="78" t="str">
        <f>IF(C108="","",IFERROR(VLOOKUP(C108,parametros!$A$11:$E$15,5,0),""))</f>
        <v/>
      </c>
      <c r="F108" s="79" t="str">
        <f t="shared" si="7"/>
        <v/>
      </c>
      <c r="G108" s="101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8" t="str">
        <f t="shared" si="11"/>
        <v/>
      </c>
      <c r="V108" s="216" t="s">
        <v>47</v>
      </c>
      <c r="W108" s="102" t="s">
        <v>167</v>
      </c>
      <c r="X108" s="102" t="s">
        <v>168</v>
      </c>
      <c r="Y108" s="103" t="s">
        <v>169</v>
      </c>
      <c r="Z108" s="103" t="s">
        <v>170</v>
      </c>
      <c r="AA108" s="103" t="s">
        <v>47</v>
      </c>
      <c r="AB108" s="103" t="s">
        <v>171</v>
      </c>
      <c r="AC108" s="104" t="s">
        <v>172</v>
      </c>
    </row>
    <row r="109" spans="1:29" ht="25.5" customHeight="1" x14ac:dyDescent="0.35">
      <c r="A109" s="188"/>
      <c r="B109" s="190"/>
      <c r="C109" s="99" t="str">
        <f>IF(B109="","",IF(NOT(ISNUMBER(B109)),"DATA_PC invalida",IF(AND(ISNUMBER(parametros!$C$2),ISNUMBER(parametros!$D$2),B109&gt;=parametros!$C$2,B109&lt;=parametros!$D$2),"C0",IF(AND(ISNUMBER(parametros!$C$3),ISNUMBER(parametros!$D$3),B109&gt;=parametros!$C$3,B109&lt;=parametros!$D$3),"C1",IF(AND(ISNUMBER(parametros!$C$4),ISNUMBER(parametros!$D$4),B109&gt;=parametros!$C$4,B109&lt;=parametros!$D$4),"C2",IF(AND(ISNUMBER(parametros!$C$5),ISNUMBER(parametros!$D$5),B109&gt;=parametros!$C$5,B109&lt;=parametros!$D$5),"C3",IF(AND(ISNUMBER(parametros!$C$6),ISNUMBER(parametros!$D$6),B109&gt;=parametros!$C$6,B109&lt;=parametros!$D$6),"C4","Fora dos ciclos")))))))</f>
        <v/>
      </c>
      <c r="D109" s="100"/>
      <c r="E109" s="78" t="str">
        <f>IF(C109="","",IFERROR(VLOOKUP(C109,parametros!$A$11:$E$15,5,0),""))</f>
        <v/>
      </c>
      <c r="F109" s="79" t="str">
        <f t="shared" si="7"/>
        <v/>
      </c>
      <c r="G109" s="101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8" t="str">
        <f t="shared" si="11"/>
        <v/>
      </c>
      <c r="V109" s="216" t="s">
        <v>47</v>
      </c>
      <c r="W109" s="102" t="s">
        <v>167</v>
      </c>
      <c r="X109" s="102" t="s">
        <v>168</v>
      </c>
      <c r="Y109" s="103" t="s">
        <v>169</v>
      </c>
      <c r="Z109" s="103" t="s">
        <v>170</v>
      </c>
      <c r="AA109" s="103" t="s">
        <v>47</v>
      </c>
      <c r="AB109" s="103" t="s">
        <v>171</v>
      </c>
      <c r="AC109" s="104" t="s">
        <v>172</v>
      </c>
    </row>
    <row r="110" spans="1:29" ht="25.5" customHeight="1" x14ac:dyDescent="0.35">
      <c r="A110" s="188"/>
      <c r="B110" s="190"/>
      <c r="C110" s="99" t="str">
        <f>IF(B110="","",IF(NOT(ISNUMBER(B110)),"DATA_PC invalida",IF(AND(ISNUMBER(parametros!$C$2),ISNUMBER(parametros!$D$2),B110&gt;=parametros!$C$2,B110&lt;=parametros!$D$2),"C0",IF(AND(ISNUMBER(parametros!$C$3),ISNUMBER(parametros!$D$3),B110&gt;=parametros!$C$3,B110&lt;=parametros!$D$3),"C1",IF(AND(ISNUMBER(parametros!$C$4),ISNUMBER(parametros!$D$4),B110&gt;=parametros!$C$4,B110&lt;=parametros!$D$4),"C2",IF(AND(ISNUMBER(parametros!$C$5),ISNUMBER(parametros!$D$5),B110&gt;=parametros!$C$5,B110&lt;=parametros!$D$5),"C3",IF(AND(ISNUMBER(parametros!$C$6),ISNUMBER(parametros!$D$6),B110&gt;=parametros!$C$6,B110&lt;=parametros!$D$6),"C4","Fora dos ciclos")))))))</f>
        <v/>
      </c>
      <c r="D110" s="100"/>
      <c r="E110" s="78" t="str">
        <f>IF(C110="","",IFERROR(VLOOKUP(C110,parametros!$A$11:$E$15,5,0),""))</f>
        <v/>
      </c>
      <c r="F110" s="79" t="str">
        <f t="shared" si="7"/>
        <v/>
      </c>
      <c r="G110" s="101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8" t="str">
        <f t="shared" si="11"/>
        <v/>
      </c>
      <c r="V110" s="216" t="s">
        <v>47</v>
      </c>
      <c r="W110" s="102" t="s">
        <v>167</v>
      </c>
      <c r="X110" s="102" t="s">
        <v>168</v>
      </c>
      <c r="Y110" s="103" t="s">
        <v>169</v>
      </c>
      <c r="Z110" s="103" t="s">
        <v>170</v>
      </c>
      <c r="AA110" s="103" t="s">
        <v>47</v>
      </c>
      <c r="AB110" s="103" t="s">
        <v>171</v>
      </c>
      <c r="AC110" s="104" t="s">
        <v>172</v>
      </c>
    </row>
    <row r="111" spans="1:29" ht="25.5" customHeight="1" x14ac:dyDescent="0.35">
      <c r="A111" s="188"/>
      <c r="B111" s="190"/>
      <c r="C111" s="99" t="str">
        <f>IF(B111="","",IF(NOT(ISNUMBER(B111)),"DATA_PC invalida",IF(AND(ISNUMBER(parametros!$C$2),ISNUMBER(parametros!$D$2),B111&gt;=parametros!$C$2,B111&lt;=parametros!$D$2),"C0",IF(AND(ISNUMBER(parametros!$C$3),ISNUMBER(parametros!$D$3),B111&gt;=parametros!$C$3,B111&lt;=parametros!$D$3),"C1",IF(AND(ISNUMBER(parametros!$C$4),ISNUMBER(parametros!$D$4),B111&gt;=parametros!$C$4,B111&lt;=parametros!$D$4),"C2",IF(AND(ISNUMBER(parametros!$C$5),ISNUMBER(parametros!$D$5),B111&gt;=parametros!$C$5,B111&lt;=parametros!$D$5),"C3",IF(AND(ISNUMBER(parametros!$C$6),ISNUMBER(parametros!$D$6),B111&gt;=parametros!$C$6,B111&lt;=parametros!$D$6),"C4","Fora dos ciclos")))))))</f>
        <v/>
      </c>
      <c r="D111" s="100"/>
      <c r="E111" s="78" t="str">
        <f>IF(C111="","",IFERROR(VLOOKUP(C111,parametros!$A$11:$E$15,5,0),""))</f>
        <v/>
      </c>
      <c r="F111" s="79" t="str">
        <f t="shared" si="7"/>
        <v/>
      </c>
      <c r="G111" s="101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8" t="str">
        <f t="shared" si="11"/>
        <v/>
      </c>
      <c r="V111" s="216" t="s">
        <v>47</v>
      </c>
      <c r="W111" s="102" t="s">
        <v>167</v>
      </c>
      <c r="X111" s="102" t="s">
        <v>168</v>
      </c>
      <c r="Y111" s="103" t="s">
        <v>169</v>
      </c>
      <c r="Z111" s="103" t="s">
        <v>170</v>
      </c>
      <c r="AA111" s="103" t="s">
        <v>47</v>
      </c>
      <c r="AB111" s="103" t="s">
        <v>171</v>
      </c>
      <c r="AC111" s="104" t="s">
        <v>172</v>
      </c>
    </row>
    <row r="112" spans="1:29" ht="25.5" customHeight="1" x14ac:dyDescent="0.35">
      <c r="A112" s="188"/>
      <c r="B112" s="190"/>
      <c r="C112" s="99" t="str">
        <f>IF(B112="","",IF(NOT(ISNUMBER(B112)),"DATA_PC invalida",IF(AND(ISNUMBER(parametros!$C$2),ISNUMBER(parametros!$D$2),B112&gt;=parametros!$C$2,B112&lt;=parametros!$D$2),"C0",IF(AND(ISNUMBER(parametros!$C$3),ISNUMBER(parametros!$D$3),B112&gt;=parametros!$C$3,B112&lt;=parametros!$D$3),"C1",IF(AND(ISNUMBER(parametros!$C$4),ISNUMBER(parametros!$D$4),B112&gt;=parametros!$C$4,B112&lt;=parametros!$D$4),"C2",IF(AND(ISNUMBER(parametros!$C$5),ISNUMBER(parametros!$D$5),B112&gt;=parametros!$C$5,B112&lt;=parametros!$D$5),"C3",IF(AND(ISNUMBER(parametros!$C$6),ISNUMBER(parametros!$D$6),B112&gt;=parametros!$C$6,B112&lt;=parametros!$D$6),"C4","Fora dos ciclos")))))))</f>
        <v/>
      </c>
      <c r="D112" s="100"/>
      <c r="E112" s="78" t="str">
        <f>IF(C112="","",IFERROR(VLOOKUP(C112,parametros!$A$11:$E$15,5,0),""))</f>
        <v/>
      </c>
      <c r="F112" s="79" t="str">
        <f t="shared" si="7"/>
        <v/>
      </c>
      <c r="G112" s="101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8" t="str">
        <f t="shared" si="11"/>
        <v/>
      </c>
      <c r="V112" s="216" t="s">
        <v>47</v>
      </c>
      <c r="W112" s="102" t="s">
        <v>167</v>
      </c>
      <c r="X112" s="102" t="s">
        <v>168</v>
      </c>
      <c r="Y112" s="103" t="s">
        <v>169</v>
      </c>
      <c r="Z112" s="103" t="s">
        <v>170</v>
      </c>
      <c r="AA112" s="103" t="s">
        <v>47</v>
      </c>
      <c r="AB112" s="103" t="s">
        <v>171</v>
      </c>
      <c r="AC112" s="104" t="s">
        <v>172</v>
      </c>
    </row>
    <row r="113" spans="1:29" ht="25.5" customHeight="1" x14ac:dyDescent="0.35">
      <c r="A113" s="188"/>
      <c r="B113" s="190"/>
      <c r="C113" s="99" t="str">
        <f>IF(B113="","",IF(NOT(ISNUMBER(B113)),"DATA_PC invalida",IF(AND(ISNUMBER(parametros!$C$2),ISNUMBER(parametros!$D$2),B113&gt;=parametros!$C$2,B113&lt;=parametros!$D$2),"C0",IF(AND(ISNUMBER(parametros!$C$3),ISNUMBER(parametros!$D$3),B113&gt;=parametros!$C$3,B113&lt;=parametros!$D$3),"C1",IF(AND(ISNUMBER(parametros!$C$4),ISNUMBER(parametros!$D$4),B113&gt;=parametros!$C$4,B113&lt;=parametros!$D$4),"C2",IF(AND(ISNUMBER(parametros!$C$5),ISNUMBER(parametros!$D$5),B113&gt;=parametros!$C$5,B113&lt;=parametros!$D$5),"C3",IF(AND(ISNUMBER(parametros!$C$6),ISNUMBER(parametros!$D$6),B113&gt;=parametros!$C$6,B113&lt;=parametros!$D$6),"C4","Fora dos ciclos")))))))</f>
        <v/>
      </c>
      <c r="D113" s="100"/>
      <c r="E113" s="78" t="str">
        <f>IF(C113="","",IFERROR(VLOOKUP(C113,parametros!$A$11:$E$15,5,0),""))</f>
        <v/>
      </c>
      <c r="F113" s="79" t="str">
        <f t="shared" si="7"/>
        <v/>
      </c>
      <c r="G113" s="101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8" t="str">
        <f t="shared" si="11"/>
        <v/>
      </c>
      <c r="V113" s="216" t="s">
        <v>47</v>
      </c>
      <c r="W113" s="102" t="s">
        <v>167</v>
      </c>
      <c r="X113" s="102" t="s">
        <v>168</v>
      </c>
      <c r="Y113" s="103" t="s">
        <v>169</v>
      </c>
      <c r="Z113" s="103" t="s">
        <v>170</v>
      </c>
      <c r="AA113" s="103" t="s">
        <v>47</v>
      </c>
      <c r="AB113" s="103" t="s">
        <v>171</v>
      </c>
      <c r="AC113" s="104" t="s">
        <v>172</v>
      </c>
    </row>
    <row r="114" spans="1:29" ht="25.5" customHeight="1" x14ac:dyDescent="0.35">
      <c r="A114" s="188"/>
      <c r="B114" s="190"/>
      <c r="C114" s="99" t="str">
        <f>IF(B114="","",IF(NOT(ISNUMBER(B114)),"DATA_PC invalida",IF(AND(ISNUMBER(parametros!$C$2),ISNUMBER(parametros!$D$2),B114&gt;=parametros!$C$2,B114&lt;=parametros!$D$2),"C0",IF(AND(ISNUMBER(parametros!$C$3),ISNUMBER(parametros!$D$3),B114&gt;=parametros!$C$3,B114&lt;=parametros!$D$3),"C1",IF(AND(ISNUMBER(parametros!$C$4),ISNUMBER(parametros!$D$4),B114&gt;=parametros!$C$4,B114&lt;=parametros!$D$4),"C2",IF(AND(ISNUMBER(parametros!$C$5),ISNUMBER(parametros!$D$5),B114&gt;=parametros!$C$5,B114&lt;=parametros!$D$5),"C3",IF(AND(ISNUMBER(parametros!$C$6),ISNUMBER(parametros!$D$6),B114&gt;=parametros!$C$6,B114&lt;=parametros!$D$6),"C4","Fora dos ciclos")))))))</f>
        <v/>
      </c>
      <c r="D114" s="100"/>
      <c r="E114" s="78" t="str">
        <f>IF(C114="","",IFERROR(VLOOKUP(C114,parametros!$A$11:$E$15,5,0),""))</f>
        <v/>
      </c>
      <c r="F114" s="79" t="str">
        <f t="shared" si="7"/>
        <v/>
      </c>
      <c r="G114" s="101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8" t="str">
        <f t="shared" si="11"/>
        <v/>
      </c>
      <c r="V114" s="216" t="s">
        <v>47</v>
      </c>
      <c r="W114" s="102" t="s">
        <v>167</v>
      </c>
      <c r="X114" s="102" t="s">
        <v>168</v>
      </c>
      <c r="Y114" s="103" t="s">
        <v>169</v>
      </c>
      <c r="Z114" s="103" t="s">
        <v>170</v>
      </c>
      <c r="AA114" s="103" t="s">
        <v>47</v>
      </c>
      <c r="AB114" s="103" t="s">
        <v>171</v>
      </c>
      <c r="AC114" s="104" t="s">
        <v>172</v>
      </c>
    </row>
    <row r="115" spans="1:29" ht="25.5" customHeight="1" x14ac:dyDescent="0.35">
      <c r="A115" s="188"/>
      <c r="B115" s="190"/>
      <c r="C115" s="99" t="str">
        <f>IF(B115="","",IF(NOT(ISNUMBER(B115)),"DATA_PC invalida",IF(AND(ISNUMBER(parametros!$C$2),ISNUMBER(parametros!$D$2),B115&gt;=parametros!$C$2,B115&lt;=parametros!$D$2),"C0",IF(AND(ISNUMBER(parametros!$C$3),ISNUMBER(parametros!$D$3),B115&gt;=parametros!$C$3,B115&lt;=parametros!$D$3),"C1",IF(AND(ISNUMBER(parametros!$C$4),ISNUMBER(parametros!$D$4),B115&gt;=parametros!$C$4,B115&lt;=parametros!$D$4),"C2",IF(AND(ISNUMBER(parametros!$C$5),ISNUMBER(parametros!$D$5),B115&gt;=parametros!$C$5,B115&lt;=parametros!$D$5),"C3",IF(AND(ISNUMBER(parametros!$C$6),ISNUMBER(parametros!$D$6),B115&gt;=parametros!$C$6,B115&lt;=parametros!$D$6),"C4","Fora dos ciclos")))))))</f>
        <v/>
      </c>
      <c r="D115" s="100"/>
      <c r="E115" s="78" t="str">
        <f>IF(C115="","",IFERROR(VLOOKUP(C115,parametros!$A$11:$E$15,5,0),""))</f>
        <v/>
      </c>
      <c r="F115" s="79" t="str">
        <f t="shared" si="7"/>
        <v/>
      </c>
      <c r="G115" s="101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8" t="str">
        <f t="shared" si="11"/>
        <v/>
      </c>
      <c r="V115" s="216" t="s">
        <v>47</v>
      </c>
      <c r="W115" s="102" t="s">
        <v>167</v>
      </c>
      <c r="X115" s="102" t="s">
        <v>168</v>
      </c>
      <c r="Y115" s="103" t="s">
        <v>169</v>
      </c>
      <c r="Z115" s="103" t="s">
        <v>170</v>
      </c>
      <c r="AA115" s="103" t="s">
        <v>47</v>
      </c>
      <c r="AB115" s="103" t="s">
        <v>171</v>
      </c>
      <c r="AC115" s="104" t="s">
        <v>172</v>
      </c>
    </row>
    <row r="116" spans="1:29" ht="25.5" customHeight="1" x14ac:dyDescent="0.35">
      <c r="A116" s="188"/>
      <c r="B116" s="190"/>
      <c r="C116" s="99" t="str">
        <f>IF(B116="","",IF(NOT(ISNUMBER(B116)),"DATA_PC invalida",IF(AND(ISNUMBER(parametros!$C$2),ISNUMBER(parametros!$D$2),B116&gt;=parametros!$C$2,B116&lt;=parametros!$D$2),"C0",IF(AND(ISNUMBER(parametros!$C$3),ISNUMBER(parametros!$D$3),B116&gt;=parametros!$C$3,B116&lt;=parametros!$D$3),"C1",IF(AND(ISNUMBER(parametros!$C$4),ISNUMBER(parametros!$D$4),B116&gt;=parametros!$C$4,B116&lt;=parametros!$D$4),"C2",IF(AND(ISNUMBER(parametros!$C$5),ISNUMBER(parametros!$D$5),B116&gt;=parametros!$C$5,B116&lt;=parametros!$D$5),"C3",IF(AND(ISNUMBER(parametros!$C$6),ISNUMBER(parametros!$D$6),B116&gt;=parametros!$C$6,B116&lt;=parametros!$D$6),"C4","Fora dos ciclos")))))))</f>
        <v/>
      </c>
      <c r="D116" s="100"/>
      <c r="E116" s="78" t="str">
        <f>IF(C116="","",IFERROR(VLOOKUP(C116,parametros!$A$11:$E$15,5,0),""))</f>
        <v/>
      </c>
      <c r="F116" s="79" t="str">
        <f t="shared" si="7"/>
        <v/>
      </c>
      <c r="G116" s="101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8" t="str">
        <f t="shared" si="11"/>
        <v/>
      </c>
      <c r="V116" s="216" t="s">
        <v>47</v>
      </c>
      <c r="W116" s="102" t="s">
        <v>167</v>
      </c>
      <c r="X116" s="102" t="s">
        <v>168</v>
      </c>
      <c r="Y116" s="103" t="s">
        <v>169</v>
      </c>
      <c r="Z116" s="103" t="s">
        <v>170</v>
      </c>
      <c r="AA116" s="103" t="s">
        <v>47</v>
      </c>
      <c r="AB116" s="103" t="s">
        <v>171</v>
      </c>
      <c r="AC116" s="104" t="s">
        <v>172</v>
      </c>
    </row>
    <row r="117" spans="1:29" ht="25.5" customHeight="1" x14ac:dyDescent="0.35">
      <c r="A117" s="188"/>
      <c r="B117" s="190"/>
      <c r="C117" s="99" t="str">
        <f>IF(B117="","",IF(NOT(ISNUMBER(B117)),"DATA_PC invalida",IF(AND(ISNUMBER(parametros!$C$2),ISNUMBER(parametros!$D$2),B117&gt;=parametros!$C$2,B117&lt;=parametros!$D$2),"C0",IF(AND(ISNUMBER(parametros!$C$3),ISNUMBER(parametros!$D$3),B117&gt;=parametros!$C$3,B117&lt;=parametros!$D$3),"C1",IF(AND(ISNUMBER(parametros!$C$4),ISNUMBER(parametros!$D$4),B117&gt;=parametros!$C$4,B117&lt;=parametros!$D$4),"C2",IF(AND(ISNUMBER(parametros!$C$5),ISNUMBER(parametros!$D$5),B117&gt;=parametros!$C$5,B117&lt;=parametros!$D$5),"C3",IF(AND(ISNUMBER(parametros!$C$6),ISNUMBER(parametros!$D$6),B117&gt;=parametros!$C$6,B117&lt;=parametros!$D$6),"C4","Fora dos ciclos")))))))</f>
        <v/>
      </c>
      <c r="D117" s="100"/>
      <c r="E117" s="78" t="str">
        <f>IF(C117="","",IFERROR(VLOOKUP(C117,parametros!$A$11:$E$15,5,0),""))</f>
        <v/>
      </c>
      <c r="F117" s="79" t="str">
        <f t="shared" si="7"/>
        <v/>
      </c>
      <c r="G117" s="101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8" t="str">
        <f t="shared" si="11"/>
        <v/>
      </c>
      <c r="V117" s="216" t="s">
        <v>47</v>
      </c>
      <c r="W117" s="102" t="s">
        <v>167</v>
      </c>
      <c r="X117" s="102" t="s">
        <v>168</v>
      </c>
      <c r="Y117" s="103" t="s">
        <v>169</v>
      </c>
      <c r="Z117" s="103" t="s">
        <v>170</v>
      </c>
      <c r="AA117" s="103" t="s">
        <v>47</v>
      </c>
      <c r="AB117" s="103" t="s">
        <v>171</v>
      </c>
      <c r="AC117" s="104" t="s">
        <v>172</v>
      </c>
    </row>
    <row r="118" spans="1:29" ht="25.5" customHeight="1" x14ac:dyDescent="0.35">
      <c r="A118" s="188"/>
      <c r="B118" s="190"/>
      <c r="C118" s="99" t="str">
        <f>IF(B118="","",IF(NOT(ISNUMBER(B118)),"DATA_PC invalida",IF(AND(ISNUMBER(parametros!$C$2),ISNUMBER(parametros!$D$2),B118&gt;=parametros!$C$2,B118&lt;=parametros!$D$2),"C0",IF(AND(ISNUMBER(parametros!$C$3),ISNUMBER(parametros!$D$3),B118&gt;=parametros!$C$3,B118&lt;=parametros!$D$3),"C1",IF(AND(ISNUMBER(parametros!$C$4),ISNUMBER(parametros!$D$4),B118&gt;=parametros!$C$4,B118&lt;=parametros!$D$4),"C2",IF(AND(ISNUMBER(parametros!$C$5),ISNUMBER(parametros!$D$5),B118&gt;=parametros!$C$5,B118&lt;=parametros!$D$5),"C3",IF(AND(ISNUMBER(parametros!$C$6),ISNUMBER(parametros!$D$6),B118&gt;=parametros!$C$6,B118&lt;=parametros!$D$6),"C4","Fora dos ciclos")))))))</f>
        <v/>
      </c>
      <c r="D118" s="100"/>
      <c r="E118" s="78" t="str">
        <f>IF(C118="","",IFERROR(VLOOKUP(C118,parametros!$A$11:$E$15,5,0),""))</f>
        <v/>
      </c>
      <c r="F118" s="79" t="str">
        <f t="shared" si="7"/>
        <v/>
      </c>
      <c r="G118" s="101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8" t="str">
        <f t="shared" si="11"/>
        <v/>
      </c>
      <c r="V118" s="216" t="s">
        <v>47</v>
      </c>
      <c r="W118" s="102" t="s">
        <v>167</v>
      </c>
      <c r="X118" s="102" t="s">
        <v>168</v>
      </c>
      <c r="Y118" s="103" t="s">
        <v>169</v>
      </c>
      <c r="Z118" s="103" t="s">
        <v>170</v>
      </c>
      <c r="AA118" s="103" t="s">
        <v>47</v>
      </c>
      <c r="AB118" s="103" t="s">
        <v>171</v>
      </c>
      <c r="AC118" s="104" t="s">
        <v>172</v>
      </c>
    </row>
    <row r="119" spans="1:29" ht="25.5" customHeight="1" x14ac:dyDescent="0.35">
      <c r="A119" s="188"/>
      <c r="B119" s="190"/>
      <c r="C119" s="99" t="str">
        <f>IF(B119="","",IF(NOT(ISNUMBER(B119)),"DATA_PC invalida",IF(AND(ISNUMBER(parametros!$C$2),ISNUMBER(parametros!$D$2),B119&gt;=parametros!$C$2,B119&lt;=parametros!$D$2),"C0",IF(AND(ISNUMBER(parametros!$C$3),ISNUMBER(parametros!$D$3),B119&gt;=parametros!$C$3,B119&lt;=parametros!$D$3),"C1",IF(AND(ISNUMBER(parametros!$C$4),ISNUMBER(parametros!$D$4),B119&gt;=parametros!$C$4,B119&lt;=parametros!$D$4),"C2",IF(AND(ISNUMBER(parametros!$C$5),ISNUMBER(parametros!$D$5),B119&gt;=parametros!$C$5,B119&lt;=parametros!$D$5),"C3",IF(AND(ISNUMBER(parametros!$C$6),ISNUMBER(parametros!$D$6),B119&gt;=parametros!$C$6,B119&lt;=parametros!$D$6),"C4","Fora dos ciclos")))))))</f>
        <v/>
      </c>
      <c r="D119" s="100"/>
      <c r="E119" s="78" t="str">
        <f>IF(C119="","",IFERROR(VLOOKUP(C119,parametros!$A$11:$E$15,5,0),""))</f>
        <v/>
      </c>
      <c r="F119" s="79" t="str">
        <f t="shared" si="7"/>
        <v/>
      </c>
      <c r="G119" s="101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8" t="str">
        <f t="shared" si="11"/>
        <v/>
      </c>
      <c r="V119" s="216" t="s">
        <v>47</v>
      </c>
      <c r="W119" s="102" t="s">
        <v>167</v>
      </c>
      <c r="X119" s="102" t="s">
        <v>168</v>
      </c>
      <c r="Y119" s="103" t="s">
        <v>169</v>
      </c>
      <c r="Z119" s="103" t="s">
        <v>170</v>
      </c>
      <c r="AA119" s="103" t="s">
        <v>47</v>
      </c>
      <c r="AB119" s="103" t="s">
        <v>171</v>
      </c>
      <c r="AC119" s="104" t="s">
        <v>172</v>
      </c>
    </row>
    <row r="120" spans="1:29" ht="25.5" customHeight="1" x14ac:dyDescent="0.35">
      <c r="A120" s="188"/>
      <c r="B120" s="190"/>
      <c r="C120" s="99" t="str">
        <f>IF(B120="","",IF(NOT(ISNUMBER(B120)),"DATA_PC invalida",IF(AND(ISNUMBER(parametros!$C$2),ISNUMBER(parametros!$D$2),B120&gt;=parametros!$C$2,B120&lt;=parametros!$D$2),"C0",IF(AND(ISNUMBER(parametros!$C$3),ISNUMBER(parametros!$D$3),B120&gt;=parametros!$C$3,B120&lt;=parametros!$D$3),"C1",IF(AND(ISNUMBER(parametros!$C$4),ISNUMBER(parametros!$D$4),B120&gt;=parametros!$C$4,B120&lt;=parametros!$D$4),"C2",IF(AND(ISNUMBER(parametros!$C$5),ISNUMBER(parametros!$D$5),B120&gt;=parametros!$C$5,B120&lt;=parametros!$D$5),"C3",IF(AND(ISNUMBER(parametros!$C$6),ISNUMBER(parametros!$D$6),B120&gt;=parametros!$C$6,B120&lt;=parametros!$D$6),"C4","Fora dos ciclos")))))))</f>
        <v/>
      </c>
      <c r="D120" s="100"/>
      <c r="E120" s="78" t="str">
        <f>IF(C120="","",IFERROR(VLOOKUP(C120,parametros!$A$11:$E$15,5,0),""))</f>
        <v/>
      </c>
      <c r="F120" s="79" t="str">
        <f t="shared" si="7"/>
        <v/>
      </c>
      <c r="G120" s="101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8" t="str">
        <f t="shared" si="11"/>
        <v/>
      </c>
      <c r="V120" s="216" t="s">
        <v>47</v>
      </c>
      <c r="W120" s="102" t="s">
        <v>167</v>
      </c>
      <c r="X120" s="102" t="s">
        <v>168</v>
      </c>
      <c r="Y120" s="103" t="s">
        <v>169</v>
      </c>
      <c r="Z120" s="103" t="s">
        <v>170</v>
      </c>
      <c r="AA120" s="103" t="s">
        <v>47</v>
      </c>
      <c r="AB120" s="103" t="s">
        <v>171</v>
      </c>
      <c r="AC120" s="104" t="s">
        <v>172</v>
      </c>
    </row>
    <row r="121" spans="1:29" ht="25.5" customHeight="1" x14ac:dyDescent="0.35">
      <c r="A121" s="188"/>
      <c r="B121" s="190"/>
      <c r="C121" s="99" t="str">
        <f>IF(B121="","",IF(NOT(ISNUMBER(B121)),"DATA_PC invalida",IF(AND(ISNUMBER(parametros!$C$2),ISNUMBER(parametros!$D$2),B121&gt;=parametros!$C$2,B121&lt;=parametros!$D$2),"C0",IF(AND(ISNUMBER(parametros!$C$3),ISNUMBER(parametros!$D$3),B121&gt;=parametros!$C$3,B121&lt;=parametros!$D$3),"C1",IF(AND(ISNUMBER(parametros!$C$4),ISNUMBER(parametros!$D$4),B121&gt;=parametros!$C$4,B121&lt;=parametros!$D$4),"C2",IF(AND(ISNUMBER(parametros!$C$5),ISNUMBER(parametros!$D$5),B121&gt;=parametros!$C$5,B121&lt;=parametros!$D$5),"C3",IF(AND(ISNUMBER(parametros!$C$6),ISNUMBER(parametros!$D$6),B121&gt;=parametros!$C$6,B121&lt;=parametros!$D$6),"C4","Fora dos ciclos")))))))</f>
        <v/>
      </c>
      <c r="D121" s="100"/>
      <c r="E121" s="78" t="str">
        <f>IF(C121="","",IFERROR(VLOOKUP(C121,parametros!$A$11:$E$15,5,0),""))</f>
        <v/>
      </c>
      <c r="F121" s="79" t="str">
        <f t="shared" si="7"/>
        <v/>
      </c>
      <c r="G121" s="101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8" t="str">
        <f t="shared" si="11"/>
        <v/>
      </c>
      <c r="V121" s="216" t="s">
        <v>47</v>
      </c>
      <c r="W121" s="102" t="s">
        <v>167</v>
      </c>
      <c r="X121" s="102" t="s">
        <v>168</v>
      </c>
      <c r="Y121" s="103" t="s">
        <v>169</v>
      </c>
      <c r="Z121" s="103" t="s">
        <v>170</v>
      </c>
      <c r="AA121" s="103" t="s">
        <v>47</v>
      </c>
      <c r="AB121" s="103" t="s">
        <v>171</v>
      </c>
      <c r="AC121" s="104" t="s">
        <v>172</v>
      </c>
    </row>
    <row r="122" spans="1:29" ht="25.5" customHeight="1" x14ac:dyDescent="0.35">
      <c r="A122" s="188"/>
      <c r="B122" s="190"/>
      <c r="C122" s="99" t="str">
        <f>IF(B122="","",IF(NOT(ISNUMBER(B122)),"DATA_PC invalida",IF(AND(ISNUMBER(parametros!$C$2),ISNUMBER(parametros!$D$2),B122&gt;=parametros!$C$2,B122&lt;=parametros!$D$2),"C0",IF(AND(ISNUMBER(parametros!$C$3),ISNUMBER(parametros!$D$3),B122&gt;=parametros!$C$3,B122&lt;=parametros!$D$3),"C1",IF(AND(ISNUMBER(parametros!$C$4),ISNUMBER(parametros!$D$4),B122&gt;=parametros!$C$4,B122&lt;=parametros!$D$4),"C2",IF(AND(ISNUMBER(parametros!$C$5),ISNUMBER(parametros!$D$5),B122&gt;=parametros!$C$5,B122&lt;=parametros!$D$5),"C3",IF(AND(ISNUMBER(parametros!$C$6),ISNUMBER(parametros!$D$6),B122&gt;=parametros!$C$6,B122&lt;=parametros!$D$6),"C4","Fora dos ciclos")))))))</f>
        <v/>
      </c>
      <c r="D122" s="100"/>
      <c r="E122" s="78" t="str">
        <f>IF(C122="","",IFERROR(VLOOKUP(C122,parametros!$A$11:$E$15,5,0),""))</f>
        <v/>
      </c>
      <c r="F122" s="79" t="str">
        <f t="shared" si="7"/>
        <v/>
      </c>
      <c r="G122" s="101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8" t="str">
        <f t="shared" si="11"/>
        <v/>
      </c>
      <c r="V122" s="216" t="s">
        <v>47</v>
      </c>
      <c r="W122" s="102" t="s">
        <v>167</v>
      </c>
      <c r="X122" s="102" t="s">
        <v>168</v>
      </c>
      <c r="Y122" s="103" t="s">
        <v>169</v>
      </c>
      <c r="Z122" s="103" t="s">
        <v>170</v>
      </c>
      <c r="AA122" s="103" t="s">
        <v>47</v>
      </c>
      <c r="AB122" s="103" t="s">
        <v>171</v>
      </c>
      <c r="AC122" s="104" t="s">
        <v>172</v>
      </c>
    </row>
    <row r="123" spans="1:29" ht="25.5" customHeight="1" x14ac:dyDescent="0.35">
      <c r="A123" s="188"/>
      <c r="B123" s="190"/>
      <c r="C123" s="99" t="str">
        <f>IF(B123="","",IF(NOT(ISNUMBER(B123)),"DATA_PC invalida",IF(AND(ISNUMBER(parametros!$C$2),ISNUMBER(parametros!$D$2),B123&gt;=parametros!$C$2,B123&lt;=parametros!$D$2),"C0",IF(AND(ISNUMBER(parametros!$C$3),ISNUMBER(parametros!$D$3),B123&gt;=parametros!$C$3,B123&lt;=parametros!$D$3),"C1",IF(AND(ISNUMBER(parametros!$C$4),ISNUMBER(parametros!$D$4),B123&gt;=parametros!$C$4,B123&lt;=parametros!$D$4),"C2",IF(AND(ISNUMBER(parametros!$C$5),ISNUMBER(parametros!$D$5),B123&gt;=parametros!$C$5,B123&lt;=parametros!$D$5),"C3",IF(AND(ISNUMBER(parametros!$C$6),ISNUMBER(parametros!$D$6),B123&gt;=parametros!$C$6,B123&lt;=parametros!$D$6),"C4","Fora dos ciclos")))))))</f>
        <v/>
      </c>
      <c r="D123" s="100"/>
      <c r="E123" s="78" t="str">
        <f>IF(C123="","",IFERROR(VLOOKUP(C123,parametros!$A$11:$E$15,5,0),""))</f>
        <v/>
      </c>
      <c r="F123" s="79" t="str">
        <f t="shared" si="7"/>
        <v/>
      </c>
      <c r="G123" s="101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8" t="str">
        <f t="shared" si="11"/>
        <v/>
      </c>
      <c r="V123" s="216" t="s">
        <v>47</v>
      </c>
      <c r="W123" s="102" t="s">
        <v>167</v>
      </c>
      <c r="X123" s="102" t="s">
        <v>168</v>
      </c>
      <c r="Y123" s="103" t="s">
        <v>169</v>
      </c>
      <c r="Z123" s="103" t="s">
        <v>170</v>
      </c>
      <c r="AA123" s="103" t="s">
        <v>47</v>
      </c>
      <c r="AB123" s="103" t="s">
        <v>171</v>
      </c>
      <c r="AC123" s="104" t="s">
        <v>172</v>
      </c>
    </row>
    <row r="124" spans="1:29" ht="25.5" customHeight="1" x14ac:dyDescent="0.35">
      <c r="A124" s="188"/>
      <c r="B124" s="190"/>
      <c r="C124" s="99" t="str">
        <f>IF(B124="","",IF(NOT(ISNUMBER(B124)),"DATA_PC invalida",IF(AND(ISNUMBER(parametros!$C$2),ISNUMBER(parametros!$D$2),B124&gt;=parametros!$C$2,B124&lt;=parametros!$D$2),"C0",IF(AND(ISNUMBER(parametros!$C$3),ISNUMBER(parametros!$D$3),B124&gt;=parametros!$C$3,B124&lt;=parametros!$D$3),"C1",IF(AND(ISNUMBER(parametros!$C$4),ISNUMBER(parametros!$D$4),B124&gt;=parametros!$C$4,B124&lt;=parametros!$D$4),"C2",IF(AND(ISNUMBER(parametros!$C$5),ISNUMBER(parametros!$D$5),B124&gt;=parametros!$C$5,B124&lt;=parametros!$D$5),"C3",IF(AND(ISNUMBER(parametros!$C$6),ISNUMBER(parametros!$D$6),B124&gt;=parametros!$C$6,B124&lt;=parametros!$D$6),"C4","Fora dos ciclos")))))))</f>
        <v/>
      </c>
      <c r="D124" s="100"/>
      <c r="E124" s="78" t="str">
        <f>IF(C124="","",IFERROR(VLOOKUP(C124,parametros!$A$11:$E$15,5,0),""))</f>
        <v/>
      </c>
      <c r="F124" s="79" t="str">
        <f t="shared" si="7"/>
        <v/>
      </c>
      <c r="G124" s="101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8" t="str">
        <f t="shared" si="11"/>
        <v/>
      </c>
      <c r="V124" s="216" t="s">
        <v>47</v>
      </c>
      <c r="W124" s="102" t="s">
        <v>167</v>
      </c>
      <c r="X124" s="102" t="s">
        <v>168</v>
      </c>
      <c r="Y124" s="103" t="s">
        <v>169</v>
      </c>
      <c r="Z124" s="103" t="s">
        <v>170</v>
      </c>
      <c r="AA124" s="103" t="s">
        <v>47</v>
      </c>
      <c r="AB124" s="103" t="s">
        <v>171</v>
      </c>
      <c r="AC124" s="104" t="s">
        <v>172</v>
      </c>
    </row>
    <row r="125" spans="1:29" ht="25.5" customHeight="1" x14ac:dyDescent="0.35">
      <c r="A125" s="188"/>
      <c r="B125" s="190"/>
      <c r="C125" s="99" t="str">
        <f>IF(B125="","",IF(NOT(ISNUMBER(B125)),"DATA_PC invalida",IF(AND(ISNUMBER(parametros!$C$2),ISNUMBER(parametros!$D$2),B125&gt;=parametros!$C$2,B125&lt;=parametros!$D$2),"C0",IF(AND(ISNUMBER(parametros!$C$3),ISNUMBER(parametros!$D$3),B125&gt;=parametros!$C$3,B125&lt;=parametros!$D$3),"C1",IF(AND(ISNUMBER(parametros!$C$4),ISNUMBER(parametros!$D$4),B125&gt;=parametros!$C$4,B125&lt;=parametros!$D$4),"C2",IF(AND(ISNUMBER(parametros!$C$5),ISNUMBER(parametros!$D$5),B125&gt;=parametros!$C$5,B125&lt;=parametros!$D$5),"C3",IF(AND(ISNUMBER(parametros!$C$6),ISNUMBER(parametros!$D$6),B125&gt;=parametros!$C$6,B125&lt;=parametros!$D$6),"C4","Fora dos ciclos")))))))</f>
        <v/>
      </c>
      <c r="D125" s="100"/>
      <c r="E125" s="78" t="str">
        <f>IF(C125="","",IFERROR(VLOOKUP(C125,parametros!$A$11:$E$15,5,0),""))</f>
        <v/>
      </c>
      <c r="F125" s="79" t="str">
        <f t="shared" si="7"/>
        <v/>
      </c>
      <c r="G125" s="101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8" t="str">
        <f t="shared" si="11"/>
        <v/>
      </c>
      <c r="V125" s="216" t="s">
        <v>47</v>
      </c>
      <c r="W125" s="102" t="s">
        <v>167</v>
      </c>
      <c r="X125" s="102" t="s">
        <v>168</v>
      </c>
      <c r="Y125" s="103" t="s">
        <v>169</v>
      </c>
      <c r="Z125" s="103" t="s">
        <v>170</v>
      </c>
      <c r="AA125" s="103" t="s">
        <v>47</v>
      </c>
      <c r="AB125" s="103" t="s">
        <v>171</v>
      </c>
      <c r="AC125" s="104" t="s">
        <v>172</v>
      </c>
    </row>
    <row r="126" spans="1:29" ht="25.5" customHeight="1" x14ac:dyDescent="0.35">
      <c r="A126" s="188"/>
      <c r="B126" s="190"/>
      <c r="C126" s="99" t="str">
        <f>IF(B126="","",IF(NOT(ISNUMBER(B126)),"DATA_PC invalida",IF(AND(ISNUMBER(parametros!$C$2),ISNUMBER(parametros!$D$2),B126&gt;=parametros!$C$2,B126&lt;=parametros!$D$2),"C0",IF(AND(ISNUMBER(parametros!$C$3),ISNUMBER(parametros!$D$3),B126&gt;=parametros!$C$3,B126&lt;=parametros!$D$3),"C1",IF(AND(ISNUMBER(parametros!$C$4),ISNUMBER(parametros!$D$4),B126&gt;=parametros!$C$4,B126&lt;=parametros!$D$4),"C2",IF(AND(ISNUMBER(parametros!$C$5),ISNUMBER(parametros!$D$5),B126&gt;=parametros!$C$5,B126&lt;=parametros!$D$5),"C3",IF(AND(ISNUMBER(parametros!$C$6),ISNUMBER(parametros!$D$6),B126&gt;=parametros!$C$6,B126&lt;=parametros!$D$6),"C4","Fora dos ciclos")))))))</f>
        <v/>
      </c>
      <c r="D126" s="100"/>
      <c r="E126" s="78" t="str">
        <f>IF(C126="","",IFERROR(VLOOKUP(C126,parametros!$A$11:$E$15,5,0),""))</f>
        <v/>
      </c>
      <c r="F126" s="79" t="str">
        <f t="shared" si="7"/>
        <v/>
      </c>
      <c r="G126" s="101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8" t="str">
        <f t="shared" si="11"/>
        <v/>
      </c>
      <c r="V126" s="216" t="s">
        <v>47</v>
      </c>
      <c r="W126" s="102" t="s">
        <v>167</v>
      </c>
      <c r="X126" s="102" t="s">
        <v>168</v>
      </c>
      <c r="Y126" s="103" t="s">
        <v>169</v>
      </c>
      <c r="Z126" s="103" t="s">
        <v>170</v>
      </c>
      <c r="AA126" s="103" t="s">
        <v>47</v>
      </c>
      <c r="AB126" s="103" t="s">
        <v>171</v>
      </c>
      <c r="AC126" s="104" t="s">
        <v>172</v>
      </c>
    </row>
    <row r="127" spans="1:29" ht="25.5" customHeight="1" x14ac:dyDescent="0.35">
      <c r="A127" s="188"/>
      <c r="B127" s="190"/>
      <c r="C127" s="99" t="str">
        <f>IF(B127="","",IF(NOT(ISNUMBER(B127)),"DATA_PC invalida",IF(AND(ISNUMBER(parametros!$C$2),ISNUMBER(parametros!$D$2),B127&gt;=parametros!$C$2,B127&lt;=parametros!$D$2),"C0",IF(AND(ISNUMBER(parametros!$C$3),ISNUMBER(parametros!$D$3),B127&gt;=parametros!$C$3,B127&lt;=parametros!$D$3),"C1",IF(AND(ISNUMBER(parametros!$C$4),ISNUMBER(parametros!$D$4),B127&gt;=parametros!$C$4,B127&lt;=parametros!$D$4),"C2",IF(AND(ISNUMBER(parametros!$C$5),ISNUMBER(parametros!$D$5),B127&gt;=parametros!$C$5,B127&lt;=parametros!$D$5),"C3",IF(AND(ISNUMBER(parametros!$C$6),ISNUMBER(parametros!$D$6),B127&gt;=parametros!$C$6,B127&lt;=parametros!$D$6),"C4","Fora dos ciclos")))))))</f>
        <v/>
      </c>
      <c r="D127" s="100"/>
      <c r="E127" s="78" t="str">
        <f>IF(C127="","",IFERROR(VLOOKUP(C127,parametros!$A$11:$E$15,5,0),""))</f>
        <v/>
      </c>
      <c r="F127" s="79" t="str">
        <f t="shared" si="7"/>
        <v/>
      </c>
      <c r="G127" s="101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8" t="str">
        <f t="shared" si="11"/>
        <v/>
      </c>
      <c r="V127" s="216" t="s">
        <v>47</v>
      </c>
      <c r="W127" s="102" t="s">
        <v>167</v>
      </c>
      <c r="X127" s="102" t="s">
        <v>168</v>
      </c>
      <c r="Y127" s="103" t="s">
        <v>169</v>
      </c>
      <c r="Z127" s="103" t="s">
        <v>170</v>
      </c>
      <c r="AA127" s="103" t="s">
        <v>47</v>
      </c>
      <c r="AB127" s="103" t="s">
        <v>171</v>
      </c>
      <c r="AC127" s="104" t="s">
        <v>172</v>
      </c>
    </row>
    <row r="128" spans="1:29" ht="25.5" customHeight="1" x14ac:dyDescent="0.35">
      <c r="A128" s="188"/>
      <c r="B128" s="190"/>
      <c r="C128" s="99" t="str">
        <f>IF(B128="","",IF(NOT(ISNUMBER(B128)),"DATA_PC invalida",IF(AND(ISNUMBER(parametros!$C$2),ISNUMBER(parametros!$D$2),B128&gt;=parametros!$C$2,B128&lt;=parametros!$D$2),"C0",IF(AND(ISNUMBER(parametros!$C$3),ISNUMBER(parametros!$D$3),B128&gt;=parametros!$C$3,B128&lt;=parametros!$D$3),"C1",IF(AND(ISNUMBER(parametros!$C$4),ISNUMBER(parametros!$D$4),B128&gt;=parametros!$C$4,B128&lt;=parametros!$D$4),"C2",IF(AND(ISNUMBER(parametros!$C$5),ISNUMBER(parametros!$D$5),B128&gt;=parametros!$C$5,B128&lt;=parametros!$D$5),"C3",IF(AND(ISNUMBER(parametros!$C$6),ISNUMBER(parametros!$D$6),B128&gt;=parametros!$C$6,B128&lt;=parametros!$D$6),"C4","Fora dos ciclos")))))))</f>
        <v/>
      </c>
      <c r="D128" s="100"/>
      <c r="E128" s="78" t="str">
        <f>IF(C128="","",IFERROR(VLOOKUP(C128,parametros!$A$11:$E$15,5,0),""))</f>
        <v/>
      </c>
      <c r="F128" s="79" t="str">
        <f t="shared" si="7"/>
        <v/>
      </c>
      <c r="G128" s="101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8" t="str">
        <f t="shared" si="11"/>
        <v/>
      </c>
      <c r="V128" s="216" t="s">
        <v>47</v>
      </c>
      <c r="W128" s="102" t="s">
        <v>167</v>
      </c>
      <c r="X128" s="102" t="s">
        <v>168</v>
      </c>
      <c r="Y128" s="103" t="s">
        <v>169</v>
      </c>
      <c r="Z128" s="103" t="s">
        <v>170</v>
      </c>
      <c r="AA128" s="103" t="s">
        <v>47</v>
      </c>
      <c r="AB128" s="103" t="s">
        <v>171</v>
      </c>
      <c r="AC128" s="104" t="s">
        <v>172</v>
      </c>
    </row>
    <row r="129" spans="1:29" ht="25.5" customHeight="1" x14ac:dyDescent="0.35">
      <c r="A129" s="188"/>
      <c r="B129" s="190"/>
      <c r="C129" s="99" t="str">
        <f>IF(B129="","",IF(NOT(ISNUMBER(B129)),"DATA_PC invalida",IF(AND(ISNUMBER(parametros!$C$2),ISNUMBER(parametros!$D$2),B129&gt;=parametros!$C$2,B129&lt;=parametros!$D$2),"C0",IF(AND(ISNUMBER(parametros!$C$3),ISNUMBER(parametros!$D$3),B129&gt;=parametros!$C$3,B129&lt;=parametros!$D$3),"C1",IF(AND(ISNUMBER(parametros!$C$4),ISNUMBER(parametros!$D$4),B129&gt;=parametros!$C$4,B129&lt;=parametros!$D$4),"C2",IF(AND(ISNUMBER(parametros!$C$5),ISNUMBER(parametros!$D$5),B129&gt;=parametros!$C$5,B129&lt;=parametros!$D$5),"C3",IF(AND(ISNUMBER(parametros!$C$6),ISNUMBER(parametros!$D$6),B129&gt;=parametros!$C$6,B129&lt;=parametros!$D$6),"C4","Fora dos ciclos")))))))</f>
        <v/>
      </c>
      <c r="D129" s="100"/>
      <c r="E129" s="78" t="str">
        <f>IF(C129="","",IFERROR(VLOOKUP(C129,parametros!$A$11:$E$15,5,0),""))</f>
        <v/>
      </c>
      <c r="F129" s="79" t="str">
        <f t="shared" si="7"/>
        <v/>
      </c>
      <c r="G129" s="101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8" t="str">
        <f t="shared" si="11"/>
        <v/>
      </c>
      <c r="V129" s="216" t="s">
        <v>47</v>
      </c>
      <c r="W129" s="102" t="s">
        <v>167</v>
      </c>
      <c r="X129" s="102" t="s">
        <v>168</v>
      </c>
      <c r="Y129" s="103" t="s">
        <v>169</v>
      </c>
      <c r="Z129" s="103" t="s">
        <v>170</v>
      </c>
      <c r="AA129" s="103" t="s">
        <v>47</v>
      </c>
      <c r="AB129" s="103" t="s">
        <v>171</v>
      </c>
      <c r="AC129" s="104" t="s">
        <v>172</v>
      </c>
    </row>
    <row r="130" spans="1:29" ht="25.5" customHeight="1" x14ac:dyDescent="0.35">
      <c r="A130" s="188"/>
      <c r="B130" s="190"/>
      <c r="C130" s="99" t="str">
        <f>IF(B130="","",IF(NOT(ISNUMBER(B130)),"DATA_PC invalida",IF(AND(ISNUMBER(parametros!$C$2),ISNUMBER(parametros!$D$2),B130&gt;=parametros!$C$2,B130&lt;=parametros!$D$2),"C0",IF(AND(ISNUMBER(parametros!$C$3),ISNUMBER(parametros!$D$3),B130&gt;=parametros!$C$3,B130&lt;=parametros!$D$3),"C1",IF(AND(ISNUMBER(parametros!$C$4),ISNUMBER(parametros!$D$4),B130&gt;=parametros!$C$4,B130&lt;=parametros!$D$4),"C2",IF(AND(ISNUMBER(parametros!$C$5),ISNUMBER(parametros!$D$5),B130&gt;=parametros!$C$5,B130&lt;=parametros!$D$5),"C3",IF(AND(ISNUMBER(parametros!$C$6),ISNUMBER(parametros!$D$6),B130&gt;=parametros!$C$6,B130&lt;=parametros!$D$6),"C4","Fora dos ciclos")))))))</f>
        <v/>
      </c>
      <c r="D130" s="100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101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8" t="str">
        <f t="shared" ref="U130:U193" si="16">IF(OR($D130="",$H130=""),"",ROUND($D130+$H130,2))</f>
        <v/>
      </c>
      <c r="V130" s="216" t="s">
        <v>47</v>
      </c>
      <c r="W130" s="102" t="s">
        <v>167</v>
      </c>
      <c r="X130" s="102" t="s">
        <v>168</v>
      </c>
      <c r="Y130" s="103" t="s">
        <v>169</v>
      </c>
      <c r="Z130" s="103" t="s">
        <v>170</v>
      </c>
      <c r="AA130" s="103" t="s">
        <v>47</v>
      </c>
      <c r="AB130" s="103" t="s">
        <v>171</v>
      </c>
      <c r="AC130" s="104" t="s">
        <v>172</v>
      </c>
    </row>
    <row r="131" spans="1:29" ht="25.5" customHeight="1" x14ac:dyDescent="0.35">
      <c r="A131" s="188"/>
      <c r="B131" s="190"/>
      <c r="C131" s="99" t="str">
        <f>IF(B131="","",IF(NOT(ISNUMBER(B131)),"DATA_PC invalida",IF(AND(ISNUMBER(parametros!$C$2),ISNUMBER(parametros!$D$2),B131&gt;=parametros!$C$2,B131&lt;=parametros!$D$2),"C0",IF(AND(ISNUMBER(parametros!$C$3),ISNUMBER(parametros!$D$3),B131&gt;=parametros!$C$3,B131&lt;=parametros!$D$3),"C1",IF(AND(ISNUMBER(parametros!$C$4),ISNUMBER(parametros!$D$4),B131&gt;=parametros!$C$4,B131&lt;=parametros!$D$4),"C2",IF(AND(ISNUMBER(parametros!$C$5),ISNUMBER(parametros!$D$5),B131&gt;=parametros!$C$5,B131&lt;=parametros!$D$5),"C3",IF(AND(ISNUMBER(parametros!$C$6),ISNUMBER(parametros!$D$6),B131&gt;=parametros!$C$6,B131&lt;=parametros!$D$6),"C4","Fora dos ciclos")))))))</f>
        <v/>
      </c>
      <c r="D131" s="100"/>
      <c r="E131" s="78" t="str">
        <f>IF(C131="","",IFERROR(VLOOKUP(C131,parametros!$A$11:$E$15,5,0),""))</f>
        <v/>
      </c>
      <c r="F131" s="79" t="str">
        <f t="shared" si="12"/>
        <v/>
      </c>
      <c r="G131" s="101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8" t="str">
        <f t="shared" si="16"/>
        <v/>
      </c>
      <c r="V131" s="216" t="s">
        <v>47</v>
      </c>
      <c r="W131" s="102" t="s">
        <v>167</v>
      </c>
      <c r="X131" s="102" t="s">
        <v>168</v>
      </c>
      <c r="Y131" s="103" t="s">
        <v>169</v>
      </c>
      <c r="Z131" s="103" t="s">
        <v>170</v>
      </c>
      <c r="AA131" s="103" t="s">
        <v>47</v>
      </c>
      <c r="AB131" s="103" t="s">
        <v>171</v>
      </c>
      <c r="AC131" s="104" t="s">
        <v>172</v>
      </c>
    </row>
    <row r="132" spans="1:29" ht="25.5" customHeight="1" x14ac:dyDescent="0.35">
      <c r="A132" s="188"/>
      <c r="B132" s="190"/>
      <c r="C132" s="99" t="str">
        <f>IF(B132="","",IF(NOT(ISNUMBER(B132)),"DATA_PC invalida",IF(AND(ISNUMBER(parametros!$C$2),ISNUMBER(parametros!$D$2),B132&gt;=parametros!$C$2,B132&lt;=parametros!$D$2),"C0",IF(AND(ISNUMBER(parametros!$C$3),ISNUMBER(parametros!$D$3),B132&gt;=parametros!$C$3,B132&lt;=parametros!$D$3),"C1",IF(AND(ISNUMBER(parametros!$C$4),ISNUMBER(parametros!$D$4),B132&gt;=parametros!$C$4,B132&lt;=parametros!$D$4),"C2",IF(AND(ISNUMBER(parametros!$C$5),ISNUMBER(parametros!$D$5),B132&gt;=parametros!$C$5,B132&lt;=parametros!$D$5),"C3",IF(AND(ISNUMBER(parametros!$C$6),ISNUMBER(parametros!$D$6),B132&gt;=parametros!$C$6,B132&lt;=parametros!$D$6),"C4","Fora dos ciclos")))))))</f>
        <v/>
      </c>
      <c r="D132" s="100"/>
      <c r="E132" s="78" t="str">
        <f>IF(C132="","",IFERROR(VLOOKUP(C132,parametros!$A$11:$E$15,5,0),""))</f>
        <v/>
      </c>
      <c r="F132" s="79" t="str">
        <f t="shared" si="12"/>
        <v/>
      </c>
      <c r="G132" s="101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8" t="str">
        <f t="shared" si="16"/>
        <v/>
      </c>
      <c r="V132" s="216" t="s">
        <v>47</v>
      </c>
      <c r="W132" s="102" t="s">
        <v>167</v>
      </c>
      <c r="X132" s="102" t="s">
        <v>168</v>
      </c>
      <c r="Y132" s="103" t="s">
        <v>169</v>
      </c>
      <c r="Z132" s="103" t="s">
        <v>170</v>
      </c>
      <c r="AA132" s="103" t="s">
        <v>47</v>
      </c>
      <c r="AB132" s="103" t="s">
        <v>171</v>
      </c>
      <c r="AC132" s="104" t="s">
        <v>172</v>
      </c>
    </row>
    <row r="133" spans="1:29" ht="25.5" customHeight="1" x14ac:dyDescent="0.35">
      <c r="A133" s="188"/>
      <c r="B133" s="190"/>
      <c r="C133" s="99" t="str">
        <f>IF(B133="","",IF(NOT(ISNUMBER(B133)),"DATA_PC invalida",IF(AND(ISNUMBER(parametros!$C$2),ISNUMBER(parametros!$D$2),B133&gt;=parametros!$C$2,B133&lt;=parametros!$D$2),"C0",IF(AND(ISNUMBER(parametros!$C$3),ISNUMBER(parametros!$D$3),B133&gt;=parametros!$C$3,B133&lt;=parametros!$D$3),"C1",IF(AND(ISNUMBER(parametros!$C$4),ISNUMBER(parametros!$D$4),B133&gt;=parametros!$C$4,B133&lt;=parametros!$D$4),"C2",IF(AND(ISNUMBER(parametros!$C$5),ISNUMBER(parametros!$D$5),B133&gt;=parametros!$C$5,B133&lt;=parametros!$D$5),"C3",IF(AND(ISNUMBER(parametros!$C$6),ISNUMBER(parametros!$D$6),B133&gt;=parametros!$C$6,B133&lt;=parametros!$D$6),"C4","Fora dos ciclos")))))))</f>
        <v/>
      </c>
      <c r="D133" s="100"/>
      <c r="E133" s="78" t="str">
        <f>IF(C133="","",IFERROR(VLOOKUP(C133,parametros!$A$11:$E$15,5,0),""))</f>
        <v/>
      </c>
      <c r="F133" s="79" t="str">
        <f t="shared" si="12"/>
        <v/>
      </c>
      <c r="G133" s="101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8" t="str">
        <f t="shared" si="16"/>
        <v/>
      </c>
      <c r="V133" s="216" t="s">
        <v>47</v>
      </c>
      <c r="W133" s="102" t="s">
        <v>167</v>
      </c>
      <c r="X133" s="102" t="s">
        <v>168</v>
      </c>
      <c r="Y133" s="103" t="s">
        <v>169</v>
      </c>
      <c r="Z133" s="103" t="s">
        <v>170</v>
      </c>
      <c r="AA133" s="103" t="s">
        <v>47</v>
      </c>
      <c r="AB133" s="103" t="s">
        <v>171</v>
      </c>
      <c r="AC133" s="104" t="s">
        <v>172</v>
      </c>
    </row>
    <row r="134" spans="1:29" ht="25.5" customHeight="1" x14ac:dyDescent="0.35">
      <c r="A134" s="188"/>
      <c r="B134" s="190"/>
      <c r="C134" s="99" t="str">
        <f>IF(B134="","",IF(NOT(ISNUMBER(B134)),"DATA_PC invalida",IF(AND(ISNUMBER(parametros!$C$2),ISNUMBER(parametros!$D$2),B134&gt;=parametros!$C$2,B134&lt;=parametros!$D$2),"C0",IF(AND(ISNUMBER(parametros!$C$3),ISNUMBER(parametros!$D$3),B134&gt;=parametros!$C$3,B134&lt;=parametros!$D$3),"C1",IF(AND(ISNUMBER(parametros!$C$4),ISNUMBER(parametros!$D$4),B134&gt;=parametros!$C$4,B134&lt;=parametros!$D$4),"C2",IF(AND(ISNUMBER(parametros!$C$5),ISNUMBER(parametros!$D$5),B134&gt;=parametros!$C$5,B134&lt;=parametros!$D$5),"C3",IF(AND(ISNUMBER(parametros!$C$6),ISNUMBER(parametros!$D$6),B134&gt;=parametros!$C$6,B134&lt;=parametros!$D$6),"C4","Fora dos ciclos")))))))</f>
        <v/>
      </c>
      <c r="D134" s="100"/>
      <c r="E134" s="78" t="str">
        <f>IF(C134="","",IFERROR(VLOOKUP(C134,parametros!$A$11:$E$15,5,0),""))</f>
        <v/>
      </c>
      <c r="F134" s="79" t="str">
        <f t="shared" si="12"/>
        <v/>
      </c>
      <c r="G134" s="101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8" t="str">
        <f t="shared" si="16"/>
        <v/>
      </c>
      <c r="V134" s="216" t="s">
        <v>47</v>
      </c>
      <c r="W134" s="102" t="s">
        <v>167</v>
      </c>
      <c r="X134" s="102" t="s">
        <v>168</v>
      </c>
      <c r="Y134" s="103" t="s">
        <v>169</v>
      </c>
      <c r="Z134" s="103" t="s">
        <v>170</v>
      </c>
      <c r="AA134" s="103" t="s">
        <v>47</v>
      </c>
      <c r="AB134" s="103" t="s">
        <v>171</v>
      </c>
      <c r="AC134" s="104" t="s">
        <v>172</v>
      </c>
    </row>
    <row r="135" spans="1:29" ht="25.5" customHeight="1" x14ac:dyDescent="0.35">
      <c r="A135" s="188"/>
      <c r="B135" s="190"/>
      <c r="C135" s="99" t="str">
        <f>IF(B135="","",IF(NOT(ISNUMBER(B135)),"DATA_PC invalida",IF(AND(ISNUMBER(parametros!$C$2),ISNUMBER(parametros!$D$2),B135&gt;=parametros!$C$2,B135&lt;=parametros!$D$2),"C0",IF(AND(ISNUMBER(parametros!$C$3),ISNUMBER(parametros!$D$3),B135&gt;=parametros!$C$3,B135&lt;=parametros!$D$3),"C1",IF(AND(ISNUMBER(parametros!$C$4),ISNUMBER(parametros!$D$4),B135&gt;=parametros!$C$4,B135&lt;=parametros!$D$4),"C2",IF(AND(ISNUMBER(parametros!$C$5),ISNUMBER(parametros!$D$5),B135&gt;=parametros!$C$5,B135&lt;=parametros!$D$5),"C3",IF(AND(ISNUMBER(parametros!$C$6),ISNUMBER(parametros!$D$6),B135&gt;=parametros!$C$6,B135&lt;=parametros!$D$6),"C4","Fora dos ciclos")))))))</f>
        <v/>
      </c>
      <c r="D135" s="100"/>
      <c r="E135" s="78" t="str">
        <f>IF(C135="","",IFERROR(VLOOKUP(C135,parametros!$A$11:$E$15,5,0),""))</f>
        <v/>
      </c>
      <c r="F135" s="79" t="str">
        <f t="shared" si="12"/>
        <v/>
      </c>
      <c r="G135" s="101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8" t="str">
        <f t="shared" si="16"/>
        <v/>
      </c>
      <c r="V135" s="216" t="s">
        <v>47</v>
      </c>
      <c r="W135" s="102" t="s">
        <v>167</v>
      </c>
      <c r="X135" s="102" t="s">
        <v>168</v>
      </c>
      <c r="Y135" s="103" t="s">
        <v>169</v>
      </c>
      <c r="Z135" s="103" t="s">
        <v>170</v>
      </c>
      <c r="AA135" s="103" t="s">
        <v>47</v>
      </c>
      <c r="AB135" s="103" t="s">
        <v>171</v>
      </c>
      <c r="AC135" s="104" t="s">
        <v>172</v>
      </c>
    </row>
    <row r="136" spans="1:29" ht="25.5" customHeight="1" x14ac:dyDescent="0.35">
      <c r="A136" s="188"/>
      <c r="B136" s="190"/>
      <c r="C136" s="99" t="str">
        <f>IF(B136="","",IF(NOT(ISNUMBER(B136)),"DATA_PC invalida",IF(AND(ISNUMBER(parametros!$C$2),ISNUMBER(parametros!$D$2),B136&gt;=parametros!$C$2,B136&lt;=parametros!$D$2),"C0",IF(AND(ISNUMBER(parametros!$C$3),ISNUMBER(parametros!$D$3),B136&gt;=parametros!$C$3,B136&lt;=parametros!$D$3),"C1",IF(AND(ISNUMBER(parametros!$C$4),ISNUMBER(parametros!$D$4),B136&gt;=parametros!$C$4,B136&lt;=parametros!$D$4),"C2",IF(AND(ISNUMBER(parametros!$C$5),ISNUMBER(parametros!$D$5),B136&gt;=parametros!$C$5,B136&lt;=parametros!$D$5),"C3",IF(AND(ISNUMBER(parametros!$C$6),ISNUMBER(parametros!$D$6),B136&gt;=parametros!$C$6,B136&lt;=parametros!$D$6),"C4","Fora dos ciclos")))))))</f>
        <v/>
      </c>
      <c r="D136" s="100"/>
      <c r="E136" s="78" t="str">
        <f>IF(C136="","",IFERROR(VLOOKUP(C136,parametros!$A$11:$E$15,5,0),""))</f>
        <v/>
      </c>
      <c r="F136" s="79" t="str">
        <f t="shared" si="12"/>
        <v/>
      </c>
      <c r="G136" s="101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8" t="str">
        <f t="shared" si="16"/>
        <v/>
      </c>
      <c r="V136" s="216" t="s">
        <v>47</v>
      </c>
      <c r="W136" s="102" t="s">
        <v>167</v>
      </c>
      <c r="X136" s="102" t="s">
        <v>168</v>
      </c>
      <c r="Y136" s="103" t="s">
        <v>169</v>
      </c>
      <c r="Z136" s="103" t="s">
        <v>170</v>
      </c>
      <c r="AA136" s="103" t="s">
        <v>47</v>
      </c>
      <c r="AB136" s="103" t="s">
        <v>171</v>
      </c>
      <c r="AC136" s="104" t="s">
        <v>172</v>
      </c>
    </row>
    <row r="137" spans="1:29" ht="25.5" customHeight="1" x14ac:dyDescent="0.35">
      <c r="A137" s="188"/>
      <c r="B137" s="190"/>
      <c r="C137" s="99" t="str">
        <f>IF(B137="","",IF(NOT(ISNUMBER(B137)),"DATA_PC invalida",IF(AND(ISNUMBER(parametros!$C$2),ISNUMBER(parametros!$D$2),B137&gt;=parametros!$C$2,B137&lt;=parametros!$D$2),"C0",IF(AND(ISNUMBER(parametros!$C$3),ISNUMBER(parametros!$D$3),B137&gt;=parametros!$C$3,B137&lt;=parametros!$D$3),"C1",IF(AND(ISNUMBER(parametros!$C$4),ISNUMBER(parametros!$D$4),B137&gt;=parametros!$C$4,B137&lt;=parametros!$D$4),"C2",IF(AND(ISNUMBER(parametros!$C$5),ISNUMBER(parametros!$D$5),B137&gt;=parametros!$C$5,B137&lt;=parametros!$D$5),"C3",IF(AND(ISNUMBER(parametros!$C$6),ISNUMBER(parametros!$D$6),B137&gt;=parametros!$C$6,B137&lt;=parametros!$D$6),"C4","Fora dos ciclos")))))))</f>
        <v/>
      </c>
      <c r="D137" s="100"/>
      <c r="E137" s="78" t="str">
        <f>IF(C137="","",IFERROR(VLOOKUP(C137,parametros!$A$11:$E$15,5,0),""))</f>
        <v/>
      </c>
      <c r="F137" s="79" t="str">
        <f t="shared" si="12"/>
        <v/>
      </c>
      <c r="G137" s="101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8" t="str">
        <f t="shared" si="16"/>
        <v/>
      </c>
      <c r="V137" s="216" t="s">
        <v>47</v>
      </c>
      <c r="W137" s="102" t="s">
        <v>167</v>
      </c>
      <c r="X137" s="102" t="s">
        <v>168</v>
      </c>
      <c r="Y137" s="103" t="s">
        <v>169</v>
      </c>
      <c r="Z137" s="103" t="s">
        <v>170</v>
      </c>
      <c r="AA137" s="103" t="s">
        <v>47</v>
      </c>
      <c r="AB137" s="103" t="s">
        <v>171</v>
      </c>
      <c r="AC137" s="104" t="s">
        <v>172</v>
      </c>
    </row>
    <row r="138" spans="1:29" ht="25.5" customHeight="1" x14ac:dyDescent="0.35">
      <c r="A138" s="188"/>
      <c r="B138" s="190"/>
      <c r="C138" s="99" t="str">
        <f>IF(B138="","",IF(NOT(ISNUMBER(B138)),"DATA_PC invalida",IF(AND(ISNUMBER(parametros!$C$2),ISNUMBER(parametros!$D$2),B138&gt;=parametros!$C$2,B138&lt;=parametros!$D$2),"C0",IF(AND(ISNUMBER(parametros!$C$3),ISNUMBER(parametros!$D$3),B138&gt;=parametros!$C$3,B138&lt;=parametros!$D$3),"C1",IF(AND(ISNUMBER(parametros!$C$4),ISNUMBER(parametros!$D$4),B138&gt;=parametros!$C$4,B138&lt;=parametros!$D$4),"C2",IF(AND(ISNUMBER(parametros!$C$5),ISNUMBER(parametros!$D$5),B138&gt;=parametros!$C$5,B138&lt;=parametros!$D$5),"C3",IF(AND(ISNUMBER(parametros!$C$6),ISNUMBER(parametros!$D$6),B138&gt;=parametros!$C$6,B138&lt;=parametros!$D$6),"C4","Fora dos ciclos")))))))</f>
        <v/>
      </c>
      <c r="D138" s="100"/>
      <c r="E138" s="78" t="str">
        <f>IF(C138="","",IFERROR(VLOOKUP(C138,parametros!$A$11:$E$15,5,0),""))</f>
        <v/>
      </c>
      <c r="F138" s="79" t="str">
        <f t="shared" si="12"/>
        <v/>
      </c>
      <c r="G138" s="101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8" t="str">
        <f t="shared" si="16"/>
        <v/>
      </c>
      <c r="V138" s="216" t="s">
        <v>47</v>
      </c>
      <c r="W138" s="102" t="s">
        <v>167</v>
      </c>
      <c r="X138" s="102" t="s">
        <v>168</v>
      </c>
      <c r="Y138" s="103" t="s">
        <v>169</v>
      </c>
      <c r="Z138" s="103" t="s">
        <v>170</v>
      </c>
      <c r="AA138" s="103" t="s">
        <v>47</v>
      </c>
      <c r="AB138" s="103" t="s">
        <v>171</v>
      </c>
      <c r="AC138" s="104" t="s">
        <v>172</v>
      </c>
    </row>
    <row r="139" spans="1:29" ht="25.5" customHeight="1" x14ac:dyDescent="0.35">
      <c r="A139" s="188"/>
      <c r="B139" s="190"/>
      <c r="C139" s="99" t="str">
        <f>IF(B139="","",IF(NOT(ISNUMBER(B139)),"DATA_PC invalida",IF(AND(ISNUMBER(parametros!$C$2),ISNUMBER(parametros!$D$2),B139&gt;=parametros!$C$2,B139&lt;=parametros!$D$2),"C0",IF(AND(ISNUMBER(parametros!$C$3),ISNUMBER(parametros!$D$3),B139&gt;=parametros!$C$3,B139&lt;=parametros!$D$3),"C1",IF(AND(ISNUMBER(parametros!$C$4),ISNUMBER(parametros!$D$4),B139&gt;=parametros!$C$4,B139&lt;=parametros!$D$4),"C2",IF(AND(ISNUMBER(parametros!$C$5),ISNUMBER(parametros!$D$5),B139&gt;=parametros!$C$5,B139&lt;=parametros!$D$5),"C3",IF(AND(ISNUMBER(parametros!$C$6),ISNUMBER(parametros!$D$6),B139&gt;=parametros!$C$6,B139&lt;=parametros!$D$6),"C4","Fora dos ciclos")))))))</f>
        <v/>
      </c>
      <c r="D139" s="100"/>
      <c r="E139" s="78" t="str">
        <f>IF(C139="","",IFERROR(VLOOKUP(C139,parametros!$A$11:$E$15,5,0),""))</f>
        <v/>
      </c>
      <c r="F139" s="79" t="str">
        <f t="shared" si="12"/>
        <v/>
      </c>
      <c r="G139" s="101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8" t="str">
        <f t="shared" si="16"/>
        <v/>
      </c>
      <c r="V139" s="216" t="s">
        <v>47</v>
      </c>
      <c r="W139" s="102" t="s">
        <v>167</v>
      </c>
      <c r="X139" s="102" t="s">
        <v>168</v>
      </c>
      <c r="Y139" s="103" t="s">
        <v>169</v>
      </c>
      <c r="Z139" s="103" t="s">
        <v>170</v>
      </c>
      <c r="AA139" s="103" t="s">
        <v>47</v>
      </c>
      <c r="AB139" s="103" t="s">
        <v>171</v>
      </c>
      <c r="AC139" s="104" t="s">
        <v>172</v>
      </c>
    </row>
    <row r="140" spans="1:29" ht="25.5" customHeight="1" x14ac:dyDescent="0.35">
      <c r="A140" s="188"/>
      <c r="B140" s="190"/>
      <c r="C140" s="99" t="str">
        <f>IF(B140="","",IF(NOT(ISNUMBER(B140)),"DATA_PC invalida",IF(AND(ISNUMBER(parametros!$C$2),ISNUMBER(parametros!$D$2),B140&gt;=parametros!$C$2,B140&lt;=parametros!$D$2),"C0",IF(AND(ISNUMBER(parametros!$C$3),ISNUMBER(parametros!$D$3),B140&gt;=parametros!$C$3,B140&lt;=parametros!$D$3),"C1",IF(AND(ISNUMBER(parametros!$C$4),ISNUMBER(parametros!$D$4),B140&gt;=parametros!$C$4,B140&lt;=parametros!$D$4),"C2",IF(AND(ISNUMBER(parametros!$C$5),ISNUMBER(parametros!$D$5),B140&gt;=parametros!$C$5,B140&lt;=parametros!$D$5),"C3",IF(AND(ISNUMBER(parametros!$C$6),ISNUMBER(parametros!$D$6),B140&gt;=parametros!$C$6,B140&lt;=parametros!$D$6),"C4","Fora dos ciclos")))))))</f>
        <v/>
      </c>
      <c r="D140" s="100"/>
      <c r="E140" s="78" t="str">
        <f>IF(C140="","",IFERROR(VLOOKUP(C140,parametros!$A$11:$E$15,5,0),""))</f>
        <v/>
      </c>
      <c r="F140" s="79" t="str">
        <f t="shared" si="12"/>
        <v/>
      </c>
      <c r="G140" s="101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8" t="str">
        <f t="shared" si="16"/>
        <v/>
      </c>
      <c r="V140" s="216" t="s">
        <v>47</v>
      </c>
      <c r="W140" s="102" t="s">
        <v>167</v>
      </c>
      <c r="X140" s="102" t="s">
        <v>168</v>
      </c>
      <c r="Y140" s="103" t="s">
        <v>169</v>
      </c>
      <c r="Z140" s="103" t="s">
        <v>170</v>
      </c>
      <c r="AA140" s="103" t="s">
        <v>47</v>
      </c>
      <c r="AB140" s="103" t="s">
        <v>171</v>
      </c>
      <c r="AC140" s="104" t="s">
        <v>172</v>
      </c>
    </row>
    <row r="141" spans="1:29" ht="25.5" customHeight="1" x14ac:dyDescent="0.35">
      <c r="A141" s="188"/>
      <c r="B141" s="190"/>
      <c r="C141" s="99" t="str">
        <f>IF(B141="","",IF(NOT(ISNUMBER(B141)),"DATA_PC invalida",IF(AND(ISNUMBER(parametros!$C$2),ISNUMBER(parametros!$D$2),B141&gt;=parametros!$C$2,B141&lt;=parametros!$D$2),"C0",IF(AND(ISNUMBER(parametros!$C$3),ISNUMBER(parametros!$D$3),B141&gt;=parametros!$C$3,B141&lt;=parametros!$D$3),"C1",IF(AND(ISNUMBER(parametros!$C$4),ISNUMBER(parametros!$D$4),B141&gt;=parametros!$C$4,B141&lt;=parametros!$D$4),"C2",IF(AND(ISNUMBER(parametros!$C$5),ISNUMBER(parametros!$D$5),B141&gt;=parametros!$C$5,B141&lt;=parametros!$D$5),"C3",IF(AND(ISNUMBER(parametros!$C$6),ISNUMBER(parametros!$D$6),B141&gt;=parametros!$C$6,B141&lt;=parametros!$D$6),"C4","Fora dos ciclos")))))))</f>
        <v/>
      </c>
      <c r="D141" s="100"/>
      <c r="E141" s="78" t="str">
        <f>IF(C141="","",IFERROR(VLOOKUP(C141,parametros!$A$11:$E$15,5,0),""))</f>
        <v/>
      </c>
      <c r="F141" s="79" t="str">
        <f t="shared" si="12"/>
        <v/>
      </c>
      <c r="G141" s="101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8" t="str">
        <f t="shared" si="16"/>
        <v/>
      </c>
      <c r="V141" s="216" t="s">
        <v>47</v>
      </c>
      <c r="W141" s="102" t="s">
        <v>167</v>
      </c>
      <c r="X141" s="102" t="s">
        <v>168</v>
      </c>
      <c r="Y141" s="103" t="s">
        <v>169</v>
      </c>
      <c r="Z141" s="103" t="s">
        <v>170</v>
      </c>
      <c r="AA141" s="103" t="s">
        <v>47</v>
      </c>
      <c r="AB141" s="103" t="s">
        <v>171</v>
      </c>
      <c r="AC141" s="104" t="s">
        <v>172</v>
      </c>
    </row>
    <row r="142" spans="1:29" ht="25.5" customHeight="1" x14ac:dyDescent="0.35">
      <c r="A142" s="188"/>
      <c r="B142" s="190"/>
      <c r="C142" s="99" t="str">
        <f>IF(B142="","",IF(NOT(ISNUMBER(B142)),"DATA_PC invalida",IF(AND(ISNUMBER(parametros!$C$2),ISNUMBER(parametros!$D$2),B142&gt;=parametros!$C$2,B142&lt;=parametros!$D$2),"C0",IF(AND(ISNUMBER(parametros!$C$3),ISNUMBER(parametros!$D$3),B142&gt;=parametros!$C$3,B142&lt;=parametros!$D$3),"C1",IF(AND(ISNUMBER(parametros!$C$4),ISNUMBER(parametros!$D$4),B142&gt;=parametros!$C$4,B142&lt;=parametros!$D$4),"C2",IF(AND(ISNUMBER(parametros!$C$5),ISNUMBER(parametros!$D$5),B142&gt;=parametros!$C$5,B142&lt;=parametros!$D$5),"C3",IF(AND(ISNUMBER(parametros!$C$6),ISNUMBER(parametros!$D$6),B142&gt;=parametros!$C$6,B142&lt;=parametros!$D$6),"C4","Fora dos ciclos")))))))</f>
        <v/>
      </c>
      <c r="D142" s="100"/>
      <c r="E142" s="78" t="str">
        <f>IF(C142="","",IFERROR(VLOOKUP(C142,parametros!$A$11:$E$15,5,0),""))</f>
        <v/>
      </c>
      <c r="F142" s="79" t="str">
        <f t="shared" si="12"/>
        <v/>
      </c>
      <c r="G142" s="101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8" t="str">
        <f t="shared" si="16"/>
        <v/>
      </c>
      <c r="V142" s="216" t="s">
        <v>47</v>
      </c>
      <c r="W142" s="102" t="s">
        <v>167</v>
      </c>
      <c r="X142" s="102" t="s">
        <v>168</v>
      </c>
      <c r="Y142" s="103" t="s">
        <v>169</v>
      </c>
      <c r="Z142" s="103" t="s">
        <v>170</v>
      </c>
      <c r="AA142" s="103" t="s">
        <v>47</v>
      </c>
      <c r="AB142" s="103" t="s">
        <v>171</v>
      </c>
      <c r="AC142" s="104" t="s">
        <v>172</v>
      </c>
    </row>
    <row r="143" spans="1:29" ht="25.5" customHeight="1" x14ac:dyDescent="0.35">
      <c r="A143" s="188"/>
      <c r="B143" s="190"/>
      <c r="C143" s="99" t="str">
        <f>IF(B143="","",IF(NOT(ISNUMBER(B143)),"DATA_PC invalida",IF(AND(ISNUMBER(parametros!$C$2),ISNUMBER(parametros!$D$2),B143&gt;=parametros!$C$2,B143&lt;=parametros!$D$2),"C0",IF(AND(ISNUMBER(parametros!$C$3),ISNUMBER(parametros!$D$3),B143&gt;=parametros!$C$3,B143&lt;=parametros!$D$3),"C1",IF(AND(ISNUMBER(parametros!$C$4),ISNUMBER(parametros!$D$4),B143&gt;=parametros!$C$4,B143&lt;=parametros!$D$4),"C2",IF(AND(ISNUMBER(parametros!$C$5),ISNUMBER(parametros!$D$5),B143&gt;=parametros!$C$5,B143&lt;=parametros!$D$5),"C3",IF(AND(ISNUMBER(parametros!$C$6),ISNUMBER(parametros!$D$6),B143&gt;=parametros!$C$6,B143&lt;=parametros!$D$6),"C4","Fora dos ciclos")))))))</f>
        <v/>
      </c>
      <c r="D143" s="100"/>
      <c r="E143" s="78" t="str">
        <f>IF(C143="","",IFERROR(VLOOKUP(C143,parametros!$A$11:$E$15,5,0),""))</f>
        <v/>
      </c>
      <c r="F143" s="79" t="str">
        <f t="shared" si="12"/>
        <v/>
      </c>
      <c r="G143" s="101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8" t="str">
        <f t="shared" si="16"/>
        <v/>
      </c>
      <c r="V143" s="216" t="s">
        <v>47</v>
      </c>
      <c r="W143" s="102" t="s">
        <v>167</v>
      </c>
      <c r="X143" s="102" t="s">
        <v>168</v>
      </c>
      <c r="Y143" s="103" t="s">
        <v>169</v>
      </c>
      <c r="Z143" s="103" t="s">
        <v>170</v>
      </c>
      <c r="AA143" s="103" t="s">
        <v>47</v>
      </c>
      <c r="AB143" s="103" t="s">
        <v>171</v>
      </c>
      <c r="AC143" s="104" t="s">
        <v>172</v>
      </c>
    </row>
    <row r="144" spans="1:29" ht="25.5" customHeight="1" x14ac:dyDescent="0.35">
      <c r="A144" s="188"/>
      <c r="B144" s="190"/>
      <c r="C144" s="99" t="str">
        <f>IF(B144="","",IF(NOT(ISNUMBER(B144)),"DATA_PC invalida",IF(AND(ISNUMBER(parametros!$C$2),ISNUMBER(parametros!$D$2),B144&gt;=parametros!$C$2,B144&lt;=parametros!$D$2),"C0",IF(AND(ISNUMBER(parametros!$C$3),ISNUMBER(parametros!$D$3),B144&gt;=parametros!$C$3,B144&lt;=parametros!$D$3),"C1",IF(AND(ISNUMBER(parametros!$C$4),ISNUMBER(parametros!$D$4),B144&gt;=parametros!$C$4,B144&lt;=parametros!$D$4),"C2",IF(AND(ISNUMBER(parametros!$C$5),ISNUMBER(parametros!$D$5),B144&gt;=parametros!$C$5,B144&lt;=parametros!$D$5),"C3",IF(AND(ISNUMBER(parametros!$C$6),ISNUMBER(parametros!$D$6),B144&gt;=parametros!$C$6,B144&lt;=parametros!$D$6),"C4","Fora dos ciclos")))))))</f>
        <v/>
      </c>
      <c r="D144" s="100"/>
      <c r="E144" s="78" t="str">
        <f>IF(C144="","",IFERROR(VLOOKUP(C144,parametros!$A$11:$E$15,5,0),""))</f>
        <v/>
      </c>
      <c r="F144" s="79" t="str">
        <f t="shared" si="12"/>
        <v/>
      </c>
      <c r="G144" s="101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8" t="str">
        <f t="shared" si="16"/>
        <v/>
      </c>
      <c r="V144" s="216" t="s">
        <v>47</v>
      </c>
      <c r="W144" s="102" t="s">
        <v>167</v>
      </c>
      <c r="X144" s="102" t="s">
        <v>168</v>
      </c>
      <c r="Y144" s="103" t="s">
        <v>169</v>
      </c>
      <c r="Z144" s="103" t="s">
        <v>170</v>
      </c>
      <c r="AA144" s="103" t="s">
        <v>47</v>
      </c>
      <c r="AB144" s="103" t="s">
        <v>171</v>
      </c>
      <c r="AC144" s="104" t="s">
        <v>172</v>
      </c>
    </row>
    <row r="145" spans="1:29" ht="25.5" customHeight="1" x14ac:dyDescent="0.35">
      <c r="A145" s="188"/>
      <c r="B145" s="190"/>
      <c r="C145" s="99" t="str">
        <f>IF(B145="","",IF(NOT(ISNUMBER(B145)),"DATA_PC invalida",IF(AND(ISNUMBER(parametros!$C$2),ISNUMBER(parametros!$D$2),B145&gt;=parametros!$C$2,B145&lt;=parametros!$D$2),"C0",IF(AND(ISNUMBER(parametros!$C$3),ISNUMBER(parametros!$D$3),B145&gt;=parametros!$C$3,B145&lt;=parametros!$D$3),"C1",IF(AND(ISNUMBER(parametros!$C$4),ISNUMBER(parametros!$D$4),B145&gt;=parametros!$C$4,B145&lt;=parametros!$D$4),"C2",IF(AND(ISNUMBER(parametros!$C$5),ISNUMBER(parametros!$D$5),B145&gt;=parametros!$C$5,B145&lt;=parametros!$D$5),"C3",IF(AND(ISNUMBER(parametros!$C$6),ISNUMBER(parametros!$D$6),B145&gt;=parametros!$C$6,B145&lt;=parametros!$D$6),"C4","Fora dos ciclos")))))))</f>
        <v/>
      </c>
      <c r="D145" s="100"/>
      <c r="E145" s="78" t="str">
        <f>IF(C145="","",IFERROR(VLOOKUP(C145,parametros!$A$11:$E$15,5,0),""))</f>
        <v/>
      </c>
      <c r="F145" s="79" t="str">
        <f t="shared" si="12"/>
        <v/>
      </c>
      <c r="G145" s="101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8" t="str">
        <f t="shared" si="16"/>
        <v/>
      </c>
      <c r="V145" s="216" t="s">
        <v>47</v>
      </c>
      <c r="W145" s="102" t="s">
        <v>167</v>
      </c>
      <c r="X145" s="102" t="s">
        <v>168</v>
      </c>
      <c r="Y145" s="103" t="s">
        <v>169</v>
      </c>
      <c r="Z145" s="103" t="s">
        <v>170</v>
      </c>
      <c r="AA145" s="103" t="s">
        <v>47</v>
      </c>
      <c r="AB145" s="103" t="s">
        <v>171</v>
      </c>
      <c r="AC145" s="104" t="s">
        <v>172</v>
      </c>
    </row>
    <row r="146" spans="1:29" ht="25.5" customHeight="1" x14ac:dyDescent="0.35">
      <c r="A146" s="188"/>
      <c r="B146" s="190"/>
      <c r="C146" s="99" t="str">
        <f>IF(B146="","",IF(NOT(ISNUMBER(B146)),"DATA_PC invalida",IF(AND(ISNUMBER(parametros!$C$2),ISNUMBER(parametros!$D$2),B146&gt;=parametros!$C$2,B146&lt;=parametros!$D$2),"C0",IF(AND(ISNUMBER(parametros!$C$3),ISNUMBER(parametros!$D$3),B146&gt;=parametros!$C$3,B146&lt;=parametros!$D$3),"C1",IF(AND(ISNUMBER(parametros!$C$4),ISNUMBER(parametros!$D$4),B146&gt;=parametros!$C$4,B146&lt;=parametros!$D$4),"C2",IF(AND(ISNUMBER(parametros!$C$5),ISNUMBER(parametros!$D$5),B146&gt;=parametros!$C$5,B146&lt;=parametros!$D$5),"C3",IF(AND(ISNUMBER(parametros!$C$6),ISNUMBER(parametros!$D$6),B146&gt;=parametros!$C$6,B146&lt;=parametros!$D$6),"C4","Fora dos ciclos")))))))</f>
        <v/>
      </c>
      <c r="D146" s="100"/>
      <c r="E146" s="78" t="str">
        <f>IF(C146="","",IFERROR(VLOOKUP(C146,parametros!$A$11:$E$15,5,0),""))</f>
        <v/>
      </c>
      <c r="F146" s="79" t="str">
        <f t="shared" si="12"/>
        <v/>
      </c>
      <c r="G146" s="101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8" t="str">
        <f t="shared" si="16"/>
        <v/>
      </c>
      <c r="V146" s="216" t="s">
        <v>47</v>
      </c>
      <c r="W146" s="102" t="s">
        <v>167</v>
      </c>
      <c r="X146" s="102" t="s">
        <v>168</v>
      </c>
      <c r="Y146" s="103" t="s">
        <v>169</v>
      </c>
      <c r="Z146" s="103" t="s">
        <v>170</v>
      </c>
      <c r="AA146" s="103" t="s">
        <v>47</v>
      </c>
      <c r="AB146" s="103" t="s">
        <v>171</v>
      </c>
      <c r="AC146" s="104" t="s">
        <v>172</v>
      </c>
    </row>
    <row r="147" spans="1:29" ht="25.5" customHeight="1" x14ac:dyDescent="0.35">
      <c r="A147" s="188"/>
      <c r="B147" s="190"/>
      <c r="C147" s="99" t="str">
        <f>IF(B147="","",IF(NOT(ISNUMBER(B147)),"DATA_PC invalida",IF(AND(ISNUMBER(parametros!$C$2),ISNUMBER(parametros!$D$2),B147&gt;=parametros!$C$2,B147&lt;=parametros!$D$2),"C0",IF(AND(ISNUMBER(parametros!$C$3),ISNUMBER(parametros!$D$3),B147&gt;=parametros!$C$3,B147&lt;=parametros!$D$3),"C1",IF(AND(ISNUMBER(parametros!$C$4),ISNUMBER(parametros!$D$4),B147&gt;=parametros!$C$4,B147&lt;=parametros!$D$4),"C2",IF(AND(ISNUMBER(parametros!$C$5),ISNUMBER(parametros!$D$5),B147&gt;=parametros!$C$5,B147&lt;=parametros!$D$5),"C3",IF(AND(ISNUMBER(parametros!$C$6),ISNUMBER(parametros!$D$6),B147&gt;=parametros!$C$6,B147&lt;=parametros!$D$6),"C4","Fora dos ciclos")))))))</f>
        <v/>
      </c>
      <c r="D147" s="100"/>
      <c r="E147" s="78" t="str">
        <f>IF(C147="","",IFERROR(VLOOKUP(C147,parametros!$A$11:$E$15,5,0),""))</f>
        <v/>
      </c>
      <c r="F147" s="79" t="str">
        <f t="shared" si="12"/>
        <v/>
      </c>
      <c r="G147" s="101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8" t="str">
        <f t="shared" si="16"/>
        <v/>
      </c>
      <c r="V147" s="216" t="s">
        <v>47</v>
      </c>
      <c r="W147" s="102" t="s">
        <v>167</v>
      </c>
      <c r="X147" s="102" t="s">
        <v>168</v>
      </c>
      <c r="Y147" s="103" t="s">
        <v>169</v>
      </c>
      <c r="Z147" s="103" t="s">
        <v>170</v>
      </c>
      <c r="AA147" s="103" t="s">
        <v>47</v>
      </c>
      <c r="AB147" s="103" t="s">
        <v>171</v>
      </c>
      <c r="AC147" s="104" t="s">
        <v>172</v>
      </c>
    </row>
    <row r="148" spans="1:29" ht="25.5" customHeight="1" x14ac:dyDescent="0.35">
      <c r="A148" s="188"/>
      <c r="B148" s="190"/>
      <c r="C148" s="99" t="str">
        <f>IF(B148="","",IF(NOT(ISNUMBER(B148)),"DATA_PC invalida",IF(AND(ISNUMBER(parametros!$C$2),ISNUMBER(parametros!$D$2),B148&gt;=parametros!$C$2,B148&lt;=parametros!$D$2),"C0",IF(AND(ISNUMBER(parametros!$C$3),ISNUMBER(parametros!$D$3),B148&gt;=parametros!$C$3,B148&lt;=parametros!$D$3),"C1",IF(AND(ISNUMBER(parametros!$C$4),ISNUMBER(parametros!$D$4),B148&gt;=parametros!$C$4,B148&lt;=parametros!$D$4),"C2",IF(AND(ISNUMBER(parametros!$C$5),ISNUMBER(parametros!$D$5),B148&gt;=parametros!$C$5,B148&lt;=parametros!$D$5),"C3",IF(AND(ISNUMBER(parametros!$C$6),ISNUMBER(parametros!$D$6),B148&gt;=parametros!$C$6,B148&lt;=parametros!$D$6),"C4","Fora dos ciclos")))))))</f>
        <v/>
      </c>
      <c r="D148" s="100"/>
      <c r="E148" s="78" t="str">
        <f>IF(C148="","",IFERROR(VLOOKUP(C148,parametros!$A$11:$E$15,5,0),""))</f>
        <v/>
      </c>
      <c r="F148" s="79" t="str">
        <f t="shared" si="12"/>
        <v/>
      </c>
      <c r="G148" s="101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8" t="str">
        <f t="shared" si="16"/>
        <v/>
      </c>
      <c r="V148" s="216" t="s">
        <v>47</v>
      </c>
      <c r="W148" s="102" t="s">
        <v>167</v>
      </c>
      <c r="X148" s="102" t="s">
        <v>168</v>
      </c>
      <c r="Y148" s="103" t="s">
        <v>169</v>
      </c>
      <c r="Z148" s="103" t="s">
        <v>170</v>
      </c>
      <c r="AA148" s="103" t="s">
        <v>47</v>
      </c>
      <c r="AB148" s="103" t="s">
        <v>171</v>
      </c>
      <c r="AC148" s="104" t="s">
        <v>172</v>
      </c>
    </row>
    <row r="149" spans="1:29" ht="25.5" customHeight="1" x14ac:dyDescent="0.35">
      <c r="A149" s="188"/>
      <c r="B149" s="190"/>
      <c r="C149" s="99" t="str">
        <f>IF(B149="","",IF(NOT(ISNUMBER(B149)),"DATA_PC invalida",IF(AND(ISNUMBER(parametros!$C$2),ISNUMBER(parametros!$D$2),B149&gt;=parametros!$C$2,B149&lt;=parametros!$D$2),"C0",IF(AND(ISNUMBER(parametros!$C$3),ISNUMBER(parametros!$D$3),B149&gt;=parametros!$C$3,B149&lt;=parametros!$D$3),"C1",IF(AND(ISNUMBER(parametros!$C$4),ISNUMBER(parametros!$D$4),B149&gt;=parametros!$C$4,B149&lt;=parametros!$D$4),"C2",IF(AND(ISNUMBER(parametros!$C$5),ISNUMBER(parametros!$D$5),B149&gt;=parametros!$C$5,B149&lt;=parametros!$D$5),"C3",IF(AND(ISNUMBER(parametros!$C$6),ISNUMBER(parametros!$D$6),B149&gt;=parametros!$C$6,B149&lt;=parametros!$D$6),"C4","Fora dos ciclos")))))))</f>
        <v/>
      </c>
      <c r="D149" s="100"/>
      <c r="E149" s="78" t="str">
        <f>IF(C149="","",IFERROR(VLOOKUP(C149,parametros!$A$11:$E$15,5,0),""))</f>
        <v/>
      </c>
      <c r="F149" s="79" t="str">
        <f t="shared" si="12"/>
        <v/>
      </c>
      <c r="G149" s="101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8" t="str">
        <f t="shared" si="16"/>
        <v/>
      </c>
      <c r="V149" s="216" t="s">
        <v>47</v>
      </c>
      <c r="W149" s="102" t="s">
        <v>167</v>
      </c>
      <c r="X149" s="102" t="s">
        <v>168</v>
      </c>
      <c r="Y149" s="103" t="s">
        <v>169</v>
      </c>
      <c r="Z149" s="103" t="s">
        <v>170</v>
      </c>
      <c r="AA149" s="103" t="s">
        <v>47</v>
      </c>
      <c r="AB149" s="103" t="s">
        <v>171</v>
      </c>
      <c r="AC149" s="104" t="s">
        <v>172</v>
      </c>
    </row>
    <row r="150" spans="1:29" ht="25.5" customHeight="1" x14ac:dyDescent="0.35">
      <c r="A150" s="188"/>
      <c r="B150" s="190"/>
      <c r="C150" s="99" t="str">
        <f>IF(B150="","",IF(NOT(ISNUMBER(B150)),"DATA_PC invalida",IF(AND(ISNUMBER(parametros!$C$2),ISNUMBER(parametros!$D$2),B150&gt;=parametros!$C$2,B150&lt;=parametros!$D$2),"C0",IF(AND(ISNUMBER(parametros!$C$3),ISNUMBER(parametros!$D$3),B150&gt;=parametros!$C$3,B150&lt;=parametros!$D$3),"C1",IF(AND(ISNUMBER(parametros!$C$4),ISNUMBER(parametros!$D$4),B150&gt;=parametros!$C$4,B150&lt;=parametros!$D$4),"C2",IF(AND(ISNUMBER(parametros!$C$5),ISNUMBER(parametros!$D$5),B150&gt;=parametros!$C$5,B150&lt;=parametros!$D$5),"C3",IF(AND(ISNUMBER(parametros!$C$6),ISNUMBER(parametros!$D$6),B150&gt;=parametros!$C$6,B150&lt;=parametros!$D$6),"C4","Fora dos ciclos")))))))</f>
        <v/>
      </c>
      <c r="D150" s="100"/>
      <c r="E150" s="78" t="str">
        <f>IF(C150="","",IFERROR(VLOOKUP(C150,parametros!$A$11:$E$15,5,0),""))</f>
        <v/>
      </c>
      <c r="F150" s="79" t="str">
        <f t="shared" si="12"/>
        <v/>
      </c>
      <c r="G150" s="101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8" t="str">
        <f t="shared" si="16"/>
        <v/>
      </c>
      <c r="V150" s="216" t="s">
        <v>47</v>
      </c>
      <c r="W150" s="102" t="s">
        <v>167</v>
      </c>
      <c r="X150" s="102" t="s">
        <v>168</v>
      </c>
      <c r="Y150" s="103" t="s">
        <v>169</v>
      </c>
      <c r="Z150" s="103" t="s">
        <v>170</v>
      </c>
      <c r="AA150" s="103" t="s">
        <v>47</v>
      </c>
      <c r="AB150" s="103" t="s">
        <v>171</v>
      </c>
      <c r="AC150" s="104" t="s">
        <v>172</v>
      </c>
    </row>
    <row r="151" spans="1:29" ht="25.5" customHeight="1" x14ac:dyDescent="0.35">
      <c r="A151" s="188"/>
      <c r="B151" s="190"/>
      <c r="C151" s="99" t="str">
        <f>IF(B151="","",IF(NOT(ISNUMBER(B151)),"DATA_PC invalida",IF(AND(ISNUMBER(parametros!$C$2),ISNUMBER(parametros!$D$2),B151&gt;=parametros!$C$2,B151&lt;=parametros!$D$2),"C0",IF(AND(ISNUMBER(parametros!$C$3),ISNUMBER(parametros!$D$3),B151&gt;=parametros!$C$3,B151&lt;=parametros!$D$3),"C1",IF(AND(ISNUMBER(parametros!$C$4),ISNUMBER(parametros!$D$4),B151&gt;=parametros!$C$4,B151&lt;=parametros!$D$4),"C2",IF(AND(ISNUMBER(parametros!$C$5),ISNUMBER(parametros!$D$5),B151&gt;=parametros!$C$5,B151&lt;=parametros!$D$5),"C3",IF(AND(ISNUMBER(parametros!$C$6),ISNUMBER(parametros!$D$6),B151&gt;=parametros!$C$6,B151&lt;=parametros!$D$6),"C4","Fora dos ciclos")))))))</f>
        <v/>
      </c>
      <c r="D151" s="100"/>
      <c r="E151" s="78" t="str">
        <f>IF(C151="","",IFERROR(VLOOKUP(C151,parametros!$A$11:$E$15,5,0),""))</f>
        <v/>
      </c>
      <c r="F151" s="79" t="str">
        <f t="shared" si="12"/>
        <v/>
      </c>
      <c r="G151" s="101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8" t="str">
        <f t="shared" si="16"/>
        <v/>
      </c>
      <c r="V151" s="216" t="s">
        <v>47</v>
      </c>
      <c r="W151" s="102" t="s">
        <v>167</v>
      </c>
      <c r="X151" s="102" t="s">
        <v>168</v>
      </c>
      <c r="Y151" s="103" t="s">
        <v>169</v>
      </c>
      <c r="Z151" s="103" t="s">
        <v>170</v>
      </c>
      <c r="AA151" s="103" t="s">
        <v>47</v>
      </c>
      <c r="AB151" s="103" t="s">
        <v>171</v>
      </c>
      <c r="AC151" s="104" t="s">
        <v>172</v>
      </c>
    </row>
    <row r="152" spans="1:29" ht="25.5" customHeight="1" x14ac:dyDescent="0.35">
      <c r="A152" s="188"/>
      <c r="B152" s="190"/>
      <c r="C152" s="99" t="str">
        <f>IF(B152="","",IF(NOT(ISNUMBER(B152)),"DATA_PC invalida",IF(AND(ISNUMBER(parametros!$C$2),ISNUMBER(parametros!$D$2),B152&gt;=parametros!$C$2,B152&lt;=parametros!$D$2),"C0",IF(AND(ISNUMBER(parametros!$C$3),ISNUMBER(parametros!$D$3),B152&gt;=parametros!$C$3,B152&lt;=parametros!$D$3),"C1",IF(AND(ISNUMBER(parametros!$C$4),ISNUMBER(parametros!$D$4),B152&gt;=parametros!$C$4,B152&lt;=parametros!$D$4),"C2",IF(AND(ISNUMBER(parametros!$C$5),ISNUMBER(parametros!$D$5),B152&gt;=parametros!$C$5,B152&lt;=parametros!$D$5),"C3",IF(AND(ISNUMBER(parametros!$C$6),ISNUMBER(parametros!$D$6),B152&gt;=parametros!$C$6,B152&lt;=parametros!$D$6),"C4","Fora dos ciclos")))))))</f>
        <v/>
      </c>
      <c r="D152" s="100"/>
      <c r="E152" s="78" t="str">
        <f>IF(C152="","",IFERROR(VLOOKUP(C152,parametros!$A$11:$E$15,5,0),""))</f>
        <v/>
      </c>
      <c r="F152" s="79" t="str">
        <f t="shared" si="12"/>
        <v/>
      </c>
      <c r="G152" s="101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8" t="str">
        <f t="shared" si="16"/>
        <v/>
      </c>
      <c r="V152" s="216" t="s">
        <v>47</v>
      </c>
      <c r="W152" s="102" t="s">
        <v>167</v>
      </c>
      <c r="X152" s="102" t="s">
        <v>168</v>
      </c>
      <c r="Y152" s="103" t="s">
        <v>169</v>
      </c>
      <c r="Z152" s="103" t="s">
        <v>170</v>
      </c>
      <c r="AA152" s="103" t="s">
        <v>47</v>
      </c>
      <c r="AB152" s="103" t="s">
        <v>171</v>
      </c>
      <c r="AC152" s="104" t="s">
        <v>172</v>
      </c>
    </row>
    <row r="153" spans="1:29" ht="25.5" customHeight="1" x14ac:dyDescent="0.35">
      <c r="A153" s="188"/>
      <c r="B153" s="190"/>
      <c r="C153" s="99" t="str">
        <f>IF(B153="","",IF(NOT(ISNUMBER(B153)),"DATA_PC invalida",IF(AND(ISNUMBER(parametros!$C$2),ISNUMBER(parametros!$D$2),B153&gt;=parametros!$C$2,B153&lt;=parametros!$D$2),"C0",IF(AND(ISNUMBER(parametros!$C$3),ISNUMBER(parametros!$D$3),B153&gt;=parametros!$C$3,B153&lt;=parametros!$D$3),"C1",IF(AND(ISNUMBER(parametros!$C$4),ISNUMBER(parametros!$D$4),B153&gt;=parametros!$C$4,B153&lt;=parametros!$D$4),"C2",IF(AND(ISNUMBER(parametros!$C$5),ISNUMBER(parametros!$D$5),B153&gt;=parametros!$C$5,B153&lt;=parametros!$D$5),"C3",IF(AND(ISNUMBER(parametros!$C$6),ISNUMBER(parametros!$D$6),B153&gt;=parametros!$C$6,B153&lt;=parametros!$D$6),"C4","Fora dos ciclos")))))))</f>
        <v/>
      </c>
      <c r="D153" s="100"/>
      <c r="E153" s="78" t="str">
        <f>IF(C153="","",IFERROR(VLOOKUP(C153,parametros!$A$11:$E$15,5,0),""))</f>
        <v/>
      </c>
      <c r="F153" s="79" t="str">
        <f t="shared" si="12"/>
        <v/>
      </c>
      <c r="G153" s="101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8" t="str">
        <f t="shared" si="16"/>
        <v/>
      </c>
      <c r="V153" s="216" t="s">
        <v>47</v>
      </c>
      <c r="W153" s="102" t="s">
        <v>167</v>
      </c>
      <c r="X153" s="102" t="s">
        <v>168</v>
      </c>
      <c r="Y153" s="103" t="s">
        <v>169</v>
      </c>
      <c r="Z153" s="103" t="s">
        <v>170</v>
      </c>
      <c r="AA153" s="103" t="s">
        <v>47</v>
      </c>
      <c r="AB153" s="103" t="s">
        <v>171</v>
      </c>
      <c r="AC153" s="104" t="s">
        <v>172</v>
      </c>
    </row>
    <row r="154" spans="1:29" ht="25.5" customHeight="1" x14ac:dyDescent="0.35">
      <c r="A154" s="188"/>
      <c r="B154" s="190"/>
      <c r="C154" s="99" t="str">
        <f>IF(B154="","",IF(NOT(ISNUMBER(B154)),"DATA_PC invalida",IF(AND(ISNUMBER(parametros!$C$2),ISNUMBER(parametros!$D$2),B154&gt;=parametros!$C$2,B154&lt;=parametros!$D$2),"C0",IF(AND(ISNUMBER(parametros!$C$3),ISNUMBER(parametros!$D$3),B154&gt;=parametros!$C$3,B154&lt;=parametros!$D$3),"C1",IF(AND(ISNUMBER(parametros!$C$4),ISNUMBER(parametros!$D$4),B154&gt;=parametros!$C$4,B154&lt;=parametros!$D$4),"C2",IF(AND(ISNUMBER(parametros!$C$5),ISNUMBER(parametros!$D$5),B154&gt;=parametros!$C$5,B154&lt;=parametros!$D$5),"C3",IF(AND(ISNUMBER(parametros!$C$6),ISNUMBER(parametros!$D$6),B154&gt;=parametros!$C$6,B154&lt;=parametros!$D$6),"C4","Fora dos ciclos")))))))</f>
        <v/>
      </c>
      <c r="D154" s="100"/>
      <c r="E154" s="78" t="str">
        <f>IF(C154="","",IFERROR(VLOOKUP(C154,parametros!$A$11:$E$15,5,0),""))</f>
        <v/>
      </c>
      <c r="F154" s="79" t="str">
        <f t="shared" si="12"/>
        <v/>
      </c>
      <c r="G154" s="101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8" t="str">
        <f t="shared" si="16"/>
        <v/>
      </c>
      <c r="V154" s="216" t="s">
        <v>47</v>
      </c>
      <c r="W154" s="102" t="s">
        <v>167</v>
      </c>
      <c r="X154" s="102" t="s">
        <v>168</v>
      </c>
      <c r="Y154" s="103" t="s">
        <v>169</v>
      </c>
      <c r="Z154" s="103" t="s">
        <v>170</v>
      </c>
      <c r="AA154" s="103" t="s">
        <v>47</v>
      </c>
      <c r="AB154" s="103" t="s">
        <v>171</v>
      </c>
      <c r="AC154" s="104" t="s">
        <v>172</v>
      </c>
    </row>
    <row r="155" spans="1:29" ht="25.5" customHeight="1" x14ac:dyDescent="0.35">
      <c r="A155" s="188"/>
      <c r="B155" s="190"/>
      <c r="C155" s="99" t="str">
        <f>IF(B155="","",IF(NOT(ISNUMBER(B155)),"DATA_PC invalida",IF(AND(ISNUMBER(parametros!$C$2),ISNUMBER(parametros!$D$2),B155&gt;=parametros!$C$2,B155&lt;=parametros!$D$2),"C0",IF(AND(ISNUMBER(parametros!$C$3),ISNUMBER(parametros!$D$3),B155&gt;=parametros!$C$3,B155&lt;=parametros!$D$3),"C1",IF(AND(ISNUMBER(parametros!$C$4),ISNUMBER(parametros!$D$4),B155&gt;=parametros!$C$4,B155&lt;=parametros!$D$4),"C2",IF(AND(ISNUMBER(parametros!$C$5),ISNUMBER(parametros!$D$5),B155&gt;=parametros!$C$5,B155&lt;=parametros!$D$5),"C3",IF(AND(ISNUMBER(parametros!$C$6),ISNUMBER(parametros!$D$6),B155&gt;=parametros!$C$6,B155&lt;=parametros!$D$6),"C4","Fora dos ciclos")))))))</f>
        <v/>
      </c>
      <c r="D155" s="100"/>
      <c r="E155" s="78" t="str">
        <f>IF(C155="","",IFERROR(VLOOKUP(C155,parametros!$A$11:$E$15,5,0),""))</f>
        <v/>
      </c>
      <c r="F155" s="79" t="str">
        <f t="shared" si="12"/>
        <v/>
      </c>
      <c r="G155" s="101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8" t="str">
        <f t="shared" si="16"/>
        <v/>
      </c>
      <c r="V155" s="216" t="s">
        <v>47</v>
      </c>
      <c r="W155" s="102" t="s">
        <v>167</v>
      </c>
      <c r="X155" s="102" t="s">
        <v>168</v>
      </c>
      <c r="Y155" s="103" t="s">
        <v>169</v>
      </c>
      <c r="Z155" s="103" t="s">
        <v>170</v>
      </c>
      <c r="AA155" s="103" t="s">
        <v>47</v>
      </c>
      <c r="AB155" s="103" t="s">
        <v>171</v>
      </c>
      <c r="AC155" s="104" t="s">
        <v>172</v>
      </c>
    </row>
    <row r="156" spans="1:29" ht="25.5" customHeight="1" x14ac:dyDescent="0.35">
      <c r="A156" s="188"/>
      <c r="B156" s="190"/>
      <c r="C156" s="99" t="str">
        <f>IF(B156="","",IF(NOT(ISNUMBER(B156)),"DATA_PC invalida",IF(AND(ISNUMBER(parametros!$C$2),ISNUMBER(parametros!$D$2),B156&gt;=parametros!$C$2,B156&lt;=parametros!$D$2),"C0",IF(AND(ISNUMBER(parametros!$C$3),ISNUMBER(parametros!$D$3),B156&gt;=parametros!$C$3,B156&lt;=parametros!$D$3),"C1",IF(AND(ISNUMBER(parametros!$C$4),ISNUMBER(parametros!$D$4),B156&gt;=parametros!$C$4,B156&lt;=parametros!$D$4),"C2",IF(AND(ISNUMBER(parametros!$C$5),ISNUMBER(parametros!$D$5),B156&gt;=parametros!$C$5,B156&lt;=parametros!$D$5),"C3",IF(AND(ISNUMBER(parametros!$C$6),ISNUMBER(parametros!$D$6),B156&gt;=parametros!$C$6,B156&lt;=parametros!$D$6),"C4","Fora dos ciclos")))))))</f>
        <v/>
      </c>
      <c r="D156" s="100"/>
      <c r="E156" s="78" t="str">
        <f>IF(C156="","",IFERROR(VLOOKUP(C156,parametros!$A$11:$E$15,5,0),""))</f>
        <v/>
      </c>
      <c r="F156" s="79" t="str">
        <f t="shared" si="12"/>
        <v/>
      </c>
      <c r="G156" s="101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8" t="str">
        <f t="shared" si="16"/>
        <v/>
      </c>
      <c r="V156" s="216" t="s">
        <v>47</v>
      </c>
      <c r="W156" s="102" t="s">
        <v>167</v>
      </c>
      <c r="X156" s="102" t="s">
        <v>168</v>
      </c>
      <c r="Y156" s="103" t="s">
        <v>169</v>
      </c>
      <c r="Z156" s="103" t="s">
        <v>170</v>
      </c>
      <c r="AA156" s="103" t="s">
        <v>47</v>
      </c>
      <c r="AB156" s="103" t="s">
        <v>171</v>
      </c>
      <c r="AC156" s="104" t="s">
        <v>172</v>
      </c>
    </row>
    <row r="157" spans="1:29" ht="25.5" customHeight="1" x14ac:dyDescent="0.35">
      <c r="A157" s="188"/>
      <c r="B157" s="190"/>
      <c r="C157" s="99" t="str">
        <f>IF(B157="","",IF(NOT(ISNUMBER(B157)),"DATA_PC invalida",IF(AND(ISNUMBER(parametros!$C$2),ISNUMBER(parametros!$D$2),B157&gt;=parametros!$C$2,B157&lt;=parametros!$D$2),"C0",IF(AND(ISNUMBER(parametros!$C$3),ISNUMBER(parametros!$D$3),B157&gt;=parametros!$C$3,B157&lt;=parametros!$D$3),"C1",IF(AND(ISNUMBER(parametros!$C$4),ISNUMBER(parametros!$D$4),B157&gt;=parametros!$C$4,B157&lt;=parametros!$D$4),"C2",IF(AND(ISNUMBER(parametros!$C$5),ISNUMBER(parametros!$D$5),B157&gt;=parametros!$C$5,B157&lt;=parametros!$D$5),"C3",IF(AND(ISNUMBER(parametros!$C$6),ISNUMBER(parametros!$D$6),B157&gt;=parametros!$C$6,B157&lt;=parametros!$D$6),"C4","Fora dos ciclos")))))))</f>
        <v/>
      </c>
      <c r="D157" s="100"/>
      <c r="E157" s="78" t="str">
        <f>IF(C157="","",IFERROR(VLOOKUP(C157,parametros!$A$11:$E$15,5,0),""))</f>
        <v/>
      </c>
      <c r="F157" s="79" t="str">
        <f t="shared" si="12"/>
        <v/>
      </c>
      <c r="G157" s="101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8" t="str">
        <f t="shared" si="16"/>
        <v/>
      </c>
      <c r="V157" s="216" t="s">
        <v>47</v>
      </c>
      <c r="W157" s="102" t="s">
        <v>167</v>
      </c>
      <c r="X157" s="102" t="s">
        <v>168</v>
      </c>
      <c r="Y157" s="103" t="s">
        <v>169</v>
      </c>
      <c r="Z157" s="103" t="s">
        <v>170</v>
      </c>
      <c r="AA157" s="103" t="s">
        <v>47</v>
      </c>
      <c r="AB157" s="103" t="s">
        <v>171</v>
      </c>
      <c r="AC157" s="104" t="s">
        <v>172</v>
      </c>
    </row>
    <row r="158" spans="1:29" ht="25.5" customHeight="1" x14ac:dyDescent="0.35">
      <c r="A158" s="188"/>
      <c r="B158" s="190"/>
      <c r="C158" s="99" t="str">
        <f>IF(B158="","",IF(NOT(ISNUMBER(B158)),"DATA_PC invalida",IF(AND(ISNUMBER(parametros!$C$2),ISNUMBER(parametros!$D$2),B158&gt;=parametros!$C$2,B158&lt;=parametros!$D$2),"C0",IF(AND(ISNUMBER(parametros!$C$3),ISNUMBER(parametros!$D$3),B158&gt;=parametros!$C$3,B158&lt;=parametros!$D$3),"C1",IF(AND(ISNUMBER(parametros!$C$4),ISNUMBER(parametros!$D$4),B158&gt;=parametros!$C$4,B158&lt;=parametros!$D$4),"C2",IF(AND(ISNUMBER(parametros!$C$5),ISNUMBER(parametros!$D$5),B158&gt;=parametros!$C$5,B158&lt;=parametros!$D$5),"C3",IF(AND(ISNUMBER(parametros!$C$6),ISNUMBER(parametros!$D$6),B158&gt;=parametros!$C$6,B158&lt;=parametros!$D$6),"C4","Fora dos ciclos")))))))</f>
        <v/>
      </c>
      <c r="D158" s="100"/>
      <c r="E158" s="78" t="str">
        <f>IF(C158="","",IFERROR(VLOOKUP(C158,parametros!$A$11:$E$15,5,0),""))</f>
        <v/>
      </c>
      <c r="F158" s="79" t="str">
        <f t="shared" si="12"/>
        <v/>
      </c>
      <c r="G158" s="101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8" t="str">
        <f t="shared" si="16"/>
        <v/>
      </c>
      <c r="V158" s="216" t="s">
        <v>47</v>
      </c>
      <c r="W158" s="102" t="s">
        <v>167</v>
      </c>
      <c r="X158" s="102" t="s">
        <v>168</v>
      </c>
      <c r="Y158" s="103" t="s">
        <v>169</v>
      </c>
      <c r="Z158" s="103" t="s">
        <v>170</v>
      </c>
      <c r="AA158" s="103" t="s">
        <v>47</v>
      </c>
      <c r="AB158" s="103" t="s">
        <v>171</v>
      </c>
      <c r="AC158" s="104" t="s">
        <v>172</v>
      </c>
    </row>
    <row r="159" spans="1:29" ht="25.5" customHeight="1" x14ac:dyDescent="0.35">
      <c r="A159" s="188"/>
      <c r="B159" s="190"/>
      <c r="C159" s="99" t="str">
        <f>IF(B159="","",IF(NOT(ISNUMBER(B159)),"DATA_PC invalida",IF(AND(ISNUMBER(parametros!$C$2),ISNUMBER(parametros!$D$2),B159&gt;=parametros!$C$2,B159&lt;=parametros!$D$2),"C0",IF(AND(ISNUMBER(parametros!$C$3),ISNUMBER(parametros!$D$3),B159&gt;=parametros!$C$3,B159&lt;=parametros!$D$3),"C1",IF(AND(ISNUMBER(parametros!$C$4),ISNUMBER(parametros!$D$4),B159&gt;=parametros!$C$4,B159&lt;=parametros!$D$4),"C2",IF(AND(ISNUMBER(parametros!$C$5),ISNUMBER(parametros!$D$5),B159&gt;=parametros!$C$5,B159&lt;=parametros!$D$5),"C3",IF(AND(ISNUMBER(parametros!$C$6),ISNUMBER(parametros!$D$6),B159&gt;=parametros!$C$6,B159&lt;=parametros!$D$6),"C4","Fora dos ciclos")))))))</f>
        <v/>
      </c>
      <c r="D159" s="100"/>
      <c r="E159" s="78" t="str">
        <f>IF(C159="","",IFERROR(VLOOKUP(C159,parametros!$A$11:$E$15,5,0),""))</f>
        <v/>
      </c>
      <c r="F159" s="79" t="str">
        <f t="shared" si="12"/>
        <v/>
      </c>
      <c r="G159" s="101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8" t="str">
        <f t="shared" si="16"/>
        <v/>
      </c>
      <c r="V159" s="216" t="s">
        <v>47</v>
      </c>
      <c r="W159" s="102" t="s">
        <v>167</v>
      </c>
      <c r="X159" s="102" t="s">
        <v>168</v>
      </c>
      <c r="Y159" s="103" t="s">
        <v>169</v>
      </c>
      <c r="Z159" s="103" t="s">
        <v>170</v>
      </c>
      <c r="AA159" s="103" t="s">
        <v>47</v>
      </c>
      <c r="AB159" s="103" t="s">
        <v>171</v>
      </c>
      <c r="AC159" s="104" t="s">
        <v>172</v>
      </c>
    </row>
    <row r="160" spans="1:29" ht="25.5" customHeight="1" x14ac:dyDescent="0.35">
      <c r="A160" s="188"/>
      <c r="B160" s="190"/>
      <c r="C160" s="99" t="str">
        <f>IF(B160="","",IF(NOT(ISNUMBER(B160)),"DATA_PC invalida",IF(AND(ISNUMBER(parametros!$C$2),ISNUMBER(parametros!$D$2),B160&gt;=parametros!$C$2,B160&lt;=parametros!$D$2),"C0",IF(AND(ISNUMBER(parametros!$C$3),ISNUMBER(parametros!$D$3),B160&gt;=parametros!$C$3,B160&lt;=parametros!$D$3),"C1",IF(AND(ISNUMBER(parametros!$C$4),ISNUMBER(parametros!$D$4),B160&gt;=parametros!$C$4,B160&lt;=parametros!$D$4),"C2",IF(AND(ISNUMBER(parametros!$C$5),ISNUMBER(parametros!$D$5),B160&gt;=parametros!$C$5,B160&lt;=parametros!$D$5),"C3",IF(AND(ISNUMBER(parametros!$C$6),ISNUMBER(parametros!$D$6),B160&gt;=parametros!$C$6,B160&lt;=parametros!$D$6),"C4","Fora dos ciclos")))))))</f>
        <v/>
      </c>
      <c r="D160" s="100"/>
      <c r="E160" s="78" t="str">
        <f>IF(C160="","",IFERROR(VLOOKUP(C160,parametros!$A$11:$E$15,5,0),""))</f>
        <v/>
      </c>
      <c r="F160" s="79" t="str">
        <f t="shared" si="12"/>
        <v/>
      </c>
      <c r="G160" s="101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8" t="str">
        <f t="shared" si="16"/>
        <v/>
      </c>
      <c r="V160" s="216" t="s">
        <v>47</v>
      </c>
      <c r="W160" s="102" t="s">
        <v>167</v>
      </c>
      <c r="X160" s="102" t="s">
        <v>168</v>
      </c>
      <c r="Y160" s="103" t="s">
        <v>169</v>
      </c>
      <c r="Z160" s="103" t="s">
        <v>170</v>
      </c>
      <c r="AA160" s="103" t="s">
        <v>47</v>
      </c>
      <c r="AB160" s="103" t="s">
        <v>171</v>
      </c>
      <c r="AC160" s="104" t="s">
        <v>172</v>
      </c>
    </row>
    <row r="161" spans="1:29" ht="25.5" customHeight="1" x14ac:dyDescent="0.35">
      <c r="A161" s="188"/>
      <c r="B161" s="190"/>
      <c r="C161" s="99" t="str">
        <f>IF(B161="","",IF(NOT(ISNUMBER(B161)),"DATA_PC invalida",IF(AND(ISNUMBER(parametros!$C$2),ISNUMBER(parametros!$D$2),B161&gt;=parametros!$C$2,B161&lt;=parametros!$D$2),"C0",IF(AND(ISNUMBER(parametros!$C$3),ISNUMBER(parametros!$D$3),B161&gt;=parametros!$C$3,B161&lt;=parametros!$D$3),"C1",IF(AND(ISNUMBER(parametros!$C$4),ISNUMBER(parametros!$D$4),B161&gt;=parametros!$C$4,B161&lt;=parametros!$D$4),"C2",IF(AND(ISNUMBER(parametros!$C$5),ISNUMBER(parametros!$D$5),B161&gt;=parametros!$C$5,B161&lt;=parametros!$D$5),"C3",IF(AND(ISNUMBER(parametros!$C$6),ISNUMBER(parametros!$D$6),B161&gt;=parametros!$C$6,B161&lt;=parametros!$D$6),"C4","Fora dos ciclos")))))))</f>
        <v/>
      </c>
      <c r="D161" s="100"/>
      <c r="E161" s="78" t="str">
        <f>IF(C161="","",IFERROR(VLOOKUP(C161,parametros!$A$11:$E$15,5,0),""))</f>
        <v/>
      </c>
      <c r="F161" s="79" t="str">
        <f t="shared" si="12"/>
        <v/>
      </c>
      <c r="G161" s="101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8" t="str">
        <f t="shared" si="16"/>
        <v/>
      </c>
      <c r="V161" s="216" t="s">
        <v>47</v>
      </c>
      <c r="W161" s="102" t="s">
        <v>167</v>
      </c>
      <c r="X161" s="102" t="s">
        <v>168</v>
      </c>
      <c r="Y161" s="103" t="s">
        <v>169</v>
      </c>
      <c r="Z161" s="103" t="s">
        <v>170</v>
      </c>
      <c r="AA161" s="103" t="s">
        <v>47</v>
      </c>
      <c r="AB161" s="103" t="s">
        <v>171</v>
      </c>
      <c r="AC161" s="104" t="s">
        <v>172</v>
      </c>
    </row>
    <row r="162" spans="1:29" ht="25.5" customHeight="1" x14ac:dyDescent="0.35">
      <c r="A162" s="188"/>
      <c r="B162" s="190"/>
      <c r="C162" s="99" t="str">
        <f>IF(B162="","",IF(NOT(ISNUMBER(B162)),"DATA_PC invalida",IF(AND(ISNUMBER(parametros!$C$2),ISNUMBER(parametros!$D$2),B162&gt;=parametros!$C$2,B162&lt;=parametros!$D$2),"C0",IF(AND(ISNUMBER(parametros!$C$3),ISNUMBER(parametros!$D$3),B162&gt;=parametros!$C$3,B162&lt;=parametros!$D$3),"C1",IF(AND(ISNUMBER(parametros!$C$4),ISNUMBER(parametros!$D$4),B162&gt;=parametros!$C$4,B162&lt;=parametros!$D$4),"C2",IF(AND(ISNUMBER(parametros!$C$5),ISNUMBER(parametros!$D$5),B162&gt;=parametros!$C$5,B162&lt;=parametros!$D$5),"C3",IF(AND(ISNUMBER(parametros!$C$6),ISNUMBER(parametros!$D$6),B162&gt;=parametros!$C$6,B162&lt;=parametros!$D$6),"C4","Fora dos ciclos")))))))</f>
        <v/>
      </c>
      <c r="D162" s="100"/>
      <c r="E162" s="78" t="str">
        <f>IF(C162="","",IFERROR(VLOOKUP(C162,parametros!$A$11:$E$15,5,0),""))</f>
        <v/>
      </c>
      <c r="F162" s="79" t="str">
        <f t="shared" si="12"/>
        <v/>
      </c>
      <c r="G162" s="101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8" t="str">
        <f t="shared" si="16"/>
        <v/>
      </c>
      <c r="V162" s="216" t="s">
        <v>47</v>
      </c>
      <c r="W162" s="102" t="s">
        <v>167</v>
      </c>
      <c r="X162" s="102" t="s">
        <v>168</v>
      </c>
      <c r="Y162" s="103" t="s">
        <v>169</v>
      </c>
      <c r="Z162" s="103" t="s">
        <v>170</v>
      </c>
      <c r="AA162" s="103" t="s">
        <v>47</v>
      </c>
      <c r="AB162" s="103" t="s">
        <v>171</v>
      </c>
      <c r="AC162" s="104" t="s">
        <v>172</v>
      </c>
    </row>
    <row r="163" spans="1:29" ht="25.5" customHeight="1" x14ac:dyDescent="0.35">
      <c r="A163" s="188"/>
      <c r="B163" s="190"/>
      <c r="C163" s="99" t="str">
        <f>IF(B163="","",IF(NOT(ISNUMBER(B163)),"DATA_PC invalida",IF(AND(ISNUMBER(parametros!$C$2),ISNUMBER(parametros!$D$2),B163&gt;=parametros!$C$2,B163&lt;=parametros!$D$2),"C0",IF(AND(ISNUMBER(parametros!$C$3),ISNUMBER(parametros!$D$3),B163&gt;=parametros!$C$3,B163&lt;=parametros!$D$3),"C1",IF(AND(ISNUMBER(parametros!$C$4),ISNUMBER(parametros!$D$4),B163&gt;=parametros!$C$4,B163&lt;=parametros!$D$4),"C2",IF(AND(ISNUMBER(parametros!$C$5),ISNUMBER(parametros!$D$5),B163&gt;=parametros!$C$5,B163&lt;=parametros!$D$5),"C3",IF(AND(ISNUMBER(parametros!$C$6),ISNUMBER(parametros!$D$6),B163&gt;=parametros!$C$6,B163&lt;=parametros!$D$6),"C4","Fora dos ciclos")))))))</f>
        <v/>
      </c>
      <c r="D163" s="100"/>
      <c r="E163" s="78" t="str">
        <f>IF(C163="","",IFERROR(VLOOKUP(C163,parametros!$A$11:$E$15,5,0),""))</f>
        <v/>
      </c>
      <c r="F163" s="79" t="str">
        <f t="shared" si="12"/>
        <v/>
      </c>
      <c r="G163" s="101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8" t="str">
        <f t="shared" si="16"/>
        <v/>
      </c>
      <c r="V163" s="216" t="s">
        <v>47</v>
      </c>
      <c r="W163" s="102" t="s">
        <v>167</v>
      </c>
      <c r="X163" s="102" t="s">
        <v>168</v>
      </c>
      <c r="Y163" s="103" t="s">
        <v>169</v>
      </c>
      <c r="Z163" s="103" t="s">
        <v>170</v>
      </c>
      <c r="AA163" s="103" t="s">
        <v>47</v>
      </c>
      <c r="AB163" s="103" t="s">
        <v>171</v>
      </c>
      <c r="AC163" s="104" t="s">
        <v>172</v>
      </c>
    </row>
    <row r="164" spans="1:29" ht="25.5" customHeight="1" x14ac:dyDescent="0.35">
      <c r="A164" s="188"/>
      <c r="B164" s="190"/>
      <c r="C164" s="99" t="str">
        <f>IF(B164="","",IF(NOT(ISNUMBER(B164)),"DATA_PC invalida",IF(AND(ISNUMBER(parametros!$C$2),ISNUMBER(parametros!$D$2),B164&gt;=parametros!$C$2,B164&lt;=parametros!$D$2),"C0",IF(AND(ISNUMBER(parametros!$C$3),ISNUMBER(parametros!$D$3),B164&gt;=parametros!$C$3,B164&lt;=parametros!$D$3),"C1",IF(AND(ISNUMBER(parametros!$C$4),ISNUMBER(parametros!$D$4),B164&gt;=parametros!$C$4,B164&lt;=parametros!$D$4),"C2",IF(AND(ISNUMBER(parametros!$C$5),ISNUMBER(parametros!$D$5),B164&gt;=parametros!$C$5,B164&lt;=parametros!$D$5),"C3",IF(AND(ISNUMBER(parametros!$C$6),ISNUMBER(parametros!$D$6),B164&gt;=parametros!$C$6,B164&lt;=parametros!$D$6),"C4","Fora dos ciclos")))))))</f>
        <v/>
      </c>
      <c r="D164" s="100"/>
      <c r="E164" s="78" t="str">
        <f>IF(C164="","",IFERROR(VLOOKUP(C164,parametros!$A$11:$E$15,5,0),""))</f>
        <v/>
      </c>
      <c r="F164" s="79" t="str">
        <f t="shared" si="12"/>
        <v/>
      </c>
      <c r="G164" s="101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8" t="str">
        <f t="shared" si="16"/>
        <v/>
      </c>
      <c r="V164" s="216" t="s">
        <v>47</v>
      </c>
      <c r="W164" s="102" t="s">
        <v>167</v>
      </c>
      <c r="X164" s="102" t="s">
        <v>168</v>
      </c>
      <c r="Y164" s="103" t="s">
        <v>169</v>
      </c>
      <c r="Z164" s="103" t="s">
        <v>170</v>
      </c>
      <c r="AA164" s="103" t="s">
        <v>47</v>
      </c>
      <c r="AB164" s="103" t="s">
        <v>171</v>
      </c>
      <c r="AC164" s="104" t="s">
        <v>172</v>
      </c>
    </row>
    <row r="165" spans="1:29" ht="25.5" customHeight="1" x14ac:dyDescent="0.35">
      <c r="A165" s="188"/>
      <c r="B165" s="190"/>
      <c r="C165" s="99" t="str">
        <f>IF(B165="","",IF(NOT(ISNUMBER(B165)),"DATA_PC invalida",IF(AND(ISNUMBER(parametros!$C$2),ISNUMBER(parametros!$D$2),B165&gt;=parametros!$C$2,B165&lt;=parametros!$D$2),"C0",IF(AND(ISNUMBER(parametros!$C$3),ISNUMBER(parametros!$D$3),B165&gt;=parametros!$C$3,B165&lt;=parametros!$D$3),"C1",IF(AND(ISNUMBER(parametros!$C$4),ISNUMBER(parametros!$D$4),B165&gt;=parametros!$C$4,B165&lt;=parametros!$D$4),"C2",IF(AND(ISNUMBER(parametros!$C$5),ISNUMBER(parametros!$D$5),B165&gt;=parametros!$C$5,B165&lt;=parametros!$D$5),"C3",IF(AND(ISNUMBER(parametros!$C$6),ISNUMBER(parametros!$D$6),B165&gt;=parametros!$C$6,B165&lt;=parametros!$D$6),"C4","Fora dos ciclos")))))))</f>
        <v/>
      </c>
      <c r="D165" s="100"/>
      <c r="E165" s="78" t="str">
        <f>IF(C165="","",IFERROR(VLOOKUP(C165,parametros!$A$11:$E$15,5,0),""))</f>
        <v/>
      </c>
      <c r="F165" s="79" t="str">
        <f t="shared" si="12"/>
        <v/>
      </c>
      <c r="G165" s="101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8" t="str">
        <f t="shared" si="16"/>
        <v/>
      </c>
      <c r="V165" s="216" t="s">
        <v>47</v>
      </c>
      <c r="W165" s="102" t="s">
        <v>167</v>
      </c>
      <c r="X165" s="102" t="s">
        <v>168</v>
      </c>
      <c r="Y165" s="103" t="s">
        <v>169</v>
      </c>
      <c r="Z165" s="103" t="s">
        <v>170</v>
      </c>
      <c r="AA165" s="103" t="s">
        <v>47</v>
      </c>
      <c r="AB165" s="103" t="s">
        <v>171</v>
      </c>
      <c r="AC165" s="104" t="s">
        <v>172</v>
      </c>
    </row>
    <row r="166" spans="1:29" ht="25.5" customHeight="1" x14ac:dyDescent="0.35">
      <c r="A166" s="188"/>
      <c r="B166" s="190"/>
      <c r="C166" s="99" t="str">
        <f>IF(B166="","",IF(NOT(ISNUMBER(B166)),"DATA_PC invalida",IF(AND(ISNUMBER(parametros!$C$2),ISNUMBER(parametros!$D$2),B166&gt;=parametros!$C$2,B166&lt;=parametros!$D$2),"C0",IF(AND(ISNUMBER(parametros!$C$3),ISNUMBER(parametros!$D$3),B166&gt;=parametros!$C$3,B166&lt;=parametros!$D$3),"C1",IF(AND(ISNUMBER(parametros!$C$4),ISNUMBER(parametros!$D$4),B166&gt;=parametros!$C$4,B166&lt;=parametros!$D$4),"C2",IF(AND(ISNUMBER(parametros!$C$5),ISNUMBER(parametros!$D$5),B166&gt;=parametros!$C$5,B166&lt;=parametros!$D$5),"C3",IF(AND(ISNUMBER(parametros!$C$6),ISNUMBER(parametros!$D$6),B166&gt;=parametros!$C$6,B166&lt;=parametros!$D$6),"C4","Fora dos ciclos")))))))</f>
        <v/>
      </c>
      <c r="D166" s="100"/>
      <c r="E166" s="78" t="str">
        <f>IF(C166="","",IFERROR(VLOOKUP(C166,parametros!$A$11:$E$15,5,0),""))</f>
        <v/>
      </c>
      <c r="F166" s="79" t="str">
        <f t="shared" si="12"/>
        <v/>
      </c>
      <c r="G166" s="101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8" t="str">
        <f t="shared" si="16"/>
        <v/>
      </c>
      <c r="V166" s="216" t="s">
        <v>47</v>
      </c>
      <c r="W166" s="102" t="s">
        <v>167</v>
      </c>
      <c r="X166" s="102" t="s">
        <v>168</v>
      </c>
      <c r="Y166" s="103" t="s">
        <v>169</v>
      </c>
      <c r="Z166" s="103" t="s">
        <v>170</v>
      </c>
      <c r="AA166" s="103" t="s">
        <v>47</v>
      </c>
      <c r="AB166" s="103" t="s">
        <v>171</v>
      </c>
      <c r="AC166" s="104" t="s">
        <v>172</v>
      </c>
    </row>
    <row r="167" spans="1:29" ht="25.5" customHeight="1" x14ac:dyDescent="0.35">
      <c r="A167" s="188"/>
      <c r="B167" s="190"/>
      <c r="C167" s="99" t="str">
        <f>IF(B167="","",IF(NOT(ISNUMBER(B167)),"DATA_PC invalida",IF(AND(ISNUMBER(parametros!$C$2),ISNUMBER(parametros!$D$2),B167&gt;=parametros!$C$2,B167&lt;=parametros!$D$2),"C0",IF(AND(ISNUMBER(parametros!$C$3),ISNUMBER(parametros!$D$3),B167&gt;=parametros!$C$3,B167&lt;=parametros!$D$3),"C1",IF(AND(ISNUMBER(parametros!$C$4),ISNUMBER(parametros!$D$4),B167&gt;=parametros!$C$4,B167&lt;=parametros!$D$4),"C2",IF(AND(ISNUMBER(parametros!$C$5),ISNUMBER(parametros!$D$5),B167&gt;=parametros!$C$5,B167&lt;=parametros!$D$5),"C3",IF(AND(ISNUMBER(parametros!$C$6),ISNUMBER(parametros!$D$6),B167&gt;=parametros!$C$6,B167&lt;=parametros!$D$6),"C4","Fora dos ciclos")))))))</f>
        <v/>
      </c>
      <c r="D167" s="100"/>
      <c r="E167" s="78" t="str">
        <f>IF(C167="","",IFERROR(VLOOKUP(C167,parametros!$A$11:$E$15,5,0),""))</f>
        <v/>
      </c>
      <c r="F167" s="79" t="str">
        <f t="shared" si="12"/>
        <v/>
      </c>
      <c r="G167" s="101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8" t="str">
        <f t="shared" si="16"/>
        <v/>
      </c>
      <c r="V167" s="216" t="s">
        <v>47</v>
      </c>
      <c r="W167" s="102" t="s">
        <v>167</v>
      </c>
      <c r="X167" s="102" t="s">
        <v>168</v>
      </c>
      <c r="Y167" s="103" t="s">
        <v>169</v>
      </c>
      <c r="Z167" s="103" t="s">
        <v>170</v>
      </c>
      <c r="AA167" s="103" t="s">
        <v>47</v>
      </c>
      <c r="AB167" s="103" t="s">
        <v>171</v>
      </c>
      <c r="AC167" s="104" t="s">
        <v>172</v>
      </c>
    </row>
    <row r="168" spans="1:29" ht="25.5" customHeight="1" x14ac:dyDescent="0.35">
      <c r="A168" s="188"/>
      <c r="B168" s="190"/>
      <c r="C168" s="99" t="str">
        <f>IF(B168="","",IF(NOT(ISNUMBER(B168)),"DATA_PC invalida",IF(AND(ISNUMBER(parametros!$C$2),ISNUMBER(parametros!$D$2),B168&gt;=parametros!$C$2,B168&lt;=parametros!$D$2),"C0",IF(AND(ISNUMBER(parametros!$C$3),ISNUMBER(parametros!$D$3),B168&gt;=parametros!$C$3,B168&lt;=parametros!$D$3),"C1",IF(AND(ISNUMBER(parametros!$C$4),ISNUMBER(parametros!$D$4),B168&gt;=parametros!$C$4,B168&lt;=parametros!$D$4),"C2",IF(AND(ISNUMBER(parametros!$C$5),ISNUMBER(parametros!$D$5),B168&gt;=parametros!$C$5,B168&lt;=parametros!$D$5),"C3",IF(AND(ISNUMBER(parametros!$C$6),ISNUMBER(parametros!$D$6),B168&gt;=parametros!$C$6,B168&lt;=parametros!$D$6),"C4","Fora dos ciclos")))))))</f>
        <v/>
      </c>
      <c r="D168" s="100"/>
      <c r="E168" s="78" t="str">
        <f>IF(C168="","",IFERROR(VLOOKUP(C168,parametros!$A$11:$E$15,5,0),""))</f>
        <v/>
      </c>
      <c r="F168" s="79" t="str">
        <f t="shared" si="12"/>
        <v/>
      </c>
      <c r="G168" s="101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8" t="str">
        <f t="shared" si="16"/>
        <v/>
      </c>
      <c r="V168" s="216" t="s">
        <v>47</v>
      </c>
      <c r="W168" s="102" t="s">
        <v>167</v>
      </c>
      <c r="X168" s="102" t="s">
        <v>168</v>
      </c>
      <c r="Y168" s="103" t="s">
        <v>169</v>
      </c>
      <c r="Z168" s="103" t="s">
        <v>170</v>
      </c>
      <c r="AA168" s="103" t="s">
        <v>47</v>
      </c>
      <c r="AB168" s="103" t="s">
        <v>171</v>
      </c>
      <c r="AC168" s="104" t="s">
        <v>172</v>
      </c>
    </row>
    <row r="169" spans="1:29" ht="25.5" customHeight="1" x14ac:dyDescent="0.35">
      <c r="A169" s="188"/>
      <c r="B169" s="190"/>
      <c r="C169" s="99" t="str">
        <f>IF(B169="","",IF(NOT(ISNUMBER(B169)),"DATA_PC invalida",IF(AND(ISNUMBER(parametros!$C$2),ISNUMBER(parametros!$D$2),B169&gt;=parametros!$C$2,B169&lt;=parametros!$D$2),"C0",IF(AND(ISNUMBER(parametros!$C$3),ISNUMBER(parametros!$D$3),B169&gt;=parametros!$C$3,B169&lt;=parametros!$D$3),"C1",IF(AND(ISNUMBER(parametros!$C$4),ISNUMBER(parametros!$D$4),B169&gt;=parametros!$C$4,B169&lt;=parametros!$D$4),"C2",IF(AND(ISNUMBER(parametros!$C$5),ISNUMBER(parametros!$D$5),B169&gt;=parametros!$C$5,B169&lt;=parametros!$D$5),"C3",IF(AND(ISNUMBER(parametros!$C$6),ISNUMBER(parametros!$D$6),B169&gt;=parametros!$C$6,B169&lt;=parametros!$D$6),"C4","Fora dos ciclos")))))))</f>
        <v/>
      </c>
      <c r="D169" s="100"/>
      <c r="E169" s="78" t="str">
        <f>IF(C169="","",IFERROR(VLOOKUP(C169,parametros!$A$11:$E$15,5,0),""))</f>
        <v/>
      </c>
      <c r="F169" s="79" t="str">
        <f t="shared" si="12"/>
        <v/>
      </c>
      <c r="G169" s="101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8" t="str">
        <f t="shared" si="16"/>
        <v/>
      </c>
      <c r="V169" s="216" t="s">
        <v>47</v>
      </c>
      <c r="W169" s="102" t="s">
        <v>167</v>
      </c>
      <c r="X169" s="102" t="s">
        <v>168</v>
      </c>
      <c r="Y169" s="103" t="s">
        <v>169</v>
      </c>
      <c r="Z169" s="103" t="s">
        <v>170</v>
      </c>
      <c r="AA169" s="103" t="s">
        <v>47</v>
      </c>
      <c r="AB169" s="103" t="s">
        <v>171</v>
      </c>
      <c r="AC169" s="104" t="s">
        <v>172</v>
      </c>
    </row>
    <row r="170" spans="1:29" ht="25.5" customHeight="1" x14ac:dyDescent="0.35">
      <c r="A170" s="188"/>
      <c r="B170" s="190"/>
      <c r="C170" s="99" t="str">
        <f>IF(B170="","",IF(NOT(ISNUMBER(B170)),"DATA_PC invalida",IF(AND(ISNUMBER(parametros!$C$2),ISNUMBER(parametros!$D$2),B170&gt;=parametros!$C$2,B170&lt;=parametros!$D$2),"C0",IF(AND(ISNUMBER(parametros!$C$3),ISNUMBER(parametros!$D$3),B170&gt;=parametros!$C$3,B170&lt;=parametros!$D$3),"C1",IF(AND(ISNUMBER(parametros!$C$4),ISNUMBER(parametros!$D$4),B170&gt;=parametros!$C$4,B170&lt;=parametros!$D$4),"C2",IF(AND(ISNUMBER(parametros!$C$5),ISNUMBER(parametros!$D$5),B170&gt;=parametros!$C$5,B170&lt;=parametros!$D$5),"C3",IF(AND(ISNUMBER(parametros!$C$6),ISNUMBER(parametros!$D$6),B170&gt;=parametros!$C$6,B170&lt;=parametros!$D$6),"C4","Fora dos ciclos")))))))</f>
        <v/>
      </c>
      <c r="D170" s="100"/>
      <c r="E170" s="78" t="str">
        <f>IF(C170="","",IFERROR(VLOOKUP(C170,parametros!$A$11:$E$15,5,0),""))</f>
        <v/>
      </c>
      <c r="F170" s="79" t="str">
        <f t="shared" si="12"/>
        <v/>
      </c>
      <c r="G170" s="101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8" t="str">
        <f t="shared" si="16"/>
        <v/>
      </c>
      <c r="V170" s="216" t="s">
        <v>47</v>
      </c>
      <c r="W170" s="102" t="s">
        <v>167</v>
      </c>
      <c r="X170" s="102" t="s">
        <v>168</v>
      </c>
      <c r="Y170" s="103" t="s">
        <v>169</v>
      </c>
      <c r="Z170" s="103" t="s">
        <v>170</v>
      </c>
      <c r="AA170" s="103" t="s">
        <v>47</v>
      </c>
      <c r="AB170" s="103" t="s">
        <v>171</v>
      </c>
      <c r="AC170" s="104" t="s">
        <v>172</v>
      </c>
    </row>
    <row r="171" spans="1:29" ht="25.5" customHeight="1" x14ac:dyDescent="0.35">
      <c r="A171" s="188"/>
      <c r="B171" s="190"/>
      <c r="C171" s="99" t="str">
        <f>IF(B171="","",IF(NOT(ISNUMBER(B171)),"DATA_PC invalida",IF(AND(ISNUMBER(parametros!$C$2),ISNUMBER(parametros!$D$2),B171&gt;=parametros!$C$2,B171&lt;=parametros!$D$2),"C0",IF(AND(ISNUMBER(parametros!$C$3),ISNUMBER(parametros!$D$3),B171&gt;=parametros!$C$3,B171&lt;=parametros!$D$3),"C1",IF(AND(ISNUMBER(parametros!$C$4),ISNUMBER(parametros!$D$4),B171&gt;=parametros!$C$4,B171&lt;=parametros!$D$4),"C2",IF(AND(ISNUMBER(parametros!$C$5),ISNUMBER(parametros!$D$5),B171&gt;=parametros!$C$5,B171&lt;=parametros!$D$5),"C3",IF(AND(ISNUMBER(parametros!$C$6),ISNUMBER(parametros!$D$6),B171&gt;=parametros!$C$6,B171&lt;=parametros!$D$6),"C4","Fora dos ciclos")))))))</f>
        <v/>
      </c>
      <c r="D171" s="100"/>
      <c r="E171" s="78" t="str">
        <f>IF(C171="","",IFERROR(VLOOKUP(C171,parametros!$A$11:$E$15,5,0),""))</f>
        <v/>
      </c>
      <c r="F171" s="79" t="str">
        <f t="shared" si="12"/>
        <v/>
      </c>
      <c r="G171" s="101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8" t="str">
        <f t="shared" si="16"/>
        <v/>
      </c>
      <c r="V171" s="216" t="s">
        <v>47</v>
      </c>
      <c r="W171" s="102" t="s">
        <v>167</v>
      </c>
      <c r="X171" s="102" t="s">
        <v>168</v>
      </c>
      <c r="Y171" s="103" t="s">
        <v>169</v>
      </c>
      <c r="Z171" s="103" t="s">
        <v>170</v>
      </c>
      <c r="AA171" s="103" t="s">
        <v>47</v>
      </c>
      <c r="AB171" s="103" t="s">
        <v>171</v>
      </c>
      <c r="AC171" s="104" t="s">
        <v>172</v>
      </c>
    </row>
    <row r="172" spans="1:29" ht="25.5" customHeight="1" x14ac:dyDescent="0.35">
      <c r="A172" s="188"/>
      <c r="B172" s="190"/>
      <c r="C172" s="99" t="str">
        <f>IF(B172="","",IF(NOT(ISNUMBER(B172)),"DATA_PC invalida",IF(AND(ISNUMBER(parametros!$C$2),ISNUMBER(parametros!$D$2),B172&gt;=parametros!$C$2,B172&lt;=parametros!$D$2),"C0",IF(AND(ISNUMBER(parametros!$C$3),ISNUMBER(parametros!$D$3),B172&gt;=parametros!$C$3,B172&lt;=parametros!$D$3),"C1",IF(AND(ISNUMBER(parametros!$C$4),ISNUMBER(parametros!$D$4),B172&gt;=parametros!$C$4,B172&lt;=parametros!$D$4),"C2",IF(AND(ISNUMBER(parametros!$C$5),ISNUMBER(parametros!$D$5),B172&gt;=parametros!$C$5,B172&lt;=parametros!$D$5),"C3",IF(AND(ISNUMBER(parametros!$C$6),ISNUMBER(parametros!$D$6),B172&gt;=parametros!$C$6,B172&lt;=parametros!$D$6),"C4","Fora dos ciclos")))))))</f>
        <v/>
      </c>
      <c r="D172" s="100"/>
      <c r="E172" s="78" t="str">
        <f>IF(C172="","",IFERROR(VLOOKUP(C172,parametros!$A$11:$E$15,5,0),""))</f>
        <v/>
      </c>
      <c r="F172" s="79" t="str">
        <f t="shared" si="12"/>
        <v/>
      </c>
      <c r="G172" s="101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8" t="str">
        <f t="shared" si="16"/>
        <v/>
      </c>
      <c r="V172" s="216" t="s">
        <v>47</v>
      </c>
      <c r="W172" s="102" t="s">
        <v>167</v>
      </c>
      <c r="X172" s="102" t="s">
        <v>168</v>
      </c>
      <c r="Y172" s="103" t="s">
        <v>169</v>
      </c>
      <c r="Z172" s="103" t="s">
        <v>170</v>
      </c>
      <c r="AA172" s="103" t="s">
        <v>47</v>
      </c>
      <c r="AB172" s="103" t="s">
        <v>171</v>
      </c>
      <c r="AC172" s="104" t="s">
        <v>172</v>
      </c>
    </row>
    <row r="173" spans="1:29" ht="25.5" customHeight="1" x14ac:dyDescent="0.35">
      <c r="A173" s="188"/>
      <c r="B173" s="190"/>
      <c r="C173" s="99" t="str">
        <f>IF(B173="","",IF(NOT(ISNUMBER(B173)),"DATA_PC invalida",IF(AND(ISNUMBER(parametros!$C$2),ISNUMBER(parametros!$D$2),B173&gt;=parametros!$C$2,B173&lt;=parametros!$D$2),"C0",IF(AND(ISNUMBER(parametros!$C$3),ISNUMBER(parametros!$D$3),B173&gt;=parametros!$C$3,B173&lt;=parametros!$D$3),"C1",IF(AND(ISNUMBER(parametros!$C$4),ISNUMBER(parametros!$D$4),B173&gt;=parametros!$C$4,B173&lt;=parametros!$D$4),"C2",IF(AND(ISNUMBER(parametros!$C$5),ISNUMBER(parametros!$D$5),B173&gt;=parametros!$C$5,B173&lt;=parametros!$D$5),"C3",IF(AND(ISNUMBER(parametros!$C$6),ISNUMBER(parametros!$D$6),B173&gt;=parametros!$C$6,B173&lt;=parametros!$D$6),"C4","Fora dos ciclos")))))))</f>
        <v/>
      </c>
      <c r="D173" s="100"/>
      <c r="E173" s="78" t="str">
        <f>IF(C173="","",IFERROR(VLOOKUP(C173,parametros!$A$11:$E$15,5,0),""))</f>
        <v/>
      </c>
      <c r="F173" s="79" t="str">
        <f t="shared" si="12"/>
        <v/>
      </c>
      <c r="G173" s="101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8" t="str">
        <f t="shared" si="16"/>
        <v/>
      </c>
      <c r="V173" s="216" t="s">
        <v>47</v>
      </c>
      <c r="W173" s="102" t="s">
        <v>167</v>
      </c>
      <c r="X173" s="102" t="s">
        <v>168</v>
      </c>
      <c r="Y173" s="103" t="s">
        <v>169</v>
      </c>
      <c r="Z173" s="103" t="s">
        <v>170</v>
      </c>
      <c r="AA173" s="103" t="s">
        <v>47</v>
      </c>
      <c r="AB173" s="103" t="s">
        <v>171</v>
      </c>
      <c r="AC173" s="104" t="s">
        <v>172</v>
      </c>
    </row>
    <row r="174" spans="1:29" ht="25.5" customHeight="1" x14ac:dyDescent="0.35">
      <c r="A174" s="188"/>
      <c r="B174" s="190"/>
      <c r="C174" s="99" t="str">
        <f>IF(B174="","",IF(NOT(ISNUMBER(B174)),"DATA_PC invalida",IF(AND(ISNUMBER(parametros!$C$2),ISNUMBER(parametros!$D$2),B174&gt;=parametros!$C$2,B174&lt;=parametros!$D$2),"C0",IF(AND(ISNUMBER(parametros!$C$3),ISNUMBER(parametros!$D$3),B174&gt;=parametros!$C$3,B174&lt;=parametros!$D$3),"C1",IF(AND(ISNUMBER(parametros!$C$4),ISNUMBER(parametros!$D$4),B174&gt;=parametros!$C$4,B174&lt;=parametros!$D$4),"C2",IF(AND(ISNUMBER(parametros!$C$5),ISNUMBER(parametros!$D$5),B174&gt;=parametros!$C$5,B174&lt;=parametros!$D$5),"C3",IF(AND(ISNUMBER(parametros!$C$6),ISNUMBER(parametros!$D$6),B174&gt;=parametros!$C$6,B174&lt;=parametros!$D$6),"C4","Fora dos ciclos")))))))</f>
        <v/>
      </c>
      <c r="D174" s="100"/>
      <c r="E174" s="78" t="str">
        <f>IF(C174="","",IFERROR(VLOOKUP(C174,parametros!$A$11:$E$15,5,0),""))</f>
        <v/>
      </c>
      <c r="F174" s="79" t="str">
        <f t="shared" si="12"/>
        <v/>
      </c>
      <c r="G174" s="101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8" t="str">
        <f t="shared" si="16"/>
        <v/>
      </c>
      <c r="V174" s="216" t="s">
        <v>47</v>
      </c>
      <c r="W174" s="102" t="s">
        <v>167</v>
      </c>
      <c r="X174" s="102" t="s">
        <v>168</v>
      </c>
      <c r="Y174" s="103" t="s">
        <v>169</v>
      </c>
      <c r="Z174" s="103" t="s">
        <v>170</v>
      </c>
      <c r="AA174" s="103" t="s">
        <v>47</v>
      </c>
      <c r="AB174" s="103" t="s">
        <v>171</v>
      </c>
      <c r="AC174" s="104" t="s">
        <v>172</v>
      </c>
    </row>
    <row r="175" spans="1:29" ht="25.5" customHeight="1" x14ac:dyDescent="0.35">
      <c r="A175" s="188"/>
      <c r="B175" s="190"/>
      <c r="C175" s="99" t="str">
        <f>IF(B175="","",IF(NOT(ISNUMBER(B175)),"DATA_PC invalida",IF(AND(ISNUMBER(parametros!$C$2),ISNUMBER(parametros!$D$2),B175&gt;=parametros!$C$2,B175&lt;=parametros!$D$2),"C0",IF(AND(ISNUMBER(parametros!$C$3),ISNUMBER(parametros!$D$3),B175&gt;=parametros!$C$3,B175&lt;=parametros!$D$3),"C1",IF(AND(ISNUMBER(parametros!$C$4),ISNUMBER(parametros!$D$4),B175&gt;=parametros!$C$4,B175&lt;=parametros!$D$4),"C2",IF(AND(ISNUMBER(parametros!$C$5),ISNUMBER(parametros!$D$5),B175&gt;=parametros!$C$5,B175&lt;=parametros!$D$5),"C3",IF(AND(ISNUMBER(parametros!$C$6),ISNUMBER(parametros!$D$6),B175&gt;=parametros!$C$6,B175&lt;=parametros!$D$6),"C4","Fora dos ciclos")))))))</f>
        <v/>
      </c>
      <c r="D175" s="100"/>
      <c r="E175" s="78" t="str">
        <f>IF(C175="","",IFERROR(VLOOKUP(C175,parametros!$A$11:$E$15,5,0),""))</f>
        <v/>
      </c>
      <c r="F175" s="79" t="str">
        <f t="shared" si="12"/>
        <v/>
      </c>
      <c r="G175" s="101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8" t="str">
        <f t="shared" si="16"/>
        <v/>
      </c>
      <c r="V175" s="216" t="s">
        <v>47</v>
      </c>
      <c r="W175" s="102" t="s">
        <v>167</v>
      </c>
      <c r="X175" s="102" t="s">
        <v>168</v>
      </c>
      <c r="Y175" s="103" t="s">
        <v>169</v>
      </c>
      <c r="Z175" s="103" t="s">
        <v>170</v>
      </c>
      <c r="AA175" s="103" t="s">
        <v>47</v>
      </c>
      <c r="AB175" s="103" t="s">
        <v>171</v>
      </c>
      <c r="AC175" s="104" t="s">
        <v>172</v>
      </c>
    </row>
    <row r="176" spans="1:29" ht="25.5" customHeight="1" x14ac:dyDescent="0.35">
      <c r="A176" s="188"/>
      <c r="B176" s="190"/>
      <c r="C176" s="99" t="str">
        <f>IF(B176="","",IF(NOT(ISNUMBER(B176)),"DATA_PC invalida",IF(AND(ISNUMBER(parametros!$C$2),ISNUMBER(parametros!$D$2),B176&gt;=parametros!$C$2,B176&lt;=parametros!$D$2),"C0",IF(AND(ISNUMBER(parametros!$C$3),ISNUMBER(parametros!$D$3),B176&gt;=parametros!$C$3,B176&lt;=parametros!$D$3),"C1",IF(AND(ISNUMBER(parametros!$C$4),ISNUMBER(parametros!$D$4),B176&gt;=parametros!$C$4,B176&lt;=parametros!$D$4),"C2",IF(AND(ISNUMBER(parametros!$C$5),ISNUMBER(parametros!$D$5),B176&gt;=parametros!$C$5,B176&lt;=parametros!$D$5),"C3",IF(AND(ISNUMBER(parametros!$C$6),ISNUMBER(parametros!$D$6),B176&gt;=parametros!$C$6,B176&lt;=parametros!$D$6),"C4","Fora dos ciclos")))))))</f>
        <v/>
      </c>
      <c r="D176" s="100"/>
      <c r="E176" s="78" t="str">
        <f>IF(C176="","",IFERROR(VLOOKUP(C176,parametros!$A$11:$E$15,5,0),""))</f>
        <v/>
      </c>
      <c r="F176" s="79" t="str">
        <f t="shared" si="12"/>
        <v/>
      </c>
      <c r="G176" s="101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8" t="str">
        <f t="shared" si="16"/>
        <v/>
      </c>
      <c r="V176" s="216" t="s">
        <v>47</v>
      </c>
      <c r="W176" s="102" t="s">
        <v>167</v>
      </c>
      <c r="X176" s="102" t="s">
        <v>168</v>
      </c>
      <c r="Y176" s="103" t="s">
        <v>169</v>
      </c>
      <c r="Z176" s="103" t="s">
        <v>170</v>
      </c>
      <c r="AA176" s="103" t="s">
        <v>47</v>
      </c>
      <c r="AB176" s="103" t="s">
        <v>171</v>
      </c>
      <c r="AC176" s="104" t="s">
        <v>172</v>
      </c>
    </row>
    <row r="177" spans="1:29" ht="25.5" customHeight="1" x14ac:dyDescent="0.35">
      <c r="A177" s="188"/>
      <c r="B177" s="190"/>
      <c r="C177" s="99" t="str">
        <f>IF(B177="","",IF(NOT(ISNUMBER(B177)),"DATA_PC invalida",IF(AND(ISNUMBER(parametros!$C$2),ISNUMBER(parametros!$D$2),B177&gt;=parametros!$C$2,B177&lt;=parametros!$D$2),"C0",IF(AND(ISNUMBER(parametros!$C$3),ISNUMBER(parametros!$D$3),B177&gt;=parametros!$C$3,B177&lt;=parametros!$D$3),"C1",IF(AND(ISNUMBER(parametros!$C$4),ISNUMBER(parametros!$D$4),B177&gt;=parametros!$C$4,B177&lt;=parametros!$D$4),"C2",IF(AND(ISNUMBER(parametros!$C$5),ISNUMBER(parametros!$D$5),B177&gt;=parametros!$C$5,B177&lt;=parametros!$D$5),"C3",IF(AND(ISNUMBER(parametros!$C$6),ISNUMBER(parametros!$D$6),B177&gt;=parametros!$C$6,B177&lt;=parametros!$D$6),"C4","Fora dos ciclos")))))))</f>
        <v/>
      </c>
      <c r="D177" s="100"/>
      <c r="E177" s="78" t="str">
        <f>IF(C177="","",IFERROR(VLOOKUP(C177,parametros!$A$11:$E$15,5,0),""))</f>
        <v/>
      </c>
      <c r="F177" s="79" t="str">
        <f t="shared" si="12"/>
        <v/>
      </c>
      <c r="G177" s="101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8" t="str">
        <f t="shared" si="16"/>
        <v/>
      </c>
      <c r="V177" s="216" t="s">
        <v>47</v>
      </c>
      <c r="W177" s="102" t="s">
        <v>167</v>
      </c>
      <c r="X177" s="102" t="s">
        <v>168</v>
      </c>
      <c r="Y177" s="103" t="s">
        <v>169</v>
      </c>
      <c r="Z177" s="103" t="s">
        <v>170</v>
      </c>
      <c r="AA177" s="103" t="s">
        <v>47</v>
      </c>
      <c r="AB177" s="103" t="s">
        <v>171</v>
      </c>
      <c r="AC177" s="104" t="s">
        <v>172</v>
      </c>
    </row>
    <row r="178" spans="1:29" ht="25.5" customHeight="1" x14ac:dyDescent="0.35">
      <c r="A178" s="188"/>
      <c r="B178" s="190"/>
      <c r="C178" s="99" t="str">
        <f>IF(B178="","",IF(NOT(ISNUMBER(B178)),"DATA_PC invalida",IF(AND(ISNUMBER(parametros!$C$2),ISNUMBER(parametros!$D$2),B178&gt;=parametros!$C$2,B178&lt;=parametros!$D$2),"C0",IF(AND(ISNUMBER(parametros!$C$3),ISNUMBER(parametros!$D$3),B178&gt;=parametros!$C$3,B178&lt;=parametros!$D$3),"C1",IF(AND(ISNUMBER(parametros!$C$4),ISNUMBER(parametros!$D$4),B178&gt;=parametros!$C$4,B178&lt;=parametros!$D$4),"C2",IF(AND(ISNUMBER(parametros!$C$5),ISNUMBER(parametros!$D$5),B178&gt;=parametros!$C$5,B178&lt;=parametros!$D$5),"C3",IF(AND(ISNUMBER(parametros!$C$6),ISNUMBER(parametros!$D$6),B178&gt;=parametros!$C$6,B178&lt;=parametros!$D$6),"C4","Fora dos ciclos")))))))</f>
        <v/>
      </c>
      <c r="D178" s="100"/>
      <c r="E178" s="78" t="str">
        <f>IF(C178="","",IFERROR(VLOOKUP(C178,parametros!$A$11:$E$15,5,0),""))</f>
        <v/>
      </c>
      <c r="F178" s="79" t="str">
        <f t="shared" si="12"/>
        <v/>
      </c>
      <c r="G178" s="101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8" t="str">
        <f t="shared" si="16"/>
        <v/>
      </c>
      <c r="V178" s="216" t="s">
        <v>47</v>
      </c>
      <c r="W178" s="102" t="s">
        <v>167</v>
      </c>
      <c r="X178" s="102" t="s">
        <v>168</v>
      </c>
      <c r="Y178" s="103" t="s">
        <v>169</v>
      </c>
      <c r="Z178" s="103" t="s">
        <v>170</v>
      </c>
      <c r="AA178" s="103" t="s">
        <v>47</v>
      </c>
      <c r="AB178" s="103" t="s">
        <v>171</v>
      </c>
      <c r="AC178" s="104" t="s">
        <v>172</v>
      </c>
    </row>
    <row r="179" spans="1:29" ht="25.5" customHeight="1" x14ac:dyDescent="0.35">
      <c r="A179" s="188"/>
      <c r="B179" s="190"/>
      <c r="C179" s="99" t="str">
        <f>IF(B179="","",IF(NOT(ISNUMBER(B179)),"DATA_PC invalida",IF(AND(ISNUMBER(parametros!$C$2),ISNUMBER(parametros!$D$2),B179&gt;=parametros!$C$2,B179&lt;=parametros!$D$2),"C0",IF(AND(ISNUMBER(parametros!$C$3),ISNUMBER(parametros!$D$3),B179&gt;=parametros!$C$3,B179&lt;=parametros!$D$3),"C1",IF(AND(ISNUMBER(parametros!$C$4),ISNUMBER(parametros!$D$4),B179&gt;=parametros!$C$4,B179&lt;=parametros!$D$4),"C2",IF(AND(ISNUMBER(parametros!$C$5),ISNUMBER(parametros!$D$5),B179&gt;=parametros!$C$5,B179&lt;=parametros!$D$5),"C3",IF(AND(ISNUMBER(parametros!$C$6),ISNUMBER(parametros!$D$6),B179&gt;=parametros!$C$6,B179&lt;=parametros!$D$6),"C4","Fora dos ciclos")))))))</f>
        <v/>
      </c>
      <c r="D179" s="100"/>
      <c r="E179" s="78" t="str">
        <f>IF(C179="","",IFERROR(VLOOKUP(C179,parametros!$A$11:$E$15,5,0),""))</f>
        <v/>
      </c>
      <c r="F179" s="79" t="str">
        <f t="shared" si="12"/>
        <v/>
      </c>
      <c r="G179" s="101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8" t="str">
        <f t="shared" si="16"/>
        <v/>
      </c>
      <c r="V179" s="216" t="s">
        <v>47</v>
      </c>
      <c r="W179" s="102" t="s">
        <v>167</v>
      </c>
      <c r="X179" s="102" t="s">
        <v>168</v>
      </c>
      <c r="Y179" s="103" t="s">
        <v>169</v>
      </c>
      <c r="Z179" s="103" t="s">
        <v>170</v>
      </c>
      <c r="AA179" s="103" t="s">
        <v>47</v>
      </c>
      <c r="AB179" s="103" t="s">
        <v>171</v>
      </c>
      <c r="AC179" s="104" t="s">
        <v>172</v>
      </c>
    </row>
    <row r="180" spans="1:29" ht="25.5" customHeight="1" x14ac:dyDescent="0.35">
      <c r="A180" s="188"/>
      <c r="B180" s="190"/>
      <c r="C180" s="99" t="str">
        <f>IF(B180="","",IF(NOT(ISNUMBER(B180)),"DATA_PC invalida",IF(AND(ISNUMBER(parametros!$C$2),ISNUMBER(parametros!$D$2),B180&gt;=parametros!$C$2,B180&lt;=parametros!$D$2),"C0",IF(AND(ISNUMBER(parametros!$C$3),ISNUMBER(parametros!$D$3),B180&gt;=parametros!$C$3,B180&lt;=parametros!$D$3),"C1",IF(AND(ISNUMBER(parametros!$C$4),ISNUMBER(parametros!$D$4),B180&gt;=parametros!$C$4,B180&lt;=parametros!$D$4),"C2",IF(AND(ISNUMBER(parametros!$C$5),ISNUMBER(parametros!$D$5),B180&gt;=parametros!$C$5,B180&lt;=parametros!$D$5),"C3",IF(AND(ISNUMBER(parametros!$C$6),ISNUMBER(parametros!$D$6),B180&gt;=parametros!$C$6,B180&lt;=parametros!$D$6),"C4","Fora dos ciclos")))))))</f>
        <v/>
      </c>
      <c r="D180" s="100"/>
      <c r="E180" s="78" t="str">
        <f>IF(C180="","",IFERROR(VLOOKUP(C180,parametros!$A$11:$E$15,5,0),""))</f>
        <v/>
      </c>
      <c r="F180" s="79" t="str">
        <f t="shared" si="12"/>
        <v/>
      </c>
      <c r="G180" s="101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8" t="str">
        <f t="shared" si="16"/>
        <v/>
      </c>
      <c r="V180" s="216" t="s">
        <v>47</v>
      </c>
      <c r="W180" s="102" t="s">
        <v>167</v>
      </c>
      <c r="X180" s="102" t="s">
        <v>168</v>
      </c>
      <c r="Y180" s="103" t="s">
        <v>169</v>
      </c>
      <c r="Z180" s="103" t="s">
        <v>170</v>
      </c>
      <c r="AA180" s="103" t="s">
        <v>47</v>
      </c>
      <c r="AB180" s="103" t="s">
        <v>171</v>
      </c>
      <c r="AC180" s="104" t="s">
        <v>172</v>
      </c>
    </row>
    <row r="181" spans="1:29" ht="25.5" customHeight="1" x14ac:dyDescent="0.35">
      <c r="A181" s="188"/>
      <c r="B181" s="190"/>
      <c r="C181" s="99" t="str">
        <f>IF(B181="","",IF(NOT(ISNUMBER(B181)),"DATA_PC invalida",IF(AND(ISNUMBER(parametros!$C$2),ISNUMBER(parametros!$D$2),B181&gt;=parametros!$C$2,B181&lt;=parametros!$D$2),"C0",IF(AND(ISNUMBER(parametros!$C$3),ISNUMBER(parametros!$D$3),B181&gt;=parametros!$C$3,B181&lt;=parametros!$D$3),"C1",IF(AND(ISNUMBER(parametros!$C$4),ISNUMBER(parametros!$D$4),B181&gt;=parametros!$C$4,B181&lt;=parametros!$D$4),"C2",IF(AND(ISNUMBER(parametros!$C$5),ISNUMBER(parametros!$D$5),B181&gt;=parametros!$C$5,B181&lt;=parametros!$D$5),"C3",IF(AND(ISNUMBER(parametros!$C$6),ISNUMBER(parametros!$D$6),B181&gt;=parametros!$C$6,B181&lt;=parametros!$D$6),"C4","Fora dos ciclos")))))))</f>
        <v/>
      </c>
      <c r="D181" s="100"/>
      <c r="E181" s="78" t="str">
        <f>IF(C181="","",IFERROR(VLOOKUP(C181,parametros!$A$11:$E$15,5,0),""))</f>
        <v/>
      </c>
      <c r="F181" s="79" t="str">
        <f t="shared" si="12"/>
        <v/>
      </c>
      <c r="G181" s="101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8" t="str">
        <f t="shared" si="16"/>
        <v/>
      </c>
      <c r="V181" s="216" t="s">
        <v>47</v>
      </c>
      <c r="W181" s="102" t="s">
        <v>167</v>
      </c>
      <c r="X181" s="102" t="s">
        <v>168</v>
      </c>
      <c r="Y181" s="103" t="s">
        <v>169</v>
      </c>
      <c r="Z181" s="103" t="s">
        <v>170</v>
      </c>
      <c r="AA181" s="103" t="s">
        <v>47</v>
      </c>
      <c r="AB181" s="103" t="s">
        <v>171</v>
      </c>
      <c r="AC181" s="104" t="s">
        <v>172</v>
      </c>
    </row>
    <row r="182" spans="1:29" ht="25.5" customHeight="1" x14ac:dyDescent="0.35">
      <c r="A182" s="188"/>
      <c r="B182" s="190"/>
      <c r="C182" s="99" t="str">
        <f>IF(B182="","",IF(NOT(ISNUMBER(B182)),"DATA_PC invalida",IF(AND(ISNUMBER(parametros!$C$2),ISNUMBER(parametros!$D$2),B182&gt;=parametros!$C$2,B182&lt;=parametros!$D$2),"C0",IF(AND(ISNUMBER(parametros!$C$3),ISNUMBER(parametros!$D$3),B182&gt;=parametros!$C$3,B182&lt;=parametros!$D$3),"C1",IF(AND(ISNUMBER(parametros!$C$4),ISNUMBER(parametros!$D$4),B182&gt;=parametros!$C$4,B182&lt;=parametros!$D$4),"C2",IF(AND(ISNUMBER(parametros!$C$5),ISNUMBER(parametros!$D$5),B182&gt;=parametros!$C$5,B182&lt;=parametros!$D$5),"C3",IF(AND(ISNUMBER(parametros!$C$6),ISNUMBER(parametros!$D$6),B182&gt;=parametros!$C$6,B182&lt;=parametros!$D$6),"C4","Fora dos ciclos")))))))</f>
        <v/>
      </c>
      <c r="D182" s="100"/>
      <c r="E182" s="78" t="str">
        <f>IF(C182="","",IFERROR(VLOOKUP(C182,parametros!$A$11:$E$15,5,0),""))</f>
        <v/>
      </c>
      <c r="F182" s="79" t="str">
        <f t="shared" si="12"/>
        <v/>
      </c>
      <c r="G182" s="101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8" t="str">
        <f t="shared" si="16"/>
        <v/>
      </c>
      <c r="V182" s="216" t="s">
        <v>47</v>
      </c>
      <c r="W182" s="102" t="s">
        <v>167</v>
      </c>
      <c r="X182" s="102" t="s">
        <v>168</v>
      </c>
      <c r="Y182" s="103" t="s">
        <v>169</v>
      </c>
      <c r="Z182" s="103" t="s">
        <v>170</v>
      </c>
      <c r="AA182" s="103" t="s">
        <v>47</v>
      </c>
      <c r="AB182" s="103" t="s">
        <v>171</v>
      </c>
      <c r="AC182" s="104" t="s">
        <v>172</v>
      </c>
    </row>
    <row r="183" spans="1:29" ht="25.5" customHeight="1" x14ac:dyDescent="0.35">
      <c r="A183" s="188"/>
      <c r="B183" s="190"/>
      <c r="C183" s="99" t="str">
        <f>IF(B183="","",IF(NOT(ISNUMBER(B183)),"DATA_PC invalida",IF(AND(ISNUMBER(parametros!$C$2),ISNUMBER(parametros!$D$2),B183&gt;=parametros!$C$2,B183&lt;=parametros!$D$2),"C0",IF(AND(ISNUMBER(parametros!$C$3),ISNUMBER(parametros!$D$3),B183&gt;=parametros!$C$3,B183&lt;=parametros!$D$3),"C1",IF(AND(ISNUMBER(parametros!$C$4),ISNUMBER(parametros!$D$4),B183&gt;=parametros!$C$4,B183&lt;=parametros!$D$4),"C2",IF(AND(ISNUMBER(parametros!$C$5),ISNUMBER(parametros!$D$5),B183&gt;=parametros!$C$5,B183&lt;=parametros!$D$5),"C3",IF(AND(ISNUMBER(parametros!$C$6),ISNUMBER(parametros!$D$6),B183&gt;=parametros!$C$6,B183&lt;=parametros!$D$6),"C4","Fora dos ciclos")))))))</f>
        <v/>
      </c>
      <c r="D183" s="100"/>
      <c r="E183" s="78" t="str">
        <f>IF(C183="","",IFERROR(VLOOKUP(C183,parametros!$A$11:$E$15,5,0),""))</f>
        <v/>
      </c>
      <c r="F183" s="79" t="str">
        <f t="shared" si="12"/>
        <v/>
      </c>
      <c r="G183" s="101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8" t="str">
        <f t="shared" si="16"/>
        <v/>
      </c>
      <c r="V183" s="216" t="s">
        <v>47</v>
      </c>
      <c r="W183" s="102" t="s">
        <v>167</v>
      </c>
      <c r="X183" s="102" t="s">
        <v>168</v>
      </c>
      <c r="Y183" s="103" t="s">
        <v>169</v>
      </c>
      <c r="Z183" s="103" t="s">
        <v>170</v>
      </c>
      <c r="AA183" s="103" t="s">
        <v>47</v>
      </c>
      <c r="AB183" s="103" t="s">
        <v>171</v>
      </c>
      <c r="AC183" s="104" t="s">
        <v>172</v>
      </c>
    </row>
    <row r="184" spans="1:29" ht="25.5" customHeight="1" x14ac:dyDescent="0.35">
      <c r="A184" s="188"/>
      <c r="B184" s="190"/>
      <c r="C184" s="99" t="str">
        <f>IF(B184="","",IF(NOT(ISNUMBER(B184)),"DATA_PC invalida",IF(AND(ISNUMBER(parametros!$C$2),ISNUMBER(parametros!$D$2),B184&gt;=parametros!$C$2,B184&lt;=parametros!$D$2),"C0",IF(AND(ISNUMBER(parametros!$C$3),ISNUMBER(parametros!$D$3),B184&gt;=parametros!$C$3,B184&lt;=parametros!$D$3),"C1",IF(AND(ISNUMBER(parametros!$C$4),ISNUMBER(parametros!$D$4),B184&gt;=parametros!$C$4,B184&lt;=parametros!$D$4),"C2",IF(AND(ISNUMBER(parametros!$C$5),ISNUMBER(parametros!$D$5),B184&gt;=parametros!$C$5,B184&lt;=parametros!$D$5),"C3",IF(AND(ISNUMBER(parametros!$C$6),ISNUMBER(parametros!$D$6),B184&gt;=parametros!$C$6,B184&lt;=parametros!$D$6),"C4","Fora dos ciclos")))))))</f>
        <v/>
      </c>
      <c r="D184" s="100"/>
      <c r="E184" s="78" t="str">
        <f>IF(C184="","",IFERROR(VLOOKUP(C184,parametros!$A$11:$E$15,5,0),""))</f>
        <v/>
      </c>
      <c r="F184" s="79" t="str">
        <f t="shared" si="12"/>
        <v/>
      </c>
      <c r="G184" s="101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8" t="str">
        <f t="shared" si="16"/>
        <v/>
      </c>
      <c r="V184" s="216" t="s">
        <v>47</v>
      </c>
      <c r="W184" s="102" t="s">
        <v>167</v>
      </c>
      <c r="X184" s="102" t="s">
        <v>168</v>
      </c>
      <c r="Y184" s="103" t="s">
        <v>169</v>
      </c>
      <c r="Z184" s="103" t="s">
        <v>170</v>
      </c>
      <c r="AA184" s="103" t="s">
        <v>47</v>
      </c>
      <c r="AB184" s="103" t="s">
        <v>171</v>
      </c>
      <c r="AC184" s="104" t="s">
        <v>172</v>
      </c>
    </row>
    <row r="185" spans="1:29" ht="25.5" customHeight="1" x14ac:dyDescent="0.35">
      <c r="A185" s="188"/>
      <c r="B185" s="190"/>
      <c r="C185" s="99" t="str">
        <f>IF(B185="","",IF(NOT(ISNUMBER(B185)),"DATA_PC invalida",IF(AND(ISNUMBER(parametros!$C$2),ISNUMBER(parametros!$D$2),B185&gt;=parametros!$C$2,B185&lt;=parametros!$D$2),"C0",IF(AND(ISNUMBER(parametros!$C$3),ISNUMBER(parametros!$D$3),B185&gt;=parametros!$C$3,B185&lt;=parametros!$D$3),"C1",IF(AND(ISNUMBER(parametros!$C$4),ISNUMBER(parametros!$D$4),B185&gt;=parametros!$C$4,B185&lt;=parametros!$D$4),"C2",IF(AND(ISNUMBER(parametros!$C$5),ISNUMBER(parametros!$D$5),B185&gt;=parametros!$C$5,B185&lt;=parametros!$D$5),"C3",IF(AND(ISNUMBER(parametros!$C$6),ISNUMBER(parametros!$D$6),B185&gt;=parametros!$C$6,B185&lt;=parametros!$D$6),"C4","Fora dos ciclos")))))))</f>
        <v/>
      </c>
      <c r="D185" s="100"/>
      <c r="E185" s="78" t="str">
        <f>IF(C185="","",IFERROR(VLOOKUP(C185,parametros!$A$11:$E$15,5,0),""))</f>
        <v/>
      </c>
      <c r="F185" s="79" t="str">
        <f t="shared" si="12"/>
        <v/>
      </c>
      <c r="G185" s="101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8" t="str">
        <f t="shared" si="16"/>
        <v/>
      </c>
      <c r="V185" s="216" t="s">
        <v>47</v>
      </c>
      <c r="W185" s="102" t="s">
        <v>167</v>
      </c>
      <c r="X185" s="102" t="s">
        <v>168</v>
      </c>
      <c r="Y185" s="103" t="s">
        <v>169</v>
      </c>
      <c r="Z185" s="103" t="s">
        <v>170</v>
      </c>
      <c r="AA185" s="103" t="s">
        <v>47</v>
      </c>
      <c r="AB185" s="103" t="s">
        <v>171</v>
      </c>
      <c r="AC185" s="104" t="s">
        <v>172</v>
      </c>
    </row>
    <row r="186" spans="1:29" ht="25.5" customHeight="1" x14ac:dyDescent="0.35">
      <c r="A186" s="188"/>
      <c r="B186" s="190"/>
      <c r="C186" s="99" t="str">
        <f>IF(B186="","",IF(NOT(ISNUMBER(B186)),"DATA_PC invalida",IF(AND(ISNUMBER(parametros!$C$2),ISNUMBER(parametros!$D$2),B186&gt;=parametros!$C$2,B186&lt;=parametros!$D$2),"C0",IF(AND(ISNUMBER(parametros!$C$3),ISNUMBER(parametros!$D$3),B186&gt;=parametros!$C$3,B186&lt;=parametros!$D$3),"C1",IF(AND(ISNUMBER(parametros!$C$4),ISNUMBER(parametros!$D$4),B186&gt;=parametros!$C$4,B186&lt;=parametros!$D$4),"C2",IF(AND(ISNUMBER(parametros!$C$5),ISNUMBER(parametros!$D$5),B186&gt;=parametros!$C$5,B186&lt;=parametros!$D$5),"C3",IF(AND(ISNUMBER(parametros!$C$6),ISNUMBER(parametros!$D$6),B186&gt;=parametros!$C$6,B186&lt;=parametros!$D$6),"C4","Fora dos ciclos")))))))</f>
        <v/>
      </c>
      <c r="D186" s="100"/>
      <c r="E186" s="78" t="str">
        <f>IF(C186="","",IFERROR(VLOOKUP(C186,parametros!$A$11:$E$15,5,0),""))</f>
        <v/>
      </c>
      <c r="F186" s="79" t="str">
        <f t="shared" si="12"/>
        <v/>
      </c>
      <c r="G186" s="101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8" t="str">
        <f t="shared" si="16"/>
        <v/>
      </c>
      <c r="V186" s="216" t="s">
        <v>47</v>
      </c>
      <c r="W186" s="102" t="s">
        <v>167</v>
      </c>
      <c r="X186" s="102" t="s">
        <v>168</v>
      </c>
      <c r="Y186" s="103" t="s">
        <v>169</v>
      </c>
      <c r="Z186" s="103" t="s">
        <v>170</v>
      </c>
      <c r="AA186" s="103" t="s">
        <v>47</v>
      </c>
      <c r="AB186" s="103" t="s">
        <v>171</v>
      </c>
      <c r="AC186" s="104" t="s">
        <v>172</v>
      </c>
    </row>
    <row r="187" spans="1:29" ht="25.5" customHeight="1" x14ac:dyDescent="0.35">
      <c r="A187" s="188"/>
      <c r="B187" s="190"/>
      <c r="C187" s="99" t="str">
        <f>IF(B187="","",IF(NOT(ISNUMBER(B187)),"DATA_PC invalida",IF(AND(ISNUMBER(parametros!$C$2),ISNUMBER(parametros!$D$2),B187&gt;=parametros!$C$2,B187&lt;=parametros!$D$2),"C0",IF(AND(ISNUMBER(parametros!$C$3),ISNUMBER(parametros!$D$3),B187&gt;=parametros!$C$3,B187&lt;=parametros!$D$3),"C1",IF(AND(ISNUMBER(parametros!$C$4),ISNUMBER(parametros!$D$4),B187&gt;=parametros!$C$4,B187&lt;=parametros!$D$4),"C2",IF(AND(ISNUMBER(parametros!$C$5),ISNUMBER(parametros!$D$5),B187&gt;=parametros!$C$5,B187&lt;=parametros!$D$5),"C3",IF(AND(ISNUMBER(parametros!$C$6),ISNUMBER(parametros!$D$6),B187&gt;=parametros!$C$6,B187&lt;=parametros!$D$6),"C4","Fora dos ciclos")))))))</f>
        <v/>
      </c>
      <c r="D187" s="100"/>
      <c r="E187" s="78" t="str">
        <f>IF(C187="","",IFERROR(VLOOKUP(C187,parametros!$A$11:$E$15,5,0),""))</f>
        <v/>
      </c>
      <c r="F187" s="79" t="str">
        <f t="shared" si="12"/>
        <v/>
      </c>
      <c r="G187" s="101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8" t="str">
        <f t="shared" si="16"/>
        <v/>
      </c>
      <c r="V187" s="216" t="s">
        <v>47</v>
      </c>
      <c r="W187" s="102" t="s">
        <v>167</v>
      </c>
      <c r="X187" s="102" t="s">
        <v>168</v>
      </c>
      <c r="Y187" s="103" t="s">
        <v>169</v>
      </c>
      <c r="Z187" s="103" t="s">
        <v>170</v>
      </c>
      <c r="AA187" s="103" t="s">
        <v>47</v>
      </c>
      <c r="AB187" s="103" t="s">
        <v>171</v>
      </c>
      <c r="AC187" s="104" t="s">
        <v>172</v>
      </c>
    </row>
    <row r="188" spans="1:29" ht="25.5" customHeight="1" x14ac:dyDescent="0.35">
      <c r="A188" s="188"/>
      <c r="B188" s="190"/>
      <c r="C188" s="99" t="str">
        <f>IF(B188="","",IF(NOT(ISNUMBER(B188)),"DATA_PC invalida",IF(AND(ISNUMBER(parametros!$C$2),ISNUMBER(parametros!$D$2),B188&gt;=parametros!$C$2,B188&lt;=parametros!$D$2),"C0",IF(AND(ISNUMBER(parametros!$C$3),ISNUMBER(parametros!$D$3),B188&gt;=parametros!$C$3,B188&lt;=parametros!$D$3),"C1",IF(AND(ISNUMBER(parametros!$C$4),ISNUMBER(parametros!$D$4),B188&gt;=parametros!$C$4,B188&lt;=parametros!$D$4),"C2",IF(AND(ISNUMBER(parametros!$C$5),ISNUMBER(parametros!$D$5),B188&gt;=parametros!$C$5,B188&lt;=parametros!$D$5),"C3",IF(AND(ISNUMBER(parametros!$C$6),ISNUMBER(parametros!$D$6),B188&gt;=parametros!$C$6,B188&lt;=parametros!$D$6),"C4","Fora dos ciclos")))))))</f>
        <v/>
      </c>
      <c r="D188" s="100"/>
      <c r="E188" s="78" t="str">
        <f>IF(C188="","",IFERROR(VLOOKUP(C188,parametros!$A$11:$E$15,5,0),""))</f>
        <v/>
      </c>
      <c r="F188" s="79" t="str">
        <f t="shared" si="12"/>
        <v/>
      </c>
      <c r="G188" s="101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8" t="str">
        <f t="shared" si="16"/>
        <v/>
      </c>
      <c r="V188" s="216" t="s">
        <v>47</v>
      </c>
      <c r="W188" s="102" t="s">
        <v>167</v>
      </c>
      <c r="X188" s="102" t="s">
        <v>168</v>
      </c>
      <c r="Y188" s="103" t="s">
        <v>169</v>
      </c>
      <c r="Z188" s="103" t="s">
        <v>170</v>
      </c>
      <c r="AA188" s="103" t="s">
        <v>47</v>
      </c>
      <c r="AB188" s="103" t="s">
        <v>171</v>
      </c>
      <c r="AC188" s="104" t="s">
        <v>172</v>
      </c>
    </row>
    <row r="189" spans="1:29" ht="25.5" customHeight="1" x14ac:dyDescent="0.35">
      <c r="A189" s="188"/>
      <c r="B189" s="190"/>
      <c r="C189" s="99" t="str">
        <f>IF(B189="","",IF(NOT(ISNUMBER(B189)),"DATA_PC invalida",IF(AND(ISNUMBER(parametros!$C$2),ISNUMBER(parametros!$D$2),B189&gt;=parametros!$C$2,B189&lt;=parametros!$D$2),"C0",IF(AND(ISNUMBER(parametros!$C$3),ISNUMBER(parametros!$D$3),B189&gt;=parametros!$C$3,B189&lt;=parametros!$D$3),"C1",IF(AND(ISNUMBER(parametros!$C$4),ISNUMBER(parametros!$D$4),B189&gt;=parametros!$C$4,B189&lt;=parametros!$D$4),"C2",IF(AND(ISNUMBER(parametros!$C$5),ISNUMBER(parametros!$D$5),B189&gt;=parametros!$C$5,B189&lt;=parametros!$D$5),"C3",IF(AND(ISNUMBER(parametros!$C$6),ISNUMBER(parametros!$D$6),B189&gt;=parametros!$C$6,B189&lt;=parametros!$D$6),"C4","Fora dos ciclos")))))))</f>
        <v/>
      </c>
      <c r="D189" s="100"/>
      <c r="E189" s="78" t="str">
        <f>IF(C189="","",IFERROR(VLOOKUP(C189,parametros!$A$11:$E$15,5,0),""))</f>
        <v/>
      </c>
      <c r="F189" s="79" t="str">
        <f t="shared" si="12"/>
        <v/>
      </c>
      <c r="G189" s="101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8" t="str">
        <f t="shared" si="16"/>
        <v/>
      </c>
      <c r="V189" s="216" t="s">
        <v>47</v>
      </c>
      <c r="W189" s="102" t="s">
        <v>167</v>
      </c>
      <c r="X189" s="102" t="s">
        <v>168</v>
      </c>
      <c r="Y189" s="103" t="s">
        <v>169</v>
      </c>
      <c r="Z189" s="103" t="s">
        <v>170</v>
      </c>
      <c r="AA189" s="103" t="s">
        <v>47</v>
      </c>
      <c r="AB189" s="103" t="s">
        <v>171</v>
      </c>
      <c r="AC189" s="104" t="s">
        <v>172</v>
      </c>
    </row>
    <row r="190" spans="1:29" ht="25.5" customHeight="1" x14ac:dyDescent="0.35">
      <c r="A190" s="188"/>
      <c r="B190" s="190"/>
      <c r="C190" s="99" t="str">
        <f>IF(B190="","",IF(NOT(ISNUMBER(B190)),"DATA_PC invalida",IF(AND(ISNUMBER(parametros!$C$2),ISNUMBER(parametros!$D$2),B190&gt;=parametros!$C$2,B190&lt;=parametros!$D$2),"C0",IF(AND(ISNUMBER(parametros!$C$3),ISNUMBER(parametros!$D$3),B190&gt;=parametros!$C$3,B190&lt;=parametros!$D$3),"C1",IF(AND(ISNUMBER(parametros!$C$4),ISNUMBER(parametros!$D$4),B190&gt;=parametros!$C$4,B190&lt;=parametros!$D$4),"C2",IF(AND(ISNUMBER(parametros!$C$5),ISNUMBER(parametros!$D$5),B190&gt;=parametros!$C$5,B190&lt;=parametros!$D$5),"C3",IF(AND(ISNUMBER(parametros!$C$6),ISNUMBER(parametros!$D$6),B190&gt;=parametros!$C$6,B190&lt;=parametros!$D$6),"C4","Fora dos ciclos")))))))</f>
        <v/>
      </c>
      <c r="D190" s="100"/>
      <c r="E190" s="78" t="str">
        <f>IF(C190="","",IFERROR(VLOOKUP(C190,parametros!$A$11:$E$15,5,0),""))</f>
        <v/>
      </c>
      <c r="F190" s="79" t="str">
        <f t="shared" si="12"/>
        <v/>
      </c>
      <c r="G190" s="101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8" t="str">
        <f t="shared" si="16"/>
        <v/>
      </c>
      <c r="V190" s="216" t="s">
        <v>47</v>
      </c>
      <c r="W190" s="102" t="s">
        <v>167</v>
      </c>
      <c r="X190" s="102" t="s">
        <v>168</v>
      </c>
      <c r="Y190" s="103" t="s">
        <v>169</v>
      </c>
      <c r="Z190" s="103" t="s">
        <v>170</v>
      </c>
      <c r="AA190" s="103" t="s">
        <v>47</v>
      </c>
      <c r="AB190" s="103" t="s">
        <v>171</v>
      </c>
      <c r="AC190" s="104" t="s">
        <v>172</v>
      </c>
    </row>
    <row r="191" spans="1:29" ht="25.5" customHeight="1" x14ac:dyDescent="0.35">
      <c r="A191" s="188"/>
      <c r="B191" s="190"/>
      <c r="C191" s="99" t="str">
        <f>IF(B191="","",IF(NOT(ISNUMBER(B191)),"DATA_PC invalida",IF(AND(ISNUMBER(parametros!$C$2),ISNUMBER(parametros!$D$2),B191&gt;=parametros!$C$2,B191&lt;=parametros!$D$2),"C0",IF(AND(ISNUMBER(parametros!$C$3),ISNUMBER(parametros!$D$3),B191&gt;=parametros!$C$3,B191&lt;=parametros!$D$3),"C1",IF(AND(ISNUMBER(parametros!$C$4),ISNUMBER(parametros!$D$4),B191&gt;=parametros!$C$4,B191&lt;=parametros!$D$4),"C2",IF(AND(ISNUMBER(parametros!$C$5),ISNUMBER(parametros!$D$5),B191&gt;=parametros!$C$5,B191&lt;=parametros!$D$5),"C3",IF(AND(ISNUMBER(parametros!$C$6),ISNUMBER(parametros!$D$6),B191&gt;=parametros!$C$6,B191&lt;=parametros!$D$6),"C4","Fora dos ciclos")))))))</f>
        <v/>
      </c>
      <c r="D191" s="100"/>
      <c r="E191" s="78" t="str">
        <f>IF(C191="","",IFERROR(VLOOKUP(C191,parametros!$A$11:$E$15,5,0),""))</f>
        <v/>
      </c>
      <c r="F191" s="79" t="str">
        <f t="shared" si="12"/>
        <v/>
      </c>
      <c r="G191" s="101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8" t="str">
        <f t="shared" si="16"/>
        <v/>
      </c>
      <c r="V191" s="216" t="s">
        <v>47</v>
      </c>
      <c r="W191" s="102" t="s">
        <v>167</v>
      </c>
      <c r="X191" s="102" t="s">
        <v>168</v>
      </c>
      <c r="Y191" s="103" t="s">
        <v>169</v>
      </c>
      <c r="Z191" s="103" t="s">
        <v>170</v>
      </c>
      <c r="AA191" s="103" t="s">
        <v>47</v>
      </c>
      <c r="AB191" s="103" t="s">
        <v>171</v>
      </c>
      <c r="AC191" s="104" t="s">
        <v>172</v>
      </c>
    </row>
    <row r="192" spans="1:29" ht="25.5" customHeight="1" x14ac:dyDescent="0.35">
      <c r="A192" s="188"/>
      <c r="B192" s="190"/>
      <c r="C192" s="99" t="str">
        <f>IF(B192="","",IF(NOT(ISNUMBER(B192)),"DATA_PC invalida",IF(AND(ISNUMBER(parametros!$C$2),ISNUMBER(parametros!$D$2),B192&gt;=parametros!$C$2,B192&lt;=parametros!$D$2),"C0",IF(AND(ISNUMBER(parametros!$C$3),ISNUMBER(parametros!$D$3),B192&gt;=parametros!$C$3,B192&lt;=parametros!$D$3),"C1",IF(AND(ISNUMBER(parametros!$C$4),ISNUMBER(parametros!$D$4),B192&gt;=parametros!$C$4,B192&lt;=parametros!$D$4),"C2",IF(AND(ISNUMBER(parametros!$C$5),ISNUMBER(parametros!$D$5),B192&gt;=parametros!$C$5,B192&lt;=parametros!$D$5),"C3",IF(AND(ISNUMBER(parametros!$C$6),ISNUMBER(parametros!$D$6),B192&gt;=parametros!$C$6,B192&lt;=parametros!$D$6),"C4","Fora dos ciclos")))))))</f>
        <v/>
      </c>
      <c r="D192" s="100"/>
      <c r="E192" s="78" t="str">
        <f>IF(C192="","",IFERROR(VLOOKUP(C192,parametros!$A$11:$E$15,5,0),""))</f>
        <v/>
      </c>
      <c r="F192" s="79" t="str">
        <f t="shared" si="12"/>
        <v/>
      </c>
      <c r="G192" s="101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8" t="str">
        <f t="shared" si="16"/>
        <v/>
      </c>
      <c r="V192" s="216" t="s">
        <v>47</v>
      </c>
      <c r="W192" s="102" t="s">
        <v>167</v>
      </c>
      <c r="X192" s="102" t="s">
        <v>168</v>
      </c>
      <c r="Y192" s="103" t="s">
        <v>169</v>
      </c>
      <c r="Z192" s="103" t="s">
        <v>170</v>
      </c>
      <c r="AA192" s="103" t="s">
        <v>47</v>
      </c>
      <c r="AB192" s="103" t="s">
        <v>171</v>
      </c>
      <c r="AC192" s="104" t="s">
        <v>172</v>
      </c>
    </row>
    <row r="193" spans="1:29" ht="25.5" customHeight="1" x14ac:dyDescent="0.35">
      <c r="A193" s="188"/>
      <c r="B193" s="190"/>
      <c r="C193" s="99" t="str">
        <f>IF(B193="","",IF(NOT(ISNUMBER(B193)),"DATA_PC invalida",IF(AND(ISNUMBER(parametros!$C$2),ISNUMBER(parametros!$D$2),B193&gt;=parametros!$C$2,B193&lt;=parametros!$D$2),"C0",IF(AND(ISNUMBER(parametros!$C$3),ISNUMBER(parametros!$D$3),B193&gt;=parametros!$C$3,B193&lt;=parametros!$D$3),"C1",IF(AND(ISNUMBER(parametros!$C$4),ISNUMBER(parametros!$D$4),B193&gt;=parametros!$C$4,B193&lt;=parametros!$D$4),"C2",IF(AND(ISNUMBER(parametros!$C$5),ISNUMBER(parametros!$D$5),B193&gt;=parametros!$C$5,B193&lt;=parametros!$D$5),"C3",IF(AND(ISNUMBER(parametros!$C$6),ISNUMBER(parametros!$D$6),B193&gt;=parametros!$C$6,B193&lt;=parametros!$D$6),"C4","Fora dos ciclos")))))))</f>
        <v/>
      </c>
      <c r="D193" s="100"/>
      <c r="E193" s="78" t="str">
        <f>IF(C193="","",IFERROR(VLOOKUP(C193,parametros!$A$11:$E$15,5,0),""))</f>
        <v/>
      </c>
      <c r="F193" s="79" t="str">
        <f t="shared" si="12"/>
        <v/>
      </c>
      <c r="G193" s="101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8" t="str">
        <f t="shared" si="16"/>
        <v/>
      </c>
      <c r="V193" s="216" t="s">
        <v>47</v>
      </c>
      <c r="W193" s="102" t="s">
        <v>167</v>
      </c>
      <c r="X193" s="102" t="s">
        <v>168</v>
      </c>
      <c r="Y193" s="103" t="s">
        <v>169</v>
      </c>
      <c r="Z193" s="103" t="s">
        <v>170</v>
      </c>
      <c r="AA193" s="103" t="s">
        <v>47</v>
      </c>
      <c r="AB193" s="103" t="s">
        <v>171</v>
      </c>
      <c r="AC193" s="104" t="s">
        <v>172</v>
      </c>
    </row>
    <row r="194" spans="1:29" ht="25.5" customHeight="1" x14ac:dyDescent="0.35">
      <c r="A194" s="188"/>
      <c r="B194" s="190"/>
      <c r="C194" s="99" t="str">
        <f>IF(B194="","",IF(NOT(ISNUMBER(B194)),"DATA_PC invalida",IF(AND(ISNUMBER(parametros!$C$2),ISNUMBER(parametros!$D$2),B194&gt;=parametros!$C$2,B194&lt;=parametros!$D$2),"C0",IF(AND(ISNUMBER(parametros!$C$3),ISNUMBER(parametros!$D$3),B194&gt;=parametros!$C$3,B194&lt;=parametros!$D$3),"C1",IF(AND(ISNUMBER(parametros!$C$4),ISNUMBER(parametros!$D$4),B194&gt;=parametros!$C$4,B194&lt;=parametros!$D$4),"C2",IF(AND(ISNUMBER(parametros!$C$5),ISNUMBER(parametros!$D$5),B194&gt;=parametros!$C$5,B194&lt;=parametros!$D$5),"C3",IF(AND(ISNUMBER(parametros!$C$6),ISNUMBER(parametros!$D$6),B194&gt;=parametros!$C$6,B194&lt;=parametros!$D$6),"C4","Fora dos ciclos")))))))</f>
        <v/>
      </c>
      <c r="D194" s="100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101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8" t="str">
        <f t="shared" ref="U194:U257" si="21">IF(OR($D194="",$H194=""),"",ROUND($D194+$H194,2))</f>
        <v/>
      </c>
      <c r="V194" s="216" t="s">
        <v>47</v>
      </c>
      <c r="W194" s="102" t="s">
        <v>167</v>
      </c>
      <c r="X194" s="102" t="s">
        <v>168</v>
      </c>
      <c r="Y194" s="103" t="s">
        <v>169</v>
      </c>
      <c r="Z194" s="103" t="s">
        <v>170</v>
      </c>
      <c r="AA194" s="103" t="s">
        <v>47</v>
      </c>
      <c r="AB194" s="103" t="s">
        <v>171</v>
      </c>
      <c r="AC194" s="104" t="s">
        <v>172</v>
      </c>
    </row>
    <row r="195" spans="1:29" ht="25.5" customHeight="1" x14ac:dyDescent="0.35">
      <c r="A195" s="188"/>
      <c r="B195" s="190"/>
      <c r="C195" s="99" t="str">
        <f>IF(B195="","",IF(NOT(ISNUMBER(B195)),"DATA_PC invalida",IF(AND(ISNUMBER(parametros!$C$2),ISNUMBER(parametros!$D$2),B195&gt;=parametros!$C$2,B195&lt;=parametros!$D$2),"C0",IF(AND(ISNUMBER(parametros!$C$3),ISNUMBER(parametros!$D$3),B195&gt;=parametros!$C$3,B195&lt;=parametros!$D$3),"C1",IF(AND(ISNUMBER(parametros!$C$4),ISNUMBER(parametros!$D$4),B195&gt;=parametros!$C$4,B195&lt;=parametros!$D$4),"C2",IF(AND(ISNUMBER(parametros!$C$5),ISNUMBER(parametros!$D$5),B195&gt;=parametros!$C$5,B195&lt;=parametros!$D$5),"C3",IF(AND(ISNUMBER(parametros!$C$6),ISNUMBER(parametros!$D$6),B195&gt;=parametros!$C$6,B195&lt;=parametros!$D$6),"C4","Fora dos ciclos")))))))</f>
        <v/>
      </c>
      <c r="D195" s="100"/>
      <c r="E195" s="78" t="str">
        <f>IF(C195="","",IFERROR(VLOOKUP(C195,parametros!$A$11:$E$15,5,0),""))</f>
        <v/>
      </c>
      <c r="F195" s="79" t="str">
        <f t="shared" si="17"/>
        <v/>
      </c>
      <c r="G195" s="101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8" t="str">
        <f t="shared" si="21"/>
        <v/>
      </c>
      <c r="V195" s="216" t="s">
        <v>47</v>
      </c>
      <c r="W195" s="102" t="s">
        <v>167</v>
      </c>
      <c r="X195" s="102" t="s">
        <v>168</v>
      </c>
      <c r="Y195" s="103" t="s">
        <v>169</v>
      </c>
      <c r="Z195" s="103" t="s">
        <v>170</v>
      </c>
      <c r="AA195" s="103" t="s">
        <v>47</v>
      </c>
      <c r="AB195" s="103" t="s">
        <v>171</v>
      </c>
      <c r="AC195" s="104" t="s">
        <v>172</v>
      </c>
    </row>
    <row r="196" spans="1:29" ht="25.5" customHeight="1" x14ac:dyDescent="0.35">
      <c r="A196" s="188"/>
      <c r="B196" s="190"/>
      <c r="C196" s="99" t="str">
        <f>IF(B196="","",IF(NOT(ISNUMBER(B196)),"DATA_PC invalida",IF(AND(ISNUMBER(parametros!$C$2),ISNUMBER(parametros!$D$2),B196&gt;=parametros!$C$2,B196&lt;=parametros!$D$2),"C0",IF(AND(ISNUMBER(parametros!$C$3),ISNUMBER(parametros!$D$3),B196&gt;=parametros!$C$3,B196&lt;=parametros!$D$3),"C1",IF(AND(ISNUMBER(parametros!$C$4),ISNUMBER(parametros!$D$4),B196&gt;=parametros!$C$4,B196&lt;=parametros!$D$4),"C2",IF(AND(ISNUMBER(parametros!$C$5),ISNUMBER(parametros!$D$5),B196&gt;=parametros!$C$5,B196&lt;=parametros!$D$5),"C3",IF(AND(ISNUMBER(parametros!$C$6),ISNUMBER(parametros!$D$6),B196&gt;=parametros!$C$6,B196&lt;=parametros!$D$6),"C4","Fora dos ciclos")))))))</f>
        <v/>
      </c>
      <c r="D196" s="100"/>
      <c r="E196" s="78" t="str">
        <f>IF(C196="","",IFERROR(VLOOKUP(C196,parametros!$A$11:$E$15,5,0),""))</f>
        <v/>
      </c>
      <c r="F196" s="79" t="str">
        <f t="shared" si="17"/>
        <v/>
      </c>
      <c r="G196" s="101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8" t="str">
        <f t="shared" si="21"/>
        <v/>
      </c>
      <c r="V196" s="216" t="s">
        <v>47</v>
      </c>
      <c r="W196" s="102" t="s">
        <v>167</v>
      </c>
      <c r="X196" s="102" t="s">
        <v>168</v>
      </c>
      <c r="Y196" s="103" t="s">
        <v>169</v>
      </c>
      <c r="Z196" s="103" t="s">
        <v>170</v>
      </c>
      <c r="AA196" s="103" t="s">
        <v>47</v>
      </c>
      <c r="AB196" s="103" t="s">
        <v>171</v>
      </c>
      <c r="AC196" s="104" t="s">
        <v>172</v>
      </c>
    </row>
    <row r="197" spans="1:29" ht="25.5" customHeight="1" x14ac:dyDescent="0.35">
      <c r="A197" s="188"/>
      <c r="B197" s="190"/>
      <c r="C197" s="99" t="str">
        <f>IF(B197="","",IF(NOT(ISNUMBER(B197)),"DATA_PC invalida",IF(AND(ISNUMBER(parametros!$C$2),ISNUMBER(parametros!$D$2),B197&gt;=parametros!$C$2,B197&lt;=parametros!$D$2),"C0",IF(AND(ISNUMBER(parametros!$C$3),ISNUMBER(parametros!$D$3),B197&gt;=parametros!$C$3,B197&lt;=parametros!$D$3),"C1",IF(AND(ISNUMBER(parametros!$C$4),ISNUMBER(parametros!$D$4),B197&gt;=parametros!$C$4,B197&lt;=parametros!$D$4),"C2",IF(AND(ISNUMBER(parametros!$C$5),ISNUMBER(parametros!$D$5),B197&gt;=parametros!$C$5,B197&lt;=parametros!$D$5),"C3",IF(AND(ISNUMBER(parametros!$C$6),ISNUMBER(parametros!$D$6),B197&gt;=parametros!$C$6,B197&lt;=parametros!$D$6),"C4","Fora dos ciclos")))))))</f>
        <v/>
      </c>
      <c r="D197" s="100"/>
      <c r="E197" s="78" t="str">
        <f>IF(C197="","",IFERROR(VLOOKUP(C197,parametros!$A$11:$E$15,5,0),""))</f>
        <v/>
      </c>
      <c r="F197" s="79" t="str">
        <f t="shared" si="17"/>
        <v/>
      </c>
      <c r="G197" s="101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8" t="str">
        <f t="shared" si="21"/>
        <v/>
      </c>
      <c r="V197" s="216" t="s">
        <v>47</v>
      </c>
      <c r="W197" s="102" t="s">
        <v>167</v>
      </c>
      <c r="X197" s="102" t="s">
        <v>168</v>
      </c>
      <c r="Y197" s="103" t="s">
        <v>169</v>
      </c>
      <c r="Z197" s="103" t="s">
        <v>170</v>
      </c>
      <c r="AA197" s="103" t="s">
        <v>47</v>
      </c>
      <c r="AB197" s="103" t="s">
        <v>171</v>
      </c>
      <c r="AC197" s="104" t="s">
        <v>172</v>
      </c>
    </row>
    <row r="198" spans="1:29" ht="25.5" customHeight="1" x14ac:dyDescent="0.35">
      <c r="A198" s="188"/>
      <c r="B198" s="190"/>
      <c r="C198" s="99" t="str">
        <f>IF(B198="","",IF(NOT(ISNUMBER(B198)),"DATA_PC invalida",IF(AND(ISNUMBER(parametros!$C$2),ISNUMBER(parametros!$D$2),B198&gt;=parametros!$C$2,B198&lt;=parametros!$D$2),"C0",IF(AND(ISNUMBER(parametros!$C$3),ISNUMBER(parametros!$D$3),B198&gt;=parametros!$C$3,B198&lt;=parametros!$D$3),"C1",IF(AND(ISNUMBER(parametros!$C$4),ISNUMBER(parametros!$D$4),B198&gt;=parametros!$C$4,B198&lt;=parametros!$D$4),"C2",IF(AND(ISNUMBER(parametros!$C$5),ISNUMBER(parametros!$D$5),B198&gt;=parametros!$C$5,B198&lt;=parametros!$D$5),"C3",IF(AND(ISNUMBER(parametros!$C$6),ISNUMBER(parametros!$D$6),B198&gt;=parametros!$C$6,B198&lt;=parametros!$D$6),"C4","Fora dos ciclos")))))))</f>
        <v/>
      </c>
      <c r="D198" s="100"/>
      <c r="E198" s="78" t="str">
        <f>IF(C198="","",IFERROR(VLOOKUP(C198,parametros!$A$11:$E$15,5,0),""))</f>
        <v/>
      </c>
      <c r="F198" s="79" t="str">
        <f t="shared" si="17"/>
        <v/>
      </c>
      <c r="G198" s="101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8" t="str">
        <f t="shared" si="21"/>
        <v/>
      </c>
      <c r="V198" s="216" t="s">
        <v>47</v>
      </c>
      <c r="W198" s="102" t="s">
        <v>167</v>
      </c>
      <c r="X198" s="102" t="s">
        <v>168</v>
      </c>
      <c r="Y198" s="103" t="s">
        <v>169</v>
      </c>
      <c r="Z198" s="103" t="s">
        <v>170</v>
      </c>
      <c r="AA198" s="103" t="s">
        <v>47</v>
      </c>
      <c r="AB198" s="103" t="s">
        <v>171</v>
      </c>
      <c r="AC198" s="104" t="s">
        <v>172</v>
      </c>
    </row>
    <row r="199" spans="1:29" ht="25.5" customHeight="1" x14ac:dyDescent="0.35">
      <c r="A199" s="188"/>
      <c r="B199" s="190"/>
      <c r="C199" s="99" t="str">
        <f>IF(B199="","",IF(NOT(ISNUMBER(B199)),"DATA_PC invalida",IF(AND(ISNUMBER(parametros!$C$2),ISNUMBER(parametros!$D$2),B199&gt;=parametros!$C$2,B199&lt;=parametros!$D$2),"C0",IF(AND(ISNUMBER(parametros!$C$3),ISNUMBER(parametros!$D$3),B199&gt;=parametros!$C$3,B199&lt;=parametros!$D$3),"C1",IF(AND(ISNUMBER(parametros!$C$4),ISNUMBER(parametros!$D$4),B199&gt;=parametros!$C$4,B199&lt;=parametros!$D$4),"C2",IF(AND(ISNUMBER(parametros!$C$5),ISNUMBER(parametros!$D$5),B199&gt;=parametros!$C$5,B199&lt;=parametros!$D$5),"C3",IF(AND(ISNUMBER(parametros!$C$6),ISNUMBER(parametros!$D$6),B199&gt;=parametros!$C$6,B199&lt;=parametros!$D$6),"C4","Fora dos ciclos")))))))</f>
        <v/>
      </c>
      <c r="D199" s="100"/>
      <c r="E199" s="78" t="str">
        <f>IF(C199="","",IFERROR(VLOOKUP(C199,parametros!$A$11:$E$15,5,0),""))</f>
        <v/>
      </c>
      <c r="F199" s="79" t="str">
        <f t="shared" si="17"/>
        <v/>
      </c>
      <c r="G199" s="101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8" t="str">
        <f t="shared" si="21"/>
        <v/>
      </c>
      <c r="V199" s="216" t="s">
        <v>47</v>
      </c>
      <c r="W199" s="102" t="s">
        <v>167</v>
      </c>
      <c r="X199" s="102" t="s">
        <v>168</v>
      </c>
      <c r="Y199" s="103" t="s">
        <v>169</v>
      </c>
      <c r="Z199" s="103" t="s">
        <v>170</v>
      </c>
      <c r="AA199" s="103" t="s">
        <v>47</v>
      </c>
      <c r="AB199" s="103" t="s">
        <v>171</v>
      </c>
      <c r="AC199" s="104" t="s">
        <v>172</v>
      </c>
    </row>
    <row r="200" spans="1:29" ht="25.5" customHeight="1" x14ac:dyDescent="0.35">
      <c r="A200" s="188"/>
      <c r="B200" s="190"/>
      <c r="C200" s="99" t="str">
        <f>IF(B200="","",IF(NOT(ISNUMBER(B200)),"DATA_PC invalida",IF(AND(ISNUMBER(parametros!$C$2),ISNUMBER(parametros!$D$2),B200&gt;=parametros!$C$2,B200&lt;=parametros!$D$2),"C0",IF(AND(ISNUMBER(parametros!$C$3),ISNUMBER(parametros!$D$3),B200&gt;=parametros!$C$3,B200&lt;=parametros!$D$3),"C1",IF(AND(ISNUMBER(parametros!$C$4),ISNUMBER(parametros!$D$4),B200&gt;=parametros!$C$4,B200&lt;=parametros!$D$4),"C2",IF(AND(ISNUMBER(parametros!$C$5),ISNUMBER(parametros!$D$5),B200&gt;=parametros!$C$5,B200&lt;=parametros!$D$5),"C3",IF(AND(ISNUMBER(parametros!$C$6),ISNUMBER(parametros!$D$6),B200&gt;=parametros!$C$6,B200&lt;=parametros!$D$6),"C4","Fora dos ciclos")))))))</f>
        <v/>
      </c>
      <c r="D200" s="100"/>
      <c r="E200" s="78" t="str">
        <f>IF(C200="","",IFERROR(VLOOKUP(C200,parametros!$A$11:$E$15,5,0),""))</f>
        <v/>
      </c>
      <c r="F200" s="79" t="str">
        <f t="shared" si="17"/>
        <v/>
      </c>
      <c r="G200" s="101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8" t="str">
        <f t="shared" si="21"/>
        <v/>
      </c>
      <c r="V200" s="216" t="s">
        <v>47</v>
      </c>
      <c r="W200" s="102" t="s">
        <v>167</v>
      </c>
      <c r="X200" s="102" t="s">
        <v>168</v>
      </c>
      <c r="Y200" s="103" t="s">
        <v>169</v>
      </c>
      <c r="Z200" s="103" t="s">
        <v>170</v>
      </c>
      <c r="AA200" s="103" t="s">
        <v>47</v>
      </c>
      <c r="AB200" s="103" t="s">
        <v>171</v>
      </c>
      <c r="AC200" s="104" t="s">
        <v>172</v>
      </c>
    </row>
    <row r="201" spans="1:29" ht="25.5" customHeight="1" x14ac:dyDescent="0.35">
      <c r="A201" s="188"/>
      <c r="B201" s="190"/>
      <c r="C201" s="99" t="str">
        <f>IF(B201="","",IF(NOT(ISNUMBER(B201)),"DATA_PC invalida",IF(AND(ISNUMBER(parametros!$C$2),ISNUMBER(parametros!$D$2),B201&gt;=parametros!$C$2,B201&lt;=parametros!$D$2),"C0",IF(AND(ISNUMBER(parametros!$C$3),ISNUMBER(parametros!$D$3),B201&gt;=parametros!$C$3,B201&lt;=parametros!$D$3),"C1",IF(AND(ISNUMBER(parametros!$C$4),ISNUMBER(parametros!$D$4),B201&gt;=parametros!$C$4,B201&lt;=parametros!$D$4),"C2",IF(AND(ISNUMBER(parametros!$C$5),ISNUMBER(parametros!$D$5),B201&gt;=parametros!$C$5,B201&lt;=parametros!$D$5),"C3",IF(AND(ISNUMBER(parametros!$C$6),ISNUMBER(parametros!$D$6),B201&gt;=parametros!$C$6,B201&lt;=parametros!$D$6),"C4","Fora dos ciclos")))))))</f>
        <v/>
      </c>
      <c r="D201" s="100"/>
      <c r="E201" s="78" t="str">
        <f>IF(C201="","",IFERROR(VLOOKUP(C201,parametros!$A$11:$E$15,5,0),""))</f>
        <v/>
      </c>
      <c r="F201" s="79" t="str">
        <f t="shared" si="17"/>
        <v/>
      </c>
      <c r="G201" s="101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8" t="str">
        <f t="shared" si="21"/>
        <v/>
      </c>
      <c r="V201" s="216" t="s">
        <v>47</v>
      </c>
      <c r="W201" s="102" t="s">
        <v>167</v>
      </c>
      <c r="X201" s="102" t="s">
        <v>168</v>
      </c>
      <c r="Y201" s="103" t="s">
        <v>169</v>
      </c>
      <c r="Z201" s="103" t="s">
        <v>170</v>
      </c>
      <c r="AA201" s="103" t="s">
        <v>47</v>
      </c>
      <c r="AB201" s="103" t="s">
        <v>171</v>
      </c>
      <c r="AC201" s="104" t="s">
        <v>172</v>
      </c>
    </row>
    <row r="202" spans="1:29" ht="25.5" customHeight="1" x14ac:dyDescent="0.35">
      <c r="A202" s="188"/>
      <c r="B202" s="190"/>
      <c r="C202" s="99" t="str">
        <f>IF(B202="","",IF(NOT(ISNUMBER(B202)),"DATA_PC invalida",IF(AND(ISNUMBER(parametros!$C$2),ISNUMBER(parametros!$D$2),B202&gt;=parametros!$C$2,B202&lt;=parametros!$D$2),"C0",IF(AND(ISNUMBER(parametros!$C$3),ISNUMBER(parametros!$D$3),B202&gt;=parametros!$C$3,B202&lt;=parametros!$D$3),"C1",IF(AND(ISNUMBER(parametros!$C$4),ISNUMBER(parametros!$D$4),B202&gt;=parametros!$C$4,B202&lt;=parametros!$D$4),"C2",IF(AND(ISNUMBER(parametros!$C$5),ISNUMBER(parametros!$D$5),B202&gt;=parametros!$C$5,B202&lt;=parametros!$D$5),"C3",IF(AND(ISNUMBER(parametros!$C$6),ISNUMBER(parametros!$D$6),B202&gt;=parametros!$C$6,B202&lt;=parametros!$D$6),"C4","Fora dos ciclos")))))))</f>
        <v/>
      </c>
      <c r="D202" s="100"/>
      <c r="E202" s="78" t="str">
        <f>IF(C202="","",IFERROR(VLOOKUP(C202,parametros!$A$11:$E$15,5,0),""))</f>
        <v/>
      </c>
      <c r="F202" s="79" t="str">
        <f t="shared" si="17"/>
        <v/>
      </c>
      <c r="G202" s="101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8" t="str">
        <f t="shared" si="21"/>
        <v/>
      </c>
      <c r="V202" s="216" t="s">
        <v>47</v>
      </c>
      <c r="W202" s="102" t="s">
        <v>167</v>
      </c>
      <c r="X202" s="102" t="s">
        <v>168</v>
      </c>
      <c r="Y202" s="103" t="s">
        <v>169</v>
      </c>
      <c r="Z202" s="103" t="s">
        <v>170</v>
      </c>
      <c r="AA202" s="103" t="s">
        <v>47</v>
      </c>
      <c r="AB202" s="103" t="s">
        <v>171</v>
      </c>
      <c r="AC202" s="104" t="s">
        <v>172</v>
      </c>
    </row>
    <row r="203" spans="1:29" ht="25.5" customHeight="1" x14ac:dyDescent="0.35">
      <c r="A203" s="188"/>
      <c r="B203" s="190"/>
      <c r="C203" s="99" t="str">
        <f>IF(B203="","",IF(NOT(ISNUMBER(B203)),"DATA_PC invalida",IF(AND(ISNUMBER(parametros!$C$2),ISNUMBER(parametros!$D$2),B203&gt;=parametros!$C$2,B203&lt;=parametros!$D$2),"C0",IF(AND(ISNUMBER(parametros!$C$3),ISNUMBER(parametros!$D$3),B203&gt;=parametros!$C$3,B203&lt;=parametros!$D$3),"C1",IF(AND(ISNUMBER(parametros!$C$4),ISNUMBER(parametros!$D$4),B203&gt;=parametros!$C$4,B203&lt;=parametros!$D$4),"C2",IF(AND(ISNUMBER(parametros!$C$5),ISNUMBER(parametros!$D$5),B203&gt;=parametros!$C$5,B203&lt;=parametros!$D$5),"C3",IF(AND(ISNUMBER(parametros!$C$6),ISNUMBER(parametros!$D$6),B203&gt;=parametros!$C$6,B203&lt;=parametros!$D$6),"C4","Fora dos ciclos")))))))</f>
        <v/>
      </c>
      <c r="D203" s="100"/>
      <c r="E203" s="78" t="str">
        <f>IF(C203="","",IFERROR(VLOOKUP(C203,parametros!$A$11:$E$15,5,0),""))</f>
        <v/>
      </c>
      <c r="F203" s="79" t="str">
        <f t="shared" si="17"/>
        <v/>
      </c>
      <c r="G203" s="101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8" t="str">
        <f t="shared" si="21"/>
        <v/>
      </c>
      <c r="V203" s="216" t="s">
        <v>47</v>
      </c>
      <c r="W203" s="102" t="s">
        <v>167</v>
      </c>
      <c r="X203" s="102" t="s">
        <v>168</v>
      </c>
      <c r="Y203" s="103" t="s">
        <v>169</v>
      </c>
      <c r="Z203" s="103" t="s">
        <v>170</v>
      </c>
      <c r="AA203" s="103" t="s">
        <v>47</v>
      </c>
      <c r="AB203" s="103" t="s">
        <v>171</v>
      </c>
      <c r="AC203" s="104" t="s">
        <v>172</v>
      </c>
    </row>
    <row r="204" spans="1:29" ht="25.5" customHeight="1" x14ac:dyDescent="0.35">
      <c r="A204" s="188"/>
      <c r="B204" s="190"/>
      <c r="C204" s="99" t="str">
        <f>IF(B204="","",IF(NOT(ISNUMBER(B204)),"DATA_PC invalida",IF(AND(ISNUMBER(parametros!$C$2),ISNUMBER(parametros!$D$2),B204&gt;=parametros!$C$2,B204&lt;=parametros!$D$2),"C0",IF(AND(ISNUMBER(parametros!$C$3),ISNUMBER(parametros!$D$3),B204&gt;=parametros!$C$3,B204&lt;=parametros!$D$3),"C1",IF(AND(ISNUMBER(parametros!$C$4),ISNUMBER(parametros!$D$4),B204&gt;=parametros!$C$4,B204&lt;=parametros!$D$4),"C2",IF(AND(ISNUMBER(parametros!$C$5),ISNUMBER(parametros!$D$5),B204&gt;=parametros!$C$5,B204&lt;=parametros!$D$5),"C3",IF(AND(ISNUMBER(parametros!$C$6),ISNUMBER(parametros!$D$6),B204&gt;=parametros!$C$6,B204&lt;=parametros!$D$6),"C4","Fora dos ciclos")))))))</f>
        <v/>
      </c>
      <c r="D204" s="100"/>
      <c r="E204" s="78" t="str">
        <f>IF(C204="","",IFERROR(VLOOKUP(C204,parametros!$A$11:$E$15,5,0),""))</f>
        <v/>
      </c>
      <c r="F204" s="79" t="str">
        <f t="shared" si="17"/>
        <v/>
      </c>
      <c r="G204" s="101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8" t="str">
        <f t="shared" si="21"/>
        <v/>
      </c>
      <c r="V204" s="216" t="s">
        <v>47</v>
      </c>
      <c r="W204" s="102" t="s">
        <v>167</v>
      </c>
      <c r="X204" s="102" t="s">
        <v>168</v>
      </c>
      <c r="Y204" s="103" t="s">
        <v>169</v>
      </c>
      <c r="Z204" s="103" t="s">
        <v>170</v>
      </c>
      <c r="AA204" s="103" t="s">
        <v>47</v>
      </c>
      <c r="AB204" s="103" t="s">
        <v>171</v>
      </c>
      <c r="AC204" s="104" t="s">
        <v>172</v>
      </c>
    </row>
    <row r="205" spans="1:29" ht="25.5" customHeight="1" x14ac:dyDescent="0.35">
      <c r="A205" s="188"/>
      <c r="B205" s="190"/>
      <c r="C205" s="99" t="str">
        <f>IF(B205="","",IF(NOT(ISNUMBER(B205)),"DATA_PC invalida",IF(AND(ISNUMBER(parametros!$C$2),ISNUMBER(parametros!$D$2),B205&gt;=parametros!$C$2,B205&lt;=parametros!$D$2),"C0",IF(AND(ISNUMBER(parametros!$C$3),ISNUMBER(parametros!$D$3),B205&gt;=parametros!$C$3,B205&lt;=parametros!$D$3),"C1",IF(AND(ISNUMBER(parametros!$C$4),ISNUMBER(parametros!$D$4),B205&gt;=parametros!$C$4,B205&lt;=parametros!$D$4),"C2",IF(AND(ISNUMBER(parametros!$C$5),ISNUMBER(parametros!$D$5),B205&gt;=parametros!$C$5,B205&lt;=parametros!$D$5),"C3",IF(AND(ISNUMBER(parametros!$C$6),ISNUMBER(parametros!$D$6),B205&gt;=parametros!$C$6,B205&lt;=parametros!$D$6),"C4","Fora dos ciclos")))))))</f>
        <v/>
      </c>
      <c r="D205" s="100"/>
      <c r="E205" s="78" t="str">
        <f>IF(C205="","",IFERROR(VLOOKUP(C205,parametros!$A$11:$E$15,5,0),""))</f>
        <v/>
      </c>
      <c r="F205" s="79" t="str">
        <f t="shared" si="17"/>
        <v/>
      </c>
      <c r="G205" s="101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8" t="str">
        <f t="shared" si="21"/>
        <v/>
      </c>
      <c r="V205" s="216" t="s">
        <v>47</v>
      </c>
      <c r="W205" s="102" t="s">
        <v>167</v>
      </c>
      <c r="X205" s="102" t="s">
        <v>168</v>
      </c>
      <c r="Y205" s="103" t="s">
        <v>169</v>
      </c>
      <c r="Z205" s="103" t="s">
        <v>170</v>
      </c>
      <c r="AA205" s="103" t="s">
        <v>47</v>
      </c>
      <c r="AB205" s="103" t="s">
        <v>171</v>
      </c>
      <c r="AC205" s="104" t="s">
        <v>172</v>
      </c>
    </row>
    <row r="206" spans="1:29" ht="25.5" customHeight="1" x14ac:dyDescent="0.35">
      <c r="A206" s="188"/>
      <c r="B206" s="190"/>
      <c r="C206" s="99" t="str">
        <f>IF(B206="","",IF(NOT(ISNUMBER(B206)),"DATA_PC invalida",IF(AND(ISNUMBER(parametros!$C$2),ISNUMBER(parametros!$D$2),B206&gt;=parametros!$C$2,B206&lt;=parametros!$D$2),"C0",IF(AND(ISNUMBER(parametros!$C$3),ISNUMBER(parametros!$D$3),B206&gt;=parametros!$C$3,B206&lt;=parametros!$D$3),"C1",IF(AND(ISNUMBER(parametros!$C$4),ISNUMBER(parametros!$D$4),B206&gt;=parametros!$C$4,B206&lt;=parametros!$D$4),"C2",IF(AND(ISNUMBER(parametros!$C$5),ISNUMBER(parametros!$D$5),B206&gt;=parametros!$C$5,B206&lt;=parametros!$D$5),"C3",IF(AND(ISNUMBER(parametros!$C$6),ISNUMBER(parametros!$D$6),B206&gt;=parametros!$C$6,B206&lt;=parametros!$D$6),"C4","Fora dos ciclos")))))))</f>
        <v/>
      </c>
      <c r="D206" s="100"/>
      <c r="E206" s="78" t="str">
        <f>IF(C206="","",IFERROR(VLOOKUP(C206,parametros!$A$11:$E$15,5,0),""))</f>
        <v/>
      </c>
      <c r="F206" s="79" t="str">
        <f t="shared" si="17"/>
        <v/>
      </c>
      <c r="G206" s="101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8" t="str">
        <f t="shared" si="21"/>
        <v/>
      </c>
      <c r="V206" s="216" t="s">
        <v>47</v>
      </c>
      <c r="W206" s="102" t="s">
        <v>167</v>
      </c>
      <c r="X206" s="102" t="s">
        <v>168</v>
      </c>
      <c r="Y206" s="103" t="s">
        <v>169</v>
      </c>
      <c r="Z206" s="103" t="s">
        <v>170</v>
      </c>
      <c r="AA206" s="103" t="s">
        <v>47</v>
      </c>
      <c r="AB206" s="103" t="s">
        <v>171</v>
      </c>
      <c r="AC206" s="104" t="s">
        <v>172</v>
      </c>
    </row>
    <row r="207" spans="1:29" ht="25.5" customHeight="1" x14ac:dyDescent="0.35">
      <c r="A207" s="188"/>
      <c r="B207" s="190"/>
      <c r="C207" s="99" t="str">
        <f>IF(B207="","",IF(NOT(ISNUMBER(B207)),"DATA_PC invalida",IF(AND(ISNUMBER(parametros!$C$2),ISNUMBER(parametros!$D$2),B207&gt;=parametros!$C$2,B207&lt;=parametros!$D$2),"C0",IF(AND(ISNUMBER(parametros!$C$3),ISNUMBER(parametros!$D$3),B207&gt;=parametros!$C$3,B207&lt;=parametros!$D$3),"C1",IF(AND(ISNUMBER(parametros!$C$4),ISNUMBER(parametros!$D$4),B207&gt;=parametros!$C$4,B207&lt;=parametros!$D$4),"C2",IF(AND(ISNUMBER(parametros!$C$5),ISNUMBER(parametros!$D$5),B207&gt;=parametros!$C$5,B207&lt;=parametros!$D$5),"C3",IF(AND(ISNUMBER(parametros!$C$6),ISNUMBER(parametros!$D$6),B207&gt;=parametros!$C$6,B207&lt;=parametros!$D$6),"C4","Fora dos ciclos")))))))</f>
        <v/>
      </c>
      <c r="D207" s="100"/>
      <c r="E207" s="78" t="str">
        <f>IF(C207="","",IFERROR(VLOOKUP(C207,parametros!$A$11:$E$15,5,0),""))</f>
        <v/>
      </c>
      <c r="F207" s="79" t="str">
        <f t="shared" si="17"/>
        <v/>
      </c>
      <c r="G207" s="101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8" t="str">
        <f t="shared" si="21"/>
        <v/>
      </c>
      <c r="V207" s="216" t="s">
        <v>47</v>
      </c>
      <c r="W207" s="102" t="s">
        <v>167</v>
      </c>
      <c r="X207" s="102" t="s">
        <v>168</v>
      </c>
      <c r="Y207" s="103" t="s">
        <v>169</v>
      </c>
      <c r="Z207" s="103" t="s">
        <v>170</v>
      </c>
      <c r="AA207" s="103" t="s">
        <v>47</v>
      </c>
      <c r="AB207" s="103" t="s">
        <v>171</v>
      </c>
      <c r="AC207" s="104" t="s">
        <v>172</v>
      </c>
    </row>
    <row r="208" spans="1:29" ht="25.5" customHeight="1" x14ac:dyDescent="0.35">
      <c r="A208" s="188"/>
      <c r="B208" s="190"/>
      <c r="C208" s="99" t="str">
        <f>IF(B208="","",IF(NOT(ISNUMBER(B208)),"DATA_PC invalida",IF(AND(ISNUMBER(parametros!$C$2),ISNUMBER(parametros!$D$2),B208&gt;=parametros!$C$2,B208&lt;=parametros!$D$2),"C0",IF(AND(ISNUMBER(parametros!$C$3),ISNUMBER(parametros!$D$3),B208&gt;=parametros!$C$3,B208&lt;=parametros!$D$3),"C1",IF(AND(ISNUMBER(parametros!$C$4),ISNUMBER(parametros!$D$4),B208&gt;=parametros!$C$4,B208&lt;=parametros!$D$4),"C2",IF(AND(ISNUMBER(parametros!$C$5),ISNUMBER(parametros!$D$5),B208&gt;=parametros!$C$5,B208&lt;=parametros!$D$5),"C3",IF(AND(ISNUMBER(parametros!$C$6),ISNUMBER(parametros!$D$6),B208&gt;=parametros!$C$6,B208&lt;=parametros!$D$6),"C4","Fora dos ciclos")))))))</f>
        <v/>
      </c>
      <c r="D208" s="100"/>
      <c r="E208" s="78" t="str">
        <f>IF(C208="","",IFERROR(VLOOKUP(C208,parametros!$A$11:$E$15,5,0),""))</f>
        <v/>
      </c>
      <c r="F208" s="79" t="str">
        <f t="shared" si="17"/>
        <v/>
      </c>
      <c r="G208" s="101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8" t="str">
        <f t="shared" si="21"/>
        <v/>
      </c>
      <c r="V208" s="216" t="s">
        <v>47</v>
      </c>
      <c r="W208" s="102" t="s">
        <v>167</v>
      </c>
      <c r="X208" s="102" t="s">
        <v>168</v>
      </c>
      <c r="Y208" s="103" t="s">
        <v>169</v>
      </c>
      <c r="Z208" s="103" t="s">
        <v>170</v>
      </c>
      <c r="AA208" s="103" t="s">
        <v>47</v>
      </c>
      <c r="AB208" s="103" t="s">
        <v>171</v>
      </c>
      <c r="AC208" s="104" t="s">
        <v>172</v>
      </c>
    </row>
    <row r="209" spans="1:29" ht="25.5" customHeight="1" x14ac:dyDescent="0.35">
      <c r="A209" s="188"/>
      <c r="B209" s="190"/>
      <c r="C209" s="99" t="str">
        <f>IF(B209="","",IF(NOT(ISNUMBER(B209)),"DATA_PC invalida",IF(AND(ISNUMBER(parametros!$C$2),ISNUMBER(parametros!$D$2),B209&gt;=parametros!$C$2,B209&lt;=parametros!$D$2),"C0",IF(AND(ISNUMBER(parametros!$C$3),ISNUMBER(parametros!$D$3),B209&gt;=parametros!$C$3,B209&lt;=parametros!$D$3),"C1",IF(AND(ISNUMBER(parametros!$C$4),ISNUMBER(parametros!$D$4),B209&gt;=parametros!$C$4,B209&lt;=parametros!$D$4),"C2",IF(AND(ISNUMBER(parametros!$C$5),ISNUMBER(parametros!$D$5),B209&gt;=parametros!$C$5,B209&lt;=parametros!$D$5),"C3",IF(AND(ISNUMBER(parametros!$C$6),ISNUMBER(parametros!$D$6),B209&gt;=parametros!$C$6,B209&lt;=parametros!$D$6),"C4","Fora dos ciclos")))))))</f>
        <v/>
      </c>
      <c r="D209" s="100"/>
      <c r="E209" s="78" t="str">
        <f>IF(C209="","",IFERROR(VLOOKUP(C209,parametros!$A$11:$E$15,5,0),""))</f>
        <v/>
      </c>
      <c r="F209" s="79" t="str">
        <f t="shared" si="17"/>
        <v/>
      </c>
      <c r="G209" s="101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8" t="str">
        <f t="shared" si="21"/>
        <v/>
      </c>
      <c r="V209" s="216" t="s">
        <v>47</v>
      </c>
      <c r="W209" s="102" t="s">
        <v>167</v>
      </c>
      <c r="X209" s="102" t="s">
        <v>168</v>
      </c>
      <c r="Y209" s="103" t="s">
        <v>169</v>
      </c>
      <c r="Z209" s="103" t="s">
        <v>170</v>
      </c>
      <c r="AA209" s="103" t="s">
        <v>47</v>
      </c>
      <c r="AB209" s="103" t="s">
        <v>171</v>
      </c>
      <c r="AC209" s="104" t="s">
        <v>172</v>
      </c>
    </row>
    <row r="210" spans="1:29" ht="25.5" customHeight="1" x14ac:dyDescent="0.35">
      <c r="A210" s="188"/>
      <c r="B210" s="190"/>
      <c r="C210" s="99" t="str">
        <f>IF(B210="","",IF(NOT(ISNUMBER(B210)),"DATA_PC invalida",IF(AND(ISNUMBER(parametros!$C$2),ISNUMBER(parametros!$D$2),B210&gt;=parametros!$C$2,B210&lt;=parametros!$D$2),"C0",IF(AND(ISNUMBER(parametros!$C$3),ISNUMBER(parametros!$D$3),B210&gt;=parametros!$C$3,B210&lt;=parametros!$D$3),"C1",IF(AND(ISNUMBER(parametros!$C$4),ISNUMBER(parametros!$D$4),B210&gt;=parametros!$C$4,B210&lt;=parametros!$D$4),"C2",IF(AND(ISNUMBER(parametros!$C$5),ISNUMBER(parametros!$D$5),B210&gt;=parametros!$C$5,B210&lt;=parametros!$D$5),"C3",IF(AND(ISNUMBER(parametros!$C$6),ISNUMBER(parametros!$D$6),B210&gt;=parametros!$C$6,B210&lt;=parametros!$D$6),"C4","Fora dos ciclos")))))))</f>
        <v/>
      </c>
      <c r="D210" s="100"/>
      <c r="E210" s="78" t="str">
        <f>IF(C210="","",IFERROR(VLOOKUP(C210,parametros!$A$11:$E$15,5,0),""))</f>
        <v/>
      </c>
      <c r="F210" s="79" t="str">
        <f t="shared" si="17"/>
        <v/>
      </c>
      <c r="G210" s="101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8" t="str">
        <f t="shared" si="21"/>
        <v/>
      </c>
      <c r="V210" s="216" t="s">
        <v>47</v>
      </c>
      <c r="W210" s="102" t="s">
        <v>167</v>
      </c>
      <c r="X210" s="102" t="s">
        <v>168</v>
      </c>
      <c r="Y210" s="103" t="s">
        <v>169</v>
      </c>
      <c r="Z210" s="103" t="s">
        <v>170</v>
      </c>
      <c r="AA210" s="103" t="s">
        <v>47</v>
      </c>
      <c r="AB210" s="103" t="s">
        <v>171</v>
      </c>
      <c r="AC210" s="104" t="s">
        <v>172</v>
      </c>
    </row>
    <row r="211" spans="1:29" ht="25.5" customHeight="1" x14ac:dyDescent="0.35">
      <c r="A211" s="188"/>
      <c r="B211" s="190"/>
      <c r="C211" s="99" t="str">
        <f>IF(B211="","",IF(NOT(ISNUMBER(B211)),"DATA_PC invalida",IF(AND(ISNUMBER(parametros!$C$2),ISNUMBER(parametros!$D$2),B211&gt;=parametros!$C$2,B211&lt;=parametros!$D$2),"C0",IF(AND(ISNUMBER(parametros!$C$3),ISNUMBER(parametros!$D$3),B211&gt;=parametros!$C$3,B211&lt;=parametros!$D$3),"C1",IF(AND(ISNUMBER(parametros!$C$4),ISNUMBER(parametros!$D$4),B211&gt;=parametros!$C$4,B211&lt;=parametros!$D$4),"C2",IF(AND(ISNUMBER(parametros!$C$5),ISNUMBER(parametros!$D$5),B211&gt;=parametros!$C$5,B211&lt;=parametros!$D$5),"C3",IF(AND(ISNUMBER(parametros!$C$6),ISNUMBER(parametros!$D$6),B211&gt;=parametros!$C$6,B211&lt;=parametros!$D$6),"C4","Fora dos ciclos")))))))</f>
        <v/>
      </c>
      <c r="D211" s="100"/>
      <c r="E211" s="78" t="str">
        <f>IF(C211="","",IFERROR(VLOOKUP(C211,parametros!$A$11:$E$15,5,0),""))</f>
        <v/>
      </c>
      <c r="F211" s="79" t="str">
        <f t="shared" si="17"/>
        <v/>
      </c>
      <c r="G211" s="101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8"/>
      <c r="U211" s="218" t="str">
        <f t="shared" si="21"/>
        <v/>
      </c>
      <c r="V211" s="216" t="s">
        <v>47</v>
      </c>
      <c r="W211" s="102" t="s">
        <v>167</v>
      </c>
      <c r="X211" s="102" t="s">
        <v>168</v>
      </c>
      <c r="Y211" s="103" t="s">
        <v>169</v>
      </c>
      <c r="Z211" s="103" t="s">
        <v>170</v>
      </c>
      <c r="AA211" s="103" t="s">
        <v>47</v>
      </c>
      <c r="AB211" s="103" t="s">
        <v>171</v>
      </c>
      <c r="AC211" s="104" t="s">
        <v>172</v>
      </c>
    </row>
    <row r="212" spans="1:29" ht="25.5" customHeight="1" x14ac:dyDescent="0.35">
      <c r="A212" s="188"/>
      <c r="B212" s="190"/>
      <c r="C212" s="99" t="str">
        <f>IF(B212="","",IF(NOT(ISNUMBER(B212)),"DATA_PC invalida",IF(AND(ISNUMBER(parametros!$C$2),ISNUMBER(parametros!$D$2),B212&gt;=parametros!$C$2,B212&lt;=parametros!$D$2),"C0",IF(AND(ISNUMBER(parametros!$C$3),ISNUMBER(parametros!$D$3),B212&gt;=parametros!$C$3,B212&lt;=parametros!$D$3),"C1",IF(AND(ISNUMBER(parametros!$C$4),ISNUMBER(parametros!$D$4),B212&gt;=parametros!$C$4,B212&lt;=parametros!$D$4),"C2",IF(AND(ISNUMBER(parametros!$C$5),ISNUMBER(parametros!$D$5),B212&gt;=parametros!$C$5,B212&lt;=parametros!$D$5),"C3",IF(AND(ISNUMBER(parametros!$C$6),ISNUMBER(parametros!$D$6),B212&gt;=parametros!$C$6,B212&lt;=parametros!$D$6),"C4","Fora dos ciclos")))))))</f>
        <v/>
      </c>
      <c r="D212" s="100"/>
      <c r="E212" s="78" t="str">
        <f>IF(C212="","",IFERROR(VLOOKUP(C212,parametros!$A$11:$E$15,5,0),""))</f>
        <v/>
      </c>
      <c r="F212" s="79" t="str">
        <f t="shared" si="17"/>
        <v/>
      </c>
      <c r="G212" s="101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8"/>
      <c r="U212" s="218" t="str">
        <f t="shared" si="21"/>
        <v/>
      </c>
      <c r="V212" s="216" t="s">
        <v>47</v>
      </c>
      <c r="W212" s="102" t="s">
        <v>167</v>
      </c>
      <c r="X212" s="102" t="s">
        <v>168</v>
      </c>
      <c r="Y212" s="103" t="s">
        <v>169</v>
      </c>
      <c r="Z212" s="103" t="s">
        <v>170</v>
      </c>
      <c r="AA212" s="103" t="s">
        <v>47</v>
      </c>
      <c r="AB212" s="103" t="s">
        <v>171</v>
      </c>
      <c r="AC212" s="104" t="s">
        <v>172</v>
      </c>
    </row>
    <row r="213" spans="1:29" ht="25.5" customHeight="1" x14ac:dyDescent="0.35">
      <c r="A213" s="188"/>
      <c r="B213" s="190"/>
      <c r="C213" s="99" t="str">
        <f>IF(B213="","",IF(NOT(ISNUMBER(B213)),"DATA_PC invalida",IF(AND(ISNUMBER(parametros!$C$2),ISNUMBER(parametros!$D$2),B213&gt;=parametros!$C$2,B213&lt;=parametros!$D$2),"C0",IF(AND(ISNUMBER(parametros!$C$3),ISNUMBER(parametros!$D$3),B213&gt;=parametros!$C$3,B213&lt;=parametros!$D$3),"C1",IF(AND(ISNUMBER(parametros!$C$4),ISNUMBER(parametros!$D$4),B213&gt;=parametros!$C$4,B213&lt;=parametros!$D$4),"C2",IF(AND(ISNUMBER(parametros!$C$5),ISNUMBER(parametros!$D$5),B213&gt;=parametros!$C$5,B213&lt;=parametros!$D$5),"C3",IF(AND(ISNUMBER(parametros!$C$6),ISNUMBER(parametros!$D$6),B213&gt;=parametros!$C$6,B213&lt;=parametros!$D$6),"C4","Fora dos ciclos")))))))</f>
        <v/>
      </c>
      <c r="D213" s="100"/>
      <c r="E213" s="78" t="str">
        <f>IF(C213="","",IFERROR(VLOOKUP(C213,parametros!$A$11:$E$15,5,0),""))</f>
        <v/>
      </c>
      <c r="F213" s="79" t="str">
        <f t="shared" si="17"/>
        <v/>
      </c>
      <c r="G213" s="101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8"/>
      <c r="U213" s="218" t="str">
        <f t="shared" si="21"/>
        <v/>
      </c>
      <c r="V213" s="216" t="s">
        <v>47</v>
      </c>
      <c r="W213" s="102" t="s">
        <v>167</v>
      </c>
      <c r="X213" s="102" t="s">
        <v>168</v>
      </c>
      <c r="Y213" s="103" t="s">
        <v>169</v>
      </c>
      <c r="Z213" s="103" t="s">
        <v>170</v>
      </c>
      <c r="AA213" s="103" t="s">
        <v>47</v>
      </c>
      <c r="AB213" s="103" t="s">
        <v>171</v>
      </c>
      <c r="AC213" s="104" t="s">
        <v>172</v>
      </c>
    </row>
    <row r="214" spans="1:29" ht="25.5" customHeight="1" x14ac:dyDescent="0.35">
      <c r="A214" s="188"/>
      <c r="B214" s="190"/>
      <c r="C214" s="99" t="str">
        <f>IF(B214="","",IF(NOT(ISNUMBER(B214)),"DATA_PC invalida",IF(AND(ISNUMBER(parametros!$C$2),ISNUMBER(parametros!$D$2),B214&gt;=parametros!$C$2,B214&lt;=parametros!$D$2),"C0",IF(AND(ISNUMBER(parametros!$C$3),ISNUMBER(parametros!$D$3),B214&gt;=parametros!$C$3,B214&lt;=parametros!$D$3),"C1",IF(AND(ISNUMBER(parametros!$C$4),ISNUMBER(parametros!$D$4),B214&gt;=parametros!$C$4,B214&lt;=parametros!$D$4),"C2",IF(AND(ISNUMBER(parametros!$C$5),ISNUMBER(parametros!$D$5),B214&gt;=parametros!$C$5,B214&lt;=parametros!$D$5),"C3",IF(AND(ISNUMBER(parametros!$C$6),ISNUMBER(parametros!$D$6),B214&gt;=parametros!$C$6,B214&lt;=parametros!$D$6),"C4","Fora dos ciclos")))))))</f>
        <v/>
      </c>
      <c r="D214" s="100"/>
      <c r="E214" s="78" t="str">
        <f>IF(C214="","",IFERROR(VLOOKUP(C214,parametros!$A$11:$E$15,5,0),""))</f>
        <v/>
      </c>
      <c r="F214" s="79" t="str">
        <f t="shared" si="17"/>
        <v/>
      </c>
      <c r="G214" s="101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8"/>
      <c r="U214" s="218" t="str">
        <f t="shared" si="21"/>
        <v/>
      </c>
      <c r="V214" s="216" t="s">
        <v>47</v>
      </c>
      <c r="W214" s="102" t="s">
        <v>167</v>
      </c>
      <c r="X214" s="102" t="s">
        <v>168</v>
      </c>
      <c r="Y214" s="103" t="s">
        <v>169</v>
      </c>
      <c r="Z214" s="103" t="s">
        <v>170</v>
      </c>
      <c r="AA214" s="103" t="s">
        <v>47</v>
      </c>
      <c r="AB214" s="103" t="s">
        <v>171</v>
      </c>
      <c r="AC214" s="104" t="s">
        <v>172</v>
      </c>
    </row>
    <row r="215" spans="1:29" ht="25.5" customHeight="1" x14ac:dyDescent="0.35">
      <c r="A215" s="188"/>
      <c r="B215" s="190"/>
      <c r="C215" s="99" t="str">
        <f>IF(B215="","",IF(NOT(ISNUMBER(B215)),"DATA_PC invalida",IF(AND(ISNUMBER(parametros!$C$2),ISNUMBER(parametros!$D$2),B215&gt;=parametros!$C$2,B215&lt;=parametros!$D$2),"C0",IF(AND(ISNUMBER(parametros!$C$3),ISNUMBER(parametros!$D$3),B215&gt;=parametros!$C$3,B215&lt;=parametros!$D$3),"C1",IF(AND(ISNUMBER(parametros!$C$4),ISNUMBER(parametros!$D$4),B215&gt;=parametros!$C$4,B215&lt;=parametros!$D$4),"C2",IF(AND(ISNUMBER(parametros!$C$5),ISNUMBER(parametros!$D$5),B215&gt;=parametros!$C$5,B215&lt;=parametros!$D$5),"C3",IF(AND(ISNUMBER(parametros!$C$6),ISNUMBER(parametros!$D$6),B215&gt;=parametros!$C$6,B215&lt;=parametros!$D$6),"C4","Fora dos ciclos")))))))</f>
        <v/>
      </c>
      <c r="D215" s="100"/>
      <c r="E215" s="78" t="str">
        <f>IF(C215="","",IFERROR(VLOOKUP(C215,parametros!$A$11:$E$15,5,0),""))</f>
        <v/>
      </c>
      <c r="F215" s="79" t="str">
        <f t="shared" si="17"/>
        <v/>
      </c>
      <c r="G215" s="101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8"/>
      <c r="U215" s="218" t="str">
        <f t="shared" si="21"/>
        <v/>
      </c>
      <c r="V215" s="216" t="s">
        <v>47</v>
      </c>
      <c r="W215" s="102" t="s">
        <v>167</v>
      </c>
      <c r="X215" s="102" t="s">
        <v>168</v>
      </c>
      <c r="Y215" s="103" t="s">
        <v>169</v>
      </c>
      <c r="Z215" s="103" t="s">
        <v>170</v>
      </c>
      <c r="AA215" s="103" t="s">
        <v>47</v>
      </c>
      <c r="AB215" s="103" t="s">
        <v>171</v>
      </c>
      <c r="AC215" s="104" t="s">
        <v>172</v>
      </c>
    </row>
    <row r="216" spans="1:29" ht="25.5" customHeight="1" x14ac:dyDescent="0.35">
      <c r="A216" s="188"/>
      <c r="B216" s="190"/>
      <c r="C216" s="99" t="str">
        <f>IF(B216="","",IF(NOT(ISNUMBER(B216)),"DATA_PC invalida",IF(AND(ISNUMBER(parametros!$C$2),ISNUMBER(parametros!$D$2),B216&gt;=parametros!$C$2,B216&lt;=parametros!$D$2),"C0",IF(AND(ISNUMBER(parametros!$C$3),ISNUMBER(parametros!$D$3),B216&gt;=parametros!$C$3,B216&lt;=parametros!$D$3),"C1",IF(AND(ISNUMBER(parametros!$C$4),ISNUMBER(parametros!$D$4),B216&gt;=parametros!$C$4,B216&lt;=parametros!$D$4),"C2",IF(AND(ISNUMBER(parametros!$C$5),ISNUMBER(parametros!$D$5),B216&gt;=parametros!$C$5,B216&lt;=parametros!$D$5),"C3",IF(AND(ISNUMBER(parametros!$C$6),ISNUMBER(parametros!$D$6),B216&gt;=parametros!$C$6,B216&lt;=parametros!$D$6),"C4","Fora dos ciclos")))))))</f>
        <v/>
      </c>
      <c r="D216" s="100"/>
      <c r="E216" s="78" t="str">
        <f>IF(C216="","",IFERROR(VLOOKUP(C216,parametros!$A$11:$E$15,5,0),""))</f>
        <v/>
      </c>
      <c r="F216" s="79" t="str">
        <f t="shared" si="17"/>
        <v/>
      </c>
      <c r="G216" s="101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8"/>
      <c r="U216" s="218" t="str">
        <f t="shared" si="21"/>
        <v/>
      </c>
      <c r="V216" s="216" t="s">
        <v>47</v>
      </c>
      <c r="W216" s="102" t="s">
        <v>167</v>
      </c>
      <c r="X216" s="102" t="s">
        <v>168</v>
      </c>
      <c r="Y216" s="103" t="s">
        <v>169</v>
      </c>
      <c r="Z216" s="103" t="s">
        <v>170</v>
      </c>
      <c r="AA216" s="103" t="s">
        <v>47</v>
      </c>
      <c r="AB216" s="103" t="s">
        <v>171</v>
      </c>
      <c r="AC216" s="104" t="s">
        <v>172</v>
      </c>
    </row>
    <row r="217" spans="1:29" ht="25.5" customHeight="1" x14ac:dyDescent="0.35">
      <c r="A217" s="188"/>
      <c r="B217" s="190"/>
      <c r="C217" s="99" t="str">
        <f>IF(B217="","",IF(NOT(ISNUMBER(B217)),"DATA_PC invalida",IF(AND(ISNUMBER(parametros!$C$2),ISNUMBER(parametros!$D$2),B217&gt;=parametros!$C$2,B217&lt;=parametros!$D$2),"C0",IF(AND(ISNUMBER(parametros!$C$3),ISNUMBER(parametros!$D$3),B217&gt;=parametros!$C$3,B217&lt;=parametros!$D$3),"C1",IF(AND(ISNUMBER(parametros!$C$4),ISNUMBER(parametros!$D$4),B217&gt;=parametros!$C$4,B217&lt;=parametros!$D$4),"C2",IF(AND(ISNUMBER(parametros!$C$5),ISNUMBER(parametros!$D$5),B217&gt;=parametros!$C$5,B217&lt;=parametros!$D$5),"C3",IF(AND(ISNUMBER(parametros!$C$6),ISNUMBER(parametros!$D$6),B217&gt;=parametros!$C$6,B217&lt;=parametros!$D$6),"C4","Fora dos ciclos")))))))</f>
        <v/>
      </c>
      <c r="D217" s="100"/>
      <c r="E217" s="78" t="str">
        <f>IF(C217="","",IFERROR(VLOOKUP(C217,parametros!$A$11:$E$15,5,0),""))</f>
        <v/>
      </c>
      <c r="F217" s="79" t="str">
        <f t="shared" si="17"/>
        <v/>
      </c>
      <c r="G217" s="101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8"/>
      <c r="U217" s="218" t="str">
        <f t="shared" si="21"/>
        <v/>
      </c>
      <c r="V217" s="216" t="s">
        <v>47</v>
      </c>
      <c r="W217" s="102" t="s">
        <v>167</v>
      </c>
      <c r="X217" s="102" t="s">
        <v>168</v>
      </c>
      <c r="Y217" s="103" t="s">
        <v>169</v>
      </c>
      <c r="Z217" s="103" t="s">
        <v>170</v>
      </c>
      <c r="AA217" s="103" t="s">
        <v>47</v>
      </c>
      <c r="AB217" s="103" t="s">
        <v>171</v>
      </c>
      <c r="AC217" s="104" t="s">
        <v>172</v>
      </c>
    </row>
    <row r="218" spans="1:29" ht="25.5" customHeight="1" x14ac:dyDescent="0.35">
      <c r="A218" s="188"/>
      <c r="B218" s="190"/>
      <c r="C218" s="99" t="str">
        <f>IF(B218="","",IF(NOT(ISNUMBER(B218)),"DATA_PC invalida",IF(AND(ISNUMBER(parametros!$C$2),ISNUMBER(parametros!$D$2),B218&gt;=parametros!$C$2,B218&lt;=parametros!$D$2),"C0",IF(AND(ISNUMBER(parametros!$C$3),ISNUMBER(parametros!$D$3),B218&gt;=parametros!$C$3,B218&lt;=parametros!$D$3),"C1",IF(AND(ISNUMBER(parametros!$C$4),ISNUMBER(parametros!$D$4),B218&gt;=parametros!$C$4,B218&lt;=parametros!$D$4),"C2",IF(AND(ISNUMBER(parametros!$C$5),ISNUMBER(parametros!$D$5),B218&gt;=parametros!$C$5,B218&lt;=parametros!$D$5),"C3",IF(AND(ISNUMBER(parametros!$C$6),ISNUMBER(parametros!$D$6),B218&gt;=parametros!$C$6,B218&lt;=parametros!$D$6),"C4","Fora dos ciclos")))))))</f>
        <v/>
      </c>
      <c r="D218" s="100"/>
      <c r="E218" s="78" t="str">
        <f>IF(C218="","",IFERROR(VLOOKUP(C218,parametros!$A$11:$E$15,5,0),""))</f>
        <v/>
      </c>
      <c r="F218" s="79" t="str">
        <f t="shared" si="17"/>
        <v/>
      </c>
      <c r="G218" s="101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8"/>
      <c r="U218" s="218" t="str">
        <f t="shared" si="21"/>
        <v/>
      </c>
      <c r="V218" s="216" t="s">
        <v>47</v>
      </c>
      <c r="W218" s="102" t="s">
        <v>167</v>
      </c>
      <c r="X218" s="102" t="s">
        <v>168</v>
      </c>
      <c r="Y218" s="103" t="s">
        <v>169</v>
      </c>
      <c r="Z218" s="103" t="s">
        <v>170</v>
      </c>
      <c r="AA218" s="103" t="s">
        <v>47</v>
      </c>
      <c r="AB218" s="103" t="s">
        <v>171</v>
      </c>
      <c r="AC218" s="104" t="s">
        <v>172</v>
      </c>
    </row>
    <row r="219" spans="1:29" ht="25.5" customHeight="1" x14ac:dyDescent="0.35">
      <c r="A219" s="188"/>
      <c r="B219" s="190"/>
      <c r="C219" s="99" t="str">
        <f>IF(B219="","",IF(NOT(ISNUMBER(B219)),"DATA_PC invalida",IF(AND(ISNUMBER(parametros!$C$2),ISNUMBER(parametros!$D$2),B219&gt;=parametros!$C$2,B219&lt;=parametros!$D$2),"C0",IF(AND(ISNUMBER(parametros!$C$3),ISNUMBER(parametros!$D$3),B219&gt;=parametros!$C$3,B219&lt;=parametros!$D$3),"C1",IF(AND(ISNUMBER(parametros!$C$4),ISNUMBER(parametros!$D$4),B219&gt;=parametros!$C$4,B219&lt;=parametros!$D$4),"C2",IF(AND(ISNUMBER(parametros!$C$5),ISNUMBER(parametros!$D$5),B219&gt;=parametros!$C$5,B219&lt;=parametros!$D$5),"C3",IF(AND(ISNUMBER(parametros!$C$6),ISNUMBER(parametros!$D$6),B219&gt;=parametros!$C$6,B219&lt;=parametros!$D$6),"C4","Fora dos ciclos")))))))</f>
        <v/>
      </c>
      <c r="D219" s="100"/>
      <c r="E219" s="78" t="str">
        <f>IF(C219="","",IFERROR(VLOOKUP(C219,parametros!$A$11:$E$15,5,0),""))</f>
        <v/>
      </c>
      <c r="F219" s="79" t="str">
        <f t="shared" si="17"/>
        <v/>
      </c>
      <c r="G219" s="101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8"/>
      <c r="U219" s="218" t="str">
        <f t="shared" si="21"/>
        <v/>
      </c>
      <c r="V219" s="216" t="s">
        <v>47</v>
      </c>
      <c r="W219" s="102" t="s">
        <v>167</v>
      </c>
      <c r="X219" s="102" t="s">
        <v>168</v>
      </c>
      <c r="Y219" s="103" t="s">
        <v>169</v>
      </c>
      <c r="Z219" s="103" t="s">
        <v>170</v>
      </c>
      <c r="AA219" s="103" t="s">
        <v>47</v>
      </c>
      <c r="AB219" s="103" t="s">
        <v>171</v>
      </c>
      <c r="AC219" s="104" t="s">
        <v>172</v>
      </c>
    </row>
    <row r="220" spans="1:29" ht="25.5" customHeight="1" x14ac:dyDescent="0.35">
      <c r="A220" s="188"/>
      <c r="B220" s="190"/>
      <c r="C220" s="99" t="str">
        <f>IF(B220="","",IF(NOT(ISNUMBER(B220)),"DATA_PC invalida",IF(AND(ISNUMBER(parametros!$C$2),ISNUMBER(parametros!$D$2),B220&gt;=parametros!$C$2,B220&lt;=parametros!$D$2),"C0",IF(AND(ISNUMBER(parametros!$C$3),ISNUMBER(parametros!$D$3),B220&gt;=parametros!$C$3,B220&lt;=parametros!$D$3),"C1",IF(AND(ISNUMBER(parametros!$C$4),ISNUMBER(parametros!$D$4),B220&gt;=parametros!$C$4,B220&lt;=parametros!$D$4),"C2",IF(AND(ISNUMBER(parametros!$C$5),ISNUMBER(parametros!$D$5),B220&gt;=parametros!$C$5,B220&lt;=parametros!$D$5),"C3",IF(AND(ISNUMBER(parametros!$C$6),ISNUMBER(parametros!$D$6),B220&gt;=parametros!$C$6,B220&lt;=parametros!$D$6),"C4","Fora dos ciclos")))))))</f>
        <v/>
      </c>
      <c r="D220" s="100"/>
      <c r="E220" s="78" t="str">
        <f>IF(C220="","",IFERROR(VLOOKUP(C220,parametros!$A$11:$E$15,5,0),""))</f>
        <v/>
      </c>
      <c r="F220" s="79" t="str">
        <f t="shared" si="17"/>
        <v/>
      </c>
      <c r="G220" s="101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8"/>
      <c r="U220" s="218" t="str">
        <f t="shared" si="21"/>
        <v/>
      </c>
      <c r="V220" s="216" t="s">
        <v>47</v>
      </c>
      <c r="W220" s="102" t="s">
        <v>167</v>
      </c>
      <c r="X220" s="102" t="s">
        <v>168</v>
      </c>
      <c r="Y220" s="103" t="s">
        <v>169</v>
      </c>
      <c r="Z220" s="103" t="s">
        <v>170</v>
      </c>
      <c r="AA220" s="103" t="s">
        <v>47</v>
      </c>
      <c r="AB220" s="103" t="s">
        <v>171</v>
      </c>
      <c r="AC220" s="104" t="s">
        <v>172</v>
      </c>
    </row>
    <row r="221" spans="1:29" ht="25.5" customHeight="1" x14ac:dyDescent="0.35">
      <c r="A221" s="188"/>
      <c r="B221" s="190"/>
      <c r="C221" s="99" t="str">
        <f>IF(B221="","",IF(NOT(ISNUMBER(B221)),"DATA_PC invalida",IF(AND(ISNUMBER(parametros!$C$2),ISNUMBER(parametros!$D$2),B221&gt;=parametros!$C$2,B221&lt;=parametros!$D$2),"C0",IF(AND(ISNUMBER(parametros!$C$3),ISNUMBER(parametros!$D$3),B221&gt;=parametros!$C$3,B221&lt;=parametros!$D$3),"C1",IF(AND(ISNUMBER(parametros!$C$4),ISNUMBER(parametros!$D$4),B221&gt;=parametros!$C$4,B221&lt;=parametros!$D$4),"C2",IF(AND(ISNUMBER(parametros!$C$5),ISNUMBER(parametros!$D$5),B221&gt;=parametros!$C$5,B221&lt;=parametros!$D$5),"C3",IF(AND(ISNUMBER(parametros!$C$6),ISNUMBER(parametros!$D$6),B221&gt;=parametros!$C$6,B221&lt;=parametros!$D$6),"C4","Fora dos ciclos")))))))</f>
        <v/>
      </c>
      <c r="D221" s="100"/>
      <c r="E221" s="78" t="str">
        <f>IF(C221="","",IFERROR(VLOOKUP(C221,parametros!$A$11:$E$15,5,0),""))</f>
        <v/>
      </c>
      <c r="F221" s="79" t="str">
        <f t="shared" si="17"/>
        <v/>
      </c>
      <c r="G221" s="101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8"/>
      <c r="U221" s="218" t="str">
        <f t="shared" si="21"/>
        <v/>
      </c>
      <c r="V221" s="216" t="s">
        <v>47</v>
      </c>
      <c r="W221" s="102" t="s">
        <v>167</v>
      </c>
      <c r="X221" s="102" t="s">
        <v>168</v>
      </c>
      <c r="Y221" s="103" t="s">
        <v>169</v>
      </c>
      <c r="Z221" s="103" t="s">
        <v>170</v>
      </c>
      <c r="AA221" s="103" t="s">
        <v>47</v>
      </c>
      <c r="AB221" s="103" t="s">
        <v>171</v>
      </c>
      <c r="AC221" s="104" t="s">
        <v>172</v>
      </c>
    </row>
    <row r="222" spans="1:29" ht="25.5" customHeight="1" x14ac:dyDescent="0.35">
      <c r="A222" s="188"/>
      <c r="B222" s="190"/>
      <c r="C222" s="99" t="str">
        <f>IF(B222="","",IF(NOT(ISNUMBER(B222)),"DATA_PC invalida",IF(AND(ISNUMBER(parametros!$C$2),ISNUMBER(parametros!$D$2),B222&gt;=parametros!$C$2,B222&lt;=parametros!$D$2),"C0",IF(AND(ISNUMBER(parametros!$C$3),ISNUMBER(parametros!$D$3),B222&gt;=parametros!$C$3,B222&lt;=parametros!$D$3),"C1",IF(AND(ISNUMBER(parametros!$C$4),ISNUMBER(parametros!$D$4),B222&gt;=parametros!$C$4,B222&lt;=parametros!$D$4),"C2",IF(AND(ISNUMBER(parametros!$C$5),ISNUMBER(parametros!$D$5),B222&gt;=parametros!$C$5,B222&lt;=parametros!$D$5),"C3",IF(AND(ISNUMBER(parametros!$C$6),ISNUMBER(parametros!$D$6),B222&gt;=parametros!$C$6,B222&lt;=parametros!$D$6),"C4","Fora dos ciclos")))))))</f>
        <v/>
      </c>
      <c r="D222" s="100"/>
      <c r="E222" s="78" t="str">
        <f>IF(C222="","",IFERROR(VLOOKUP(C222,parametros!$A$11:$E$15,5,0),""))</f>
        <v/>
      </c>
      <c r="F222" s="79" t="str">
        <f t="shared" si="17"/>
        <v/>
      </c>
      <c r="G222" s="101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8"/>
      <c r="U222" s="218" t="str">
        <f t="shared" si="21"/>
        <v/>
      </c>
      <c r="V222" s="216" t="s">
        <v>47</v>
      </c>
      <c r="W222" s="102" t="s">
        <v>167</v>
      </c>
      <c r="X222" s="102" t="s">
        <v>168</v>
      </c>
      <c r="Y222" s="103" t="s">
        <v>169</v>
      </c>
      <c r="Z222" s="103" t="s">
        <v>170</v>
      </c>
      <c r="AA222" s="103" t="s">
        <v>47</v>
      </c>
      <c r="AB222" s="103" t="s">
        <v>171</v>
      </c>
      <c r="AC222" s="104" t="s">
        <v>172</v>
      </c>
    </row>
    <row r="223" spans="1:29" ht="25.5" customHeight="1" x14ac:dyDescent="0.35">
      <c r="A223" s="188"/>
      <c r="B223" s="190"/>
      <c r="C223" s="99" t="str">
        <f>IF(B223="","",IF(NOT(ISNUMBER(B223)),"DATA_PC invalida",IF(AND(ISNUMBER(parametros!$C$2),ISNUMBER(parametros!$D$2),B223&gt;=parametros!$C$2,B223&lt;=parametros!$D$2),"C0",IF(AND(ISNUMBER(parametros!$C$3),ISNUMBER(parametros!$D$3),B223&gt;=parametros!$C$3,B223&lt;=parametros!$D$3),"C1",IF(AND(ISNUMBER(parametros!$C$4),ISNUMBER(parametros!$D$4),B223&gt;=parametros!$C$4,B223&lt;=parametros!$D$4),"C2",IF(AND(ISNUMBER(parametros!$C$5),ISNUMBER(parametros!$D$5),B223&gt;=parametros!$C$5,B223&lt;=parametros!$D$5),"C3",IF(AND(ISNUMBER(parametros!$C$6),ISNUMBER(parametros!$D$6),B223&gt;=parametros!$C$6,B223&lt;=parametros!$D$6),"C4","Fora dos ciclos")))))))</f>
        <v/>
      </c>
      <c r="D223" s="100"/>
      <c r="E223" s="78" t="str">
        <f>IF(C223="","",IFERROR(VLOOKUP(C223,parametros!$A$11:$E$15,5,0),""))</f>
        <v/>
      </c>
      <c r="F223" s="79" t="str">
        <f t="shared" si="17"/>
        <v/>
      </c>
      <c r="G223" s="101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8"/>
      <c r="U223" s="218" t="str">
        <f t="shared" si="21"/>
        <v/>
      </c>
      <c r="V223" s="216" t="s">
        <v>47</v>
      </c>
      <c r="W223" s="102" t="s">
        <v>167</v>
      </c>
      <c r="X223" s="102" t="s">
        <v>168</v>
      </c>
      <c r="Y223" s="103" t="s">
        <v>169</v>
      </c>
      <c r="Z223" s="103" t="s">
        <v>170</v>
      </c>
      <c r="AA223" s="103" t="s">
        <v>47</v>
      </c>
      <c r="AB223" s="103" t="s">
        <v>171</v>
      </c>
      <c r="AC223" s="104" t="s">
        <v>172</v>
      </c>
    </row>
    <row r="224" spans="1:29" ht="25.5" customHeight="1" x14ac:dyDescent="0.35">
      <c r="A224" s="188"/>
      <c r="B224" s="190"/>
      <c r="C224" s="99" t="str">
        <f>IF(B224="","",IF(NOT(ISNUMBER(B224)),"DATA_PC invalida",IF(AND(ISNUMBER(parametros!$C$2),ISNUMBER(parametros!$D$2),B224&gt;=parametros!$C$2,B224&lt;=parametros!$D$2),"C0",IF(AND(ISNUMBER(parametros!$C$3),ISNUMBER(parametros!$D$3),B224&gt;=parametros!$C$3,B224&lt;=parametros!$D$3),"C1",IF(AND(ISNUMBER(parametros!$C$4),ISNUMBER(parametros!$D$4),B224&gt;=parametros!$C$4,B224&lt;=parametros!$D$4),"C2",IF(AND(ISNUMBER(parametros!$C$5),ISNUMBER(parametros!$D$5),B224&gt;=parametros!$C$5,B224&lt;=parametros!$D$5),"C3",IF(AND(ISNUMBER(parametros!$C$6),ISNUMBER(parametros!$D$6),B224&gt;=parametros!$C$6,B224&lt;=parametros!$D$6),"C4","Fora dos ciclos")))))))</f>
        <v/>
      </c>
      <c r="D224" s="100"/>
      <c r="E224" s="78" t="str">
        <f>IF(C224="","",IFERROR(VLOOKUP(C224,parametros!$A$11:$E$15,5,0),""))</f>
        <v/>
      </c>
      <c r="F224" s="79" t="str">
        <f t="shared" si="17"/>
        <v/>
      </c>
      <c r="G224" s="101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8"/>
      <c r="U224" s="218" t="str">
        <f t="shared" si="21"/>
        <v/>
      </c>
      <c r="V224" s="216" t="s">
        <v>47</v>
      </c>
      <c r="W224" s="102" t="s">
        <v>167</v>
      </c>
      <c r="X224" s="102" t="s">
        <v>168</v>
      </c>
      <c r="Y224" s="103" t="s">
        <v>169</v>
      </c>
      <c r="Z224" s="103" t="s">
        <v>170</v>
      </c>
      <c r="AA224" s="103" t="s">
        <v>47</v>
      </c>
      <c r="AB224" s="103" t="s">
        <v>171</v>
      </c>
      <c r="AC224" s="104" t="s">
        <v>172</v>
      </c>
    </row>
    <row r="225" spans="1:29" ht="25.5" customHeight="1" x14ac:dyDescent="0.35">
      <c r="A225" s="188"/>
      <c r="B225" s="190"/>
      <c r="C225" s="99" t="str">
        <f>IF(B225="","",IF(NOT(ISNUMBER(B225)),"DATA_PC invalida",IF(AND(ISNUMBER(parametros!$C$2),ISNUMBER(parametros!$D$2),B225&gt;=parametros!$C$2,B225&lt;=parametros!$D$2),"C0",IF(AND(ISNUMBER(parametros!$C$3),ISNUMBER(parametros!$D$3),B225&gt;=parametros!$C$3,B225&lt;=parametros!$D$3),"C1",IF(AND(ISNUMBER(parametros!$C$4),ISNUMBER(parametros!$D$4),B225&gt;=parametros!$C$4,B225&lt;=parametros!$D$4),"C2",IF(AND(ISNUMBER(parametros!$C$5),ISNUMBER(parametros!$D$5),B225&gt;=parametros!$C$5,B225&lt;=parametros!$D$5),"C3",IF(AND(ISNUMBER(parametros!$C$6),ISNUMBER(parametros!$D$6),B225&gt;=parametros!$C$6,B225&lt;=parametros!$D$6),"C4","Fora dos ciclos")))))))</f>
        <v/>
      </c>
      <c r="D225" s="100"/>
      <c r="E225" s="78" t="str">
        <f>IF(C225="","",IFERROR(VLOOKUP(C225,parametros!$A$11:$E$15,5,0),""))</f>
        <v/>
      </c>
      <c r="F225" s="79" t="str">
        <f t="shared" si="17"/>
        <v/>
      </c>
      <c r="G225" s="101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8"/>
      <c r="U225" s="218" t="str">
        <f t="shared" si="21"/>
        <v/>
      </c>
      <c r="V225" s="216" t="s">
        <v>47</v>
      </c>
      <c r="W225" s="102" t="s">
        <v>167</v>
      </c>
      <c r="X225" s="102" t="s">
        <v>168</v>
      </c>
      <c r="Y225" s="103" t="s">
        <v>169</v>
      </c>
      <c r="Z225" s="103" t="s">
        <v>170</v>
      </c>
      <c r="AA225" s="103" t="s">
        <v>47</v>
      </c>
      <c r="AB225" s="103" t="s">
        <v>171</v>
      </c>
      <c r="AC225" s="104" t="s">
        <v>172</v>
      </c>
    </row>
    <row r="226" spans="1:29" ht="25.5" customHeight="1" x14ac:dyDescent="0.35">
      <c r="A226" s="188"/>
      <c r="B226" s="190"/>
      <c r="C226" s="99" t="str">
        <f>IF(B226="","",IF(NOT(ISNUMBER(B226)),"DATA_PC invalida",IF(AND(ISNUMBER(parametros!$C$2),ISNUMBER(parametros!$D$2),B226&gt;=parametros!$C$2,B226&lt;=parametros!$D$2),"C0",IF(AND(ISNUMBER(parametros!$C$3),ISNUMBER(parametros!$D$3),B226&gt;=parametros!$C$3,B226&lt;=parametros!$D$3),"C1",IF(AND(ISNUMBER(parametros!$C$4),ISNUMBER(parametros!$D$4),B226&gt;=parametros!$C$4,B226&lt;=parametros!$D$4),"C2",IF(AND(ISNUMBER(parametros!$C$5),ISNUMBER(parametros!$D$5),B226&gt;=parametros!$C$5,B226&lt;=parametros!$D$5),"C3",IF(AND(ISNUMBER(parametros!$C$6),ISNUMBER(parametros!$D$6),B226&gt;=parametros!$C$6,B226&lt;=parametros!$D$6),"C4","Fora dos ciclos")))))))</f>
        <v/>
      </c>
      <c r="D226" s="100"/>
      <c r="E226" s="78" t="str">
        <f>IF(C226="","",IFERROR(VLOOKUP(C226,parametros!$A$11:$E$15,5,0),""))</f>
        <v/>
      </c>
      <c r="F226" s="79" t="str">
        <f t="shared" si="17"/>
        <v/>
      </c>
      <c r="G226" s="101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8"/>
      <c r="U226" s="218" t="str">
        <f t="shared" si="21"/>
        <v/>
      </c>
      <c r="V226" s="216" t="s">
        <v>47</v>
      </c>
      <c r="W226" s="102" t="s">
        <v>167</v>
      </c>
      <c r="X226" s="102" t="s">
        <v>168</v>
      </c>
      <c r="Y226" s="103" t="s">
        <v>169</v>
      </c>
      <c r="Z226" s="103" t="s">
        <v>170</v>
      </c>
      <c r="AA226" s="103" t="s">
        <v>47</v>
      </c>
      <c r="AB226" s="103" t="s">
        <v>171</v>
      </c>
      <c r="AC226" s="104" t="s">
        <v>172</v>
      </c>
    </row>
    <row r="227" spans="1:29" ht="25.5" customHeight="1" x14ac:dyDescent="0.35">
      <c r="A227" s="188"/>
      <c r="B227" s="190"/>
      <c r="C227" s="99" t="str">
        <f>IF(B227="","",IF(NOT(ISNUMBER(B227)),"DATA_PC invalida",IF(AND(ISNUMBER(parametros!$C$2),ISNUMBER(parametros!$D$2),B227&gt;=parametros!$C$2,B227&lt;=parametros!$D$2),"C0",IF(AND(ISNUMBER(parametros!$C$3),ISNUMBER(parametros!$D$3),B227&gt;=parametros!$C$3,B227&lt;=parametros!$D$3),"C1",IF(AND(ISNUMBER(parametros!$C$4),ISNUMBER(parametros!$D$4),B227&gt;=parametros!$C$4,B227&lt;=parametros!$D$4),"C2",IF(AND(ISNUMBER(parametros!$C$5),ISNUMBER(parametros!$D$5),B227&gt;=parametros!$C$5,B227&lt;=parametros!$D$5),"C3",IF(AND(ISNUMBER(parametros!$C$6),ISNUMBER(parametros!$D$6),B227&gt;=parametros!$C$6,B227&lt;=parametros!$D$6),"C4","Fora dos ciclos")))))))</f>
        <v/>
      </c>
      <c r="D227" s="100"/>
      <c r="E227" s="78" t="str">
        <f>IF(C227="","",IFERROR(VLOOKUP(C227,parametros!$A$11:$E$15,5,0),""))</f>
        <v/>
      </c>
      <c r="F227" s="79" t="str">
        <f t="shared" si="17"/>
        <v/>
      </c>
      <c r="G227" s="101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8"/>
      <c r="U227" s="218" t="str">
        <f t="shared" si="21"/>
        <v/>
      </c>
      <c r="V227" s="216" t="s">
        <v>47</v>
      </c>
      <c r="W227" s="102" t="s">
        <v>167</v>
      </c>
      <c r="X227" s="102" t="s">
        <v>168</v>
      </c>
      <c r="Y227" s="103" t="s">
        <v>169</v>
      </c>
      <c r="Z227" s="103" t="s">
        <v>170</v>
      </c>
      <c r="AA227" s="103" t="s">
        <v>47</v>
      </c>
      <c r="AB227" s="103" t="s">
        <v>171</v>
      </c>
      <c r="AC227" s="104" t="s">
        <v>172</v>
      </c>
    </row>
    <row r="228" spans="1:29" ht="25.5" customHeight="1" x14ac:dyDescent="0.35">
      <c r="A228" s="188"/>
      <c r="B228" s="190"/>
      <c r="C228" s="99" t="str">
        <f>IF(B228="","",IF(NOT(ISNUMBER(B228)),"DATA_PC invalida",IF(AND(ISNUMBER(parametros!$C$2),ISNUMBER(parametros!$D$2),B228&gt;=parametros!$C$2,B228&lt;=parametros!$D$2),"C0",IF(AND(ISNUMBER(parametros!$C$3),ISNUMBER(parametros!$D$3),B228&gt;=parametros!$C$3,B228&lt;=parametros!$D$3),"C1",IF(AND(ISNUMBER(parametros!$C$4),ISNUMBER(parametros!$D$4),B228&gt;=parametros!$C$4,B228&lt;=parametros!$D$4),"C2",IF(AND(ISNUMBER(parametros!$C$5),ISNUMBER(parametros!$D$5),B228&gt;=parametros!$C$5,B228&lt;=parametros!$D$5),"C3",IF(AND(ISNUMBER(parametros!$C$6),ISNUMBER(parametros!$D$6),B228&gt;=parametros!$C$6,B228&lt;=parametros!$D$6),"C4","Fora dos ciclos")))))))</f>
        <v/>
      </c>
      <c r="D228" s="100"/>
      <c r="E228" s="78" t="str">
        <f>IF(C228="","",IFERROR(VLOOKUP(C228,parametros!$A$11:$E$15,5,0),""))</f>
        <v/>
      </c>
      <c r="F228" s="79" t="str">
        <f t="shared" si="17"/>
        <v/>
      </c>
      <c r="G228" s="101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8"/>
      <c r="U228" s="218" t="str">
        <f t="shared" si="21"/>
        <v/>
      </c>
      <c r="V228" s="216" t="s">
        <v>47</v>
      </c>
      <c r="W228" s="102" t="s">
        <v>167</v>
      </c>
      <c r="X228" s="102" t="s">
        <v>168</v>
      </c>
      <c r="Y228" s="103" t="s">
        <v>169</v>
      </c>
      <c r="Z228" s="103" t="s">
        <v>170</v>
      </c>
      <c r="AA228" s="103" t="s">
        <v>47</v>
      </c>
      <c r="AB228" s="103" t="s">
        <v>171</v>
      </c>
      <c r="AC228" s="104" t="s">
        <v>172</v>
      </c>
    </row>
    <row r="229" spans="1:29" ht="25.5" customHeight="1" x14ac:dyDescent="0.35">
      <c r="A229" s="188"/>
      <c r="B229" s="190"/>
      <c r="C229" s="99" t="str">
        <f>IF(B229="","",IF(NOT(ISNUMBER(B229)),"DATA_PC invalida",IF(AND(ISNUMBER(parametros!$C$2),ISNUMBER(parametros!$D$2),B229&gt;=parametros!$C$2,B229&lt;=parametros!$D$2),"C0",IF(AND(ISNUMBER(parametros!$C$3),ISNUMBER(parametros!$D$3),B229&gt;=parametros!$C$3,B229&lt;=parametros!$D$3),"C1",IF(AND(ISNUMBER(parametros!$C$4),ISNUMBER(parametros!$D$4),B229&gt;=parametros!$C$4,B229&lt;=parametros!$D$4),"C2",IF(AND(ISNUMBER(parametros!$C$5),ISNUMBER(parametros!$D$5),B229&gt;=parametros!$C$5,B229&lt;=parametros!$D$5),"C3",IF(AND(ISNUMBER(parametros!$C$6),ISNUMBER(parametros!$D$6),B229&gt;=parametros!$C$6,B229&lt;=parametros!$D$6),"C4","Fora dos ciclos")))))))</f>
        <v/>
      </c>
      <c r="D229" s="100"/>
      <c r="E229" s="78" t="str">
        <f>IF(C229="","",IFERROR(VLOOKUP(C229,parametros!$A$11:$E$15,5,0),""))</f>
        <v/>
      </c>
      <c r="F229" s="79" t="str">
        <f t="shared" si="17"/>
        <v/>
      </c>
      <c r="G229" s="101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8"/>
      <c r="U229" s="218" t="str">
        <f t="shared" si="21"/>
        <v/>
      </c>
      <c r="V229" s="216" t="s">
        <v>47</v>
      </c>
      <c r="W229" s="102" t="s">
        <v>167</v>
      </c>
      <c r="X229" s="102" t="s">
        <v>168</v>
      </c>
      <c r="Y229" s="103" t="s">
        <v>169</v>
      </c>
      <c r="Z229" s="103" t="s">
        <v>170</v>
      </c>
      <c r="AA229" s="103" t="s">
        <v>47</v>
      </c>
      <c r="AB229" s="103" t="s">
        <v>171</v>
      </c>
      <c r="AC229" s="104" t="s">
        <v>172</v>
      </c>
    </row>
    <row r="230" spans="1:29" ht="25.5" customHeight="1" x14ac:dyDescent="0.35">
      <c r="A230" s="188"/>
      <c r="B230" s="190"/>
      <c r="C230" s="99" t="str">
        <f>IF(B230="","",IF(NOT(ISNUMBER(B230)),"DATA_PC invalida",IF(AND(ISNUMBER(parametros!$C$2),ISNUMBER(parametros!$D$2),B230&gt;=parametros!$C$2,B230&lt;=parametros!$D$2),"C0",IF(AND(ISNUMBER(parametros!$C$3),ISNUMBER(parametros!$D$3),B230&gt;=parametros!$C$3,B230&lt;=parametros!$D$3),"C1",IF(AND(ISNUMBER(parametros!$C$4),ISNUMBER(parametros!$D$4),B230&gt;=parametros!$C$4,B230&lt;=parametros!$D$4),"C2",IF(AND(ISNUMBER(parametros!$C$5),ISNUMBER(parametros!$D$5),B230&gt;=parametros!$C$5,B230&lt;=parametros!$D$5),"C3",IF(AND(ISNUMBER(parametros!$C$6),ISNUMBER(parametros!$D$6),B230&gt;=parametros!$C$6,B230&lt;=parametros!$D$6),"C4","Fora dos ciclos")))))))</f>
        <v/>
      </c>
      <c r="D230" s="100"/>
      <c r="E230" s="78" t="str">
        <f>IF(C230="","",IFERROR(VLOOKUP(C230,parametros!$A$11:$E$15,5,0),""))</f>
        <v/>
      </c>
      <c r="F230" s="79" t="str">
        <f t="shared" si="17"/>
        <v/>
      </c>
      <c r="G230" s="101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8"/>
      <c r="U230" s="218" t="str">
        <f t="shared" si="21"/>
        <v/>
      </c>
      <c r="V230" s="216" t="s">
        <v>47</v>
      </c>
      <c r="W230" s="102" t="s">
        <v>167</v>
      </c>
      <c r="X230" s="102" t="s">
        <v>168</v>
      </c>
      <c r="Y230" s="103" t="s">
        <v>169</v>
      </c>
      <c r="Z230" s="103" t="s">
        <v>170</v>
      </c>
      <c r="AA230" s="103" t="s">
        <v>47</v>
      </c>
      <c r="AB230" s="103" t="s">
        <v>171</v>
      </c>
      <c r="AC230" s="104" t="s">
        <v>172</v>
      </c>
    </row>
    <row r="231" spans="1:29" ht="25.5" customHeight="1" x14ac:dyDescent="0.35">
      <c r="A231" s="188"/>
      <c r="B231" s="190"/>
      <c r="C231" s="99" t="str">
        <f>IF(B231="","",IF(NOT(ISNUMBER(B231)),"DATA_PC invalida",IF(AND(ISNUMBER(parametros!$C$2),ISNUMBER(parametros!$D$2),B231&gt;=parametros!$C$2,B231&lt;=parametros!$D$2),"C0",IF(AND(ISNUMBER(parametros!$C$3),ISNUMBER(parametros!$D$3),B231&gt;=parametros!$C$3,B231&lt;=parametros!$D$3),"C1",IF(AND(ISNUMBER(parametros!$C$4),ISNUMBER(parametros!$D$4),B231&gt;=parametros!$C$4,B231&lt;=parametros!$D$4),"C2",IF(AND(ISNUMBER(parametros!$C$5),ISNUMBER(parametros!$D$5),B231&gt;=parametros!$C$5,B231&lt;=parametros!$D$5),"C3",IF(AND(ISNUMBER(parametros!$C$6),ISNUMBER(parametros!$D$6),B231&gt;=parametros!$C$6,B231&lt;=parametros!$D$6),"C4","Fora dos ciclos")))))))</f>
        <v/>
      </c>
      <c r="D231" s="100"/>
      <c r="E231" s="78" t="str">
        <f>IF(C231="","",IFERROR(VLOOKUP(C231,parametros!$A$11:$E$15,5,0),""))</f>
        <v/>
      </c>
      <c r="F231" s="79" t="str">
        <f t="shared" si="17"/>
        <v/>
      </c>
      <c r="G231" s="101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8"/>
      <c r="U231" s="218" t="str">
        <f t="shared" si="21"/>
        <v/>
      </c>
      <c r="V231" s="216" t="s">
        <v>47</v>
      </c>
      <c r="W231" s="102" t="s">
        <v>167</v>
      </c>
      <c r="X231" s="102" t="s">
        <v>168</v>
      </c>
      <c r="Y231" s="103" t="s">
        <v>169</v>
      </c>
      <c r="Z231" s="103" t="s">
        <v>170</v>
      </c>
      <c r="AA231" s="103" t="s">
        <v>47</v>
      </c>
      <c r="AB231" s="103" t="s">
        <v>171</v>
      </c>
      <c r="AC231" s="104" t="s">
        <v>172</v>
      </c>
    </row>
    <row r="232" spans="1:29" ht="25.5" customHeight="1" x14ac:dyDescent="0.35">
      <c r="A232" s="188"/>
      <c r="B232" s="190"/>
      <c r="C232" s="99" t="str">
        <f>IF(B232="","",IF(NOT(ISNUMBER(B232)),"DATA_PC invalida",IF(AND(ISNUMBER(parametros!$C$2),ISNUMBER(parametros!$D$2),B232&gt;=parametros!$C$2,B232&lt;=parametros!$D$2),"C0",IF(AND(ISNUMBER(parametros!$C$3),ISNUMBER(parametros!$D$3),B232&gt;=parametros!$C$3,B232&lt;=parametros!$D$3),"C1",IF(AND(ISNUMBER(parametros!$C$4),ISNUMBER(parametros!$D$4),B232&gt;=parametros!$C$4,B232&lt;=parametros!$D$4),"C2",IF(AND(ISNUMBER(parametros!$C$5),ISNUMBER(parametros!$D$5),B232&gt;=parametros!$C$5,B232&lt;=parametros!$D$5),"C3",IF(AND(ISNUMBER(parametros!$C$6),ISNUMBER(parametros!$D$6),B232&gt;=parametros!$C$6,B232&lt;=parametros!$D$6),"C4","Fora dos ciclos")))))))</f>
        <v/>
      </c>
      <c r="D232" s="100"/>
      <c r="E232" s="78" t="str">
        <f>IF(C232="","",IFERROR(VLOOKUP(C232,parametros!$A$11:$E$15,5,0),""))</f>
        <v/>
      </c>
      <c r="F232" s="79" t="str">
        <f t="shared" si="17"/>
        <v/>
      </c>
      <c r="G232" s="101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8"/>
      <c r="U232" s="218" t="str">
        <f t="shared" si="21"/>
        <v/>
      </c>
      <c r="V232" s="216" t="s">
        <v>47</v>
      </c>
      <c r="W232" s="102" t="s">
        <v>167</v>
      </c>
      <c r="X232" s="102" t="s">
        <v>168</v>
      </c>
      <c r="Y232" s="103" t="s">
        <v>169</v>
      </c>
      <c r="Z232" s="103" t="s">
        <v>170</v>
      </c>
      <c r="AA232" s="103" t="s">
        <v>47</v>
      </c>
      <c r="AB232" s="103" t="s">
        <v>171</v>
      </c>
      <c r="AC232" s="104" t="s">
        <v>172</v>
      </c>
    </row>
    <row r="233" spans="1:29" ht="25.5" customHeight="1" x14ac:dyDescent="0.35">
      <c r="A233" s="188"/>
      <c r="B233" s="190"/>
      <c r="C233" s="99" t="str">
        <f>IF(B233="","",IF(NOT(ISNUMBER(B233)),"DATA_PC invalida",IF(AND(ISNUMBER(parametros!$C$2),ISNUMBER(parametros!$D$2),B233&gt;=parametros!$C$2,B233&lt;=parametros!$D$2),"C0",IF(AND(ISNUMBER(parametros!$C$3),ISNUMBER(parametros!$D$3),B233&gt;=parametros!$C$3,B233&lt;=parametros!$D$3),"C1",IF(AND(ISNUMBER(parametros!$C$4),ISNUMBER(parametros!$D$4),B233&gt;=parametros!$C$4,B233&lt;=parametros!$D$4),"C2",IF(AND(ISNUMBER(parametros!$C$5),ISNUMBER(parametros!$D$5),B233&gt;=parametros!$C$5,B233&lt;=parametros!$D$5),"C3",IF(AND(ISNUMBER(parametros!$C$6),ISNUMBER(parametros!$D$6),B233&gt;=parametros!$C$6,B233&lt;=parametros!$D$6),"C4","Fora dos ciclos")))))))</f>
        <v/>
      </c>
      <c r="D233" s="100"/>
      <c r="E233" s="78" t="str">
        <f>IF(C233="","",IFERROR(VLOOKUP(C233,parametros!$A$11:$E$15,5,0),""))</f>
        <v/>
      </c>
      <c r="F233" s="79" t="str">
        <f t="shared" si="17"/>
        <v/>
      </c>
      <c r="G233" s="101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8"/>
      <c r="U233" s="218" t="str">
        <f t="shared" si="21"/>
        <v/>
      </c>
      <c r="V233" s="216" t="s">
        <v>47</v>
      </c>
      <c r="W233" s="102" t="s">
        <v>167</v>
      </c>
      <c r="X233" s="102" t="s">
        <v>168</v>
      </c>
      <c r="Y233" s="103" t="s">
        <v>169</v>
      </c>
      <c r="Z233" s="103" t="s">
        <v>170</v>
      </c>
      <c r="AA233" s="103" t="s">
        <v>47</v>
      </c>
      <c r="AB233" s="103" t="s">
        <v>171</v>
      </c>
      <c r="AC233" s="104" t="s">
        <v>172</v>
      </c>
    </row>
    <row r="234" spans="1:29" ht="25.5" customHeight="1" x14ac:dyDescent="0.35">
      <c r="A234" s="188"/>
      <c r="B234" s="190"/>
      <c r="C234" s="99" t="str">
        <f>IF(B234="","",IF(NOT(ISNUMBER(B234)),"DATA_PC invalida",IF(AND(ISNUMBER(parametros!$C$2),ISNUMBER(parametros!$D$2),B234&gt;=parametros!$C$2,B234&lt;=parametros!$D$2),"C0",IF(AND(ISNUMBER(parametros!$C$3),ISNUMBER(parametros!$D$3),B234&gt;=parametros!$C$3,B234&lt;=parametros!$D$3),"C1",IF(AND(ISNUMBER(parametros!$C$4),ISNUMBER(parametros!$D$4),B234&gt;=parametros!$C$4,B234&lt;=parametros!$D$4),"C2",IF(AND(ISNUMBER(parametros!$C$5),ISNUMBER(parametros!$D$5),B234&gt;=parametros!$C$5,B234&lt;=parametros!$D$5),"C3",IF(AND(ISNUMBER(parametros!$C$6),ISNUMBER(parametros!$D$6),B234&gt;=parametros!$C$6,B234&lt;=parametros!$D$6),"C4","Fora dos ciclos")))))))</f>
        <v/>
      </c>
      <c r="D234" s="100"/>
      <c r="E234" s="78" t="str">
        <f>IF(C234="","",IFERROR(VLOOKUP(C234,parametros!$A$11:$E$15,5,0),""))</f>
        <v/>
      </c>
      <c r="F234" s="79" t="str">
        <f t="shared" si="17"/>
        <v/>
      </c>
      <c r="G234" s="101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8"/>
      <c r="U234" s="218" t="str">
        <f t="shared" si="21"/>
        <v/>
      </c>
      <c r="V234" s="216" t="s">
        <v>47</v>
      </c>
      <c r="W234" s="102" t="s">
        <v>167</v>
      </c>
      <c r="X234" s="102" t="s">
        <v>168</v>
      </c>
      <c r="Y234" s="103" t="s">
        <v>169</v>
      </c>
      <c r="Z234" s="103" t="s">
        <v>170</v>
      </c>
      <c r="AA234" s="103" t="s">
        <v>47</v>
      </c>
      <c r="AB234" s="103" t="s">
        <v>171</v>
      </c>
      <c r="AC234" s="104" t="s">
        <v>172</v>
      </c>
    </row>
    <row r="235" spans="1:29" ht="25.5" customHeight="1" x14ac:dyDescent="0.35">
      <c r="A235" s="188"/>
      <c r="B235" s="190"/>
      <c r="C235" s="99" t="str">
        <f>IF(B235="","",IF(NOT(ISNUMBER(B235)),"DATA_PC invalida",IF(AND(ISNUMBER(parametros!$C$2),ISNUMBER(parametros!$D$2),B235&gt;=parametros!$C$2,B235&lt;=parametros!$D$2),"C0",IF(AND(ISNUMBER(parametros!$C$3),ISNUMBER(parametros!$D$3),B235&gt;=parametros!$C$3,B235&lt;=parametros!$D$3),"C1",IF(AND(ISNUMBER(parametros!$C$4),ISNUMBER(parametros!$D$4),B235&gt;=parametros!$C$4,B235&lt;=parametros!$D$4),"C2",IF(AND(ISNUMBER(parametros!$C$5),ISNUMBER(parametros!$D$5),B235&gt;=parametros!$C$5,B235&lt;=parametros!$D$5),"C3",IF(AND(ISNUMBER(parametros!$C$6),ISNUMBER(parametros!$D$6),B235&gt;=parametros!$C$6,B235&lt;=parametros!$D$6),"C4","Fora dos ciclos")))))))</f>
        <v/>
      </c>
      <c r="D235" s="100"/>
      <c r="E235" s="78" t="str">
        <f>IF(C235="","",IFERROR(VLOOKUP(C235,parametros!$A$11:$E$15,5,0),""))</f>
        <v/>
      </c>
      <c r="F235" s="79" t="str">
        <f t="shared" si="17"/>
        <v/>
      </c>
      <c r="G235" s="101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8"/>
      <c r="U235" s="218" t="str">
        <f t="shared" si="21"/>
        <v/>
      </c>
      <c r="V235" s="216" t="s">
        <v>47</v>
      </c>
      <c r="W235" s="102" t="s">
        <v>167</v>
      </c>
      <c r="X235" s="102" t="s">
        <v>168</v>
      </c>
      <c r="Y235" s="103" t="s">
        <v>169</v>
      </c>
      <c r="Z235" s="103" t="s">
        <v>170</v>
      </c>
      <c r="AA235" s="103" t="s">
        <v>47</v>
      </c>
      <c r="AB235" s="103" t="s">
        <v>171</v>
      </c>
      <c r="AC235" s="104" t="s">
        <v>172</v>
      </c>
    </row>
    <row r="236" spans="1:29" ht="25.5" customHeight="1" x14ac:dyDescent="0.35">
      <c r="A236" s="188"/>
      <c r="B236" s="190"/>
      <c r="C236" s="99" t="str">
        <f>IF(B236="","",IF(NOT(ISNUMBER(B236)),"DATA_PC invalida",IF(AND(ISNUMBER(parametros!$C$2),ISNUMBER(parametros!$D$2),B236&gt;=parametros!$C$2,B236&lt;=parametros!$D$2),"C0",IF(AND(ISNUMBER(parametros!$C$3),ISNUMBER(parametros!$D$3),B236&gt;=parametros!$C$3,B236&lt;=parametros!$D$3),"C1",IF(AND(ISNUMBER(parametros!$C$4),ISNUMBER(parametros!$D$4),B236&gt;=parametros!$C$4,B236&lt;=parametros!$D$4),"C2",IF(AND(ISNUMBER(parametros!$C$5),ISNUMBER(parametros!$D$5),B236&gt;=parametros!$C$5,B236&lt;=parametros!$D$5),"C3",IF(AND(ISNUMBER(parametros!$C$6),ISNUMBER(parametros!$D$6),B236&gt;=parametros!$C$6,B236&lt;=parametros!$D$6),"C4","Fora dos ciclos")))))))</f>
        <v/>
      </c>
      <c r="D236" s="100"/>
      <c r="E236" s="78" t="str">
        <f>IF(C236="","",IFERROR(VLOOKUP(C236,parametros!$A$11:$E$15,5,0),""))</f>
        <v/>
      </c>
      <c r="F236" s="79" t="str">
        <f t="shared" si="17"/>
        <v/>
      </c>
      <c r="G236" s="101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8"/>
      <c r="U236" s="218" t="str">
        <f t="shared" si="21"/>
        <v/>
      </c>
      <c r="V236" s="216" t="s">
        <v>47</v>
      </c>
      <c r="W236" s="102" t="s">
        <v>167</v>
      </c>
      <c r="X236" s="102" t="s">
        <v>168</v>
      </c>
      <c r="Y236" s="103" t="s">
        <v>169</v>
      </c>
      <c r="Z236" s="103" t="s">
        <v>170</v>
      </c>
      <c r="AA236" s="103" t="s">
        <v>47</v>
      </c>
      <c r="AB236" s="103" t="s">
        <v>171</v>
      </c>
      <c r="AC236" s="104" t="s">
        <v>172</v>
      </c>
    </row>
    <row r="237" spans="1:29" ht="25.5" customHeight="1" x14ac:dyDescent="0.35">
      <c r="A237" s="188"/>
      <c r="B237" s="190"/>
      <c r="C237" s="99" t="str">
        <f>IF(B237="","",IF(NOT(ISNUMBER(B237)),"DATA_PC invalida",IF(AND(ISNUMBER(parametros!$C$2),ISNUMBER(parametros!$D$2),B237&gt;=parametros!$C$2,B237&lt;=parametros!$D$2),"C0",IF(AND(ISNUMBER(parametros!$C$3),ISNUMBER(parametros!$D$3),B237&gt;=parametros!$C$3,B237&lt;=parametros!$D$3),"C1",IF(AND(ISNUMBER(parametros!$C$4),ISNUMBER(parametros!$D$4),B237&gt;=parametros!$C$4,B237&lt;=parametros!$D$4),"C2",IF(AND(ISNUMBER(parametros!$C$5),ISNUMBER(parametros!$D$5),B237&gt;=parametros!$C$5,B237&lt;=parametros!$D$5),"C3",IF(AND(ISNUMBER(parametros!$C$6),ISNUMBER(parametros!$D$6),B237&gt;=parametros!$C$6,B237&lt;=parametros!$D$6),"C4","Fora dos ciclos")))))))</f>
        <v/>
      </c>
      <c r="D237" s="100"/>
      <c r="E237" s="78" t="str">
        <f>IF(C237="","",IFERROR(VLOOKUP(C237,parametros!$A$11:$E$15,5,0),""))</f>
        <v/>
      </c>
      <c r="F237" s="79" t="str">
        <f t="shared" si="17"/>
        <v/>
      </c>
      <c r="G237" s="101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8"/>
      <c r="U237" s="218" t="str">
        <f t="shared" si="21"/>
        <v/>
      </c>
      <c r="V237" s="216" t="s">
        <v>47</v>
      </c>
      <c r="W237" s="102" t="s">
        <v>167</v>
      </c>
      <c r="X237" s="102" t="s">
        <v>168</v>
      </c>
      <c r="Y237" s="103" t="s">
        <v>169</v>
      </c>
      <c r="Z237" s="103" t="s">
        <v>170</v>
      </c>
      <c r="AA237" s="103" t="s">
        <v>47</v>
      </c>
      <c r="AB237" s="103" t="s">
        <v>171</v>
      </c>
      <c r="AC237" s="104" t="s">
        <v>172</v>
      </c>
    </row>
    <row r="238" spans="1:29" ht="25.5" customHeight="1" x14ac:dyDescent="0.35">
      <c r="A238" s="188"/>
      <c r="B238" s="190"/>
      <c r="C238" s="99" t="str">
        <f>IF(B238="","",IF(NOT(ISNUMBER(B238)),"DATA_PC invalida",IF(AND(ISNUMBER(parametros!$C$2),ISNUMBER(parametros!$D$2),B238&gt;=parametros!$C$2,B238&lt;=parametros!$D$2),"C0",IF(AND(ISNUMBER(parametros!$C$3),ISNUMBER(parametros!$D$3),B238&gt;=parametros!$C$3,B238&lt;=parametros!$D$3),"C1",IF(AND(ISNUMBER(parametros!$C$4),ISNUMBER(parametros!$D$4),B238&gt;=parametros!$C$4,B238&lt;=parametros!$D$4),"C2",IF(AND(ISNUMBER(parametros!$C$5),ISNUMBER(parametros!$D$5),B238&gt;=parametros!$C$5,B238&lt;=parametros!$D$5),"C3",IF(AND(ISNUMBER(parametros!$C$6),ISNUMBER(parametros!$D$6),B238&gt;=parametros!$C$6,B238&lt;=parametros!$D$6),"C4","Fora dos ciclos")))))))</f>
        <v/>
      </c>
      <c r="D238" s="100"/>
      <c r="E238" s="78" t="str">
        <f>IF(C238="","",IFERROR(VLOOKUP(C238,parametros!$A$11:$E$15,5,0),""))</f>
        <v/>
      </c>
      <c r="F238" s="79" t="str">
        <f t="shared" si="17"/>
        <v/>
      </c>
      <c r="G238" s="101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8"/>
      <c r="U238" s="218" t="str">
        <f t="shared" si="21"/>
        <v/>
      </c>
      <c r="V238" s="216" t="s">
        <v>47</v>
      </c>
      <c r="W238" s="102" t="s">
        <v>167</v>
      </c>
      <c r="X238" s="102" t="s">
        <v>168</v>
      </c>
      <c r="Y238" s="103" t="s">
        <v>169</v>
      </c>
      <c r="Z238" s="103" t="s">
        <v>170</v>
      </c>
      <c r="AA238" s="103" t="s">
        <v>47</v>
      </c>
      <c r="AB238" s="103" t="s">
        <v>171</v>
      </c>
      <c r="AC238" s="104" t="s">
        <v>172</v>
      </c>
    </row>
    <row r="239" spans="1:29" ht="25.5" customHeight="1" x14ac:dyDescent="0.35">
      <c r="A239" s="188"/>
      <c r="B239" s="190"/>
      <c r="C239" s="99" t="str">
        <f>IF(B239="","",IF(NOT(ISNUMBER(B239)),"DATA_PC invalida",IF(AND(ISNUMBER(parametros!$C$2),ISNUMBER(parametros!$D$2),B239&gt;=parametros!$C$2,B239&lt;=parametros!$D$2),"C0",IF(AND(ISNUMBER(parametros!$C$3),ISNUMBER(parametros!$D$3),B239&gt;=parametros!$C$3,B239&lt;=parametros!$D$3),"C1",IF(AND(ISNUMBER(parametros!$C$4),ISNUMBER(parametros!$D$4),B239&gt;=parametros!$C$4,B239&lt;=parametros!$D$4),"C2",IF(AND(ISNUMBER(parametros!$C$5),ISNUMBER(parametros!$D$5),B239&gt;=parametros!$C$5,B239&lt;=parametros!$D$5),"C3",IF(AND(ISNUMBER(parametros!$C$6),ISNUMBER(parametros!$D$6),B239&gt;=parametros!$C$6,B239&lt;=parametros!$D$6),"C4","Fora dos ciclos")))))))</f>
        <v/>
      </c>
      <c r="D239" s="100"/>
      <c r="E239" s="78" t="str">
        <f>IF(C239="","",IFERROR(VLOOKUP(C239,parametros!$A$11:$E$15,5,0),""))</f>
        <v/>
      </c>
      <c r="F239" s="79" t="str">
        <f t="shared" si="17"/>
        <v/>
      </c>
      <c r="G239" s="101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8"/>
      <c r="U239" s="218" t="str">
        <f t="shared" si="21"/>
        <v/>
      </c>
      <c r="V239" s="216" t="s">
        <v>47</v>
      </c>
      <c r="W239" s="102" t="s">
        <v>167</v>
      </c>
      <c r="X239" s="102" t="s">
        <v>168</v>
      </c>
      <c r="Y239" s="103" t="s">
        <v>169</v>
      </c>
      <c r="Z239" s="103" t="s">
        <v>170</v>
      </c>
      <c r="AA239" s="103" t="s">
        <v>47</v>
      </c>
      <c r="AB239" s="103" t="s">
        <v>171</v>
      </c>
      <c r="AC239" s="104" t="s">
        <v>172</v>
      </c>
    </row>
    <row r="240" spans="1:29" ht="25.5" customHeight="1" x14ac:dyDescent="0.35">
      <c r="A240" s="188"/>
      <c r="B240" s="190"/>
      <c r="C240" s="99" t="str">
        <f>IF(B240="","",IF(NOT(ISNUMBER(B240)),"DATA_PC invalida",IF(AND(ISNUMBER(parametros!$C$2),ISNUMBER(parametros!$D$2),B240&gt;=parametros!$C$2,B240&lt;=parametros!$D$2),"C0",IF(AND(ISNUMBER(parametros!$C$3),ISNUMBER(parametros!$D$3),B240&gt;=parametros!$C$3,B240&lt;=parametros!$D$3),"C1",IF(AND(ISNUMBER(parametros!$C$4),ISNUMBER(parametros!$D$4),B240&gt;=parametros!$C$4,B240&lt;=parametros!$D$4),"C2",IF(AND(ISNUMBER(parametros!$C$5),ISNUMBER(parametros!$D$5),B240&gt;=parametros!$C$5,B240&lt;=parametros!$D$5),"C3",IF(AND(ISNUMBER(parametros!$C$6),ISNUMBER(parametros!$D$6),B240&gt;=parametros!$C$6,B240&lt;=parametros!$D$6),"C4","Fora dos ciclos")))))))</f>
        <v/>
      </c>
      <c r="D240" s="100"/>
      <c r="E240" s="78" t="str">
        <f>IF(C240="","",IFERROR(VLOOKUP(C240,parametros!$A$11:$E$15,5,0),""))</f>
        <v/>
      </c>
      <c r="F240" s="79" t="str">
        <f t="shared" si="17"/>
        <v/>
      </c>
      <c r="G240" s="101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8"/>
      <c r="U240" s="218" t="str">
        <f t="shared" si="21"/>
        <v/>
      </c>
      <c r="V240" s="216" t="s">
        <v>47</v>
      </c>
      <c r="W240" s="102" t="s">
        <v>167</v>
      </c>
      <c r="X240" s="102" t="s">
        <v>168</v>
      </c>
      <c r="Y240" s="103" t="s">
        <v>169</v>
      </c>
      <c r="Z240" s="103" t="s">
        <v>170</v>
      </c>
      <c r="AA240" s="103" t="s">
        <v>47</v>
      </c>
      <c r="AB240" s="103" t="s">
        <v>171</v>
      </c>
      <c r="AC240" s="104" t="s">
        <v>172</v>
      </c>
    </row>
    <row r="241" spans="1:29" ht="25.5" customHeight="1" x14ac:dyDescent="0.35">
      <c r="A241" s="188"/>
      <c r="B241" s="190"/>
      <c r="C241" s="99" t="str">
        <f>IF(B241="","",IF(NOT(ISNUMBER(B241)),"DATA_PC invalida",IF(AND(ISNUMBER(parametros!$C$2),ISNUMBER(parametros!$D$2),B241&gt;=parametros!$C$2,B241&lt;=parametros!$D$2),"C0",IF(AND(ISNUMBER(parametros!$C$3),ISNUMBER(parametros!$D$3),B241&gt;=parametros!$C$3,B241&lt;=parametros!$D$3),"C1",IF(AND(ISNUMBER(parametros!$C$4),ISNUMBER(parametros!$D$4),B241&gt;=parametros!$C$4,B241&lt;=parametros!$D$4),"C2",IF(AND(ISNUMBER(parametros!$C$5),ISNUMBER(parametros!$D$5),B241&gt;=parametros!$C$5,B241&lt;=parametros!$D$5),"C3",IF(AND(ISNUMBER(parametros!$C$6),ISNUMBER(parametros!$D$6),B241&gt;=parametros!$C$6,B241&lt;=parametros!$D$6),"C4","Fora dos ciclos")))))))</f>
        <v/>
      </c>
      <c r="D241" s="100"/>
      <c r="E241" s="78" t="str">
        <f>IF(C241="","",IFERROR(VLOOKUP(C241,parametros!$A$11:$E$15,5,0),""))</f>
        <v/>
      </c>
      <c r="F241" s="79" t="str">
        <f t="shared" si="17"/>
        <v/>
      </c>
      <c r="G241" s="101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8"/>
      <c r="U241" s="218" t="str">
        <f t="shared" si="21"/>
        <v/>
      </c>
      <c r="V241" s="216" t="s">
        <v>47</v>
      </c>
      <c r="W241" s="102" t="s">
        <v>167</v>
      </c>
      <c r="X241" s="102" t="s">
        <v>168</v>
      </c>
      <c r="Y241" s="103" t="s">
        <v>169</v>
      </c>
      <c r="Z241" s="103" t="s">
        <v>170</v>
      </c>
      <c r="AA241" s="103" t="s">
        <v>47</v>
      </c>
      <c r="AB241" s="103" t="s">
        <v>171</v>
      </c>
      <c r="AC241" s="104" t="s">
        <v>172</v>
      </c>
    </row>
    <row r="242" spans="1:29" ht="25.5" customHeight="1" x14ac:dyDescent="0.35">
      <c r="A242" s="188"/>
      <c r="B242" s="190"/>
      <c r="C242" s="99" t="str">
        <f>IF(B242="","",IF(NOT(ISNUMBER(B242)),"DATA_PC invalida",IF(AND(ISNUMBER(parametros!$C$2),ISNUMBER(parametros!$D$2),B242&gt;=parametros!$C$2,B242&lt;=parametros!$D$2),"C0",IF(AND(ISNUMBER(parametros!$C$3),ISNUMBER(parametros!$D$3),B242&gt;=parametros!$C$3,B242&lt;=parametros!$D$3),"C1",IF(AND(ISNUMBER(parametros!$C$4),ISNUMBER(parametros!$D$4),B242&gt;=parametros!$C$4,B242&lt;=parametros!$D$4),"C2",IF(AND(ISNUMBER(parametros!$C$5),ISNUMBER(parametros!$D$5),B242&gt;=parametros!$C$5,B242&lt;=parametros!$D$5),"C3",IF(AND(ISNUMBER(parametros!$C$6),ISNUMBER(parametros!$D$6),B242&gt;=parametros!$C$6,B242&lt;=parametros!$D$6),"C4","Fora dos ciclos")))))))</f>
        <v/>
      </c>
      <c r="D242" s="100"/>
      <c r="E242" s="78" t="str">
        <f>IF(C242="","",IFERROR(VLOOKUP(C242,parametros!$A$11:$E$15,5,0),""))</f>
        <v/>
      </c>
      <c r="F242" s="79" t="str">
        <f t="shared" si="17"/>
        <v/>
      </c>
      <c r="G242" s="101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8"/>
      <c r="U242" s="218" t="str">
        <f t="shared" si="21"/>
        <v/>
      </c>
      <c r="V242" s="216" t="s">
        <v>47</v>
      </c>
      <c r="W242" s="102" t="s">
        <v>167</v>
      </c>
      <c r="X242" s="102" t="s">
        <v>168</v>
      </c>
      <c r="Y242" s="103" t="s">
        <v>169</v>
      </c>
      <c r="Z242" s="103" t="s">
        <v>170</v>
      </c>
      <c r="AA242" s="103" t="s">
        <v>47</v>
      </c>
      <c r="AB242" s="103" t="s">
        <v>171</v>
      </c>
      <c r="AC242" s="104" t="s">
        <v>172</v>
      </c>
    </row>
    <row r="243" spans="1:29" ht="25.5" customHeight="1" x14ac:dyDescent="0.35">
      <c r="A243" s="188"/>
      <c r="B243" s="190"/>
      <c r="C243" s="99" t="str">
        <f>IF(B243="","",IF(NOT(ISNUMBER(B243)),"DATA_PC invalida",IF(AND(ISNUMBER(parametros!$C$2),ISNUMBER(parametros!$D$2),B243&gt;=parametros!$C$2,B243&lt;=parametros!$D$2),"C0",IF(AND(ISNUMBER(parametros!$C$3),ISNUMBER(parametros!$D$3),B243&gt;=parametros!$C$3,B243&lt;=parametros!$D$3),"C1",IF(AND(ISNUMBER(parametros!$C$4),ISNUMBER(parametros!$D$4),B243&gt;=parametros!$C$4,B243&lt;=parametros!$D$4),"C2",IF(AND(ISNUMBER(parametros!$C$5),ISNUMBER(parametros!$D$5),B243&gt;=parametros!$C$5,B243&lt;=parametros!$D$5),"C3",IF(AND(ISNUMBER(parametros!$C$6),ISNUMBER(parametros!$D$6),B243&gt;=parametros!$C$6,B243&lt;=parametros!$D$6),"C4","Fora dos ciclos")))))))</f>
        <v/>
      </c>
      <c r="D243" s="100"/>
      <c r="E243" s="78" t="str">
        <f>IF(C243="","",IFERROR(VLOOKUP(C243,parametros!$A$11:$E$15,5,0),""))</f>
        <v/>
      </c>
      <c r="F243" s="79" t="str">
        <f t="shared" si="17"/>
        <v/>
      </c>
      <c r="G243" s="101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8"/>
      <c r="U243" s="218" t="str">
        <f t="shared" si="21"/>
        <v/>
      </c>
      <c r="V243" s="216" t="s">
        <v>47</v>
      </c>
      <c r="W243" s="102" t="s">
        <v>167</v>
      </c>
      <c r="X243" s="102" t="s">
        <v>168</v>
      </c>
      <c r="Y243" s="103" t="s">
        <v>169</v>
      </c>
      <c r="Z243" s="103" t="s">
        <v>170</v>
      </c>
      <c r="AA243" s="103" t="s">
        <v>47</v>
      </c>
      <c r="AB243" s="103" t="s">
        <v>171</v>
      </c>
      <c r="AC243" s="104" t="s">
        <v>172</v>
      </c>
    </row>
    <row r="244" spans="1:29" ht="25.5" customHeight="1" x14ac:dyDescent="0.35">
      <c r="A244" s="188"/>
      <c r="B244" s="190"/>
      <c r="C244" s="99" t="str">
        <f>IF(B244="","",IF(NOT(ISNUMBER(B244)),"DATA_PC invalida",IF(AND(ISNUMBER(parametros!$C$2),ISNUMBER(parametros!$D$2),B244&gt;=parametros!$C$2,B244&lt;=parametros!$D$2),"C0",IF(AND(ISNUMBER(parametros!$C$3),ISNUMBER(parametros!$D$3),B244&gt;=parametros!$C$3,B244&lt;=parametros!$D$3),"C1",IF(AND(ISNUMBER(parametros!$C$4),ISNUMBER(parametros!$D$4),B244&gt;=parametros!$C$4,B244&lt;=parametros!$D$4),"C2",IF(AND(ISNUMBER(parametros!$C$5),ISNUMBER(parametros!$D$5),B244&gt;=parametros!$C$5,B244&lt;=parametros!$D$5),"C3",IF(AND(ISNUMBER(parametros!$C$6),ISNUMBER(parametros!$D$6),B244&gt;=parametros!$C$6,B244&lt;=parametros!$D$6),"C4","Fora dos ciclos")))))))</f>
        <v/>
      </c>
      <c r="D244" s="100"/>
      <c r="E244" s="78" t="str">
        <f>IF(C244="","",IFERROR(VLOOKUP(C244,parametros!$A$11:$E$15,5,0),""))</f>
        <v/>
      </c>
      <c r="F244" s="79" t="str">
        <f t="shared" si="17"/>
        <v/>
      </c>
      <c r="G244" s="101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8"/>
      <c r="U244" s="218" t="str">
        <f t="shared" si="21"/>
        <v/>
      </c>
      <c r="V244" s="216" t="s">
        <v>47</v>
      </c>
      <c r="W244" s="102" t="s">
        <v>167</v>
      </c>
      <c r="X244" s="102" t="s">
        <v>168</v>
      </c>
      <c r="Y244" s="103" t="s">
        <v>169</v>
      </c>
      <c r="Z244" s="103" t="s">
        <v>170</v>
      </c>
      <c r="AA244" s="103" t="s">
        <v>47</v>
      </c>
      <c r="AB244" s="103" t="s">
        <v>171</v>
      </c>
      <c r="AC244" s="104" t="s">
        <v>172</v>
      </c>
    </row>
    <row r="245" spans="1:29" ht="25.5" customHeight="1" x14ac:dyDescent="0.35">
      <c r="A245" s="188"/>
      <c r="B245" s="190"/>
      <c r="C245" s="99" t="str">
        <f>IF(B245="","",IF(NOT(ISNUMBER(B245)),"DATA_PC invalida",IF(AND(ISNUMBER(parametros!$C$2),ISNUMBER(parametros!$D$2),B245&gt;=parametros!$C$2,B245&lt;=parametros!$D$2),"C0",IF(AND(ISNUMBER(parametros!$C$3),ISNUMBER(parametros!$D$3),B245&gt;=parametros!$C$3,B245&lt;=parametros!$D$3),"C1",IF(AND(ISNUMBER(parametros!$C$4),ISNUMBER(parametros!$D$4),B245&gt;=parametros!$C$4,B245&lt;=parametros!$D$4),"C2",IF(AND(ISNUMBER(parametros!$C$5),ISNUMBER(parametros!$D$5),B245&gt;=parametros!$C$5,B245&lt;=parametros!$D$5),"C3",IF(AND(ISNUMBER(parametros!$C$6),ISNUMBER(parametros!$D$6),B245&gt;=parametros!$C$6,B245&lt;=parametros!$D$6),"C4","Fora dos ciclos")))))))</f>
        <v/>
      </c>
      <c r="D245" s="100"/>
      <c r="E245" s="78" t="str">
        <f>IF(C245="","",IFERROR(VLOOKUP(C245,parametros!$A$11:$E$15,5,0),""))</f>
        <v/>
      </c>
      <c r="F245" s="79" t="str">
        <f t="shared" si="17"/>
        <v/>
      </c>
      <c r="G245" s="101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8"/>
      <c r="U245" s="218" t="str">
        <f t="shared" si="21"/>
        <v/>
      </c>
      <c r="V245" s="216" t="s">
        <v>47</v>
      </c>
      <c r="W245" s="102" t="s">
        <v>167</v>
      </c>
      <c r="X245" s="102" t="s">
        <v>168</v>
      </c>
      <c r="Y245" s="103" t="s">
        <v>169</v>
      </c>
      <c r="Z245" s="103" t="s">
        <v>170</v>
      </c>
      <c r="AA245" s="103" t="s">
        <v>47</v>
      </c>
      <c r="AB245" s="103" t="s">
        <v>171</v>
      </c>
      <c r="AC245" s="104" t="s">
        <v>172</v>
      </c>
    </row>
    <row r="246" spans="1:29" ht="25.5" customHeight="1" x14ac:dyDescent="0.35">
      <c r="A246" s="188"/>
      <c r="B246" s="190"/>
      <c r="C246" s="99" t="str">
        <f>IF(B246="","",IF(NOT(ISNUMBER(B246)),"DATA_PC invalida",IF(AND(ISNUMBER(parametros!$C$2),ISNUMBER(parametros!$D$2),B246&gt;=parametros!$C$2,B246&lt;=parametros!$D$2),"C0",IF(AND(ISNUMBER(parametros!$C$3),ISNUMBER(parametros!$D$3),B246&gt;=parametros!$C$3,B246&lt;=parametros!$D$3),"C1",IF(AND(ISNUMBER(parametros!$C$4),ISNUMBER(parametros!$D$4),B246&gt;=parametros!$C$4,B246&lt;=parametros!$D$4),"C2",IF(AND(ISNUMBER(parametros!$C$5),ISNUMBER(parametros!$D$5),B246&gt;=parametros!$C$5,B246&lt;=parametros!$D$5),"C3",IF(AND(ISNUMBER(parametros!$C$6),ISNUMBER(parametros!$D$6),B246&gt;=parametros!$C$6,B246&lt;=parametros!$D$6),"C4","Fora dos ciclos")))))))</f>
        <v/>
      </c>
      <c r="D246" s="100"/>
      <c r="E246" s="78" t="str">
        <f>IF(C246="","",IFERROR(VLOOKUP(C246,parametros!$A$11:$E$15,5,0),""))</f>
        <v/>
      </c>
      <c r="F246" s="79" t="str">
        <f t="shared" si="17"/>
        <v/>
      </c>
      <c r="G246" s="101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8"/>
      <c r="U246" s="218" t="str">
        <f t="shared" si="21"/>
        <v/>
      </c>
      <c r="V246" s="216" t="s">
        <v>47</v>
      </c>
      <c r="W246" s="102" t="s">
        <v>167</v>
      </c>
      <c r="X246" s="102" t="s">
        <v>168</v>
      </c>
      <c r="Y246" s="103" t="s">
        <v>169</v>
      </c>
      <c r="Z246" s="103" t="s">
        <v>170</v>
      </c>
      <c r="AA246" s="103" t="s">
        <v>47</v>
      </c>
      <c r="AB246" s="103" t="s">
        <v>171</v>
      </c>
      <c r="AC246" s="104" t="s">
        <v>172</v>
      </c>
    </row>
    <row r="247" spans="1:29" ht="25.5" customHeight="1" x14ac:dyDescent="0.35">
      <c r="A247" s="188"/>
      <c r="B247" s="190"/>
      <c r="C247" s="99" t="str">
        <f>IF(B247="","",IF(NOT(ISNUMBER(B247)),"DATA_PC invalida",IF(AND(ISNUMBER(parametros!$C$2),ISNUMBER(parametros!$D$2),B247&gt;=parametros!$C$2,B247&lt;=parametros!$D$2),"C0",IF(AND(ISNUMBER(parametros!$C$3),ISNUMBER(parametros!$D$3),B247&gt;=parametros!$C$3,B247&lt;=parametros!$D$3),"C1",IF(AND(ISNUMBER(parametros!$C$4),ISNUMBER(parametros!$D$4),B247&gt;=parametros!$C$4,B247&lt;=parametros!$D$4),"C2",IF(AND(ISNUMBER(parametros!$C$5),ISNUMBER(parametros!$D$5),B247&gt;=parametros!$C$5,B247&lt;=parametros!$D$5),"C3",IF(AND(ISNUMBER(parametros!$C$6),ISNUMBER(parametros!$D$6),B247&gt;=parametros!$C$6,B247&lt;=parametros!$D$6),"C4","Fora dos ciclos")))))))</f>
        <v/>
      </c>
      <c r="D247" s="100"/>
      <c r="E247" s="78" t="str">
        <f>IF(C247="","",IFERROR(VLOOKUP(C247,parametros!$A$11:$E$15,5,0),""))</f>
        <v/>
      </c>
      <c r="F247" s="79" t="str">
        <f t="shared" si="17"/>
        <v/>
      </c>
      <c r="G247" s="101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8"/>
      <c r="U247" s="218" t="str">
        <f t="shared" si="21"/>
        <v/>
      </c>
      <c r="V247" s="216" t="s">
        <v>47</v>
      </c>
      <c r="W247" s="102" t="s">
        <v>167</v>
      </c>
      <c r="X247" s="102" t="s">
        <v>168</v>
      </c>
      <c r="Y247" s="103" t="s">
        <v>169</v>
      </c>
      <c r="Z247" s="103" t="s">
        <v>170</v>
      </c>
      <c r="AA247" s="103" t="s">
        <v>47</v>
      </c>
      <c r="AB247" s="103" t="s">
        <v>171</v>
      </c>
      <c r="AC247" s="104" t="s">
        <v>172</v>
      </c>
    </row>
    <row r="248" spans="1:29" ht="25.5" customHeight="1" x14ac:dyDescent="0.35">
      <c r="A248" s="188"/>
      <c r="B248" s="190"/>
      <c r="C248" s="99" t="str">
        <f>IF(B248="","",IF(NOT(ISNUMBER(B248)),"DATA_PC invalida",IF(AND(ISNUMBER(parametros!$C$2),ISNUMBER(parametros!$D$2),B248&gt;=parametros!$C$2,B248&lt;=parametros!$D$2),"C0",IF(AND(ISNUMBER(parametros!$C$3),ISNUMBER(parametros!$D$3),B248&gt;=parametros!$C$3,B248&lt;=parametros!$D$3),"C1",IF(AND(ISNUMBER(parametros!$C$4),ISNUMBER(parametros!$D$4),B248&gt;=parametros!$C$4,B248&lt;=parametros!$D$4),"C2",IF(AND(ISNUMBER(parametros!$C$5),ISNUMBER(parametros!$D$5),B248&gt;=parametros!$C$5,B248&lt;=parametros!$D$5),"C3",IF(AND(ISNUMBER(parametros!$C$6),ISNUMBER(parametros!$D$6),B248&gt;=parametros!$C$6,B248&lt;=parametros!$D$6),"C4","Fora dos ciclos")))))))</f>
        <v/>
      </c>
      <c r="D248" s="100"/>
      <c r="E248" s="78" t="str">
        <f>IF(C248="","",IFERROR(VLOOKUP(C248,parametros!$A$11:$E$15,5,0),""))</f>
        <v/>
      </c>
      <c r="F248" s="79" t="str">
        <f t="shared" si="17"/>
        <v/>
      </c>
      <c r="G248" s="101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8"/>
      <c r="U248" s="218" t="str">
        <f t="shared" si="21"/>
        <v/>
      </c>
      <c r="V248" s="216" t="s">
        <v>47</v>
      </c>
      <c r="W248" s="102" t="s">
        <v>167</v>
      </c>
      <c r="X248" s="102" t="s">
        <v>168</v>
      </c>
      <c r="Y248" s="103" t="s">
        <v>169</v>
      </c>
      <c r="Z248" s="103" t="s">
        <v>170</v>
      </c>
      <c r="AA248" s="103" t="s">
        <v>47</v>
      </c>
      <c r="AB248" s="103" t="s">
        <v>171</v>
      </c>
      <c r="AC248" s="104" t="s">
        <v>172</v>
      </c>
    </row>
    <row r="249" spans="1:29" ht="25.5" customHeight="1" x14ac:dyDescent="0.35">
      <c r="A249" s="188"/>
      <c r="B249" s="190"/>
      <c r="C249" s="99" t="str">
        <f>IF(B249="","",IF(NOT(ISNUMBER(B249)),"DATA_PC invalida",IF(AND(ISNUMBER(parametros!$C$2),ISNUMBER(parametros!$D$2),B249&gt;=parametros!$C$2,B249&lt;=parametros!$D$2),"C0",IF(AND(ISNUMBER(parametros!$C$3),ISNUMBER(parametros!$D$3),B249&gt;=parametros!$C$3,B249&lt;=parametros!$D$3),"C1",IF(AND(ISNUMBER(parametros!$C$4),ISNUMBER(parametros!$D$4),B249&gt;=parametros!$C$4,B249&lt;=parametros!$D$4),"C2",IF(AND(ISNUMBER(parametros!$C$5),ISNUMBER(parametros!$D$5),B249&gt;=parametros!$C$5,B249&lt;=parametros!$D$5),"C3",IF(AND(ISNUMBER(parametros!$C$6),ISNUMBER(parametros!$D$6),B249&gt;=parametros!$C$6,B249&lt;=parametros!$D$6),"C4","Fora dos ciclos")))))))</f>
        <v/>
      </c>
      <c r="D249" s="100"/>
      <c r="E249" s="78" t="str">
        <f>IF(C249="","",IFERROR(VLOOKUP(C249,parametros!$A$11:$E$15,5,0),""))</f>
        <v/>
      </c>
      <c r="F249" s="79" t="str">
        <f t="shared" si="17"/>
        <v/>
      </c>
      <c r="G249" s="101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8"/>
      <c r="U249" s="218" t="str">
        <f t="shared" si="21"/>
        <v/>
      </c>
      <c r="V249" s="216" t="s">
        <v>47</v>
      </c>
      <c r="W249" s="102" t="s">
        <v>167</v>
      </c>
      <c r="X249" s="102" t="s">
        <v>168</v>
      </c>
      <c r="Y249" s="103" t="s">
        <v>169</v>
      </c>
      <c r="Z249" s="103" t="s">
        <v>170</v>
      </c>
      <c r="AA249" s="103" t="s">
        <v>47</v>
      </c>
      <c r="AB249" s="103" t="s">
        <v>171</v>
      </c>
      <c r="AC249" s="104" t="s">
        <v>172</v>
      </c>
    </row>
    <row r="250" spans="1:29" ht="25.5" customHeight="1" x14ac:dyDescent="0.35">
      <c r="A250" s="188"/>
      <c r="B250" s="190"/>
      <c r="C250" s="99" t="str">
        <f>IF(B250="","",IF(NOT(ISNUMBER(B250)),"DATA_PC invalida",IF(AND(ISNUMBER(parametros!$C$2),ISNUMBER(parametros!$D$2),B250&gt;=parametros!$C$2,B250&lt;=parametros!$D$2),"C0",IF(AND(ISNUMBER(parametros!$C$3),ISNUMBER(parametros!$D$3),B250&gt;=parametros!$C$3,B250&lt;=parametros!$D$3),"C1",IF(AND(ISNUMBER(parametros!$C$4),ISNUMBER(parametros!$D$4),B250&gt;=parametros!$C$4,B250&lt;=parametros!$D$4),"C2",IF(AND(ISNUMBER(parametros!$C$5),ISNUMBER(parametros!$D$5),B250&gt;=parametros!$C$5,B250&lt;=parametros!$D$5),"C3",IF(AND(ISNUMBER(parametros!$C$6),ISNUMBER(parametros!$D$6),B250&gt;=parametros!$C$6,B250&lt;=parametros!$D$6),"C4","Fora dos ciclos")))))))</f>
        <v/>
      </c>
      <c r="D250" s="100"/>
      <c r="E250" s="78" t="str">
        <f>IF(C250="","",IFERROR(VLOOKUP(C250,parametros!$A$11:$E$15,5,0),""))</f>
        <v/>
      </c>
      <c r="F250" s="79" t="str">
        <f t="shared" si="17"/>
        <v/>
      </c>
      <c r="G250" s="101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8"/>
      <c r="U250" s="218" t="str">
        <f t="shared" si="21"/>
        <v/>
      </c>
      <c r="V250" s="216" t="s">
        <v>47</v>
      </c>
      <c r="W250" s="102" t="s">
        <v>167</v>
      </c>
      <c r="X250" s="102" t="s">
        <v>168</v>
      </c>
      <c r="Y250" s="103" t="s">
        <v>169</v>
      </c>
      <c r="Z250" s="103" t="s">
        <v>170</v>
      </c>
      <c r="AA250" s="103" t="s">
        <v>47</v>
      </c>
      <c r="AB250" s="103" t="s">
        <v>171</v>
      </c>
      <c r="AC250" s="104" t="s">
        <v>172</v>
      </c>
    </row>
    <row r="251" spans="1:29" ht="25.5" customHeight="1" x14ac:dyDescent="0.35">
      <c r="A251" s="188"/>
      <c r="B251" s="190"/>
      <c r="C251" s="99" t="str">
        <f>IF(B251="","",IF(NOT(ISNUMBER(B251)),"DATA_PC invalida",IF(AND(ISNUMBER(parametros!$C$2),ISNUMBER(parametros!$D$2),B251&gt;=parametros!$C$2,B251&lt;=parametros!$D$2),"C0",IF(AND(ISNUMBER(parametros!$C$3),ISNUMBER(parametros!$D$3),B251&gt;=parametros!$C$3,B251&lt;=parametros!$D$3),"C1",IF(AND(ISNUMBER(parametros!$C$4),ISNUMBER(parametros!$D$4),B251&gt;=parametros!$C$4,B251&lt;=parametros!$D$4),"C2",IF(AND(ISNUMBER(parametros!$C$5),ISNUMBER(parametros!$D$5),B251&gt;=parametros!$C$5,B251&lt;=parametros!$D$5),"C3",IF(AND(ISNUMBER(parametros!$C$6),ISNUMBER(parametros!$D$6),B251&gt;=parametros!$C$6,B251&lt;=parametros!$D$6),"C4","Fora dos ciclos")))))))</f>
        <v/>
      </c>
      <c r="D251" s="100"/>
      <c r="E251" s="78" t="str">
        <f>IF(C251="","",IFERROR(VLOOKUP(C251,parametros!$A$11:$E$15,5,0),""))</f>
        <v/>
      </c>
      <c r="F251" s="79" t="str">
        <f t="shared" si="17"/>
        <v/>
      </c>
      <c r="G251" s="101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8"/>
      <c r="U251" s="218" t="str">
        <f t="shared" si="21"/>
        <v/>
      </c>
      <c r="V251" s="216" t="s">
        <v>47</v>
      </c>
      <c r="W251" s="102" t="s">
        <v>167</v>
      </c>
      <c r="X251" s="102" t="s">
        <v>168</v>
      </c>
      <c r="Y251" s="103" t="s">
        <v>169</v>
      </c>
      <c r="Z251" s="103" t="s">
        <v>170</v>
      </c>
      <c r="AA251" s="103" t="s">
        <v>47</v>
      </c>
      <c r="AB251" s="103" t="s">
        <v>171</v>
      </c>
      <c r="AC251" s="104" t="s">
        <v>172</v>
      </c>
    </row>
    <row r="252" spans="1:29" ht="25.5" customHeight="1" x14ac:dyDescent="0.35">
      <c r="A252" s="188"/>
      <c r="B252" s="190"/>
      <c r="C252" s="99" t="str">
        <f>IF(B252="","",IF(NOT(ISNUMBER(B252)),"DATA_PC invalida",IF(AND(ISNUMBER(parametros!$C$2),ISNUMBER(parametros!$D$2),B252&gt;=parametros!$C$2,B252&lt;=parametros!$D$2),"C0",IF(AND(ISNUMBER(parametros!$C$3),ISNUMBER(parametros!$D$3),B252&gt;=parametros!$C$3,B252&lt;=parametros!$D$3),"C1",IF(AND(ISNUMBER(parametros!$C$4),ISNUMBER(parametros!$D$4),B252&gt;=parametros!$C$4,B252&lt;=parametros!$D$4),"C2",IF(AND(ISNUMBER(parametros!$C$5),ISNUMBER(parametros!$D$5),B252&gt;=parametros!$C$5,B252&lt;=parametros!$D$5),"C3",IF(AND(ISNUMBER(parametros!$C$6),ISNUMBER(parametros!$D$6),B252&gt;=parametros!$C$6,B252&lt;=parametros!$D$6),"C4","Fora dos ciclos")))))))</f>
        <v/>
      </c>
      <c r="D252" s="100"/>
      <c r="E252" s="78" t="str">
        <f>IF(C252="","",IFERROR(VLOOKUP(C252,parametros!$A$11:$E$15,5,0),""))</f>
        <v/>
      </c>
      <c r="F252" s="79" t="str">
        <f t="shared" si="17"/>
        <v/>
      </c>
      <c r="G252" s="101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8"/>
      <c r="U252" s="218" t="str">
        <f t="shared" si="21"/>
        <v/>
      </c>
      <c r="V252" s="216" t="s">
        <v>47</v>
      </c>
      <c r="W252" s="102" t="s">
        <v>167</v>
      </c>
      <c r="X252" s="102" t="s">
        <v>168</v>
      </c>
      <c r="Y252" s="103" t="s">
        <v>169</v>
      </c>
      <c r="Z252" s="103" t="s">
        <v>170</v>
      </c>
      <c r="AA252" s="103" t="s">
        <v>47</v>
      </c>
      <c r="AB252" s="103" t="s">
        <v>171</v>
      </c>
      <c r="AC252" s="104" t="s">
        <v>172</v>
      </c>
    </row>
    <row r="253" spans="1:29" ht="25.5" customHeight="1" x14ac:dyDescent="0.35">
      <c r="A253" s="188"/>
      <c r="B253" s="190"/>
      <c r="C253" s="99" t="str">
        <f>IF(B253="","",IF(NOT(ISNUMBER(B253)),"DATA_PC invalida",IF(AND(ISNUMBER(parametros!$C$2),ISNUMBER(parametros!$D$2),B253&gt;=parametros!$C$2,B253&lt;=parametros!$D$2),"C0",IF(AND(ISNUMBER(parametros!$C$3),ISNUMBER(parametros!$D$3),B253&gt;=parametros!$C$3,B253&lt;=parametros!$D$3),"C1",IF(AND(ISNUMBER(parametros!$C$4),ISNUMBER(parametros!$D$4),B253&gt;=parametros!$C$4,B253&lt;=parametros!$D$4),"C2",IF(AND(ISNUMBER(parametros!$C$5),ISNUMBER(parametros!$D$5),B253&gt;=parametros!$C$5,B253&lt;=parametros!$D$5),"C3",IF(AND(ISNUMBER(parametros!$C$6),ISNUMBER(parametros!$D$6),B253&gt;=parametros!$C$6,B253&lt;=parametros!$D$6),"C4","Fora dos ciclos")))))))</f>
        <v/>
      </c>
      <c r="D253" s="100"/>
      <c r="E253" s="78" t="str">
        <f>IF(C253="","",IFERROR(VLOOKUP(C253,parametros!$A$11:$E$15,5,0),""))</f>
        <v/>
      </c>
      <c r="F253" s="79" t="str">
        <f t="shared" si="17"/>
        <v/>
      </c>
      <c r="G253" s="101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8"/>
      <c r="U253" s="218" t="str">
        <f t="shared" si="21"/>
        <v/>
      </c>
      <c r="V253" s="216" t="s">
        <v>47</v>
      </c>
      <c r="W253" s="102" t="s">
        <v>167</v>
      </c>
      <c r="X253" s="102" t="s">
        <v>168</v>
      </c>
      <c r="Y253" s="103" t="s">
        <v>169</v>
      </c>
      <c r="Z253" s="103" t="s">
        <v>170</v>
      </c>
      <c r="AA253" s="103" t="s">
        <v>47</v>
      </c>
      <c r="AB253" s="103" t="s">
        <v>171</v>
      </c>
      <c r="AC253" s="104" t="s">
        <v>172</v>
      </c>
    </row>
    <row r="254" spans="1:29" ht="25.5" customHeight="1" x14ac:dyDescent="0.35">
      <c r="A254" s="188"/>
      <c r="B254" s="190"/>
      <c r="C254" s="99" t="str">
        <f>IF(B254="","",IF(NOT(ISNUMBER(B254)),"DATA_PC invalida",IF(AND(ISNUMBER(parametros!$C$2),ISNUMBER(parametros!$D$2),B254&gt;=parametros!$C$2,B254&lt;=parametros!$D$2),"C0",IF(AND(ISNUMBER(parametros!$C$3),ISNUMBER(parametros!$D$3),B254&gt;=parametros!$C$3,B254&lt;=parametros!$D$3),"C1",IF(AND(ISNUMBER(parametros!$C$4),ISNUMBER(parametros!$D$4),B254&gt;=parametros!$C$4,B254&lt;=parametros!$D$4),"C2",IF(AND(ISNUMBER(parametros!$C$5),ISNUMBER(parametros!$D$5),B254&gt;=parametros!$C$5,B254&lt;=parametros!$D$5),"C3",IF(AND(ISNUMBER(parametros!$C$6),ISNUMBER(parametros!$D$6),B254&gt;=parametros!$C$6,B254&lt;=parametros!$D$6),"C4","Fora dos ciclos")))))))</f>
        <v/>
      </c>
      <c r="D254" s="100"/>
      <c r="E254" s="78" t="str">
        <f>IF(C254="","",IFERROR(VLOOKUP(C254,parametros!$A$11:$E$15,5,0),""))</f>
        <v/>
      </c>
      <c r="F254" s="79" t="str">
        <f t="shared" si="17"/>
        <v/>
      </c>
      <c r="G254" s="101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8"/>
      <c r="U254" s="218" t="str">
        <f t="shared" si="21"/>
        <v/>
      </c>
      <c r="V254" s="216" t="s">
        <v>47</v>
      </c>
      <c r="W254" s="102" t="s">
        <v>167</v>
      </c>
      <c r="X254" s="102" t="s">
        <v>168</v>
      </c>
      <c r="Y254" s="103" t="s">
        <v>169</v>
      </c>
      <c r="Z254" s="103" t="s">
        <v>170</v>
      </c>
      <c r="AA254" s="103" t="s">
        <v>47</v>
      </c>
      <c r="AB254" s="103" t="s">
        <v>171</v>
      </c>
      <c r="AC254" s="104" t="s">
        <v>172</v>
      </c>
    </row>
    <row r="255" spans="1:29" ht="25.5" customHeight="1" x14ac:dyDescent="0.35">
      <c r="A255" s="188"/>
      <c r="B255" s="190"/>
      <c r="C255" s="99" t="str">
        <f>IF(B255="","",IF(NOT(ISNUMBER(B255)),"DATA_PC invalida",IF(AND(ISNUMBER(parametros!$C$2),ISNUMBER(parametros!$D$2),B255&gt;=parametros!$C$2,B255&lt;=parametros!$D$2),"C0",IF(AND(ISNUMBER(parametros!$C$3),ISNUMBER(parametros!$D$3),B255&gt;=parametros!$C$3,B255&lt;=parametros!$D$3),"C1",IF(AND(ISNUMBER(parametros!$C$4),ISNUMBER(parametros!$D$4),B255&gt;=parametros!$C$4,B255&lt;=parametros!$D$4),"C2",IF(AND(ISNUMBER(parametros!$C$5),ISNUMBER(parametros!$D$5),B255&gt;=parametros!$C$5,B255&lt;=parametros!$D$5),"C3",IF(AND(ISNUMBER(parametros!$C$6),ISNUMBER(parametros!$D$6),B255&gt;=parametros!$C$6,B255&lt;=parametros!$D$6),"C4","Fora dos ciclos")))))))</f>
        <v/>
      </c>
      <c r="D255" s="100"/>
      <c r="E255" s="78" t="str">
        <f>IF(C255="","",IFERROR(VLOOKUP(C255,parametros!$A$11:$E$15,5,0),""))</f>
        <v/>
      </c>
      <c r="F255" s="79" t="str">
        <f t="shared" si="17"/>
        <v/>
      </c>
      <c r="G255" s="101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8"/>
      <c r="U255" s="218" t="str">
        <f t="shared" si="21"/>
        <v/>
      </c>
      <c r="V255" s="216" t="s">
        <v>47</v>
      </c>
      <c r="W255" s="102" t="s">
        <v>167</v>
      </c>
      <c r="X255" s="102" t="s">
        <v>168</v>
      </c>
      <c r="Y255" s="103" t="s">
        <v>169</v>
      </c>
      <c r="Z255" s="103" t="s">
        <v>170</v>
      </c>
      <c r="AA255" s="103" t="s">
        <v>47</v>
      </c>
      <c r="AB255" s="103" t="s">
        <v>171</v>
      </c>
      <c r="AC255" s="104" t="s">
        <v>172</v>
      </c>
    </row>
    <row r="256" spans="1:29" ht="25.5" customHeight="1" x14ac:dyDescent="0.35">
      <c r="A256" s="188"/>
      <c r="B256" s="190"/>
      <c r="C256" s="99" t="str">
        <f>IF(B256="","",IF(NOT(ISNUMBER(B256)),"DATA_PC invalida",IF(AND(ISNUMBER(parametros!$C$2),ISNUMBER(parametros!$D$2),B256&gt;=parametros!$C$2,B256&lt;=parametros!$D$2),"C0",IF(AND(ISNUMBER(parametros!$C$3),ISNUMBER(parametros!$D$3),B256&gt;=parametros!$C$3,B256&lt;=parametros!$D$3),"C1",IF(AND(ISNUMBER(parametros!$C$4),ISNUMBER(parametros!$D$4),B256&gt;=parametros!$C$4,B256&lt;=parametros!$D$4),"C2",IF(AND(ISNUMBER(parametros!$C$5),ISNUMBER(parametros!$D$5),B256&gt;=parametros!$C$5,B256&lt;=parametros!$D$5),"C3",IF(AND(ISNUMBER(parametros!$C$6),ISNUMBER(parametros!$D$6),B256&gt;=parametros!$C$6,B256&lt;=parametros!$D$6),"C4","Fora dos ciclos")))))))</f>
        <v/>
      </c>
      <c r="D256" s="100"/>
      <c r="E256" s="78" t="str">
        <f>IF(C256="","",IFERROR(VLOOKUP(C256,parametros!$A$11:$E$15,5,0),""))</f>
        <v/>
      </c>
      <c r="F256" s="79" t="str">
        <f t="shared" si="17"/>
        <v/>
      </c>
      <c r="G256" s="101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8"/>
      <c r="U256" s="218" t="str">
        <f t="shared" si="21"/>
        <v/>
      </c>
      <c r="V256" s="216" t="s">
        <v>47</v>
      </c>
      <c r="W256" s="102" t="s">
        <v>167</v>
      </c>
      <c r="X256" s="102" t="s">
        <v>168</v>
      </c>
      <c r="Y256" s="103" t="s">
        <v>169</v>
      </c>
      <c r="Z256" s="103" t="s">
        <v>170</v>
      </c>
      <c r="AA256" s="103" t="s">
        <v>47</v>
      </c>
      <c r="AB256" s="103" t="s">
        <v>171</v>
      </c>
      <c r="AC256" s="104" t="s">
        <v>172</v>
      </c>
    </row>
    <row r="257" spans="1:29" ht="25.5" customHeight="1" x14ac:dyDescent="0.35">
      <c r="A257" s="188"/>
      <c r="B257" s="190"/>
      <c r="C257" s="99" t="str">
        <f>IF(B257="","",IF(NOT(ISNUMBER(B257)),"DATA_PC invalida",IF(AND(ISNUMBER(parametros!$C$2),ISNUMBER(parametros!$D$2),B257&gt;=parametros!$C$2,B257&lt;=parametros!$D$2),"C0",IF(AND(ISNUMBER(parametros!$C$3),ISNUMBER(parametros!$D$3),B257&gt;=parametros!$C$3,B257&lt;=parametros!$D$3),"C1",IF(AND(ISNUMBER(parametros!$C$4),ISNUMBER(parametros!$D$4),B257&gt;=parametros!$C$4,B257&lt;=parametros!$D$4),"C2",IF(AND(ISNUMBER(parametros!$C$5),ISNUMBER(parametros!$D$5),B257&gt;=parametros!$C$5,B257&lt;=parametros!$D$5),"C3",IF(AND(ISNUMBER(parametros!$C$6),ISNUMBER(parametros!$D$6),B257&gt;=parametros!$C$6,B257&lt;=parametros!$D$6),"C4","Fora dos ciclos")))))))</f>
        <v/>
      </c>
      <c r="D257" s="100"/>
      <c r="E257" s="78" t="str">
        <f>IF(C257="","",IFERROR(VLOOKUP(C257,parametros!$A$11:$E$15,5,0),""))</f>
        <v/>
      </c>
      <c r="F257" s="79" t="str">
        <f t="shared" si="17"/>
        <v/>
      </c>
      <c r="G257" s="101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8"/>
      <c r="U257" s="218" t="str">
        <f t="shared" si="21"/>
        <v/>
      </c>
      <c r="V257" s="216" t="s">
        <v>47</v>
      </c>
      <c r="W257" s="102" t="s">
        <v>167</v>
      </c>
      <c r="X257" s="102" t="s">
        <v>168</v>
      </c>
      <c r="Y257" s="103" t="s">
        <v>169</v>
      </c>
      <c r="Z257" s="103" t="s">
        <v>170</v>
      </c>
      <c r="AA257" s="103" t="s">
        <v>47</v>
      </c>
      <c r="AB257" s="103" t="s">
        <v>171</v>
      </c>
      <c r="AC257" s="104" t="s">
        <v>172</v>
      </c>
    </row>
    <row r="258" spans="1:29" ht="25.5" customHeight="1" x14ac:dyDescent="0.35">
      <c r="A258" s="188"/>
      <c r="B258" s="190"/>
      <c r="C258" s="99" t="str">
        <f>IF(B258="","",IF(NOT(ISNUMBER(B258)),"DATA_PC invalida",IF(AND(ISNUMBER(parametros!$C$2),ISNUMBER(parametros!$D$2),B258&gt;=parametros!$C$2,B258&lt;=parametros!$D$2),"C0",IF(AND(ISNUMBER(parametros!$C$3),ISNUMBER(parametros!$D$3),B258&gt;=parametros!$C$3,B258&lt;=parametros!$D$3),"C1",IF(AND(ISNUMBER(parametros!$C$4),ISNUMBER(parametros!$D$4),B258&gt;=parametros!$C$4,B258&lt;=parametros!$D$4),"C2",IF(AND(ISNUMBER(parametros!$C$5),ISNUMBER(parametros!$D$5),B258&gt;=parametros!$C$5,B258&lt;=parametros!$D$5),"C3",IF(AND(ISNUMBER(parametros!$C$6),ISNUMBER(parametros!$D$6),B258&gt;=parametros!$C$6,B258&lt;=parametros!$D$6),"C4","Fora dos ciclos")))))))</f>
        <v/>
      </c>
      <c r="D258" s="100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101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8"/>
      <c r="U258" s="218" t="str">
        <f t="shared" ref="U258:U321" si="26">IF(OR($D258="",$H258=""),"",ROUND($D258+$H258,2))</f>
        <v/>
      </c>
      <c r="V258" s="216" t="s">
        <v>47</v>
      </c>
      <c r="W258" s="102" t="s">
        <v>167</v>
      </c>
      <c r="X258" s="102" t="s">
        <v>168</v>
      </c>
      <c r="Y258" s="103" t="s">
        <v>169</v>
      </c>
      <c r="Z258" s="103" t="s">
        <v>170</v>
      </c>
      <c r="AA258" s="103" t="s">
        <v>47</v>
      </c>
      <c r="AB258" s="103" t="s">
        <v>171</v>
      </c>
      <c r="AC258" s="104" t="s">
        <v>172</v>
      </c>
    </row>
    <row r="259" spans="1:29" ht="25.5" customHeight="1" x14ac:dyDescent="0.35">
      <c r="A259" s="188"/>
      <c r="B259" s="190"/>
      <c r="C259" s="99" t="str">
        <f>IF(B259="","",IF(NOT(ISNUMBER(B259)),"DATA_PC invalida",IF(AND(ISNUMBER(parametros!$C$2),ISNUMBER(parametros!$D$2),B259&gt;=parametros!$C$2,B259&lt;=parametros!$D$2),"C0",IF(AND(ISNUMBER(parametros!$C$3),ISNUMBER(parametros!$D$3),B259&gt;=parametros!$C$3,B259&lt;=parametros!$D$3),"C1",IF(AND(ISNUMBER(parametros!$C$4),ISNUMBER(parametros!$D$4),B259&gt;=parametros!$C$4,B259&lt;=parametros!$D$4),"C2",IF(AND(ISNUMBER(parametros!$C$5),ISNUMBER(parametros!$D$5),B259&gt;=parametros!$C$5,B259&lt;=parametros!$D$5),"C3",IF(AND(ISNUMBER(parametros!$C$6),ISNUMBER(parametros!$D$6),B259&gt;=parametros!$C$6,B259&lt;=parametros!$D$6),"C4","Fora dos ciclos")))))))</f>
        <v/>
      </c>
      <c r="D259" s="100"/>
      <c r="E259" s="78" t="str">
        <f>IF(C259="","",IFERROR(VLOOKUP(C259,parametros!$A$11:$E$15,5,0),""))</f>
        <v/>
      </c>
      <c r="F259" s="79" t="str">
        <f t="shared" si="22"/>
        <v/>
      </c>
      <c r="G259" s="101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8"/>
      <c r="U259" s="218" t="str">
        <f t="shared" si="26"/>
        <v/>
      </c>
      <c r="V259" s="216" t="s">
        <v>47</v>
      </c>
      <c r="W259" s="102" t="s">
        <v>167</v>
      </c>
      <c r="X259" s="102" t="s">
        <v>168</v>
      </c>
      <c r="Y259" s="103" t="s">
        <v>169</v>
      </c>
      <c r="Z259" s="103" t="s">
        <v>170</v>
      </c>
      <c r="AA259" s="103" t="s">
        <v>47</v>
      </c>
      <c r="AB259" s="103" t="s">
        <v>171</v>
      </c>
      <c r="AC259" s="104" t="s">
        <v>172</v>
      </c>
    </row>
    <row r="260" spans="1:29" ht="25.5" customHeight="1" x14ac:dyDescent="0.35">
      <c r="A260" s="188"/>
      <c r="B260" s="190"/>
      <c r="C260" s="99" t="str">
        <f>IF(B260="","",IF(NOT(ISNUMBER(B260)),"DATA_PC invalida",IF(AND(ISNUMBER(parametros!$C$2),ISNUMBER(parametros!$D$2),B260&gt;=parametros!$C$2,B260&lt;=parametros!$D$2),"C0",IF(AND(ISNUMBER(parametros!$C$3),ISNUMBER(parametros!$D$3),B260&gt;=parametros!$C$3,B260&lt;=parametros!$D$3),"C1",IF(AND(ISNUMBER(parametros!$C$4),ISNUMBER(parametros!$D$4),B260&gt;=parametros!$C$4,B260&lt;=parametros!$D$4),"C2",IF(AND(ISNUMBER(parametros!$C$5),ISNUMBER(parametros!$D$5),B260&gt;=parametros!$C$5,B260&lt;=parametros!$D$5),"C3",IF(AND(ISNUMBER(parametros!$C$6),ISNUMBER(parametros!$D$6),B260&gt;=parametros!$C$6,B260&lt;=parametros!$D$6),"C4","Fora dos ciclos")))))))</f>
        <v/>
      </c>
      <c r="D260" s="100"/>
      <c r="E260" s="78" t="str">
        <f>IF(C260="","",IFERROR(VLOOKUP(C260,parametros!$A$11:$E$15,5,0),""))</f>
        <v/>
      </c>
      <c r="F260" s="79" t="str">
        <f t="shared" si="22"/>
        <v/>
      </c>
      <c r="G260" s="101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8"/>
      <c r="U260" s="218" t="str">
        <f t="shared" si="26"/>
        <v/>
      </c>
      <c r="V260" s="216" t="s">
        <v>47</v>
      </c>
      <c r="W260" s="102" t="s">
        <v>167</v>
      </c>
      <c r="X260" s="102" t="s">
        <v>168</v>
      </c>
      <c r="Y260" s="103" t="s">
        <v>169</v>
      </c>
      <c r="Z260" s="103" t="s">
        <v>170</v>
      </c>
      <c r="AA260" s="103" t="s">
        <v>47</v>
      </c>
      <c r="AB260" s="103" t="s">
        <v>171</v>
      </c>
      <c r="AC260" s="104" t="s">
        <v>172</v>
      </c>
    </row>
    <row r="261" spans="1:29" ht="25.5" customHeight="1" x14ac:dyDescent="0.35">
      <c r="A261" s="188"/>
      <c r="B261" s="190"/>
      <c r="C261" s="99" t="str">
        <f>IF(B261="","",IF(NOT(ISNUMBER(B261)),"DATA_PC invalida",IF(AND(ISNUMBER(parametros!$C$2),ISNUMBER(parametros!$D$2),B261&gt;=parametros!$C$2,B261&lt;=parametros!$D$2),"C0",IF(AND(ISNUMBER(parametros!$C$3),ISNUMBER(parametros!$D$3),B261&gt;=parametros!$C$3,B261&lt;=parametros!$D$3),"C1",IF(AND(ISNUMBER(parametros!$C$4),ISNUMBER(parametros!$D$4),B261&gt;=parametros!$C$4,B261&lt;=parametros!$D$4),"C2",IF(AND(ISNUMBER(parametros!$C$5),ISNUMBER(parametros!$D$5),B261&gt;=parametros!$C$5,B261&lt;=parametros!$D$5),"C3",IF(AND(ISNUMBER(parametros!$C$6),ISNUMBER(parametros!$D$6),B261&gt;=parametros!$C$6,B261&lt;=parametros!$D$6),"C4","Fora dos ciclos")))))))</f>
        <v/>
      </c>
      <c r="D261" s="100"/>
      <c r="E261" s="78" t="str">
        <f>IF(C261="","",IFERROR(VLOOKUP(C261,parametros!$A$11:$E$15,5,0),""))</f>
        <v/>
      </c>
      <c r="F261" s="79" t="str">
        <f t="shared" si="22"/>
        <v/>
      </c>
      <c r="G261" s="101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8"/>
      <c r="U261" s="218" t="str">
        <f t="shared" si="26"/>
        <v/>
      </c>
      <c r="V261" s="216" t="s">
        <v>47</v>
      </c>
      <c r="W261" s="102" t="s">
        <v>167</v>
      </c>
      <c r="X261" s="102" t="s">
        <v>168</v>
      </c>
      <c r="Y261" s="103" t="s">
        <v>169</v>
      </c>
      <c r="Z261" s="103" t="s">
        <v>170</v>
      </c>
      <c r="AA261" s="103" t="s">
        <v>47</v>
      </c>
      <c r="AB261" s="103" t="s">
        <v>171</v>
      </c>
      <c r="AC261" s="104" t="s">
        <v>172</v>
      </c>
    </row>
    <row r="262" spans="1:29" ht="25.5" customHeight="1" x14ac:dyDescent="0.35">
      <c r="A262" s="188"/>
      <c r="B262" s="190"/>
      <c r="C262" s="99" t="str">
        <f>IF(B262="","",IF(NOT(ISNUMBER(B262)),"DATA_PC invalida",IF(AND(ISNUMBER(parametros!$C$2),ISNUMBER(parametros!$D$2),B262&gt;=parametros!$C$2,B262&lt;=parametros!$D$2),"C0",IF(AND(ISNUMBER(parametros!$C$3),ISNUMBER(parametros!$D$3),B262&gt;=parametros!$C$3,B262&lt;=parametros!$D$3),"C1",IF(AND(ISNUMBER(parametros!$C$4),ISNUMBER(parametros!$D$4),B262&gt;=parametros!$C$4,B262&lt;=parametros!$D$4),"C2",IF(AND(ISNUMBER(parametros!$C$5),ISNUMBER(parametros!$D$5),B262&gt;=parametros!$C$5,B262&lt;=parametros!$D$5),"C3",IF(AND(ISNUMBER(parametros!$C$6),ISNUMBER(parametros!$D$6),B262&gt;=parametros!$C$6,B262&lt;=parametros!$D$6),"C4","Fora dos ciclos")))))))</f>
        <v/>
      </c>
      <c r="D262" s="100"/>
      <c r="E262" s="78" t="str">
        <f>IF(C262="","",IFERROR(VLOOKUP(C262,parametros!$A$11:$E$15,5,0),""))</f>
        <v/>
      </c>
      <c r="F262" s="79" t="str">
        <f t="shared" si="22"/>
        <v/>
      </c>
      <c r="G262" s="101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8"/>
      <c r="U262" s="218" t="str">
        <f t="shared" si="26"/>
        <v/>
      </c>
      <c r="V262" s="216" t="s">
        <v>47</v>
      </c>
      <c r="W262" s="102" t="s">
        <v>167</v>
      </c>
      <c r="X262" s="102" t="s">
        <v>168</v>
      </c>
      <c r="Y262" s="103" t="s">
        <v>169</v>
      </c>
      <c r="Z262" s="103" t="s">
        <v>170</v>
      </c>
      <c r="AA262" s="103" t="s">
        <v>47</v>
      </c>
      <c r="AB262" s="103" t="s">
        <v>171</v>
      </c>
      <c r="AC262" s="104" t="s">
        <v>172</v>
      </c>
    </row>
    <row r="263" spans="1:29" ht="25.5" customHeight="1" x14ac:dyDescent="0.35">
      <c r="A263" s="188"/>
      <c r="B263" s="190"/>
      <c r="C263" s="99" t="str">
        <f>IF(B263="","",IF(NOT(ISNUMBER(B263)),"DATA_PC invalida",IF(AND(ISNUMBER(parametros!$C$2),ISNUMBER(parametros!$D$2),B263&gt;=parametros!$C$2,B263&lt;=parametros!$D$2),"C0",IF(AND(ISNUMBER(parametros!$C$3),ISNUMBER(parametros!$D$3),B263&gt;=parametros!$C$3,B263&lt;=parametros!$D$3),"C1",IF(AND(ISNUMBER(parametros!$C$4),ISNUMBER(parametros!$D$4),B263&gt;=parametros!$C$4,B263&lt;=parametros!$D$4),"C2",IF(AND(ISNUMBER(parametros!$C$5),ISNUMBER(parametros!$D$5),B263&gt;=parametros!$C$5,B263&lt;=parametros!$D$5),"C3",IF(AND(ISNUMBER(parametros!$C$6),ISNUMBER(parametros!$D$6),B263&gt;=parametros!$C$6,B263&lt;=parametros!$D$6),"C4","Fora dos ciclos")))))))</f>
        <v/>
      </c>
      <c r="D263" s="100"/>
      <c r="E263" s="78" t="str">
        <f>IF(C263="","",IFERROR(VLOOKUP(C263,parametros!$A$11:$E$15,5,0),""))</f>
        <v/>
      </c>
      <c r="F263" s="79" t="str">
        <f t="shared" si="22"/>
        <v/>
      </c>
      <c r="G263" s="101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8"/>
      <c r="U263" s="218" t="str">
        <f t="shared" si="26"/>
        <v/>
      </c>
      <c r="V263" s="216" t="s">
        <v>47</v>
      </c>
      <c r="W263" s="102" t="s">
        <v>167</v>
      </c>
      <c r="X263" s="102" t="s">
        <v>168</v>
      </c>
      <c r="Y263" s="103" t="s">
        <v>169</v>
      </c>
      <c r="Z263" s="103" t="s">
        <v>170</v>
      </c>
      <c r="AA263" s="103" t="s">
        <v>47</v>
      </c>
      <c r="AB263" s="103" t="s">
        <v>171</v>
      </c>
      <c r="AC263" s="104" t="s">
        <v>172</v>
      </c>
    </row>
    <row r="264" spans="1:29" ht="25.5" customHeight="1" x14ac:dyDescent="0.35">
      <c r="A264" s="188"/>
      <c r="B264" s="190"/>
      <c r="C264" s="99" t="str">
        <f>IF(B264="","",IF(NOT(ISNUMBER(B264)),"DATA_PC invalida",IF(AND(ISNUMBER(parametros!$C$2),ISNUMBER(parametros!$D$2),B264&gt;=parametros!$C$2,B264&lt;=parametros!$D$2),"C0",IF(AND(ISNUMBER(parametros!$C$3),ISNUMBER(parametros!$D$3),B264&gt;=parametros!$C$3,B264&lt;=parametros!$D$3),"C1",IF(AND(ISNUMBER(parametros!$C$4),ISNUMBER(parametros!$D$4),B264&gt;=parametros!$C$4,B264&lt;=parametros!$D$4),"C2",IF(AND(ISNUMBER(parametros!$C$5),ISNUMBER(parametros!$D$5),B264&gt;=parametros!$C$5,B264&lt;=parametros!$D$5),"C3",IF(AND(ISNUMBER(parametros!$C$6),ISNUMBER(parametros!$D$6),B264&gt;=parametros!$C$6,B264&lt;=parametros!$D$6),"C4","Fora dos ciclos")))))))</f>
        <v/>
      </c>
      <c r="D264" s="100"/>
      <c r="E264" s="78" t="str">
        <f>IF(C264="","",IFERROR(VLOOKUP(C264,parametros!$A$11:$E$15,5,0),""))</f>
        <v/>
      </c>
      <c r="F264" s="79" t="str">
        <f t="shared" si="22"/>
        <v/>
      </c>
      <c r="G264" s="101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8"/>
      <c r="U264" s="218" t="str">
        <f t="shared" si="26"/>
        <v/>
      </c>
      <c r="V264" s="216" t="s">
        <v>47</v>
      </c>
      <c r="W264" s="102" t="s">
        <v>167</v>
      </c>
      <c r="X264" s="102" t="s">
        <v>168</v>
      </c>
      <c r="Y264" s="103" t="s">
        <v>169</v>
      </c>
      <c r="Z264" s="103" t="s">
        <v>170</v>
      </c>
      <c r="AA264" s="103" t="s">
        <v>47</v>
      </c>
      <c r="AB264" s="103" t="s">
        <v>171</v>
      </c>
      <c r="AC264" s="104" t="s">
        <v>172</v>
      </c>
    </row>
    <row r="265" spans="1:29" ht="25.5" customHeight="1" x14ac:dyDescent="0.35">
      <c r="A265" s="188"/>
      <c r="B265" s="190"/>
      <c r="C265" s="99" t="str">
        <f>IF(B265="","",IF(NOT(ISNUMBER(B265)),"DATA_PC invalida",IF(AND(ISNUMBER(parametros!$C$2),ISNUMBER(parametros!$D$2),B265&gt;=parametros!$C$2,B265&lt;=parametros!$D$2),"C0",IF(AND(ISNUMBER(parametros!$C$3),ISNUMBER(parametros!$D$3),B265&gt;=parametros!$C$3,B265&lt;=parametros!$D$3),"C1",IF(AND(ISNUMBER(parametros!$C$4),ISNUMBER(parametros!$D$4),B265&gt;=parametros!$C$4,B265&lt;=parametros!$D$4),"C2",IF(AND(ISNUMBER(parametros!$C$5),ISNUMBER(parametros!$D$5),B265&gt;=parametros!$C$5,B265&lt;=parametros!$D$5),"C3",IF(AND(ISNUMBER(parametros!$C$6),ISNUMBER(parametros!$D$6),B265&gt;=parametros!$C$6,B265&lt;=parametros!$D$6),"C4","Fora dos ciclos")))))))</f>
        <v/>
      </c>
      <c r="D265" s="100"/>
      <c r="E265" s="78" t="str">
        <f>IF(C265="","",IFERROR(VLOOKUP(C265,parametros!$A$11:$E$15,5,0),""))</f>
        <v/>
      </c>
      <c r="F265" s="79" t="str">
        <f t="shared" si="22"/>
        <v/>
      </c>
      <c r="G265" s="101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8"/>
      <c r="U265" s="218" t="str">
        <f t="shared" si="26"/>
        <v/>
      </c>
      <c r="V265" s="216" t="s">
        <v>47</v>
      </c>
      <c r="W265" s="102" t="s">
        <v>167</v>
      </c>
      <c r="X265" s="102" t="s">
        <v>168</v>
      </c>
      <c r="Y265" s="103" t="s">
        <v>169</v>
      </c>
      <c r="Z265" s="103" t="s">
        <v>170</v>
      </c>
      <c r="AA265" s="103" t="s">
        <v>47</v>
      </c>
      <c r="AB265" s="103" t="s">
        <v>171</v>
      </c>
      <c r="AC265" s="104" t="s">
        <v>172</v>
      </c>
    </row>
    <row r="266" spans="1:29" ht="25.5" customHeight="1" x14ac:dyDescent="0.35">
      <c r="A266" s="188"/>
      <c r="B266" s="190"/>
      <c r="C266" s="99" t="str">
        <f>IF(B266="","",IF(NOT(ISNUMBER(B266)),"DATA_PC invalida",IF(AND(ISNUMBER(parametros!$C$2),ISNUMBER(parametros!$D$2),B266&gt;=parametros!$C$2,B266&lt;=parametros!$D$2),"C0",IF(AND(ISNUMBER(parametros!$C$3),ISNUMBER(parametros!$D$3),B266&gt;=parametros!$C$3,B266&lt;=parametros!$D$3),"C1",IF(AND(ISNUMBER(parametros!$C$4),ISNUMBER(parametros!$D$4),B266&gt;=parametros!$C$4,B266&lt;=parametros!$D$4),"C2",IF(AND(ISNUMBER(parametros!$C$5),ISNUMBER(parametros!$D$5),B266&gt;=parametros!$C$5,B266&lt;=parametros!$D$5),"C3",IF(AND(ISNUMBER(parametros!$C$6),ISNUMBER(parametros!$D$6),B266&gt;=parametros!$C$6,B266&lt;=parametros!$D$6),"C4","Fora dos ciclos")))))))</f>
        <v/>
      </c>
      <c r="D266" s="100"/>
      <c r="E266" s="78" t="str">
        <f>IF(C266="","",IFERROR(VLOOKUP(C266,parametros!$A$11:$E$15,5,0),""))</f>
        <v/>
      </c>
      <c r="F266" s="79" t="str">
        <f t="shared" si="22"/>
        <v/>
      </c>
      <c r="G266" s="101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8"/>
      <c r="U266" s="218" t="str">
        <f t="shared" si="26"/>
        <v/>
      </c>
      <c r="V266" s="216" t="s">
        <v>47</v>
      </c>
      <c r="W266" s="102" t="s">
        <v>167</v>
      </c>
      <c r="X266" s="102" t="s">
        <v>168</v>
      </c>
      <c r="Y266" s="103" t="s">
        <v>169</v>
      </c>
      <c r="Z266" s="103" t="s">
        <v>170</v>
      </c>
      <c r="AA266" s="103" t="s">
        <v>47</v>
      </c>
      <c r="AB266" s="103" t="s">
        <v>171</v>
      </c>
      <c r="AC266" s="104" t="s">
        <v>172</v>
      </c>
    </row>
    <row r="267" spans="1:29" ht="25.5" customHeight="1" x14ac:dyDescent="0.35">
      <c r="A267" s="188"/>
      <c r="B267" s="190"/>
      <c r="C267" s="99" t="str">
        <f>IF(B267="","",IF(NOT(ISNUMBER(B267)),"DATA_PC invalida",IF(AND(ISNUMBER(parametros!$C$2),ISNUMBER(parametros!$D$2),B267&gt;=parametros!$C$2,B267&lt;=parametros!$D$2),"C0",IF(AND(ISNUMBER(parametros!$C$3),ISNUMBER(parametros!$D$3),B267&gt;=parametros!$C$3,B267&lt;=parametros!$D$3),"C1",IF(AND(ISNUMBER(parametros!$C$4),ISNUMBER(parametros!$D$4),B267&gt;=parametros!$C$4,B267&lt;=parametros!$D$4),"C2",IF(AND(ISNUMBER(parametros!$C$5),ISNUMBER(parametros!$D$5),B267&gt;=parametros!$C$5,B267&lt;=parametros!$D$5),"C3",IF(AND(ISNUMBER(parametros!$C$6),ISNUMBER(parametros!$D$6),B267&gt;=parametros!$C$6,B267&lt;=parametros!$D$6),"C4","Fora dos ciclos")))))))</f>
        <v/>
      </c>
      <c r="D267" s="100"/>
      <c r="E267" s="78" t="str">
        <f>IF(C267="","",IFERROR(VLOOKUP(C267,parametros!$A$11:$E$15,5,0),""))</f>
        <v/>
      </c>
      <c r="F267" s="79" t="str">
        <f t="shared" si="22"/>
        <v/>
      </c>
      <c r="G267" s="101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8"/>
      <c r="U267" s="218" t="str">
        <f t="shared" si="26"/>
        <v/>
      </c>
      <c r="V267" s="216" t="s">
        <v>47</v>
      </c>
      <c r="W267" s="102" t="s">
        <v>167</v>
      </c>
      <c r="X267" s="102" t="s">
        <v>168</v>
      </c>
      <c r="Y267" s="103" t="s">
        <v>169</v>
      </c>
      <c r="Z267" s="103" t="s">
        <v>170</v>
      </c>
      <c r="AA267" s="103" t="s">
        <v>47</v>
      </c>
      <c r="AB267" s="103" t="s">
        <v>171</v>
      </c>
      <c r="AC267" s="104" t="s">
        <v>172</v>
      </c>
    </row>
    <row r="268" spans="1:29" ht="25.5" customHeight="1" x14ac:dyDescent="0.35">
      <c r="A268" s="188"/>
      <c r="B268" s="190"/>
      <c r="C268" s="99" t="str">
        <f>IF(B268="","",IF(NOT(ISNUMBER(B268)),"DATA_PC invalida",IF(AND(ISNUMBER(parametros!$C$2),ISNUMBER(parametros!$D$2),B268&gt;=parametros!$C$2,B268&lt;=parametros!$D$2),"C0",IF(AND(ISNUMBER(parametros!$C$3),ISNUMBER(parametros!$D$3),B268&gt;=parametros!$C$3,B268&lt;=parametros!$D$3),"C1",IF(AND(ISNUMBER(parametros!$C$4),ISNUMBER(parametros!$D$4),B268&gt;=parametros!$C$4,B268&lt;=parametros!$D$4),"C2",IF(AND(ISNUMBER(parametros!$C$5),ISNUMBER(parametros!$D$5),B268&gt;=parametros!$C$5,B268&lt;=parametros!$D$5),"C3",IF(AND(ISNUMBER(parametros!$C$6),ISNUMBER(parametros!$D$6),B268&gt;=parametros!$C$6,B268&lt;=parametros!$D$6),"C4","Fora dos ciclos")))))))</f>
        <v/>
      </c>
      <c r="D268" s="100"/>
      <c r="E268" s="78" t="str">
        <f>IF(C268="","",IFERROR(VLOOKUP(C268,parametros!$A$11:$E$15,5,0),""))</f>
        <v/>
      </c>
      <c r="F268" s="79" t="str">
        <f t="shared" si="22"/>
        <v/>
      </c>
      <c r="G268" s="101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8"/>
      <c r="U268" s="218" t="str">
        <f t="shared" si="26"/>
        <v/>
      </c>
      <c r="V268" s="216" t="s">
        <v>47</v>
      </c>
      <c r="W268" s="102" t="s">
        <v>167</v>
      </c>
      <c r="X268" s="102" t="s">
        <v>168</v>
      </c>
      <c r="Y268" s="103" t="s">
        <v>169</v>
      </c>
      <c r="Z268" s="103" t="s">
        <v>170</v>
      </c>
      <c r="AA268" s="103" t="s">
        <v>47</v>
      </c>
      <c r="AB268" s="103" t="s">
        <v>171</v>
      </c>
      <c r="AC268" s="104" t="s">
        <v>172</v>
      </c>
    </row>
    <row r="269" spans="1:29" ht="25.5" customHeight="1" x14ac:dyDescent="0.35">
      <c r="A269" s="188"/>
      <c r="B269" s="190"/>
      <c r="C269" s="99" t="str">
        <f>IF(B269="","",IF(NOT(ISNUMBER(B269)),"DATA_PC invalida",IF(AND(ISNUMBER(parametros!$C$2),ISNUMBER(parametros!$D$2),B269&gt;=parametros!$C$2,B269&lt;=parametros!$D$2),"C0",IF(AND(ISNUMBER(parametros!$C$3),ISNUMBER(parametros!$D$3),B269&gt;=parametros!$C$3,B269&lt;=parametros!$D$3),"C1",IF(AND(ISNUMBER(parametros!$C$4),ISNUMBER(parametros!$D$4),B269&gt;=parametros!$C$4,B269&lt;=parametros!$D$4),"C2",IF(AND(ISNUMBER(parametros!$C$5),ISNUMBER(parametros!$D$5),B269&gt;=parametros!$C$5,B269&lt;=parametros!$D$5),"C3",IF(AND(ISNUMBER(parametros!$C$6),ISNUMBER(parametros!$D$6),B269&gt;=parametros!$C$6,B269&lt;=parametros!$D$6),"C4","Fora dos ciclos")))))))</f>
        <v/>
      </c>
      <c r="D269" s="100"/>
      <c r="E269" s="78" t="str">
        <f>IF(C269="","",IFERROR(VLOOKUP(C269,parametros!$A$11:$E$15,5,0),""))</f>
        <v/>
      </c>
      <c r="F269" s="79" t="str">
        <f t="shared" si="22"/>
        <v/>
      </c>
      <c r="G269" s="101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8"/>
      <c r="U269" s="218" t="str">
        <f t="shared" si="26"/>
        <v/>
      </c>
      <c r="V269" s="216" t="s">
        <v>47</v>
      </c>
      <c r="W269" s="102" t="s">
        <v>167</v>
      </c>
      <c r="X269" s="102" t="s">
        <v>168</v>
      </c>
      <c r="Y269" s="103" t="s">
        <v>169</v>
      </c>
      <c r="Z269" s="103" t="s">
        <v>170</v>
      </c>
      <c r="AA269" s="103" t="s">
        <v>47</v>
      </c>
      <c r="AB269" s="103" t="s">
        <v>171</v>
      </c>
      <c r="AC269" s="104" t="s">
        <v>172</v>
      </c>
    </row>
    <row r="270" spans="1:29" ht="25.5" customHeight="1" x14ac:dyDescent="0.35">
      <c r="A270" s="188"/>
      <c r="B270" s="190"/>
      <c r="C270" s="99" t="str">
        <f>IF(B270="","",IF(NOT(ISNUMBER(B270)),"DATA_PC invalida",IF(AND(ISNUMBER(parametros!$C$2),ISNUMBER(parametros!$D$2),B270&gt;=parametros!$C$2,B270&lt;=parametros!$D$2),"C0",IF(AND(ISNUMBER(parametros!$C$3),ISNUMBER(parametros!$D$3),B270&gt;=parametros!$C$3,B270&lt;=parametros!$D$3),"C1",IF(AND(ISNUMBER(parametros!$C$4),ISNUMBER(parametros!$D$4),B270&gt;=parametros!$C$4,B270&lt;=parametros!$D$4),"C2",IF(AND(ISNUMBER(parametros!$C$5),ISNUMBER(parametros!$D$5),B270&gt;=parametros!$C$5,B270&lt;=parametros!$D$5),"C3",IF(AND(ISNUMBER(parametros!$C$6),ISNUMBER(parametros!$D$6),B270&gt;=parametros!$C$6,B270&lt;=parametros!$D$6),"C4","Fora dos ciclos")))))))</f>
        <v/>
      </c>
      <c r="D270" s="100"/>
      <c r="E270" s="78" t="str">
        <f>IF(C270="","",IFERROR(VLOOKUP(C270,parametros!$A$11:$E$15,5,0),""))</f>
        <v/>
      </c>
      <c r="F270" s="79" t="str">
        <f t="shared" si="22"/>
        <v/>
      </c>
      <c r="G270" s="101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8"/>
      <c r="U270" s="218" t="str">
        <f t="shared" si="26"/>
        <v/>
      </c>
      <c r="V270" s="216" t="s">
        <v>47</v>
      </c>
      <c r="W270" s="102" t="s">
        <v>167</v>
      </c>
      <c r="X270" s="102" t="s">
        <v>168</v>
      </c>
      <c r="Y270" s="103" t="s">
        <v>169</v>
      </c>
      <c r="Z270" s="103" t="s">
        <v>170</v>
      </c>
      <c r="AA270" s="103" t="s">
        <v>47</v>
      </c>
      <c r="AB270" s="103" t="s">
        <v>171</v>
      </c>
      <c r="AC270" s="104" t="s">
        <v>172</v>
      </c>
    </row>
    <row r="271" spans="1:29" ht="25.5" customHeight="1" x14ac:dyDescent="0.35">
      <c r="A271" s="188"/>
      <c r="B271" s="190"/>
      <c r="C271" s="99" t="str">
        <f>IF(B271="","",IF(NOT(ISNUMBER(B271)),"DATA_PC invalida",IF(AND(ISNUMBER(parametros!$C$2),ISNUMBER(parametros!$D$2),B271&gt;=parametros!$C$2,B271&lt;=parametros!$D$2),"C0",IF(AND(ISNUMBER(parametros!$C$3),ISNUMBER(parametros!$D$3),B271&gt;=parametros!$C$3,B271&lt;=parametros!$D$3),"C1",IF(AND(ISNUMBER(parametros!$C$4),ISNUMBER(parametros!$D$4),B271&gt;=parametros!$C$4,B271&lt;=parametros!$D$4),"C2",IF(AND(ISNUMBER(parametros!$C$5),ISNUMBER(parametros!$D$5),B271&gt;=parametros!$C$5,B271&lt;=parametros!$D$5),"C3",IF(AND(ISNUMBER(parametros!$C$6),ISNUMBER(parametros!$D$6),B271&gt;=parametros!$C$6,B271&lt;=parametros!$D$6),"C4","Fora dos ciclos")))))))</f>
        <v/>
      </c>
      <c r="D271" s="100"/>
      <c r="E271" s="78" t="str">
        <f>IF(C271="","",IFERROR(VLOOKUP(C271,parametros!$A$11:$E$15,5,0),""))</f>
        <v/>
      </c>
      <c r="F271" s="79" t="str">
        <f t="shared" si="22"/>
        <v/>
      </c>
      <c r="G271" s="101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8"/>
      <c r="U271" s="218" t="str">
        <f t="shared" si="26"/>
        <v/>
      </c>
      <c r="V271" s="216" t="s">
        <v>47</v>
      </c>
      <c r="W271" s="102" t="s">
        <v>167</v>
      </c>
      <c r="X271" s="102" t="s">
        <v>168</v>
      </c>
      <c r="Y271" s="103" t="s">
        <v>169</v>
      </c>
      <c r="Z271" s="103" t="s">
        <v>170</v>
      </c>
      <c r="AA271" s="103" t="s">
        <v>47</v>
      </c>
      <c r="AB271" s="103" t="s">
        <v>171</v>
      </c>
      <c r="AC271" s="104" t="s">
        <v>172</v>
      </c>
    </row>
    <row r="272" spans="1:29" ht="25.5" customHeight="1" x14ac:dyDescent="0.35">
      <c r="A272" s="188"/>
      <c r="B272" s="190"/>
      <c r="C272" s="99" t="str">
        <f>IF(B272="","",IF(NOT(ISNUMBER(B272)),"DATA_PC invalida",IF(AND(ISNUMBER(parametros!$C$2),ISNUMBER(parametros!$D$2),B272&gt;=parametros!$C$2,B272&lt;=parametros!$D$2),"C0",IF(AND(ISNUMBER(parametros!$C$3),ISNUMBER(parametros!$D$3),B272&gt;=parametros!$C$3,B272&lt;=parametros!$D$3),"C1",IF(AND(ISNUMBER(parametros!$C$4),ISNUMBER(parametros!$D$4),B272&gt;=parametros!$C$4,B272&lt;=parametros!$D$4),"C2",IF(AND(ISNUMBER(parametros!$C$5),ISNUMBER(parametros!$D$5),B272&gt;=parametros!$C$5,B272&lt;=parametros!$D$5),"C3",IF(AND(ISNUMBER(parametros!$C$6),ISNUMBER(parametros!$D$6),B272&gt;=parametros!$C$6,B272&lt;=parametros!$D$6),"C4","Fora dos ciclos")))))))</f>
        <v/>
      </c>
      <c r="D272" s="100"/>
      <c r="E272" s="78" t="str">
        <f>IF(C272="","",IFERROR(VLOOKUP(C272,parametros!$A$11:$E$15,5,0),""))</f>
        <v/>
      </c>
      <c r="F272" s="79" t="str">
        <f t="shared" si="22"/>
        <v/>
      </c>
      <c r="G272" s="101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8"/>
      <c r="U272" s="218" t="str">
        <f t="shared" si="26"/>
        <v/>
      </c>
      <c r="V272" s="216" t="s">
        <v>47</v>
      </c>
      <c r="W272" s="102" t="s">
        <v>167</v>
      </c>
      <c r="X272" s="102" t="s">
        <v>168</v>
      </c>
      <c r="Y272" s="103" t="s">
        <v>169</v>
      </c>
      <c r="Z272" s="103" t="s">
        <v>170</v>
      </c>
      <c r="AA272" s="103" t="s">
        <v>47</v>
      </c>
      <c r="AB272" s="103" t="s">
        <v>171</v>
      </c>
      <c r="AC272" s="104" t="s">
        <v>172</v>
      </c>
    </row>
    <row r="273" spans="1:29" ht="25.5" customHeight="1" x14ac:dyDescent="0.35">
      <c r="A273" s="188"/>
      <c r="B273" s="190"/>
      <c r="C273" s="99" t="str">
        <f>IF(B273="","",IF(NOT(ISNUMBER(B273)),"DATA_PC invalida",IF(AND(ISNUMBER(parametros!$C$2),ISNUMBER(parametros!$D$2),B273&gt;=parametros!$C$2,B273&lt;=parametros!$D$2),"C0",IF(AND(ISNUMBER(parametros!$C$3),ISNUMBER(parametros!$D$3),B273&gt;=parametros!$C$3,B273&lt;=parametros!$D$3),"C1",IF(AND(ISNUMBER(parametros!$C$4),ISNUMBER(parametros!$D$4),B273&gt;=parametros!$C$4,B273&lt;=parametros!$D$4),"C2",IF(AND(ISNUMBER(parametros!$C$5),ISNUMBER(parametros!$D$5),B273&gt;=parametros!$C$5,B273&lt;=parametros!$D$5),"C3",IF(AND(ISNUMBER(parametros!$C$6),ISNUMBER(parametros!$D$6),B273&gt;=parametros!$C$6,B273&lt;=parametros!$D$6),"C4","Fora dos ciclos")))))))</f>
        <v/>
      </c>
      <c r="D273" s="100"/>
      <c r="E273" s="78" t="str">
        <f>IF(C273="","",IFERROR(VLOOKUP(C273,parametros!$A$11:$E$15,5,0),""))</f>
        <v/>
      </c>
      <c r="F273" s="79" t="str">
        <f t="shared" si="22"/>
        <v/>
      </c>
      <c r="G273" s="101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8"/>
      <c r="U273" s="218" t="str">
        <f t="shared" si="26"/>
        <v/>
      </c>
      <c r="V273" s="216" t="s">
        <v>47</v>
      </c>
      <c r="W273" s="102" t="s">
        <v>167</v>
      </c>
      <c r="X273" s="102" t="s">
        <v>168</v>
      </c>
      <c r="Y273" s="103" t="s">
        <v>169</v>
      </c>
      <c r="Z273" s="103" t="s">
        <v>170</v>
      </c>
      <c r="AA273" s="103" t="s">
        <v>47</v>
      </c>
      <c r="AB273" s="103" t="s">
        <v>171</v>
      </c>
      <c r="AC273" s="104" t="s">
        <v>172</v>
      </c>
    </row>
    <row r="274" spans="1:29" ht="25.5" customHeight="1" x14ac:dyDescent="0.35">
      <c r="A274" s="188"/>
      <c r="B274" s="190"/>
      <c r="C274" s="99" t="str">
        <f>IF(B274="","",IF(NOT(ISNUMBER(B274)),"DATA_PC invalida",IF(AND(ISNUMBER(parametros!$C$2),ISNUMBER(parametros!$D$2),B274&gt;=parametros!$C$2,B274&lt;=parametros!$D$2),"C0",IF(AND(ISNUMBER(parametros!$C$3),ISNUMBER(parametros!$D$3),B274&gt;=parametros!$C$3,B274&lt;=parametros!$D$3),"C1",IF(AND(ISNUMBER(parametros!$C$4),ISNUMBER(parametros!$D$4),B274&gt;=parametros!$C$4,B274&lt;=parametros!$D$4),"C2",IF(AND(ISNUMBER(parametros!$C$5),ISNUMBER(parametros!$D$5),B274&gt;=parametros!$C$5,B274&lt;=parametros!$D$5),"C3",IF(AND(ISNUMBER(parametros!$C$6),ISNUMBER(parametros!$D$6),B274&gt;=parametros!$C$6,B274&lt;=parametros!$D$6),"C4","Fora dos ciclos")))))))</f>
        <v/>
      </c>
      <c r="D274" s="100"/>
      <c r="E274" s="78" t="str">
        <f>IF(C274="","",IFERROR(VLOOKUP(C274,parametros!$A$11:$E$15,5,0),""))</f>
        <v/>
      </c>
      <c r="F274" s="79" t="str">
        <f t="shared" si="22"/>
        <v/>
      </c>
      <c r="G274" s="101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8"/>
      <c r="U274" s="218" t="str">
        <f t="shared" si="26"/>
        <v/>
      </c>
      <c r="V274" s="216" t="s">
        <v>47</v>
      </c>
      <c r="W274" s="102" t="s">
        <v>167</v>
      </c>
      <c r="X274" s="102" t="s">
        <v>168</v>
      </c>
      <c r="Y274" s="103" t="s">
        <v>169</v>
      </c>
      <c r="Z274" s="103" t="s">
        <v>170</v>
      </c>
      <c r="AA274" s="103" t="s">
        <v>47</v>
      </c>
      <c r="AB274" s="103" t="s">
        <v>171</v>
      </c>
      <c r="AC274" s="104" t="s">
        <v>172</v>
      </c>
    </row>
    <row r="275" spans="1:29" ht="25.5" customHeight="1" x14ac:dyDescent="0.35">
      <c r="A275" s="188"/>
      <c r="B275" s="190"/>
      <c r="C275" s="99" t="str">
        <f>IF(B275="","",IF(NOT(ISNUMBER(B275)),"DATA_PC invalida",IF(AND(ISNUMBER(parametros!$C$2),ISNUMBER(parametros!$D$2),B275&gt;=parametros!$C$2,B275&lt;=parametros!$D$2),"C0",IF(AND(ISNUMBER(parametros!$C$3),ISNUMBER(parametros!$D$3),B275&gt;=parametros!$C$3,B275&lt;=parametros!$D$3),"C1",IF(AND(ISNUMBER(parametros!$C$4),ISNUMBER(parametros!$D$4),B275&gt;=parametros!$C$4,B275&lt;=parametros!$D$4),"C2",IF(AND(ISNUMBER(parametros!$C$5),ISNUMBER(parametros!$D$5),B275&gt;=parametros!$C$5,B275&lt;=parametros!$D$5),"C3",IF(AND(ISNUMBER(parametros!$C$6),ISNUMBER(parametros!$D$6),B275&gt;=parametros!$C$6,B275&lt;=parametros!$D$6),"C4","Fora dos ciclos")))))))</f>
        <v/>
      </c>
      <c r="D275" s="100"/>
      <c r="E275" s="78" t="str">
        <f>IF(C275="","",IFERROR(VLOOKUP(C275,parametros!$A$11:$E$15,5,0),""))</f>
        <v/>
      </c>
      <c r="F275" s="79" t="str">
        <f t="shared" si="22"/>
        <v/>
      </c>
      <c r="G275" s="101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8"/>
      <c r="U275" s="218" t="str">
        <f t="shared" si="26"/>
        <v/>
      </c>
      <c r="V275" s="216" t="s">
        <v>47</v>
      </c>
      <c r="W275" s="102" t="s">
        <v>167</v>
      </c>
      <c r="X275" s="102" t="s">
        <v>168</v>
      </c>
      <c r="Y275" s="103" t="s">
        <v>169</v>
      </c>
      <c r="Z275" s="103" t="s">
        <v>170</v>
      </c>
      <c r="AA275" s="103" t="s">
        <v>47</v>
      </c>
      <c r="AB275" s="103" t="s">
        <v>171</v>
      </c>
      <c r="AC275" s="104" t="s">
        <v>172</v>
      </c>
    </row>
    <row r="276" spans="1:29" ht="25.5" customHeight="1" x14ac:dyDescent="0.35">
      <c r="A276" s="188"/>
      <c r="B276" s="190"/>
      <c r="C276" s="99" t="str">
        <f>IF(B276="","",IF(NOT(ISNUMBER(B276)),"DATA_PC invalida",IF(AND(ISNUMBER(parametros!$C$2),ISNUMBER(parametros!$D$2),B276&gt;=parametros!$C$2,B276&lt;=parametros!$D$2),"C0",IF(AND(ISNUMBER(parametros!$C$3),ISNUMBER(parametros!$D$3),B276&gt;=parametros!$C$3,B276&lt;=parametros!$D$3),"C1",IF(AND(ISNUMBER(parametros!$C$4),ISNUMBER(parametros!$D$4),B276&gt;=parametros!$C$4,B276&lt;=parametros!$D$4),"C2",IF(AND(ISNUMBER(parametros!$C$5),ISNUMBER(parametros!$D$5),B276&gt;=parametros!$C$5,B276&lt;=parametros!$D$5),"C3",IF(AND(ISNUMBER(parametros!$C$6),ISNUMBER(parametros!$D$6),B276&gt;=parametros!$C$6,B276&lt;=parametros!$D$6),"C4","Fora dos ciclos")))))))</f>
        <v/>
      </c>
      <c r="D276" s="100"/>
      <c r="E276" s="78" t="str">
        <f>IF(C276="","",IFERROR(VLOOKUP(C276,parametros!$A$11:$E$15,5,0),""))</f>
        <v/>
      </c>
      <c r="F276" s="79" t="str">
        <f t="shared" si="22"/>
        <v/>
      </c>
      <c r="G276" s="101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8"/>
      <c r="U276" s="218" t="str">
        <f t="shared" si="26"/>
        <v/>
      </c>
      <c r="V276" s="216" t="s">
        <v>47</v>
      </c>
      <c r="W276" s="102" t="s">
        <v>167</v>
      </c>
      <c r="X276" s="102" t="s">
        <v>168</v>
      </c>
      <c r="Y276" s="103" t="s">
        <v>169</v>
      </c>
      <c r="Z276" s="103" t="s">
        <v>170</v>
      </c>
      <c r="AA276" s="103" t="s">
        <v>47</v>
      </c>
      <c r="AB276" s="103" t="s">
        <v>171</v>
      </c>
      <c r="AC276" s="104" t="s">
        <v>172</v>
      </c>
    </row>
    <row r="277" spans="1:29" ht="25.5" customHeight="1" x14ac:dyDescent="0.35">
      <c r="A277" s="188"/>
      <c r="B277" s="190"/>
      <c r="C277" s="99" t="str">
        <f>IF(B277="","",IF(NOT(ISNUMBER(B277)),"DATA_PC invalida",IF(AND(ISNUMBER(parametros!$C$2),ISNUMBER(parametros!$D$2),B277&gt;=parametros!$C$2,B277&lt;=parametros!$D$2),"C0",IF(AND(ISNUMBER(parametros!$C$3),ISNUMBER(parametros!$D$3),B277&gt;=parametros!$C$3,B277&lt;=parametros!$D$3),"C1",IF(AND(ISNUMBER(parametros!$C$4),ISNUMBER(parametros!$D$4),B277&gt;=parametros!$C$4,B277&lt;=parametros!$D$4),"C2",IF(AND(ISNUMBER(parametros!$C$5),ISNUMBER(parametros!$D$5),B277&gt;=parametros!$C$5,B277&lt;=parametros!$D$5),"C3",IF(AND(ISNUMBER(parametros!$C$6),ISNUMBER(parametros!$D$6),B277&gt;=parametros!$C$6,B277&lt;=parametros!$D$6),"C4","Fora dos ciclos")))))))</f>
        <v/>
      </c>
      <c r="D277" s="100"/>
      <c r="E277" s="78" t="str">
        <f>IF(C277="","",IFERROR(VLOOKUP(C277,parametros!$A$11:$E$15,5,0),""))</f>
        <v/>
      </c>
      <c r="F277" s="79" t="str">
        <f t="shared" si="22"/>
        <v/>
      </c>
      <c r="G277" s="101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8"/>
      <c r="U277" s="218" t="str">
        <f t="shared" si="26"/>
        <v/>
      </c>
      <c r="V277" s="216" t="s">
        <v>47</v>
      </c>
      <c r="W277" s="102" t="s">
        <v>167</v>
      </c>
      <c r="X277" s="102" t="s">
        <v>168</v>
      </c>
      <c r="Y277" s="103" t="s">
        <v>169</v>
      </c>
      <c r="Z277" s="103" t="s">
        <v>170</v>
      </c>
      <c r="AA277" s="103" t="s">
        <v>47</v>
      </c>
      <c r="AB277" s="103" t="s">
        <v>171</v>
      </c>
      <c r="AC277" s="104" t="s">
        <v>172</v>
      </c>
    </row>
    <row r="278" spans="1:29" ht="25.5" customHeight="1" x14ac:dyDescent="0.35">
      <c r="A278" s="188"/>
      <c r="B278" s="190"/>
      <c r="C278" s="99" t="str">
        <f>IF(B278="","",IF(NOT(ISNUMBER(B278)),"DATA_PC invalida",IF(AND(ISNUMBER(parametros!$C$2),ISNUMBER(parametros!$D$2),B278&gt;=parametros!$C$2,B278&lt;=parametros!$D$2),"C0",IF(AND(ISNUMBER(parametros!$C$3),ISNUMBER(parametros!$D$3),B278&gt;=parametros!$C$3,B278&lt;=parametros!$D$3),"C1",IF(AND(ISNUMBER(parametros!$C$4),ISNUMBER(parametros!$D$4),B278&gt;=parametros!$C$4,B278&lt;=parametros!$D$4),"C2",IF(AND(ISNUMBER(parametros!$C$5),ISNUMBER(parametros!$D$5),B278&gt;=parametros!$C$5,B278&lt;=parametros!$D$5),"C3",IF(AND(ISNUMBER(parametros!$C$6),ISNUMBER(parametros!$D$6),B278&gt;=parametros!$C$6,B278&lt;=parametros!$D$6),"C4","Fora dos ciclos")))))))</f>
        <v/>
      </c>
      <c r="D278" s="100"/>
      <c r="E278" s="78" t="str">
        <f>IF(C278="","",IFERROR(VLOOKUP(C278,parametros!$A$11:$E$15,5,0),""))</f>
        <v/>
      </c>
      <c r="F278" s="79" t="str">
        <f t="shared" si="22"/>
        <v/>
      </c>
      <c r="G278" s="101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8"/>
      <c r="U278" s="218" t="str">
        <f t="shared" si="26"/>
        <v/>
      </c>
      <c r="V278" s="216" t="s">
        <v>47</v>
      </c>
      <c r="W278" s="102" t="s">
        <v>167</v>
      </c>
      <c r="X278" s="102" t="s">
        <v>168</v>
      </c>
      <c r="Y278" s="103" t="s">
        <v>169</v>
      </c>
      <c r="Z278" s="103" t="s">
        <v>170</v>
      </c>
      <c r="AA278" s="103" t="s">
        <v>47</v>
      </c>
      <c r="AB278" s="103" t="s">
        <v>171</v>
      </c>
      <c r="AC278" s="104" t="s">
        <v>172</v>
      </c>
    </row>
    <row r="279" spans="1:29" ht="25.5" customHeight="1" x14ac:dyDescent="0.35">
      <c r="A279" s="188"/>
      <c r="B279" s="190"/>
      <c r="C279" s="99" t="str">
        <f>IF(B279="","",IF(NOT(ISNUMBER(B279)),"DATA_PC invalida",IF(AND(ISNUMBER(parametros!$C$2),ISNUMBER(parametros!$D$2),B279&gt;=parametros!$C$2,B279&lt;=parametros!$D$2),"C0",IF(AND(ISNUMBER(parametros!$C$3),ISNUMBER(parametros!$D$3),B279&gt;=parametros!$C$3,B279&lt;=parametros!$D$3),"C1",IF(AND(ISNUMBER(parametros!$C$4),ISNUMBER(parametros!$D$4),B279&gt;=parametros!$C$4,B279&lt;=parametros!$D$4),"C2",IF(AND(ISNUMBER(parametros!$C$5),ISNUMBER(parametros!$D$5),B279&gt;=parametros!$C$5,B279&lt;=parametros!$D$5),"C3",IF(AND(ISNUMBER(parametros!$C$6),ISNUMBER(parametros!$D$6),B279&gt;=parametros!$C$6,B279&lt;=parametros!$D$6),"C4","Fora dos ciclos")))))))</f>
        <v/>
      </c>
      <c r="D279" s="100"/>
      <c r="E279" s="78" t="str">
        <f>IF(C279="","",IFERROR(VLOOKUP(C279,parametros!$A$11:$E$15,5,0),""))</f>
        <v/>
      </c>
      <c r="F279" s="79" t="str">
        <f t="shared" si="22"/>
        <v/>
      </c>
      <c r="G279" s="101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8"/>
      <c r="U279" s="218" t="str">
        <f t="shared" si="26"/>
        <v/>
      </c>
      <c r="V279" s="216" t="s">
        <v>47</v>
      </c>
      <c r="W279" s="102" t="s">
        <v>167</v>
      </c>
      <c r="X279" s="102" t="s">
        <v>168</v>
      </c>
      <c r="Y279" s="103" t="s">
        <v>169</v>
      </c>
      <c r="Z279" s="103" t="s">
        <v>170</v>
      </c>
      <c r="AA279" s="103" t="s">
        <v>47</v>
      </c>
      <c r="AB279" s="103" t="s">
        <v>171</v>
      </c>
      <c r="AC279" s="104" t="s">
        <v>172</v>
      </c>
    </row>
    <row r="280" spans="1:29" ht="25.5" customHeight="1" x14ac:dyDescent="0.35">
      <c r="A280" s="188"/>
      <c r="B280" s="190"/>
      <c r="C280" s="99" t="str">
        <f>IF(B280="","",IF(NOT(ISNUMBER(B280)),"DATA_PC invalida",IF(AND(ISNUMBER(parametros!$C$2),ISNUMBER(parametros!$D$2),B280&gt;=parametros!$C$2,B280&lt;=parametros!$D$2),"C0",IF(AND(ISNUMBER(parametros!$C$3),ISNUMBER(parametros!$D$3),B280&gt;=parametros!$C$3,B280&lt;=parametros!$D$3),"C1",IF(AND(ISNUMBER(parametros!$C$4),ISNUMBER(parametros!$D$4),B280&gt;=parametros!$C$4,B280&lt;=parametros!$D$4),"C2",IF(AND(ISNUMBER(parametros!$C$5),ISNUMBER(parametros!$D$5),B280&gt;=parametros!$C$5,B280&lt;=parametros!$D$5),"C3",IF(AND(ISNUMBER(parametros!$C$6),ISNUMBER(parametros!$D$6),B280&gt;=parametros!$C$6,B280&lt;=parametros!$D$6),"C4","Fora dos ciclos")))))))</f>
        <v/>
      </c>
      <c r="D280" s="100"/>
      <c r="E280" s="78" t="str">
        <f>IF(C280="","",IFERROR(VLOOKUP(C280,parametros!$A$11:$E$15,5,0),""))</f>
        <v/>
      </c>
      <c r="F280" s="79" t="str">
        <f t="shared" si="22"/>
        <v/>
      </c>
      <c r="G280" s="101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8"/>
      <c r="U280" s="218" t="str">
        <f t="shared" si="26"/>
        <v/>
      </c>
      <c r="V280" s="216" t="s">
        <v>47</v>
      </c>
      <c r="W280" s="102" t="s">
        <v>167</v>
      </c>
      <c r="X280" s="102" t="s">
        <v>168</v>
      </c>
      <c r="Y280" s="103" t="s">
        <v>169</v>
      </c>
      <c r="Z280" s="103" t="s">
        <v>170</v>
      </c>
      <c r="AA280" s="103" t="s">
        <v>47</v>
      </c>
      <c r="AB280" s="103" t="s">
        <v>171</v>
      </c>
      <c r="AC280" s="104" t="s">
        <v>172</v>
      </c>
    </row>
    <row r="281" spans="1:29" ht="25.5" customHeight="1" x14ac:dyDescent="0.35">
      <c r="A281" s="188"/>
      <c r="B281" s="190"/>
      <c r="C281" s="99" t="str">
        <f>IF(B281="","",IF(NOT(ISNUMBER(B281)),"DATA_PC invalida",IF(AND(ISNUMBER(parametros!$C$2),ISNUMBER(parametros!$D$2),B281&gt;=parametros!$C$2,B281&lt;=parametros!$D$2),"C0",IF(AND(ISNUMBER(parametros!$C$3),ISNUMBER(parametros!$D$3),B281&gt;=parametros!$C$3,B281&lt;=parametros!$D$3),"C1",IF(AND(ISNUMBER(parametros!$C$4),ISNUMBER(parametros!$D$4),B281&gt;=parametros!$C$4,B281&lt;=parametros!$D$4),"C2",IF(AND(ISNUMBER(parametros!$C$5),ISNUMBER(parametros!$D$5),B281&gt;=parametros!$C$5,B281&lt;=parametros!$D$5),"C3",IF(AND(ISNUMBER(parametros!$C$6),ISNUMBER(parametros!$D$6),B281&gt;=parametros!$C$6,B281&lt;=parametros!$D$6),"C4","Fora dos ciclos")))))))</f>
        <v/>
      </c>
      <c r="D281" s="100"/>
      <c r="E281" s="78" t="str">
        <f>IF(C281="","",IFERROR(VLOOKUP(C281,parametros!$A$11:$E$15,5,0),""))</f>
        <v/>
      </c>
      <c r="F281" s="79" t="str">
        <f t="shared" si="22"/>
        <v/>
      </c>
      <c r="G281" s="101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8"/>
      <c r="U281" s="218" t="str">
        <f t="shared" si="26"/>
        <v/>
      </c>
      <c r="V281" s="216" t="s">
        <v>47</v>
      </c>
      <c r="W281" s="102" t="s">
        <v>167</v>
      </c>
      <c r="X281" s="102" t="s">
        <v>168</v>
      </c>
      <c r="Y281" s="103" t="s">
        <v>169</v>
      </c>
      <c r="Z281" s="103" t="s">
        <v>170</v>
      </c>
      <c r="AA281" s="103" t="s">
        <v>47</v>
      </c>
      <c r="AB281" s="103" t="s">
        <v>171</v>
      </c>
      <c r="AC281" s="104" t="s">
        <v>172</v>
      </c>
    </row>
    <row r="282" spans="1:29" ht="25.5" customHeight="1" x14ac:dyDescent="0.35">
      <c r="A282" s="188"/>
      <c r="B282" s="190"/>
      <c r="C282" s="99" t="str">
        <f>IF(B282="","",IF(NOT(ISNUMBER(B282)),"DATA_PC invalida",IF(AND(ISNUMBER(parametros!$C$2),ISNUMBER(parametros!$D$2),B282&gt;=parametros!$C$2,B282&lt;=parametros!$D$2),"C0",IF(AND(ISNUMBER(parametros!$C$3),ISNUMBER(parametros!$D$3),B282&gt;=parametros!$C$3,B282&lt;=parametros!$D$3),"C1",IF(AND(ISNUMBER(parametros!$C$4),ISNUMBER(parametros!$D$4),B282&gt;=parametros!$C$4,B282&lt;=parametros!$D$4),"C2",IF(AND(ISNUMBER(parametros!$C$5),ISNUMBER(parametros!$D$5),B282&gt;=parametros!$C$5,B282&lt;=parametros!$D$5),"C3",IF(AND(ISNUMBER(parametros!$C$6),ISNUMBER(parametros!$D$6),B282&gt;=parametros!$C$6,B282&lt;=parametros!$D$6),"C4","Fora dos ciclos")))))))</f>
        <v/>
      </c>
      <c r="D282" s="100"/>
      <c r="E282" s="78" t="str">
        <f>IF(C282="","",IFERROR(VLOOKUP(C282,parametros!$A$11:$E$15,5,0),""))</f>
        <v/>
      </c>
      <c r="F282" s="79" t="str">
        <f t="shared" si="22"/>
        <v/>
      </c>
      <c r="G282" s="101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8"/>
      <c r="U282" s="218" t="str">
        <f t="shared" si="26"/>
        <v/>
      </c>
      <c r="V282" s="216" t="s">
        <v>47</v>
      </c>
      <c r="W282" s="102" t="s">
        <v>167</v>
      </c>
      <c r="X282" s="102" t="s">
        <v>168</v>
      </c>
      <c r="Y282" s="103" t="s">
        <v>169</v>
      </c>
      <c r="Z282" s="103" t="s">
        <v>170</v>
      </c>
      <c r="AA282" s="103" t="s">
        <v>47</v>
      </c>
      <c r="AB282" s="103" t="s">
        <v>171</v>
      </c>
      <c r="AC282" s="104" t="s">
        <v>172</v>
      </c>
    </row>
    <row r="283" spans="1:29" ht="25.5" customHeight="1" x14ac:dyDescent="0.35">
      <c r="A283" s="188"/>
      <c r="B283" s="190"/>
      <c r="C283" s="99" t="str">
        <f>IF(B283="","",IF(NOT(ISNUMBER(B283)),"DATA_PC invalida",IF(AND(ISNUMBER(parametros!$C$2),ISNUMBER(parametros!$D$2),B283&gt;=parametros!$C$2,B283&lt;=parametros!$D$2),"C0",IF(AND(ISNUMBER(parametros!$C$3),ISNUMBER(parametros!$D$3),B283&gt;=parametros!$C$3,B283&lt;=parametros!$D$3),"C1",IF(AND(ISNUMBER(parametros!$C$4),ISNUMBER(parametros!$D$4),B283&gt;=parametros!$C$4,B283&lt;=parametros!$D$4),"C2",IF(AND(ISNUMBER(parametros!$C$5),ISNUMBER(parametros!$D$5),B283&gt;=parametros!$C$5,B283&lt;=parametros!$D$5),"C3",IF(AND(ISNUMBER(parametros!$C$6),ISNUMBER(parametros!$D$6),B283&gt;=parametros!$C$6,B283&lt;=parametros!$D$6),"C4","Fora dos ciclos")))))))</f>
        <v/>
      </c>
      <c r="D283" s="100"/>
      <c r="E283" s="78" t="str">
        <f>IF(C283="","",IFERROR(VLOOKUP(C283,parametros!$A$11:$E$15,5,0),""))</f>
        <v/>
      </c>
      <c r="F283" s="79" t="str">
        <f t="shared" si="22"/>
        <v/>
      </c>
      <c r="G283" s="101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8"/>
      <c r="U283" s="218" t="str">
        <f t="shared" si="26"/>
        <v/>
      </c>
      <c r="V283" s="216" t="s">
        <v>47</v>
      </c>
      <c r="W283" s="102" t="s">
        <v>167</v>
      </c>
      <c r="X283" s="102" t="s">
        <v>168</v>
      </c>
      <c r="Y283" s="103" t="s">
        <v>169</v>
      </c>
      <c r="Z283" s="103" t="s">
        <v>170</v>
      </c>
      <c r="AA283" s="103" t="s">
        <v>47</v>
      </c>
      <c r="AB283" s="103" t="s">
        <v>171</v>
      </c>
      <c r="AC283" s="104" t="s">
        <v>172</v>
      </c>
    </row>
    <row r="284" spans="1:29" ht="25.5" customHeight="1" x14ac:dyDescent="0.35">
      <c r="A284" s="188"/>
      <c r="B284" s="190"/>
      <c r="C284" s="99" t="str">
        <f>IF(B284="","",IF(NOT(ISNUMBER(B284)),"DATA_PC invalida",IF(AND(ISNUMBER(parametros!$C$2),ISNUMBER(parametros!$D$2),B284&gt;=parametros!$C$2,B284&lt;=parametros!$D$2),"C0",IF(AND(ISNUMBER(parametros!$C$3),ISNUMBER(parametros!$D$3),B284&gt;=parametros!$C$3,B284&lt;=parametros!$D$3),"C1",IF(AND(ISNUMBER(parametros!$C$4),ISNUMBER(parametros!$D$4),B284&gt;=parametros!$C$4,B284&lt;=parametros!$D$4),"C2",IF(AND(ISNUMBER(parametros!$C$5),ISNUMBER(parametros!$D$5),B284&gt;=parametros!$C$5,B284&lt;=parametros!$D$5),"C3",IF(AND(ISNUMBER(parametros!$C$6),ISNUMBER(parametros!$D$6),B284&gt;=parametros!$C$6,B284&lt;=parametros!$D$6),"C4","Fora dos ciclos")))))))</f>
        <v/>
      </c>
      <c r="D284" s="100"/>
      <c r="E284" s="78" t="str">
        <f>IF(C284="","",IFERROR(VLOOKUP(C284,parametros!$A$11:$E$15,5,0),""))</f>
        <v/>
      </c>
      <c r="F284" s="79" t="str">
        <f t="shared" si="22"/>
        <v/>
      </c>
      <c r="G284" s="101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8"/>
      <c r="U284" s="218" t="str">
        <f t="shared" si="26"/>
        <v/>
      </c>
      <c r="V284" s="216" t="s">
        <v>47</v>
      </c>
      <c r="W284" s="102" t="s">
        <v>167</v>
      </c>
      <c r="X284" s="102" t="s">
        <v>168</v>
      </c>
      <c r="Y284" s="103" t="s">
        <v>169</v>
      </c>
      <c r="Z284" s="103" t="s">
        <v>170</v>
      </c>
      <c r="AA284" s="103" t="s">
        <v>47</v>
      </c>
      <c r="AB284" s="103" t="s">
        <v>171</v>
      </c>
      <c r="AC284" s="104" t="s">
        <v>172</v>
      </c>
    </row>
    <row r="285" spans="1:29" ht="25.5" customHeight="1" x14ac:dyDescent="0.35">
      <c r="A285" s="188"/>
      <c r="B285" s="190"/>
      <c r="C285" s="99" t="str">
        <f>IF(B285="","",IF(NOT(ISNUMBER(B285)),"DATA_PC invalida",IF(AND(ISNUMBER(parametros!$C$2),ISNUMBER(parametros!$D$2),B285&gt;=parametros!$C$2,B285&lt;=parametros!$D$2),"C0",IF(AND(ISNUMBER(parametros!$C$3),ISNUMBER(parametros!$D$3),B285&gt;=parametros!$C$3,B285&lt;=parametros!$D$3),"C1",IF(AND(ISNUMBER(parametros!$C$4),ISNUMBER(parametros!$D$4),B285&gt;=parametros!$C$4,B285&lt;=parametros!$D$4),"C2",IF(AND(ISNUMBER(parametros!$C$5),ISNUMBER(parametros!$D$5),B285&gt;=parametros!$C$5,B285&lt;=parametros!$D$5),"C3",IF(AND(ISNUMBER(parametros!$C$6),ISNUMBER(parametros!$D$6),B285&gt;=parametros!$C$6,B285&lt;=parametros!$D$6),"C4","Fora dos ciclos")))))))</f>
        <v/>
      </c>
      <c r="D285" s="100"/>
      <c r="E285" s="78" t="str">
        <f>IF(C285="","",IFERROR(VLOOKUP(C285,parametros!$A$11:$E$15,5,0),""))</f>
        <v/>
      </c>
      <c r="F285" s="79" t="str">
        <f t="shared" si="22"/>
        <v/>
      </c>
      <c r="G285" s="101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8"/>
      <c r="U285" s="218" t="str">
        <f t="shared" si="26"/>
        <v/>
      </c>
      <c r="V285" s="216" t="s">
        <v>47</v>
      </c>
      <c r="W285" s="102" t="s">
        <v>167</v>
      </c>
      <c r="X285" s="102" t="s">
        <v>168</v>
      </c>
      <c r="Y285" s="103" t="s">
        <v>169</v>
      </c>
      <c r="Z285" s="103" t="s">
        <v>170</v>
      </c>
      <c r="AA285" s="103" t="s">
        <v>47</v>
      </c>
      <c r="AB285" s="103" t="s">
        <v>171</v>
      </c>
      <c r="AC285" s="104" t="s">
        <v>172</v>
      </c>
    </row>
    <row r="286" spans="1:29" ht="25.5" customHeight="1" x14ac:dyDescent="0.35">
      <c r="A286" s="188"/>
      <c r="B286" s="190"/>
      <c r="C286" s="99" t="str">
        <f>IF(B286="","",IF(NOT(ISNUMBER(B286)),"DATA_PC invalida",IF(AND(ISNUMBER(parametros!$C$2),ISNUMBER(parametros!$D$2),B286&gt;=parametros!$C$2,B286&lt;=parametros!$D$2),"C0",IF(AND(ISNUMBER(parametros!$C$3),ISNUMBER(parametros!$D$3),B286&gt;=parametros!$C$3,B286&lt;=parametros!$D$3),"C1",IF(AND(ISNUMBER(parametros!$C$4),ISNUMBER(parametros!$D$4),B286&gt;=parametros!$C$4,B286&lt;=parametros!$D$4),"C2",IF(AND(ISNUMBER(parametros!$C$5),ISNUMBER(parametros!$D$5),B286&gt;=parametros!$C$5,B286&lt;=parametros!$D$5),"C3",IF(AND(ISNUMBER(parametros!$C$6),ISNUMBER(parametros!$D$6),B286&gt;=parametros!$C$6,B286&lt;=parametros!$D$6),"C4","Fora dos ciclos")))))))</f>
        <v/>
      </c>
      <c r="D286" s="100"/>
      <c r="E286" s="78" t="str">
        <f>IF(C286="","",IFERROR(VLOOKUP(C286,parametros!$A$11:$E$15,5,0),""))</f>
        <v/>
      </c>
      <c r="F286" s="79" t="str">
        <f t="shared" si="22"/>
        <v/>
      </c>
      <c r="G286" s="101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8"/>
      <c r="U286" s="218" t="str">
        <f t="shared" si="26"/>
        <v/>
      </c>
      <c r="V286" s="216" t="s">
        <v>47</v>
      </c>
      <c r="W286" s="102" t="s">
        <v>167</v>
      </c>
      <c r="X286" s="102" t="s">
        <v>168</v>
      </c>
      <c r="Y286" s="103" t="s">
        <v>169</v>
      </c>
      <c r="Z286" s="103" t="s">
        <v>170</v>
      </c>
      <c r="AA286" s="103" t="s">
        <v>47</v>
      </c>
      <c r="AB286" s="103" t="s">
        <v>171</v>
      </c>
      <c r="AC286" s="104" t="s">
        <v>172</v>
      </c>
    </row>
    <row r="287" spans="1:29" ht="25.5" customHeight="1" x14ac:dyDescent="0.35">
      <c r="A287" s="188"/>
      <c r="B287" s="190"/>
      <c r="C287" s="99" t="str">
        <f>IF(B287="","",IF(NOT(ISNUMBER(B287)),"DATA_PC invalida",IF(AND(ISNUMBER(parametros!$C$2),ISNUMBER(parametros!$D$2),B287&gt;=parametros!$C$2,B287&lt;=parametros!$D$2),"C0",IF(AND(ISNUMBER(parametros!$C$3),ISNUMBER(parametros!$D$3),B287&gt;=parametros!$C$3,B287&lt;=parametros!$D$3),"C1",IF(AND(ISNUMBER(parametros!$C$4),ISNUMBER(parametros!$D$4),B287&gt;=parametros!$C$4,B287&lt;=parametros!$D$4),"C2",IF(AND(ISNUMBER(parametros!$C$5),ISNUMBER(parametros!$D$5),B287&gt;=parametros!$C$5,B287&lt;=parametros!$D$5),"C3",IF(AND(ISNUMBER(parametros!$C$6),ISNUMBER(parametros!$D$6),B287&gt;=parametros!$C$6,B287&lt;=parametros!$D$6),"C4","Fora dos ciclos")))))))</f>
        <v/>
      </c>
      <c r="D287" s="100"/>
      <c r="E287" s="78" t="str">
        <f>IF(C287="","",IFERROR(VLOOKUP(C287,parametros!$A$11:$E$15,5,0),""))</f>
        <v/>
      </c>
      <c r="F287" s="79" t="str">
        <f t="shared" si="22"/>
        <v/>
      </c>
      <c r="G287" s="101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8"/>
      <c r="U287" s="218" t="str">
        <f t="shared" si="26"/>
        <v/>
      </c>
      <c r="V287" s="216" t="s">
        <v>47</v>
      </c>
      <c r="W287" s="102" t="s">
        <v>167</v>
      </c>
      <c r="X287" s="102" t="s">
        <v>168</v>
      </c>
      <c r="Y287" s="103" t="s">
        <v>169</v>
      </c>
      <c r="Z287" s="103" t="s">
        <v>170</v>
      </c>
      <c r="AA287" s="103" t="s">
        <v>47</v>
      </c>
      <c r="AB287" s="103" t="s">
        <v>171</v>
      </c>
      <c r="AC287" s="104" t="s">
        <v>172</v>
      </c>
    </row>
    <row r="288" spans="1:29" ht="25.5" customHeight="1" x14ac:dyDescent="0.35">
      <c r="A288" s="188"/>
      <c r="B288" s="190"/>
      <c r="C288" s="99" t="str">
        <f>IF(B288="","",IF(NOT(ISNUMBER(B288)),"DATA_PC invalida",IF(AND(ISNUMBER(parametros!$C$2),ISNUMBER(parametros!$D$2),B288&gt;=parametros!$C$2,B288&lt;=parametros!$D$2),"C0",IF(AND(ISNUMBER(parametros!$C$3),ISNUMBER(parametros!$D$3),B288&gt;=parametros!$C$3,B288&lt;=parametros!$D$3),"C1",IF(AND(ISNUMBER(parametros!$C$4),ISNUMBER(parametros!$D$4),B288&gt;=parametros!$C$4,B288&lt;=parametros!$D$4),"C2",IF(AND(ISNUMBER(parametros!$C$5),ISNUMBER(parametros!$D$5),B288&gt;=parametros!$C$5,B288&lt;=parametros!$D$5),"C3",IF(AND(ISNUMBER(parametros!$C$6),ISNUMBER(parametros!$D$6),B288&gt;=parametros!$C$6,B288&lt;=parametros!$D$6),"C4","Fora dos ciclos")))))))</f>
        <v/>
      </c>
      <c r="D288" s="100"/>
      <c r="E288" s="78" t="str">
        <f>IF(C288="","",IFERROR(VLOOKUP(C288,parametros!$A$11:$E$15,5,0),""))</f>
        <v/>
      </c>
      <c r="F288" s="79" t="str">
        <f t="shared" si="22"/>
        <v/>
      </c>
      <c r="G288" s="101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8"/>
      <c r="U288" s="218" t="str">
        <f t="shared" si="26"/>
        <v/>
      </c>
      <c r="V288" s="216" t="s">
        <v>47</v>
      </c>
      <c r="W288" s="102" t="s">
        <v>167</v>
      </c>
      <c r="X288" s="102" t="s">
        <v>168</v>
      </c>
      <c r="Y288" s="103" t="s">
        <v>169</v>
      </c>
      <c r="Z288" s="103" t="s">
        <v>170</v>
      </c>
      <c r="AA288" s="103" t="s">
        <v>47</v>
      </c>
      <c r="AB288" s="103" t="s">
        <v>171</v>
      </c>
      <c r="AC288" s="104" t="s">
        <v>172</v>
      </c>
    </row>
    <row r="289" spans="1:29" ht="25.5" customHeight="1" x14ac:dyDescent="0.35">
      <c r="A289" s="188"/>
      <c r="B289" s="190"/>
      <c r="C289" s="99" t="str">
        <f>IF(B289="","",IF(NOT(ISNUMBER(B289)),"DATA_PC invalida",IF(AND(ISNUMBER(parametros!$C$2),ISNUMBER(parametros!$D$2),B289&gt;=parametros!$C$2,B289&lt;=parametros!$D$2),"C0",IF(AND(ISNUMBER(parametros!$C$3),ISNUMBER(parametros!$D$3),B289&gt;=parametros!$C$3,B289&lt;=parametros!$D$3),"C1",IF(AND(ISNUMBER(parametros!$C$4),ISNUMBER(parametros!$D$4),B289&gt;=parametros!$C$4,B289&lt;=parametros!$D$4),"C2",IF(AND(ISNUMBER(parametros!$C$5),ISNUMBER(parametros!$D$5),B289&gt;=parametros!$C$5,B289&lt;=parametros!$D$5),"C3",IF(AND(ISNUMBER(parametros!$C$6),ISNUMBER(parametros!$D$6),B289&gt;=parametros!$C$6,B289&lt;=parametros!$D$6),"C4","Fora dos ciclos")))))))</f>
        <v/>
      </c>
      <c r="D289" s="100"/>
      <c r="E289" s="78" t="str">
        <f>IF(C289="","",IFERROR(VLOOKUP(C289,parametros!$A$11:$E$15,5,0),""))</f>
        <v/>
      </c>
      <c r="F289" s="79" t="str">
        <f t="shared" si="22"/>
        <v/>
      </c>
      <c r="G289" s="101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8"/>
      <c r="U289" s="218" t="str">
        <f t="shared" si="26"/>
        <v/>
      </c>
      <c r="V289" s="216" t="s">
        <v>47</v>
      </c>
      <c r="W289" s="102" t="s">
        <v>167</v>
      </c>
      <c r="X289" s="102" t="s">
        <v>168</v>
      </c>
      <c r="Y289" s="103" t="s">
        <v>169</v>
      </c>
      <c r="Z289" s="103" t="s">
        <v>170</v>
      </c>
      <c r="AA289" s="103" t="s">
        <v>47</v>
      </c>
      <c r="AB289" s="103" t="s">
        <v>171</v>
      </c>
      <c r="AC289" s="104" t="s">
        <v>172</v>
      </c>
    </row>
    <row r="290" spans="1:29" ht="25.5" customHeight="1" x14ac:dyDescent="0.35">
      <c r="A290" s="188"/>
      <c r="B290" s="190"/>
      <c r="C290" s="99" t="str">
        <f>IF(B290="","",IF(NOT(ISNUMBER(B290)),"DATA_PC invalida",IF(AND(ISNUMBER(parametros!$C$2),ISNUMBER(parametros!$D$2),B290&gt;=parametros!$C$2,B290&lt;=parametros!$D$2),"C0",IF(AND(ISNUMBER(parametros!$C$3),ISNUMBER(parametros!$D$3),B290&gt;=parametros!$C$3,B290&lt;=parametros!$D$3),"C1",IF(AND(ISNUMBER(parametros!$C$4),ISNUMBER(parametros!$D$4),B290&gt;=parametros!$C$4,B290&lt;=parametros!$D$4),"C2",IF(AND(ISNUMBER(parametros!$C$5),ISNUMBER(parametros!$D$5),B290&gt;=parametros!$C$5,B290&lt;=parametros!$D$5),"C3",IF(AND(ISNUMBER(parametros!$C$6),ISNUMBER(parametros!$D$6),B290&gt;=parametros!$C$6,B290&lt;=parametros!$D$6),"C4","Fora dos ciclos")))))))</f>
        <v/>
      </c>
      <c r="D290" s="100"/>
      <c r="E290" s="78" t="str">
        <f>IF(C290="","",IFERROR(VLOOKUP(C290,parametros!$A$11:$E$15,5,0),""))</f>
        <v/>
      </c>
      <c r="F290" s="79" t="str">
        <f t="shared" si="22"/>
        <v/>
      </c>
      <c r="G290" s="101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8"/>
      <c r="U290" s="218" t="str">
        <f t="shared" si="26"/>
        <v/>
      </c>
      <c r="V290" s="216" t="s">
        <v>47</v>
      </c>
      <c r="W290" s="102" t="s">
        <v>167</v>
      </c>
      <c r="X290" s="102" t="s">
        <v>168</v>
      </c>
      <c r="Y290" s="103" t="s">
        <v>169</v>
      </c>
      <c r="Z290" s="103" t="s">
        <v>170</v>
      </c>
      <c r="AA290" s="103" t="s">
        <v>47</v>
      </c>
      <c r="AB290" s="103" t="s">
        <v>171</v>
      </c>
      <c r="AC290" s="104" t="s">
        <v>172</v>
      </c>
    </row>
    <row r="291" spans="1:29" ht="25.5" customHeight="1" x14ac:dyDescent="0.35">
      <c r="A291" s="188"/>
      <c r="B291" s="190"/>
      <c r="C291" s="99" t="str">
        <f>IF(B291="","",IF(NOT(ISNUMBER(B291)),"DATA_PC invalida",IF(AND(ISNUMBER(parametros!$C$2),ISNUMBER(parametros!$D$2),B291&gt;=parametros!$C$2,B291&lt;=parametros!$D$2),"C0",IF(AND(ISNUMBER(parametros!$C$3),ISNUMBER(parametros!$D$3),B291&gt;=parametros!$C$3,B291&lt;=parametros!$D$3),"C1",IF(AND(ISNUMBER(parametros!$C$4),ISNUMBER(parametros!$D$4),B291&gt;=parametros!$C$4,B291&lt;=parametros!$D$4),"C2",IF(AND(ISNUMBER(parametros!$C$5),ISNUMBER(parametros!$D$5),B291&gt;=parametros!$C$5,B291&lt;=parametros!$D$5),"C3",IF(AND(ISNUMBER(parametros!$C$6),ISNUMBER(parametros!$D$6),B291&gt;=parametros!$C$6,B291&lt;=parametros!$D$6),"C4","Fora dos ciclos")))))))</f>
        <v/>
      </c>
      <c r="D291" s="100"/>
      <c r="E291" s="78" t="str">
        <f>IF(C291="","",IFERROR(VLOOKUP(C291,parametros!$A$11:$E$15,5,0),""))</f>
        <v/>
      </c>
      <c r="F291" s="79" t="str">
        <f t="shared" si="22"/>
        <v/>
      </c>
      <c r="G291" s="101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8"/>
      <c r="U291" s="218" t="str">
        <f t="shared" si="26"/>
        <v/>
      </c>
      <c r="V291" s="216" t="s">
        <v>47</v>
      </c>
      <c r="W291" s="102" t="s">
        <v>167</v>
      </c>
      <c r="X291" s="102" t="s">
        <v>168</v>
      </c>
      <c r="Y291" s="103" t="s">
        <v>169</v>
      </c>
      <c r="Z291" s="103" t="s">
        <v>170</v>
      </c>
      <c r="AA291" s="103" t="s">
        <v>47</v>
      </c>
      <c r="AB291" s="103" t="s">
        <v>171</v>
      </c>
      <c r="AC291" s="104" t="s">
        <v>172</v>
      </c>
    </row>
    <row r="292" spans="1:29" ht="25.5" customHeight="1" x14ac:dyDescent="0.35">
      <c r="A292" s="188"/>
      <c r="B292" s="190"/>
      <c r="C292" s="99" t="str">
        <f>IF(B292="","",IF(NOT(ISNUMBER(B292)),"DATA_PC invalida",IF(AND(ISNUMBER(parametros!$C$2),ISNUMBER(parametros!$D$2),B292&gt;=parametros!$C$2,B292&lt;=parametros!$D$2),"C0",IF(AND(ISNUMBER(parametros!$C$3),ISNUMBER(parametros!$D$3),B292&gt;=parametros!$C$3,B292&lt;=parametros!$D$3),"C1",IF(AND(ISNUMBER(parametros!$C$4),ISNUMBER(parametros!$D$4),B292&gt;=parametros!$C$4,B292&lt;=parametros!$D$4),"C2",IF(AND(ISNUMBER(parametros!$C$5),ISNUMBER(parametros!$D$5),B292&gt;=parametros!$C$5,B292&lt;=parametros!$D$5),"C3",IF(AND(ISNUMBER(parametros!$C$6),ISNUMBER(parametros!$D$6),B292&gt;=parametros!$C$6,B292&lt;=parametros!$D$6),"C4","Fora dos ciclos")))))))</f>
        <v/>
      </c>
      <c r="D292" s="100"/>
      <c r="E292" s="78" t="str">
        <f>IF(C292="","",IFERROR(VLOOKUP(C292,parametros!$A$11:$E$15,5,0),""))</f>
        <v/>
      </c>
      <c r="F292" s="79" t="str">
        <f t="shared" si="22"/>
        <v/>
      </c>
      <c r="G292" s="101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8"/>
      <c r="U292" s="218" t="str">
        <f t="shared" si="26"/>
        <v/>
      </c>
      <c r="V292" s="216" t="s">
        <v>47</v>
      </c>
      <c r="W292" s="102" t="s">
        <v>167</v>
      </c>
      <c r="X292" s="102" t="s">
        <v>168</v>
      </c>
      <c r="Y292" s="103" t="s">
        <v>169</v>
      </c>
      <c r="Z292" s="103" t="s">
        <v>170</v>
      </c>
      <c r="AA292" s="103" t="s">
        <v>47</v>
      </c>
      <c r="AB292" s="103" t="s">
        <v>171</v>
      </c>
      <c r="AC292" s="104" t="s">
        <v>172</v>
      </c>
    </row>
    <row r="293" spans="1:29" ht="25.5" customHeight="1" x14ac:dyDescent="0.35">
      <c r="A293" s="188"/>
      <c r="B293" s="190"/>
      <c r="C293" s="99" t="str">
        <f>IF(B293="","",IF(NOT(ISNUMBER(B293)),"DATA_PC invalida",IF(AND(ISNUMBER(parametros!$C$2),ISNUMBER(parametros!$D$2),B293&gt;=parametros!$C$2,B293&lt;=parametros!$D$2),"C0",IF(AND(ISNUMBER(parametros!$C$3),ISNUMBER(parametros!$D$3),B293&gt;=parametros!$C$3,B293&lt;=parametros!$D$3),"C1",IF(AND(ISNUMBER(parametros!$C$4),ISNUMBER(parametros!$D$4),B293&gt;=parametros!$C$4,B293&lt;=parametros!$D$4),"C2",IF(AND(ISNUMBER(parametros!$C$5),ISNUMBER(parametros!$D$5),B293&gt;=parametros!$C$5,B293&lt;=parametros!$D$5),"C3",IF(AND(ISNUMBER(parametros!$C$6),ISNUMBER(parametros!$D$6),B293&gt;=parametros!$C$6,B293&lt;=parametros!$D$6),"C4","Fora dos ciclos")))))))</f>
        <v/>
      </c>
      <c r="D293" s="100"/>
      <c r="E293" s="78" t="str">
        <f>IF(C293="","",IFERROR(VLOOKUP(C293,parametros!$A$11:$E$15,5,0),""))</f>
        <v/>
      </c>
      <c r="F293" s="79" t="str">
        <f t="shared" si="22"/>
        <v/>
      </c>
      <c r="G293" s="101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8"/>
      <c r="U293" s="218" t="str">
        <f t="shared" si="26"/>
        <v/>
      </c>
      <c r="V293" s="216" t="s">
        <v>47</v>
      </c>
      <c r="W293" s="102" t="s">
        <v>167</v>
      </c>
      <c r="X293" s="102" t="s">
        <v>168</v>
      </c>
      <c r="Y293" s="103" t="s">
        <v>169</v>
      </c>
      <c r="Z293" s="103" t="s">
        <v>170</v>
      </c>
      <c r="AA293" s="103" t="s">
        <v>47</v>
      </c>
      <c r="AB293" s="103" t="s">
        <v>171</v>
      </c>
      <c r="AC293" s="104" t="s">
        <v>172</v>
      </c>
    </row>
    <row r="294" spans="1:29" ht="25.5" customHeight="1" x14ac:dyDescent="0.35">
      <c r="A294" s="188"/>
      <c r="B294" s="190"/>
      <c r="C294" s="99" t="str">
        <f>IF(B294="","",IF(NOT(ISNUMBER(B294)),"DATA_PC invalida",IF(AND(ISNUMBER(parametros!$C$2),ISNUMBER(parametros!$D$2),B294&gt;=parametros!$C$2,B294&lt;=parametros!$D$2),"C0",IF(AND(ISNUMBER(parametros!$C$3),ISNUMBER(parametros!$D$3),B294&gt;=parametros!$C$3,B294&lt;=parametros!$D$3),"C1",IF(AND(ISNUMBER(parametros!$C$4),ISNUMBER(parametros!$D$4),B294&gt;=parametros!$C$4,B294&lt;=parametros!$D$4),"C2",IF(AND(ISNUMBER(parametros!$C$5),ISNUMBER(parametros!$D$5),B294&gt;=parametros!$C$5,B294&lt;=parametros!$D$5),"C3",IF(AND(ISNUMBER(parametros!$C$6),ISNUMBER(parametros!$D$6),B294&gt;=parametros!$C$6,B294&lt;=parametros!$D$6),"C4","Fora dos ciclos")))))))</f>
        <v/>
      </c>
      <c r="D294" s="100"/>
      <c r="E294" s="78" t="str">
        <f>IF(C294="","",IFERROR(VLOOKUP(C294,parametros!$A$11:$E$15,5,0),""))</f>
        <v/>
      </c>
      <c r="F294" s="79" t="str">
        <f t="shared" si="22"/>
        <v/>
      </c>
      <c r="G294" s="101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8"/>
      <c r="U294" s="218" t="str">
        <f t="shared" si="26"/>
        <v/>
      </c>
      <c r="V294" s="216" t="s">
        <v>47</v>
      </c>
      <c r="W294" s="102" t="s">
        <v>167</v>
      </c>
      <c r="X294" s="102" t="s">
        <v>168</v>
      </c>
      <c r="Y294" s="103" t="s">
        <v>169</v>
      </c>
      <c r="Z294" s="103" t="s">
        <v>170</v>
      </c>
      <c r="AA294" s="103" t="s">
        <v>47</v>
      </c>
      <c r="AB294" s="103" t="s">
        <v>171</v>
      </c>
      <c r="AC294" s="104" t="s">
        <v>172</v>
      </c>
    </row>
    <row r="295" spans="1:29" ht="25.5" customHeight="1" x14ac:dyDescent="0.35">
      <c r="A295" s="188"/>
      <c r="B295" s="190"/>
      <c r="C295" s="99" t="str">
        <f>IF(B295="","",IF(NOT(ISNUMBER(B295)),"DATA_PC invalida",IF(AND(ISNUMBER(parametros!$C$2),ISNUMBER(parametros!$D$2),B295&gt;=parametros!$C$2,B295&lt;=parametros!$D$2),"C0",IF(AND(ISNUMBER(parametros!$C$3),ISNUMBER(parametros!$D$3),B295&gt;=parametros!$C$3,B295&lt;=parametros!$D$3),"C1",IF(AND(ISNUMBER(parametros!$C$4),ISNUMBER(parametros!$D$4),B295&gt;=parametros!$C$4,B295&lt;=parametros!$D$4),"C2",IF(AND(ISNUMBER(parametros!$C$5),ISNUMBER(parametros!$D$5),B295&gt;=parametros!$C$5,B295&lt;=parametros!$D$5),"C3",IF(AND(ISNUMBER(parametros!$C$6),ISNUMBER(parametros!$D$6),B295&gt;=parametros!$C$6,B295&lt;=parametros!$D$6),"C4","Fora dos ciclos")))))))</f>
        <v/>
      </c>
      <c r="D295" s="100"/>
      <c r="E295" s="78" t="str">
        <f>IF(C295="","",IFERROR(VLOOKUP(C295,parametros!$A$11:$E$15,5,0),""))</f>
        <v/>
      </c>
      <c r="F295" s="79" t="str">
        <f t="shared" si="22"/>
        <v/>
      </c>
      <c r="G295" s="101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8"/>
      <c r="U295" s="218" t="str">
        <f t="shared" si="26"/>
        <v/>
      </c>
      <c r="V295" s="216" t="s">
        <v>47</v>
      </c>
      <c r="W295" s="102" t="s">
        <v>167</v>
      </c>
      <c r="X295" s="102" t="s">
        <v>168</v>
      </c>
      <c r="Y295" s="103" t="s">
        <v>169</v>
      </c>
      <c r="Z295" s="103" t="s">
        <v>170</v>
      </c>
      <c r="AA295" s="103" t="s">
        <v>47</v>
      </c>
      <c r="AB295" s="103" t="s">
        <v>171</v>
      </c>
      <c r="AC295" s="104" t="s">
        <v>172</v>
      </c>
    </row>
    <row r="296" spans="1:29" ht="25.5" customHeight="1" x14ac:dyDescent="0.35">
      <c r="A296" s="188"/>
      <c r="B296" s="190"/>
      <c r="C296" s="99" t="str">
        <f>IF(B296="","",IF(NOT(ISNUMBER(B296)),"DATA_PC invalida",IF(AND(ISNUMBER(parametros!$C$2),ISNUMBER(parametros!$D$2),B296&gt;=parametros!$C$2,B296&lt;=parametros!$D$2),"C0",IF(AND(ISNUMBER(parametros!$C$3),ISNUMBER(parametros!$D$3),B296&gt;=parametros!$C$3,B296&lt;=parametros!$D$3),"C1",IF(AND(ISNUMBER(parametros!$C$4),ISNUMBER(parametros!$D$4),B296&gt;=parametros!$C$4,B296&lt;=parametros!$D$4),"C2",IF(AND(ISNUMBER(parametros!$C$5),ISNUMBER(parametros!$D$5),B296&gt;=parametros!$C$5,B296&lt;=parametros!$D$5),"C3",IF(AND(ISNUMBER(parametros!$C$6),ISNUMBER(parametros!$D$6),B296&gt;=parametros!$C$6,B296&lt;=parametros!$D$6),"C4","Fora dos ciclos")))))))</f>
        <v/>
      </c>
      <c r="D296" s="100"/>
      <c r="E296" s="78" t="str">
        <f>IF(C296="","",IFERROR(VLOOKUP(C296,parametros!$A$11:$E$15,5,0),""))</f>
        <v/>
      </c>
      <c r="F296" s="79" t="str">
        <f t="shared" si="22"/>
        <v/>
      </c>
      <c r="G296" s="101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8"/>
      <c r="U296" s="218" t="str">
        <f t="shared" si="26"/>
        <v/>
      </c>
      <c r="V296" s="216" t="s">
        <v>47</v>
      </c>
      <c r="W296" s="102" t="s">
        <v>167</v>
      </c>
      <c r="X296" s="102" t="s">
        <v>168</v>
      </c>
      <c r="Y296" s="103" t="s">
        <v>169</v>
      </c>
      <c r="Z296" s="103" t="s">
        <v>170</v>
      </c>
      <c r="AA296" s="103" t="s">
        <v>47</v>
      </c>
      <c r="AB296" s="103" t="s">
        <v>171</v>
      </c>
      <c r="AC296" s="104" t="s">
        <v>172</v>
      </c>
    </row>
    <row r="297" spans="1:29" ht="25.5" customHeight="1" x14ac:dyDescent="0.35">
      <c r="A297" s="188"/>
      <c r="B297" s="190"/>
      <c r="C297" s="99" t="str">
        <f>IF(B297="","",IF(NOT(ISNUMBER(B297)),"DATA_PC invalida",IF(AND(ISNUMBER(parametros!$C$2),ISNUMBER(parametros!$D$2),B297&gt;=parametros!$C$2,B297&lt;=parametros!$D$2),"C0",IF(AND(ISNUMBER(parametros!$C$3),ISNUMBER(parametros!$D$3),B297&gt;=parametros!$C$3,B297&lt;=parametros!$D$3),"C1",IF(AND(ISNUMBER(parametros!$C$4),ISNUMBER(parametros!$D$4),B297&gt;=parametros!$C$4,B297&lt;=parametros!$D$4),"C2",IF(AND(ISNUMBER(parametros!$C$5),ISNUMBER(parametros!$D$5),B297&gt;=parametros!$C$5,B297&lt;=parametros!$D$5),"C3",IF(AND(ISNUMBER(parametros!$C$6),ISNUMBER(parametros!$D$6),B297&gt;=parametros!$C$6,B297&lt;=parametros!$D$6),"C4","Fora dos ciclos")))))))</f>
        <v/>
      </c>
      <c r="D297" s="100"/>
      <c r="E297" s="78" t="str">
        <f>IF(C297="","",IFERROR(VLOOKUP(C297,parametros!$A$11:$E$15,5,0),""))</f>
        <v/>
      </c>
      <c r="F297" s="79" t="str">
        <f t="shared" si="22"/>
        <v/>
      </c>
      <c r="G297" s="101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8"/>
      <c r="U297" s="218" t="str">
        <f t="shared" si="26"/>
        <v/>
      </c>
      <c r="V297" s="216" t="s">
        <v>47</v>
      </c>
      <c r="W297" s="102" t="s">
        <v>167</v>
      </c>
      <c r="X297" s="102" t="s">
        <v>168</v>
      </c>
      <c r="Y297" s="103" t="s">
        <v>169</v>
      </c>
      <c r="Z297" s="103" t="s">
        <v>170</v>
      </c>
      <c r="AA297" s="103" t="s">
        <v>47</v>
      </c>
      <c r="AB297" s="103" t="s">
        <v>171</v>
      </c>
      <c r="AC297" s="104" t="s">
        <v>172</v>
      </c>
    </row>
    <row r="298" spans="1:29" ht="25.5" customHeight="1" x14ac:dyDescent="0.35">
      <c r="A298" s="188"/>
      <c r="B298" s="190"/>
      <c r="C298" s="99" t="str">
        <f>IF(B298="","",IF(NOT(ISNUMBER(B298)),"DATA_PC invalida",IF(AND(ISNUMBER(parametros!$C$2),ISNUMBER(parametros!$D$2),B298&gt;=parametros!$C$2,B298&lt;=parametros!$D$2),"C0",IF(AND(ISNUMBER(parametros!$C$3),ISNUMBER(parametros!$D$3),B298&gt;=parametros!$C$3,B298&lt;=parametros!$D$3),"C1",IF(AND(ISNUMBER(parametros!$C$4),ISNUMBER(parametros!$D$4),B298&gt;=parametros!$C$4,B298&lt;=parametros!$D$4),"C2",IF(AND(ISNUMBER(parametros!$C$5),ISNUMBER(parametros!$D$5),B298&gt;=parametros!$C$5,B298&lt;=parametros!$D$5),"C3",IF(AND(ISNUMBER(parametros!$C$6),ISNUMBER(parametros!$D$6),B298&gt;=parametros!$C$6,B298&lt;=parametros!$D$6),"C4","Fora dos ciclos")))))))</f>
        <v/>
      </c>
      <c r="D298" s="100"/>
      <c r="E298" s="78" t="str">
        <f>IF(C298="","",IFERROR(VLOOKUP(C298,parametros!$A$11:$E$15,5,0),""))</f>
        <v/>
      </c>
      <c r="F298" s="79" t="str">
        <f t="shared" si="22"/>
        <v/>
      </c>
      <c r="G298" s="101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8"/>
      <c r="U298" s="218" t="str">
        <f t="shared" si="26"/>
        <v/>
      </c>
      <c r="V298" s="216" t="s">
        <v>47</v>
      </c>
      <c r="W298" s="102" t="s">
        <v>167</v>
      </c>
      <c r="X298" s="102" t="s">
        <v>168</v>
      </c>
      <c r="Y298" s="103" t="s">
        <v>169</v>
      </c>
      <c r="Z298" s="103" t="s">
        <v>170</v>
      </c>
      <c r="AA298" s="103" t="s">
        <v>47</v>
      </c>
      <c r="AB298" s="103" t="s">
        <v>171</v>
      </c>
      <c r="AC298" s="104" t="s">
        <v>172</v>
      </c>
    </row>
    <row r="299" spans="1:29" ht="25.5" customHeight="1" x14ac:dyDescent="0.35">
      <c r="A299" s="188"/>
      <c r="B299" s="190"/>
      <c r="C299" s="99" t="str">
        <f>IF(B299="","",IF(NOT(ISNUMBER(B299)),"DATA_PC invalida",IF(AND(ISNUMBER(parametros!$C$2),ISNUMBER(parametros!$D$2),B299&gt;=parametros!$C$2,B299&lt;=parametros!$D$2),"C0",IF(AND(ISNUMBER(parametros!$C$3),ISNUMBER(parametros!$D$3),B299&gt;=parametros!$C$3,B299&lt;=parametros!$D$3),"C1",IF(AND(ISNUMBER(parametros!$C$4),ISNUMBER(parametros!$D$4),B299&gt;=parametros!$C$4,B299&lt;=parametros!$D$4),"C2",IF(AND(ISNUMBER(parametros!$C$5),ISNUMBER(parametros!$D$5),B299&gt;=parametros!$C$5,B299&lt;=parametros!$D$5),"C3",IF(AND(ISNUMBER(parametros!$C$6),ISNUMBER(parametros!$D$6),B299&gt;=parametros!$C$6,B299&lt;=parametros!$D$6),"C4","Fora dos ciclos")))))))</f>
        <v/>
      </c>
      <c r="D299" s="100"/>
      <c r="E299" s="78" t="str">
        <f>IF(C299="","",IFERROR(VLOOKUP(C299,parametros!$A$11:$E$15,5,0),""))</f>
        <v/>
      </c>
      <c r="F299" s="79" t="str">
        <f t="shared" si="22"/>
        <v/>
      </c>
      <c r="G299" s="101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8"/>
      <c r="U299" s="218" t="str">
        <f t="shared" si="26"/>
        <v/>
      </c>
      <c r="V299" s="216" t="s">
        <v>47</v>
      </c>
      <c r="W299" s="102" t="s">
        <v>167</v>
      </c>
      <c r="X299" s="102" t="s">
        <v>168</v>
      </c>
      <c r="Y299" s="103" t="s">
        <v>169</v>
      </c>
      <c r="Z299" s="103" t="s">
        <v>170</v>
      </c>
      <c r="AA299" s="103" t="s">
        <v>47</v>
      </c>
      <c r="AB299" s="103" t="s">
        <v>171</v>
      </c>
      <c r="AC299" s="104" t="s">
        <v>172</v>
      </c>
    </row>
    <row r="300" spans="1:29" ht="25.5" customHeight="1" x14ac:dyDescent="0.35">
      <c r="A300" s="188"/>
      <c r="B300" s="190"/>
      <c r="C300" s="99" t="str">
        <f>IF(B300="","",IF(NOT(ISNUMBER(B300)),"DATA_PC invalida",IF(AND(ISNUMBER(parametros!$C$2),ISNUMBER(parametros!$D$2),B300&gt;=parametros!$C$2,B300&lt;=parametros!$D$2),"C0",IF(AND(ISNUMBER(parametros!$C$3),ISNUMBER(parametros!$D$3),B300&gt;=parametros!$C$3,B300&lt;=parametros!$D$3),"C1",IF(AND(ISNUMBER(parametros!$C$4),ISNUMBER(parametros!$D$4),B300&gt;=parametros!$C$4,B300&lt;=parametros!$D$4),"C2",IF(AND(ISNUMBER(parametros!$C$5),ISNUMBER(parametros!$D$5),B300&gt;=parametros!$C$5,B300&lt;=parametros!$D$5),"C3",IF(AND(ISNUMBER(parametros!$C$6),ISNUMBER(parametros!$D$6),B300&gt;=parametros!$C$6,B300&lt;=parametros!$D$6),"C4","Fora dos ciclos")))))))</f>
        <v/>
      </c>
      <c r="D300" s="100"/>
      <c r="E300" s="78" t="str">
        <f>IF(C300="","",IFERROR(VLOOKUP(C300,parametros!$A$11:$E$15,5,0),""))</f>
        <v/>
      </c>
      <c r="F300" s="79" t="str">
        <f t="shared" si="22"/>
        <v/>
      </c>
      <c r="G300" s="101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8"/>
      <c r="U300" s="218" t="str">
        <f t="shared" si="26"/>
        <v/>
      </c>
      <c r="V300" s="216" t="s">
        <v>47</v>
      </c>
      <c r="W300" s="102" t="s">
        <v>167</v>
      </c>
      <c r="X300" s="102" t="s">
        <v>168</v>
      </c>
      <c r="Y300" s="103" t="s">
        <v>169</v>
      </c>
      <c r="Z300" s="103" t="s">
        <v>170</v>
      </c>
      <c r="AA300" s="103" t="s">
        <v>47</v>
      </c>
      <c r="AB300" s="103" t="s">
        <v>171</v>
      </c>
      <c r="AC300" s="104" t="s">
        <v>172</v>
      </c>
    </row>
    <row r="301" spans="1:29" ht="25.5" customHeight="1" x14ac:dyDescent="0.35">
      <c r="A301" s="188"/>
      <c r="B301" s="190"/>
      <c r="C301" s="99" t="str">
        <f>IF(B301="","",IF(NOT(ISNUMBER(B301)),"DATA_PC invalida",IF(AND(ISNUMBER(parametros!$C$2),ISNUMBER(parametros!$D$2),B301&gt;=parametros!$C$2,B301&lt;=parametros!$D$2),"C0",IF(AND(ISNUMBER(parametros!$C$3),ISNUMBER(parametros!$D$3),B301&gt;=parametros!$C$3,B301&lt;=parametros!$D$3),"C1",IF(AND(ISNUMBER(parametros!$C$4),ISNUMBER(parametros!$D$4),B301&gt;=parametros!$C$4,B301&lt;=parametros!$D$4),"C2",IF(AND(ISNUMBER(parametros!$C$5),ISNUMBER(parametros!$D$5),B301&gt;=parametros!$C$5,B301&lt;=parametros!$D$5),"C3",IF(AND(ISNUMBER(parametros!$C$6),ISNUMBER(parametros!$D$6),B301&gt;=parametros!$C$6,B301&lt;=parametros!$D$6),"C4","Fora dos ciclos")))))))</f>
        <v/>
      </c>
      <c r="D301" s="100"/>
      <c r="E301" s="78" t="str">
        <f>IF(C301="","",IFERROR(VLOOKUP(C301,parametros!$A$11:$E$15,5,0),""))</f>
        <v/>
      </c>
      <c r="F301" s="79" t="str">
        <f t="shared" si="22"/>
        <v/>
      </c>
      <c r="G301" s="101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8"/>
      <c r="U301" s="218" t="str">
        <f t="shared" si="26"/>
        <v/>
      </c>
      <c r="V301" s="216" t="s">
        <v>47</v>
      </c>
      <c r="W301" s="102" t="s">
        <v>167</v>
      </c>
      <c r="X301" s="102" t="s">
        <v>168</v>
      </c>
      <c r="Y301" s="103" t="s">
        <v>169</v>
      </c>
      <c r="Z301" s="103" t="s">
        <v>170</v>
      </c>
      <c r="AA301" s="103" t="s">
        <v>47</v>
      </c>
      <c r="AB301" s="103" t="s">
        <v>171</v>
      </c>
      <c r="AC301" s="104" t="s">
        <v>172</v>
      </c>
    </row>
    <row r="302" spans="1:29" ht="25.5" customHeight="1" x14ac:dyDescent="0.35">
      <c r="A302" s="188"/>
      <c r="B302" s="190"/>
      <c r="C302" s="99" t="str">
        <f>IF(B302="","",IF(NOT(ISNUMBER(B302)),"DATA_PC invalida",IF(AND(ISNUMBER(parametros!$C$2),ISNUMBER(parametros!$D$2),B302&gt;=parametros!$C$2,B302&lt;=parametros!$D$2),"C0",IF(AND(ISNUMBER(parametros!$C$3),ISNUMBER(parametros!$D$3),B302&gt;=parametros!$C$3,B302&lt;=parametros!$D$3),"C1",IF(AND(ISNUMBER(parametros!$C$4),ISNUMBER(parametros!$D$4),B302&gt;=parametros!$C$4,B302&lt;=parametros!$D$4),"C2",IF(AND(ISNUMBER(parametros!$C$5),ISNUMBER(parametros!$D$5),B302&gt;=parametros!$C$5,B302&lt;=parametros!$D$5),"C3",IF(AND(ISNUMBER(parametros!$C$6),ISNUMBER(parametros!$D$6),B302&gt;=parametros!$C$6,B302&lt;=parametros!$D$6),"C4","Fora dos ciclos")))))))</f>
        <v/>
      </c>
      <c r="D302" s="100"/>
      <c r="E302" s="78" t="str">
        <f>IF(C302="","",IFERROR(VLOOKUP(C302,parametros!$A$11:$E$15,5,0),""))</f>
        <v/>
      </c>
      <c r="F302" s="79" t="str">
        <f t="shared" si="22"/>
        <v/>
      </c>
      <c r="G302" s="101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8"/>
      <c r="U302" s="218" t="str">
        <f t="shared" si="26"/>
        <v/>
      </c>
      <c r="V302" s="216" t="s">
        <v>47</v>
      </c>
      <c r="W302" s="102" t="s">
        <v>167</v>
      </c>
      <c r="X302" s="102" t="s">
        <v>168</v>
      </c>
      <c r="Y302" s="103" t="s">
        <v>169</v>
      </c>
      <c r="Z302" s="103" t="s">
        <v>170</v>
      </c>
      <c r="AA302" s="103" t="s">
        <v>47</v>
      </c>
      <c r="AB302" s="103" t="s">
        <v>171</v>
      </c>
      <c r="AC302" s="104" t="s">
        <v>172</v>
      </c>
    </row>
    <row r="303" spans="1:29" ht="25.5" customHeight="1" x14ac:dyDescent="0.35">
      <c r="A303" s="188"/>
      <c r="B303" s="190"/>
      <c r="C303" s="99" t="str">
        <f>IF(B303="","",IF(NOT(ISNUMBER(B303)),"DATA_PC invalida",IF(AND(ISNUMBER(parametros!$C$2),ISNUMBER(parametros!$D$2),B303&gt;=parametros!$C$2,B303&lt;=parametros!$D$2),"C0",IF(AND(ISNUMBER(parametros!$C$3),ISNUMBER(parametros!$D$3),B303&gt;=parametros!$C$3,B303&lt;=parametros!$D$3),"C1",IF(AND(ISNUMBER(parametros!$C$4),ISNUMBER(parametros!$D$4),B303&gt;=parametros!$C$4,B303&lt;=parametros!$D$4),"C2",IF(AND(ISNUMBER(parametros!$C$5),ISNUMBER(parametros!$D$5),B303&gt;=parametros!$C$5,B303&lt;=parametros!$D$5),"C3",IF(AND(ISNUMBER(parametros!$C$6),ISNUMBER(parametros!$D$6),B303&gt;=parametros!$C$6,B303&lt;=parametros!$D$6),"C4","Fora dos ciclos")))))))</f>
        <v/>
      </c>
      <c r="D303" s="100"/>
      <c r="E303" s="78" t="str">
        <f>IF(C303="","",IFERROR(VLOOKUP(C303,parametros!$A$11:$E$15,5,0),""))</f>
        <v/>
      </c>
      <c r="F303" s="79" t="str">
        <f t="shared" si="22"/>
        <v/>
      </c>
      <c r="G303" s="101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8"/>
      <c r="U303" s="218" t="str">
        <f t="shared" si="26"/>
        <v/>
      </c>
      <c r="V303" s="216" t="s">
        <v>47</v>
      </c>
      <c r="W303" s="102" t="s">
        <v>167</v>
      </c>
      <c r="X303" s="102" t="s">
        <v>168</v>
      </c>
      <c r="Y303" s="103" t="s">
        <v>169</v>
      </c>
      <c r="Z303" s="103" t="s">
        <v>170</v>
      </c>
      <c r="AA303" s="103" t="s">
        <v>47</v>
      </c>
      <c r="AB303" s="103" t="s">
        <v>171</v>
      </c>
      <c r="AC303" s="104" t="s">
        <v>172</v>
      </c>
    </row>
    <row r="304" spans="1:29" ht="25.5" customHeight="1" x14ac:dyDescent="0.35">
      <c r="A304" s="188"/>
      <c r="B304" s="190"/>
      <c r="C304" s="99" t="str">
        <f>IF(B304="","",IF(NOT(ISNUMBER(B304)),"DATA_PC invalida",IF(AND(ISNUMBER(parametros!$C$2),ISNUMBER(parametros!$D$2),B304&gt;=parametros!$C$2,B304&lt;=parametros!$D$2),"C0",IF(AND(ISNUMBER(parametros!$C$3),ISNUMBER(parametros!$D$3),B304&gt;=parametros!$C$3,B304&lt;=parametros!$D$3),"C1",IF(AND(ISNUMBER(parametros!$C$4),ISNUMBER(parametros!$D$4),B304&gt;=parametros!$C$4,B304&lt;=parametros!$D$4),"C2",IF(AND(ISNUMBER(parametros!$C$5),ISNUMBER(parametros!$D$5),B304&gt;=parametros!$C$5,B304&lt;=parametros!$D$5),"C3",IF(AND(ISNUMBER(parametros!$C$6),ISNUMBER(parametros!$D$6),B304&gt;=parametros!$C$6,B304&lt;=parametros!$D$6),"C4","Fora dos ciclos")))))))</f>
        <v/>
      </c>
      <c r="D304" s="100"/>
      <c r="E304" s="78" t="str">
        <f>IF(C304="","",IFERROR(VLOOKUP(C304,parametros!$A$11:$E$15,5,0),""))</f>
        <v/>
      </c>
      <c r="F304" s="79" t="str">
        <f t="shared" si="22"/>
        <v/>
      </c>
      <c r="G304" s="101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8"/>
      <c r="U304" s="218" t="str">
        <f t="shared" si="26"/>
        <v/>
      </c>
      <c r="V304" s="216" t="s">
        <v>47</v>
      </c>
      <c r="W304" s="102" t="s">
        <v>167</v>
      </c>
      <c r="X304" s="102" t="s">
        <v>168</v>
      </c>
      <c r="Y304" s="103" t="s">
        <v>169</v>
      </c>
      <c r="Z304" s="103" t="s">
        <v>170</v>
      </c>
      <c r="AA304" s="103" t="s">
        <v>47</v>
      </c>
      <c r="AB304" s="103" t="s">
        <v>171</v>
      </c>
      <c r="AC304" s="104" t="s">
        <v>172</v>
      </c>
    </row>
    <row r="305" spans="1:29" ht="25.5" customHeight="1" x14ac:dyDescent="0.35">
      <c r="A305" s="188"/>
      <c r="B305" s="190"/>
      <c r="C305" s="99" t="str">
        <f>IF(B305="","",IF(NOT(ISNUMBER(B305)),"DATA_PC invalida",IF(AND(ISNUMBER(parametros!$C$2),ISNUMBER(parametros!$D$2),B305&gt;=parametros!$C$2,B305&lt;=parametros!$D$2),"C0",IF(AND(ISNUMBER(parametros!$C$3),ISNUMBER(parametros!$D$3),B305&gt;=parametros!$C$3,B305&lt;=parametros!$D$3),"C1",IF(AND(ISNUMBER(parametros!$C$4),ISNUMBER(parametros!$D$4),B305&gt;=parametros!$C$4,B305&lt;=parametros!$D$4),"C2",IF(AND(ISNUMBER(parametros!$C$5),ISNUMBER(parametros!$D$5),B305&gt;=parametros!$C$5,B305&lt;=parametros!$D$5),"C3",IF(AND(ISNUMBER(parametros!$C$6),ISNUMBER(parametros!$D$6),B305&gt;=parametros!$C$6,B305&lt;=parametros!$D$6),"C4","Fora dos ciclos")))))))</f>
        <v/>
      </c>
      <c r="D305" s="100"/>
      <c r="E305" s="78" t="str">
        <f>IF(C305="","",IFERROR(VLOOKUP(C305,parametros!$A$11:$E$15,5,0),""))</f>
        <v/>
      </c>
      <c r="F305" s="79" t="str">
        <f t="shared" si="22"/>
        <v/>
      </c>
      <c r="G305" s="101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8"/>
      <c r="U305" s="218" t="str">
        <f t="shared" si="26"/>
        <v/>
      </c>
      <c r="V305" s="216" t="s">
        <v>47</v>
      </c>
      <c r="W305" s="102" t="s">
        <v>167</v>
      </c>
      <c r="X305" s="102" t="s">
        <v>168</v>
      </c>
      <c r="Y305" s="103" t="s">
        <v>169</v>
      </c>
      <c r="Z305" s="103" t="s">
        <v>170</v>
      </c>
      <c r="AA305" s="103" t="s">
        <v>47</v>
      </c>
      <c r="AB305" s="103" t="s">
        <v>171</v>
      </c>
      <c r="AC305" s="104" t="s">
        <v>172</v>
      </c>
    </row>
    <row r="306" spans="1:29" ht="25.5" customHeight="1" x14ac:dyDescent="0.35">
      <c r="A306" s="188"/>
      <c r="B306" s="190"/>
      <c r="C306" s="99" t="str">
        <f>IF(B306="","",IF(NOT(ISNUMBER(B306)),"DATA_PC invalida",IF(AND(ISNUMBER(parametros!$C$2),ISNUMBER(parametros!$D$2),B306&gt;=parametros!$C$2,B306&lt;=parametros!$D$2),"C0",IF(AND(ISNUMBER(parametros!$C$3),ISNUMBER(parametros!$D$3),B306&gt;=parametros!$C$3,B306&lt;=parametros!$D$3),"C1",IF(AND(ISNUMBER(parametros!$C$4),ISNUMBER(parametros!$D$4),B306&gt;=parametros!$C$4,B306&lt;=parametros!$D$4),"C2",IF(AND(ISNUMBER(parametros!$C$5),ISNUMBER(parametros!$D$5),B306&gt;=parametros!$C$5,B306&lt;=parametros!$D$5),"C3",IF(AND(ISNUMBER(parametros!$C$6),ISNUMBER(parametros!$D$6),B306&gt;=parametros!$C$6,B306&lt;=parametros!$D$6),"C4","Fora dos ciclos")))))))</f>
        <v/>
      </c>
      <c r="D306" s="100"/>
      <c r="E306" s="78" t="str">
        <f>IF(C306="","",IFERROR(VLOOKUP(C306,parametros!$A$11:$E$15,5,0),""))</f>
        <v/>
      </c>
      <c r="F306" s="79" t="str">
        <f t="shared" si="22"/>
        <v/>
      </c>
      <c r="G306" s="101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8"/>
      <c r="U306" s="218" t="str">
        <f t="shared" si="26"/>
        <v/>
      </c>
      <c r="V306" s="216" t="s">
        <v>47</v>
      </c>
      <c r="W306" s="102" t="s">
        <v>167</v>
      </c>
      <c r="X306" s="102" t="s">
        <v>168</v>
      </c>
      <c r="Y306" s="103" t="s">
        <v>169</v>
      </c>
      <c r="Z306" s="103" t="s">
        <v>170</v>
      </c>
      <c r="AA306" s="103" t="s">
        <v>47</v>
      </c>
      <c r="AB306" s="103" t="s">
        <v>171</v>
      </c>
      <c r="AC306" s="104" t="s">
        <v>172</v>
      </c>
    </row>
    <row r="307" spans="1:29" ht="25.5" customHeight="1" x14ac:dyDescent="0.35">
      <c r="A307" s="188"/>
      <c r="B307" s="190"/>
      <c r="C307" s="99" t="str">
        <f>IF(B307="","",IF(NOT(ISNUMBER(B307)),"DATA_PC invalida",IF(AND(ISNUMBER(parametros!$C$2),ISNUMBER(parametros!$D$2),B307&gt;=parametros!$C$2,B307&lt;=parametros!$D$2),"C0",IF(AND(ISNUMBER(parametros!$C$3),ISNUMBER(parametros!$D$3),B307&gt;=parametros!$C$3,B307&lt;=parametros!$D$3),"C1",IF(AND(ISNUMBER(parametros!$C$4),ISNUMBER(parametros!$D$4),B307&gt;=parametros!$C$4,B307&lt;=parametros!$D$4),"C2",IF(AND(ISNUMBER(parametros!$C$5),ISNUMBER(parametros!$D$5),B307&gt;=parametros!$C$5,B307&lt;=parametros!$D$5),"C3",IF(AND(ISNUMBER(parametros!$C$6),ISNUMBER(parametros!$D$6),B307&gt;=parametros!$C$6,B307&lt;=parametros!$D$6),"C4","Fora dos ciclos")))))))</f>
        <v/>
      </c>
      <c r="D307" s="100"/>
      <c r="E307" s="78" t="str">
        <f>IF(C307="","",IFERROR(VLOOKUP(C307,parametros!$A$11:$E$15,5,0),""))</f>
        <v/>
      </c>
      <c r="F307" s="79" t="str">
        <f t="shared" si="22"/>
        <v/>
      </c>
      <c r="G307" s="101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8"/>
      <c r="U307" s="218" t="str">
        <f t="shared" si="26"/>
        <v/>
      </c>
      <c r="V307" s="216" t="s">
        <v>47</v>
      </c>
      <c r="W307" s="102" t="s">
        <v>167</v>
      </c>
      <c r="X307" s="102" t="s">
        <v>168</v>
      </c>
      <c r="Y307" s="103" t="s">
        <v>169</v>
      </c>
      <c r="Z307" s="103" t="s">
        <v>170</v>
      </c>
      <c r="AA307" s="103" t="s">
        <v>47</v>
      </c>
      <c r="AB307" s="103" t="s">
        <v>171</v>
      </c>
      <c r="AC307" s="104" t="s">
        <v>172</v>
      </c>
    </row>
    <row r="308" spans="1:29" ht="25.5" customHeight="1" x14ac:dyDescent="0.35">
      <c r="A308" s="188"/>
      <c r="B308" s="190"/>
      <c r="C308" s="99" t="str">
        <f>IF(B308="","",IF(NOT(ISNUMBER(B308)),"DATA_PC invalida",IF(AND(ISNUMBER(parametros!$C$2),ISNUMBER(parametros!$D$2),B308&gt;=parametros!$C$2,B308&lt;=parametros!$D$2),"C0",IF(AND(ISNUMBER(parametros!$C$3),ISNUMBER(parametros!$D$3),B308&gt;=parametros!$C$3,B308&lt;=parametros!$D$3),"C1",IF(AND(ISNUMBER(parametros!$C$4),ISNUMBER(parametros!$D$4),B308&gt;=parametros!$C$4,B308&lt;=parametros!$D$4),"C2",IF(AND(ISNUMBER(parametros!$C$5),ISNUMBER(parametros!$D$5),B308&gt;=parametros!$C$5,B308&lt;=parametros!$D$5),"C3",IF(AND(ISNUMBER(parametros!$C$6),ISNUMBER(parametros!$D$6),B308&gt;=parametros!$C$6,B308&lt;=parametros!$D$6),"C4","Fora dos ciclos")))))))</f>
        <v/>
      </c>
      <c r="D308" s="100"/>
      <c r="E308" s="78" t="str">
        <f>IF(C308="","",IFERROR(VLOOKUP(C308,parametros!$A$11:$E$15,5,0),""))</f>
        <v/>
      </c>
      <c r="F308" s="79" t="str">
        <f t="shared" si="22"/>
        <v/>
      </c>
      <c r="G308" s="101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8"/>
      <c r="U308" s="218" t="str">
        <f t="shared" si="26"/>
        <v/>
      </c>
      <c r="V308" s="216" t="s">
        <v>47</v>
      </c>
      <c r="W308" s="102" t="s">
        <v>167</v>
      </c>
      <c r="X308" s="102" t="s">
        <v>168</v>
      </c>
      <c r="Y308" s="103" t="s">
        <v>169</v>
      </c>
      <c r="Z308" s="103" t="s">
        <v>170</v>
      </c>
      <c r="AA308" s="103" t="s">
        <v>47</v>
      </c>
      <c r="AB308" s="103" t="s">
        <v>171</v>
      </c>
      <c r="AC308" s="104" t="s">
        <v>172</v>
      </c>
    </row>
    <row r="309" spans="1:29" ht="25.5" customHeight="1" x14ac:dyDescent="0.35">
      <c r="A309" s="188"/>
      <c r="B309" s="190"/>
      <c r="C309" s="99" t="str">
        <f>IF(B309="","",IF(NOT(ISNUMBER(B309)),"DATA_PC invalida",IF(AND(ISNUMBER(parametros!$C$2),ISNUMBER(parametros!$D$2),B309&gt;=parametros!$C$2,B309&lt;=parametros!$D$2),"C0",IF(AND(ISNUMBER(parametros!$C$3),ISNUMBER(parametros!$D$3),B309&gt;=parametros!$C$3,B309&lt;=parametros!$D$3),"C1",IF(AND(ISNUMBER(parametros!$C$4),ISNUMBER(parametros!$D$4),B309&gt;=parametros!$C$4,B309&lt;=parametros!$D$4),"C2",IF(AND(ISNUMBER(parametros!$C$5),ISNUMBER(parametros!$D$5),B309&gt;=parametros!$C$5,B309&lt;=parametros!$D$5),"C3",IF(AND(ISNUMBER(parametros!$C$6),ISNUMBER(parametros!$D$6),B309&gt;=parametros!$C$6,B309&lt;=parametros!$D$6),"C4","Fora dos ciclos")))))))</f>
        <v/>
      </c>
      <c r="D309" s="100"/>
      <c r="E309" s="78" t="str">
        <f>IF(C309="","",IFERROR(VLOOKUP(C309,parametros!$A$11:$E$15,5,0),""))</f>
        <v/>
      </c>
      <c r="F309" s="79" t="str">
        <f t="shared" si="22"/>
        <v/>
      </c>
      <c r="G309" s="101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8"/>
      <c r="U309" s="218" t="str">
        <f t="shared" si="26"/>
        <v/>
      </c>
      <c r="V309" s="216" t="s">
        <v>47</v>
      </c>
      <c r="W309" s="102" t="s">
        <v>167</v>
      </c>
      <c r="X309" s="102" t="s">
        <v>168</v>
      </c>
      <c r="Y309" s="103" t="s">
        <v>169</v>
      </c>
      <c r="Z309" s="103" t="s">
        <v>170</v>
      </c>
      <c r="AA309" s="103" t="s">
        <v>47</v>
      </c>
      <c r="AB309" s="103" t="s">
        <v>171</v>
      </c>
      <c r="AC309" s="104" t="s">
        <v>172</v>
      </c>
    </row>
    <row r="310" spans="1:29" ht="25.5" customHeight="1" x14ac:dyDescent="0.35">
      <c r="A310" s="188"/>
      <c r="B310" s="190"/>
      <c r="C310" s="99" t="str">
        <f>IF(B310="","",IF(NOT(ISNUMBER(B310)),"DATA_PC invalida",IF(AND(ISNUMBER(parametros!$C$2),ISNUMBER(parametros!$D$2),B310&gt;=parametros!$C$2,B310&lt;=parametros!$D$2),"C0",IF(AND(ISNUMBER(parametros!$C$3),ISNUMBER(parametros!$D$3),B310&gt;=parametros!$C$3,B310&lt;=parametros!$D$3),"C1",IF(AND(ISNUMBER(parametros!$C$4),ISNUMBER(parametros!$D$4),B310&gt;=parametros!$C$4,B310&lt;=parametros!$D$4),"C2",IF(AND(ISNUMBER(parametros!$C$5),ISNUMBER(parametros!$D$5),B310&gt;=parametros!$C$5,B310&lt;=parametros!$D$5),"C3",IF(AND(ISNUMBER(parametros!$C$6),ISNUMBER(parametros!$D$6),B310&gt;=parametros!$C$6,B310&lt;=parametros!$D$6),"C4","Fora dos ciclos")))))))</f>
        <v/>
      </c>
      <c r="D310" s="100"/>
      <c r="E310" s="78" t="str">
        <f>IF(C310="","",IFERROR(VLOOKUP(C310,parametros!$A$11:$E$15,5,0),""))</f>
        <v/>
      </c>
      <c r="F310" s="79" t="str">
        <f t="shared" si="22"/>
        <v/>
      </c>
      <c r="G310" s="101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8"/>
      <c r="U310" s="218" t="str">
        <f t="shared" si="26"/>
        <v/>
      </c>
      <c r="V310" s="216" t="s">
        <v>47</v>
      </c>
      <c r="W310" s="102" t="s">
        <v>167</v>
      </c>
      <c r="X310" s="102" t="s">
        <v>168</v>
      </c>
      <c r="Y310" s="103" t="s">
        <v>169</v>
      </c>
      <c r="Z310" s="103" t="s">
        <v>170</v>
      </c>
      <c r="AA310" s="103" t="s">
        <v>47</v>
      </c>
      <c r="AB310" s="103" t="s">
        <v>171</v>
      </c>
      <c r="AC310" s="104" t="s">
        <v>172</v>
      </c>
    </row>
    <row r="311" spans="1:29" ht="25.5" customHeight="1" x14ac:dyDescent="0.35">
      <c r="A311" s="188"/>
      <c r="B311" s="190"/>
      <c r="C311" s="99" t="str">
        <f>IF(B311="","",IF(NOT(ISNUMBER(B311)),"DATA_PC invalida",IF(AND(ISNUMBER(parametros!$C$2),ISNUMBER(parametros!$D$2),B311&gt;=parametros!$C$2,B311&lt;=parametros!$D$2),"C0",IF(AND(ISNUMBER(parametros!$C$3),ISNUMBER(parametros!$D$3),B311&gt;=parametros!$C$3,B311&lt;=parametros!$D$3),"C1",IF(AND(ISNUMBER(parametros!$C$4),ISNUMBER(parametros!$D$4),B311&gt;=parametros!$C$4,B311&lt;=parametros!$D$4),"C2",IF(AND(ISNUMBER(parametros!$C$5),ISNUMBER(parametros!$D$5),B311&gt;=parametros!$C$5,B311&lt;=parametros!$D$5),"C3",IF(AND(ISNUMBER(parametros!$C$6),ISNUMBER(parametros!$D$6),B311&gt;=parametros!$C$6,B311&lt;=parametros!$D$6),"C4","Fora dos ciclos")))))))</f>
        <v/>
      </c>
      <c r="D311" s="100"/>
      <c r="E311" s="78" t="str">
        <f>IF(C311="","",IFERROR(VLOOKUP(C311,parametros!$A$11:$E$15,5,0),""))</f>
        <v/>
      </c>
      <c r="F311" s="79" t="str">
        <f t="shared" si="22"/>
        <v/>
      </c>
      <c r="G311" s="101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8"/>
      <c r="U311" s="218" t="str">
        <f t="shared" si="26"/>
        <v/>
      </c>
      <c r="V311" s="216" t="s">
        <v>47</v>
      </c>
      <c r="W311" s="102" t="s">
        <v>167</v>
      </c>
      <c r="X311" s="102" t="s">
        <v>168</v>
      </c>
      <c r="Y311" s="103" t="s">
        <v>169</v>
      </c>
      <c r="Z311" s="103" t="s">
        <v>170</v>
      </c>
      <c r="AA311" s="103" t="s">
        <v>47</v>
      </c>
      <c r="AB311" s="103" t="s">
        <v>171</v>
      </c>
      <c r="AC311" s="104" t="s">
        <v>172</v>
      </c>
    </row>
    <row r="312" spans="1:29" ht="25.5" customHeight="1" x14ac:dyDescent="0.35">
      <c r="A312" s="188"/>
      <c r="B312" s="190"/>
      <c r="C312" s="99" t="str">
        <f>IF(B312="","",IF(NOT(ISNUMBER(B312)),"DATA_PC invalida",IF(AND(ISNUMBER(parametros!$C$2),ISNUMBER(parametros!$D$2),B312&gt;=parametros!$C$2,B312&lt;=parametros!$D$2),"C0",IF(AND(ISNUMBER(parametros!$C$3),ISNUMBER(parametros!$D$3),B312&gt;=parametros!$C$3,B312&lt;=parametros!$D$3),"C1",IF(AND(ISNUMBER(parametros!$C$4),ISNUMBER(parametros!$D$4),B312&gt;=parametros!$C$4,B312&lt;=parametros!$D$4),"C2",IF(AND(ISNUMBER(parametros!$C$5),ISNUMBER(parametros!$D$5),B312&gt;=parametros!$C$5,B312&lt;=parametros!$D$5),"C3",IF(AND(ISNUMBER(parametros!$C$6),ISNUMBER(parametros!$D$6),B312&gt;=parametros!$C$6,B312&lt;=parametros!$D$6),"C4","Fora dos ciclos")))))))</f>
        <v/>
      </c>
      <c r="D312" s="100"/>
      <c r="E312" s="78" t="str">
        <f>IF(C312="","",IFERROR(VLOOKUP(C312,parametros!$A$11:$E$15,5,0),""))</f>
        <v/>
      </c>
      <c r="F312" s="79" t="str">
        <f t="shared" si="22"/>
        <v/>
      </c>
      <c r="G312" s="101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8"/>
      <c r="U312" s="218" t="str">
        <f t="shared" si="26"/>
        <v/>
      </c>
      <c r="V312" s="216" t="s">
        <v>47</v>
      </c>
      <c r="W312" s="102" t="s">
        <v>167</v>
      </c>
      <c r="X312" s="102" t="s">
        <v>168</v>
      </c>
      <c r="Y312" s="103" t="s">
        <v>169</v>
      </c>
      <c r="Z312" s="103" t="s">
        <v>170</v>
      </c>
      <c r="AA312" s="103" t="s">
        <v>47</v>
      </c>
      <c r="AB312" s="103" t="s">
        <v>171</v>
      </c>
      <c r="AC312" s="104" t="s">
        <v>172</v>
      </c>
    </row>
    <row r="313" spans="1:29" ht="25.5" customHeight="1" x14ac:dyDescent="0.35">
      <c r="A313" s="188"/>
      <c r="B313" s="190"/>
      <c r="C313" s="99" t="str">
        <f>IF(B313="","",IF(NOT(ISNUMBER(B313)),"DATA_PC invalida",IF(AND(ISNUMBER(parametros!$C$2),ISNUMBER(parametros!$D$2),B313&gt;=parametros!$C$2,B313&lt;=parametros!$D$2),"C0",IF(AND(ISNUMBER(parametros!$C$3),ISNUMBER(parametros!$D$3),B313&gt;=parametros!$C$3,B313&lt;=parametros!$D$3),"C1",IF(AND(ISNUMBER(parametros!$C$4),ISNUMBER(parametros!$D$4),B313&gt;=parametros!$C$4,B313&lt;=parametros!$D$4),"C2",IF(AND(ISNUMBER(parametros!$C$5),ISNUMBER(parametros!$D$5),B313&gt;=parametros!$C$5,B313&lt;=parametros!$D$5),"C3",IF(AND(ISNUMBER(parametros!$C$6),ISNUMBER(parametros!$D$6),B313&gt;=parametros!$C$6,B313&lt;=parametros!$D$6),"C4","Fora dos ciclos")))))))</f>
        <v/>
      </c>
      <c r="D313" s="100"/>
      <c r="E313" s="78" t="str">
        <f>IF(C313="","",IFERROR(VLOOKUP(C313,parametros!$A$11:$E$15,5,0),""))</f>
        <v/>
      </c>
      <c r="F313" s="79" t="str">
        <f t="shared" si="22"/>
        <v/>
      </c>
      <c r="G313" s="101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8"/>
      <c r="U313" s="218" t="str">
        <f t="shared" si="26"/>
        <v/>
      </c>
      <c r="V313" s="216" t="s">
        <v>47</v>
      </c>
      <c r="W313" s="102" t="s">
        <v>167</v>
      </c>
      <c r="X313" s="102" t="s">
        <v>168</v>
      </c>
      <c r="Y313" s="103" t="s">
        <v>169</v>
      </c>
      <c r="Z313" s="103" t="s">
        <v>170</v>
      </c>
      <c r="AA313" s="103" t="s">
        <v>47</v>
      </c>
      <c r="AB313" s="103" t="s">
        <v>171</v>
      </c>
      <c r="AC313" s="104" t="s">
        <v>172</v>
      </c>
    </row>
    <row r="314" spans="1:29" ht="25.5" customHeight="1" x14ac:dyDescent="0.35">
      <c r="A314" s="188"/>
      <c r="B314" s="190"/>
      <c r="C314" s="99" t="str">
        <f>IF(B314="","",IF(NOT(ISNUMBER(B314)),"DATA_PC invalida",IF(AND(ISNUMBER(parametros!$C$2),ISNUMBER(parametros!$D$2),B314&gt;=parametros!$C$2,B314&lt;=parametros!$D$2),"C0",IF(AND(ISNUMBER(parametros!$C$3),ISNUMBER(parametros!$D$3),B314&gt;=parametros!$C$3,B314&lt;=parametros!$D$3),"C1",IF(AND(ISNUMBER(parametros!$C$4),ISNUMBER(parametros!$D$4),B314&gt;=parametros!$C$4,B314&lt;=parametros!$D$4),"C2",IF(AND(ISNUMBER(parametros!$C$5),ISNUMBER(parametros!$D$5),B314&gt;=parametros!$C$5,B314&lt;=parametros!$D$5),"C3",IF(AND(ISNUMBER(parametros!$C$6),ISNUMBER(parametros!$D$6),B314&gt;=parametros!$C$6,B314&lt;=parametros!$D$6),"C4","Fora dos ciclos")))))))</f>
        <v/>
      </c>
      <c r="D314" s="100"/>
      <c r="E314" s="78" t="str">
        <f>IF(C314="","",IFERROR(VLOOKUP(C314,parametros!$A$11:$E$15,5,0),""))</f>
        <v/>
      </c>
      <c r="F314" s="79" t="str">
        <f t="shared" si="22"/>
        <v/>
      </c>
      <c r="G314" s="101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8"/>
      <c r="U314" s="218" t="str">
        <f t="shared" si="26"/>
        <v/>
      </c>
      <c r="V314" s="216" t="s">
        <v>47</v>
      </c>
      <c r="W314" s="102" t="s">
        <v>167</v>
      </c>
      <c r="X314" s="102" t="s">
        <v>168</v>
      </c>
      <c r="Y314" s="103" t="s">
        <v>169</v>
      </c>
      <c r="Z314" s="103" t="s">
        <v>170</v>
      </c>
      <c r="AA314" s="103" t="s">
        <v>47</v>
      </c>
      <c r="AB314" s="103" t="s">
        <v>171</v>
      </c>
      <c r="AC314" s="104" t="s">
        <v>172</v>
      </c>
    </row>
    <row r="315" spans="1:29" ht="25.5" customHeight="1" x14ac:dyDescent="0.35">
      <c r="A315" s="188"/>
      <c r="B315" s="190"/>
      <c r="C315" s="99" t="str">
        <f>IF(B315="","",IF(NOT(ISNUMBER(B315)),"DATA_PC invalida",IF(AND(ISNUMBER(parametros!$C$2),ISNUMBER(parametros!$D$2),B315&gt;=parametros!$C$2,B315&lt;=parametros!$D$2),"C0",IF(AND(ISNUMBER(parametros!$C$3),ISNUMBER(parametros!$D$3),B315&gt;=parametros!$C$3,B315&lt;=parametros!$D$3),"C1",IF(AND(ISNUMBER(parametros!$C$4),ISNUMBER(parametros!$D$4),B315&gt;=parametros!$C$4,B315&lt;=parametros!$D$4),"C2",IF(AND(ISNUMBER(parametros!$C$5),ISNUMBER(parametros!$D$5),B315&gt;=parametros!$C$5,B315&lt;=parametros!$D$5),"C3",IF(AND(ISNUMBER(parametros!$C$6),ISNUMBER(parametros!$D$6),B315&gt;=parametros!$C$6,B315&lt;=parametros!$D$6),"C4","Fora dos ciclos")))))))</f>
        <v/>
      </c>
      <c r="D315" s="100"/>
      <c r="E315" s="78" t="str">
        <f>IF(C315="","",IFERROR(VLOOKUP(C315,parametros!$A$11:$E$15,5,0),""))</f>
        <v/>
      </c>
      <c r="F315" s="79" t="str">
        <f t="shared" si="22"/>
        <v/>
      </c>
      <c r="G315" s="101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8"/>
      <c r="U315" s="218" t="str">
        <f t="shared" si="26"/>
        <v/>
      </c>
      <c r="V315" s="216" t="s">
        <v>47</v>
      </c>
      <c r="W315" s="102" t="s">
        <v>167</v>
      </c>
      <c r="X315" s="102" t="s">
        <v>168</v>
      </c>
      <c r="Y315" s="103" t="s">
        <v>169</v>
      </c>
      <c r="Z315" s="103" t="s">
        <v>170</v>
      </c>
      <c r="AA315" s="103" t="s">
        <v>47</v>
      </c>
      <c r="AB315" s="103" t="s">
        <v>171</v>
      </c>
      <c r="AC315" s="104" t="s">
        <v>172</v>
      </c>
    </row>
    <row r="316" spans="1:29" ht="25.5" customHeight="1" x14ac:dyDescent="0.35">
      <c r="A316" s="188"/>
      <c r="B316" s="190"/>
      <c r="C316" s="99" t="str">
        <f>IF(B316="","",IF(NOT(ISNUMBER(B316)),"DATA_PC invalida",IF(AND(ISNUMBER(parametros!$C$2),ISNUMBER(parametros!$D$2),B316&gt;=parametros!$C$2,B316&lt;=parametros!$D$2),"C0",IF(AND(ISNUMBER(parametros!$C$3),ISNUMBER(parametros!$D$3),B316&gt;=parametros!$C$3,B316&lt;=parametros!$D$3),"C1",IF(AND(ISNUMBER(parametros!$C$4),ISNUMBER(parametros!$D$4),B316&gt;=parametros!$C$4,B316&lt;=parametros!$D$4),"C2",IF(AND(ISNUMBER(parametros!$C$5),ISNUMBER(parametros!$D$5),B316&gt;=parametros!$C$5,B316&lt;=parametros!$D$5),"C3",IF(AND(ISNUMBER(parametros!$C$6),ISNUMBER(parametros!$D$6),B316&gt;=parametros!$C$6,B316&lt;=parametros!$D$6),"C4","Fora dos ciclos")))))))</f>
        <v/>
      </c>
      <c r="D316" s="100"/>
      <c r="E316" s="78" t="str">
        <f>IF(C316="","",IFERROR(VLOOKUP(C316,parametros!$A$11:$E$15,5,0),""))</f>
        <v/>
      </c>
      <c r="F316" s="79" t="str">
        <f t="shared" si="22"/>
        <v/>
      </c>
      <c r="G316" s="101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8"/>
      <c r="U316" s="218" t="str">
        <f t="shared" si="26"/>
        <v/>
      </c>
      <c r="V316" s="216" t="s">
        <v>47</v>
      </c>
      <c r="W316" s="102" t="s">
        <v>167</v>
      </c>
      <c r="X316" s="102" t="s">
        <v>168</v>
      </c>
      <c r="Y316" s="103" t="s">
        <v>169</v>
      </c>
      <c r="Z316" s="103" t="s">
        <v>170</v>
      </c>
      <c r="AA316" s="103" t="s">
        <v>47</v>
      </c>
      <c r="AB316" s="103" t="s">
        <v>171</v>
      </c>
      <c r="AC316" s="104" t="s">
        <v>172</v>
      </c>
    </row>
    <row r="317" spans="1:29" ht="25.5" customHeight="1" x14ac:dyDescent="0.35">
      <c r="A317" s="188"/>
      <c r="B317" s="190"/>
      <c r="C317" s="99" t="str">
        <f>IF(B317="","",IF(NOT(ISNUMBER(B317)),"DATA_PC invalida",IF(AND(ISNUMBER(parametros!$C$2),ISNUMBER(parametros!$D$2),B317&gt;=parametros!$C$2,B317&lt;=parametros!$D$2),"C0",IF(AND(ISNUMBER(parametros!$C$3),ISNUMBER(parametros!$D$3),B317&gt;=parametros!$C$3,B317&lt;=parametros!$D$3),"C1",IF(AND(ISNUMBER(parametros!$C$4),ISNUMBER(parametros!$D$4),B317&gt;=parametros!$C$4,B317&lt;=parametros!$D$4),"C2",IF(AND(ISNUMBER(parametros!$C$5),ISNUMBER(parametros!$D$5),B317&gt;=parametros!$C$5,B317&lt;=parametros!$D$5),"C3",IF(AND(ISNUMBER(parametros!$C$6),ISNUMBER(parametros!$D$6),B317&gt;=parametros!$C$6,B317&lt;=parametros!$D$6),"C4","Fora dos ciclos")))))))</f>
        <v/>
      </c>
      <c r="D317" s="100"/>
      <c r="E317" s="78" t="str">
        <f>IF(C317="","",IFERROR(VLOOKUP(C317,parametros!$A$11:$E$15,5,0),""))</f>
        <v/>
      </c>
      <c r="F317" s="79" t="str">
        <f t="shared" si="22"/>
        <v/>
      </c>
      <c r="G317" s="101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8"/>
      <c r="U317" s="218" t="str">
        <f t="shared" si="26"/>
        <v/>
      </c>
      <c r="V317" s="216" t="s">
        <v>47</v>
      </c>
      <c r="W317" s="102" t="s">
        <v>167</v>
      </c>
      <c r="X317" s="102" t="s">
        <v>168</v>
      </c>
      <c r="Y317" s="103" t="s">
        <v>169</v>
      </c>
      <c r="Z317" s="103" t="s">
        <v>170</v>
      </c>
      <c r="AA317" s="103" t="s">
        <v>47</v>
      </c>
      <c r="AB317" s="103" t="s">
        <v>171</v>
      </c>
      <c r="AC317" s="104" t="s">
        <v>172</v>
      </c>
    </row>
    <row r="318" spans="1:29" ht="25.5" customHeight="1" x14ac:dyDescent="0.35">
      <c r="A318" s="188"/>
      <c r="B318" s="190"/>
      <c r="C318" s="99" t="str">
        <f>IF(B318="","",IF(NOT(ISNUMBER(B318)),"DATA_PC invalida",IF(AND(ISNUMBER(parametros!$C$2),ISNUMBER(parametros!$D$2),B318&gt;=parametros!$C$2,B318&lt;=parametros!$D$2),"C0",IF(AND(ISNUMBER(parametros!$C$3),ISNUMBER(parametros!$D$3),B318&gt;=parametros!$C$3,B318&lt;=parametros!$D$3),"C1",IF(AND(ISNUMBER(parametros!$C$4),ISNUMBER(parametros!$D$4),B318&gt;=parametros!$C$4,B318&lt;=parametros!$D$4),"C2",IF(AND(ISNUMBER(parametros!$C$5),ISNUMBER(parametros!$D$5),B318&gt;=parametros!$C$5,B318&lt;=parametros!$D$5),"C3",IF(AND(ISNUMBER(parametros!$C$6),ISNUMBER(parametros!$D$6),B318&gt;=parametros!$C$6,B318&lt;=parametros!$D$6),"C4","Fora dos ciclos")))))))</f>
        <v/>
      </c>
      <c r="D318" s="100"/>
      <c r="E318" s="78" t="str">
        <f>IF(C318="","",IFERROR(VLOOKUP(C318,parametros!$A$11:$E$15,5,0),""))</f>
        <v/>
      </c>
      <c r="F318" s="79" t="str">
        <f t="shared" si="22"/>
        <v/>
      </c>
      <c r="G318" s="101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8"/>
      <c r="U318" s="218" t="str">
        <f t="shared" si="26"/>
        <v/>
      </c>
      <c r="V318" s="216" t="s">
        <v>47</v>
      </c>
      <c r="W318" s="102" t="s">
        <v>167</v>
      </c>
      <c r="X318" s="102" t="s">
        <v>168</v>
      </c>
      <c r="Y318" s="103" t="s">
        <v>169</v>
      </c>
      <c r="Z318" s="103" t="s">
        <v>170</v>
      </c>
      <c r="AA318" s="103" t="s">
        <v>47</v>
      </c>
      <c r="AB318" s="103" t="s">
        <v>171</v>
      </c>
      <c r="AC318" s="104" t="s">
        <v>172</v>
      </c>
    </row>
    <row r="319" spans="1:29" ht="25.5" customHeight="1" x14ac:dyDescent="0.35">
      <c r="A319" s="188"/>
      <c r="B319" s="190"/>
      <c r="C319" s="99" t="str">
        <f>IF(B319="","",IF(NOT(ISNUMBER(B319)),"DATA_PC invalida",IF(AND(ISNUMBER(parametros!$C$2),ISNUMBER(parametros!$D$2),B319&gt;=parametros!$C$2,B319&lt;=parametros!$D$2),"C0",IF(AND(ISNUMBER(parametros!$C$3),ISNUMBER(parametros!$D$3),B319&gt;=parametros!$C$3,B319&lt;=parametros!$D$3),"C1",IF(AND(ISNUMBER(parametros!$C$4),ISNUMBER(parametros!$D$4),B319&gt;=parametros!$C$4,B319&lt;=parametros!$D$4),"C2",IF(AND(ISNUMBER(parametros!$C$5),ISNUMBER(parametros!$D$5),B319&gt;=parametros!$C$5,B319&lt;=parametros!$D$5),"C3",IF(AND(ISNUMBER(parametros!$C$6),ISNUMBER(parametros!$D$6),B319&gt;=parametros!$C$6,B319&lt;=parametros!$D$6),"C4","Fora dos ciclos")))))))</f>
        <v/>
      </c>
      <c r="D319" s="100"/>
      <c r="E319" s="78" t="str">
        <f>IF(C319="","",IFERROR(VLOOKUP(C319,parametros!$A$11:$E$15,5,0),""))</f>
        <v/>
      </c>
      <c r="F319" s="79" t="str">
        <f t="shared" si="22"/>
        <v/>
      </c>
      <c r="G319" s="101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8"/>
      <c r="U319" s="218" t="str">
        <f t="shared" si="26"/>
        <v/>
      </c>
      <c r="V319" s="216" t="s">
        <v>47</v>
      </c>
      <c r="W319" s="102" t="s">
        <v>167</v>
      </c>
      <c r="X319" s="102" t="s">
        <v>168</v>
      </c>
      <c r="Y319" s="103" t="s">
        <v>169</v>
      </c>
      <c r="Z319" s="103" t="s">
        <v>170</v>
      </c>
      <c r="AA319" s="103" t="s">
        <v>47</v>
      </c>
      <c r="AB319" s="103" t="s">
        <v>171</v>
      </c>
      <c r="AC319" s="104" t="s">
        <v>172</v>
      </c>
    </row>
    <row r="320" spans="1:29" ht="25.5" customHeight="1" x14ac:dyDescent="0.35">
      <c r="A320" s="188"/>
      <c r="B320" s="190"/>
      <c r="C320" s="99" t="str">
        <f>IF(B320="","",IF(NOT(ISNUMBER(B320)),"DATA_PC invalida",IF(AND(ISNUMBER(parametros!$C$2),ISNUMBER(parametros!$D$2),B320&gt;=parametros!$C$2,B320&lt;=parametros!$D$2),"C0",IF(AND(ISNUMBER(parametros!$C$3),ISNUMBER(parametros!$D$3),B320&gt;=parametros!$C$3,B320&lt;=parametros!$D$3),"C1",IF(AND(ISNUMBER(parametros!$C$4),ISNUMBER(parametros!$D$4),B320&gt;=parametros!$C$4,B320&lt;=parametros!$D$4),"C2",IF(AND(ISNUMBER(parametros!$C$5),ISNUMBER(parametros!$D$5),B320&gt;=parametros!$C$5,B320&lt;=parametros!$D$5),"C3",IF(AND(ISNUMBER(parametros!$C$6),ISNUMBER(parametros!$D$6),B320&gt;=parametros!$C$6,B320&lt;=parametros!$D$6),"C4","Fora dos ciclos")))))))</f>
        <v/>
      </c>
      <c r="D320" s="100"/>
      <c r="E320" s="78" t="str">
        <f>IF(C320="","",IFERROR(VLOOKUP(C320,parametros!$A$11:$E$15,5,0),""))</f>
        <v/>
      </c>
      <c r="F320" s="79" t="str">
        <f t="shared" si="22"/>
        <v/>
      </c>
      <c r="G320" s="101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8"/>
      <c r="U320" s="218" t="str">
        <f t="shared" si="26"/>
        <v/>
      </c>
      <c r="V320" s="216" t="s">
        <v>47</v>
      </c>
      <c r="W320" s="102" t="s">
        <v>167</v>
      </c>
      <c r="X320" s="102" t="s">
        <v>168</v>
      </c>
      <c r="Y320" s="103" t="s">
        <v>169</v>
      </c>
      <c r="Z320" s="103" t="s">
        <v>170</v>
      </c>
      <c r="AA320" s="103" t="s">
        <v>47</v>
      </c>
      <c r="AB320" s="103" t="s">
        <v>171</v>
      </c>
      <c r="AC320" s="104" t="s">
        <v>172</v>
      </c>
    </row>
    <row r="321" spans="1:29" ht="25.5" customHeight="1" x14ac:dyDescent="0.35">
      <c r="A321" s="188"/>
      <c r="B321" s="190"/>
      <c r="C321" s="99" t="str">
        <f>IF(B321="","",IF(NOT(ISNUMBER(B321)),"DATA_PC invalida",IF(AND(ISNUMBER(parametros!$C$2),ISNUMBER(parametros!$D$2),B321&gt;=parametros!$C$2,B321&lt;=parametros!$D$2),"C0",IF(AND(ISNUMBER(parametros!$C$3),ISNUMBER(parametros!$D$3),B321&gt;=parametros!$C$3,B321&lt;=parametros!$D$3),"C1",IF(AND(ISNUMBER(parametros!$C$4),ISNUMBER(parametros!$D$4),B321&gt;=parametros!$C$4,B321&lt;=parametros!$D$4),"C2",IF(AND(ISNUMBER(parametros!$C$5),ISNUMBER(parametros!$D$5),B321&gt;=parametros!$C$5,B321&lt;=parametros!$D$5),"C3",IF(AND(ISNUMBER(parametros!$C$6),ISNUMBER(parametros!$D$6),B321&gt;=parametros!$C$6,B321&lt;=parametros!$D$6),"C4","Fora dos ciclos")))))))</f>
        <v/>
      </c>
      <c r="D321" s="100"/>
      <c r="E321" s="78" t="str">
        <f>IF(C321="","",IFERROR(VLOOKUP(C321,parametros!$A$11:$E$15,5,0),""))</f>
        <v/>
      </c>
      <c r="F321" s="79" t="str">
        <f t="shared" si="22"/>
        <v/>
      </c>
      <c r="G321" s="101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8"/>
      <c r="U321" s="218" t="str">
        <f t="shared" si="26"/>
        <v/>
      </c>
      <c r="V321" s="216" t="s">
        <v>47</v>
      </c>
      <c r="W321" s="102" t="s">
        <v>167</v>
      </c>
      <c r="X321" s="102" t="s">
        <v>168</v>
      </c>
      <c r="Y321" s="103" t="s">
        <v>169</v>
      </c>
      <c r="Z321" s="103" t="s">
        <v>170</v>
      </c>
      <c r="AA321" s="103" t="s">
        <v>47</v>
      </c>
      <c r="AB321" s="103" t="s">
        <v>171</v>
      </c>
      <c r="AC321" s="104" t="s">
        <v>172</v>
      </c>
    </row>
    <row r="322" spans="1:29" ht="25.5" customHeight="1" x14ac:dyDescent="0.35">
      <c r="A322" s="188"/>
      <c r="B322" s="190"/>
      <c r="C322" s="99" t="str">
        <f>IF(B322="","",IF(NOT(ISNUMBER(B322)),"DATA_PC invalida",IF(AND(ISNUMBER(parametros!$C$2),ISNUMBER(parametros!$D$2),B322&gt;=parametros!$C$2,B322&lt;=parametros!$D$2),"C0",IF(AND(ISNUMBER(parametros!$C$3),ISNUMBER(parametros!$D$3),B322&gt;=parametros!$C$3,B322&lt;=parametros!$D$3),"C1",IF(AND(ISNUMBER(parametros!$C$4),ISNUMBER(parametros!$D$4),B322&gt;=parametros!$C$4,B322&lt;=parametros!$D$4),"C2",IF(AND(ISNUMBER(parametros!$C$5),ISNUMBER(parametros!$D$5),B322&gt;=parametros!$C$5,B322&lt;=parametros!$D$5),"C3",IF(AND(ISNUMBER(parametros!$C$6),ISNUMBER(parametros!$D$6),B322&gt;=parametros!$C$6,B322&lt;=parametros!$D$6),"C4","Fora dos ciclos")))))))</f>
        <v/>
      </c>
      <c r="D322" s="100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101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8"/>
      <c r="U322" s="218" t="str">
        <f t="shared" ref="U322:U385" si="31">IF(OR($D322="",$H322=""),"",ROUND($D322+$H322,2))</f>
        <v/>
      </c>
      <c r="V322" s="216" t="s">
        <v>47</v>
      </c>
      <c r="W322" s="102" t="s">
        <v>167</v>
      </c>
      <c r="X322" s="102" t="s">
        <v>168</v>
      </c>
      <c r="Y322" s="103" t="s">
        <v>169</v>
      </c>
      <c r="Z322" s="103" t="s">
        <v>170</v>
      </c>
      <c r="AA322" s="103" t="s">
        <v>47</v>
      </c>
      <c r="AB322" s="103" t="s">
        <v>171</v>
      </c>
      <c r="AC322" s="104" t="s">
        <v>172</v>
      </c>
    </row>
    <row r="323" spans="1:29" ht="25.5" customHeight="1" x14ac:dyDescent="0.35">
      <c r="A323" s="188"/>
      <c r="B323" s="190"/>
      <c r="C323" s="99" t="str">
        <f>IF(B323="","",IF(NOT(ISNUMBER(B323)),"DATA_PC invalida",IF(AND(ISNUMBER(parametros!$C$2),ISNUMBER(parametros!$D$2),B323&gt;=parametros!$C$2,B323&lt;=parametros!$D$2),"C0",IF(AND(ISNUMBER(parametros!$C$3),ISNUMBER(parametros!$D$3),B323&gt;=parametros!$C$3,B323&lt;=parametros!$D$3),"C1",IF(AND(ISNUMBER(parametros!$C$4),ISNUMBER(parametros!$D$4),B323&gt;=parametros!$C$4,B323&lt;=parametros!$D$4),"C2",IF(AND(ISNUMBER(parametros!$C$5),ISNUMBER(parametros!$D$5),B323&gt;=parametros!$C$5,B323&lt;=parametros!$D$5),"C3",IF(AND(ISNUMBER(parametros!$C$6),ISNUMBER(parametros!$D$6),B323&gt;=parametros!$C$6,B323&lt;=parametros!$D$6),"C4","Fora dos ciclos")))))))</f>
        <v/>
      </c>
      <c r="D323" s="100"/>
      <c r="E323" s="78" t="str">
        <f>IF(C323="","",IFERROR(VLOOKUP(C323,parametros!$A$11:$E$15,5,0),""))</f>
        <v/>
      </c>
      <c r="F323" s="79" t="str">
        <f t="shared" si="27"/>
        <v/>
      </c>
      <c r="G323" s="101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8"/>
      <c r="U323" s="218" t="str">
        <f t="shared" si="31"/>
        <v/>
      </c>
      <c r="V323" s="216" t="s">
        <v>47</v>
      </c>
      <c r="W323" s="102" t="s">
        <v>167</v>
      </c>
      <c r="X323" s="102" t="s">
        <v>168</v>
      </c>
      <c r="Y323" s="103" t="s">
        <v>169</v>
      </c>
      <c r="Z323" s="103" t="s">
        <v>170</v>
      </c>
      <c r="AA323" s="103" t="s">
        <v>47</v>
      </c>
      <c r="AB323" s="103" t="s">
        <v>171</v>
      </c>
      <c r="AC323" s="104" t="s">
        <v>172</v>
      </c>
    </row>
    <row r="324" spans="1:29" ht="25.5" customHeight="1" x14ac:dyDescent="0.35">
      <c r="A324" s="188"/>
      <c r="B324" s="190"/>
      <c r="C324" s="99" t="str">
        <f>IF(B324="","",IF(NOT(ISNUMBER(B324)),"DATA_PC invalida",IF(AND(ISNUMBER(parametros!$C$2),ISNUMBER(parametros!$D$2),B324&gt;=parametros!$C$2,B324&lt;=parametros!$D$2),"C0",IF(AND(ISNUMBER(parametros!$C$3),ISNUMBER(parametros!$D$3),B324&gt;=parametros!$C$3,B324&lt;=parametros!$D$3),"C1",IF(AND(ISNUMBER(parametros!$C$4),ISNUMBER(parametros!$D$4),B324&gt;=parametros!$C$4,B324&lt;=parametros!$D$4),"C2",IF(AND(ISNUMBER(parametros!$C$5),ISNUMBER(parametros!$D$5),B324&gt;=parametros!$C$5,B324&lt;=parametros!$D$5),"C3",IF(AND(ISNUMBER(parametros!$C$6),ISNUMBER(parametros!$D$6),B324&gt;=parametros!$C$6,B324&lt;=parametros!$D$6),"C4","Fora dos ciclos")))))))</f>
        <v/>
      </c>
      <c r="D324" s="100"/>
      <c r="E324" s="78" t="str">
        <f>IF(C324="","",IFERROR(VLOOKUP(C324,parametros!$A$11:$E$15,5,0),""))</f>
        <v/>
      </c>
      <c r="F324" s="79" t="str">
        <f t="shared" si="27"/>
        <v/>
      </c>
      <c r="G324" s="101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8"/>
      <c r="U324" s="218" t="str">
        <f t="shared" si="31"/>
        <v/>
      </c>
      <c r="V324" s="216" t="s">
        <v>47</v>
      </c>
      <c r="W324" s="102" t="s">
        <v>167</v>
      </c>
      <c r="X324" s="102" t="s">
        <v>168</v>
      </c>
      <c r="Y324" s="103" t="s">
        <v>169</v>
      </c>
      <c r="Z324" s="103" t="s">
        <v>170</v>
      </c>
      <c r="AA324" s="103" t="s">
        <v>47</v>
      </c>
      <c r="AB324" s="103" t="s">
        <v>171</v>
      </c>
      <c r="AC324" s="104" t="s">
        <v>172</v>
      </c>
    </row>
    <row r="325" spans="1:29" ht="25.5" customHeight="1" x14ac:dyDescent="0.35">
      <c r="A325" s="188"/>
      <c r="B325" s="190"/>
      <c r="C325" s="99" t="str">
        <f>IF(B325="","",IF(NOT(ISNUMBER(B325)),"DATA_PC invalida",IF(AND(ISNUMBER(parametros!$C$2),ISNUMBER(parametros!$D$2),B325&gt;=parametros!$C$2,B325&lt;=parametros!$D$2),"C0",IF(AND(ISNUMBER(parametros!$C$3),ISNUMBER(parametros!$D$3),B325&gt;=parametros!$C$3,B325&lt;=parametros!$D$3),"C1",IF(AND(ISNUMBER(parametros!$C$4),ISNUMBER(parametros!$D$4),B325&gt;=parametros!$C$4,B325&lt;=parametros!$D$4),"C2",IF(AND(ISNUMBER(parametros!$C$5),ISNUMBER(parametros!$D$5),B325&gt;=parametros!$C$5,B325&lt;=parametros!$D$5),"C3",IF(AND(ISNUMBER(parametros!$C$6),ISNUMBER(parametros!$D$6),B325&gt;=parametros!$C$6,B325&lt;=parametros!$D$6),"C4","Fora dos ciclos")))))))</f>
        <v/>
      </c>
      <c r="D325" s="100"/>
      <c r="E325" s="78" t="str">
        <f>IF(C325="","",IFERROR(VLOOKUP(C325,parametros!$A$11:$E$15,5,0),""))</f>
        <v/>
      </c>
      <c r="F325" s="79" t="str">
        <f t="shared" si="27"/>
        <v/>
      </c>
      <c r="G325" s="101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8"/>
      <c r="U325" s="218" t="str">
        <f t="shared" si="31"/>
        <v/>
      </c>
      <c r="V325" s="216" t="s">
        <v>47</v>
      </c>
      <c r="W325" s="102" t="s">
        <v>167</v>
      </c>
      <c r="X325" s="102" t="s">
        <v>168</v>
      </c>
      <c r="Y325" s="103" t="s">
        <v>169</v>
      </c>
      <c r="Z325" s="103" t="s">
        <v>170</v>
      </c>
      <c r="AA325" s="103" t="s">
        <v>47</v>
      </c>
      <c r="AB325" s="103" t="s">
        <v>171</v>
      </c>
      <c r="AC325" s="104" t="s">
        <v>172</v>
      </c>
    </row>
    <row r="326" spans="1:29" ht="25.5" customHeight="1" x14ac:dyDescent="0.35">
      <c r="A326" s="188"/>
      <c r="B326" s="190"/>
      <c r="C326" s="99" t="str">
        <f>IF(B326="","",IF(NOT(ISNUMBER(B326)),"DATA_PC invalida",IF(AND(ISNUMBER(parametros!$C$2),ISNUMBER(parametros!$D$2),B326&gt;=parametros!$C$2,B326&lt;=parametros!$D$2),"C0",IF(AND(ISNUMBER(parametros!$C$3),ISNUMBER(parametros!$D$3),B326&gt;=parametros!$C$3,B326&lt;=parametros!$D$3),"C1",IF(AND(ISNUMBER(parametros!$C$4),ISNUMBER(parametros!$D$4),B326&gt;=parametros!$C$4,B326&lt;=parametros!$D$4),"C2",IF(AND(ISNUMBER(parametros!$C$5),ISNUMBER(parametros!$D$5),B326&gt;=parametros!$C$5,B326&lt;=parametros!$D$5),"C3",IF(AND(ISNUMBER(parametros!$C$6),ISNUMBER(parametros!$D$6),B326&gt;=parametros!$C$6,B326&lt;=parametros!$D$6),"C4","Fora dos ciclos")))))))</f>
        <v/>
      </c>
      <c r="D326" s="100"/>
      <c r="E326" s="78" t="str">
        <f>IF(C326="","",IFERROR(VLOOKUP(C326,parametros!$A$11:$E$15,5,0),""))</f>
        <v/>
      </c>
      <c r="F326" s="79" t="str">
        <f t="shared" si="27"/>
        <v/>
      </c>
      <c r="G326" s="101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8"/>
      <c r="U326" s="218" t="str">
        <f t="shared" si="31"/>
        <v/>
      </c>
      <c r="V326" s="216" t="s">
        <v>47</v>
      </c>
      <c r="W326" s="102" t="s">
        <v>167</v>
      </c>
      <c r="X326" s="102" t="s">
        <v>168</v>
      </c>
      <c r="Y326" s="103" t="s">
        <v>169</v>
      </c>
      <c r="Z326" s="103" t="s">
        <v>170</v>
      </c>
      <c r="AA326" s="103" t="s">
        <v>47</v>
      </c>
      <c r="AB326" s="103" t="s">
        <v>171</v>
      </c>
      <c r="AC326" s="104" t="s">
        <v>172</v>
      </c>
    </row>
    <row r="327" spans="1:29" ht="25.5" customHeight="1" x14ac:dyDescent="0.35">
      <c r="A327" s="188"/>
      <c r="B327" s="190"/>
      <c r="C327" s="99" t="str">
        <f>IF(B327="","",IF(NOT(ISNUMBER(B327)),"DATA_PC invalida",IF(AND(ISNUMBER(parametros!$C$2),ISNUMBER(parametros!$D$2),B327&gt;=parametros!$C$2,B327&lt;=parametros!$D$2),"C0",IF(AND(ISNUMBER(parametros!$C$3),ISNUMBER(parametros!$D$3),B327&gt;=parametros!$C$3,B327&lt;=parametros!$D$3),"C1",IF(AND(ISNUMBER(parametros!$C$4),ISNUMBER(parametros!$D$4),B327&gt;=parametros!$C$4,B327&lt;=parametros!$D$4),"C2",IF(AND(ISNUMBER(parametros!$C$5),ISNUMBER(parametros!$D$5),B327&gt;=parametros!$C$5,B327&lt;=parametros!$D$5),"C3",IF(AND(ISNUMBER(parametros!$C$6),ISNUMBER(parametros!$D$6),B327&gt;=parametros!$C$6,B327&lt;=parametros!$D$6),"C4","Fora dos ciclos")))))))</f>
        <v/>
      </c>
      <c r="D327" s="100"/>
      <c r="E327" s="78" t="str">
        <f>IF(C327="","",IFERROR(VLOOKUP(C327,parametros!$A$11:$E$15,5,0),""))</f>
        <v/>
      </c>
      <c r="F327" s="79" t="str">
        <f t="shared" si="27"/>
        <v/>
      </c>
      <c r="G327" s="101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8"/>
      <c r="U327" s="218" t="str">
        <f t="shared" si="31"/>
        <v/>
      </c>
      <c r="V327" s="216" t="s">
        <v>47</v>
      </c>
      <c r="W327" s="102" t="s">
        <v>167</v>
      </c>
      <c r="X327" s="102" t="s">
        <v>168</v>
      </c>
      <c r="Y327" s="103" t="s">
        <v>169</v>
      </c>
      <c r="Z327" s="103" t="s">
        <v>170</v>
      </c>
      <c r="AA327" s="103" t="s">
        <v>47</v>
      </c>
      <c r="AB327" s="103" t="s">
        <v>171</v>
      </c>
      <c r="AC327" s="104" t="s">
        <v>172</v>
      </c>
    </row>
    <row r="328" spans="1:29" ht="25.5" customHeight="1" x14ac:dyDescent="0.35">
      <c r="A328" s="188"/>
      <c r="B328" s="190"/>
      <c r="C328" s="99" t="str">
        <f>IF(B328="","",IF(NOT(ISNUMBER(B328)),"DATA_PC invalida",IF(AND(ISNUMBER(parametros!$C$2),ISNUMBER(parametros!$D$2),B328&gt;=parametros!$C$2,B328&lt;=parametros!$D$2),"C0",IF(AND(ISNUMBER(parametros!$C$3),ISNUMBER(parametros!$D$3),B328&gt;=parametros!$C$3,B328&lt;=parametros!$D$3),"C1",IF(AND(ISNUMBER(parametros!$C$4),ISNUMBER(parametros!$D$4),B328&gt;=parametros!$C$4,B328&lt;=parametros!$D$4),"C2",IF(AND(ISNUMBER(parametros!$C$5),ISNUMBER(parametros!$D$5),B328&gt;=parametros!$C$5,B328&lt;=parametros!$D$5),"C3",IF(AND(ISNUMBER(parametros!$C$6),ISNUMBER(parametros!$D$6),B328&gt;=parametros!$C$6,B328&lt;=parametros!$D$6),"C4","Fora dos ciclos")))))))</f>
        <v/>
      </c>
      <c r="D328" s="100"/>
      <c r="E328" s="78" t="str">
        <f>IF(C328="","",IFERROR(VLOOKUP(C328,parametros!$A$11:$E$15,5,0),""))</f>
        <v/>
      </c>
      <c r="F328" s="79" t="str">
        <f t="shared" si="27"/>
        <v/>
      </c>
      <c r="G328" s="101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8"/>
      <c r="U328" s="218" t="str">
        <f t="shared" si="31"/>
        <v/>
      </c>
      <c r="V328" s="216" t="s">
        <v>47</v>
      </c>
      <c r="W328" s="102" t="s">
        <v>167</v>
      </c>
      <c r="X328" s="102" t="s">
        <v>168</v>
      </c>
      <c r="Y328" s="103" t="s">
        <v>169</v>
      </c>
      <c r="Z328" s="103" t="s">
        <v>170</v>
      </c>
      <c r="AA328" s="103" t="s">
        <v>47</v>
      </c>
      <c r="AB328" s="103" t="s">
        <v>171</v>
      </c>
      <c r="AC328" s="104" t="s">
        <v>172</v>
      </c>
    </row>
    <row r="329" spans="1:29" ht="25.5" customHeight="1" x14ac:dyDescent="0.35">
      <c r="A329" s="188"/>
      <c r="B329" s="190"/>
      <c r="C329" s="99" t="str">
        <f>IF(B329="","",IF(NOT(ISNUMBER(B329)),"DATA_PC invalida",IF(AND(ISNUMBER(parametros!$C$2),ISNUMBER(parametros!$D$2),B329&gt;=parametros!$C$2,B329&lt;=parametros!$D$2),"C0",IF(AND(ISNUMBER(parametros!$C$3),ISNUMBER(parametros!$D$3),B329&gt;=parametros!$C$3,B329&lt;=parametros!$D$3),"C1",IF(AND(ISNUMBER(parametros!$C$4),ISNUMBER(parametros!$D$4),B329&gt;=parametros!$C$4,B329&lt;=parametros!$D$4),"C2",IF(AND(ISNUMBER(parametros!$C$5),ISNUMBER(parametros!$D$5),B329&gt;=parametros!$C$5,B329&lt;=parametros!$D$5),"C3",IF(AND(ISNUMBER(parametros!$C$6),ISNUMBER(parametros!$D$6),B329&gt;=parametros!$C$6,B329&lt;=parametros!$D$6),"C4","Fora dos ciclos")))))))</f>
        <v/>
      </c>
      <c r="D329" s="100"/>
      <c r="E329" s="78" t="str">
        <f>IF(C329="","",IFERROR(VLOOKUP(C329,parametros!$A$11:$E$15,5,0),""))</f>
        <v/>
      </c>
      <c r="F329" s="79" t="str">
        <f t="shared" si="27"/>
        <v/>
      </c>
      <c r="G329" s="101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8"/>
      <c r="U329" s="218" t="str">
        <f t="shared" si="31"/>
        <v/>
      </c>
      <c r="V329" s="216" t="s">
        <v>47</v>
      </c>
      <c r="W329" s="102" t="s">
        <v>167</v>
      </c>
      <c r="X329" s="102" t="s">
        <v>168</v>
      </c>
      <c r="Y329" s="103" t="s">
        <v>169</v>
      </c>
      <c r="Z329" s="103" t="s">
        <v>170</v>
      </c>
      <c r="AA329" s="103" t="s">
        <v>47</v>
      </c>
      <c r="AB329" s="103" t="s">
        <v>171</v>
      </c>
      <c r="AC329" s="104" t="s">
        <v>172</v>
      </c>
    </row>
    <row r="330" spans="1:29" ht="25.5" customHeight="1" x14ac:dyDescent="0.35">
      <c r="A330" s="188"/>
      <c r="B330" s="190"/>
      <c r="C330" s="99" t="str">
        <f>IF(B330="","",IF(NOT(ISNUMBER(B330)),"DATA_PC invalida",IF(AND(ISNUMBER(parametros!$C$2),ISNUMBER(parametros!$D$2),B330&gt;=parametros!$C$2,B330&lt;=parametros!$D$2),"C0",IF(AND(ISNUMBER(parametros!$C$3),ISNUMBER(parametros!$D$3),B330&gt;=parametros!$C$3,B330&lt;=parametros!$D$3),"C1",IF(AND(ISNUMBER(parametros!$C$4),ISNUMBER(parametros!$D$4),B330&gt;=parametros!$C$4,B330&lt;=parametros!$D$4),"C2",IF(AND(ISNUMBER(parametros!$C$5),ISNUMBER(parametros!$D$5),B330&gt;=parametros!$C$5,B330&lt;=parametros!$D$5),"C3",IF(AND(ISNUMBER(parametros!$C$6),ISNUMBER(parametros!$D$6),B330&gt;=parametros!$C$6,B330&lt;=parametros!$D$6),"C4","Fora dos ciclos")))))))</f>
        <v/>
      </c>
      <c r="D330" s="100"/>
      <c r="E330" s="78" t="str">
        <f>IF(C330="","",IFERROR(VLOOKUP(C330,parametros!$A$11:$E$15,5,0),""))</f>
        <v/>
      </c>
      <c r="F330" s="79" t="str">
        <f t="shared" si="27"/>
        <v/>
      </c>
      <c r="G330" s="101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8"/>
      <c r="U330" s="218" t="str">
        <f t="shared" si="31"/>
        <v/>
      </c>
      <c r="V330" s="216" t="s">
        <v>47</v>
      </c>
      <c r="W330" s="102" t="s">
        <v>167</v>
      </c>
      <c r="X330" s="102" t="s">
        <v>168</v>
      </c>
      <c r="Y330" s="103" t="s">
        <v>169</v>
      </c>
      <c r="Z330" s="103" t="s">
        <v>170</v>
      </c>
      <c r="AA330" s="103" t="s">
        <v>47</v>
      </c>
      <c r="AB330" s="103" t="s">
        <v>171</v>
      </c>
      <c r="AC330" s="104" t="s">
        <v>172</v>
      </c>
    </row>
    <row r="331" spans="1:29" ht="25.5" customHeight="1" x14ac:dyDescent="0.35">
      <c r="A331" s="188"/>
      <c r="B331" s="190"/>
      <c r="C331" s="99" t="str">
        <f>IF(B331="","",IF(NOT(ISNUMBER(B331)),"DATA_PC invalida",IF(AND(ISNUMBER(parametros!$C$2),ISNUMBER(parametros!$D$2),B331&gt;=parametros!$C$2,B331&lt;=parametros!$D$2),"C0",IF(AND(ISNUMBER(parametros!$C$3),ISNUMBER(parametros!$D$3),B331&gt;=parametros!$C$3,B331&lt;=parametros!$D$3),"C1",IF(AND(ISNUMBER(parametros!$C$4),ISNUMBER(parametros!$D$4),B331&gt;=parametros!$C$4,B331&lt;=parametros!$D$4),"C2",IF(AND(ISNUMBER(parametros!$C$5),ISNUMBER(parametros!$D$5),B331&gt;=parametros!$C$5,B331&lt;=parametros!$D$5),"C3",IF(AND(ISNUMBER(parametros!$C$6),ISNUMBER(parametros!$D$6),B331&gt;=parametros!$C$6,B331&lt;=parametros!$D$6),"C4","Fora dos ciclos")))))))</f>
        <v/>
      </c>
      <c r="D331" s="100"/>
      <c r="E331" s="78" t="str">
        <f>IF(C331="","",IFERROR(VLOOKUP(C331,parametros!$A$11:$E$15,5,0),""))</f>
        <v/>
      </c>
      <c r="F331" s="79" t="str">
        <f t="shared" si="27"/>
        <v/>
      </c>
      <c r="G331" s="101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8"/>
      <c r="U331" s="218" t="str">
        <f t="shared" si="31"/>
        <v/>
      </c>
      <c r="V331" s="216" t="s">
        <v>47</v>
      </c>
      <c r="W331" s="102" t="s">
        <v>167</v>
      </c>
      <c r="X331" s="102" t="s">
        <v>168</v>
      </c>
      <c r="Y331" s="103" t="s">
        <v>169</v>
      </c>
      <c r="Z331" s="103" t="s">
        <v>170</v>
      </c>
      <c r="AA331" s="103" t="s">
        <v>47</v>
      </c>
      <c r="AB331" s="103" t="s">
        <v>171</v>
      </c>
      <c r="AC331" s="104" t="s">
        <v>172</v>
      </c>
    </row>
    <row r="332" spans="1:29" ht="25.5" customHeight="1" x14ac:dyDescent="0.35">
      <c r="A332" s="188"/>
      <c r="B332" s="190"/>
      <c r="C332" s="99" t="str">
        <f>IF(B332="","",IF(NOT(ISNUMBER(B332)),"DATA_PC invalida",IF(AND(ISNUMBER(parametros!$C$2),ISNUMBER(parametros!$D$2),B332&gt;=parametros!$C$2,B332&lt;=parametros!$D$2),"C0",IF(AND(ISNUMBER(parametros!$C$3),ISNUMBER(parametros!$D$3),B332&gt;=parametros!$C$3,B332&lt;=parametros!$D$3),"C1",IF(AND(ISNUMBER(parametros!$C$4),ISNUMBER(parametros!$D$4),B332&gt;=parametros!$C$4,B332&lt;=parametros!$D$4),"C2",IF(AND(ISNUMBER(parametros!$C$5),ISNUMBER(parametros!$D$5),B332&gt;=parametros!$C$5,B332&lt;=parametros!$D$5),"C3",IF(AND(ISNUMBER(parametros!$C$6),ISNUMBER(parametros!$D$6),B332&gt;=parametros!$C$6,B332&lt;=parametros!$D$6),"C4","Fora dos ciclos")))))))</f>
        <v/>
      </c>
      <c r="D332" s="100"/>
      <c r="E332" s="78" t="str">
        <f>IF(C332="","",IFERROR(VLOOKUP(C332,parametros!$A$11:$E$15,5,0),""))</f>
        <v/>
      </c>
      <c r="F332" s="79" t="str">
        <f t="shared" si="27"/>
        <v/>
      </c>
      <c r="G332" s="101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8"/>
      <c r="U332" s="218" t="str">
        <f t="shared" si="31"/>
        <v/>
      </c>
      <c r="V332" s="216" t="s">
        <v>47</v>
      </c>
      <c r="W332" s="102" t="s">
        <v>167</v>
      </c>
      <c r="X332" s="102" t="s">
        <v>168</v>
      </c>
      <c r="Y332" s="103" t="s">
        <v>169</v>
      </c>
      <c r="Z332" s="103" t="s">
        <v>170</v>
      </c>
      <c r="AA332" s="103" t="s">
        <v>47</v>
      </c>
      <c r="AB332" s="103" t="s">
        <v>171</v>
      </c>
      <c r="AC332" s="104" t="s">
        <v>172</v>
      </c>
    </row>
    <row r="333" spans="1:29" ht="25.5" customHeight="1" x14ac:dyDescent="0.35">
      <c r="A333" s="188"/>
      <c r="B333" s="190"/>
      <c r="C333" s="99" t="str">
        <f>IF(B333="","",IF(NOT(ISNUMBER(B333)),"DATA_PC invalida",IF(AND(ISNUMBER(parametros!$C$2),ISNUMBER(parametros!$D$2),B333&gt;=parametros!$C$2,B333&lt;=parametros!$D$2),"C0",IF(AND(ISNUMBER(parametros!$C$3),ISNUMBER(parametros!$D$3),B333&gt;=parametros!$C$3,B333&lt;=parametros!$D$3),"C1",IF(AND(ISNUMBER(parametros!$C$4),ISNUMBER(parametros!$D$4),B333&gt;=parametros!$C$4,B333&lt;=parametros!$D$4),"C2",IF(AND(ISNUMBER(parametros!$C$5),ISNUMBER(parametros!$D$5),B333&gt;=parametros!$C$5,B333&lt;=parametros!$D$5),"C3",IF(AND(ISNUMBER(parametros!$C$6),ISNUMBER(parametros!$D$6),B333&gt;=parametros!$C$6,B333&lt;=parametros!$D$6),"C4","Fora dos ciclos")))))))</f>
        <v/>
      </c>
      <c r="D333" s="100"/>
      <c r="E333" s="78" t="str">
        <f>IF(C333="","",IFERROR(VLOOKUP(C333,parametros!$A$11:$E$15,5,0),""))</f>
        <v/>
      </c>
      <c r="F333" s="79" t="str">
        <f t="shared" si="27"/>
        <v/>
      </c>
      <c r="G333" s="101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8"/>
      <c r="U333" s="218" t="str">
        <f t="shared" si="31"/>
        <v/>
      </c>
      <c r="V333" s="216" t="s">
        <v>47</v>
      </c>
      <c r="W333" s="102" t="s">
        <v>167</v>
      </c>
      <c r="X333" s="102" t="s">
        <v>168</v>
      </c>
      <c r="Y333" s="103" t="s">
        <v>169</v>
      </c>
      <c r="Z333" s="103" t="s">
        <v>170</v>
      </c>
      <c r="AA333" s="103" t="s">
        <v>47</v>
      </c>
      <c r="AB333" s="103" t="s">
        <v>171</v>
      </c>
      <c r="AC333" s="104" t="s">
        <v>172</v>
      </c>
    </row>
    <row r="334" spans="1:29" ht="25.5" customHeight="1" x14ac:dyDescent="0.35">
      <c r="A334" s="188"/>
      <c r="B334" s="190"/>
      <c r="C334" s="99" t="str">
        <f>IF(B334="","",IF(NOT(ISNUMBER(B334)),"DATA_PC invalida",IF(AND(ISNUMBER(parametros!$C$2),ISNUMBER(parametros!$D$2),B334&gt;=parametros!$C$2,B334&lt;=parametros!$D$2),"C0",IF(AND(ISNUMBER(parametros!$C$3),ISNUMBER(parametros!$D$3),B334&gt;=parametros!$C$3,B334&lt;=parametros!$D$3),"C1",IF(AND(ISNUMBER(parametros!$C$4),ISNUMBER(parametros!$D$4),B334&gt;=parametros!$C$4,B334&lt;=parametros!$D$4),"C2",IF(AND(ISNUMBER(parametros!$C$5),ISNUMBER(parametros!$D$5),B334&gt;=parametros!$C$5,B334&lt;=parametros!$D$5),"C3",IF(AND(ISNUMBER(parametros!$C$6),ISNUMBER(parametros!$D$6),B334&gt;=parametros!$C$6,B334&lt;=parametros!$D$6),"C4","Fora dos ciclos")))))))</f>
        <v/>
      </c>
      <c r="D334" s="100"/>
      <c r="E334" s="78" t="str">
        <f>IF(C334="","",IFERROR(VLOOKUP(C334,parametros!$A$11:$E$15,5,0),""))</f>
        <v/>
      </c>
      <c r="F334" s="79" t="str">
        <f t="shared" si="27"/>
        <v/>
      </c>
      <c r="G334" s="101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8"/>
      <c r="U334" s="218" t="str">
        <f t="shared" si="31"/>
        <v/>
      </c>
      <c r="V334" s="216" t="s">
        <v>47</v>
      </c>
      <c r="W334" s="102" t="s">
        <v>167</v>
      </c>
      <c r="X334" s="102" t="s">
        <v>168</v>
      </c>
      <c r="Y334" s="103" t="s">
        <v>169</v>
      </c>
      <c r="Z334" s="103" t="s">
        <v>170</v>
      </c>
      <c r="AA334" s="103" t="s">
        <v>47</v>
      </c>
      <c r="AB334" s="103" t="s">
        <v>171</v>
      </c>
      <c r="AC334" s="104" t="s">
        <v>172</v>
      </c>
    </row>
    <row r="335" spans="1:29" ht="25.5" customHeight="1" x14ac:dyDescent="0.35">
      <c r="A335" s="188"/>
      <c r="B335" s="190"/>
      <c r="C335" s="99" t="str">
        <f>IF(B335="","",IF(NOT(ISNUMBER(B335)),"DATA_PC invalida",IF(AND(ISNUMBER(parametros!$C$2),ISNUMBER(parametros!$D$2),B335&gt;=parametros!$C$2,B335&lt;=parametros!$D$2),"C0",IF(AND(ISNUMBER(parametros!$C$3),ISNUMBER(parametros!$D$3),B335&gt;=parametros!$C$3,B335&lt;=parametros!$D$3),"C1",IF(AND(ISNUMBER(parametros!$C$4),ISNUMBER(parametros!$D$4),B335&gt;=parametros!$C$4,B335&lt;=parametros!$D$4),"C2",IF(AND(ISNUMBER(parametros!$C$5),ISNUMBER(parametros!$D$5),B335&gt;=parametros!$C$5,B335&lt;=parametros!$D$5),"C3",IF(AND(ISNUMBER(parametros!$C$6),ISNUMBER(parametros!$D$6),B335&gt;=parametros!$C$6,B335&lt;=parametros!$D$6),"C4","Fora dos ciclos")))))))</f>
        <v/>
      </c>
      <c r="D335" s="100"/>
      <c r="E335" s="78" t="str">
        <f>IF(C335="","",IFERROR(VLOOKUP(C335,parametros!$A$11:$E$15,5,0),""))</f>
        <v/>
      </c>
      <c r="F335" s="79" t="str">
        <f t="shared" si="27"/>
        <v/>
      </c>
      <c r="G335" s="101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8"/>
      <c r="U335" s="218" t="str">
        <f t="shared" si="31"/>
        <v/>
      </c>
      <c r="V335" s="216" t="s">
        <v>47</v>
      </c>
      <c r="W335" s="102" t="s">
        <v>167</v>
      </c>
      <c r="X335" s="102" t="s">
        <v>168</v>
      </c>
      <c r="Y335" s="103" t="s">
        <v>169</v>
      </c>
      <c r="Z335" s="103" t="s">
        <v>170</v>
      </c>
      <c r="AA335" s="103" t="s">
        <v>47</v>
      </c>
      <c r="AB335" s="103" t="s">
        <v>171</v>
      </c>
      <c r="AC335" s="104" t="s">
        <v>172</v>
      </c>
    </row>
    <row r="336" spans="1:29" ht="25.5" customHeight="1" x14ac:dyDescent="0.35">
      <c r="A336" s="188"/>
      <c r="B336" s="190"/>
      <c r="C336" s="99" t="str">
        <f>IF(B336="","",IF(NOT(ISNUMBER(B336)),"DATA_PC invalida",IF(AND(ISNUMBER(parametros!$C$2),ISNUMBER(parametros!$D$2),B336&gt;=parametros!$C$2,B336&lt;=parametros!$D$2),"C0",IF(AND(ISNUMBER(parametros!$C$3),ISNUMBER(parametros!$D$3),B336&gt;=parametros!$C$3,B336&lt;=parametros!$D$3),"C1",IF(AND(ISNUMBER(parametros!$C$4),ISNUMBER(parametros!$D$4),B336&gt;=parametros!$C$4,B336&lt;=parametros!$D$4),"C2",IF(AND(ISNUMBER(parametros!$C$5),ISNUMBER(parametros!$D$5),B336&gt;=parametros!$C$5,B336&lt;=parametros!$D$5),"C3",IF(AND(ISNUMBER(parametros!$C$6),ISNUMBER(parametros!$D$6),B336&gt;=parametros!$C$6,B336&lt;=parametros!$D$6),"C4","Fora dos ciclos")))))))</f>
        <v/>
      </c>
      <c r="D336" s="100"/>
      <c r="E336" s="78" t="str">
        <f>IF(C336="","",IFERROR(VLOOKUP(C336,parametros!$A$11:$E$15,5,0),""))</f>
        <v/>
      </c>
      <c r="F336" s="79" t="str">
        <f t="shared" si="27"/>
        <v/>
      </c>
      <c r="G336" s="101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8"/>
      <c r="U336" s="218" t="str">
        <f t="shared" si="31"/>
        <v/>
      </c>
      <c r="V336" s="216" t="s">
        <v>47</v>
      </c>
      <c r="W336" s="102" t="s">
        <v>167</v>
      </c>
      <c r="X336" s="102" t="s">
        <v>168</v>
      </c>
      <c r="Y336" s="103" t="s">
        <v>169</v>
      </c>
      <c r="Z336" s="103" t="s">
        <v>170</v>
      </c>
      <c r="AA336" s="103" t="s">
        <v>47</v>
      </c>
      <c r="AB336" s="103" t="s">
        <v>171</v>
      </c>
      <c r="AC336" s="104" t="s">
        <v>172</v>
      </c>
    </row>
    <row r="337" spans="1:29" ht="25.5" customHeight="1" x14ac:dyDescent="0.35">
      <c r="A337" s="188"/>
      <c r="B337" s="190"/>
      <c r="C337" s="99" t="str">
        <f>IF(B337="","",IF(NOT(ISNUMBER(B337)),"DATA_PC invalida",IF(AND(ISNUMBER(parametros!$C$2),ISNUMBER(parametros!$D$2),B337&gt;=parametros!$C$2,B337&lt;=parametros!$D$2),"C0",IF(AND(ISNUMBER(parametros!$C$3),ISNUMBER(parametros!$D$3),B337&gt;=parametros!$C$3,B337&lt;=parametros!$D$3),"C1",IF(AND(ISNUMBER(parametros!$C$4),ISNUMBER(parametros!$D$4),B337&gt;=parametros!$C$4,B337&lt;=parametros!$D$4),"C2",IF(AND(ISNUMBER(parametros!$C$5),ISNUMBER(parametros!$D$5),B337&gt;=parametros!$C$5,B337&lt;=parametros!$D$5),"C3",IF(AND(ISNUMBER(parametros!$C$6),ISNUMBER(parametros!$D$6),B337&gt;=parametros!$C$6,B337&lt;=parametros!$D$6),"C4","Fora dos ciclos")))))))</f>
        <v/>
      </c>
      <c r="D337" s="100"/>
      <c r="E337" s="78" t="str">
        <f>IF(C337="","",IFERROR(VLOOKUP(C337,parametros!$A$11:$E$15,5,0),""))</f>
        <v/>
      </c>
      <c r="F337" s="79" t="str">
        <f t="shared" si="27"/>
        <v/>
      </c>
      <c r="G337" s="101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8"/>
      <c r="U337" s="218" t="str">
        <f t="shared" si="31"/>
        <v/>
      </c>
      <c r="V337" s="216" t="s">
        <v>47</v>
      </c>
      <c r="W337" s="102" t="s">
        <v>167</v>
      </c>
      <c r="X337" s="102" t="s">
        <v>168</v>
      </c>
      <c r="Y337" s="103" t="s">
        <v>169</v>
      </c>
      <c r="Z337" s="103" t="s">
        <v>170</v>
      </c>
      <c r="AA337" s="103" t="s">
        <v>47</v>
      </c>
      <c r="AB337" s="103" t="s">
        <v>171</v>
      </c>
      <c r="AC337" s="104" t="s">
        <v>172</v>
      </c>
    </row>
    <row r="338" spans="1:29" ht="25.5" customHeight="1" x14ac:dyDescent="0.35">
      <c r="A338" s="188"/>
      <c r="B338" s="190"/>
      <c r="C338" s="99" t="str">
        <f>IF(B338="","",IF(NOT(ISNUMBER(B338)),"DATA_PC invalida",IF(AND(ISNUMBER(parametros!$C$2),ISNUMBER(parametros!$D$2),B338&gt;=parametros!$C$2,B338&lt;=parametros!$D$2),"C0",IF(AND(ISNUMBER(parametros!$C$3),ISNUMBER(parametros!$D$3),B338&gt;=parametros!$C$3,B338&lt;=parametros!$D$3),"C1",IF(AND(ISNUMBER(parametros!$C$4),ISNUMBER(parametros!$D$4),B338&gt;=parametros!$C$4,B338&lt;=parametros!$D$4),"C2",IF(AND(ISNUMBER(parametros!$C$5),ISNUMBER(parametros!$D$5),B338&gt;=parametros!$C$5,B338&lt;=parametros!$D$5),"C3",IF(AND(ISNUMBER(parametros!$C$6),ISNUMBER(parametros!$D$6),B338&gt;=parametros!$C$6,B338&lt;=parametros!$D$6),"C4","Fora dos ciclos")))))))</f>
        <v/>
      </c>
      <c r="D338" s="100"/>
      <c r="E338" s="78" t="str">
        <f>IF(C338="","",IFERROR(VLOOKUP(C338,parametros!$A$11:$E$15,5,0),""))</f>
        <v/>
      </c>
      <c r="F338" s="79" t="str">
        <f t="shared" si="27"/>
        <v/>
      </c>
      <c r="G338" s="101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8"/>
      <c r="U338" s="218" t="str">
        <f t="shared" si="31"/>
        <v/>
      </c>
      <c r="V338" s="216" t="s">
        <v>47</v>
      </c>
      <c r="W338" s="102" t="s">
        <v>167</v>
      </c>
      <c r="X338" s="102" t="s">
        <v>168</v>
      </c>
      <c r="Y338" s="103" t="s">
        <v>169</v>
      </c>
      <c r="Z338" s="103" t="s">
        <v>170</v>
      </c>
      <c r="AA338" s="103" t="s">
        <v>47</v>
      </c>
      <c r="AB338" s="103" t="s">
        <v>171</v>
      </c>
      <c r="AC338" s="104" t="s">
        <v>172</v>
      </c>
    </row>
    <row r="339" spans="1:29" ht="25.5" customHeight="1" x14ac:dyDescent="0.35">
      <c r="A339" s="188"/>
      <c r="B339" s="190"/>
      <c r="C339" s="99" t="str">
        <f>IF(B339="","",IF(NOT(ISNUMBER(B339)),"DATA_PC invalida",IF(AND(ISNUMBER(parametros!$C$2),ISNUMBER(parametros!$D$2),B339&gt;=parametros!$C$2,B339&lt;=parametros!$D$2),"C0",IF(AND(ISNUMBER(parametros!$C$3),ISNUMBER(parametros!$D$3),B339&gt;=parametros!$C$3,B339&lt;=parametros!$D$3),"C1",IF(AND(ISNUMBER(parametros!$C$4),ISNUMBER(parametros!$D$4),B339&gt;=parametros!$C$4,B339&lt;=parametros!$D$4),"C2",IF(AND(ISNUMBER(parametros!$C$5),ISNUMBER(parametros!$D$5),B339&gt;=parametros!$C$5,B339&lt;=parametros!$D$5),"C3",IF(AND(ISNUMBER(parametros!$C$6),ISNUMBER(parametros!$D$6),B339&gt;=parametros!$C$6,B339&lt;=parametros!$D$6),"C4","Fora dos ciclos")))))))</f>
        <v/>
      </c>
      <c r="D339" s="100"/>
      <c r="E339" s="78" t="str">
        <f>IF(C339="","",IFERROR(VLOOKUP(C339,parametros!$A$11:$E$15,5,0),""))</f>
        <v/>
      </c>
      <c r="F339" s="79" t="str">
        <f t="shared" si="27"/>
        <v/>
      </c>
      <c r="G339" s="101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8"/>
      <c r="U339" s="218" t="str">
        <f t="shared" si="31"/>
        <v/>
      </c>
      <c r="V339" s="216" t="s">
        <v>47</v>
      </c>
      <c r="W339" s="102" t="s">
        <v>167</v>
      </c>
      <c r="X339" s="102" t="s">
        <v>168</v>
      </c>
      <c r="Y339" s="103" t="s">
        <v>169</v>
      </c>
      <c r="Z339" s="103" t="s">
        <v>170</v>
      </c>
      <c r="AA339" s="103" t="s">
        <v>47</v>
      </c>
      <c r="AB339" s="103" t="s">
        <v>171</v>
      </c>
      <c r="AC339" s="104" t="s">
        <v>172</v>
      </c>
    </row>
    <row r="340" spans="1:29" ht="25.5" customHeight="1" x14ac:dyDescent="0.35">
      <c r="A340" s="188"/>
      <c r="B340" s="190"/>
      <c r="C340" s="99" t="str">
        <f>IF(B340="","",IF(NOT(ISNUMBER(B340)),"DATA_PC invalida",IF(AND(ISNUMBER(parametros!$C$2),ISNUMBER(parametros!$D$2),B340&gt;=parametros!$C$2,B340&lt;=parametros!$D$2),"C0",IF(AND(ISNUMBER(parametros!$C$3),ISNUMBER(parametros!$D$3),B340&gt;=parametros!$C$3,B340&lt;=parametros!$D$3),"C1",IF(AND(ISNUMBER(parametros!$C$4),ISNUMBER(parametros!$D$4),B340&gt;=parametros!$C$4,B340&lt;=parametros!$D$4),"C2",IF(AND(ISNUMBER(parametros!$C$5),ISNUMBER(parametros!$D$5),B340&gt;=parametros!$C$5,B340&lt;=parametros!$D$5),"C3",IF(AND(ISNUMBER(parametros!$C$6),ISNUMBER(parametros!$D$6),B340&gt;=parametros!$C$6,B340&lt;=parametros!$D$6),"C4","Fora dos ciclos")))))))</f>
        <v/>
      </c>
      <c r="D340" s="100"/>
      <c r="E340" s="78" t="str">
        <f>IF(C340="","",IFERROR(VLOOKUP(C340,parametros!$A$11:$E$15,5,0),""))</f>
        <v/>
      </c>
      <c r="F340" s="79" t="str">
        <f t="shared" si="27"/>
        <v/>
      </c>
      <c r="G340" s="101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8"/>
      <c r="U340" s="218" t="str">
        <f t="shared" si="31"/>
        <v/>
      </c>
      <c r="V340" s="216" t="s">
        <v>47</v>
      </c>
      <c r="W340" s="102" t="s">
        <v>167</v>
      </c>
      <c r="X340" s="102" t="s">
        <v>168</v>
      </c>
      <c r="Y340" s="103" t="s">
        <v>169</v>
      </c>
      <c r="Z340" s="103" t="s">
        <v>170</v>
      </c>
      <c r="AA340" s="103" t="s">
        <v>47</v>
      </c>
      <c r="AB340" s="103" t="s">
        <v>171</v>
      </c>
      <c r="AC340" s="104" t="s">
        <v>172</v>
      </c>
    </row>
    <row r="341" spans="1:29" ht="25.5" customHeight="1" x14ac:dyDescent="0.35">
      <c r="A341" s="188"/>
      <c r="B341" s="190"/>
      <c r="C341" s="99" t="str">
        <f>IF(B341="","",IF(NOT(ISNUMBER(B341)),"DATA_PC invalida",IF(AND(ISNUMBER(parametros!$C$2),ISNUMBER(parametros!$D$2),B341&gt;=parametros!$C$2,B341&lt;=parametros!$D$2),"C0",IF(AND(ISNUMBER(parametros!$C$3),ISNUMBER(parametros!$D$3),B341&gt;=parametros!$C$3,B341&lt;=parametros!$D$3),"C1",IF(AND(ISNUMBER(parametros!$C$4),ISNUMBER(parametros!$D$4),B341&gt;=parametros!$C$4,B341&lt;=parametros!$D$4),"C2",IF(AND(ISNUMBER(parametros!$C$5),ISNUMBER(parametros!$D$5),B341&gt;=parametros!$C$5,B341&lt;=parametros!$D$5),"C3",IF(AND(ISNUMBER(parametros!$C$6),ISNUMBER(parametros!$D$6),B341&gt;=parametros!$C$6,B341&lt;=parametros!$D$6),"C4","Fora dos ciclos")))))))</f>
        <v/>
      </c>
      <c r="D341" s="100"/>
      <c r="E341" s="78" t="str">
        <f>IF(C341="","",IFERROR(VLOOKUP(C341,parametros!$A$11:$E$15,5,0),""))</f>
        <v/>
      </c>
      <c r="F341" s="79" t="str">
        <f t="shared" si="27"/>
        <v/>
      </c>
      <c r="G341" s="101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8"/>
      <c r="U341" s="218" t="str">
        <f t="shared" si="31"/>
        <v/>
      </c>
      <c r="V341" s="216" t="s">
        <v>47</v>
      </c>
      <c r="W341" s="102" t="s">
        <v>167</v>
      </c>
      <c r="X341" s="102" t="s">
        <v>168</v>
      </c>
      <c r="Y341" s="103" t="s">
        <v>169</v>
      </c>
      <c r="Z341" s="103" t="s">
        <v>170</v>
      </c>
      <c r="AA341" s="103" t="s">
        <v>47</v>
      </c>
      <c r="AB341" s="103" t="s">
        <v>171</v>
      </c>
      <c r="AC341" s="104" t="s">
        <v>172</v>
      </c>
    </row>
    <row r="342" spans="1:29" ht="25.5" customHeight="1" x14ac:dyDescent="0.35">
      <c r="A342" s="188"/>
      <c r="B342" s="190"/>
      <c r="C342" s="99" t="str">
        <f>IF(B342="","",IF(NOT(ISNUMBER(B342)),"DATA_PC invalida",IF(AND(ISNUMBER(parametros!$C$2),ISNUMBER(parametros!$D$2),B342&gt;=parametros!$C$2,B342&lt;=parametros!$D$2),"C0",IF(AND(ISNUMBER(parametros!$C$3),ISNUMBER(parametros!$D$3),B342&gt;=parametros!$C$3,B342&lt;=parametros!$D$3),"C1",IF(AND(ISNUMBER(parametros!$C$4),ISNUMBER(parametros!$D$4),B342&gt;=parametros!$C$4,B342&lt;=parametros!$D$4),"C2",IF(AND(ISNUMBER(parametros!$C$5),ISNUMBER(parametros!$D$5),B342&gt;=parametros!$C$5,B342&lt;=parametros!$D$5),"C3",IF(AND(ISNUMBER(parametros!$C$6),ISNUMBER(parametros!$D$6),B342&gt;=parametros!$C$6,B342&lt;=parametros!$D$6),"C4","Fora dos ciclos")))))))</f>
        <v/>
      </c>
      <c r="D342" s="100"/>
      <c r="E342" s="78" t="str">
        <f>IF(C342="","",IFERROR(VLOOKUP(C342,parametros!$A$11:$E$15,5,0),""))</f>
        <v/>
      </c>
      <c r="F342" s="79" t="str">
        <f t="shared" si="27"/>
        <v/>
      </c>
      <c r="G342" s="101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8"/>
      <c r="U342" s="218" t="str">
        <f t="shared" si="31"/>
        <v/>
      </c>
      <c r="V342" s="216" t="s">
        <v>47</v>
      </c>
      <c r="W342" s="102" t="s">
        <v>167</v>
      </c>
      <c r="X342" s="102" t="s">
        <v>168</v>
      </c>
      <c r="Y342" s="103" t="s">
        <v>169</v>
      </c>
      <c r="Z342" s="103" t="s">
        <v>170</v>
      </c>
      <c r="AA342" s="103" t="s">
        <v>47</v>
      </c>
      <c r="AB342" s="103" t="s">
        <v>171</v>
      </c>
      <c r="AC342" s="104" t="s">
        <v>172</v>
      </c>
    </row>
    <row r="343" spans="1:29" ht="25.5" customHeight="1" x14ac:dyDescent="0.35">
      <c r="A343" s="188"/>
      <c r="B343" s="190"/>
      <c r="C343" s="99" t="str">
        <f>IF(B343="","",IF(NOT(ISNUMBER(B343)),"DATA_PC invalida",IF(AND(ISNUMBER(parametros!$C$2),ISNUMBER(parametros!$D$2),B343&gt;=parametros!$C$2,B343&lt;=parametros!$D$2),"C0",IF(AND(ISNUMBER(parametros!$C$3),ISNUMBER(parametros!$D$3),B343&gt;=parametros!$C$3,B343&lt;=parametros!$D$3),"C1",IF(AND(ISNUMBER(parametros!$C$4),ISNUMBER(parametros!$D$4),B343&gt;=parametros!$C$4,B343&lt;=parametros!$D$4),"C2",IF(AND(ISNUMBER(parametros!$C$5),ISNUMBER(parametros!$D$5),B343&gt;=parametros!$C$5,B343&lt;=parametros!$D$5),"C3",IF(AND(ISNUMBER(parametros!$C$6),ISNUMBER(parametros!$D$6),B343&gt;=parametros!$C$6,B343&lt;=parametros!$D$6),"C4","Fora dos ciclos")))))))</f>
        <v/>
      </c>
      <c r="D343" s="100"/>
      <c r="E343" s="78" t="str">
        <f>IF(C343="","",IFERROR(VLOOKUP(C343,parametros!$A$11:$E$15,5,0),""))</f>
        <v/>
      </c>
      <c r="F343" s="79" t="str">
        <f t="shared" si="27"/>
        <v/>
      </c>
      <c r="G343" s="101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8"/>
      <c r="U343" s="218" t="str">
        <f t="shared" si="31"/>
        <v/>
      </c>
      <c r="V343" s="216" t="s">
        <v>47</v>
      </c>
      <c r="W343" s="102" t="s">
        <v>167</v>
      </c>
      <c r="X343" s="102" t="s">
        <v>168</v>
      </c>
      <c r="Y343" s="103" t="s">
        <v>169</v>
      </c>
      <c r="Z343" s="103" t="s">
        <v>170</v>
      </c>
      <c r="AA343" s="103" t="s">
        <v>47</v>
      </c>
      <c r="AB343" s="103" t="s">
        <v>171</v>
      </c>
      <c r="AC343" s="104" t="s">
        <v>172</v>
      </c>
    </row>
    <row r="344" spans="1:29" ht="25.5" customHeight="1" x14ac:dyDescent="0.35">
      <c r="A344" s="188"/>
      <c r="B344" s="190"/>
      <c r="C344" s="99" t="str">
        <f>IF(B344="","",IF(NOT(ISNUMBER(B344)),"DATA_PC invalida",IF(AND(ISNUMBER(parametros!$C$2),ISNUMBER(parametros!$D$2),B344&gt;=parametros!$C$2,B344&lt;=parametros!$D$2),"C0",IF(AND(ISNUMBER(parametros!$C$3),ISNUMBER(parametros!$D$3),B344&gt;=parametros!$C$3,B344&lt;=parametros!$D$3),"C1",IF(AND(ISNUMBER(parametros!$C$4),ISNUMBER(parametros!$D$4),B344&gt;=parametros!$C$4,B344&lt;=parametros!$D$4),"C2",IF(AND(ISNUMBER(parametros!$C$5),ISNUMBER(parametros!$D$5),B344&gt;=parametros!$C$5,B344&lt;=parametros!$D$5),"C3",IF(AND(ISNUMBER(parametros!$C$6),ISNUMBER(parametros!$D$6),B344&gt;=parametros!$C$6,B344&lt;=parametros!$D$6),"C4","Fora dos ciclos")))))))</f>
        <v/>
      </c>
      <c r="D344" s="100"/>
      <c r="E344" s="78" t="str">
        <f>IF(C344="","",IFERROR(VLOOKUP(C344,parametros!$A$11:$E$15,5,0),""))</f>
        <v/>
      </c>
      <c r="F344" s="79" t="str">
        <f t="shared" si="27"/>
        <v/>
      </c>
      <c r="G344" s="101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8"/>
      <c r="U344" s="218" t="str">
        <f t="shared" si="31"/>
        <v/>
      </c>
      <c r="V344" s="216" t="s">
        <v>47</v>
      </c>
      <c r="W344" s="102" t="s">
        <v>167</v>
      </c>
      <c r="X344" s="102" t="s">
        <v>168</v>
      </c>
      <c r="Y344" s="103" t="s">
        <v>169</v>
      </c>
      <c r="Z344" s="103" t="s">
        <v>170</v>
      </c>
      <c r="AA344" s="103" t="s">
        <v>47</v>
      </c>
      <c r="AB344" s="103" t="s">
        <v>171</v>
      </c>
      <c r="AC344" s="104" t="s">
        <v>172</v>
      </c>
    </row>
    <row r="345" spans="1:29" ht="25.5" customHeight="1" x14ac:dyDescent="0.35">
      <c r="A345" s="188"/>
      <c r="B345" s="190"/>
      <c r="C345" s="99" t="str">
        <f>IF(B345="","",IF(NOT(ISNUMBER(B345)),"DATA_PC invalida",IF(AND(ISNUMBER(parametros!$C$2),ISNUMBER(parametros!$D$2),B345&gt;=parametros!$C$2,B345&lt;=parametros!$D$2),"C0",IF(AND(ISNUMBER(parametros!$C$3),ISNUMBER(parametros!$D$3),B345&gt;=parametros!$C$3,B345&lt;=parametros!$D$3),"C1",IF(AND(ISNUMBER(parametros!$C$4),ISNUMBER(parametros!$D$4),B345&gt;=parametros!$C$4,B345&lt;=parametros!$D$4),"C2",IF(AND(ISNUMBER(parametros!$C$5),ISNUMBER(parametros!$D$5),B345&gt;=parametros!$C$5,B345&lt;=parametros!$D$5),"C3",IF(AND(ISNUMBER(parametros!$C$6),ISNUMBER(parametros!$D$6),B345&gt;=parametros!$C$6,B345&lt;=parametros!$D$6),"C4","Fora dos ciclos")))))))</f>
        <v/>
      </c>
      <c r="D345" s="100"/>
      <c r="E345" s="78" t="str">
        <f>IF(C345="","",IFERROR(VLOOKUP(C345,parametros!$A$11:$E$15,5,0),""))</f>
        <v/>
      </c>
      <c r="F345" s="79" t="str">
        <f t="shared" si="27"/>
        <v/>
      </c>
      <c r="G345" s="101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8"/>
      <c r="U345" s="218" t="str">
        <f t="shared" si="31"/>
        <v/>
      </c>
      <c r="V345" s="216" t="s">
        <v>47</v>
      </c>
      <c r="W345" s="102" t="s">
        <v>167</v>
      </c>
      <c r="X345" s="102" t="s">
        <v>168</v>
      </c>
      <c r="Y345" s="103" t="s">
        <v>169</v>
      </c>
      <c r="Z345" s="103" t="s">
        <v>170</v>
      </c>
      <c r="AA345" s="103" t="s">
        <v>47</v>
      </c>
      <c r="AB345" s="103" t="s">
        <v>171</v>
      </c>
      <c r="AC345" s="104" t="s">
        <v>172</v>
      </c>
    </row>
    <row r="346" spans="1:29" ht="25.5" customHeight="1" x14ac:dyDescent="0.35">
      <c r="A346" s="188"/>
      <c r="B346" s="190"/>
      <c r="C346" s="99" t="str">
        <f>IF(B346="","",IF(NOT(ISNUMBER(B346)),"DATA_PC invalida",IF(AND(ISNUMBER(parametros!$C$2),ISNUMBER(parametros!$D$2),B346&gt;=parametros!$C$2,B346&lt;=parametros!$D$2),"C0",IF(AND(ISNUMBER(parametros!$C$3),ISNUMBER(parametros!$D$3),B346&gt;=parametros!$C$3,B346&lt;=parametros!$D$3),"C1",IF(AND(ISNUMBER(parametros!$C$4),ISNUMBER(parametros!$D$4),B346&gt;=parametros!$C$4,B346&lt;=parametros!$D$4),"C2",IF(AND(ISNUMBER(parametros!$C$5),ISNUMBER(parametros!$D$5),B346&gt;=parametros!$C$5,B346&lt;=parametros!$D$5),"C3",IF(AND(ISNUMBER(parametros!$C$6),ISNUMBER(parametros!$D$6),B346&gt;=parametros!$C$6,B346&lt;=parametros!$D$6),"C4","Fora dos ciclos")))))))</f>
        <v/>
      </c>
      <c r="D346" s="100"/>
      <c r="E346" s="78" t="str">
        <f>IF(C346="","",IFERROR(VLOOKUP(C346,parametros!$A$11:$E$15,5,0),""))</f>
        <v/>
      </c>
      <c r="F346" s="79" t="str">
        <f t="shared" si="27"/>
        <v/>
      </c>
      <c r="G346" s="101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8"/>
      <c r="U346" s="218" t="str">
        <f t="shared" si="31"/>
        <v/>
      </c>
      <c r="V346" s="216" t="s">
        <v>47</v>
      </c>
      <c r="W346" s="102" t="s">
        <v>167</v>
      </c>
      <c r="X346" s="102" t="s">
        <v>168</v>
      </c>
      <c r="Y346" s="103" t="s">
        <v>169</v>
      </c>
      <c r="Z346" s="103" t="s">
        <v>170</v>
      </c>
      <c r="AA346" s="103" t="s">
        <v>47</v>
      </c>
      <c r="AB346" s="103" t="s">
        <v>171</v>
      </c>
      <c r="AC346" s="104" t="s">
        <v>172</v>
      </c>
    </row>
    <row r="347" spans="1:29" ht="25.5" customHeight="1" x14ac:dyDescent="0.35">
      <c r="A347" s="188"/>
      <c r="B347" s="190"/>
      <c r="C347" s="99" t="str">
        <f>IF(B347="","",IF(NOT(ISNUMBER(B347)),"DATA_PC invalida",IF(AND(ISNUMBER(parametros!$C$2),ISNUMBER(parametros!$D$2),B347&gt;=parametros!$C$2,B347&lt;=parametros!$D$2),"C0",IF(AND(ISNUMBER(parametros!$C$3),ISNUMBER(parametros!$D$3),B347&gt;=parametros!$C$3,B347&lt;=parametros!$D$3),"C1",IF(AND(ISNUMBER(parametros!$C$4),ISNUMBER(parametros!$D$4),B347&gt;=parametros!$C$4,B347&lt;=parametros!$D$4),"C2",IF(AND(ISNUMBER(parametros!$C$5),ISNUMBER(parametros!$D$5),B347&gt;=parametros!$C$5,B347&lt;=parametros!$D$5),"C3",IF(AND(ISNUMBER(parametros!$C$6),ISNUMBER(parametros!$D$6),B347&gt;=parametros!$C$6,B347&lt;=parametros!$D$6),"C4","Fora dos ciclos")))))))</f>
        <v/>
      </c>
      <c r="D347" s="100"/>
      <c r="E347" s="78" t="str">
        <f>IF(C347="","",IFERROR(VLOOKUP(C347,parametros!$A$11:$E$15,5,0),""))</f>
        <v/>
      </c>
      <c r="F347" s="79" t="str">
        <f t="shared" si="27"/>
        <v/>
      </c>
      <c r="G347" s="101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8"/>
      <c r="U347" s="218" t="str">
        <f t="shared" si="31"/>
        <v/>
      </c>
      <c r="V347" s="216" t="s">
        <v>47</v>
      </c>
      <c r="W347" s="102" t="s">
        <v>167</v>
      </c>
      <c r="X347" s="102" t="s">
        <v>168</v>
      </c>
      <c r="Y347" s="103" t="s">
        <v>169</v>
      </c>
      <c r="Z347" s="103" t="s">
        <v>170</v>
      </c>
      <c r="AA347" s="103" t="s">
        <v>47</v>
      </c>
      <c r="AB347" s="103" t="s">
        <v>171</v>
      </c>
      <c r="AC347" s="104" t="s">
        <v>172</v>
      </c>
    </row>
    <row r="348" spans="1:29" ht="25.5" customHeight="1" x14ac:dyDescent="0.35">
      <c r="A348" s="188"/>
      <c r="B348" s="190"/>
      <c r="C348" s="99" t="str">
        <f>IF(B348="","",IF(NOT(ISNUMBER(B348)),"DATA_PC invalida",IF(AND(ISNUMBER(parametros!$C$2),ISNUMBER(parametros!$D$2),B348&gt;=parametros!$C$2,B348&lt;=parametros!$D$2),"C0",IF(AND(ISNUMBER(parametros!$C$3),ISNUMBER(parametros!$D$3),B348&gt;=parametros!$C$3,B348&lt;=parametros!$D$3),"C1",IF(AND(ISNUMBER(parametros!$C$4),ISNUMBER(parametros!$D$4),B348&gt;=parametros!$C$4,B348&lt;=parametros!$D$4),"C2",IF(AND(ISNUMBER(parametros!$C$5),ISNUMBER(parametros!$D$5),B348&gt;=parametros!$C$5,B348&lt;=parametros!$D$5),"C3",IF(AND(ISNUMBER(parametros!$C$6),ISNUMBER(parametros!$D$6),B348&gt;=parametros!$C$6,B348&lt;=parametros!$D$6),"C4","Fora dos ciclos")))))))</f>
        <v/>
      </c>
      <c r="D348" s="100"/>
      <c r="E348" s="78" t="str">
        <f>IF(C348="","",IFERROR(VLOOKUP(C348,parametros!$A$11:$E$15,5,0),""))</f>
        <v/>
      </c>
      <c r="F348" s="79" t="str">
        <f t="shared" si="27"/>
        <v/>
      </c>
      <c r="G348" s="101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8"/>
      <c r="U348" s="218" t="str">
        <f t="shared" si="31"/>
        <v/>
      </c>
      <c r="V348" s="216" t="s">
        <v>47</v>
      </c>
      <c r="W348" s="102" t="s">
        <v>167</v>
      </c>
      <c r="X348" s="102" t="s">
        <v>168</v>
      </c>
      <c r="Y348" s="103" t="s">
        <v>169</v>
      </c>
      <c r="Z348" s="103" t="s">
        <v>170</v>
      </c>
      <c r="AA348" s="103" t="s">
        <v>47</v>
      </c>
      <c r="AB348" s="103" t="s">
        <v>171</v>
      </c>
      <c r="AC348" s="104" t="s">
        <v>172</v>
      </c>
    </row>
    <row r="349" spans="1:29" ht="25.5" customHeight="1" x14ac:dyDescent="0.35">
      <c r="A349" s="188"/>
      <c r="B349" s="190"/>
      <c r="C349" s="99" t="str">
        <f>IF(B349="","",IF(NOT(ISNUMBER(B349)),"DATA_PC invalida",IF(AND(ISNUMBER(parametros!$C$2),ISNUMBER(parametros!$D$2),B349&gt;=parametros!$C$2,B349&lt;=parametros!$D$2),"C0",IF(AND(ISNUMBER(parametros!$C$3),ISNUMBER(parametros!$D$3),B349&gt;=parametros!$C$3,B349&lt;=parametros!$D$3),"C1",IF(AND(ISNUMBER(parametros!$C$4),ISNUMBER(parametros!$D$4),B349&gt;=parametros!$C$4,B349&lt;=parametros!$D$4),"C2",IF(AND(ISNUMBER(parametros!$C$5),ISNUMBER(parametros!$D$5),B349&gt;=parametros!$C$5,B349&lt;=parametros!$D$5),"C3",IF(AND(ISNUMBER(parametros!$C$6),ISNUMBER(parametros!$D$6),B349&gt;=parametros!$C$6,B349&lt;=parametros!$D$6),"C4","Fora dos ciclos")))))))</f>
        <v/>
      </c>
      <c r="D349" s="100"/>
      <c r="E349" s="78" t="str">
        <f>IF(C349="","",IFERROR(VLOOKUP(C349,parametros!$A$11:$E$15,5,0),""))</f>
        <v/>
      </c>
      <c r="F349" s="79" t="str">
        <f t="shared" si="27"/>
        <v/>
      </c>
      <c r="G349" s="101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8"/>
      <c r="U349" s="218" t="str">
        <f t="shared" si="31"/>
        <v/>
      </c>
      <c r="V349" s="216" t="s">
        <v>47</v>
      </c>
      <c r="W349" s="102" t="s">
        <v>167</v>
      </c>
      <c r="X349" s="102" t="s">
        <v>168</v>
      </c>
      <c r="Y349" s="103" t="s">
        <v>169</v>
      </c>
      <c r="Z349" s="103" t="s">
        <v>170</v>
      </c>
      <c r="AA349" s="103" t="s">
        <v>47</v>
      </c>
      <c r="AB349" s="103" t="s">
        <v>171</v>
      </c>
      <c r="AC349" s="104" t="s">
        <v>172</v>
      </c>
    </row>
    <row r="350" spans="1:29" ht="25.5" customHeight="1" x14ac:dyDescent="0.35">
      <c r="A350" s="188"/>
      <c r="B350" s="190"/>
      <c r="C350" s="99" t="str">
        <f>IF(B350="","",IF(NOT(ISNUMBER(B350)),"DATA_PC invalida",IF(AND(ISNUMBER(parametros!$C$2),ISNUMBER(parametros!$D$2),B350&gt;=parametros!$C$2,B350&lt;=parametros!$D$2),"C0",IF(AND(ISNUMBER(parametros!$C$3),ISNUMBER(parametros!$D$3),B350&gt;=parametros!$C$3,B350&lt;=parametros!$D$3),"C1",IF(AND(ISNUMBER(parametros!$C$4),ISNUMBER(parametros!$D$4),B350&gt;=parametros!$C$4,B350&lt;=parametros!$D$4),"C2",IF(AND(ISNUMBER(parametros!$C$5),ISNUMBER(parametros!$D$5),B350&gt;=parametros!$C$5,B350&lt;=parametros!$D$5),"C3",IF(AND(ISNUMBER(parametros!$C$6),ISNUMBER(parametros!$D$6),B350&gt;=parametros!$C$6,B350&lt;=parametros!$D$6),"C4","Fora dos ciclos")))))))</f>
        <v/>
      </c>
      <c r="D350" s="100"/>
      <c r="E350" s="78" t="str">
        <f>IF(C350="","",IFERROR(VLOOKUP(C350,parametros!$A$11:$E$15,5,0),""))</f>
        <v/>
      </c>
      <c r="F350" s="79" t="str">
        <f t="shared" si="27"/>
        <v/>
      </c>
      <c r="G350" s="101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8"/>
      <c r="U350" s="218" t="str">
        <f t="shared" si="31"/>
        <v/>
      </c>
      <c r="V350" s="216" t="s">
        <v>47</v>
      </c>
      <c r="W350" s="102" t="s">
        <v>167</v>
      </c>
      <c r="X350" s="102" t="s">
        <v>168</v>
      </c>
      <c r="Y350" s="103" t="s">
        <v>169</v>
      </c>
      <c r="Z350" s="103" t="s">
        <v>170</v>
      </c>
      <c r="AA350" s="103" t="s">
        <v>47</v>
      </c>
      <c r="AB350" s="103" t="s">
        <v>171</v>
      </c>
      <c r="AC350" s="104" t="s">
        <v>172</v>
      </c>
    </row>
    <row r="351" spans="1:29" ht="25.5" customHeight="1" x14ac:dyDescent="0.35">
      <c r="A351" s="188"/>
      <c r="B351" s="190"/>
      <c r="C351" s="99" t="str">
        <f>IF(B351="","",IF(NOT(ISNUMBER(B351)),"DATA_PC invalida",IF(AND(ISNUMBER(parametros!$C$2),ISNUMBER(parametros!$D$2),B351&gt;=parametros!$C$2,B351&lt;=parametros!$D$2),"C0",IF(AND(ISNUMBER(parametros!$C$3),ISNUMBER(parametros!$D$3),B351&gt;=parametros!$C$3,B351&lt;=parametros!$D$3),"C1",IF(AND(ISNUMBER(parametros!$C$4),ISNUMBER(parametros!$D$4),B351&gt;=parametros!$C$4,B351&lt;=parametros!$D$4),"C2",IF(AND(ISNUMBER(parametros!$C$5),ISNUMBER(parametros!$D$5),B351&gt;=parametros!$C$5,B351&lt;=parametros!$D$5),"C3",IF(AND(ISNUMBER(parametros!$C$6),ISNUMBER(parametros!$D$6),B351&gt;=parametros!$C$6,B351&lt;=parametros!$D$6),"C4","Fora dos ciclos")))))))</f>
        <v/>
      </c>
      <c r="D351" s="100"/>
      <c r="E351" s="78" t="str">
        <f>IF(C351="","",IFERROR(VLOOKUP(C351,parametros!$A$11:$E$15,5,0),""))</f>
        <v/>
      </c>
      <c r="F351" s="79" t="str">
        <f t="shared" si="27"/>
        <v/>
      </c>
      <c r="G351" s="101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8"/>
      <c r="U351" s="218" t="str">
        <f t="shared" si="31"/>
        <v/>
      </c>
      <c r="V351" s="216" t="s">
        <v>47</v>
      </c>
      <c r="W351" s="102" t="s">
        <v>167</v>
      </c>
      <c r="X351" s="102" t="s">
        <v>168</v>
      </c>
      <c r="Y351" s="103" t="s">
        <v>169</v>
      </c>
      <c r="Z351" s="103" t="s">
        <v>170</v>
      </c>
      <c r="AA351" s="103" t="s">
        <v>47</v>
      </c>
      <c r="AB351" s="103" t="s">
        <v>171</v>
      </c>
      <c r="AC351" s="104" t="s">
        <v>172</v>
      </c>
    </row>
    <row r="352" spans="1:29" ht="25.5" customHeight="1" x14ac:dyDescent="0.35">
      <c r="A352" s="188"/>
      <c r="B352" s="190"/>
      <c r="C352" s="99" t="str">
        <f>IF(B352="","",IF(NOT(ISNUMBER(B352)),"DATA_PC invalida",IF(AND(ISNUMBER(parametros!$C$2),ISNUMBER(parametros!$D$2),B352&gt;=parametros!$C$2,B352&lt;=parametros!$D$2),"C0",IF(AND(ISNUMBER(parametros!$C$3),ISNUMBER(parametros!$D$3),B352&gt;=parametros!$C$3,B352&lt;=parametros!$D$3),"C1",IF(AND(ISNUMBER(parametros!$C$4),ISNUMBER(parametros!$D$4),B352&gt;=parametros!$C$4,B352&lt;=parametros!$D$4),"C2",IF(AND(ISNUMBER(parametros!$C$5),ISNUMBER(parametros!$D$5),B352&gt;=parametros!$C$5,B352&lt;=parametros!$D$5),"C3",IF(AND(ISNUMBER(parametros!$C$6),ISNUMBER(parametros!$D$6),B352&gt;=parametros!$C$6,B352&lt;=parametros!$D$6),"C4","Fora dos ciclos")))))))</f>
        <v/>
      </c>
      <c r="D352" s="100"/>
      <c r="E352" s="78" t="str">
        <f>IF(C352="","",IFERROR(VLOOKUP(C352,parametros!$A$11:$E$15,5,0),""))</f>
        <v/>
      </c>
      <c r="F352" s="79" t="str">
        <f t="shared" si="27"/>
        <v/>
      </c>
      <c r="G352" s="101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8"/>
      <c r="U352" s="218" t="str">
        <f t="shared" si="31"/>
        <v/>
      </c>
      <c r="V352" s="216" t="s">
        <v>47</v>
      </c>
      <c r="W352" s="102" t="s">
        <v>167</v>
      </c>
      <c r="X352" s="102" t="s">
        <v>168</v>
      </c>
      <c r="Y352" s="103" t="s">
        <v>169</v>
      </c>
      <c r="Z352" s="103" t="s">
        <v>170</v>
      </c>
      <c r="AA352" s="103" t="s">
        <v>47</v>
      </c>
      <c r="AB352" s="103" t="s">
        <v>171</v>
      </c>
      <c r="AC352" s="104" t="s">
        <v>172</v>
      </c>
    </row>
    <row r="353" spans="1:29" ht="25.5" customHeight="1" x14ac:dyDescent="0.35">
      <c r="A353" s="188"/>
      <c r="B353" s="190"/>
      <c r="C353" s="99" t="str">
        <f>IF(B353="","",IF(NOT(ISNUMBER(B353)),"DATA_PC invalida",IF(AND(ISNUMBER(parametros!$C$2),ISNUMBER(parametros!$D$2),B353&gt;=parametros!$C$2,B353&lt;=parametros!$D$2),"C0",IF(AND(ISNUMBER(parametros!$C$3),ISNUMBER(parametros!$D$3),B353&gt;=parametros!$C$3,B353&lt;=parametros!$D$3),"C1",IF(AND(ISNUMBER(parametros!$C$4),ISNUMBER(parametros!$D$4),B353&gt;=parametros!$C$4,B353&lt;=parametros!$D$4),"C2",IF(AND(ISNUMBER(parametros!$C$5),ISNUMBER(parametros!$D$5),B353&gt;=parametros!$C$5,B353&lt;=parametros!$D$5),"C3",IF(AND(ISNUMBER(parametros!$C$6),ISNUMBER(parametros!$D$6),B353&gt;=parametros!$C$6,B353&lt;=parametros!$D$6),"C4","Fora dos ciclos")))))))</f>
        <v/>
      </c>
      <c r="D353" s="100"/>
      <c r="E353" s="78" t="str">
        <f>IF(C353="","",IFERROR(VLOOKUP(C353,parametros!$A$11:$E$15,5,0),""))</f>
        <v/>
      </c>
      <c r="F353" s="79" t="str">
        <f t="shared" si="27"/>
        <v/>
      </c>
      <c r="G353" s="101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8"/>
      <c r="U353" s="218" t="str">
        <f t="shared" si="31"/>
        <v/>
      </c>
      <c r="V353" s="216" t="s">
        <v>47</v>
      </c>
      <c r="W353" s="102" t="s">
        <v>167</v>
      </c>
      <c r="X353" s="102" t="s">
        <v>168</v>
      </c>
      <c r="Y353" s="103" t="s">
        <v>169</v>
      </c>
      <c r="Z353" s="103" t="s">
        <v>170</v>
      </c>
      <c r="AA353" s="103" t="s">
        <v>47</v>
      </c>
      <c r="AB353" s="103" t="s">
        <v>171</v>
      </c>
      <c r="AC353" s="104" t="s">
        <v>172</v>
      </c>
    </row>
    <row r="354" spans="1:29" ht="25.5" customHeight="1" x14ac:dyDescent="0.35">
      <c r="A354" s="188"/>
      <c r="B354" s="190"/>
      <c r="C354" s="99" t="str">
        <f>IF(B354="","",IF(NOT(ISNUMBER(B354)),"DATA_PC invalida",IF(AND(ISNUMBER(parametros!$C$2),ISNUMBER(parametros!$D$2),B354&gt;=parametros!$C$2,B354&lt;=parametros!$D$2),"C0",IF(AND(ISNUMBER(parametros!$C$3),ISNUMBER(parametros!$D$3),B354&gt;=parametros!$C$3,B354&lt;=parametros!$D$3),"C1",IF(AND(ISNUMBER(parametros!$C$4),ISNUMBER(parametros!$D$4),B354&gt;=parametros!$C$4,B354&lt;=parametros!$D$4),"C2",IF(AND(ISNUMBER(parametros!$C$5),ISNUMBER(parametros!$D$5),B354&gt;=parametros!$C$5,B354&lt;=parametros!$D$5),"C3",IF(AND(ISNUMBER(parametros!$C$6),ISNUMBER(parametros!$D$6),B354&gt;=parametros!$C$6,B354&lt;=parametros!$D$6),"C4","Fora dos ciclos")))))))</f>
        <v/>
      </c>
      <c r="D354" s="100"/>
      <c r="E354" s="78" t="str">
        <f>IF(C354="","",IFERROR(VLOOKUP(C354,parametros!$A$11:$E$15,5,0),""))</f>
        <v/>
      </c>
      <c r="F354" s="79" t="str">
        <f t="shared" si="27"/>
        <v/>
      </c>
      <c r="G354" s="101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8"/>
      <c r="U354" s="218" t="str">
        <f t="shared" si="31"/>
        <v/>
      </c>
      <c r="V354" s="216" t="s">
        <v>47</v>
      </c>
      <c r="W354" s="102" t="s">
        <v>167</v>
      </c>
      <c r="X354" s="102" t="s">
        <v>168</v>
      </c>
      <c r="Y354" s="103" t="s">
        <v>169</v>
      </c>
      <c r="Z354" s="103" t="s">
        <v>170</v>
      </c>
      <c r="AA354" s="103" t="s">
        <v>47</v>
      </c>
      <c r="AB354" s="103" t="s">
        <v>171</v>
      </c>
      <c r="AC354" s="104" t="s">
        <v>172</v>
      </c>
    </row>
    <row r="355" spans="1:29" ht="25.5" customHeight="1" x14ac:dyDescent="0.35">
      <c r="A355" s="188"/>
      <c r="B355" s="190"/>
      <c r="C355" s="99" t="str">
        <f>IF(B355="","",IF(NOT(ISNUMBER(B355)),"DATA_PC invalida",IF(AND(ISNUMBER(parametros!$C$2),ISNUMBER(parametros!$D$2),B355&gt;=parametros!$C$2,B355&lt;=parametros!$D$2),"C0",IF(AND(ISNUMBER(parametros!$C$3),ISNUMBER(parametros!$D$3),B355&gt;=parametros!$C$3,B355&lt;=parametros!$D$3),"C1",IF(AND(ISNUMBER(parametros!$C$4),ISNUMBER(parametros!$D$4),B355&gt;=parametros!$C$4,B355&lt;=parametros!$D$4),"C2",IF(AND(ISNUMBER(parametros!$C$5),ISNUMBER(parametros!$D$5),B355&gt;=parametros!$C$5,B355&lt;=parametros!$D$5),"C3",IF(AND(ISNUMBER(parametros!$C$6),ISNUMBER(parametros!$D$6),B355&gt;=parametros!$C$6,B355&lt;=parametros!$D$6),"C4","Fora dos ciclos")))))))</f>
        <v/>
      </c>
      <c r="D355" s="100"/>
      <c r="E355" s="78" t="str">
        <f>IF(C355="","",IFERROR(VLOOKUP(C355,parametros!$A$11:$E$15,5,0),""))</f>
        <v/>
      </c>
      <c r="F355" s="79" t="str">
        <f t="shared" si="27"/>
        <v/>
      </c>
      <c r="G355" s="101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8"/>
      <c r="U355" s="218" t="str">
        <f t="shared" si="31"/>
        <v/>
      </c>
      <c r="V355" s="216" t="s">
        <v>47</v>
      </c>
      <c r="W355" s="102" t="s">
        <v>167</v>
      </c>
      <c r="X355" s="102" t="s">
        <v>168</v>
      </c>
      <c r="Y355" s="103" t="s">
        <v>169</v>
      </c>
      <c r="Z355" s="103" t="s">
        <v>170</v>
      </c>
      <c r="AA355" s="103" t="s">
        <v>47</v>
      </c>
      <c r="AB355" s="103" t="s">
        <v>171</v>
      </c>
      <c r="AC355" s="104" t="s">
        <v>172</v>
      </c>
    </row>
    <row r="356" spans="1:29" ht="25.5" customHeight="1" x14ac:dyDescent="0.35">
      <c r="A356" s="188"/>
      <c r="B356" s="190"/>
      <c r="C356" s="99" t="str">
        <f>IF(B356="","",IF(NOT(ISNUMBER(B356)),"DATA_PC invalida",IF(AND(ISNUMBER(parametros!$C$2),ISNUMBER(parametros!$D$2),B356&gt;=parametros!$C$2,B356&lt;=parametros!$D$2),"C0",IF(AND(ISNUMBER(parametros!$C$3),ISNUMBER(parametros!$D$3),B356&gt;=parametros!$C$3,B356&lt;=parametros!$D$3),"C1",IF(AND(ISNUMBER(parametros!$C$4),ISNUMBER(parametros!$D$4),B356&gt;=parametros!$C$4,B356&lt;=parametros!$D$4),"C2",IF(AND(ISNUMBER(parametros!$C$5),ISNUMBER(parametros!$D$5),B356&gt;=parametros!$C$5,B356&lt;=parametros!$D$5),"C3",IF(AND(ISNUMBER(parametros!$C$6),ISNUMBER(parametros!$D$6),B356&gt;=parametros!$C$6,B356&lt;=parametros!$D$6),"C4","Fora dos ciclos")))))))</f>
        <v/>
      </c>
      <c r="D356" s="100"/>
      <c r="E356" s="78" t="str">
        <f>IF(C356="","",IFERROR(VLOOKUP(C356,parametros!$A$11:$E$15,5,0),""))</f>
        <v/>
      </c>
      <c r="F356" s="79" t="str">
        <f t="shared" si="27"/>
        <v/>
      </c>
      <c r="G356" s="101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8"/>
      <c r="U356" s="218" t="str">
        <f t="shared" si="31"/>
        <v/>
      </c>
      <c r="V356" s="216" t="s">
        <v>47</v>
      </c>
      <c r="W356" s="102" t="s">
        <v>167</v>
      </c>
      <c r="X356" s="102" t="s">
        <v>168</v>
      </c>
      <c r="Y356" s="103" t="s">
        <v>169</v>
      </c>
      <c r="Z356" s="103" t="s">
        <v>170</v>
      </c>
      <c r="AA356" s="103" t="s">
        <v>47</v>
      </c>
      <c r="AB356" s="103" t="s">
        <v>171</v>
      </c>
      <c r="AC356" s="104" t="s">
        <v>172</v>
      </c>
    </row>
    <row r="357" spans="1:29" ht="25.5" customHeight="1" x14ac:dyDescent="0.35">
      <c r="A357" s="188"/>
      <c r="B357" s="190"/>
      <c r="C357" s="99" t="str">
        <f>IF(B357="","",IF(NOT(ISNUMBER(B357)),"DATA_PC invalida",IF(AND(ISNUMBER(parametros!$C$2),ISNUMBER(parametros!$D$2),B357&gt;=parametros!$C$2,B357&lt;=parametros!$D$2),"C0",IF(AND(ISNUMBER(parametros!$C$3),ISNUMBER(parametros!$D$3),B357&gt;=parametros!$C$3,B357&lt;=parametros!$D$3),"C1",IF(AND(ISNUMBER(parametros!$C$4),ISNUMBER(parametros!$D$4),B357&gt;=parametros!$C$4,B357&lt;=parametros!$D$4),"C2",IF(AND(ISNUMBER(parametros!$C$5),ISNUMBER(parametros!$D$5),B357&gt;=parametros!$C$5,B357&lt;=parametros!$D$5),"C3",IF(AND(ISNUMBER(parametros!$C$6),ISNUMBER(parametros!$D$6),B357&gt;=parametros!$C$6,B357&lt;=parametros!$D$6),"C4","Fora dos ciclos")))))))</f>
        <v/>
      </c>
      <c r="D357" s="100"/>
      <c r="E357" s="78" t="str">
        <f>IF(C357="","",IFERROR(VLOOKUP(C357,parametros!$A$11:$E$15,5,0),""))</f>
        <v/>
      </c>
      <c r="F357" s="79" t="str">
        <f t="shared" si="27"/>
        <v/>
      </c>
      <c r="G357" s="101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8"/>
      <c r="U357" s="218" t="str">
        <f t="shared" si="31"/>
        <v/>
      </c>
      <c r="V357" s="216" t="s">
        <v>47</v>
      </c>
      <c r="W357" s="102" t="s">
        <v>167</v>
      </c>
      <c r="X357" s="102" t="s">
        <v>168</v>
      </c>
      <c r="Y357" s="103" t="s">
        <v>169</v>
      </c>
      <c r="Z357" s="103" t="s">
        <v>170</v>
      </c>
      <c r="AA357" s="103" t="s">
        <v>47</v>
      </c>
      <c r="AB357" s="103" t="s">
        <v>171</v>
      </c>
      <c r="AC357" s="104" t="s">
        <v>172</v>
      </c>
    </row>
    <row r="358" spans="1:29" ht="25.5" customHeight="1" x14ac:dyDescent="0.35">
      <c r="A358" s="188"/>
      <c r="B358" s="190"/>
      <c r="C358" s="99" t="str">
        <f>IF(B358="","",IF(NOT(ISNUMBER(B358)),"DATA_PC invalida",IF(AND(ISNUMBER(parametros!$C$2),ISNUMBER(parametros!$D$2),B358&gt;=parametros!$C$2,B358&lt;=parametros!$D$2),"C0",IF(AND(ISNUMBER(parametros!$C$3),ISNUMBER(parametros!$D$3),B358&gt;=parametros!$C$3,B358&lt;=parametros!$D$3),"C1",IF(AND(ISNUMBER(parametros!$C$4),ISNUMBER(parametros!$D$4),B358&gt;=parametros!$C$4,B358&lt;=parametros!$D$4),"C2",IF(AND(ISNUMBER(parametros!$C$5),ISNUMBER(parametros!$D$5),B358&gt;=parametros!$C$5,B358&lt;=parametros!$D$5),"C3",IF(AND(ISNUMBER(parametros!$C$6),ISNUMBER(parametros!$D$6),B358&gt;=parametros!$C$6,B358&lt;=parametros!$D$6),"C4","Fora dos ciclos")))))))</f>
        <v/>
      </c>
      <c r="D358" s="100"/>
      <c r="E358" s="78" t="str">
        <f>IF(C358="","",IFERROR(VLOOKUP(C358,parametros!$A$11:$E$15,5,0),""))</f>
        <v/>
      </c>
      <c r="F358" s="79" t="str">
        <f t="shared" si="27"/>
        <v/>
      </c>
      <c r="G358" s="101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8"/>
      <c r="U358" s="218" t="str">
        <f t="shared" si="31"/>
        <v/>
      </c>
      <c r="V358" s="216" t="s">
        <v>47</v>
      </c>
      <c r="W358" s="102" t="s">
        <v>167</v>
      </c>
      <c r="X358" s="102" t="s">
        <v>168</v>
      </c>
      <c r="Y358" s="103" t="s">
        <v>169</v>
      </c>
      <c r="Z358" s="103" t="s">
        <v>170</v>
      </c>
      <c r="AA358" s="103" t="s">
        <v>47</v>
      </c>
      <c r="AB358" s="103" t="s">
        <v>171</v>
      </c>
      <c r="AC358" s="104" t="s">
        <v>172</v>
      </c>
    </row>
    <row r="359" spans="1:29" ht="25.5" customHeight="1" x14ac:dyDescent="0.35">
      <c r="A359" s="188"/>
      <c r="B359" s="190"/>
      <c r="C359" s="99" t="str">
        <f>IF(B359="","",IF(NOT(ISNUMBER(B359)),"DATA_PC invalida",IF(AND(ISNUMBER(parametros!$C$2),ISNUMBER(parametros!$D$2),B359&gt;=parametros!$C$2,B359&lt;=parametros!$D$2),"C0",IF(AND(ISNUMBER(parametros!$C$3),ISNUMBER(parametros!$D$3),B359&gt;=parametros!$C$3,B359&lt;=parametros!$D$3),"C1",IF(AND(ISNUMBER(parametros!$C$4),ISNUMBER(parametros!$D$4),B359&gt;=parametros!$C$4,B359&lt;=parametros!$D$4),"C2",IF(AND(ISNUMBER(parametros!$C$5),ISNUMBER(parametros!$D$5),B359&gt;=parametros!$C$5,B359&lt;=parametros!$D$5),"C3",IF(AND(ISNUMBER(parametros!$C$6),ISNUMBER(parametros!$D$6),B359&gt;=parametros!$C$6,B359&lt;=parametros!$D$6),"C4","Fora dos ciclos")))))))</f>
        <v/>
      </c>
      <c r="D359" s="100"/>
      <c r="E359" s="78" t="str">
        <f>IF(C359="","",IFERROR(VLOOKUP(C359,parametros!$A$11:$E$15,5,0),""))</f>
        <v/>
      </c>
      <c r="F359" s="79" t="str">
        <f t="shared" si="27"/>
        <v/>
      </c>
      <c r="G359" s="101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8"/>
      <c r="U359" s="218" t="str">
        <f t="shared" si="31"/>
        <v/>
      </c>
      <c r="V359" s="216" t="s">
        <v>47</v>
      </c>
      <c r="W359" s="102" t="s">
        <v>167</v>
      </c>
      <c r="X359" s="102" t="s">
        <v>168</v>
      </c>
      <c r="Y359" s="103" t="s">
        <v>169</v>
      </c>
      <c r="Z359" s="103" t="s">
        <v>170</v>
      </c>
      <c r="AA359" s="103" t="s">
        <v>47</v>
      </c>
      <c r="AB359" s="103" t="s">
        <v>171</v>
      </c>
      <c r="AC359" s="104" t="s">
        <v>172</v>
      </c>
    </row>
    <row r="360" spans="1:29" ht="25.5" customHeight="1" x14ac:dyDescent="0.35">
      <c r="A360" s="188"/>
      <c r="B360" s="190"/>
      <c r="C360" s="99" t="str">
        <f>IF(B360="","",IF(NOT(ISNUMBER(B360)),"DATA_PC invalida",IF(AND(ISNUMBER(parametros!$C$2),ISNUMBER(parametros!$D$2),B360&gt;=parametros!$C$2,B360&lt;=parametros!$D$2),"C0",IF(AND(ISNUMBER(parametros!$C$3),ISNUMBER(parametros!$D$3),B360&gt;=parametros!$C$3,B360&lt;=parametros!$D$3),"C1",IF(AND(ISNUMBER(parametros!$C$4),ISNUMBER(parametros!$D$4),B360&gt;=parametros!$C$4,B360&lt;=parametros!$D$4),"C2",IF(AND(ISNUMBER(parametros!$C$5),ISNUMBER(parametros!$D$5),B360&gt;=parametros!$C$5,B360&lt;=parametros!$D$5),"C3",IF(AND(ISNUMBER(parametros!$C$6),ISNUMBER(parametros!$D$6),B360&gt;=parametros!$C$6,B360&lt;=parametros!$D$6),"C4","Fora dos ciclos")))))))</f>
        <v/>
      </c>
      <c r="D360" s="100"/>
      <c r="E360" s="78" t="str">
        <f>IF(C360="","",IFERROR(VLOOKUP(C360,parametros!$A$11:$E$15,5,0),""))</f>
        <v/>
      </c>
      <c r="F360" s="79" t="str">
        <f t="shared" si="27"/>
        <v/>
      </c>
      <c r="G360" s="101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8"/>
      <c r="U360" s="218" t="str">
        <f t="shared" si="31"/>
        <v/>
      </c>
      <c r="V360" s="216" t="s">
        <v>47</v>
      </c>
      <c r="W360" s="102" t="s">
        <v>167</v>
      </c>
      <c r="X360" s="102" t="s">
        <v>168</v>
      </c>
      <c r="Y360" s="103" t="s">
        <v>169</v>
      </c>
      <c r="Z360" s="103" t="s">
        <v>170</v>
      </c>
      <c r="AA360" s="103" t="s">
        <v>47</v>
      </c>
      <c r="AB360" s="103" t="s">
        <v>171</v>
      </c>
      <c r="AC360" s="104" t="s">
        <v>172</v>
      </c>
    </row>
    <row r="361" spans="1:29" ht="25.5" customHeight="1" x14ac:dyDescent="0.35">
      <c r="A361" s="188"/>
      <c r="B361" s="190"/>
      <c r="C361" s="99" t="str">
        <f>IF(B361="","",IF(NOT(ISNUMBER(B361)),"DATA_PC invalida",IF(AND(ISNUMBER(parametros!$C$2),ISNUMBER(parametros!$D$2),B361&gt;=parametros!$C$2,B361&lt;=parametros!$D$2),"C0",IF(AND(ISNUMBER(parametros!$C$3),ISNUMBER(parametros!$D$3),B361&gt;=parametros!$C$3,B361&lt;=parametros!$D$3),"C1",IF(AND(ISNUMBER(parametros!$C$4),ISNUMBER(parametros!$D$4),B361&gt;=parametros!$C$4,B361&lt;=parametros!$D$4),"C2",IF(AND(ISNUMBER(parametros!$C$5),ISNUMBER(parametros!$D$5),B361&gt;=parametros!$C$5,B361&lt;=parametros!$D$5),"C3",IF(AND(ISNUMBER(parametros!$C$6),ISNUMBER(parametros!$D$6),B361&gt;=parametros!$C$6,B361&lt;=parametros!$D$6),"C4","Fora dos ciclos")))))))</f>
        <v/>
      </c>
      <c r="D361" s="100"/>
      <c r="E361" s="78" t="str">
        <f>IF(C361="","",IFERROR(VLOOKUP(C361,parametros!$A$11:$E$15,5,0),""))</f>
        <v/>
      </c>
      <c r="F361" s="79" t="str">
        <f t="shared" si="27"/>
        <v/>
      </c>
      <c r="G361" s="101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8"/>
      <c r="U361" s="218" t="str">
        <f t="shared" si="31"/>
        <v/>
      </c>
      <c r="V361" s="216" t="s">
        <v>47</v>
      </c>
      <c r="W361" s="102" t="s">
        <v>167</v>
      </c>
      <c r="X361" s="102" t="s">
        <v>168</v>
      </c>
      <c r="Y361" s="103" t="s">
        <v>169</v>
      </c>
      <c r="Z361" s="103" t="s">
        <v>170</v>
      </c>
      <c r="AA361" s="103" t="s">
        <v>47</v>
      </c>
      <c r="AB361" s="103" t="s">
        <v>171</v>
      </c>
      <c r="AC361" s="104" t="s">
        <v>172</v>
      </c>
    </row>
    <row r="362" spans="1:29" ht="25.5" customHeight="1" x14ac:dyDescent="0.35">
      <c r="A362" s="188"/>
      <c r="B362" s="190"/>
      <c r="C362" s="99" t="str">
        <f>IF(B362="","",IF(NOT(ISNUMBER(B362)),"DATA_PC invalida",IF(AND(ISNUMBER(parametros!$C$2),ISNUMBER(parametros!$D$2),B362&gt;=parametros!$C$2,B362&lt;=parametros!$D$2),"C0",IF(AND(ISNUMBER(parametros!$C$3),ISNUMBER(parametros!$D$3),B362&gt;=parametros!$C$3,B362&lt;=parametros!$D$3),"C1",IF(AND(ISNUMBER(parametros!$C$4),ISNUMBER(parametros!$D$4),B362&gt;=parametros!$C$4,B362&lt;=parametros!$D$4),"C2",IF(AND(ISNUMBER(parametros!$C$5),ISNUMBER(parametros!$D$5),B362&gt;=parametros!$C$5,B362&lt;=parametros!$D$5),"C3",IF(AND(ISNUMBER(parametros!$C$6),ISNUMBER(parametros!$D$6),B362&gt;=parametros!$C$6,B362&lt;=parametros!$D$6),"C4","Fora dos ciclos")))))))</f>
        <v/>
      </c>
      <c r="D362" s="100"/>
      <c r="E362" s="78" t="str">
        <f>IF(C362="","",IFERROR(VLOOKUP(C362,parametros!$A$11:$E$15,5,0),""))</f>
        <v/>
      </c>
      <c r="F362" s="79" t="str">
        <f t="shared" si="27"/>
        <v/>
      </c>
      <c r="G362" s="101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8"/>
      <c r="U362" s="218" t="str">
        <f t="shared" si="31"/>
        <v/>
      </c>
      <c r="V362" s="216" t="s">
        <v>47</v>
      </c>
      <c r="W362" s="102" t="s">
        <v>167</v>
      </c>
      <c r="X362" s="102" t="s">
        <v>168</v>
      </c>
      <c r="Y362" s="103" t="s">
        <v>169</v>
      </c>
      <c r="Z362" s="103" t="s">
        <v>170</v>
      </c>
      <c r="AA362" s="103" t="s">
        <v>47</v>
      </c>
      <c r="AB362" s="103" t="s">
        <v>171</v>
      </c>
      <c r="AC362" s="104" t="s">
        <v>172</v>
      </c>
    </row>
    <row r="363" spans="1:29" ht="25.5" customHeight="1" x14ac:dyDescent="0.35">
      <c r="A363" s="188"/>
      <c r="B363" s="190"/>
      <c r="C363" s="99" t="str">
        <f>IF(B363="","",IF(NOT(ISNUMBER(B363)),"DATA_PC invalida",IF(AND(ISNUMBER(parametros!$C$2),ISNUMBER(parametros!$D$2),B363&gt;=parametros!$C$2,B363&lt;=parametros!$D$2),"C0",IF(AND(ISNUMBER(parametros!$C$3),ISNUMBER(parametros!$D$3),B363&gt;=parametros!$C$3,B363&lt;=parametros!$D$3),"C1",IF(AND(ISNUMBER(parametros!$C$4),ISNUMBER(parametros!$D$4),B363&gt;=parametros!$C$4,B363&lt;=parametros!$D$4),"C2",IF(AND(ISNUMBER(parametros!$C$5),ISNUMBER(parametros!$D$5),B363&gt;=parametros!$C$5,B363&lt;=parametros!$D$5),"C3",IF(AND(ISNUMBER(parametros!$C$6),ISNUMBER(parametros!$D$6),B363&gt;=parametros!$C$6,B363&lt;=parametros!$D$6),"C4","Fora dos ciclos")))))))</f>
        <v/>
      </c>
      <c r="D363" s="100"/>
      <c r="E363" s="78" t="str">
        <f>IF(C363="","",IFERROR(VLOOKUP(C363,parametros!$A$11:$E$15,5,0),""))</f>
        <v/>
      </c>
      <c r="F363" s="79" t="str">
        <f t="shared" si="27"/>
        <v/>
      </c>
      <c r="G363" s="101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8"/>
      <c r="U363" s="218" t="str">
        <f t="shared" si="31"/>
        <v/>
      </c>
      <c r="V363" s="216" t="s">
        <v>47</v>
      </c>
      <c r="W363" s="102" t="s">
        <v>167</v>
      </c>
      <c r="X363" s="102" t="s">
        <v>168</v>
      </c>
      <c r="Y363" s="103" t="s">
        <v>169</v>
      </c>
      <c r="Z363" s="103" t="s">
        <v>170</v>
      </c>
      <c r="AA363" s="103" t="s">
        <v>47</v>
      </c>
      <c r="AB363" s="103" t="s">
        <v>171</v>
      </c>
      <c r="AC363" s="104" t="s">
        <v>172</v>
      </c>
    </row>
    <row r="364" spans="1:29" ht="25.5" customHeight="1" x14ac:dyDescent="0.35">
      <c r="A364" s="188"/>
      <c r="B364" s="190"/>
      <c r="C364" s="99" t="str">
        <f>IF(B364="","",IF(NOT(ISNUMBER(B364)),"DATA_PC invalida",IF(AND(ISNUMBER(parametros!$C$2),ISNUMBER(parametros!$D$2),B364&gt;=parametros!$C$2,B364&lt;=parametros!$D$2),"C0",IF(AND(ISNUMBER(parametros!$C$3),ISNUMBER(parametros!$D$3),B364&gt;=parametros!$C$3,B364&lt;=parametros!$D$3),"C1",IF(AND(ISNUMBER(parametros!$C$4),ISNUMBER(parametros!$D$4),B364&gt;=parametros!$C$4,B364&lt;=parametros!$D$4),"C2",IF(AND(ISNUMBER(parametros!$C$5),ISNUMBER(parametros!$D$5),B364&gt;=parametros!$C$5,B364&lt;=parametros!$D$5),"C3",IF(AND(ISNUMBER(parametros!$C$6),ISNUMBER(parametros!$D$6),B364&gt;=parametros!$C$6,B364&lt;=parametros!$D$6),"C4","Fora dos ciclos")))))))</f>
        <v/>
      </c>
      <c r="D364" s="100"/>
      <c r="E364" s="78" t="str">
        <f>IF(C364="","",IFERROR(VLOOKUP(C364,parametros!$A$11:$E$15,5,0),""))</f>
        <v/>
      </c>
      <c r="F364" s="79" t="str">
        <f t="shared" si="27"/>
        <v/>
      </c>
      <c r="G364" s="101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8"/>
      <c r="U364" s="218" t="str">
        <f t="shared" si="31"/>
        <v/>
      </c>
      <c r="V364" s="216" t="s">
        <v>47</v>
      </c>
      <c r="W364" s="102" t="s">
        <v>167</v>
      </c>
      <c r="X364" s="102" t="s">
        <v>168</v>
      </c>
      <c r="Y364" s="103" t="s">
        <v>169</v>
      </c>
      <c r="Z364" s="103" t="s">
        <v>170</v>
      </c>
      <c r="AA364" s="103" t="s">
        <v>47</v>
      </c>
      <c r="AB364" s="103" t="s">
        <v>171</v>
      </c>
      <c r="AC364" s="104" t="s">
        <v>172</v>
      </c>
    </row>
    <row r="365" spans="1:29" ht="25.5" customHeight="1" x14ac:dyDescent="0.35">
      <c r="A365" s="188"/>
      <c r="B365" s="190"/>
      <c r="C365" s="99" t="str">
        <f>IF(B365="","",IF(NOT(ISNUMBER(B365)),"DATA_PC invalida",IF(AND(ISNUMBER(parametros!$C$2),ISNUMBER(parametros!$D$2),B365&gt;=parametros!$C$2,B365&lt;=parametros!$D$2),"C0",IF(AND(ISNUMBER(parametros!$C$3),ISNUMBER(parametros!$D$3),B365&gt;=parametros!$C$3,B365&lt;=parametros!$D$3),"C1",IF(AND(ISNUMBER(parametros!$C$4),ISNUMBER(parametros!$D$4),B365&gt;=parametros!$C$4,B365&lt;=parametros!$D$4),"C2",IF(AND(ISNUMBER(parametros!$C$5),ISNUMBER(parametros!$D$5),B365&gt;=parametros!$C$5,B365&lt;=parametros!$D$5),"C3",IF(AND(ISNUMBER(parametros!$C$6),ISNUMBER(parametros!$D$6),B365&gt;=parametros!$C$6,B365&lt;=parametros!$D$6),"C4","Fora dos ciclos")))))))</f>
        <v/>
      </c>
      <c r="D365" s="100"/>
      <c r="E365" s="78" t="str">
        <f>IF(C365="","",IFERROR(VLOOKUP(C365,parametros!$A$11:$E$15,5,0),""))</f>
        <v/>
      </c>
      <c r="F365" s="79" t="str">
        <f t="shared" si="27"/>
        <v/>
      </c>
      <c r="G365" s="101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8"/>
      <c r="U365" s="218" t="str">
        <f t="shared" si="31"/>
        <v/>
      </c>
      <c r="V365" s="216" t="s">
        <v>47</v>
      </c>
      <c r="W365" s="102" t="s">
        <v>167</v>
      </c>
      <c r="X365" s="102" t="s">
        <v>168</v>
      </c>
      <c r="Y365" s="103" t="s">
        <v>169</v>
      </c>
      <c r="Z365" s="103" t="s">
        <v>170</v>
      </c>
      <c r="AA365" s="103" t="s">
        <v>47</v>
      </c>
      <c r="AB365" s="103" t="s">
        <v>171</v>
      </c>
      <c r="AC365" s="104" t="s">
        <v>172</v>
      </c>
    </row>
    <row r="366" spans="1:29" ht="25.5" customHeight="1" x14ac:dyDescent="0.35">
      <c r="A366" s="188"/>
      <c r="B366" s="190"/>
      <c r="C366" s="99" t="str">
        <f>IF(B366="","",IF(NOT(ISNUMBER(B366)),"DATA_PC invalida",IF(AND(ISNUMBER(parametros!$C$2),ISNUMBER(parametros!$D$2),B366&gt;=parametros!$C$2,B366&lt;=parametros!$D$2),"C0",IF(AND(ISNUMBER(parametros!$C$3),ISNUMBER(parametros!$D$3),B366&gt;=parametros!$C$3,B366&lt;=parametros!$D$3),"C1",IF(AND(ISNUMBER(parametros!$C$4),ISNUMBER(parametros!$D$4),B366&gt;=parametros!$C$4,B366&lt;=parametros!$D$4),"C2",IF(AND(ISNUMBER(parametros!$C$5),ISNUMBER(parametros!$D$5),B366&gt;=parametros!$C$5,B366&lt;=parametros!$D$5),"C3",IF(AND(ISNUMBER(parametros!$C$6),ISNUMBER(parametros!$D$6),B366&gt;=parametros!$C$6,B366&lt;=parametros!$D$6),"C4","Fora dos ciclos")))))))</f>
        <v/>
      </c>
      <c r="D366" s="100"/>
      <c r="E366" s="78" t="str">
        <f>IF(C366="","",IFERROR(VLOOKUP(C366,parametros!$A$11:$E$15,5,0),""))</f>
        <v/>
      </c>
      <c r="F366" s="79" t="str">
        <f t="shared" si="27"/>
        <v/>
      </c>
      <c r="G366" s="101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8"/>
      <c r="U366" s="218" t="str">
        <f t="shared" si="31"/>
        <v/>
      </c>
      <c r="V366" s="216" t="s">
        <v>47</v>
      </c>
      <c r="W366" s="102" t="s">
        <v>167</v>
      </c>
      <c r="X366" s="102" t="s">
        <v>168</v>
      </c>
      <c r="Y366" s="103" t="s">
        <v>169</v>
      </c>
      <c r="Z366" s="103" t="s">
        <v>170</v>
      </c>
      <c r="AA366" s="103" t="s">
        <v>47</v>
      </c>
      <c r="AB366" s="103" t="s">
        <v>171</v>
      </c>
      <c r="AC366" s="104" t="s">
        <v>172</v>
      </c>
    </row>
    <row r="367" spans="1:29" ht="25.5" customHeight="1" x14ac:dyDescent="0.35">
      <c r="A367" s="188"/>
      <c r="B367" s="190"/>
      <c r="C367" s="99" t="str">
        <f>IF(B367="","",IF(NOT(ISNUMBER(B367)),"DATA_PC invalida",IF(AND(ISNUMBER(parametros!$C$2),ISNUMBER(parametros!$D$2),B367&gt;=parametros!$C$2,B367&lt;=parametros!$D$2),"C0",IF(AND(ISNUMBER(parametros!$C$3),ISNUMBER(parametros!$D$3),B367&gt;=parametros!$C$3,B367&lt;=parametros!$D$3),"C1",IF(AND(ISNUMBER(parametros!$C$4),ISNUMBER(parametros!$D$4),B367&gt;=parametros!$C$4,B367&lt;=parametros!$D$4),"C2",IF(AND(ISNUMBER(parametros!$C$5),ISNUMBER(parametros!$D$5),B367&gt;=parametros!$C$5,B367&lt;=parametros!$D$5),"C3",IF(AND(ISNUMBER(parametros!$C$6),ISNUMBER(parametros!$D$6),B367&gt;=parametros!$C$6,B367&lt;=parametros!$D$6),"C4","Fora dos ciclos")))))))</f>
        <v/>
      </c>
      <c r="D367" s="100"/>
      <c r="E367" s="78" t="str">
        <f>IF(C367="","",IFERROR(VLOOKUP(C367,parametros!$A$11:$E$15,5,0),""))</f>
        <v/>
      </c>
      <c r="F367" s="79" t="str">
        <f t="shared" si="27"/>
        <v/>
      </c>
      <c r="G367" s="101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8"/>
      <c r="U367" s="218" t="str">
        <f t="shared" si="31"/>
        <v/>
      </c>
      <c r="V367" s="216" t="s">
        <v>47</v>
      </c>
      <c r="W367" s="102" t="s">
        <v>167</v>
      </c>
      <c r="X367" s="102" t="s">
        <v>168</v>
      </c>
      <c r="Y367" s="103" t="s">
        <v>169</v>
      </c>
      <c r="Z367" s="103" t="s">
        <v>170</v>
      </c>
      <c r="AA367" s="103" t="s">
        <v>47</v>
      </c>
      <c r="AB367" s="103" t="s">
        <v>171</v>
      </c>
      <c r="AC367" s="104" t="s">
        <v>172</v>
      </c>
    </row>
    <row r="368" spans="1:29" ht="25.5" customHeight="1" x14ac:dyDescent="0.35">
      <c r="A368" s="188"/>
      <c r="B368" s="190"/>
      <c r="C368" s="99" t="str">
        <f>IF(B368="","",IF(NOT(ISNUMBER(B368)),"DATA_PC invalida",IF(AND(ISNUMBER(parametros!$C$2),ISNUMBER(parametros!$D$2),B368&gt;=parametros!$C$2,B368&lt;=parametros!$D$2),"C0",IF(AND(ISNUMBER(parametros!$C$3),ISNUMBER(parametros!$D$3),B368&gt;=parametros!$C$3,B368&lt;=parametros!$D$3),"C1",IF(AND(ISNUMBER(parametros!$C$4),ISNUMBER(parametros!$D$4),B368&gt;=parametros!$C$4,B368&lt;=parametros!$D$4),"C2",IF(AND(ISNUMBER(parametros!$C$5),ISNUMBER(parametros!$D$5),B368&gt;=parametros!$C$5,B368&lt;=parametros!$D$5),"C3",IF(AND(ISNUMBER(parametros!$C$6),ISNUMBER(parametros!$D$6),B368&gt;=parametros!$C$6,B368&lt;=parametros!$D$6),"C4","Fora dos ciclos")))))))</f>
        <v/>
      </c>
      <c r="D368" s="100"/>
      <c r="E368" s="78" t="str">
        <f>IF(C368="","",IFERROR(VLOOKUP(C368,parametros!$A$11:$E$15,5,0),""))</f>
        <v/>
      </c>
      <c r="F368" s="79" t="str">
        <f t="shared" si="27"/>
        <v/>
      </c>
      <c r="G368" s="101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8"/>
      <c r="U368" s="218" t="str">
        <f t="shared" si="31"/>
        <v/>
      </c>
      <c r="V368" s="216" t="s">
        <v>47</v>
      </c>
      <c r="W368" s="102" t="s">
        <v>167</v>
      </c>
      <c r="X368" s="102" t="s">
        <v>168</v>
      </c>
      <c r="Y368" s="103" t="s">
        <v>169</v>
      </c>
      <c r="Z368" s="103" t="s">
        <v>170</v>
      </c>
      <c r="AA368" s="103" t="s">
        <v>47</v>
      </c>
      <c r="AB368" s="103" t="s">
        <v>171</v>
      </c>
      <c r="AC368" s="104" t="s">
        <v>172</v>
      </c>
    </row>
    <row r="369" spans="1:29" ht="25.5" customHeight="1" x14ac:dyDescent="0.35">
      <c r="A369" s="188"/>
      <c r="B369" s="190"/>
      <c r="C369" s="99" t="str">
        <f>IF(B369="","",IF(NOT(ISNUMBER(B369)),"DATA_PC invalida",IF(AND(ISNUMBER(parametros!$C$2),ISNUMBER(parametros!$D$2),B369&gt;=parametros!$C$2,B369&lt;=parametros!$D$2),"C0",IF(AND(ISNUMBER(parametros!$C$3),ISNUMBER(parametros!$D$3),B369&gt;=parametros!$C$3,B369&lt;=parametros!$D$3),"C1",IF(AND(ISNUMBER(parametros!$C$4),ISNUMBER(parametros!$D$4),B369&gt;=parametros!$C$4,B369&lt;=parametros!$D$4),"C2",IF(AND(ISNUMBER(parametros!$C$5),ISNUMBER(parametros!$D$5),B369&gt;=parametros!$C$5,B369&lt;=parametros!$D$5),"C3",IF(AND(ISNUMBER(parametros!$C$6),ISNUMBER(parametros!$D$6),B369&gt;=parametros!$C$6,B369&lt;=parametros!$D$6),"C4","Fora dos ciclos")))))))</f>
        <v/>
      </c>
      <c r="D369" s="100"/>
      <c r="E369" s="78" t="str">
        <f>IF(C369="","",IFERROR(VLOOKUP(C369,parametros!$A$11:$E$15,5,0),""))</f>
        <v/>
      </c>
      <c r="F369" s="79" t="str">
        <f t="shared" si="27"/>
        <v/>
      </c>
      <c r="G369" s="101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8"/>
      <c r="U369" s="218" t="str">
        <f t="shared" si="31"/>
        <v/>
      </c>
      <c r="V369" s="216" t="s">
        <v>47</v>
      </c>
      <c r="W369" s="102" t="s">
        <v>167</v>
      </c>
      <c r="X369" s="102" t="s">
        <v>168</v>
      </c>
      <c r="Y369" s="103" t="s">
        <v>169</v>
      </c>
      <c r="Z369" s="103" t="s">
        <v>170</v>
      </c>
      <c r="AA369" s="103" t="s">
        <v>47</v>
      </c>
      <c r="AB369" s="103" t="s">
        <v>171</v>
      </c>
      <c r="AC369" s="104" t="s">
        <v>172</v>
      </c>
    </row>
    <row r="370" spans="1:29" ht="25.5" customHeight="1" x14ac:dyDescent="0.35">
      <c r="A370" s="188"/>
      <c r="B370" s="190"/>
      <c r="C370" s="99" t="str">
        <f>IF(B370="","",IF(NOT(ISNUMBER(B370)),"DATA_PC invalida",IF(AND(ISNUMBER(parametros!$C$2),ISNUMBER(parametros!$D$2),B370&gt;=parametros!$C$2,B370&lt;=parametros!$D$2),"C0",IF(AND(ISNUMBER(parametros!$C$3),ISNUMBER(parametros!$D$3),B370&gt;=parametros!$C$3,B370&lt;=parametros!$D$3),"C1",IF(AND(ISNUMBER(parametros!$C$4),ISNUMBER(parametros!$D$4),B370&gt;=parametros!$C$4,B370&lt;=parametros!$D$4),"C2",IF(AND(ISNUMBER(parametros!$C$5),ISNUMBER(parametros!$D$5),B370&gt;=parametros!$C$5,B370&lt;=parametros!$D$5),"C3",IF(AND(ISNUMBER(parametros!$C$6),ISNUMBER(parametros!$D$6),B370&gt;=parametros!$C$6,B370&lt;=parametros!$D$6),"C4","Fora dos ciclos")))))))</f>
        <v/>
      </c>
      <c r="D370" s="100"/>
      <c r="E370" s="78" t="str">
        <f>IF(C370="","",IFERROR(VLOOKUP(C370,parametros!$A$11:$E$15,5,0),""))</f>
        <v/>
      </c>
      <c r="F370" s="79" t="str">
        <f t="shared" si="27"/>
        <v/>
      </c>
      <c r="G370" s="101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8"/>
      <c r="U370" s="218" t="str">
        <f t="shared" si="31"/>
        <v/>
      </c>
      <c r="V370" s="216" t="s">
        <v>47</v>
      </c>
      <c r="W370" s="102" t="s">
        <v>167</v>
      </c>
      <c r="X370" s="102" t="s">
        <v>168</v>
      </c>
      <c r="Y370" s="103" t="s">
        <v>169</v>
      </c>
      <c r="Z370" s="103" t="s">
        <v>170</v>
      </c>
      <c r="AA370" s="103" t="s">
        <v>47</v>
      </c>
      <c r="AB370" s="103" t="s">
        <v>171</v>
      </c>
      <c r="AC370" s="104" t="s">
        <v>172</v>
      </c>
    </row>
    <row r="371" spans="1:29" ht="25.5" customHeight="1" x14ac:dyDescent="0.35">
      <c r="A371" s="188"/>
      <c r="B371" s="190"/>
      <c r="C371" s="99" t="str">
        <f>IF(B371="","",IF(NOT(ISNUMBER(B371)),"DATA_PC invalida",IF(AND(ISNUMBER(parametros!$C$2),ISNUMBER(parametros!$D$2),B371&gt;=parametros!$C$2,B371&lt;=parametros!$D$2),"C0",IF(AND(ISNUMBER(parametros!$C$3),ISNUMBER(parametros!$D$3),B371&gt;=parametros!$C$3,B371&lt;=parametros!$D$3),"C1",IF(AND(ISNUMBER(parametros!$C$4),ISNUMBER(parametros!$D$4),B371&gt;=parametros!$C$4,B371&lt;=parametros!$D$4),"C2",IF(AND(ISNUMBER(parametros!$C$5),ISNUMBER(parametros!$D$5),B371&gt;=parametros!$C$5,B371&lt;=parametros!$D$5),"C3",IF(AND(ISNUMBER(parametros!$C$6),ISNUMBER(parametros!$D$6),B371&gt;=parametros!$C$6,B371&lt;=parametros!$D$6),"C4","Fora dos ciclos")))))))</f>
        <v/>
      </c>
      <c r="D371" s="100"/>
      <c r="E371" s="78" t="str">
        <f>IF(C371="","",IFERROR(VLOOKUP(C371,parametros!$A$11:$E$15,5,0),""))</f>
        <v/>
      </c>
      <c r="F371" s="79" t="str">
        <f t="shared" si="27"/>
        <v/>
      </c>
      <c r="G371" s="101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8"/>
      <c r="U371" s="218" t="str">
        <f t="shared" si="31"/>
        <v/>
      </c>
      <c r="V371" s="216" t="s">
        <v>47</v>
      </c>
      <c r="W371" s="102" t="s">
        <v>167</v>
      </c>
      <c r="X371" s="102" t="s">
        <v>168</v>
      </c>
      <c r="Y371" s="103" t="s">
        <v>169</v>
      </c>
      <c r="Z371" s="103" t="s">
        <v>170</v>
      </c>
      <c r="AA371" s="103" t="s">
        <v>47</v>
      </c>
      <c r="AB371" s="103" t="s">
        <v>171</v>
      </c>
      <c r="AC371" s="104" t="s">
        <v>172</v>
      </c>
    </row>
    <row r="372" spans="1:29" ht="25.5" customHeight="1" x14ac:dyDescent="0.35">
      <c r="A372" s="188"/>
      <c r="B372" s="190"/>
      <c r="C372" s="99" t="str">
        <f>IF(B372="","",IF(NOT(ISNUMBER(B372)),"DATA_PC invalida",IF(AND(ISNUMBER(parametros!$C$2),ISNUMBER(parametros!$D$2),B372&gt;=parametros!$C$2,B372&lt;=parametros!$D$2),"C0",IF(AND(ISNUMBER(parametros!$C$3),ISNUMBER(parametros!$D$3),B372&gt;=parametros!$C$3,B372&lt;=parametros!$D$3),"C1",IF(AND(ISNUMBER(parametros!$C$4),ISNUMBER(parametros!$D$4),B372&gt;=parametros!$C$4,B372&lt;=parametros!$D$4),"C2",IF(AND(ISNUMBER(parametros!$C$5),ISNUMBER(parametros!$D$5),B372&gt;=parametros!$C$5,B372&lt;=parametros!$D$5),"C3",IF(AND(ISNUMBER(parametros!$C$6),ISNUMBER(parametros!$D$6),B372&gt;=parametros!$C$6,B372&lt;=parametros!$D$6),"C4","Fora dos ciclos")))))))</f>
        <v/>
      </c>
      <c r="D372" s="100"/>
      <c r="E372" s="78" t="str">
        <f>IF(C372="","",IFERROR(VLOOKUP(C372,parametros!$A$11:$E$15,5,0),""))</f>
        <v/>
      </c>
      <c r="F372" s="79" t="str">
        <f t="shared" si="27"/>
        <v/>
      </c>
      <c r="G372" s="101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8"/>
      <c r="U372" s="218" t="str">
        <f t="shared" si="31"/>
        <v/>
      </c>
      <c r="V372" s="216" t="s">
        <v>47</v>
      </c>
      <c r="W372" s="102" t="s">
        <v>167</v>
      </c>
      <c r="X372" s="102" t="s">
        <v>168</v>
      </c>
      <c r="Y372" s="103" t="s">
        <v>169</v>
      </c>
      <c r="Z372" s="103" t="s">
        <v>170</v>
      </c>
      <c r="AA372" s="103" t="s">
        <v>47</v>
      </c>
      <c r="AB372" s="103" t="s">
        <v>171</v>
      </c>
      <c r="AC372" s="104" t="s">
        <v>172</v>
      </c>
    </row>
    <row r="373" spans="1:29" ht="25.5" customHeight="1" x14ac:dyDescent="0.35">
      <c r="A373" s="188"/>
      <c r="B373" s="190"/>
      <c r="C373" s="99" t="str">
        <f>IF(B373="","",IF(NOT(ISNUMBER(B373)),"DATA_PC invalida",IF(AND(ISNUMBER(parametros!$C$2),ISNUMBER(parametros!$D$2),B373&gt;=parametros!$C$2,B373&lt;=parametros!$D$2),"C0",IF(AND(ISNUMBER(parametros!$C$3),ISNUMBER(parametros!$D$3),B373&gt;=parametros!$C$3,B373&lt;=parametros!$D$3),"C1",IF(AND(ISNUMBER(parametros!$C$4),ISNUMBER(parametros!$D$4),B373&gt;=parametros!$C$4,B373&lt;=parametros!$D$4),"C2",IF(AND(ISNUMBER(parametros!$C$5),ISNUMBER(parametros!$D$5),B373&gt;=parametros!$C$5,B373&lt;=parametros!$D$5),"C3",IF(AND(ISNUMBER(parametros!$C$6),ISNUMBER(parametros!$D$6),B373&gt;=parametros!$C$6,B373&lt;=parametros!$D$6),"C4","Fora dos ciclos")))))))</f>
        <v/>
      </c>
      <c r="D373" s="100"/>
      <c r="E373" s="78" t="str">
        <f>IF(C373="","",IFERROR(VLOOKUP(C373,parametros!$A$11:$E$15,5,0),""))</f>
        <v/>
      </c>
      <c r="F373" s="79" t="str">
        <f t="shared" si="27"/>
        <v/>
      </c>
      <c r="G373" s="101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8"/>
      <c r="U373" s="218" t="str">
        <f t="shared" si="31"/>
        <v/>
      </c>
      <c r="V373" s="216" t="s">
        <v>47</v>
      </c>
      <c r="W373" s="102" t="s">
        <v>167</v>
      </c>
      <c r="X373" s="102" t="s">
        <v>168</v>
      </c>
      <c r="Y373" s="103" t="s">
        <v>169</v>
      </c>
      <c r="Z373" s="103" t="s">
        <v>170</v>
      </c>
      <c r="AA373" s="103" t="s">
        <v>47</v>
      </c>
      <c r="AB373" s="103" t="s">
        <v>171</v>
      </c>
      <c r="AC373" s="104" t="s">
        <v>172</v>
      </c>
    </row>
    <row r="374" spans="1:29" ht="25.5" customHeight="1" x14ac:dyDescent="0.35">
      <c r="A374" s="188"/>
      <c r="B374" s="190"/>
      <c r="C374" s="99" t="str">
        <f>IF(B374="","",IF(NOT(ISNUMBER(B374)),"DATA_PC invalida",IF(AND(ISNUMBER(parametros!$C$2),ISNUMBER(parametros!$D$2),B374&gt;=parametros!$C$2,B374&lt;=parametros!$D$2),"C0",IF(AND(ISNUMBER(parametros!$C$3),ISNUMBER(parametros!$D$3),B374&gt;=parametros!$C$3,B374&lt;=parametros!$D$3),"C1",IF(AND(ISNUMBER(parametros!$C$4),ISNUMBER(parametros!$D$4),B374&gt;=parametros!$C$4,B374&lt;=parametros!$D$4),"C2",IF(AND(ISNUMBER(parametros!$C$5),ISNUMBER(parametros!$D$5),B374&gt;=parametros!$C$5,B374&lt;=parametros!$D$5),"C3",IF(AND(ISNUMBER(parametros!$C$6),ISNUMBER(parametros!$D$6),B374&gt;=parametros!$C$6,B374&lt;=parametros!$D$6),"C4","Fora dos ciclos")))))))</f>
        <v/>
      </c>
      <c r="D374" s="100"/>
      <c r="E374" s="78" t="str">
        <f>IF(C374="","",IFERROR(VLOOKUP(C374,parametros!$A$11:$E$15,5,0),""))</f>
        <v/>
      </c>
      <c r="F374" s="79" t="str">
        <f t="shared" si="27"/>
        <v/>
      </c>
      <c r="G374" s="101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8"/>
      <c r="U374" s="218" t="str">
        <f t="shared" si="31"/>
        <v/>
      </c>
      <c r="V374" s="216" t="s">
        <v>47</v>
      </c>
      <c r="W374" s="102" t="s">
        <v>167</v>
      </c>
      <c r="X374" s="102" t="s">
        <v>168</v>
      </c>
      <c r="Y374" s="103" t="s">
        <v>169</v>
      </c>
      <c r="Z374" s="103" t="s">
        <v>170</v>
      </c>
      <c r="AA374" s="103" t="s">
        <v>47</v>
      </c>
      <c r="AB374" s="103" t="s">
        <v>171</v>
      </c>
      <c r="AC374" s="104" t="s">
        <v>172</v>
      </c>
    </row>
    <row r="375" spans="1:29" ht="25.5" customHeight="1" x14ac:dyDescent="0.35">
      <c r="A375" s="188"/>
      <c r="B375" s="190"/>
      <c r="C375" s="99" t="str">
        <f>IF(B375="","",IF(NOT(ISNUMBER(B375)),"DATA_PC invalida",IF(AND(ISNUMBER(parametros!$C$2),ISNUMBER(parametros!$D$2),B375&gt;=parametros!$C$2,B375&lt;=parametros!$D$2),"C0",IF(AND(ISNUMBER(parametros!$C$3),ISNUMBER(parametros!$D$3),B375&gt;=parametros!$C$3,B375&lt;=parametros!$D$3),"C1",IF(AND(ISNUMBER(parametros!$C$4),ISNUMBER(parametros!$D$4),B375&gt;=parametros!$C$4,B375&lt;=parametros!$D$4),"C2",IF(AND(ISNUMBER(parametros!$C$5),ISNUMBER(parametros!$D$5),B375&gt;=parametros!$C$5,B375&lt;=parametros!$D$5),"C3",IF(AND(ISNUMBER(parametros!$C$6),ISNUMBER(parametros!$D$6),B375&gt;=parametros!$C$6,B375&lt;=parametros!$D$6),"C4","Fora dos ciclos")))))))</f>
        <v/>
      </c>
      <c r="D375" s="100"/>
      <c r="E375" s="78" t="str">
        <f>IF(C375="","",IFERROR(VLOOKUP(C375,parametros!$A$11:$E$15,5,0),""))</f>
        <v/>
      </c>
      <c r="F375" s="79" t="str">
        <f t="shared" si="27"/>
        <v/>
      </c>
      <c r="G375" s="101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8"/>
      <c r="U375" s="218" t="str">
        <f t="shared" si="31"/>
        <v/>
      </c>
      <c r="V375" s="216" t="s">
        <v>47</v>
      </c>
      <c r="W375" s="102" t="s">
        <v>167</v>
      </c>
      <c r="X375" s="102" t="s">
        <v>168</v>
      </c>
      <c r="Y375" s="103" t="s">
        <v>169</v>
      </c>
      <c r="Z375" s="103" t="s">
        <v>170</v>
      </c>
      <c r="AA375" s="103" t="s">
        <v>47</v>
      </c>
      <c r="AB375" s="103" t="s">
        <v>171</v>
      </c>
      <c r="AC375" s="104" t="s">
        <v>172</v>
      </c>
    </row>
    <row r="376" spans="1:29" ht="25.5" customHeight="1" x14ac:dyDescent="0.35">
      <c r="A376" s="188"/>
      <c r="B376" s="190"/>
      <c r="C376" s="99" t="str">
        <f>IF(B376="","",IF(NOT(ISNUMBER(B376)),"DATA_PC invalida",IF(AND(ISNUMBER(parametros!$C$2),ISNUMBER(parametros!$D$2),B376&gt;=parametros!$C$2,B376&lt;=parametros!$D$2),"C0",IF(AND(ISNUMBER(parametros!$C$3),ISNUMBER(parametros!$D$3),B376&gt;=parametros!$C$3,B376&lt;=parametros!$D$3),"C1",IF(AND(ISNUMBER(parametros!$C$4),ISNUMBER(parametros!$D$4),B376&gt;=parametros!$C$4,B376&lt;=parametros!$D$4),"C2",IF(AND(ISNUMBER(parametros!$C$5),ISNUMBER(parametros!$D$5),B376&gt;=parametros!$C$5,B376&lt;=parametros!$D$5),"C3",IF(AND(ISNUMBER(parametros!$C$6),ISNUMBER(parametros!$D$6),B376&gt;=parametros!$C$6,B376&lt;=parametros!$D$6),"C4","Fora dos ciclos")))))))</f>
        <v/>
      </c>
      <c r="D376" s="100"/>
      <c r="E376" s="78" t="str">
        <f>IF(C376="","",IFERROR(VLOOKUP(C376,parametros!$A$11:$E$15,5,0),""))</f>
        <v/>
      </c>
      <c r="F376" s="79" t="str">
        <f t="shared" si="27"/>
        <v/>
      </c>
      <c r="G376" s="101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8"/>
      <c r="U376" s="218" t="str">
        <f t="shared" si="31"/>
        <v/>
      </c>
      <c r="V376" s="216" t="s">
        <v>47</v>
      </c>
      <c r="W376" s="102" t="s">
        <v>167</v>
      </c>
      <c r="X376" s="102" t="s">
        <v>168</v>
      </c>
      <c r="Y376" s="103" t="s">
        <v>169</v>
      </c>
      <c r="Z376" s="103" t="s">
        <v>170</v>
      </c>
      <c r="AA376" s="103" t="s">
        <v>47</v>
      </c>
      <c r="AB376" s="103" t="s">
        <v>171</v>
      </c>
      <c r="AC376" s="104" t="s">
        <v>172</v>
      </c>
    </row>
    <row r="377" spans="1:29" ht="25.5" customHeight="1" x14ac:dyDescent="0.35">
      <c r="A377" s="188"/>
      <c r="B377" s="190"/>
      <c r="C377" s="99" t="str">
        <f>IF(B377="","",IF(NOT(ISNUMBER(B377)),"DATA_PC invalida",IF(AND(ISNUMBER(parametros!$C$2),ISNUMBER(parametros!$D$2),B377&gt;=parametros!$C$2,B377&lt;=parametros!$D$2),"C0",IF(AND(ISNUMBER(parametros!$C$3),ISNUMBER(parametros!$D$3),B377&gt;=parametros!$C$3,B377&lt;=parametros!$D$3),"C1",IF(AND(ISNUMBER(parametros!$C$4),ISNUMBER(parametros!$D$4),B377&gt;=parametros!$C$4,B377&lt;=parametros!$D$4),"C2",IF(AND(ISNUMBER(parametros!$C$5),ISNUMBER(parametros!$D$5),B377&gt;=parametros!$C$5,B377&lt;=parametros!$D$5),"C3",IF(AND(ISNUMBER(parametros!$C$6),ISNUMBER(parametros!$D$6),B377&gt;=parametros!$C$6,B377&lt;=parametros!$D$6),"C4","Fora dos ciclos")))))))</f>
        <v/>
      </c>
      <c r="D377" s="100"/>
      <c r="E377" s="78" t="str">
        <f>IF(C377="","",IFERROR(VLOOKUP(C377,parametros!$A$11:$E$15,5,0),""))</f>
        <v/>
      </c>
      <c r="F377" s="79" t="str">
        <f t="shared" si="27"/>
        <v/>
      </c>
      <c r="G377" s="101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8"/>
      <c r="U377" s="218" t="str">
        <f t="shared" si="31"/>
        <v/>
      </c>
      <c r="V377" s="216" t="s">
        <v>47</v>
      </c>
      <c r="W377" s="102" t="s">
        <v>167</v>
      </c>
      <c r="X377" s="102" t="s">
        <v>168</v>
      </c>
      <c r="Y377" s="103" t="s">
        <v>169</v>
      </c>
      <c r="Z377" s="103" t="s">
        <v>170</v>
      </c>
      <c r="AA377" s="103" t="s">
        <v>47</v>
      </c>
      <c r="AB377" s="103" t="s">
        <v>171</v>
      </c>
      <c r="AC377" s="104" t="s">
        <v>172</v>
      </c>
    </row>
    <row r="378" spans="1:29" ht="25.5" customHeight="1" x14ac:dyDescent="0.35">
      <c r="A378" s="188"/>
      <c r="B378" s="190"/>
      <c r="C378" s="99" t="str">
        <f>IF(B378="","",IF(NOT(ISNUMBER(B378)),"DATA_PC invalida",IF(AND(ISNUMBER(parametros!$C$2),ISNUMBER(parametros!$D$2),B378&gt;=parametros!$C$2,B378&lt;=parametros!$D$2),"C0",IF(AND(ISNUMBER(parametros!$C$3),ISNUMBER(parametros!$D$3),B378&gt;=parametros!$C$3,B378&lt;=parametros!$D$3),"C1",IF(AND(ISNUMBER(parametros!$C$4),ISNUMBER(parametros!$D$4),B378&gt;=parametros!$C$4,B378&lt;=parametros!$D$4),"C2",IF(AND(ISNUMBER(parametros!$C$5),ISNUMBER(parametros!$D$5),B378&gt;=parametros!$C$5,B378&lt;=parametros!$D$5),"C3",IF(AND(ISNUMBER(parametros!$C$6),ISNUMBER(parametros!$D$6),B378&gt;=parametros!$C$6,B378&lt;=parametros!$D$6),"C4","Fora dos ciclos")))))))</f>
        <v/>
      </c>
      <c r="D378" s="100"/>
      <c r="E378" s="78" t="str">
        <f>IF(C378="","",IFERROR(VLOOKUP(C378,parametros!$A$11:$E$15,5,0),""))</f>
        <v/>
      </c>
      <c r="F378" s="79" t="str">
        <f t="shared" si="27"/>
        <v/>
      </c>
      <c r="G378" s="101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8"/>
      <c r="U378" s="218" t="str">
        <f t="shared" si="31"/>
        <v/>
      </c>
      <c r="V378" s="216" t="s">
        <v>47</v>
      </c>
      <c r="W378" s="102" t="s">
        <v>167</v>
      </c>
      <c r="X378" s="102" t="s">
        <v>168</v>
      </c>
      <c r="Y378" s="103" t="s">
        <v>169</v>
      </c>
      <c r="Z378" s="103" t="s">
        <v>170</v>
      </c>
      <c r="AA378" s="103" t="s">
        <v>47</v>
      </c>
      <c r="AB378" s="103" t="s">
        <v>171</v>
      </c>
      <c r="AC378" s="104" t="s">
        <v>172</v>
      </c>
    </row>
    <row r="379" spans="1:29" ht="25.5" customHeight="1" x14ac:dyDescent="0.35">
      <c r="A379" s="188"/>
      <c r="B379" s="190"/>
      <c r="C379" s="99" t="str">
        <f>IF(B379="","",IF(NOT(ISNUMBER(B379)),"DATA_PC invalida",IF(AND(ISNUMBER(parametros!$C$2),ISNUMBER(parametros!$D$2),B379&gt;=parametros!$C$2,B379&lt;=parametros!$D$2),"C0",IF(AND(ISNUMBER(parametros!$C$3),ISNUMBER(parametros!$D$3),B379&gt;=parametros!$C$3,B379&lt;=parametros!$D$3),"C1",IF(AND(ISNUMBER(parametros!$C$4),ISNUMBER(parametros!$D$4),B379&gt;=parametros!$C$4,B379&lt;=parametros!$D$4),"C2",IF(AND(ISNUMBER(parametros!$C$5),ISNUMBER(parametros!$D$5),B379&gt;=parametros!$C$5,B379&lt;=parametros!$D$5),"C3",IF(AND(ISNUMBER(parametros!$C$6),ISNUMBER(parametros!$D$6),B379&gt;=parametros!$C$6,B379&lt;=parametros!$D$6),"C4","Fora dos ciclos")))))))</f>
        <v/>
      </c>
      <c r="D379" s="100"/>
      <c r="E379" s="78" t="str">
        <f>IF(C379="","",IFERROR(VLOOKUP(C379,parametros!$A$11:$E$15,5,0),""))</f>
        <v/>
      </c>
      <c r="F379" s="79" t="str">
        <f t="shared" si="27"/>
        <v/>
      </c>
      <c r="G379" s="101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8"/>
      <c r="U379" s="218" t="str">
        <f t="shared" si="31"/>
        <v/>
      </c>
      <c r="V379" s="216" t="s">
        <v>47</v>
      </c>
      <c r="W379" s="102" t="s">
        <v>167</v>
      </c>
      <c r="X379" s="102" t="s">
        <v>168</v>
      </c>
      <c r="Y379" s="103" t="s">
        <v>169</v>
      </c>
      <c r="Z379" s="103" t="s">
        <v>170</v>
      </c>
      <c r="AA379" s="103" t="s">
        <v>47</v>
      </c>
      <c r="AB379" s="103" t="s">
        <v>171</v>
      </c>
      <c r="AC379" s="104" t="s">
        <v>172</v>
      </c>
    </row>
    <row r="380" spans="1:29" ht="25.5" customHeight="1" x14ac:dyDescent="0.35">
      <c r="A380" s="188"/>
      <c r="B380" s="190"/>
      <c r="C380" s="99" t="str">
        <f>IF(B380="","",IF(NOT(ISNUMBER(B380)),"DATA_PC invalida",IF(AND(ISNUMBER(parametros!$C$2),ISNUMBER(parametros!$D$2),B380&gt;=parametros!$C$2,B380&lt;=parametros!$D$2),"C0",IF(AND(ISNUMBER(parametros!$C$3),ISNUMBER(parametros!$D$3),B380&gt;=parametros!$C$3,B380&lt;=parametros!$D$3),"C1",IF(AND(ISNUMBER(parametros!$C$4),ISNUMBER(parametros!$D$4),B380&gt;=parametros!$C$4,B380&lt;=parametros!$D$4),"C2",IF(AND(ISNUMBER(parametros!$C$5),ISNUMBER(parametros!$D$5),B380&gt;=parametros!$C$5,B380&lt;=parametros!$D$5),"C3",IF(AND(ISNUMBER(parametros!$C$6),ISNUMBER(parametros!$D$6),B380&gt;=parametros!$C$6,B380&lt;=parametros!$D$6),"C4","Fora dos ciclos")))))))</f>
        <v/>
      </c>
      <c r="D380" s="100"/>
      <c r="E380" s="78" t="str">
        <f>IF(C380="","",IFERROR(VLOOKUP(C380,parametros!$A$11:$E$15,5,0),""))</f>
        <v/>
      </c>
      <c r="F380" s="79" t="str">
        <f t="shared" si="27"/>
        <v/>
      </c>
      <c r="G380" s="101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8"/>
      <c r="U380" s="218" t="str">
        <f t="shared" si="31"/>
        <v/>
      </c>
      <c r="V380" s="216" t="s">
        <v>47</v>
      </c>
      <c r="W380" s="102" t="s">
        <v>167</v>
      </c>
      <c r="X380" s="102" t="s">
        <v>168</v>
      </c>
      <c r="Y380" s="103" t="s">
        <v>169</v>
      </c>
      <c r="Z380" s="103" t="s">
        <v>170</v>
      </c>
      <c r="AA380" s="103" t="s">
        <v>47</v>
      </c>
      <c r="AB380" s="103" t="s">
        <v>171</v>
      </c>
      <c r="AC380" s="104" t="s">
        <v>172</v>
      </c>
    </row>
    <row r="381" spans="1:29" ht="25.5" customHeight="1" x14ac:dyDescent="0.35">
      <c r="A381" s="188"/>
      <c r="B381" s="190"/>
      <c r="C381" s="99" t="str">
        <f>IF(B381="","",IF(NOT(ISNUMBER(B381)),"DATA_PC invalida",IF(AND(ISNUMBER(parametros!$C$2),ISNUMBER(parametros!$D$2),B381&gt;=parametros!$C$2,B381&lt;=parametros!$D$2),"C0",IF(AND(ISNUMBER(parametros!$C$3),ISNUMBER(parametros!$D$3),B381&gt;=parametros!$C$3,B381&lt;=parametros!$D$3),"C1",IF(AND(ISNUMBER(parametros!$C$4),ISNUMBER(parametros!$D$4),B381&gt;=parametros!$C$4,B381&lt;=parametros!$D$4),"C2",IF(AND(ISNUMBER(parametros!$C$5),ISNUMBER(parametros!$D$5),B381&gt;=parametros!$C$5,B381&lt;=parametros!$D$5),"C3",IF(AND(ISNUMBER(parametros!$C$6),ISNUMBER(parametros!$D$6),B381&gt;=parametros!$C$6,B381&lt;=parametros!$D$6),"C4","Fora dos ciclos")))))))</f>
        <v/>
      </c>
      <c r="D381" s="100"/>
      <c r="E381" s="78" t="str">
        <f>IF(C381="","",IFERROR(VLOOKUP(C381,parametros!$A$11:$E$15,5,0),""))</f>
        <v/>
      </c>
      <c r="F381" s="79" t="str">
        <f t="shared" si="27"/>
        <v/>
      </c>
      <c r="G381" s="101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8"/>
      <c r="U381" s="218" t="str">
        <f t="shared" si="31"/>
        <v/>
      </c>
      <c r="V381" s="216" t="s">
        <v>47</v>
      </c>
      <c r="W381" s="102" t="s">
        <v>167</v>
      </c>
      <c r="X381" s="102" t="s">
        <v>168</v>
      </c>
      <c r="Y381" s="103" t="s">
        <v>169</v>
      </c>
      <c r="Z381" s="103" t="s">
        <v>170</v>
      </c>
      <c r="AA381" s="103" t="s">
        <v>47</v>
      </c>
      <c r="AB381" s="103" t="s">
        <v>171</v>
      </c>
      <c r="AC381" s="104" t="s">
        <v>172</v>
      </c>
    </row>
    <row r="382" spans="1:29" ht="25.5" customHeight="1" x14ac:dyDescent="0.35">
      <c r="A382" s="188"/>
      <c r="B382" s="190"/>
      <c r="C382" s="99" t="str">
        <f>IF(B382="","",IF(NOT(ISNUMBER(B382)),"DATA_PC invalida",IF(AND(ISNUMBER(parametros!$C$2),ISNUMBER(parametros!$D$2),B382&gt;=parametros!$C$2,B382&lt;=parametros!$D$2),"C0",IF(AND(ISNUMBER(parametros!$C$3),ISNUMBER(parametros!$D$3),B382&gt;=parametros!$C$3,B382&lt;=parametros!$D$3),"C1",IF(AND(ISNUMBER(parametros!$C$4),ISNUMBER(parametros!$D$4),B382&gt;=parametros!$C$4,B382&lt;=parametros!$D$4),"C2",IF(AND(ISNUMBER(parametros!$C$5),ISNUMBER(parametros!$D$5),B382&gt;=parametros!$C$5,B382&lt;=parametros!$D$5),"C3",IF(AND(ISNUMBER(parametros!$C$6),ISNUMBER(parametros!$D$6),B382&gt;=parametros!$C$6,B382&lt;=parametros!$D$6),"C4","Fora dos ciclos")))))))</f>
        <v/>
      </c>
      <c r="D382" s="100"/>
      <c r="E382" s="78" t="str">
        <f>IF(C382="","",IFERROR(VLOOKUP(C382,parametros!$A$11:$E$15,5,0),""))</f>
        <v/>
      </c>
      <c r="F382" s="79" t="str">
        <f t="shared" si="27"/>
        <v/>
      </c>
      <c r="G382" s="101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8"/>
      <c r="U382" s="218" t="str">
        <f t="shared" si="31"/>
        <v/>
      </c>
      <c r="V382" s="216" t="s">
        <v>47</v>
      </c>
      <c r="W382" s="102" t="s">
        <v>167</v>
      </c>
      <c r="X382" s="102" t="s">
        <v>168</v>
      </c>
      <c r="Y382" s="103" t="s">
        <v>169</v>
      </c>
      <c r="Z382" s="103" t="s">
        <v>170</v>
      </c>
      <c r="AA382" s="103" t="s">
        <v>47</v>
      </c>
      <c r="AB382" s="103" t="s">
        <v>171</v>
      </c>
      <c r="AC382" s="104" t="s">
        <v>172</v>
      </c>
    </row>
    <row r="383" spans="1:29" ht="25.5" customHeight="1" x14ac:dyDescent="0.35">
      <c r="A383" s="188"/>
      <c r="B383" s="190"/>
      <c r="C383" s="99" t="str">
        <f>IF(B383="","",IF(NOT(ISNUMBER(B383)),"DATA_PC invalida",IF(AND(ISNUMBER(parametros!$C$2),ISNUMBER(parametros!$D$2),B383&gt;=parametros!$C$2,B383&lt;=parametros!$D$2),"C0",IF(AND(ISNUMBER(parametros!$C$3),ISNUMBER(parametros!$D$3),B383&gt;=parametros!$C$3,B383&lt;=parametros!$D$3),"C1",IF(AND(ISNUMBER(parametros!$C$4),ISNUMBER(parametros!$D$4),B383&gt;=parametros!$C$4,B383&lt;=parametros!$D$4),"C2",IF(AND(ISNUMBER(parametros!$C$5),ISNUMBER(parametros!$D$5),B383&gt;=parametros!$C$5,B383&lt;=parametros!$D$5),"C3",IF(AND(ISNUMBER(parametros!$C$6),ISNUMBER(parametros!$D$6),B383&gt;=parametros!$C$6,B383&lt;=parametros!$D$6),"C4","Fora dos ciclos")))))))</f>
        <v/>
      </c>
      <c r="D383" s="100"/>
      <c r="E383" s="78" t="str">
        <f>IF(C383="","",IFERROR(VLOOKUP(C383,parametros!$A$11:$E$15,5,0),""))</f>
        <v/>
      </c>
      <c r="F383" s="79" t="str">
        <f t="shared" si="27"/>
        <v/>
      </c>
      <c r="G383" s="101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8"/>
      <c r="U383" s="218" t="str">
        <f t="shared" si="31"/>
        <v/>
      </c>
      <c r="V383" s="216" t="s">
        <v>47</v>
      </c>
      <c r="W383" s="102" t="s">
        <v>167</v>
      </c>
      <c r="X383" s="102" t="s">
        <v>168</v>
      </c>
      <c r="Y383" s="103" t="s">
        <v>169</v>
      </c>
      <c r="Z383" s="103" t="s">
        <v>170</v>
      </c>
      <c r="AA383" s="103" t="s">
        <v>47</v>
      </c>
      <c r="AB383" s="103" t="s">
        <v>171</v>
      </c>
      <c r="AC383" s="104" t="s">
        <v>172</v>
      </c>
    </row>
    <row r="384" spans="1:29" ht="25.5" customHeight="1" x14ac:dyDescent="0.35">
      <c r="A384" s="188"/>
      <c r="B384" s="190"/>
      <c r="C384" s="99" t="str">
        <f>IF(B384="","",IF(NOT(ISNUMBER(B384)),"DATA_PC invalida",IF(AND(ISNUMBER(parametros!$C$2),ISNUMBER(parametros!$D$2),B384&gt;=parametros!$C$2,B384&lt;=parametros!$D$2),"C0",IF(AND(ISNUMBER(parametros!$C$3),ISNUMBER(parametros!$D$3),B384&gt;=parametros!$C$3,B384&lt;=parametros!$D$3),"C1",IF(AND(ISNUMBER(parametros!$C$4),ISNUMBER(parametros!$D$4),B384&gt;=parametros!$C$4,B384&lt;=parametros!$D$4),"C2",IF(AND(ISNUMBER(parametros!$C$5),ISNUMBER(parametros!$D$5),B384&gt;=parametros!$C$5,B384&lt;=parametros!$D$5),"C3",IF(AND(ISNUMBER(parametros!$C$6),ISNUMBER(parametros!$D$6),B384&gt;=parametros!$C$6,B384&lt;=parametros!$D$6),"C4","Fora dos ciclos")))))))</f>
        <v/>
      </c>
      <c r="D384" s="100"/>
      <c r="E384" s="78" t="str">
        <f>IF(C384="","",IFERROR(VLOOKUP(C384,parametros!$A$11:$E$15,5,0),""))</f>
        <v/>
      </c>
      <c r="F384" s="79" t="str">
        <f t="shared" si="27"/>
        <v/>
      </c>
      <c r="G384" s="101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8"/>
      <c r="U384" s="218" t="str">
        <f t="shared" si="31"/>
        <v/>
      </c>
      <c r="V384" s="216" t="s">
        <v>47</v>
      </c>
      <c r="W384" s="102" t="s">
        <v>167</v>
      </c>
      <c r="X384" s="102" t="s">
        <v>168</v>
      </c>
      <c r="Y384" s="103" t="s">
        <v>169</v>
      </c>
      <c r="Z384" s="103" t="s">
        <v>170</v>
      </c>
      <c r="AA384" s="103" t="s">
        <v>47</v>
      </c>
      <c r="AB384" s="103" t="s">
        <v>171</v>
      </c>
      <c r="AC384" s="104" t="s">
        <v>172</v>
      </c>
    </row>
    <row r="385" spans="1:29" ht="25.5" customHeight="1" x14ac:dyDescent="0.35">
      <c r="A385" s="188"/>
      <c r="B385" s="190"/>
      <c r="C385" s="99" t="str">
        <f>IF(B385="","",IF(NOT(ISNUMBER(B385)),"DATA_PC invalida",IF(AND(ISNUMBER(parametros!$C$2),ISNUMBER(parametros!$D$2),B385&gt;=parametros!$C$2,B385&lt;=parametros!$D$2),"C0",IF(AND(ISNUMBER(parametros!$C$3),ISNUMBER(parametros!$D$3),B385&gt;=parametros!$C$3,B385&lt;=parametros!$D$3),"C1",IF(AND(ISNUMBER(parametros!$C$4),ISNUMBER(parametros!$D$4),B385&gt;=parametros!$C$4,B385&lt;=parametros!$D$4),"C2",IF(AND(ISNUMBER(parametros!$C$5),ISNUMBER(parametros!$D$5),B385&gt;=parametros!$C$5,B385&lt;=parametros!$D$5),"C3",IF(AND(ISNUMBER(parametros!$C$6),ISNUMBER(parametros!$D$6),B385&gt;=parametros!$C$6,B385&lt;=parametros!$D$6),"C4","Fora dos ciclos")))))))</f>
        <v/>
      </c>
      <c r="D385" s="100"/>
      <c r="E385" s="78" t="str">
        <f>IF(C385="","",IFERROR(VLOOKUP(C385,parametros!$A$11:$E$15,5,0),""))</f>
        <v/>
      </c>
      <c r="F385" s="79" t="str">
        <f t="shared" si="27"/>
        <v/>
      </c>
      <c r="G385" s="101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8"/>
      <c r="U385" s="218" t="str">
        <f t="shared" si="31"/>
        <v/>
      </c>
      <c r="V385" s="216" t="s">
        <v>47</v>
      </c>
      <c r="W385" s="102" t="s">
        <v>167</v>
      </c>
      <c r="X385" s="102" t="s">
        <v>168</v>
      </c>
      <c r="Y385" s="103" t="s">
        <v>169</v>
      </c>
      <c r="Z385" s="103" t="s">
        <v>170</v>
      </c>
      <c r="AA385" s="103" t="s">
        <v>47</v>
      </c>
      <c r="AB385" s="103" t="s">
        <v>171</v>
      </c>
      <c r="AC385" s="104" t="s">
        <v>172</v>
      </c>
    </row>
    <row r="386" spans="1:29" ht="25.5" customHeight="1" x14ac:dyDescent="0.35">
      <c r="A386" s="188"/>
      <c r="B386" s="190"/>
      <c r="C386" s="99" t="str">
        <f>IF(B386="","",IF(NOT(ISNUMBER(B386)),"DATA_PC invalida",IF(AND(ISNUMBER(parametros!$C$2),ISNUMBER(parametros!$D$2),B386&gt;=parametros!$C$2,B386&lt;=parametros!$D$2),"C0",IF(AND(ISNUMBER(parametros!$C$3),ISNUMBER(parametros!$D$3),B386&gt;=parametros!$C$3,B386&lt;=parametros!$D$3),"C1",IF(AND(ISNUMBER(parametros!$C$4),ISNUMBER(parametros!$D$4),B386&gt;=parametros!$C$4,B386&lt;=parametros!$D$4),"C2",IF(AND(ISNUMBER(parametros!$C$5),ISNUMBER(parametros!$D$5),B386&gt;=parametros!$C$5,B386&lt;=parametros!$D$5),"C3",IF(AND(ISNUMBER(parametros!$C$6),ISNUMBER(parametros!$D$6),B386&gt;=parametros!$C$6,B386&lt;=parametros!$D$6),"C4","Fora dos ciclos")))))))</f>
        <v/>
      </c>
      <c r="D386" s="100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101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8"/>
      <c r="U386" s="218" t="str">
        <f t="shared" ref="U386:U449" si="36">IF(OR($D386="",$H386=""),"",ROUND($D386+$H386,2))</f>
        <v/>
      </c>
      <c r="V386" s="216" t="s">
        <v>47</v>
      </c>
      <c r="W386" s="102" t="s">
        <v>167</v>
      </c>
      <c r="X386" s="102" t="s">
        <v>168</v>
      </c>
      <c r="Y386" s="103" t="s">
        <v>169</v>
      </c>
      <c r="Z386" s="103" t="s">
        <v>170</v>
      </c>
      <c r="AA386" s="103" t="s">
        <v>47</v>
      </c>
      <c r="AB386" s="103" t="s">
        <v>171</v>
      </c>
      <c r="AC386" s="104" t="s">
        <v>172</v>
      </c>
    </row>
    <row r="387" spans="1:29" ht="25.5" customHeight="1" x14ac:dyDescent="0.35">
      <c r="A387" s="188"/>
      <c r="B387" s="190"/>
      <c r="C387" s="99" t="str">
        <f>IF(B387="","",IF(NOT(ISNUMBER(B387)),"DATA_PC invalida",IF(AND(ISNUMBER(parametros!$C$2),ISNUMBER(parametros!$D$2),B387&gt;=parametros!$C$2,B387&lt;=parametros!$D$2),"C0",IF(AND(ISNUMBER(parametros!$C$3),ISNUMBER(parametros!$D$3),B387&gt;=parametros!$C$3,B387&lt;=parametros!$D$3),"C1",IF(AND(ISNUMBER(parametros!$C$4),ISNUMBER(parametros!$D$4),B387&gt;=parametros!$C$4,B387&lt;=parametros!$D$4),"C2",IF(AND(ISNUMBER(parametros!$C$5),ISNUMBER(parametros!$D$5),B387&gt;=parametros!$C$5,B387&lt;=parametros!$D$5),"C3",IF(AND(ISNUMBER(parametros!$C$6),ISNUMBER(parametros!$D$6),B387&gt;=parametros!$C$6,B387&lt;=parametros!$D$6),"C4","Fora dos ciclos")))))))</f>
        <v/>
      </c>
      <c r="D387" s="100"/>
      <c r="E387" s="78" t="str">
        <f>IF(C387="","",IFERROR(VLOOKUP(C387,parametros!$A$11:$E$15,5,0),""))</f>
        <v/>
      </c>
      <c r="F387" s="79" t="str">
        <f t="shared" si="32"/>
        <v/>
      </c>
      <c r="G387" s="101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8"/>
      <c r="U387" s="218" t="str">
        <f t="shared" si="36"/>
        <v/>
      </c>
      <c r="V387" s="216" t="s">
        <v>47</v>
      </c>
      <c r="W387" s="102" t="s">
        <v>167</v>
      </c>
      <c r="X387" s="102" t="s">
        <v>168</v>
      </c>
      <c r="Y387" s="103" t="s">
        <v>169</v>
      </c>
      <c r="Z387" s="103" t="s">
        <v>170</v>
      </c>
      <c r="AA387" s="103" t="s">
        <v>47</v>
      </c>
      <c r="AB387" s="103" t="s">
        <v>171</v>
      </c>
      <c r="AC387" s="104" t="s">
        <v>172</v>
      </c>
    </row>
    <row r="388" spans="1:29" ht="25.5" customHeight="1" x14ac:dyDescent="0.35">
      <c r="A388" s="188"/>
      <c r="B388" s="190"/>
      <c r="C388" s="99" t="str">
        <f>IF(B388="","",IF(NOT(ISNUMBER(B388)),"DATA_PC invalida",IF(AND(ISNUMBER(parametros!$C$2),ISNUMBER(parametros!$D$2),B388&gt;=parametros!$C$2,B388&lt;=parametros!$D$2),"C0",IF(AND(ISNUMBER(parametros!$C$3),ISNUMBER(parametros!$D$3),B388&gt;=parametros!$C$3,B388&lt;=parametros!$D$3),"C1",IF(AND(ISNUMBER(parametros!$C$4),ISNUMBER(parametros!$D$4),B388&gt;=parametros!$C$4,B388&lt;=parametros!$D$4),"C2",IF(AND(ISNUMBER(parametros!$C$5),ISNUMBER(parametros!$D$5),B388&gt;=parametros!$C$5,B388&lt;=parametros!$D$5),"C3",IF(AND(ISNUMBER(parametros!$C$6),ISNUMBER(parametros!$D$6),B388&gt;=parametros!$C$6,B388&lt;=parametros!$D$6),"C4","Fora dos ciclos")))))))</f>
        <v/>
      </c>
      <c r="D388" s="100"/>
      <c r="E388" s="78" t="str">
        <f>IF(C388="","",IFERROR(VLOOKUP(C388,parametros!$A$11:$E$15,5,0),""))</f>
        <v/>
      </c>
      <c r="F388" s="79" t="str">
        <f t="shared" si="32"/>
        <v/>
      </c>
      <c r="G388" s="101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8"/>
      <c r="U388" s="218" t="str">
        <f t="shared" si="36"/>
        <v/>
      </c>
      <c r="V388" s="216" t="s">
        <v>47</v>
      </c>
      <c r="W388" s="102" t="s">
        <v>167</v>
      </c>
      <c r="X388" s="102" t="s">
        <v>168</v>
      </c>
      <c r="Y388" s="103" t="s">
        <v>169</v>
      </c>
      <c r="Z388" s="103" t="s">
        <v>170</v>
      </c>
      <c r="AA388" s="103" t="s">
        <v>47</v>
      </c>
      <c r="AB388" s="103" t="s">
        <v>171</v>
      </c>
      <c r="AC388" s="104" t="s">
        <v>172</v>
      </c>
    </row>
    <row r="389" spans="1:29" ht="25.5" customHeight="1" x14ac:dyDescent="0.35">
      <c r="A389" s="188"/>
      <c r="B389" s="190"/>
      <c r="C389" s="99" t="str">
        <f>IF(B389="","",IF(NOT(ISNUMBER(B389)),"DATA_PC invalida",IF(AND(ISNUMBER(parametros!$C$2),ISNUMBER(parametros!$D$2),B389&gt;=parametros!$C$2,B389&lt;=parametros!$D$2),"C0",IF(AND(ISNUMBER(parametros!$C$3),ISNUMBER(parametros!$D$3),B389&gt;=parametros!$C$3,B389&lt;=parametros!$D$3),"C1",IF(AND(ISNUMBER(parametros!$C$4),ISNUMBER(parametros!$D$4),B389&gt;=parametros!$C$4,B389&lt;=parametros!$D$4),"C2",IF(AND(ISNUMBER(parametros!$C$5),ISNUMBER(parametros!$D$5),B389&gt;=parametros!$C$5,B389&lt;=parametros!$D$5),"C3",IF(AND(ISNUMBER(parametros!$C$6),ISNUMBER(parametros!$D$6),B389&gt;=parametros!$C$6,B389&lt;=parametros!$D$6),"C4","Fora dos ciclos")))))))</f>
        <v/>
      </c>
      <c r="D389" s="100"/>
      <c r="E389" s="78" t="str">
        <f>IF(C389="","",IFERROR(VLOOKUP(C389,parametros!$A$11:$E$15,5,0),""))</f>
        <v/>
      </c>
      <c r="F389" s="79" t="str">
        <f t="shared" si="32"/>
        <v/>
      </c>
      <c r="G389" s="101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8"/>
      <c r="U389" s="218" t="str">
        <f t="shared" si="36"/>
        <v/>
      </c>
      <c r="V389" s="216" t="s">
        <v>47</v>
      </c>
      <c r="W389" s="102" t="s">
        <v>167</v>
      </c>
      <c r="X389" s="102" t="s">
        <v>168</v>
      </c>
      <c r="Y389" s="103" t="s">
        <v>169</v>
      </c>
      <c r="Z389" s="103" t="s">
        <v>170</v>
      </c>
      <c r="AA389" s="103" t="s">
        <v>47</v>
      </c>
      <c r="AB389" s="103" t="s">
        <v>171</v>
      </c>
      <c r="AC389" s="104" t="s">
        <v>172</v>
      </c>
    </row>
    <row r="390" spans="1:29" ht="25.5" customHeight="1" x14ac:dyDescent="0.35">
      <c r="A390" s="188"/>
      <c r="B390" s="190"/>
      <c r="C390" s="99" t="str">
        <f>IF(B390="","",IF(NOT(ISNUMBER(B390)),"DATA_PC invalida",IF(AND(ISNUMBER(parametros!$C$2),ISNUMBER(parametros!$D$2),B390&gt;=parametros!$C$2,B390&lt;=parametros!$D$2),"C0",IF(AND(ISNUMBER(parametros!$C$3),ISNUMBER(parametros!$D$3),B390&gt;=parametros!$C$3,B390&lt;=parametros!$D$3),"C1",IF(AND(ISNUMBER(parametros!$C$4),ISNUMBER(parametros!$D$4),B390&gt;=parametros!$C$4,B390&lt;=parametros!$D$4),"C2",IF(AND(ISNUMBER(parametros!$C$5),ISNUMBER(parametros!$D$5),B390&gt;=parametros!$C$5,B390&lt;=parametros!$D$5),"C3",IF(AND(ISNUMBER(parametros!$C$6),ISNUMBER(parametros!$D$6),B390&gt;=parametros!$C$6,B390&lt;=parametros!$D$6),"C4","Fora dos ciclos")))))))</f>
        <v/>
      </c>
      <c r="D390" s="100"/>
      <c r="E390" s="78" t="str">
        <f>IF(C390="","",IFERROR(VLOOKUP(C390,parametros!$A$11:$E$15,5,0),""))</f>
        <v/>
      </c>
      <c r="F390" s="79" t="str">
        <f t="shared" si="32"/>
        <v/>
      </c>
      <c r="G390" s="101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8"/>
      <c r="U390" s="218" t="str">
        <f t="shared" si="36"/>
        <v/>
      </c>
      <c r="V390" s="216" t="s">
        <v>47</v>
      </c>
      <c r="W390" s="102" t="s">
        <v>167</v>
      </c>
      <c r="X390" s="102" t="s">
        <v>168</v>
      </c>
      <c r="Y390" s="103" t="s">
        <v>169</v>
      </c>
      <c r="Z390" s="103" t="s">
        <v>170</v>
      </c>
      <c r="AA390" s="103" t="s">
        <v>47</v>
      </c>
      <c r="AB390" s="103" t="s">
        <v>171</v>
      </c>
      <c r="AC390" s="104" t="s">
        <v>172</v>
      </c>
    </row>
    <row r="391" spans="1:29" ht="25.5" customHeight="1" x14ac:dyDescent="0.35">
      <c r="A391" s="188"/>
      <c r="B391" s="190"/>
      <c r="C391" s="99" t="str">
        <f>IF(B391="","",IF(NOT(ISNUMBER(B391)),"DATA_PC invalida",IF(AND(ISNUMBER(parametros!$C$2),ISNUMBER(parametros!$D$2),B391&gt;=parametros!$C$2,B391&lt;=parametros!$D$2),"C0",IF(AND(ISNUMBER(parametros!$C$3),ISNUMBER(parametros!$D$3),B391&gt;=parametros!$C$3,B391&lt;=parametros!$D$3),"C1",IF(AND(ISNUMBER(parametros!$C$4),ISNUMBER(parametros!$D$4),B391&gt;=parametros!$C$4,B391&lt;=parametros!$D$4),"C2",IF(AND(ISNUMBER(parametros!$C$5),ISNUMBER(parametros!$D$5),B391&gt;=parametros!$C$5,B391&lt;=parametros!$D$5),"C3",IF(AND(ISNUMBER(parametros!$C$6),ISNUMBER(parametros!$D$6),B391&gt;=parametros!$C$6,B391&lt;=parametros!$D$6),"C4","Fora dos ciclos")))))))</f>
        <v/>
      </c>
      <c r="D391" s="100"/>
      <c r="E391" s="78" t="str">
        <f>IF(C391="","",IFERROR(VLOOKUP(C391,parametros!$A$11:$E$15,5,0),""))</f>
        <v/>
      </c>
      <c r="F391" s="79" t="str">
        <f t="shared" si="32"/>
        <v/>
      </c>
      <c r="G391" s="101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8"/>
      <c r="U391" s="218" t="str">
        <f t="shared" si="36"/>
        <v/>
      </c>
      <c r="V391" s="216" t="s">
        <v>47</v>
      </c>
      <c r="W391" s="102" t="s">
        <v>167</v>
      </c>
      <c r="X391" s="102" t="s">
        <v>168</v>
      </c>
      <c r="Y391" s="103" t="s">
        <v>169</v>
      </c>
      <c r="Z391" s="103" t="s">
        <v>170</v>
      </c>
      <c r="AA391" s="103" t="s">
        <v>47</v>
      </c>
      <c r="AB391" s="103" t="s">
        <v>171</v>
      </c>
      <c r="AC391" s="104" t="s">
        <v>172</v>
      </c>
    </row>
    <row r="392" spans="1:29" ht="25.5" customHeight="1" x14ac:dyDescent="0.35">
      <c r="A392" s="188"/>
      <c r="B392" s="190"/>
      <c r="C392" s="99" t="str">
        <f>IF(B392="","",IF(NOT(ISNUMBER(B392)),"DATA_PC invalida",IF(AND(ISNUMBER(parametros!$C$2),ISNUMBER(parametros!$D$2),B392&gt;=parametros!$C$2,B392&lt;=parametros!$D$2),"C0",IF(AND(ISNUMBER(parametros!$C$3),ISNUMBER(parametros!$D$3),B392&gt;=parametros!$C$3,B392&lt;=parametros!$D$3),"C1",IF(AND(ISNUMBER(parametros!$C$4),ISNUMBER(parametros!$D$4),B392&gt;=parametros!$C$4,B392&lt;=parametros!$D$4),"C2",IF(AND(ISNUMBER(parametros!$C$5),ISNUMBER(parametros!$D$5),B392&gt;=parametros!$C$5,B392&lt;=parametros!$D$5),"C3",IF(AND(ISNUMBER(parametros!$C$6),ISNUMBER(parametros!$D$6),B392&gt;=parametros!$C$6,B392&lt;=parametros!$D$6),"C4","Fora dos ciclos")))))))</f>
        <v/>
      </c>
      <c r="D392" s="100"/>
      <c r="E392" s="78" t="str">
        <f>IF(C392="","",IFERROR(VLOOKUP(C392,parametros!$A$11:$E$15,5,0),""))</f>
        <v/>
      </c>
      <c r="F392" s="79" t="str">
        <f t="shared" si="32"/>
        <v/>
      </c>
      <c r="G392" s="101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8"/>
      <c r="U392" s="218" t="str">
        <f t="shared" si="36"/>
        <v/>
      </c>
      <c r="V392" s="216" t="s">
        <v>47</v>
      </c>
      <c r="W392" s="102" t="s">
        <v>167</v>
      </c>
      <c r="X392" s="102" t="s">
        <v>168</v>
      </c>
      <c r="Y392" s="103" t="s">
        <v>169</v>
      </c>
      <c r="Z392" s="103" t="s">
        <v>170</v>
      </c>
      <c r="AA392" s="103" t="s">
        <v>47</v>
      </c>
      <c r="AB392" s="103" t="s">
        <v>171</v>
      </c>
      <c r="AC392" s="104" t="s">
        <v>172</v>
      </c>
    </row>
    <row r="393" spans="1:29" ht="25.5" customHeight="1" x14ac:dyDescent="0.35">
      <c r="A393" s="188"/>
      <c r="B393" s="190"/>
      <c r="C393" s="99" t="str">
        <f>IF(B393="","",IF(NOT(ISNUMBER(B393)),"DATA_PC invalida",IF(AND(ISNUMBER(parametros!$C$2),ISNUMBER(parametros!$D$2),B393&gt;=parametros!$C$2,B393&lt;=parametros!$D$2),"C0",IF(AND(ISNUMBER(parametros!$C$3),ISNUMBER(parametros!$D$3),B393&gt;=parametros!$C$3,B393&lt;=parametros!$D$3),"C1",IF(AND(ISNUMBER(parametros!$C$4),ISNUMBER(parametros!$D$4),B393&gt;=parametros!$C$4,B393&lt;=parametros!$D$4),"C2",IF(AND(ISNUMBER(parametros!$C$5),ISNUMBER(parametros!$D$5),B393&gt;=parametros!$C$5,B393&lt;=parametros!$D$5),"C3",IF(AND(ISNUMBER(parametros!$C$6),ISNUMBER(parametros!$D$6),B393&gt;=parametros!$C$6,B393&lt;=parametros!$D$6),"C4","Fora dos ciclos")))))))</f>
        <v/>
      </c>
      <c r="D393" s="100"/>
      <c r="E393" s="78" t="str">
        <f>IF(C393="","",IFERROR(VLOOKUP(C393,parametros!$A$11:$E$15,5,0),""))</f>
        <v/>
      </c>
      <c r="F393" s="79" t="str">
        <f t="shared" si="32"/>
        <v/>
      </c>
      <c r="G393" s="101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8"/>
      <c r="U393" s="218" t="str">
        <f t="shared" si="36"/>
        <v/>
      </c>
      <c r="V393" s="216" t="s">
        <v>47</v>
      </c>
      <c r="W393" s="102" t="s">
        <v>167</v>
      </c>
      <c r="X393" s="102" t="s">
        <v>168</v>
      </c>
      <c r="Y393" s="103" t="s">
        <v>169</v>
      </c>
      <c r="Z393" s="103" t="s">
        <v>170</v>
      </c>
      <c r="AA393" s="103" t="s">
        <v>47</v>
      </c>
      <c r="AB393" s="103" t="s">
        <v>171</v>
      </c>
      <c r="AC393" s="104" t="s">
        <v>172</v>
      </c>
    </row>
    <row r="394" spans="1:29" ht="25.5" customHeight="1" x14ac:dyDescent="0.35">
      <c r="A394" s="188"/>
      <c r="B394" s="190"/>
      <c r="C394" s="99" t="str">
        <f>IF(B394="","",IF(NOT(ISNUMBER(B394)),"DATA_PC invalida",IF(AND(ISNUMBER(parametros!$C$2),ISNUMBER(parametros!$D$2),B394&gt;=parametros!$C$2,B394&lt;=parametros!$D$2),"C0",IF(AND(ISNUMBER(parametros!$C$3),ISNUMBER(parametros!$D$3),B394&gt;=parametros!$C$3,B394&lt;=parametros!$D$3),"C1",IF(AND(ISNUMBER(parametros!$C$4),ISNUMBER(parametros!$D$4),B394&gt;=parametros!$C$4,B394&lt;=parametros!$D$4),"C2",IF(AND(ISNUMBER(parametros!$C$5),ISNUMBER(parametros!$D$5),B394&gt;=parametros!$C$5,B394&lt;=parametros!$D$5),"C3",IF(AND(ISNUMBER(parametros!$C$6),ISNUMBER(parametros!$D$6),B394&gt;=parametros!$C$6,B394&lt;=parametros!$D$6),"C4","Fora dos ciclos")))))))</f>
        <v/>
      </c>
      <c r="D394" s="100"/>
      <c r="E394" s="78" t="str">
        <f>IF(C394="","",IFERROR(VLOOKUP(C394,parametros!$A$11:$E$15,5,0),""))</f>
        <v/>
      </c>
      <c r="F394" s="79" t="str">
        <f t="shared" si="32"/>
        <v/>
      </c>
      <c r="G394" s="101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8"/>
      <c r="U394" s="218" t="str">
        <f t="shared" si="36"/>
        <v/>
      </c>
      <c r="V394" s="216" t="s">
        <v>47</v>
      </c>
      <c r="W394" s="102" t="s">
        <v>167</v>
      </c>
      <c r="X394" s="102" t="s">
        <v>168</v>
      </c>
      <c r="Y394" s="103" t="s">
        <v>169</v>
      </c>
      <c r="Z394" s="103" t="s">
        <v>170</v>
      </c>
      <c r="AA394" s="103" t="s">
        <v>47</v>
      </c>
      <c r="AB394" s="103" t="s">
        <v>171</v>
      </c>
      <c r="AC394" s="104" t="s">
        <v>172</v>
      </c>
    </row>
    <row r="395" spans="1:29" ht="25.5" customHeight="1" x14ac:dyDescent="0.35">
      <c r="A395" s="188"/>
      <c r="B395" s="190"/>
      <c r="C395" s="99" t="str">
        <f>IF(B395="","",IF(NOT(ISNUMBER(B395)),"DATA_PC invalida",IF(AND(ISNUMBER(parametros!$C$2),ISNUMBER(parametros!$D$2),B395&gt;=parametros!$C$2,B395&lt;=parametros!$D$2),"C0",IF(AND(ISNUMBER(parametros!$C$3),ISNUMBER(parametros!$D$3),B395&gt;=parametros!$C$3,B395&lt;=parametros!$D$3),"C1",IF(AND(ISNUMBER(parametros!$C$4),ISNUMBER(parametros!$D$4),B395&gt;=parametros!$C$4,B395&lt;=parametros!$D$4),"C2",IF(AND(ISNUMBER(parametros!$C$5),ISNUMBER(parametros!$D$5),B395&gt;=parametros!$C$5,B395&lt;=parametros!$D$5),"C3",IF(AND(ISNUMBER(parametros!$C$6),ISNUMBER(parametros!$D$6),B395&gt;=parametros!$C$6,B395&lt;=parametros!$D$6),"C4","Fora dos ciclos")))))))</f>
        <v/>
      </c>
      <c r="D395" s="100"/>
      <c r="E395" s="78" t="str">
        <f>IF(C395="","",IFERROR(VLOOKUP(C395,parametros!$A$11:$E$15,5,0),""))</f>
        <v/>
      </c>
      <c r="F395" s="79" t="str">
        <f t="shared" si="32"/>
        <v/>
      </c>
      <c r="G395" s="101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8"/>
      <c r="U395" s="218" t="str">
        <f t="shared" si="36"/>
        <v/>
      </c>
      <c r="V395" s="216" t="s">
        <v>47</v>
      </c>
      <c r="W395" s="102" t="s">
        <v>167</v>
      </c>
      <c r="X395" s="102" t="s">
        <v>168</v>
      </c>
      <c r="Y395" s="103" t="s">
        <v>169</v>
      </c>
      <c r="Z395" s="103" t="s">
        <v>170</v>
      </c>
      <c r="AA395" s="103" t="s">
        <v>47</v>
      </c>
      <c r="AB395" s="103" t="s">
        <v>171</v>
      </c>
      <c r="AC395" s="104" t="s">
        <v>172</v>
      </c>
    </row>
    <row r="396" spans="1:29" ht="25.5" customHeight="1" x14ac:dyDescent="0.35">
      <c r="A396" s="188"/>
      <c r="B396" s="190"/>
      <c r="C396" s="99" t="str">
        <f>IF(B396="","",IF(NOT(ISNUMBER(B396)),"DATA_PC invalida",IF(AND(ISNUMBER(parametros!$C$2),ISNUMBER(parametros!$D$2),B396&gt;=parametros!$C$2,B396&lt;=parametros!$D$2),"C0",IF(AND(ISNUMBER(parametros!$C$3),ISNUMBER(parametros!$D$3),B396&gt;=parametros!$C$3,B396&lt;=parametros!$D$3),"C1",IF(AND(ISNUMBER(parametros!$C$4),ISNUMBER(parametros!$D$4),B396&gt;=parametros!$C$4,B396&lt;=parametros!$D$4),"C2",IF(AND(ISNUMBER(parametros!$C$5),ISNUMBER(parametros!$D$5),B396&gt;=parametros!$C$5,B396&lt;=parametros!$D$5),"C3",IF(AND(ISNUMBER(parametros!$C$6),ISNUMBER(parametros!$D$6),B396&gt;=parametros!$C$6,B396&lt;=parametros!$D$6),"C4","Fora dos ciclos")))))))</f>
        <v/>
      </c>
      <c r="D396" s="100"/>
      <c r="E396" s="78" t="str">
        <f>IF(C396="","",IFERROR(VLOOKUP(C396,parametros!$A$11:$E$15,5,0),""))</f>
        <v/>
      </c>
      <c r="F396" s="79" t="str">
        <f t="shared" si="32"/>
        <v/>
      </c>
      <c r="G396" s="101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8"/>
      <c r="U396" s="218" t="str">
        <f t="shared" si="36"/>
        <v/>
      </c>
      <c r="V396" s="216" t="s">
        <v>47</v>
      </c>
      <c r="W396" s="102" t="s">
        <v>167</v>
      </c>
      <c r="X396" s="102" t="s">
        <v>168</v>
      </c>
      <c r="Y396" s="103" t="s">
        <v>169</v>
      </c>
      <c r="Z396" s="103" t="s">
        <v>170</v>
      </c>
      <c r="AA396" s="103" t="s">
        <v>47</v>
      </c>
      <c r="AB396" s="103" t="s">
        <v>171</v>
      </c>
      <c r="AC396" s="104" t="s">
        <v>172</v>
      </c>
    </row>
    <row r="397" spans="1:29" ht="25.5" customHeight="1" x14ac:dyDescent="0.35">
      <c r="A397" s="188"/>
      <c r="B397" s="190"/>
      <c r="C397" s="99" t="str">
        <f>IF(B397="","",IF(NOT(ISNUMBER(B397)),"DATA_PC invalida",IF(AND(ISNUMBER(parametros!$C$2),ISNUMBER(parametros!$D$2),B397&gt;=parametros!$C$2,B397&lt;=parametros!$D$2),"C0",IF(AND(ISNUMBER(parametros!$C$3),ISNUMBER(parametros!$D$3),B397&gt;=parametros!$C$3,B397&lt;=parametros!$D$3),"C1",IF(AND(ISNUMBER(parametros!$C$4),ISNUMBER(parametros!$D$4),B397&gt;=parametros!$C$4,B397&lt;=parametros!$D$4),"C2",IF(AND(ISNUMBER(parametros!$C$5),ISNUMBER(parametros!$D$5),B397&gt;=parametros!$C$5,B397&lt;=parametros!$D$5),"C3",IF(AND(ISNUMBER(parametros!$C$6),ISNUMBER(parametros!$D$6),B397&gt;=parametros!$C$6,B397&lt;=parametros!$D$6),"C4","Fora dos ciclos")))))))</f>
        <v/>
      </c>
      <c r="D397" s="100"/>
      <c r="E397" s="78" t="str">
        <f>IF(C397="","",IFERROR(VLOOKUP(C397,parametros!$A$11:$E$15,5,0),""))</f>
        <v/>
      </c>
      <c r="F397" s="79" t="str">
        <f t="shared" si="32"/>
        <v/>
      </c>
      <c r="G397" s="101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8"/>
      <c r="U397" s="218" t="str">
        <f t="shared" si="36"/>
        <v/>
      </c>
      <c r="V397" s="216" t="s">
        <v>47</v>
      </c>
      <c r="W397" s="102" t="s">
        <v>167</v>
      </c>
      <c r="X397" s="102" t="s">
        <v>168</v>
      </c>
      <c r="Y397" s="103" t="s">
        <v>169</v>
      </c>
      <c r="Z397" s="103" t="s">
        <v>170</v>
      </c>
      <c r="AA397" s="103" t="s">
        <v>47</v>
      </c>
      <c r="AB397" s="103" t="s">
        <v>171</v>
      </c>
      <c r="AC397" s="104" t="s">
        <v>172</v>
      </c>
    </row>
    <row r="398" spans="1:29" ht="25.5" customHeight="1" x14ac:dyDescent="0.35">
      <c r="A398" s="188"/>
      <c r="B398" s="190"/>
      <c r="C398" s="99" t="str">
        <f>IF(B398="","",IF(NOT(ISNUMBER(B398)),"DATA_PC invalida",IF(AND(ISNUMBER(parametros!$C$2),ISNUMBER(parametros!$D$2),B398&gt;=parametros!$C$2,B398&lt;=parametros!$D$2),"C0",IF(AND(ISNUMBER(parametros!$C$3),ISNUMBER(parametros!$D$3),B398&gt;=parametros!$C$3,B398&lt;=parametros!$D$3),"C1",IF(AND(ISNUMBER(parametros!$C$4),ISNUMBER(parametros!$D$4),B398&gt;=parametros!$C$4,B398&lt;=parametros!$D$4),"C2",IF(AND(ISNUMBER(parametros!$C$5),ISNUMBER(parametros!$D$5),B398&gt;=parametros!$C$5,B398&lt;=parametros!$D$5),"C3",IF(AND(ISNUMBER(parametros!$C$6),ISNUMBER(parametros!$D$6),B398&gt;=parametros!$C$6,B398&lt;=parametros!$D$6),"C4","Fora dos ciclos")))))))</f>
        <v/>
      </c>
      <c r="D398" s="100"/>
      <c r="E398" s="78" t="str">
        <f>IF(C398="","",IFERROR(VLOOKUP(C398,parametros!$A$11:$E$15,5,0),""))</f>
        <v/>
      </c>
      <c r="F398" s="79" t="str">
        <f t="shared" si="32"/>
        <v/>
      </c>
      <c r="G398" s="101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8"/>
      <c r="U398" s="218" t="str">
        <f t="shared" si="36"/>
        <v/>
      </c>
      <c r="V398" s="216" t="s">
        <v>47</v>
      </c>
      <c r="W398" s="102" t="s">
        <v>167</v>
      </c>
      <c r="X398" s="102" t="s">
        <v>168</v>
      </c>
      <c r="Y398" s="103" t="s">
        <v>169</v>
      </c>
      <c r="Z398" s="103" t="s">
        <v>170</v>
      </c>
      <c r="AA398" s="103" t="s">
        <v>47</v>
      </c>
      <c r="AB398" s="103" t="s">
        <v>171</v>
      </c>
      <c r="AC398" s="104" t="s">
        <v>172</v>
      </c>
    </row>
    <row r="399" spans="1:29" ht="25.5" customHeight="1" x14ac:dyDescent="0.35">
      <c r="A399" s="188"/>
      <c r="B399" s="190"/>
      <c r="C399" s="99" t="str">
        <f>IF(B399="","",IF(NOT(ISNUMBER(B399)),"DATA_PC invalida",IF(AND(ISNUMBER(parametros!$C$2),ISNUMBER(parametros!$D$2),B399&gt;=parametros!$C$2,B399&lt;=parametros!$D$2),"C0",IF(AND(ISNUMBER(parametros!$C$3),ISNUMBER(parametros!$D$3),B399&gt;=parametros!$C$3,B399&lt;=parametros!$D$3),"C1",IF(AND(ISNUMBER(parametros!$C$4),ISNUMBER(parametros!$D$4),B399&gt;=parametros!$C$4,B399&lt;=parametros!$D$4),"C2",IF(AND(ISNUMBER(parametros!$C$5),ISNUMBER(parametros!$D$5),B399&gt;=parametros!$C$5,B399&lt;=parametros!$D$5),"C3",IF(AND(ISNUMBER(parametros!$C$6),ISNUMBER(parametros!$D$6),B399&gt;=parametros!$C$6,B399&lt;=parametros!$D$6),"C4","Fora dos ciclos")))))))</f>
        <v/>
      </c>
      <c r="D399" s="100"/>
      <c r="E399" s="78" t="str">
        <f>IF(C399="","",IFERROR(VLOOKUP(C399,parametros!$A$11:$E$15,5,0),""))</f>
        <v/>
      </c>
      <c r="F399" s="79" t="str">
        <f t="shared" si="32"/>
        <v/>
      </c>
      <c r="G399" s="101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8"/>
      <c r="U399" s="218" t="str">
        <f t="shared" si="36"/>
        <v/>
      </c>
      <c r="V399" s="216" t="s">
        <v>47</v>
      </c>
      <c r="W399" s="102" t="s">
        <v>167</v>
      </c>
      <c r="X399" s="102" t="s">
        <v>168</v>
      </c>
      <c r="Y399" s="103" t="s">
        <v>169</v>
      </c>
      <c r="Z399" s="103" t="s">
        <v>170</v>
      </c>
      <c r="AA399" s="103" t="s">
        <v>47</v>
      </c>
      <c r="AB399" s="103" t="s">
        <v>171</v>
      </c>
      <c r="AC399" s="104" t="s">
        <v>172</v>
      </c>
    </row>
    <row r="400" spans="1:29" ht="25.5" customHeight="1" x14ac:dyDescent="0.35">
      <c r="A400" s="188"/>
      <c r="B400" s="190"/>
      <c r="C400" s="99" t="str">
        <f>IF(B400="","",IF(NOT(ISNUMBER(B400)),"DATA_PC invalida",IF(AND(ISNUMBER(parametros!$C$2),ISNUMBER(parametros!$D$2),B400&gt;=parametros!$C$2,B400&lt;=parametros!$D$2),"C0",IF(AND(ISNUMBER(parametros!$C$3),ISNUMBER(parametros!$D$3),B400&gt;=parametros!$C$3,B400&lt;=parametros!$D$3),"C1",IF(AND(ISNUMBER(parametros!$C$4),ISNUMBER(parametros!$D$4),B400&gt;=parametros!$C$4,B400&lt;=parametros!$D$4),"C2",IF(AND(ISNUMBER(parametros!$C$5),ISNUMBER(parametros!$D$5),B400&gt;=parametros!$C$5,B400&lt;=parametros!$D$5),"C3",IF(AND(ISNUMBER(parametros!$C$6),ISNUMBER(parametros!$D$6),B400&gt;=parametros!$C$6,B400&lt;=parametros!$D$6),"C4","Fora dos ciclos")))))))</f>
        <v/>
      </c>
      <c r="D400" s="100"/>
      <c r="E400" s="78" t="str">
        <f>IF(C400="","",IFERROR(VLOOKUP(C400,parametros!$A$11:$E$15,5,0),""))</f>
        <v/>
      </c>
      <c r="F400" s="79" t="str">
        <f t="shared" si="32"/>
        <v/>
      </c>
      <c r="G400" s="101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8"/>
      <c r="U400" s="218" t="str">
        <f t="shared" si="36"/>
        <v/>
      </c>
      <c r="V400" s="216" t="s">
        <v>47</v>
      </c>
      <c r="W400" s="102" t="s">
        <v>167</v>
      </c>
      <c r="X400" s="102" t="s">
        <v>168</v>
      </c>
      <c r="Y400" s="103" t="s">
        <v>169</v>
      </c>
      <c r="Z400" s="103" t="s">
        <v>170</v>
      </c>
      <c r="AA400" s="103" t="s">
        <v>47</v>
      </c>
      <c r="AB400" s="103" t="s">
        <v>171</v>
      </c>
      <c r="AC400" s="104" t="s">
        <v>172</v>
      </c>
    </row>
    <row r="401" spans="1:29" ht="25.5" customHeight="1" x14ac:dyDescent="0.35">
      <c r="A401" s="188"/>
      <c r="B401" s="190"/>
      <c r="C401" s="99" t="str">
        <f>IF(B401="","",IF(NOT(ISNUMBER(B401)),"DATA_PC invalida",IF(AND(ISNUMBER(parametros!$C$2),ISNUMBER(parametros!$D$2),B401&gt;=parametros!$C$2,B401&lt;=parametros!$D$2),"C0",IF(AND(ISNUMBER(parametros!$C$3),ISNUMBER(parametros!$D$3),B401&gt;=parametros!$C$3,B401&lt;=parametros!$D$3),"C1",IF(AND(ISNUMBER(parametros!$C$4),ISNUMBER(parametros!$D$4),B401&gt;=parametros!$C$4,B401&lt;=parametros!$D$4),"C2",IF(AND(ISNUMBER(parametros!$C$5),ISNUMBER(parametros!$D$5),B401&gt;=parametros!$C$5,B401&lt;=parametros!$D$5),"C3",IF(AND(ISNUMBER(parametros!$C$6),ISNUMBER(parametros!$D$6),B401&gt;=parametros!$C$6,B401&lt;=parametros!$D$6),"C4","Fora dos ciclos")))))))</f>
        <v/>
      </c>
      <c r="D401" s="100"/>
      <c r="E401" s="78" t="str">
        <f>IF(C401="","",IFERROR(VLOOKUP(C401,parametros!$A$11:$E$15,5,0),""))</f>
        <v/>
      </c>
      <c r="F401" s="79" t="str">
        <f t="shared" si="32"/>
        <v/>
      </c>
      <c r="G401" s="101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8"/>
      <c r="U401" s="218" t="str">
        <f t="shared" si="36"/>
        <v/>
      </c>
      <c r="V401" s="216" t="s">
        <v>47</v>
      </c>
      <c r="W401" s="102" t="s">
        <v>167</v>
      </c>
      <c r="X401" s="102" t="s">
        <v>168</v>
      </c>
      <c r="Y401" s="103" t="s">
        <v>169</v>
      </c>
      <c r="Z401" s="103" t="s">
        <v>170</v>
      </c>
      <c r="AA401" s="103" t="s">
        <v>47</v>
      </c>
      <c r="AB401" s="103" t="s">
        <v>171</v>
      </c>
      <c r="AC401" s="104" t="s">
        <v>172</v>
      </c>
    </row>
    <row r="402" spans="1:29" ht="25.5" customHeight="1" x14ac:dyDescent="0.35">
      <c r="A402" s="188"/>
      <c r="B402" s="190"/>
      <c r="C402" s="99" t="str">
        <f>IF(B402="","",IF(NOT(ISNUMBER(B402)),"DATA_PC invalida",IF(AND(ISNUMBER(parametros!$C$2),ISNUMBER(parametros!$D$2),B402&gt;=parametros!$C$2,B402&lt;=parametros!$D$2),"C0",IF(AND(ISNUMBER(parametros!$C$3),ISNUMBER(parametros!$D$3),B402&gt;=parametros!$C$3,B402&lt;=parametros!$D$3),"C1",IF(AND(ISNUMBER(parametros!$C$4),ISNUMBER(parametros!$D$4),B402&gt;=parametros!$C$4,B402&lt;=parametros!$D$4),"C2",IF(AND(ISNUMBER(parametros!$C$5),ISNUMBER(parametros!$D$5),B402&gt;=parametros!$C$5,B402&lt;=parametros!$D$5),"C3",IF(AND(ISNUMBER(parametros!$C$6),ISNUMBER(parametros!$D$6),B402&gt;=parametros!$C$6,B402&lt;=parametros!$D$6),"C4","Fora dos ciclos")))))))</f>
        <v/>
      </c>
      <c r="D402" s="100"/>
      <c r="E402" s="78" t="str">
        <f>IF(C402="","",IFERROR(VLOOKUP(C402,parametros!$A$11:$E$15,5,0),""))</f>
        <v/>
      </c>
      <c r="F402" s="79" t="str">
        <f t="shared" si="32"/>
        <v/>
      </c>
      <c r="G402" s="101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8"/>
      <c r="U402" s="218" t="str">
        <f t="shared" si="36"/>
        <v/>
      </c>
      <c r="V402" s="216" t="s">
        <v>47</v>
      </c>
      <c r="W402" s="102" t="s">
        <v>167</v>
      </c>
      <c r="X402" s="102" t="s">
        <v>168</v>
      </c>
      <c r="Y402" s="103" t="s">
        <v>169</v>
      </c>
      <c r="Z402" s="103" t="s">
        <v>170</v>
      </c>
      <c r="AA402" s="103" t="s">
        <v>47</v>
      </c>
      <c r="AB402" s="103" t="s">
        <v>171</v>
      </c>
      <c r="AC402" s="104" t="s">
        <v>172</v>
      </c>
    </row>
    <row r="403" spans="1:29" ht="25.5" customHeight="1" x14ac:dyDescent="0.35">
      <c r="A403" s="188"/>
      <c r="B403" s="190"/>
      <c r="C403" s="99" t="str">
        <f>IF(B403="","",IF(NOT(ISNUMBER(B403)),"DATA_PC invalida",IF(AND(ISNUMBER(parametros!$C$2),ISNUMBER(parametros!$D$2),B403&gt;=parametros!$C$2,B403&lt;=parametros!$D$2),"C0",IF(AND(ISNUMBER(parametros!$C$3),ISNUMBER(parametros!$D$3),B403&gt;=parametros!$C$3,B403&lt;=parametros!$D$3),"C1",IF(AND(ISNUMBER(parametros!$C$4),ISNUMBER(parametros!$D$4),B403&gt;=parametros!$C$4,B403&lt;=parametros!$D$4),"C2",IF(AND(ISNUMBER(parametros!$C$5),ISNUMBER(parametros!$D$5),B403&gt;=parametros!$C$5,B403&lt;=parametros!$D$5),"C3",IF(AND(ISNUMBER(parametros!$C$6),ISNUMBER(parametros!$D$6),B403&gt;=parametros!$C$6,B403&lt;=parametros!$D$6),"C4","Fora dos ciclos")))))))</f>
        <v/>
      </c>
      <c r="D403" s="100"/>
      <c r="E403" s="78" t="str">
        <f>IF(C403="","",IFERROR(VLOOKUP(C403,parametros!$A$11:$E$15,5,0),""))</f>
        <v/>
      </c>
      <c r="F403" s="79" t="str">
        <f t="shared" si="32"/>
        <v/>
      </c>
      <c r="G403" s="101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8"/>
      <c r="U403" s="218" t="str">
        <f t="shared" si="36"/>
        <v/>
      </c>
      <c r="V403" s="216" t="s">
        <v>47</v>
      </c>
      <c r="W403" s="102" t="s">
        <v>167</v>
      </c>
      <c r="X403" s="102" t="s">
        <v>168</v>
      </c>
      <c r="Y403" s="103" t="s">
        <v>169</v>
      </c>
      <c r="Z403" s="103" t="s">
        <v>170</v>
      </c>
      <c r="AA403" s="103" t="s">
        <v>47</v>
      </c>
      <c r="AB403" s="103" t="s">
        <v>171</v>
      </c>
      <c r="AC403" s="104" t="s">
        <v>172</v>
      </c>
    </row>
    <row r="404" spans="1:29" ht="25.5" customHeight="1" x14ac:dyDescent="0.35">
      <c r="A404" s="188"/>
      <c r="B404" s="190"/>
      <c r="C404" s="99" t="str">
        <f>IF(B404="","",IF(NOT(ISNUMBER(B404)),"DATA_PC invalida",IF(AND(ISNUMBER(parametros!$C$2),ISNUMBER(parametros!$D$2),B404&gt;=parametros!$C$2,B404&lt;=parametros!$D$2),"C0",IF(AND(ISNUMBER(parametros!$C$3),ISNUMBER(parametros!$D$3),B404&gt;=parametros!$C$3,B404&lt;=parametros!$D$3),"C1",IF(AND(ISNUMBER(parametros!$C$4),ISNUMBER(parametros!$D$4),B404&gt;=parametros!$C$4,B404&lt;=parametros!$D$4),"C2",IF(AND(ISNUMBER(parametros!$C$5),ISNUMBER(parametros!$D$5),B404&gt;=parametros!$C$5,B404&lt;=parametros!$D$5),"C3",IF(AND(ISNUMBER(parametros!$C$6),ISNUMBER(parametros!$D$6),B404&gt;=parametros!$C$6,B404&lt;=parametros!$D$6),"C4","Fora dos ciclos")))))))</f>
        <v/>
      </c>
      <c r="D404" s="100"/>
      <c r="E404" s="78" t="str">
        <f>IF(C404="","",IFERROR(VLOOKUP(C404,parametros!$A$11:$E$15,5,0),""))</f>
        <v/>
      </c>
      <c r="F404" s="79" t="str">
        <f t="shared" si="32"/>
        <v/>
      </c>
      <c r="G404" s="101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8"/>
      <c r="U404" s="218" t="str">
        <f t="shared" si="36"/>
        <v/>
      </c>
      <c r="V404" s="216" t="s">
        <v>47</v>
      </c>
      <c r="W404" s="102" t="s">
        <v>167</v>
      </c>
      <c r="X404" s="102" t="s">
        <v>168</v>
      </c>
      <c r="Y404" s="103" t="s">
        <v>169</v>
      </c>
      <c r="Z404" s="103" t="s">
        <v>170</v>
      </c>
      <c r="AA404" s="103" t="s">
        <v>47</v>
      </c>
      <c r="AB404" s="103" t="s">
        <v>171</v>
      </c>
      <c r="AC404" s="104" t="s">
        <v>172</v>
      </c>
    </row>
    <row r="405" spans="1:29" ht="25.5" customHeight="1" x14ac:dyDescent="0.35">
      <c r="A405" s="188"/>
      <c r="B405" s="190"/>
      <c r="C405" s="99" t="str">
        <f>IF(B405="","",IF(NOT(ISNUMBER(B405)),"DATA_PC invalida",IF(AND(ISNUMBER(parametros!$C$2),ISNUMBER(parametros!$D$2),B405&gt;=parametros!$C$2,B405&lt;=parametros!$D$2),"C0",IF(AND(ISNUMBER(parametros!$C$3),ISNUMBER(parametros!$D$3),B405&gt;=parametros!$C$3,B405&lt;=parametros!$D$3),"C1",IF(AND(ISNUMBER(parametros!$C$4),ISNUMBER(parametros!$D$4),B405&gt;=parametros!$C$4,B405&lt;=parametros!$D$4),"C2",IF(AND(ISNUMBER(parametros!$C$5),ISNUMBER(parametros!$D$5),B405&gt;=parametros!$C$5,B405&lt;=parametros!$D$5),"C3",IF(AND(ISNUMBER(parametros!$C$6),ISNUMBER(parametros!$D$6),B405&gt;=parametros!$C$6,B405&lt;=parametros!$D$6),"C4","Fora dos ciclos")))))))</f>
        <v/>
      </c>
      <c r="D405" s="100"/>
      <c r="E405" s="78" t="str">
        <f>IF(C405="","",IFERROR(VLOOKUP(C405,parametros!$A$11:$E$15,5,0),""))</f>
        <v/>
      </c>
      <c r="F405" s="79" t="str">
        <f t="shared" si="32"/>
        <v/>
      </c>
      <c r="G405" s="101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8"/>
      <c r="U405" s="218" t="str">
        <f t="shared" si="36"/>
        <v/>
      </c>
      <c r="V405" s="216" t="s">
        <v>47</v>
      </c>
      <c r="W405" s="102" t="s">
        <v>167</v>
      </c>
      <c r="X405" s="102" t="s">
        <v>168</v>
      </c>
      <c r="Y405" s="103" t="s">
        <v>169</v>
      </c>
      <c r="Z405" s="103" t="s">
        <v>170</v>
      </c>
      <c r="AA405" s="103" t="s">
        <v>47</v>
      </c>
      <c r="AB405" s="103" t="s">
        <v>171</v>
      </c>
      <c r="AC405" s="104" t="s">
        <v>172</v>
      </c>
    </row>
    <row r="406" spans="1:29" ht="25.5" customHeight="1" x14ac:dyDescent="0.35">
      <c r="A406" s="188"/>
      <c r="B406" s="190"/>
      <c r="C406" s="99" t="str">
        <f>IF(B406="","",IF(NOT(ISNUMBER(B406)),"DATA_PC invalida",IF(AND(ISNUMBER(parametros!$C$2),ISNUMBER(parametros!$D$2),B406&gt;=parametros!$C$2,B406&lt;=parametros!$D$2),"C0",IF(AND(ISNUMBER(parametros!$C$3),ISNUMBER(parametros!$D$3),B406&gt;=parametros!$C$3,B406&lt;=parametros!$D$3),"C1",IF(AND(ISNUMBER(parametros!$C$4),ISNUMBER(parametros!$D$4),B406&gt;=parametros!$C$4,B406&lt;=parametros!$D$4),"C2",IF(AND(ISNUMBER(parametros!$C$5),ISNUMBER(parametros!$D$5),B406&gt;=parametros!$C$5,B406&lt;=parametros!$D$5),"C3",IF(AND(ISNUMBER(parametros!$C$6),ISNUMBER(parametros!$D$6),B406&gt;=parametros!$C$6,B406&lt;=parametros!$D$6),"C4","Fora dos ciclos")))))))</f>
        <v/>
      </c>
      <c r="D406" s="100"/>
      <c r="E406" s="78" t="str">
        <f>IF(C406="","",IFERROR(VLOOKUP(C406,parametros!$A$11:$E$15,5,0),""))</f>
        <v/>
      </c>
      <c r="F406" s="79" t="str">
        <f t="shared" si="32"/>
        <v/>
      </c>
      <c r="G406" s="101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8"/>
      <c r="U406" s="218" t="str">
        <f t="shared" si="36"/>
        <v/>
      </c>
      <c r="V406" s="216" t="s">
        <v>47</v>
      </c>
      <c r="W406" s="102" t="s">
        <v>167</v>
      </c>
      <c r="X406" s="102" t="s">
        <v>168</v>
      </c>
      <c r="Y406" s="103" t="s">
        <v>169</v>
      </c>
      <c r="Z406" s="103" t="s">
        <v>170</v>
      </c>
      <c r="AA406" s="103" t="s">
        <v>47</v>
      </c>
      <c r="AB406" s="103" t="s">
        <v>171</v>
      </c>
      <c r="AC406" s="104" t="s">
        <v>172</v>
      </c>
    </row>
    <row r="407" spans="1:29" ht="25.5" customHeight="1" x14ac:dyDescent="0.35">
      <c r="A407" s="188"/>
      <c r="B407" s="190"/>
      <c r="C407" s="99" t="str">
        <f>IF(B407="","",IF(NOT(ISNUMBER(B407)),"DATA_PC invalida",IF(AND(ISNUMBER(parametros!$C$2),ISNUMBER(parametros!$D$2),B407&gt;=parametros!$C$2,B407&lt;=parametros!$D$2),"C0",IF(AND(ISNUMBER(parametros!$C$3),ISNUMBER(parametros!$D$3),B407&gt;=parametros!$C$3,B407&lt;=parametros!$D$3),"C1",IF(AND(ISNUMBER(parametros!$C$4),ISNUMBER(parametros!$D$4),B407&gt;=parametros!$C$4,B407&lt;=parametros!$D$4),"C2",IF(AND(ISNUMBER(parametros!$C$5),ISNUMBER(parametros!$D$5),B407&gt;=parametros!$C$5,B407&lt;=parametros!$D$5),"C3",IF(AND(ISNUMBER(parametros!$C$6),ISNUMBER(parametros!$D$6),B407&gt;=parametros!$C$6,B407&lt;=parametros!$D$6),"C4","Fora dos ciclos")))))))</f>
        <v/>
      </c>
      <c r="D407" s="100"/>
      <c r="E407" s="78" t="str">
        <f>IF(C407="","",IFERROR(VLOOKUP(C407,parametros!$A$11:$E$15,5,0),""))</f>
        <v/>
      </c>
      <c r="F407" s="79" t="str">
        <f t="shared" si="32"/>
        <v/>
      </c>
      <c r="G407" s="101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8"/>
      <c r="U407" s="218" t="str">
        <f t="shared" si="36"/>
        <v/>
      </c>
      <c r="V407" s="216" t="s">
        <v>47</v>
      </c>
      <c r="W407" s="102" t="s">
        <v>167</v>
      </c>
      <c r="X407" s="102" t="s">
        <v>168</v>
      </c>
      <c r="Y407" s="103" t="s">
        <v>169</v>
      </c>
      <c r="Z407" s="103" t="s">
        <v>170</v>
      </c>
      <c r="AA407" s="103" t="s">
        <v>47</v>
      </c>
      <c r="AB407" s="103" t="s">
        <v>171</v>
      </c>
      <c r="AC407" s="104" t="s">
        <v>172</v>
      </c>
    </row>
    <row r="408" spans="1:29" ht="25.5" customHeight="1" x14ac:dyDescent="0.35">
      <c r="A408" s="188"/>
      <c r="B408" s="190"/>
      <c r="C408" s="99" t="str">
        <f>IF(B408="","",IF(NOT(ISNUMBER(B408)),"DATA_PC invalida",IF(AND(ISNUMBER(parametros!$C$2),ISNUMBER(parametros!$D$2),B408&gt;=parametros!$C$2,B408&lt;=parametros!$D$2),"C0",IF(AND(ISNUMBER(parametros!$C$3),ISNUMBER(parametros!$D$3),B408&gt;=parametros!$C$3,B408&lt;=parametros!$D$3),"C1",IF(AND(ISNUMBER(parametros!$C$4),ISNUMBER(parametros!$D$4),B408&gt;=parametros!$C$4,B408&lt;=parametros!$D$4),"C2",IF(AND(ISNUMBER(parametros!$C$5),ISNUMBER(parametros!$D$5),B408&gt;=parametros!$C$5,B408&lt;=parametros!$D$5),"C3",IF(AND(ISNUMBER(parametros!$C$6),ISNUMBER(parametros!$D$6),B408&gt;=parametros!$C$6,B408&lt;=parametros!$D$6),"C4","Fora dos ciclos")))))))</f>
        <v/>
      </c>
      <c r="D408" s="100"/>
      <c r="E408" s="78" t="str">
        <f>IF(C408="","",IFERROR(VLOOKUP(C408,parametros!$A$11:$E$15,5,0),""))</f>
        <v/>
      </c>
      <c r="F408" s="79" t="str">
        <f t="shared" si="32"/>
        <v/>
      </c>
      <c r="G408" s="101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8"/>
      <c r="U408" s="218" t="str">
        <f t="shared" si="36"/>
        <v/>
      </c>
      <c r="V408" s="216" t="s">
        <v>47</v>
      </c>
      <c r="W408" s="102" t="s">
        <v>167</v>
      </c>
      <c r="X408" s="102" t="s">
        <v>168</v>
      </c>
      <c r="Y408" s="103" t="s">
        <v>169</v>
      </c>
      <c r="Z408" s="103" t="s">
        <v>170</v>
      </c>
      <c r="AA408" s="103" t="s">
        <v>47</v>
      </c>
      <c r="AB408" s="103" t="s">
        <v>171</v>
      </c>
      <c r="AC408" s="104" t="s">
        <v>172</v>
      </c>
    </row>
    <row r="409" spans="1:29" ht="25.5" customHeight="1" x14ac:dyDescent="0.35">
      <c r="A409" s="188"/>
      <c r="B409" s="190"/>
      <c r="C409" s="99" t="str">
        <f>IF(B409="","",IF(NOT(ISNUMBER(B409)),"DATA_PC invalida",IF(AND(ISNUMBER(parametros!$C$2),ISNUMBER(parametros!$D$2),B409&gt;=parametros!$C$2,B409&lt;=parametros!$D$2),"C0",IF(AND(ISNUMBER(parametros!$C$3),ISNUMBER(parametros!$D$3),B409&gt;=parametros!$C$3,B409&lt;=parametros!$D$3),"C1",IF(AND(ISNUMBER(parametros!$C$4),ISNUMBER(parametros!$D$4),B409&gt;=parametros!$C$4,B409&lt;=parametros!$D$4),"C2",IF(AND(ISNUMBER(parametros!$C$5),ISNUMBER(parametros!$D$5),B409&gt;=parametros!$C$5,B409&lt;=parametros!$D$5),"C3",IF(AND(ISNUMBER(parametros!$C$6),ISNUMBER(parametros!$D$6),B409&gt;=parametros!$C$6,B409&lt;=parametros!$D$6),"C4","Fora dos ciclos")))))))</f>
        <v/>
      </c>
      <c r="D409" s="100"/>
      <c r="E409" s="78" t="str">
        <f>IF(C409="","",IFERROR(VLOOKUP(C409,parametros!$A$11:$E$15,5,0),""))</f>
        <v/>
      </c>
      <c r="F409" s="79" t="str">
        <f t="shared" si="32"/>
        <v/>
      </c>
      <c r="G409" s="101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8"/>
      <c r="U409" s="218" t="str">
        <f t="shared" si="36"/>
        <v/>
      </c>
      <c r="V409" s="216" t="s">
        <v>47</v>
      </c>
      <c r="W409" s="102" t="s">
        <v>167</v>
      </c>
      <c r="X409" s="102" t="s">
        <v>168</v>
      </c>
      <c r="Y409" s="103" t="s">
        <v>169</v>
      </c>
      <c r="Z409" s="103" t="s">
        <v>170</v>
      </c>
      <c r="AA409" s="103" t="s">
        <v>47</v>
      </c>
      <c r="AB409" s="103" t="s">
        <v>171</v>
      </c>
      <c r="AC409" s="104" t="s">
        <v>172</v>
      </c>
    </row>
    <row r="410" spans="1:29" ht="25.5" customHeight="1" x14ac:dyDescent="0.35">
      <c r="A410" s="188"/>
      <c r="B410" s="190"/>
      <c r="C410" s="99" t="str">
        <f>IF(B410="","",IF(NOT(ISNUMBER(B410)),"DATA_PC invalida",IF(AND(ISNUMBER(parametros!$C$2),ISNUMBER(parametros!$D$2),B410&gt;=parametros!$C$2,B410&lt;=parametros!$D$2),"C0",IF(AND(ISNUMBER(parametros!$C$3),ISNUMBER(parametros!$D$3),B410&gt;=parametros!$C$3,B410&lt;=parametros!$D$3),"C1",IF(AND(ISNUMBER(parametros!$C$4),ISNUMBER(parametros!$D$4),B410&gt;=parametros!$C$4,B410&lt;=parametros!$D$4),"C2",IF(AND(ISNUMBER(parametros!$C$5),ISNUMBER(parametros!$D$5),B410&gt;=parametros!$C$5,B410&lt;=parametros!$D$5),"C3",IF(AND(ISNUMBER(parametros!$C$6),ISNUMBER(parametros!$D$6),B410&gt;=parametros!$C$6,B410&lt;=parametros!$D$6),"C4","Fora dos ciclos")))))))</f>
        <v/>
      </c>
      <c r="D410" s="100"/>
      <c r="E410" s="78" t="str">
        <f>IF(C410="","",IFERROR(VLOOKUP(C410,parametros!$A$11:$E$15,5,0),""))</f>
        <v/>
      </c>
      <c r="F410" s="79" t="str">
        <f t="shared" si="32"/>
        <v/>
      </c>
      <c r="G410" s="101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8"/>
      <c r="U410" s="218" t="str">
        <f t="shared" si="36"/>
        <v/>
      </c>
      <c r="V410" s="216" t="s">
        <v>47</v>
      </c>
      <c r="W410" s="102" t="s">
        <v>167</v>
      </c>
      <c r="X410" s="102" t="s">
        <v>168</v>
      </c>
      <c r="Y410" s="103" t="s">
        <v>169</v>
      </c>
      <c r="Z410" s="103" t="s">
        <v>170</v>
      </c>
      <c r="AA410" s="103" t="s">
        <v>47</v>
      </c>
      <c r="AB410" s="103" t="s">
        <v>171</v>
      </c>
      <c r="AC410" s="104" t="s">
        <v>172</v>
      </c>
    </row>
    <row r="411" spans="1:29" ht="25.5" customHeight="1" x14ac:dyDescent="0.35">
      <c r="A411" s="188"/>
      <c r="B411" s="190"/>
      <c r="C411" s="99" t="str">
        <f>IF(B411="","",IF(NOT(ISNUMBER(B411)),"DATA_PC invalida",IF(AND(ISNUMBER(parametros!$C$2),ISNUMBER(parametros!$D$2),B411&gt;=parametros!$C$2,B411&lt;=parametros!$D$2),"C0",IF(AND(ISNUMBER(parametros!$C$3),ISNUMBER(parametros!$D$3),B411&gt;=parametros!$C$3,B411&lt;=parametros!$D$3),"C1",IF(AND(ISNUMBER(parametros!$C$4),ISNUMBER(parametros!$D$4),B411&gt;=parametros!$C$4,B411&lt;=parametros!$D$4),"C2",IF(AND(ISNUMBER(parametros!$C$5),ISNUMBER(parametros!$D$5),B411&gt;=parametros!$C$5,B411&lt;=parametros!$D$5),"C3",IF(AND(ISNUMBER(parametros!$C$6),ISNUMBER(parametros!$D$6),B411&gt;=parametros!$C$6,B411&lt;=parametros!$D$6),"C4","Fora dos ciclos")))))))</f>
        <v/>
      </c>
      <c r="D411" s="100"/>
      <c r="E411" s="78" t="str">
        <f>IF(C411="","",IFERROR(VLOOKUP(C411,parametros!$A$11:$E$15,5,0),""))</f>
        <v/>
      </c>
      <c r="F411" s="79" t="str">
        <f t="shared" si="32"/>
        <v/>
      </c>
      <c r="G411" s="101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8"/>
      <c r="U411" s="218" t="str">
        <f t="shared" si="36"/>
        <v/>
      </c>
      <c r="V411" s="216" t="s">
        <v>47</v>
      </c>
      <c r="W411" s="102" t="s">
        <v>167</v>
      </c>
      <c r="X411" s="102" t="s">
        <v>168</v>
      </c>
      <c r="Y411" s="103" t="s">
        <v>169</v>
      </c>
      <c r="Z411" s="103" t="s">
        <v>170</v>
      </c>
      <c r="AA411" s="103" t="s">
        <v>47</v>
      </c>
      <c r="AB411" s="103" t="s">
        <v>171</v>
      </c>
      <c r="AC411" s="104" t="s">
        <v>172</v>
      </c>
    </row>
    <row r="412" spans="1:29" ht="25.5" customHeight="1" x14ac:dyDescent="0.35">
      <c r="A412" s="188"/>
      <c r="B412" s="190"/>
      <c r="C412" s="99" t="str">
        <f>IF(B412="","",IF(NOT(ISNUMBER(B412)),"DATA_PC invalida",IF(AND(ISNUMBER(parametros!$C$2),ISNUMBER(parametros!$D$2),B412&gt;=parametros!$C$2,B412&lt;=parametros!$D$2),"C0",IF(AND(ISNUMBER(parametros!$C$3),ISNUMBER(parametros!$D$3),B412&gt;=parametros!$C$3,B412&lt;=parametros!$D$3),"C1",IF(AND(ISNUMBER(parametros!$C$4),ISNUMBER(parametros!$D$4),B412&gt;=parametros!$C$4,B412&lt;=parametros!$D$4),"C2",IF(AND(ISNUMBER(parametros!$C$5),ISNUMBER(parametros!$D$5),B412&gt;=parametros!$C$5,B412&lt;=parametros!$D$5),"C3",IF(AND(ISNUMBER(parametros!$C$6),ISNUMBER(parametros!$D$6),B412&gt;=parametros!$C$6,B412&lt;=parametros!$D$6),"C4","Fora dos ciclos")))))))</f>
        <v/>
      </c>
      <c r="D412" s="100"/>
      <c r="E412" s="78" t="str">
        <f>IF(C412="","",IFERROR(VLOOKUP(C412,parametros!$A$11:$E$15,5,0),""))</f>
        <v/>
      </c>
      <c r="F412" s="79" t="str">
        <f t="shared" si="32"/>
        <v/>
      </c>
      <c r="G412" s="101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8"/>
      <c r="U412" s="218" t="str">
        <f t="shared" si="36"/>
        <v/>
      </c>
      <c r="V412" s="216" t="s">
        <v>47</v>
      </c>
      <c r="W412" s="102" t="s">
        <v>167</v>
      </c>
      <c r="X412" s="102" t="s">
        <v>168</v>
      </c>
      <c r="Y412" s="103" t="s">
        <v>169</v>
      </c>
      <c r="Z412" s="103" t="s">
        <v>170</v>
      </c>
      <c r="AA412" s="103" t="s">
        <v>47</v>
      </c>
      <c r="AB412" s="103" t="s">
        <v>171</v>
      </c>
      <c r="AC412" s="104" t="s">
        <v>172</v>
      </c>
    </row>
    <row r="413" spans="1:29" ht="25.5" customHeight="1" x14ac:dyDescent="0.35">
      <c r="A413" s="188"/>
      <c r="B413" s="190"/>
      <c r="C413" s="99" t="str">
        <f>IF(B413="","",IF(NOT(ISNUMBER(B413)),"DATA_PC invalida",IF(AND(ISNUMBER(parametros!$C$2),ISNUMBER(parametros!$D$2),B413&gt;=parametros!$C$2,B413&lt;=parametros!$D$2),"C0",IF(AND(ISNUMBER(parametros!$C$3),ISNUMBER(parametros!$D$3),B413&gt;=parametros!$C$3,B413&lt;=parametros!$D$3),"C1",IF(AND(ISNUMBER(parametros!$C$4),ISNUMBER(parametros!$D$4),B413&gt;=parametros!$C$4,B413&lt;=parametros!$D$4),"C2",IF(AND(ISNUMBER(parametros!$C$5),ISNUMBER(parametros!$D$5),B413&gt;=parametros!$C$5,B413&lt;=parametros!$D$5),"C3",IF(AND(ISNUMBER(parametros!$C$6),ISNUMBER(parametros!$D$6),B413&gt;=parametros!$C$6,B413&lt;=parametros!$D$6),"C4","Fora dos ciclos")))))))</f>
        <v/>
      </c>
      <c r="D413" s="100"/>
      <c r="E413" s="78" t="str">
        <f>IF(C413="","",IFERROR(VLOOKUP(C413,parametros!$A$11:$E$15,5,0),""))</f>
        <v/>
      </c>
      <c r="F413" s="79" t="str">
        <f t="shared" si="32"/>
        <v/>
      </c>
      <c r="G413" s="101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8"/>
      <c r="U413" s="218" t="str">
        <f t="shared" si="36"/>
        <v/>
      </c>
      <c r="V413" s="216" t="s">
        <v>47</v>
      </c>
      <c r="W413" s="102" t="s">
        <v>167</v>
      </c>
      <c r="X413" s="102" t="s">
        <v>168</v>
      </c>
      <c r="Y413" s="103" t="s">
        <v>169</v>
      </c>
      <c r="Z413" s="103" t="s">
        <v>170</v>
      </c>
      <c r="AA413" s="103" t="s">
        <v>47</v>
      </c>
      <c r="AB413" s="103" t="s">
        <v>171</v>
      </c>
      <c r="AC413" s="104" t="s">
        <v>172</v>
      </c>
    </row>
    <row r="414" spans="1:29" ht="25.5" customHeight="1" x14ac:dyDescent="0.35">
      <c r="A414" s="188"/>
      <c r="B414" s="190"/>
      <c r="C414" s="99" t="str">
        <f>IF(B414="","",IF(NOT(ISNUMBER(B414)),"DATA_PC invalida",IF(AND(ISNUMBER(parametros!$C$2),ISNUMBER(parametros!$D$2),B414&gt;=parametros!$C$2,B414&lt;=parametros!$D$2),"C0",IF(AND(ISNUMBER(parametros!$C$3),ISNUMBER(parametros!$D$3),B414&gt;=parametros!$C$3,B414&lt;=parametros!$D$3),"C1",IF(AND(ISNUMBER(parametros!$C$4),ISNUMBER(parametros!$D$4),B414&gt;=parametros!$C$4,B414&lt;=parametros!$D$4),"C2",IF(AND(ISNUMBER(parametros!$C$5),ISNUMBER(parametros!$D$5),B414&gt;=parametros!$C$5,B414&lt;=parametros!$D$5),"C3",IF(AND(ISNUMBER(parametros!$C$6),ISNUMBER(parametros!$D$6),B414&gt;=parametros!$C$6,B414&lt;=parametros!$D$6),"C4","Fora dos ciclos")))))))</f>
        <v/>
      </c>
      <c r="D414" s="100"/>
      <c r="E414" s="78" t="str">
        <f>IF(C414="","",IFERROR(VLOOKUP(C414,parametros!$A$11:$E$15,5,0),""))</f>
        <v/>
      </c>
      <c r="F414" s="79" t="str">
        <f t="shared" si="32"/>
        <v/>
      </c>
      <c r="G414" s="101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8"/>
      <c r="U414" s="218" t="str">
        <f t="shared" si="36"/>
        <v/>
      </c>
      <c r="V414" s="216" t="s">
        <v>47</v>
      </c>
      <c r="W414" s="102" t="s">
        <v>167</v>
      </c>
      <c r="X414" s="102" t="s">
        <v>168</v>
      </c>
      <c r="Y414" s="103" t="s">
        <v>169</v>
      </c>
      <c r="Z414" s="103" t="s">
        <v>170</v>
      </c>
      <c r="AA414" s="103" t="s">
        <v>47</v>
      </c>
      <c r="AB414" s="103" t="s">
        <v>171</v>
      </c>
      <c r="AC414" s="104" t="s">
        <v>172</v>
      </c>
    </row>
    <row r="415" spans="1:29" ht="25.5" customHeight="1" x14ac:dyDescent="0.35">
      <c r="A415" s="188"/>
      <c r="B415" s="190"/>
      <c r="C415" s="99" t="str">
        <f>IF(B415="","",IF(NOT(ISNUMBER(B415)),"DATA_PC invalida",IF(AND(ISNUMBER(parametros!$C$2),ISNUMBER(parametros!$D$2),B415&gt;=parametros!$C$2,B415&lt;=parametros!$D$2),"C0",IF(AND(ISNUMBER(parametros!$C$3),ISNUMBER(parametros!$D$3),B415&gt;=parametros!$C$3,B415&lt;=parametros!$D$3),"C1",IF(AND(ISNUMBER(parametros!$C$4),ISNUMBER(parametros!$D$4),B415&gt;=parametros!$C$4,B415&lt;=parametros!$D$4),"C2",IF(AND(ISNUMBER(parametros!$C$5),ISNUMBER(parametros!$D$5),B415&gt;=parametros!$C$5,B415&lt;=parametros!$D$5),"C3",IF(AND(ISNUMBER(parametros!$C$6),ISNUMBER(parametros!$D$6),B415&gt;=parametros!$C$6,B415&lt;=parametros!$D$6),"C4","Fora dos ciclos")))))))</f>
        <v/>
      </c>
      <c r="D415" s="100"/>
      <c r="E415" s="78" t="str">
        <f>IF(C415="","",IFERROR(VLOOKUP(C415,parametros!$A$11:$E$15,5,0),""))</f>
        <v/>
      </c>
      <c r="F415" s="79" t="str">
        <f t="shared" si="32"/>
        <v/>
      </c>
      <c r="G415" s="101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8"/>
      <c r="U415" s="218" t="str">
        <f t="shared" si="36"/>
        <v/>
      </c>
      <c r="V415" s="216" t="s">
        <v>47</v>
      </c>
      <c r="W415" s="102" t="s">
        <v>167</v>
      </c>
      <c r="X415" s="102" t="s">
        <v>168</v>
      </c>
      <c r="Y415" s="103" t="s">
        <v>169</v>
      </c>
      <c r="Z415" s="103" t="s">
        <v>170</v>
      </c>
      <c r="AA415" s="103" t="s">
        <v>47</v>
      </c>
      <c r="AB415" s="103" t="s">
        <v>171</v>
      </c>
      <c r="AC415" s="104" t="s">
        <v>172</v>
      </c>
    </row>
    <row r="416" spans="1:29" ht="25.5" customHeight="1" x14ac:dyDescent="0.35">
      <c r="A416" s="188"/>
      <c r="B416" s="190"/>
      <c r="C416" s="99" t="str">
        <f>IF(B416="","",IF(NOT(ISNUMBER(B416)),"DATA_PC invalida",IF(AND(ISNUMBER(parametros!$C$2),ISNUMBER(parametros!$D$2),B416&gt;=parametros!$C$2,B416&lt;=parametros!$D$2),"C0",IF(AND(ISNUMBER(parametros!$C$3),ISNUMBER(parametros!$D$3),B416&gt;=parametros!$C$3,B416&lt;=parametros!$D$3),"C1",IF(AND(ISNUMBER(parametros!$C$4),ISNUMBER(parametros!$D$4),B416&gt;=parametros!$C$4,B416&lt;=parametros!$D$4),"C2",IF(AND(ISNUMBER(parametros!$C$5),ISNUMBER(parametros!$D$5),B416&gt;=parametros!$C$5,B416&lt;=parametros!$D$5),"C3",IF(AND(ISNUMBER(parametros!$C$6),ISNUMBER(parametros!$D$6),B416&gt;=parametros!$C$6,B416&lt;=parametros!$D$6),"C4","Fora dos ciclos")))))))</f>
        <v/>
      </c>
      <c r="D416" s="100"/>
      <c r="E416" s="78" t="str">
        <f>IF(C416="","",IFERROR(VLOOKUP(C416,parametros!$A$11:$E$15,5,0),""))</f>
        <v/>
      </c>
      <c r="F416" s="79" t="str">
        <f t="shared" si="32"/>
        <v/>
      </c>
      <c r="G416" s="101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8"/>
      <c r="U416" s="218" t="str">
        <f t="shared" si="36"/>
        <v/>
      </c>
      <c r="V416" s="216" t="s">
        <v>47</v>
      </c>
      <c r="W416" s="102" t="s">
        <v>167</v>
      </c>
      <c r="X416" s="102" t="s">
        <v>168</v>
      </c>
      <c r="Y416" s="103" t="s">
        <v>169</v>
      </c>
      <c r="Z416" s="103" t="s">
        <v>170</v>
      </c>
      <c r="AA416" s="103" t="s">
        <v>47</v>
      </c>
      <c r="AB416" s="103" t="s">
        <v>171</v>
      </c>
      <c r="AC416" s="104" t="s">
        <v>172</v>
      </c>
    </row>
    <row r="417" spans="1:29" ht="25.5" customHeight="1" x14ac:dyDescent="0.35">
      <c r="A417" s="188"/>
      <c r="B417" s="190"/>
      <c r="C417" s="99" t="str">
        <f>IF(B417="","",IF(NOT(ISNUMBER(B417)),"DATA_PC invalida",IF(AND(ISNUMBER(parametros!$C$2),ISNUMBER(parametros!$D$2),B417&gt;=parametros!$C$2,B417&lt;=parametros!$D$2),"C0",IF(AND(ISNUMBER(parametros!$C$3),ISNUMBER(parametros!$D$3),B417&gt;=parametros!$C$3,B417&lt;=parametros!$D$3),"C1",IF(AND(ISNUMBER(parametros!$C$4),ISNUMBER(parametros!$D$4),B417&gt;=parametros!$C$4,B417&lt;=parametros!$D$4),"C2",IF(AND(ISNUMBER(parametros!$C$5),ISNUMBER(parametros!$D$5),B417&gt;=parametros!$C$5,B417&lt;=parametros!$D$5),"C3",IF(AND(ISNUMBER(parametros!$C$6),ISNUMBER(parametros!$D$6),B417&gt;=parametros!$C$6,B417&lt;=parametros!$D$6),"C4","Fora dos ciclos")))))))</f>
        <v/>
      </c>
      <c r="D417" s="100"/>
      <c r="E417" s="78" t="str">
        <f>IF(C417="","",IFERROR(VLOOKUP(C417,parametros!$A$11:$E$15,5,0),""))</f>
        <v/>
      </c>
      <c r="F417" s="79" t="str">
        <f t="shared" si="32"/>
        <v/>
      </c>
      <c r="G417" s="101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8"/>
      <c r="U417" s="218" t="str">
        <f t="shared" si="36"/>
        <v/>
      </c>
      <c r="V417" s="216" t="s">
        <v>47</v>
      </c>
      <c r="W417" s="102" t="s">
        <v>167</v>
      </c>
      <c r="X417" s="102" t="s">
        <v>168</v>
      </c>
      <c r="Y417" s="103" t="s">
        <v>169</v>
      </c>
      <c r="Z417" s="103" t="s">
        <v>170</v>
      </c>
      <c r="AA417" s="103" t="s">
        <v>47</v>
      </c>
      <c r="AB417" s="103" t="s">
        <v>171</v>
      </c>
      <c r="AC417" s="104" t="s">
        <v>172</v>
      </c>
    </row>
    <row r="418" spans="1:29" ht="25.5" customHeight="1" x14ac:dyDescent="0.35">
      <c r="A418" s="188"/>
      <c r="B418" s="190"/>
      <c r="C418" s="99" t="str">
        <f>IF(B418="","",IF(NOT(ISNUMBER(B418)),"DATA_PC invalida",IF(AND(ISNUMBER(parametros!$C$2),ISNUMBER(parametros!$D$2),B418&gt;=parametros!$C$2,B418&lt;=parametros!$D$2),"C0",IF(AND(ISNUMBER(parametros!$C$3),ISNUMBER(parametros!$D$3),B418&gt;=parametros!$C$3,B418&lt;=parametros!$D$3),"C1",IF(AND(ISNUMBER(parametros!$C$4),ISNUMBER(parametros!$D$4),B418&gt;=parametros!$C$4,B418&lt;=parametros!$D$4),"C2",IF(AND(ISNUMBER(parametros!$C$5),ISNUMBER(parametros!$D$5),B418&gt;=parametros!$C$5,B418&lt;=parametros!$D$5),"C3",IF(AND(ISNUMBER(parametros!$C$6),ISNUMBER(parametros!$D$6),B418&gt;=parametros!$C$6,B418&lt;=parametros!$D$6),"C4","Fora dos ciclos")))))))</f>
        <v/>
      </c>
      <c r="D418" s="100"/>
      <c r="E418" s="78" t="str">
        <f>IF(C418="","",IFERROR(VLOOKUP(C418,parametros!$A$11:$E$15,5,0),""))</f>
        <v/>
      </c>
      <c r="F418" s="79" t="str">
        <f t="shared" si="32"/>
        <v/>
      </c>
      <c r="G418" s="101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8"/>
      <c r="U418" s="218" t="str">
        <f t="shared" si="36"/>
        <v/>
      </c>
      <c r="V418" s="216" t="s">
        <v>47</v>
      </c>
      <c r="W418" s="102" t="s">
        <v>167</v>
      </c>
      <c r="X418" s="102" t="s">
        <v>168</v>
      </c>
      <c r="Y418" s="103" t="s">
        <v>169</v>
      </c>
      <c r="Z418" s="103" t="s">
        <v>170</v>
      </c>
      <c r="AA418" s="103" t="s">
        <v>47</v>
      </c>
      <c r="AB418" s="103" t="s">
        <v>171</v>
      </c>
      <c r="AC418" s="104" t="s">
        <v>172</v>
      </c>
    </row>
    <row r="419" spans="1:29" ht="25.5" customHeight="1" x14ac:dyDescent="0.35">
      <c r="A419" s="188"/>
      <c r="B419" s="190"/>
      <c r="C419" s="99" t="str">
        <f>IF(B419="","",IF(NOT(ISNUMBER(B419)),"DATA_PC invalida",IF(AND(ISNUMBER(parametros!$C$2),ISNUMBER(parametros!$D$2),B419&gt;=parametros!$C$2,B419&lt;=parametros!$D$2),"C0",IF(AND(ISNUMBER(parametros!$C$3),ISNUMBER(parametros!$D$3),B419&gt;=parametros!$C$3,B419&lt;=parametros!$D$3),"C1",IF(AND(ISNUMBER(parametros!$C$4),ISNUMBER(parametros!$D$4),B419&gt;=parametros!$C$4,B419&lt;=parametros!$D$4),"C2",IF(AND(ISNUMBER(parametros!$C$5),ISNUMBER(parametros!$D$5),B419&gt;=parametros!$C$5,B419&lt;=parametros!$D$5),"C3",IF(AND(ISNUMBER(parametros!$C$6),ISNUMBER(parametros!$D$6),B419&gt;=parametros!$C$6,B419&lt;=parametros!$D$6),"C4","Fora dos ciclos")))))))</f>
        <v/>
      </c>
      <c r="D419" s="100"/>
      <c r="E419" s="78" t="str">
        <f>IF(C419="","",IFERROR(VLOOKUP(C419,parametros!$A$11:$E$15,5,0),""))</f>
        <v/>
      </c>
      <c r="F419" s="79" t="str">
        <f t="shared" si="32"/>
        <v/>
      </c>
      <c r="G419" s="101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8"/>
      <c r="U419" s="218" t="str">
        <f t="shared" si="36"/>
        <v/>
      </c>
      <c r="V419" s="216" t="s">
        <v>47</v>
      </c>
      <c r="W419" s="102" t="s">
        <v>167</v>
      </c>
      <c r="X419" s="102" t="s">
        <v>168</v>
      </c>
      <c r="Y419" s="103" t="s">
        <v>169</v>
      </c>
      <c r="Z419" s="103" t="s">
        <v>170</v>
      </c>
      <c r="AA419" s="103" t="s">
        <v>47</v>
      </c>
      <c r="AB419" s="103" t="s">
        <v>171</v>
      </c>
      <c r="AC419" s="104" t="s">
        <v>172</v>
      </c>
    </row>
    <row r="420" spans="1:29" ht="25.5" customHeight="1" x14ac:dyDescent="0.35">
      <c r="A420" s="188"/>
      <c r="B420" s="190"/>
      <c r="C420" s="99" t="str">
        <f>IF(B420="","",IF(NOT(ISNUMBER(B420)),"DATA_PC invalida",IF(AND(ISNUMBER(parametros!$C$2),ISNUMBER(parametros!$D$2),B420&gt;=parametros!$C$2,B420&lt;=parametros!$D$2),"C0",IF(AND(ISNUMBER(parametros!$C$3),ISNUMBER(parametros!$D$3),B420&gt;=parametros!$C$3,B420&lt;=parametros!$D$3),"C1",IF(AND(ISNUMBER(parametros!$C$4),ISNUMBER(parametros!$D$4),B420&gt;=parametros!$C$4,B420&lt;=parametros!$D$4),"C2",IF(AND(ISNUMBER(parametros!$C$5),ISNUMBER(parametros!$D$5),B420&gt;=parametros!$C$5,B420&lt;=parametros!$D$5),"C3",IF(AND(ISNUMBER(parametros!$C$6),ISNUMBER(parametros!$D$6),B420&gt;=parametros!$C$6,B420&lt;=parametros!$D$6),"C4","Fora dos ciclos")))))))</f>
        <v/>
      </c>
      <c r="D420" s="100"/>
      <c r="E420" s="78" t="str">
        <f>IF(C420="","",IFERROR(VLOOKUP(C420,parametros!$A$11:$E$15,5,0),""))</f>
        <v/>
      </c>
      <c r="F420" s="79" t="str">
        <f t="shared" si="32"/>
        <v/>
      </c>
      <c r="G420" s="101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8"/>
      <c r="U420" s="218" t="str">
        <f t="shared" si="36"/>
        <v/>
      </c>
      <c r="V420" s="216" t="s">
        <v>47</v>
      </c>
      <c r="W420" s="102" t="s">
        <v>167</v>
      </c>
      <c r="X420" s="102" t="s">
        <v>168</v>
      </c>
      <c r="Y420" s="103" t="s">
        <v>169</v>
      </c>
      <c r="Z420" s="103" t="s">
        <v>170</v>
      </c>
      <c r="AA420" s="103" t="s">
        <v>47</v>
      </c>
      <c r="AB420" s="103" t="s">
        <v>171</v>
      </c>
      <c r="AC420" s="104" t="s">
        <v>172</v>
      </c>
    </row>
    <row r="421" spans="1:29" ht="25.5" customHeight="1" x14ac:dyDescent="0.35">
      <c r="A421" s="188"/>
      <c r="B421" s="190"/>
      <c r="C421" s="99" t="str">
        <f>IF(B421="","",IF(NOT(ISNUMBER(B421)),"DATA_PC invalida",IF(AND(ISNUMBER(parametros!$C$2),ISNUMBER(parametros!$D$2),B421&gt;=parametros!$C$2,B421&lt;=parametros!$D$2),"C0",IF(AND(ISNUMBER(parametros!$C$3),ISNUMBER(parametros!$D$3),B421&gt;=parametros!$C$3,B421&lt;=parametros!$D$3),"C1",IF(AND(ISNUMBER(parametros!$C$4),ISNUMBER(parametros!$D$4),B421&gt;=parametros!$C$4,B421&lt;=parametros!$D$4),"C2",IF(AND(ISNUMBER(parametros!$C$5),ISNUMBER(parametros!$D$5),B421&gt;=parametros!$C$5,B421&lt;=parametros!$D$5),"C3",IF(AND(ISNUMBER(parametros!$C$6),ISNUMBER(parametros!$D$6),B421&gt;=parametros!$C$6,B421&lt;=parametros!$D$6),"C4","Fora dos ciclos")))))))</f>
        <v/>
      </c>
      <c r="D421" s="100"/>
      <c r="E421" s="78" t="str">
        <f>IF(C421="","",IFERROR(VLOOKUP(C421,parametros!$A$11:$E$15,5,0),""))</f>
        <v/>
      </c>
      <c r="F421" s="79" t="str">
        <f t="shared" si="32"/>
        <v/>
      </c>
      <c r="G421" s="101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8"/>
      <c r="U421" s="218" t="str">
        <f t="shared" si="36"/>
        <v/>
      </c>
      <c r="V421" s="216" t="s">
        <v>47</v>
      </c>
      <c r="W421" s="102" t="s">
        <v>167</v>
      </c>
      <c r="X421" s="102" t="s">
        <v>168</v>
      </c>
      <c r="Y421" s="103" t="s">
        <v>169</v>
      </c>
      <c r="Z421" s="103" t="s">
        <v>170</v>
      </c>
      <c r="AA421" s="103" t="s">
        <v>47</v>
      </c>
      <c r="AB421" s="103" t="s">
        <v>171</v>
      </c>
      <c r="AC421" s="104" t="s">
        <v>172</v>
      </c>
    </row>
    <row r="422" spans="1:29" ht="25.5" customHeight="1" x14ac:dyDescent="0.35">
      <c r="A422" s="188"/>
      <c r="B422" s="190"/>
      <c r="C422" s="99" t="str">
        <f>IF(B422="","",IF(NOT(ISNUMBER(B422)),"DATA_PC invalida",IF(AND(ISNUMBER(parametros!$C$2),ISNUMBER(parametros!$D$2),B422&gt;=parametros!$C$2,B422&lt;=parametros!$D$2),"C0",IF(AND(ISNUMBER(parametros!$C$3),ISNUMBER(parametros!$D$3),B422&gt;=parametros!$C$3,B422&lt;=parametros!$D$3),"C1",IF(AND(ISNUMBER(parametros!$C$4),ISNUMBER(parametros!$D$4),B422&gt;=parametros!$C$4,B422&lt;=parametros!$D$4),"C2",IF(AND(ISNUMBER(parametros!$C$5),ISNUMBER(parametros!$D$5),B422&gt;=parametros!$C$5,B422&lt;=parametros!$D$5),"C3",IF(AND(ISNUMBER(parametros!$C$6),ISNUMBER(parametros!$D$6),B422&gt;=parametros!$C$6,B422&lt;=parametros!$D$6),"C4","Fora dos ciclos")))))))</f>
        <v/>
      </c>
      <c r="D422" s="100"/>
      <c r="E422" s="78" t="str">
        <f>IF(C422="","",IFERROR(VLOOKUP(C422,parametros!$A$11:$E$15,5,0),""))</f>
        <v/>
      </c>
      <c r="F422" s="79" t="str">
        <f t="shared" si="32"/>
        <v/>
      </c>
      <c r="G422" s="101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8"/>
      <c r="U422" s="218" t="str">
        <f t="shared" si="36"/>
        <v/>
      </c>
      <c r="V422" s="216" t="s">
        <v>47</v>
      </c>
      <c r="W422" s="102" t="s">
        <v>167</v>
      </c>
      <c r="X422" s="102" t="s">
        <v>168</v>
      </c>
      <c r="Y422" s="103" t="s">
        <v>169</v>
      </c>
      <c r="Z422" s="103" t="s">
        <v>170</v>
      </c>
      <c r="AA422" s="103" t="s">
        <v>47</v>
      </c>
      <c r="AB422" s="103" t="s">
        <v>171</v>
      </c>
      <c r="AC422" s="104" t="s">
        <v>172</v>
      </c>
    </row>
    <row r="423" spans="1:29" ht="25.5" customHeight="1" x14ac:dyDescent="0.35">
      <c r="A423" s="188"/>
      <c r="B423" s="190"/>
      <c r="C423" s="99" t="str">
        <f>IF(B423="","",IF(NOT(ISNUMBER(B423)),"DATA_PC invalida",IF(AND(ISNUMBER(parametros!$C$2),ISNUMBER(parametros!$D$2),B423&gt;=parametros!$C$2,B423&lt;=parametros!$D$2),"C0",IF(AND(ISNUMBER(parametros!$C$3),ISNUMBER(parametros!$D$3),B423&gt;=parametros!$C$3,B423&lt;=parametros!$D$3),"C1",IF(AND(ISNUMBER(parametros!$C$4),ISNUMBER(parametros!$D$4),B423&gt;=parametros!$C$4,B423&lt;=parametros!$D$4),"C2",IF(AND(ISNUMBER(parametros!$C$5),ISNUMBER(parametros!$D$5),B423&gt;=parametros!$C$5,B423&lt;=parametros!$D$5),"C3",IF(AND(ISNUMBER(parametros!$C$6),ISNUMBER(parametros!$D$6),B423&gt;=parametros!$C$6,B423&lt;=parametros!$D$6),"C4","Fora dos ciclos")))))))</f>
        <v/>
      </c>
      <c r="D423" s="100"/>
      <c r="E423" s="78" t="str">
        <f>IF(C423="","",IFERROR(VLOOKUP(C423,parametros!$A$11:$E$15,5,0),""))</f>
        <v/>
      </c>
      <c r="F423" s="79" t="str">
        <f t="shared" si="32"/>
        <v/>
      </c>
      <c r="G423" s="101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8"/>
      <c r="U423" s="218" t="str">
        <f t="shared" si="36"/>
        <v/>
      </c>
      <c r="V423" s="216" t="s">
        <v>47</v>
      </c>
      <c r="W423" s="102" t="s">
        <v>167</v>
      </c>
      <c r="X423" s="102" t="s">
        <v>168</v>
      </c>
      <c r="Y423" s="103" t="s">
        <v>169</v>
      </c>
      <c r="Z423" s="103" t="s">
        <v>170</v>
      </c>
      <c r="AA423" s="103" t="s">
        <v>47</v>
      </c>
      <c r="AB423" s="103" t="s">
        <v>171</v>
      </c>
      <c r="AC423" s="104" t="s">
        <v>172</v>
      </c>
    </row>
    <row r="424" spans="1:29" ht="25.5" customHeight="1" x14ac:dyDescent="0.35">
      <c r="A424" s="188"/>
      <c r="B424" s="190"/>
      <c r="C424" s="99" t="str">
        <f>IF(B424="","",IF(NOT(ISNUMBER(B424)),"DATA_PC invalida",IF(AND(ISNUMBER(parametros!$C$2),ISNUMBER(parametros!$D$2),B424&gt;=parametros!$C$2,B424&lt;=parametros!$D$2),"C0",IF(AND(ISNUMBER(parametros!$C$3),ISNUMBER(parametros!$D$3),B424&gt;=parametros!$C$3,B424&lt;=parametros!$D$3),"C1",IF(AND(ISNUMBER(parametros!$C$4),ISNUMBER(parametros!$D$4),B424&gt;=parametros!$C$4,B424&lt;=parametros!$D$4),"C2",IF(AND(ISNUMBER(parametros!$C$5),ISNUMBER(parametros!$D$5),B424&gt;=parametros!$C$5,B424&lt;=parametros!$D$5),"C3",IF(AND(ISNUMBER(parametros!$C$6),ISNUMBER(parametros!$D$6),B424&gt;=parametros!$C$6,B424&lt;=parametros!$D$6),"C4","Fora dos ciclos")))))))</f>
        <v/>
      </c>
      <c r="D424" s="100"/>
      <c r="E424" s="78" t="str">
        <f>IF(C424="","",IFERROR(VLOOKUP(C424,parametros!$A$11:$E$15,5,0),""))</f>
        <v/>
      </c>
      <c r="F424" s="79" t="str">
        <f t="shared" si="32"/>
        <v/>
      </c>
      <c r="G424" s="101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8"/>
      <c r="U424" s="218" t="str">
        <f t="shared" si="36"/>
        <v/>
      </c>
      <c r="V424" s="216" t="s">
        <v>47</v>
      </c>
      <c r="W424" s="102" t="s">
        <v>167</v>
      </c>
      <c r="X424" s="102" t="s">
        <v>168</v>
      </c>
      <c r="Y424" s="103" t="s">
        <v>169</v>
      </c>
      <c r="Z424" s="103" t="s">
        <v>170</v>
      </c>
      <c r="AA424" s="103" t="s">
        <v>47</v>
      </c>
      <c r="AB424" s="103" t="s">
        <v>171</v>
      </c>
      <c r="AC424" s="104" t="s">
        <v>172</v>
      </c>
    </row>
    <row r="425" spans="1:29" ht="25.5" customHeight="1" x14ac:dyDescent="0.35">
      <c r="A425" s="188"/>
      <c r="B425" s="190"/>
      <c r="C425" s="99" t="str">
        <f>IF(B425="","",IF(NOT(ISNUMBER(B425)),"DATA_PC invalida",IF(AND(ISNUMBER(parametros!$C$2),ISNUMBER(parametros!$D$2),B425&gt;=parametros!$C$2,B425&lt;=parametros!$D$2),"C0",IF(AND(ISNUMBER(parametros!$C$3),ISNUMBER(parametros!$D$3),B425&gt;=parametros!$C$3,B425&lt;=parametros!$D$3),"C1",IF(AND(ISNUMBER(parametros!$C$4),ISNUMBER(parametros!$D$4),B425&gt;=parametros!$C$4,B425&lt;=parametros!$D$4),"C2",IF(AND(ISNUMBER(parametros!$C$5),ISNUMBER(parametros!$D$5),B425&gt;=parametros!$C$5,B425&lt;=parametros!$D$5),"C3",IF(AND(ISNUMBER(parametros!$C$6),ISNUMBER(parametros!$D$6),B425&gt;=parametros!$C$6,B425&lt;=parametros!$D$6),"C4","Fora dos ciclos")))))))</f>
        <v/>
      </c>
      <c r="D425" s="100"/>
      <c r="E425" s="78" t="str">
        <f>IF(C425="","",IFERROR(VLOOKUP(C425,parametros!$A$11:$E$15,5,0),""))</f>
        <v/>
      </c>
      <c r="F425" s="79" t="str">
        <f t="shared" si="32"/>
        <v/>
      </c>
      <c r="G425" s="101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8"/>
      <c r="U425" s="218" t="str">
        <f t="shared" si="36"/>
        <v/>
      </c>
      <c r="V425" s="216" t="s">
        <v>47</v>
      </c>
      <c r="W425" s="102" t="s">
        <v>167</v>
      </c>
      <c r="X425" s="102" t="s">
        <v>168</v>
      </c>
      <c r="Y425" s="103" t="s">
        <v>169</v>
      </c>
      <c r="Z425" s="103" t="s">
        <v>170</v>
      </c>
      <c r="AA425" s="103" t="s">
        <v>47</v>
      </c>
      <c r="AB425" s="103" t="s">
        <v>171</v>
      </c>
      <c r="AC425" s="104" t="s">
        <v>172</v>
      </c>
    </row>
    <row r="426" spans="1:29" ht="25.5" customHeight="1" x14ac:dyDescent="0.35">
      <c r="A426" s="188"/>
      <c r="B426" s="190"/>
      <c r="C426" s="99" t="str">
        <f>IF(B426="","",IF(NOT(ISNUMBER(B426)),"DATA_PC invalida",IF(AND(ISNUMBER(parametros!$C$2),ISNUMBER(parametros!$D$2),B426&gt;=parametros!$C$2,B426&lt;=parametros!$D$2),"C0",IF(AND(ISNUMBER(parametros!$C$3),ISNUMBER(parametros!$D$3),B426&gt;=parametros!$C$3,B426&lt;=parametros!$D$3),"C1",IF(AND(ISNUMBER(parametros!$C$4),ISNUMBER(parametros!$D$4),B426&gt;=parametros!$C$4,B426&lt;=parametros!$D$4),"C2",IF(AND(ISNUMBER(parametros!$C$5),ISNUMBER(parametros!$D$5),B426&gt;=parametros!$C$5,B426&lt;=parametros!$D$5),"C3",IF(AND(ISNUMBER(parametros!$C$6),ISNUMBER(parametros!$D$6),B426&gt;=parametros!$C$6,B426&lt;=parametros!$D$6),"C4","Fora dos ciclos")))))))</f>
        <v/>
      </c>
      <c r="D426" s="100"/>
      <c r="E426" s="78" t="str">
        <f>IF(C426="","",IFERROR(VLOOKUP(C426,parametros!$A$11:$E$15,5,0),""))</f>
        <v/>
      </c>
      <c r="F426" s="79" t="str">
        <f t="shared" si="32"/>
        <v/>
      </c>
      <c r="G426" s="101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8"/>
      <c r="U426" s="218" t="str">
        <f t="shared" si="36"/>
        <v/>
      </c>
      <c r="V426" s="216" t="s">
        <v>47</v>
      </c>
      <c r="W426" s="102" t="s">
        <v>167</v>
      </c>
      <c r="X426" s="102" t="s">
        <v>168</v>
      </c>
      <c r="Y426" s="103" t="s">
        <v>169</v>
      </c>
      <c r="Z426" s="103" t="s">
        <v>170</v>
      </c>
      <c r="AA426" s="103" t="s">
        <v>47</v>
      </c>
      <c r="AB426" s="103" t="s">
        <v>171</v>
      </c>
      <c r="AC426" s="104" t="s">
        <v>172</v>
      </c>
    </row>
    <row r="427" spans="1:29" ht="25.5" customHeight="1" x14ac:dyDescent="0.35">
      <c r="A427" s="188"/>
      <c r="B427" s="190"/>
      <c r="C427" s="99" t="str">
        <f>IF(B427="","",IF(NOT(ISNUMBER(B427)),"DATA_PC invalida",IF(AND(ISNUMBER(parametros!$C$2),ISNUMBER(parametros!$D$2),B427&gt;=parametros!$C$2,B427&lt;=parametros!$D$2),"C0",IF(AND(ISNUMBER(parametros!$C$3),ISNUMBER(parametros!$D$3),B427&gt;=parametros!$C$3,B427&lt;=parametros!$D$3),"C1",IF(AND(ISNUMBER(parametros!$C$4),ISNUMBER(parametros!$D$4),B427&gt;=parametros!$C$4,B427&lt;=parametros!$D$4),"C2",IF(AND(ISNUMBER(parametros!$C$5),ISNUMBER(parametros!$D$5),B427&gt;=parametros!$C$5,B427&lt;=parametros!$D$5),"C3",IF(AND(ISNUMBER(parametros!$C$6),ISNUMBER(parametros!$D$6),B427&gt;=parametros!$C$6,B427&lt;=parametros!$D$6),"C4","Fora dos ciclos")))))))</f>
        <v/>
      </c>
      <c r="D427" s="100"/>
      <c r="E427" s="78" t="str">
        <f>IF(C427="","",IFERROR(VLOOKUP(C427,parametros!$A$11:$E$15,5,0),""))</f>
        <v/>
      </c>
      <c r="F427" s="79" t="str">
        <f t="shared" si="32"/>
        <v/>
      </c>
      <c r="G427" s="101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8"/>
      <c r="U427" s="218" t="str">
        <f t="shared" si="36"/>
        <v/>
      </c>
      <c r="V427" s="216" t="s">
        <v>47</v>
      </c>
      <c r="W427" s="102" t="s">
        <v>167</v>
      </c>
      <c r="X427" s="102" t="s">
        <v>168</v>
      </c>
      <c r="Y427" s="103" t="s">
        <v>169</v>
      </c>
      <c r="Z427" s="103" t="s">
        <v>170</v>
      </c>
      <c r="AA427" s="103" t="s">
        <v>47</v>
      </c>
      <c r="AB427" s="103" t="s">
        <v>171</v>
      </c>
      <c r="AC427" s="104" t="s">
        <v>172</v>
      </c>
    </row>
    <row r="428" spans="1:29" ht="25.5" customHeight="1" x14ac:dyDescent="0.35">
      <c r="A428" s="188"/>
      <c r="B428" s="190"/>
      <c r="C428" s="99" t="str">
        <f>IF(B428="","",IF(NOT(ISNUMBER(B428)),"DATA_PC invalida",IF(AND(ISNUMBER(parametros!$C$2),ISNUMBER(parametros!$D$2),B428&gt;=parametros!$C$2,B428&lt;=parametros!$D$2),"C0",IF(AND(ISNUMBER(parametros!$C$3),ISNUMBER(parametros!$D$3),B428&gt;=parametros!$C$3,B428&lt;=parametros!$D$3),"C1",IF(AND(ISNUMBER(parametros!$C$4),ISNUMBER(parametros!$D$4),B428&gt;=parametros!$C$4,B428&lt;=parametros!$D$4),"C2",IF(AND(ISNUMBER(parametros!$C$5),ISNUMBER(parametros!$D$5),B428&gt;=parametros!$C$5,B428&lt;=parametros!$D$5),"C3",IF(AND(ISNUMBER(parametros!$C$6),ISNUMBER(parametros!$D$6),B428&gt;=parametros!$C$6,B428&lt;=parametros!$D$6),"C4","Fora dos ciclos")))))))</f>
        <v/>
      </c>
      <c r="D428" s="100"/>
      <c r="E428" s="78" t="str">
        <f>IF(C428="","",IFERROR(VLOOKUP(C428,parametros!$A$11:$E$15,5,0),""))</f>
        <v/>
      </c>
      <c r="F428" s="79" t="str">
        <f t="shared" si="32"/>
        <v/>
      </c>
      <c r="G428" s="101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8"/>
      <c r="U428" s="218" t="str">
        <f t="shared" si="36"/>
        <v/>
      </c>
      <c r="V428" s="216" t="s">
        <v>47</v>
      </c>
      <c r="W428" s="102" t="s">
        <v>167</v>
      </c>
      <c r="X428" s="102" t="s">
        <v>168</v>
      </c>
      <c r="Y428" s="103" t="s">
        <v>169</v>
      </c>
      <c r="Z428" s="103" t="s">
        <v>170</v>
      </c>
      <c r="AA428" s="103" t="s">
        <v>47</v>
      </c>
      <c r="AB428" s="103" t="s">
        <v>171</v>
      </c>
      <c r="AC428" s="104" t="s">
        <v>172</v>
      </c>
    </row>
    <row r="429" spans="1:29" ht="25.5" customHeight="1" x14ac:dyDescent="0.35">
      <c r="A429" s="188"/>
      <c r="B429" s="190"/>
      <c r="C429" s="99" t="str">
        <f>IF(B429="","",IF(NOT(ISNUMBER(B429)),"DATA_PC invalida",IF(AND(ISNUMBER(parametros!$C$2),ISNUMBER(parametros!$D$2),B429&gt;=parametros!$C$2,B429&lt;=parametros!$D$2),"C0",IF(AND(ISNUMBER(parametros!$C$3),ISNUMBER(parametros!$D$3),B429&gt;=parametros!$C$3,B429&lt;=parametros!$D$3),"C1",IF(AND(ISNUMBER(parametros!$C$4),ISNUMBER(parametros!$D$4),B429&gt;=parametros!$C$4,B429&lt;=parametros!$D$4),"C2",IF(AND(ISNUMBER(parametros!$C$5),ISNUMBER(parametros!$D$5),B429&gt;=parametros!$C$5,B429&lt;=parametros!$D$5),"C3",IF(AND(ISNUMBER(parametros!$C$6),ISNUMBER(parametros!$D$6),B429&gt;=parametros!$C$6,B429&lt;=parametros!$D$6),"C4","Fora dos ciclos")))))))</f>
        <v/>
      </c>
      <c r="D429" s="100"/>
      <c r="E429" s="78" t="str">
        <f>IF(C429="","",IFERROR(VLOOKUP(C429,parametros!$A$11:$E$15,5,0),""))</f>
        <v/>
      </c>
      <c r="F429" s="79" t="str">
        <f t="shared" si="32"/>
        <v/>
      </c>
      <c r="G429" s="101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8"/>
      <c r="U429" s="218" t="str">
        <f t="shared" si="36"/>
        <v/>
      </c>
      <c r="V429" s="216" t="s">
        <v>47</v>
      </c>
      <c r="W429" s="102" t="s">
        <v>167</v>
      </c>
      <c r="X429" s="102" t="s">
        <v>168</v>
      </c>
      <c r="Y429" s="103" t="s">
        <v>169</v>
      </c>
      <c r="Z429" s="103" t="s">
        <v>170</v>
      </c>
      <c r="AA429" s="103" t="s">
        <v>47</v>
      </c>
      <c r="AB429" s="103" t="s">
        <v>171</v>
      </c>
      <c r="AC429" s="104" t="s">
        <v>172</v>
      </c>
    </row>
    <row r="430" spans="1:29" ht="25.5" customHeight="1" x14ac:dyDescent="0.35">
      <c r="A430" s="188"/>
      <c r="B430" s="190"/>
      <c r="C430" s="99" t="str">
        <f>IF(B430="","",IF(NOT(ISNUMBER(B430)),"DATA_PC invalida",IF(AND(ISNUMBER(parametros!$C$2),ISNUMBER(parametros!$D$2),B430&gt;=parametros!$C$2,B430&lt;=parametros!$D$2),"C0",IF(AND(ISNUMBER(parametros!$C$3),ISNUMBER(parametros!$D$3),B430&gt;=parametros!$C$3,B430&lt;=parametros!$D$3),"C1",IF(AND(ISNUMBER(parametros!$C$4),ISNUMBER(parametros!$D$4),B430&gt;=parametros!$C$4,B430&lt;=parametros!$D$4),"C2",IF(AND(ISNUMBER(parametros!$C$5),ISNUMBER(parametros!$D$5),B430&gt;=parametros!$C$5,B430&lt;=parametros!$D$5),"C3",IF(AND(ISNUMBER(parametros!$C$6),ISNUMBER(parametros!$D$6),B430&gt;=parametros!$C$6,B430&lt;=parametros!$D$6),"C4","Fora dos ciclos")))))))</f>
        <v/>
      </c>
      <c r="D430" s="100"/>
      <c r="E430" s="78" t="str">
        <f>IF(C430="","",IFERROR(VLOOKUP(C430,parametros!$A$11:$E$15,5,0),""))</f>
        <v/>
      </c>
      <c r="F430" s="79" t="str">
        <f t="shared" si="32"/>
        <v/>
      </c>
      <c r="G430" s="101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8"/>
      <c r="U430" s="218" t="str">
        <f t="shared" si="36"/>
        <v/>
      </c>
      <c r="V430" s="216" t="s">
        <v>47</v>
      </c>
      <c r="W430" s="102" t="s">
        <v>167</v>
      </c>
      <c r="X430" s="102" t="s">
        <v>168</v>
      </c>
      <c r="Y430" s="103" t="s">
        <v>169</v>
      </c>
      <c r="Z430" s="103" t="s">
        <v>170</v>
      </c>
      <c r="AA430" s="103" t="s">
        <v>47</v>
      </c>
      <c r="AB430" s="103" t="s">
        <v>171</v>
      </c>
      <c r="AC430" s="104" t="s">
        <v>172</v>
      </c>
    </row>
    <row r="431" spans="1:29" ht="25.5" customHeight="1" x14ac:dyDescent="0.35">
      <c r="A431" s="188"/>
      <c r="B431" s="190"/>
      <c r="C431" s="99" t="str">
        <f>IF(B431="","",IF(NOT(ISNUMBER(B431)),"DATA_PC invalida",IF(AND(ISNUMBER(parametros!$C$2),ISNUMBER(parametros!$D$2),B431&gt;=parametros!$C$2,B431&lt;=parametros!$D$2),"C0",IF(AND(ISNUMBER(parametros!$C$3),ISNUMBER(parametros!$D$3),B431&gt;=parametros!$C$3,B431&lt;=parametros!$D$3),"C1",IF(AND(ISNUMBER(parametros!$C$4),ISNUMBER(parametros!$D$4),B431&gt;=parametros!$C$4,B431&lt;=parametros!$D$4),"C2",IF(AND(ISNUMBER(parametros!$C$5),ISNUMBER(parametros!$D$5),B431&gt;=parametros!$C$5,B431&lt;=parametros!$D$5),"C3",IF(AND(ISNUMBER(parametros!$C$6),ISNUMBER(parametros!$D$6),B431&gt;=parametros!$C$6,B431&lt;=parametros!$D$6),"C4","Fora dos ciclos")))))))</f>
        <v/>
      </c>
      <c r="D431" s="100"/>
      <c r="E431" s="78" t="str">
        <f>IF(C431="","",IFERROR(VLOOKUP(C431,parametros!$A$11:$E$15,5,0),""))</f>
        <v/>
      </c>
      <c r="F431" s="79" t="str">
        <f t="shared" si="32"/>
        <v/>
      </c>
      <c r="G431" s="101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8"/>
      <c r="U431" s="218" t="str">
        <f t="shared" si="36"/>
        <v/>
      </c>
      <c r="V431" s="216" t="s">
        <v>47</v>
      </c>
      <c r="W431" s="102" t="s">
        <v>167</v>
      </c>
      <c r="X431" s="102" t="s">
        <v>168</v>
      </c>
      <c r="Y431" s="103" t="s">
        <v>169</v>
      </c>
      <c r="Z431" s="103" t="s">
        <v>170</v>
      </c>
      <c r="AA431" s="103" t="s">
        <v>47</v>
      </c>
      <c r="AB431" s="103" t="s">
        <v>171</v>
      </c>
      <c r="AC431" s="104" t="s">
        <v>172</v>
      </c>
    </row>
    <row r="432" spans="1:29" ht="25.5" customHeight="1" x14ac:dyDescent="0.35">
      <c r="A432" s="188"/>
      <c r="B432" s="190"/>
      <c r="C432" s="99" t="str">
        <f>IF(B432="","",IF(NOT(ISNUMBER(B432)),"DATA_PC invalida",IF(AND(ISNUMBER(parametros!$C$2),ISNUMBER(parametros!$D$2),B432&gt;=parametros!$C$2,B432&lt;=parametros!$D$2),"C0",IF(AND(ISNUMBER(parametros!$C$3),ISNUMBER(parametros!$D$3),B432&gt;=parametros!$C$3,B432&lt;=parametros!$D$3),"C1",IF(AND(ISNUMBER(parametros!$C$4),ISNUMBER(parametros!$D$4),B432&gt;=parametros!$C$4,B432&lt;=parametros!$D$4),"C2",IF(AND(ISNUMBER(parametros!$C$5),ISNUMBER(parametros!$D$5),B432&gt;=parametros!$C$5,B432&lt;=parametros!$D$5),"C3",IF(AND(ISNUMBER(parametros!$C$6),ISNUMBER(parametros!$D$6),B432&gt;=parametros!$C$6,B432&lt;=parametros!$D$6),"C4","Fora dos ciclos")))))))</f>
        <v/>
      </c>
      <c r="D432" s="100"/>
      <c r="E432" s="78" t="str">
        <f>IF(C432="","",IFERROR(VLOOKUP(C432,parametros!$A$11:$E$15,5,0),""))</f>
        <v/>
      </c>
      <c r="F432" s="79" t="str">
        <f t="shared" si="32"/>
        <v/>
      </c>
      <c r="G432" s="101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8"/>
      <c r="U432" s="218" t="str">
        <f t="shared" si="36"/>
        <v/>
      </c>
      <c r="V432" s="216" t="s">
        <v>47</v>
      </c>
      <c r="W432" s="102" t="s">
        <v>167</v>
      </c>
      <c r="X432" s="102" t="s">
        <v>168</v>
      </c>
      <c r="Y432" s="103" t="s">
        <v>169</v>
      </c>
      <c r="Z432" s="103" t="s">
        <v>170</v>
      </c>
      <c r="AA432" s="103" t="s">
        <v>47</v>
      </c>
      <c r="AB432" s="103" t="s">
        <v>171</v>
      </c>
      <c r="AC432" s="104" t="s">
        <v>172</v>
      </c>
    </row>
    <row r="433" spans="1:29" ht="25.5" customHeight="1" x14ac:dyDescent="0.35">
      <c r="A433" s="188"/>
      <c r="B433" s="190"/>
      <c r="C433" s="99" t="str">
        <f>IF(B433="","",IF(NOT(ISNUMBER(B433)),"DATA_PC invalida",IF(AND(ISNUMBER(parametros!$C$2),ISNUMBER(parametros!$D$2),B433&gt;=parametros!$C$2,B433&lt;=parametros!$D$2),"C0",IF(AND(ISNUMBER(parametros!$C$3),ISNUMBER(parametros!$D$3),B433&gt;=parametros!$C$3,B433&lt;=parametros!$D$3),"C1",IF(AND(ISNUMBER(parametros!$C$4),ISNUMBER(parametros!$D$4),B433&gt;=parametros!$C$4,B433&lt;=parametros!$D$4),"C2",IF(AND(ISNUMBER(parametros!$C$5),ISNUMBER(parametros!$D$5),B433&gt;=parametros!$C$5,B433&lt;=parametros!$D$5),"C3",IF(AND(ISNUMBER(parametros!$C$6),ISNUMBER(parametros!$D$6),B433&gt;=parametros!$C$6,B433&lt;=parametros!$D$6),"C4","Fora dos ciclos")))))))</f>
        <v/>
      </c>
      <c r="D433" s="100"/>
      <c r="E433" s="78" t="str">
        <f>IF(C433="","",IFERROR(VLOOKUP(C433,parametros!$A$11:$E$15,5,0),""))</f>
        <v/>
      </c>
      <c r="F433" s="79" t="str">
        <f t="shared" si="32"/>
        <v/>
      </c>
      <c r="G433" s="101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8"/>
      <c r="U433" s="218" t="str">
        <f t="shared" si="36"/>
        <v/>
      </c>
      <c r="V433" s="216" t="s">
        <v>47</v>
      </c>
      <c r="W433" s="102" t="s">
        <v>167</v>
      </c>
      <c r="X433" s="102" t="s">
        <v>168</v>
      </c>
      <c r="Y433" s="103" t="s">
        <v>169</v>
      </c>
      <c r="Z433" s="103" t="s">
        <v>170</v>
      </c>
      <c r="AA433" s="103" t="s">
        <v>47</v>
      </c>
      <c r="AB433" s="103" t="s">
        <v>171</v>
      </c>
      <c r="AC433" s="104" t="s">
        <v>172</v>
      </c>
    </row>
    <row r="434" spans="1:29" ht="25.5" customHeight="1" x14ac:dyDescent="0.35">
      <c r="A434" s="188"/>
      <c r="B434" s="190"/>
      <c r="C434" s="99" t="str">
        <f>IF(B434="","",IF(NOT(ISNUMBER(B434)),"DATA_PC invalida",IF(AND(ISNUMBER(parametros!$C$2),ISNUMBER(parametros!$D$2),B434&gt;=parametros!$C$2,B434&lt;=parametros!$D$2),"C0",IF(AND(ISNUMBER(parametros!$C$3),ISNUMBER(parametros!$D$3),B434&gt;=parametros!$C$3,B434&lt;=parametros!$D$3),"C1",IF(AND(ISNUMBER(parametros!$C$4),ISNUMBER(parametros!$D$4),B434&gt;=parametros!$C$4,B434&lt;=parametros!$D$4),"C2",IF(AND(ISNUMBER(parametros!$C$5),ISNUMBER(parametros!$D$5),B434&gt;=parametros!$C$5,B434&lt;=parametros!$D$5),"C3",IF(AND(ISNUMBER(parametros!$C$6),ISNUMBER(parametros!$D$6),B434&gt;=parametros!$C$6,B434&lt;=parametros!$D$6),"C4","Fora dos ciclos")))))))</f>
        <v/>
      </c>
      <c r="D434" s="100"/>
      <c r="E434" s="78" t="str">
        <f>IF(C434="","",IFERROR(VLOOKUP(C434,parametros!$A$11:$E$15,5,0),""))</f>
        <v/>
      </c>
      <c r="F434" s="79" t="str">
        <f t="shared" si="32"/>
        <v/>
      </c>
      <c r="G434" s="101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8"/>
      <c r="U434" s="218" t="str">
        <f t="shared" si="36"/>
        <v/>
      </c>
      <c r="V434" s="216" t="s">
        <v>47</v>
      </c>
      <c r="W434" s="102" t="s">
        <v>167</v>
      </c>
      <c r="X434" s="102" t="s">
        <v>168</v>
      </c>
      <c r="Y434" s="103" t="s">
        <v>169</v>
      </c>
      <c r="Z434" s="103" t="s">
        <v>170</v>
      </c>
      <c r="AA434" s="103" t="s">
        <v>47</v>
      </c>
      <c r="AB434" s="103" t="s">
        <v>171</v>
      </c>
      <c r="AC434" s="104" t="s">
        <v>172</v>
      </c>
    </row>
    <row r="435" spans="1:29" ht="25.5" customHeight="1" x14ac:dyDescent="0.35">
      <c r="A435" s="188"/>
      <c r="B435" s="190"/>
      <c r="C435" s="99" t="str">
        <f>IF(B435="","",IF(NOT(ISNUMBER(B435)),"DATA_PC invalida",IF(AND(ISNUMBER(parametros!$C$2),ISNUMBER(parametros!$D$2),B435&gt;=parametros!$C$2,B435&lt;=parametros!$D$2),"C0",IF(AND(ISNUMBER(parametros!$C$3),ISNUMBER(parametros!$D$3),B435&gt;=parametros!$C$3,B435&lt;=parametros!$D$3),"C1",IF(AND(ISNUMBER(parametros!$C$4),ISNUMBER(parametros!$D$4),B435&gt;=parametros!$C$4,B435&lt;=parametros!$D$4),"C2",IF(AND(ISNUMBER(parametros!$C$5),ISNUMBER(parametros!$D$5),B435&gt;=parametros!$C$5,B435&lt;=parametros!$D$5),"C3",IF(AND(ISNUMBER(parametros!$C$6),ISNUMBER(parametros!$D$6),B435&gt;=parametros!$C$6,B435&lt;=parametros!$D$6),"C4","Fora dos ciclos")))))))</f>
        <v/>
      </c>
      <c r="D435" s="100"/>
      <c r="E435" s="78" t="str">
        <f>IF(C435="","",IFERROR(VLOOKUP(C435,parametros!$A$11:$E$15,5,0),""))</f>
        <v/>
      </c>
      <c r="F435" s="79" t="str">
        <f t="shared" si="32"/>
        <v/>
      </c>
      <c r="G435" s="101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8"/>
      <c r="U435" s="218" t="str">
        <f t="shared" si="36"/>
        <v/>
      </c>
      <c r="V435" s="216" t="s">
        <v>47</v>
      </c>
      <c r="W435" s="102" t="s">
        <v>167</v>
      </c>
      <c r="X435" s="102" t="s">
        <v>168</v>
      </c>
      <c r="Y435" s="103" t="s">
        <v>169</v>
      </c>
      <c r="Z435" s="103" t="s">
        <v>170</v>
      </c>
      <c r="AA435" s="103" t="s">
        <v>47</v>
      </c>
      <c r="AB435" s="103" t="s">
        <v>171</v>
      </c>
      <c r="AC435" s="104" t="s">
        <v>172</v>
      </c>
    </row>
    <row r="436" spans="1:29" ht="25.5" customHeight="1" x14ac:dyDescent="0.35">
      <c r="A436" s="188"/>
      <c r="B436" s="190"/>
      <c r="C436" s="99" t="str">
        <f>IF(B436="","",IF(NOT(ISNUMBER(B436)),"DATA_PC invalida",IF(AND(ISNUMBER(parametros!$C$2),ISNUMBER(parametros!$D$2),B436&gt;=parametros!$C$2,B436&lt;=parametros!$D$2),"C0",IF(AND(ISNUMBER(parametros!$C$3),ISNUMBER(parametros!$D$3),B436&gt;=parametros!$C$3,B436&lt;=parametros!$D$3),"C1",IF(AND(ISNUMBER(parametros!$C$4),ISNUMBER(parametros!$D$4),B436&gt;=parametros!$C$4,B436&lt;=parametros!$D$4),"C2",IF(AND(ISNUMBER(parametros!$C$5),ISNUMBER(parametros!$D$5),B436&gt;=parametros!$C$5,B436&lt;=parametros!$D$5),"C3",IF(AND(ISNUMBER(parametros!$C$6),ISNUMBER(parametros!$D$6),B436&gt;=parametros!$C$6,B436&lt;=parametros!$D$6),"C4","Fora dos ciclos")))))))</f>
        <v/>
      </c>
      <c r="D436" s="100"/>
      <c r="E436" s="78" t="str">
        <f>IF(C436="","",IFERROR(VLOOKUP(C436,parametros!$A$11:$E$15,5,0),""))</f>
        <v/>
      </c>
      <c r="F436" s="79" t="str">
        <f t="shared" si="32"/>
        <v/>
      </c>
      <c r="G436" s="101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8"/>
      <c r="U436" s="218" t="str">
        <f t="shared" si="36"/>
        <v/>
      </c>
      <c r="V436" s="216" t="s">
        <v>47</v>
      </c>
      <c r="W436" s="102" t="s">
        <v>167</v>
      </c>
      <c r="X436" s="102" t="s">
        <v>168</v>
      </c>
      <c r="Y436" s="103" t="s">
        <v>169</v>
      </c>
      <c r="Z436" s="103" t="s">
        <v>170</v>
      </c>
      <c r="AA436" s="103" t="s">
        <v>47</v>
      </c>
      <c r="AB436" s="103" t="s">
        <v>171</v>
      </c>
      <c r="AC436" s="104" t="s">
        <v>172</v>
      </c>
    </row>
    <row r="437" spans="1:29" ht="25.5" customHeight="1" x14ac:dyDescent="0.35">
      <c r="A437" s="188"/>
      <c r="B437" s="190"/>
      <c r="C437" s="99" t="str">
        <f>IF(B437="","",IF(NOT(ISNUMBER(B437)),"DATA_PC invalida",IF(AND(ISNUMBER(parametros!$C$2),ISNUMBER(parametros!$D$2),B437&gt;=parametros!$C$2,B437&lt;=parametros!$D$2),"C0",IF(AND(ISNUMBER(parametros!$C$3),ISNUMBER(parametros!$D$3),B437&gt;=parametros!$C$3,B437&lt;=parametros!$D$3),"C1",IF(AND(ISNUMBER(parametros!$C$4),ISNUMBER(parametros!$D$4),B437&gt;=parametros!$C$4,B437&lt;=parametros!$D$4),"C2",IF(AND(ISNUMBER(parametros!$C$5),ISNUMBER(parametros!$D$5),B437&gt;=parametros!$C$5,B437&lt;=parametros!$D$5),"C3",IF(AND(ISNUMBER(parametros!$C$6),ISNUMBER(parametros!$D$6),B437&gt;=parametros!$C$6,B437&lt;=parametros!$D$6),"C4","Fora dos ciclos")))))))</f>
        <v/>
      </c>
      <c r="D437" s="100"/>
      <c r="E437" s="78" t="str">
        <f>IF(C437="","",IFERROR(VLOOKUP(C437,parametros!$A$11:$E$15,5,0),""))</f>
        <v/>
      </c>
      <c r="F437" s="79" t="str">
        <f t="shared" si="32"/>
        <v/>
      </c>
      <c r="G437" s="101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8"/>
      <c r="U437" s="218" t="str">
        <f t="shared" si="36"/>
        <v/>
      </c>
      <c r="V437" s="216" t="s">
        <v>47</v>
      </c>
      <c r="W437" s="102" t="s">
        <v>167</v>
      </c>
      <c r="X437" s="102" t="s">
        <v>168</v>
      </c>
      <c r="Y437" s="103" t="s">
        <v>169</v>
      </c>
      <c r="Z437" s="103" t="s">
        <v>170</v>
      </c>
      <c r="AA437" s="103" t="s">
        <v>47</v>
      </c>
      <c r="AB437" s="103" t="s">
        <v>171</v>
      </c>
      <c r="AC437" s="104" t="s">
        <v>172</v>
      </c>
    </row>
    <row r="438" spans="1:29" ht="25.5" customHeight="1" x14ac:dyDescent="0.35">
      <c r="A438" s="188"/>
      <c r="B438" s="190"/>
      <c r="C438" s="99" t="str">
        <f>IF(B438="","",IF(NOT(ISNUMBER(B438)),"DATA_PC invalida",IF(AND(ISNUMBER(parametros!$C$2),ISNUMBER(parametros!$D$2),B438&gt;=parametros!$C$2,B438&lt;=parametros!$D$2),"C0",IF(AND(ISNUMBER(parametros!$C$3),ISNUMBER(parametros!$D$3),B438&gt;=parametros!$C$3,B438&lt;=parametros!$D$3),"C1",IF(AND(ISNUMBER(parametros!$C$4),ISNUMBER(parametros!$D$4),B438&gt;=parametros!$C$4,B438&lt;=parametros!$D$4),"C2",IF(AND(ISNUMBER(parametros!$C$5),ISNUMBER(parametros!$D$5),B438&gt;=parametros!$C$5,B438&lt;=parametros!$D$5),"C3",IF(AND(ISNUMBER(parametros!$C$6),ISNUMBER(parametros!$D$6),B438&gt;=parametros!$C$6,B438&lt;=parametros!$D$6),"C4","Fora dos ciclos")))))))</f>
        <v/>
      </c>
      <c r="D438" s="100"/>
      <c r="E438" s="78" t="str">
        <f>IF(C438="","",IFERROR(VLOOKUP(C438,parametros!$A$11:$E$15,5,0),""))</f>
        <v/>
      </c>
      <c r="F438" s="79" t="str">
        <f t="shared" si="32"/>
        <v/>
      </c>
      <c r="G438" s="101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8"/>
      <c r="U438" s="218" t="str">
        <f t="shared" si="36"/>
        <v/>
      </c>
      <c r="V438" s="216" t="s">
        <v>47</v>
      </c>
      <c r="W438" s="102" t="s">
        <v>167</v>
      </c>
      <c r="X438" s="102" t="s">
        <v>168</v>
      </c>
      <c r="Y438" s="103" t="s">
        <v>169</v>
      </c>
      <c r="Z438" s="103" t="s">
        <v>170</v>
      </c>
      <c r="AA438" s="103" t="s">
        <v>47</v>
      </c>
      <c r="AB438" s="103" t="s">
        <v>171</v>
      </c>
      <c r="AC438" s="104" t="s">
        <v>172</v>
      </c>
    </row>
    <row r="439" spans="1:29" ht="25.5" customHeight="1" x14ac:dyDescent="0.35">
      <c r="A439" s="188"/>
      <c r="B439" s="190"/>
      <c r="C439" s="99" t="str">
        <f>IF(B439="","",IF(NOT(ISNUMBER(B439)),"DATA_PC invalida",IF(AND(ISNUMBER(parametros!$C$2),ISNUMBER(parametros!$D$2),B439&gt;=parametros!$C$2,B439&lt;=parametros!$D$2),"C0",IF(AND(ISNUMBER(parametros!$C$3),ISNUMBER(parametros!$D$3),B439&gt;=parametros!$C$3,B439&lt;=parametros!$D$3),"C1",IF(AND(ISNUMBER(parametros!$C$4),ISNUMBER(parametros!$D$4),B439&gt;=parametros!$C$4,B439&lt;=parametros!$D$4),"C2",IF(AND(ISNUMBER(parametros!$C$5),ISNUMBER(parametros!$D$5),B439&gt;=parametros!$C$5,B439&lt;=parametros!$D$5),"C3",IF(AND(ISNUMBER(parametros!$C$6),ISNUMBER(parametros!$D$6),B439&gt;=parametros!$C$6,B439&lt;=parametros!$D$6),"C4","Fora dos ciclos")))))))</f>
        <v/>
      </c>
      <c r="D439" s="100"/>
      <c r="E439" s="78" t="str">
        <f>IF(C439="","",IFERROR(VLOOKUP(C439,parametros!$A$11:$E$15,5,0),""))</f>
        <v/>
      </c>
      <c r="F439" s="79" t="str">
        <f t="shared" si="32"/>
        <v/>
      </c>
      <c r="G439" s="101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8"/>
      <c r="U439" s="218" t="str">
        <f t="shared" si="36"/>
        <v/>
      </c>
      <c r="V439" s="216" t="s">
        <v>47</v>
      </c>
      <c r="W439" s="102" t="s">
        <v>167</v>
      </c>
      <c r="X439" s="102" t="s">
        <v>168</v>
      </c>
      <c r="Y439" s="103" t="s">
        <v>169</v>
      </c>
      <c r="Z439" s="103" t="s">
        <v>170</v>
      </c>
      <c r="AA439" s="103" t="s">
        <v>47</v>
      </c>
      <c r="AB439" s="103" t="s">
        <v>171</v>
      </c>
      <c r="AC439" s="104" t="s">
        <v>172</v>
      </c>
    </row>
    <row r="440" spans="1:29" ht="25.5" customHeight="1" x14ac:dyDescent="0.35">
      <c r="A440" s="188"/>
      <c r="B440" s="190"/>
      <c r="C440" s="99" t="str">
        <f>IF(B440="","",IF(NOT(ISNUMBER(B440)),"DATA_PC invalida",IF(AND(ISNUMBER(parametros!$C$2),ISNUMBER(parametros!$D$2),B440&gt;=parametros!$C$2,B440&lt;=parametros!$D$2),"C0",IF(AND(ISNUMBER(parametros!$C$3),ISNUMBER(parametros!$D$3),B440&gt;=parametros!$C$3,B440&lt;=parametros!$D$3),"C1",IF(AND(ISNUMBER(parametros!$C$4),ISNUMBER(parametros!$D$4),B440&gt;=parametros!$C$4,B440&lt;=parametros!$D$4),"C2",IF(AND(ISNUMBER(parametros!$C$5),ISNUMBER(parametros!$D$5),B440&gt;=parametros!$C$5,B440&lt;=parametros!$D$5),"C3",IF(AND(ISNUMBER(parametros!$C$6),ISNUMBER(parametros!$D$6),B440&gt;=parametros!$C$6,B440&lt;=parametros!$D$6),"C4","Fora dos ciclos")))))))</f>
        <v/>
      </c>
      <c r="D440" s="100"/>
      <c r="E440" s="78" t="str">
        <f>IF(C440="","",IFERROR(VLOOKUP(C440,parametros!$A$11:$E$15,5,0),""))</f>
        <v/>
      </c>
      <c r="F440" s="79" t="str">
        <f t="shared" si="32"/>
        <v/>
      </c>
      <c r="G440" s="101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8"/>
      <c r="U440" s="218" t="str">
        <f t="shared" si="36"/>
        <v/>
      </c>
      <c r="V440" s="216" t="s">
        <v>47</v>
      </c>
      <c r="W440" s="102" t="s">
        <v>167</v>
      </c>
      <c r="X440" s="102" t="s">
        <v>168</v>
      </c>
      <c r="Y440" s="103" t="s">
        <v>169</v>
      </c>
      <c r="Z440" s="103" t="s">
        <v>170</v>
      </c>
      <c r="AA440" s="103" t="s">
        <v>47</v>
      </c>
      <c r="AB440" s="103" t="s">
        <v>171</v>
      </c>
      <c r="AC440" s="104" t="s">
        <v>172</v>
      </c>
    </row>
    <row r="441" spans="1:29" ht="25.5" customHeight="1" x14ac:dyDescent="0.35">
      <c r="A441" s="188"/>
      <c r="B441" s="190"/>
      <c r="C441" s="99" t="str">
        <f>IF(B441="","",IF(NOT(ISNUMBER(B441)),"DATA_PC invalida",IF(AND(ISNUMBER(parametros!$C$2),ISNUMBER(parametros!$D$2),B441&gt;=parametros!$C$2,B441&lt;=parametros!$D$2),"C0",IF(AND(ISNUMBER(parametros!$C$3),ISNUMBER(parametros!$D$3),B441&gt;=parametros!$C$3,B441&lt;=parametros!$D$3),"C1",IF(AND(ISNUMBER(parametros!$C$4),ISNUMBER(parametros!$D$4),B441&gt;=parametros!$C$4,B441&lt;=parametros!$D$4),"C2",IF(AND(ISNUMBER(parametros!$C$5),ISNUMBER(parametros!$D$5),B441&gt;=parametros!$C$5,B441&lt;=parametros!$D$5),"C3",IF(AND(ISNUMBER(parametros!$C$6),ISNUMBER(parametros!$D$6),B441&gt;=parametros!$C$6,B441&lt;=parametros!$D$6),"C4","Fora dos ciclos")))))))</f>
        <v/>
      </c>
      <c r="D441" s="100"/>
      <c r="E441" s="78" t="str">
        <f>IF(C441="","",IFERROR(VLOOKUP(C441,parametros!$A$11:$E$15,5,0),""))</f>
        <v/>
      </c>
      <c r="F441" s="79" t="str">
        <f t="shared" si="32"/>
        <v/>
      </c>
      <c r="G441" s="101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8"/>
      <c r="U441" s="218" t="str">
        <f t="shared" si="36"/>
        <v/>
      </c>
      <c r="V441" s="216" t="s">
        <v>47</v>
      </c>
      <c r="W441" s="102" t="s">
        <v>167</v>
      </c>
      <c r="X441" s="102" t="s">
        <v>168</v>
      </c>
      <c r="Y441" s="103" t="s">
        <v>169</v>
      </c>
      <c r="Z441" s="103" t="s">
        <v>170</v>
      </c>
      <c r="AA441" s="103" t="s">
        <v>47</v>
      </c>
      <c r="AB441" s="103" t="s">
        <v>171</v>
      </c>
      <c r="AC441" s="104" t="s">
        <v>172</v>
      </c>
    </row>
    <row r="442" spans="1:29" ht="25.5" customHeight="1" x14ac:dyDescent="0.35">
      <c r="A442" s="188"/>
      <c r="B442" s="190"/>
      <c r="C442" s="99" t="str">
        <f>IF(B442="","",IF(NOT(ISNUMBER(B442)),"DATA_PC invalida",IF(AND(ISNUMBER(parametros!$C$2),ISNUMBER(parametros!$D$2),B442&gt;=parametros!$C$2,B442&lt;=parametros!$D$2),"C0",IF(AND(ISNUMBER(parametros!$C$3),ISNUMBER(parametros!$D$3),B442&gt;=parametros!$C$3,B442&lt;=parametros!$D$3),"C1",IF(AND(ISNUMBER(parametros!$C$4),ISNUMBER(parametros!$D$4),B442&gt;=parametros!$C$4,B442&lt;=parametros!$D$4),"C2",IF(AND(ISNUMBER(parametros!$C$5),ISNUMBER(parametros!$D$5),B442&gt;=parametros!$C$5,B442&lt;=parametros!$D$5),"C3",IF(AND(ISNUMBER(parametros!$C$6),ISNUMBER(parametros!$D$6),B442&gt;=parametros!$C$6,B442&lt;=parametros!$D$6),"C4","Fora dos ciclos")))))))</f>
        <v/>
      </c>
      <c r="D442" s="100"/>
      <c r="E442" s="78" t="str">
        <f>IF(C442="","",IFERROR(VLOOKUP(C442,parametros!$A$11:$E$15,5,0),""))</f>
        <v/>
      </c>
      <c r="F442" s="79" t="str">
        <f t="shared" si="32"/>
        <v/>
      </c>
      <c r="G442" s="101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8"/>
      <c r="U442" s="218" t="str">
        <f t="shared" si="36"/>
        <v/>
      </c>
      <c r="V442" s="216" t="s">
        <v>47</v>
      </c>
      <c r="W442" s="102" t="s">
        <v>167</v>
      </c>
      <c r="X442" s="102" t="s">
        <v>168</v>
      </c>
      <c r="Y442" s="103" t="s">
        <v>169</v>
      </c>
      <c r="Z442" s="103" t="s">
        <v>170</v>
      </c>
      <c r="AA442" s="103" t="s">
        <v>47</v>
      </c>
      <c r="AB442" s="103" t="s">
        <v>171</v>
      </c>
      <c r="AC442" s="104" t="s">
        <v>172</v>
      </c>
    </row>
    <row r="443" spans="1:29" ht="25.5" customHeight="1" x14ac:dyDescent="0.35">
      <c r="A443" s="188"/>
      <c r="B443" s="190"/>
      <c r="C443" s="99" t="str">
        <f>IF(B443="","",IF(NOT(ISNUMBER(B443)),"DATA_PC invalida",IF(AND(ISNUMBER(parametros!$C$2),ISNUMBER(parametros!$D$2),B443&gt;=parametros!$C$2,B443&lt;=parametros!$D$2),"C0",IF(AND(ISNUMBER(parametros!$C$3),ISNUMBER(parametros!$D$3),B443&gt;=parametros!$C$3,B443&lt;=parametros!$D$3),"C1",IF(AND(ISNUMBER(parametros!$C$4),ISNUMBER(parametros!$D$4),B443&gt;=parametros!$C$4,B443&lt;=parametros!$D$4),"C2",IF(AND(ISNUMBER(parametros!$C$5),ISNUMBER(parametros!$D$5),B443&gt;=parametros!$C$5,B443&lt;=parametros!$D$5),"C3",IF(AND(ISNUMBER(parametros!$C$6),ISNUMBER(parametros!$D$6),B443&gt;=parametros!$C$6,B443&lt;=parametros!$D$6),"C4","Fora dos ciclos")))))))</f>
        <v/>
      </c>
      <c r="D443" s="100"/>
      <c r="E443" s="78" t="str">
        <f>IF(C443="","",IFERROR(VLOOKUP(C443,parametros!$A$11:$E$15,5,0),""))</f>
        <v/>
      </c>
      <c r="F443" s="79" t="str">
        <f t="shared" si="32"/>
        <v/>
      </c>
      <c r="G443" s="101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8"/>
      <c r="U443" s="218" t="str">
        <f t="shared" si="36"/>
        <v/>
      </c>
      <c r="V443" s="216" t="s">
        <v>47</v>
      </c>
      <c r="W443" s="102" t="s">
        <v>167</v>
      </c>
      <c r="X443" s="102" t="s">
        <v>168</v>
      </c>
      <c r="Y443" s="103" t="s">
        <v>169</v>
      </c>
      <c r="Z443" s="103" t="s">
        <v>170</v>
      </c>
      <c r="AA443" s="103" t="s">
        <v>47</v>
      </c>
      <c r="AB443" s="103" t="s">
        <v>171</v>
      </c>
      <c r="AC443" s="104" t="s">
        <v>172</v>
      </c>
    </row>
    <row r="444" spans="1:29" ht="25.5" customHeight="1" x14ac:dyDescent="0.35">
      <c r="A444" s="188"/>
      <c r="B444" s="190"/>
      <c r="C444" s="99" t="str">
        <f>IF(B444="","",IF(NOT(ISNUMBER(B444)),"DATA_PC invalida",IF(AND(ISNUMBER(parametros!$C$2),ISNUMBER(parametros!$D$2),B444&gt;=parametros!$C$2,B444&lt;=parametros!$D$2),"C0",IF(AND(ISNUMBER(parametros!$C$3),ISNUMBER(parametros!$D$3),B444&gt;=parametros!$C$3,B444&lt;=parametros!$D$3),"C1",IF(AND(ISNUMBER(parametros!$C$4),ISNUMBER(parametros!$D$4),B444&gt;=parametros!$C$4,B444&lt;=parametros!$D$4),"C2",IF(AND(ISNUMBER(parametros!$C$5),ISNUMBER(parametros!$D$5),B444&gt;=parametros!$C$5,B444&lt;=parametros!$D$5),"C3",IF(AND(ISNUMBER(parametros!$C$6),ISNUMBER(parametros!$D$6),B444&gt;=parametros!$C$6,B444&lt;=parametros!$D$6),"C4","Fora dos ciclos")))))))</f>
        <v/>
      </c>
      <c r="D444" s="100"/>
      <c r="E444" s="78" t="str">
        <f>IF(C444="","",IFERROR(VLOOKUP(C444,parametros!$A$11:$E$15,5,0),""))</f>
        <v/>
      </c>
      <c r="F444" s="79" t="str">
        <f t="shared" si="32"/>
        <v/>
      </c>
      <c r="G444" s="101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8"/>
      <c r="U444" s="218" t="str">
        <f t="shared" si="36"/>
        <v/>
      </c>
      <c r="V444" s="216" t="s">
        <v>47</v>
      </c>
      <c r="W444" s="102" t="s">
        <v>167</v>
      </c>
      <c r="X444" s="102" t="s">
        <v>168</v>
      </c>
      <c r="Y444" s="103" t="s">
        <v>169</v>
      </c>
      <c r="Z444" s="103" t="s">
        <v>170</v>
      </c>
      <c r="AA444" s="103" t="s">
        <v>47</v>
      </c>
      <c r="AB444" s="103" t="s">
        <v>171</v>
      </c>
      <c r="AC444" s="104" t="s">
        <v>172</v>
      </c>
    </row>
    <row r="445" spans="1:29" ht="25.5" customHeight="1" x14ac:dyDescent="0.35">
      <c r="A445" s="188"/>
      <c r="B445" s="190"/>
      <c r="C445" s="99" t="str">
        <f>IF(B445="","",IF(NOT(ISNUMBER(B445)),"DATA_PC invalida",IF(AND(ISNUMBER(parametros!$C$2),ISNUMBER(parametros!$D$2),B445&gt;=parametros!$C$2,B445&lt;=parametros!$D$2),"C0",IF(AND(ISNUMBER(parametros!$C$3),ISNUMBER(parametros!$D$3),B445&gt;=parametros!$C$3,B445&lt;=parametros!$D$3),"C1",IF(AND(ISNUMBER(parametros!$C$4),ISNUMBER(parametros!$D$4),B445&gt;=parametros!$C$4,B445&lt;=parametros!$D$4),"C2",IF(AND(ISNUMBER(parametros!$C$5),ISNUMBER(parametros!$D$5),B445&gt;=parametros!$C$5,B445&lt;=parametros!$D$5),"C3",IF(AND(ISNUMBER(parametros!$C$6),ISNUMBER(parametros!$D$6),B445&gt;=parametros!$C$6,B445&lt;=parametros!$D$6),"C4","Fora dos ciclos")))))))</f>
        <v/>
      </c>
      <c r="D445" s="100"/>
      <c r="E445" s="78" t="str">
        <f>IF(C445="","",IFERROR(VLOOKUP(C445,parametros!$A$11:$E$15,5,0),""))</f>
        <v/>
      </c>
      <c r="F445" s="79" t="str">
        <f t="shared" si="32"/>
        <v/>
      </c>
      <c r="G445" s="101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8"/>
      <c r="U445" s="218" t="str">
        <f t="shared" si="36"/>
        <v/>
      </c>
      <c r="V445" s="216" t="s">
        <v>47</v>
      </c>
      <c r="W445" s="102" t="s">
        <v>167</v>
      </c>
      <c r="X445" s="102" t="s">
        <v>168</v>
      </c>
      <c r="Y445" s="103" t="s">
        <v>169</v>
      </c>
      <c r="Z445" s="103" t="s">
        <v>170</v>
      </c>
      <c r="AA445" s="103" t="s">
        <v>47</v>
      </c>
      <c r="AB445" s="103" t="s">
        <v>171</v>
      </c>
      <c r="AC445" s="104" t="s">
        <v>172</v>
      </c>
    </row>
    <row r="446" spans="1:29" ht="25.5" customHeight="1" x14ac:dyDescent="0.35">
      <c r="A446" s="188"/>
      <c r="B446" s="190"/>
      <c r="C446" s="99" t="str">
        <f>IF(B446="","",IF(NOT(ISNUMBER(B446)),"DATA_PC invalida",IF(AND(ISNUMBER(parametros!$C$2),ISNUMBER(parametros!$D$2),B446&gt;=parametros!$C$2,B446&lt;=parametros!$D$2),"C0",IF(AND(ISNUMBER(parametros!$C$3),ISNUMBER(parametros!$D$3),B446&gt;=parametros!$C$3,B446&lt;=parametros!$D$3),"C1",IF(AND(ISNUMBER(parametros!$C$4),ISNUMBER(parametros!$D$4),B446&gt;=parametros!$C$4,B446&lt;=parametros!$D$4),"C2",IF(AND(ISNUMBER(parametros!$C$5),ISNUMBER(parametros!$D$5),B446&gt;=parametros!$C$5,B446&lt;=parametros!$D$5),"C3",IF(AND(ISNUMBER(parametros!$C$6),ISNUMBER(parametros!$D$6),B446&gt;=parametros!$C$6,B446&lt;=parametros!$D$6),"C4","Fora dos ciclos")))))))</f>
        <v/>
      </c>
      <c r="D446" s="100"/>
      <c r="E446" s="78" t="str">
        <f>IF(C446="","",IFERROR(VLOOKUP(C446,parametros!$A$11:$E$15,5,0),""))</f>
        <v/>
      </c>
      <c r="F446" s="79" t="str">
        <f t="shared" si="32"/>
        <v/>
      </c>
      <c r="G446" s="101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8"/>
      <c r="U446" s="218" t="str">
        <f t="shared" si="36"/>
        <v/>
      </c>
      <c r="V446" s="216" t="s">
        <v>47</v>
      </c>
      <c r="W446" s="102" t="s">
        <v>167</v>
      </c>
      <c r="X446" s="102" t="s">
        <v>168</v>
      </c>
      <c r="Y446" s="103" t="s">
        <v>169</v>
      </c>
      <c r="Z446" s="103" t="s">
        <v>170</v>
      </c>
      <c r="AA446" s="103" t="s">
        <v>47</v>
      </c>
      <c r="AB446" s="103" t="s">
        <v>171</v>
      </c>
      <c r="AC446" s="104" t="s">
        <v>172</v>
      </c>
    </row>
    <row r="447" spans="1:29" ht="25.5" customHeight="1" x14ac:dyDescent="0.35">
      <c r="A447" s="188"/>
      <c r="B447" s="190"/>
      <c r="C447" s="99" t="str">
        <f>IF(B447="","",IF(NOT(ISNUMBER(B447)),"DATA_PC invalida",IF(AND(ISNUMBER(parametros!$C$2),ISNUMBER(parametros!$D$2),B447&gt;=parametros!$C$2,B447&lt;=parametros!$D$2),"C0",IF(AND(ISNUMBER(parametros!$C$3),ISNUMBER(parametros!$D$3),B447&gt;=parametros!$C$3,B447&lt;=parametros!$D$3),"C1",IF(AND(ISNUMBER(parametros!$C$4),ISNUMBER(parametros!$D$4),B447&gt;=parametros!$C$4,B447&lt;=parametros!$D$4),"C2",IF(AND(ISNUMBER(parametros!$C$5),ISNUMBER(parametros!$D$5),B447&gt;=parametros!$C$5,B447&lt;=parametros!$D$5),"C3",IF(AND(ISNUMBER(parametros!$C$6),ISNUMBER(parametros!$D$6),B447&gt;=parametros!$C$6,B447&lt;=parametros!$D$6),"C4","Fora dos ciclos")))))))</f>
        <v/>
      </c>
      <c r="D447" s="100"/>
      <c r="E447" s="78" t="str">
        <f>IF(C447="","",IFERROR(VLOOKUP(C447,parametros!$A$11:$E$15,5,0),""))</f>
        <v/>
      </c>
      <c r="F447" s="79" t="str">
        <f t="shared" si="32"/>
        <v/>
      </c>
      <c r="G447" s="101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8"/>
      <c r="U447" s="218" t="str">
        <f t="shared" si="36"/>
        <v/>
      </c>
      <c r="V447" s="216" t="s">
        <v>47</v>
      </c>
      <c r="W447" s="102" t="s">
        <v>167</v>
      </c>
      <c r="X447" s="102" t="s">
        <v>168</v>
      </c>
      <c r="Y447" s="103" t="s">
        <v>169</v>
      </c>
      <c r="Z447" s="103" t="s">
        <v>170</v>
      </c>
      <c r="AA447" s="103" t="s">
        <v>47</v>
      </c>
      <c r="AB447" s="103" t="s">
        <v>171</v>
      </c>
      <c r="AC447" s="104" t="s">
        <v>172</v>
      </c>
    </row>
    <row r="448" spans="1:29" ht="25.5" customHeight="1" x14ac:dyDescent="0.35">
      <c r="A448" s="188"/>
      <c r="B448" s="190"/>
      <c r="C448" s="99" t="str">
        <f>IF(B448="","",IF(NOT(ISNUMBER(B448)),"DATA_PC invalida",IF(AND(ISNUMBER(parametros!$C$2),ISNUMBER(parametros!$D$2),B448&gt;=parametros!$C$2,B448&lt;=parametros!$D$2),"C0",IF(AND(ISNUMBER(parametros!$C$3),ISNUMBER(parametros!$D$3),B448&gt;=parametros!$C$3,B448&lt;=parametros!$D$3),"C1",IF(AND(ISNUMBER(parametros!$C$4),ISNUMBER(parametros!$D$4),B448&gt;=parametros!$C$4,B448&lt;=parametros!$D$4),"C2",IF(AND(ISNUMBER(parametros!$C$5),ISNUMBER(parametros!$D$5),B448&gt;=parametros!$C$5,B448&lt;=parametros!$D$5),"C3",IF(AND(ISNUMBER(parametros!$C$6),ISNUMBER(parametros!$D$6),B448&gt;=parametros!$C$6,B448&lt;=parametros!$D$6),"C4","Fora dos ciclos")))))))</f>
        <v/>
      </c>
      <c r="D448" s="100"/>
      <c r="E448" s="78" t="str">
        <f>IF(C448="","",IFERROR(VLOOKUP(C448,parametros!$A$11:$E$15,5,0),""))</f>
        <v/>
      </c>
      <c r="F448" s="79" t="str">
        <f t="shared" si="32"/>
        <v/>
      </c>
      <c r="G448" s="101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8"/>
      <c r="U448" s="218" t="str">
        <f t="shared" si="36"/>
        <v/>
      </c>
      <c r="V448" s="216" t="s">
        <v>47</v>
      </c>
      <c r="W448" s="102" t="s">
        <v>167</v>
      </c>
      <c r="X448" s="102" t="s">
        <v>168</v>
      </c>
      <c r="Y448" s="103" t="s">
        <v>169</v>
      </c>
      <c r="Z448" s="103" t="s">
        <v>170</v>
      </c>
      <c r="AA448" s="103" t="s">
        <v>47</v>
      </c>
      <c r="AB448" s="103" t="s">
        <v>171</v>
      </c>
      <c r="AC448" s="104" t="s">
        <v>172</v>
      </c>
    </row>
    <row r="449" spans="1:29" ht="25.5" customHeight="1" x14ac:dyDescent="0.35">
      <c r="A449" s="188"/>
      <c r="B449" s="190"/>
      <c r="C449" s="99" t="str">
        <f>IF(B449="","",IF(NOT(ISNUMBER(B449)),"DATA_PC invalida",IF(AND(ISNUMBER(parametros!$C$2),ISNUMBER(parametros!$D$2),B449&gt;=parametros!$C$2,B449&lt;=parametros!$D$2),"C0",IF(AND(ISNUMBER(parametros!$C$3),ISNUMBER(parametros!$D$3),B449&gt;=parametros!$C$3,B449&lt;=parametros!$D$3),"C1",IF(AND(ISNUMBER(parametros!$C$4),ISNUMBER(parametros!$D$4),B449&gt;=parametros!$C$4,B449&lt;=parametros!$D$4),"C2",IF(AND(ISNUMBER(parametros!$C$5),ISNUMBER(parametros!$D$5),B449&gt;=parametros!$C$5,B449&lt;=parametros!$D$5),"C3",IF(AND(ISNUMBER(parametros!$C$6),ISNUMBER(parametros!$D$6),B449&gt;=parametros!$C$6,B449&lt;=parametros!$D$6),"C4","Fora dos ciclos")))))))</f>
        <v/>
      </c>
      <c r="D449" s="100"/>
      <c r="E449" s="78" t="str">
        <f>IF(C449="","",IFERROR(VLOOKUP(C449,parametros!$A$11:$E$15,5,0),""))</f>
        <v/>
      </c>
      <c r="F449" s="79" t="str">
        <f t="shared" si="32"/>
        <v/>
      </c>
      <c r="G449" s="101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8"/>
      <c r="U449" s="218" t="str">
        <f t="shared" si="36"/>
        <v/>
      </c>
      <c r="V449" s="216" t="s">
        <v>47</v>
      </c>
      <c r="W449" s="102" t="s">
        <v>167</v>
      </c>
      <c r="X449" s="102" t="s">
        <v>168</v>
      </c>
      <c r="Y449" s="103" t="s">
        <v>169</v>
      </c>
      <c r="Z449" s="103" t="s">
        <v>170</v>
      </c>
      <c r="AA449" s="103" t="s">
        <v>47</v>
      </c>
      <c r="AB449" s="103" t="s">
        <v>171</v>
      </c>
      <c r="AC449" s="104" t="s">
        <v>172</v>
      </c>
    </row>
    <row r="450" spans="1:29" ht="25.5" customHeight="1" x14ac:dyDescent="0.35">
      <c r="A450" s="188"/>
      <c r="B450" s="190"/>
      <c r="C450" s="99" t="str">
        <f>IF(B450="","",IF(NOT(ISNUMBER(B450)),"DATA_PC invalida",IF(AND(ISNUMBER(parametros!$C$2),ISNUMBER(parametros!$D$2),B450&gt;=parametros!$C$2,B450&lt;=parametros!$D$2),"C0",IF(AND(ISNUMBER(parametros!$C$3),ISNUMBER(parametros!$D$3),B450&gt;=parametros!$C$3,B450&lt;=parametros!$D$3),"C1",IF(AND(ISNUMBER(parametros!$C$4),ISNUMBER(parametros!$D$4),B450&gt;=parametros!$C$4,B450&lt;=parametros!$D$4),"C2",IF(AND(ISNUMBER(parametros!$C$5),ISNUMBER(parametros!$D$5),B450&gt;=parametros!$C$5,B450&lt;=parametros!$D$5),"C3",IF(AND(ISNUMBER(parametros!$C$6),ISNUMBER(parametros!$D$6),B450&gt;=parametros!$C$6,B450&lt;=parametros!$D$6),"C4","Fora dos ciclos")))))))</f>
        <v/>
      </c>
      <c r="D450" s="100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101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8"/>
      <c r="U450" s="218" t="str">
        <f t="shared" ref="U450:U513" si="41">IF(OR($D450="",$H450=""),"",ROUND($D450+$H450,2))</f>
        <v/>
      </c>
      <c r="V450" s="216" t="s">
        <v>47</v>
      </c>
      <c r="W450" s="102" t="s">
        <v>167</v>
      </c>
      <c r="X450" s="102" t="s">
        <v>168</v>
      </c>
      <c r="Y450" s="103" t="s">
        <v>169</v>
      </c>
      <c r="Z450" s="103" t="s">
        <v>170</v>
      </c>
      <c r="AA450" s="103" t="s">
        <v>47</v>
      </c>
      <c r="AB450" s="103" t="s">
        <v>171</v>
      </c>
      <c r="AC450" s="104" t="s">
        <v>172</v>
      </c>
    </row>
    <row r="451" spans="1:29" ht="25.5" customHeight="1" x14ac:dyDescent="0.35">
      <c r="A451" s="188"/>
      <c r="B451" s="190"/>
      <c r="C451" s="99" t="str">
        <f>IF(B451="","",IF(NOT(ISNUMBER(B451)),"DATA_PC invalida",IF(AND(ISNUMBER(parametros!$C$2),ISNUMBER(parametros!$D$2),B451&gt;=parametros!$C$2,B451&lt;=parametros!$D$2),"C0",IF(AND(ISNUMBER(parametros!$C$3),ISNUMBER(parametros!$D$3),B451&gt;=parametros!$C$3,B451&lt;=parametros!$D$3),"C1",IF(AND(ISNUMBER(parametros!$C$4),ISNUMBER(parametros!$D$4),B451&gt;=parametros!$C$4,B451&lt;=parametros!$D$4),"C2",IF(AND(ISNUMBER(parametros!$C$5),ISNUMBER(parametros!$D$5),B451&gt;=parametros!$C$5,B451&lt;=parametros!$D$5),"C3",IF(AND(ISNUMBER(parametros!$C$6),ISNUMBER(parametros!$D$6),B451&gt;=parametros!$C$6,B451&lt;=parametros!$D$6),"C4","Fora dos ciclos")))))))</f>
        <v/>
      </c>
      <c r="D451" s="100"/>
      <c r="E451" s="78" t="str">
        <f>IF(C451="","",IFERROR(VLOOKUP(C451,parametros!$A$11:$E$15,5,0),""))</f>
        <v/>
      </c>
      <c r="F451" s="79" t="str">
        <f t="shared" si="37"/>
        <v/>
      </c>
      <c r="G451" s="101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8"/>
      <c r="U451" s="218" t="str">
        <f t="shared" si="41"/>
        <v/>
      </c>
      <c r="V451" s="216" t="s">
        <v>47</v>
      </c>
      <c r="W451" s="102" t="s">
        <v>167</v>
      </c>
      <c r="X451" s="102" t="s">
        <v>168</v>
      </c>
      <c r="Y451" s="103" t="s">
        <v>169</v>
      </c>
      <c r="Z451" s="103" t="s">
        <v>170</v>
      </c>
      <c r="AA451" s="103" t="s">
        <v>47</v>
      </c>
      <c r="AB451" s="103" t="s">
        <v>171</v>
      </c>
      <c r="AC451" s="104" t="s">
        <v>172</v>
      </c>
    </row>
    <row r="452" spans="1:29" ht="25.5" customHeight="1" x14ac:dyDescent="0.35">
      <c r="A452" s="188"/>
      <c r="B452" s="190"/>
      <c r="C452" s="99" t="str">
        <f>IF(B452="","",IF(NOT(ISNUMBER(B452)),"DATA_PC invalida",IF(AND(ISNUMBER(parametros!$C$2),ISNUMBER(parametros!$D$2),B452&gt;=parametros!$C$2,B452&lt;=parametros!$D$2),"C0",IF(AND(ISNUMBER(parametros!$C$3),ISNUMBER(parametros!$D$3),B452&gt;=parametros!$C$3,B452&lt;=parametros!$D$3),"C1",IF(AND(ISNUMBER(parametros!$C$4),ISNUMBER(parametros!$D$4),B452&gt;=parametros!$C$4,B452&lt;=parametros!$D$4),"C2",IF(AND(ISNUMBER(parametros!$C$5),ISNUMBER(parametros!$D$5),B452&gt;=parametros!$C$5,B452&lt;=parametros!$D$5),"C3",IF(AND(ISNUMBER(parametros!$C$6),ISNUMBER(parametros!$D$6),B452&gt;=parametros!$C$6,B452&lt;=parametros!$D$6),"C4","Fora dos ciclos")))))))</f>
        <v/>
      </c>
      <c r="D452" s="100"/>
      <c r="E452" s="78" t="str">
        <f>IF(C452="","",IFERROR(VLOOKUP(C452,parametros!$A$11:$E$15,5,0),""))</f>
        <v/>
      </c>
      <c r="F452" s="79" t="str">
        <f t="shared" si="37"/>
        <v/>
      </c>
      <c r="G452" s="101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8"/>
      <c r="U452" s="218" t="str">
        <f t="shared" si="41"/>
        <v/>
      </c>
      <c r="V452" s="216" t="s">
        <v>47</v>
      </c>
      <c r="W452" s="102" t="s">
        <v>167</v>
      </c>
      <c r="X452" s="102" t="s">
        <v>168</v>
      </c>
      <c r="Y452" s="103" t="s">
        <v>169</v>
      </c>
      <c r="Z452" s="103" t="s">
        <v>170</v>
      </c>
      <c r="AA452" s="103" t="s">
        <v>47</v>
      </c>
      <c r="AB452" s="103" t="s">
        <v>171</v>
      </c>
      <c r="AC452" s="104" t="s">
        <v>172</v>
      </c>
    </row>
    <row r="453" spans="1:29" ht="25.5" customHeight="1" x14ac:dyDescent="0.35">
      <c r="A453" s="188"/>
      <c r="B453" s="190"/>
      <c r="C453" s="99" t="str">
        <f>IF(B453="","",IF(NOT(ISNUMBER(B453)),"DATA_PC invalida",IF(AND(ISNUMBER(parametros!$C$2),ISNUMBER(parametros!$D$2),B453&gt;=parametros!$C$2,B453&lt;=parametros!$D$2),"C0",IF(AND(ISNUMBER(parametros!$C$3),ISNUMBER(parametros!$D$3),B453&gt;=parametros!$C$3,B453&lt;=parametros!$D$3),"C1",IF(AND(ISNUMBER(parametros!$C$4),ISNUMBER(parametros!$D$4),B453&gt;=parametros!$C$4,B453&lt;=parametros!$D$4),"C2",IF(AND(ISNUMBER(parametros!$C$5),ISNUMBER(parametros!$D$5),B453&gt;=parametros!$C$5,B453&lt;=parametros!$D$5),"C3",IF(AND(ISNUMBER(parametros!$C$6),ISNUMBER(parametros!$D$6),B453&gt;=parametros!$C$6,B453&lt;=parametros!$D$6),"C4","Fora dos ciclos")))))))</f>
        <v/>
      </c>
      <c r="D453" s="100"/>
      <c r="E453" s="78" t="str">
        <f>IF(C453="","",IFERROR(VLOOKUP(C453,parametros!$A$11:$E$15,5,0),""))</f>
        <v/>
      </c>
      <c r="F453" s="79" t="str">
        <f t="shared" si="37"/>
        <v/>
      </c>
      <c r="G453" s="101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8"/>
      <c r="U453" s="218" t="str">
        <f t="shared" si="41"/>
        <v/>
      </c>
      <c r="V453" s="216" t="s">
        <v>47</v>
      </c>
      <c r="W453" s="102" t="s">
        <v>167</v>
      </c>
      <c r="X453" s="102" t="s">
        <v>168</v>
      </c>
      <c r="Y453" s="103" t="s">
        <v>169</v>
      </c>
      <c r="Z453" s="103" t="s">
        <v>170</v>
      </c>
      <c r="AA453" s="103" t="s">
        <v>47</v>
      </c>
      <c r="AB453" s="103" t="s">
        <v>171</v>
      </c>
      <c r="AC453" s="104" t="s">
        <v>172</v>
      </c>
    </row>
    <row r="454" spans="1:29" ht="25.5" customHeight="1" x14ac:dyDescent="0.35">
      <c r="A454" s="188"/>
      <c r="B454" s="190"/>
      <c r="C454" s="99" t="str">
        <f>IF(B454="","",IF(NOT(ISNUMBER(B454)),"DATA_PC invalida",IF(AND(ISNUMBER(parametros!$C$2),ISNUMBER(parametros!$D$2),B454&gt;=parametros!$C$2,B454&lt;=parametros!$D$2),"C0",IF(AND(ISNUMBER(parametros!$C$3),ISNUMBER(parametros!$D$3),B454&gt;=parametros!$C$3,B454&lt;=parametros!$D$3),"C1",IF(AND(ISNUMBER(parametros!$C$4),ISNUMBER(parametros!$D$4),B454&gt;=parametros!$C$4,B454&lt;=parametros!$D$4),"C2",IF(AND(ISNUMBER(parametros!$C$5),ISNUMBER(parametros!$D$5),B454&gt;=parametros!$C$5,B454&lt;=parametros!$D$5),"C3",IF(AND(ISNUMBER(parametros!$C$6),ISNUMBER(parametros!$D$6),B454&gt;=parametros!$C$6,B454&lt;=parametros!$D$6),"C4","Fora dos ciclos")))))))</f>
        <v/>
      </c>
      <c r="D454" s="100"/>
      <c r="E454" s="78" t="str">
        <f>IF(C454="","",IFERROR(VLOOKUP(C454,parametros!$A$11:$E$15,5,0),""))</f>
        <v/>
      </c>
      <c r="F454" s="79" t="str">
        <f t="shared" si="37"/>
        <v/>
      </c>
      <c r="G454" s="101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8"/>
      <c r="U454" s="218" t="str">
        <f t="shared" si="41"/>
        <v/>
      </c>
      <c r="V454" s="216" t="s">
        <v>47</v>
      </c>
      <c r="W454" s="102" t="s">
        <v>167</v>
      </c>
      <c r="X454" s="102" t="s">
        <v>168</v>
      </c>
      <c r="Y454" s="103" t="s">
        <v>169</v>
      </c>
      <c r="Z454" s="103" t="s">
        <v>170</v>
      </c>
      <c r="AA454" s="103" t="s">
        <v>47</v>
      </c>
      <c r="AB454" s="103" t="s">
        <v>171</v>
      </c>
      <c r="AC454" s="104" t="s">
        <v>172</v>
      </c>
    </row>
    <row r="455" spans="1:29" ht="25.5" customHeight="1" x14ac:dyDescent="0.35">
      <c r="A455" s="188"/>
      <c r="B455" s="190"/>
      <c r="C455" s="99" t="str">
        <f>IF(B455="","",IF(NOT(ISNUMBER(B455)),"DATA_PC invalida",IF(AND(ISNUMBER(parametros!$C$2),ISNUMBER(parametros!$D$2),B455&gt;=parametros!$C$2,B455&lt;=parametros!$D$2),"C0",IF(AND(ISNUMBER(parametros!$C$3),ISNUMBER(parametros!$D$3),B455&gt;=parametros!$C$3,B455&lt;=parametros!$D$3),"C1",IF(AND(ISNUMBER(parametros!$C$4),ISNUMBER(parametros!$D$4),B455&gt;=parametros!$C$4,B455&lt;=parametros!$D$4),"C2",IF(AND(ISNUMBER(parametros!$C$5),ISNUMBER(parametros!$D$5),B455&gt;=parametros!$C$5,B455&lt;=parametros!$D$5),"C3",IF(AND(ISNUMBER(parametros!$C$6),ISNUMBER(parametros!$D$6),B455&gt;=parametros!$C$6,B455&lt;=parametros!$D$6),"C4","Fora dos ciclos")))))))</f>
        <v/>
      </c>
      <c r="D455" s="100"/>
      <c r="E455" s="78" t="str">
        <f>IF(C455="","",IFERROR(VLOOKUP(C455,parametros!$A$11:$E$15,5,0),""))</f>
        <v/>
      </c>
      <c r="F455" s="79" t="str">
        <f t="shared" si="37"/>
        <v/>
      </c>
      <c r="G455" s="101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8"/>
      <c r="U455" s="218" t="str">
        <f t="shared" si="41"/>
        <v/>
      </c>
      <c r="V455" s="216" t="s">
        <v>47</v>
      </c>
      <c r="W455" s="102" t="s">
        <v>167</v>
      </c>
      <c r="X455" s="102" t="s">
        <v>168</v>
      </c>
      <c r="Y455" s="103" t="s">
        <v>169</v>
      </c>
      <c r="Z455" s="103" t="s">
        <v>170</v>
      </c>
      <c r="AA455" s="103" t="s">
        <v>47</v>
      </c>
      <c r="AB455" s="103" t="s">
        <v>171</v>
      </c>
      <c r="AC455" s="104" t="s">
        <v>172</v>
      </c>
    </row>
    <row r="456" spans="1:29" ht="25.5" customHeight="1" x14ac:dyDescent="0.35">
      <c r="A456" s="188"/>
      <c r="B456" s="190"/>
      <c r="C456" s="99" t="str">
        <f>IF(B456="","",IF(NOT(ISNUMBER(B456)),"DATA_PC invalida",IF(AND(ISNUMBER(parametros!$C$2),ISNUMBER(parametros!$D$2),B456&gt;=parametros!$C$2,B456&lt;=parametros!$D$2),"C0",IF(AND(ISNUMBER(parametros!$C$3),ISNUMBER(parametros!$D$3),B456&gt;=parametros!$C$3,B456&lt;=parametros!$D$3),"C1",IF(AND(ISNUMBER(parametros!$C$4),ISNUMBER(parametros!$D$4),B456&gt;=parametros!$C$4,B456&lt;=parametros!$D$4),"C2",IF(AND(ISNUMBER(parametros!$C$5),ISNUMBER(parametros!$D$5),B456&gt;=parametros!$C$5,B456&lt;=parametros!$D$5),"C3",IF(AND(ISNUMBER(parametros!$C$6),ISNUMBER(parametros!$D$6),B456&gt;=parametros!$C$6,B456&lt;=parametros!$D$6),"C4","Fora dos ciclos")))))))</f>
        <v/>
      </c>
      <c r="D456" s="100"/>
      <c r="E456" s="78" t="str">
        <f>IF(C456="","",IFERROR(VLOOKUP(C456,parametros!$A$11:$E$15,5,0),""))</f>
        <v/>
      </c>
      <c r="F456" s="79" t="str">
        <f t="shared" si="37"/>
        <v/>
      </c>
      <c r="G456" s="101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8"/>
      <c r="U456" s="218" t="str">
        <f t="shared" si="41"/>
        <v/>
      </c>
      <c r="V456" s="216" t="s">
        <v>47</v>
      </c>
      <c r="W456" s="102" t="s">
        <v>167</v>
      </c>
      <c r="X456" s="102" t="s">
        <v>168</v>
      </c>
      <c r="Y456" s="103" t="s">
        <v>169</v>
      </c>
      <c r="Z456" s="103" t="s">
        <v>170</v>
      </c>
      <c r="AA456" s="103" t="s">
        <v>47</v>
      </c>
      <c r="AB456" s="103" t="s">
        <v>171</v>
      </c>
      <c r="AC456" s="104" t="s">
        <v>172</v>
      </c>
    </row>
    <row r="457" spans="1:29" ht="25.5" customHeight="1" x14ac:dyDescent="0.35">
      <c r="A457" s="188"/>
      <c r="B457" s="190"/>
      <c r="C457" s="99" t="str">
        <f>IF(B457="","",IF(NOT(ISNUMBER(B457)),"DATA_PC invalida",IF(AND(ISNUMBER(parametros!$C$2),ISNUMBER(parametros!$D$2),B457&gt;=parametros!$C$2,B457&lt;=parametros!$D$2),"C0",IF(AND(ISNUMBER(parametros!$C$3),ISNUMBER(parametros!$D$3),B457&gt;=parametros!$C$3,B457&lt;=parametros!$D$3),"C1",IF(AND(ISNUMBER(parametros!$C$4),ISNUMBER(parametros!$D$4),B457&gt;=parametros!$C$4,B457&lt;=parametros!$D$4),"C2",IF(AND(ISNUMBER(parametros!$C$5),ISNUMBER(parametros!$D$5),B457&gt;=parametros!$C$5,B457&lt;=parametros!$D$5),"C3",IF(AND(ISNUMBER(parametros!$C$6),ISNUMBER(parametros!$D$6),B457&gt;=parametros!$C$6,B457&lt;=parametros!$D$6),"C4","Fora dos ciclos")))))))</f>
        <v/>
      </c>
      <c r="D457" s="100"/>
      <c r="E457" s="78" t="str">
        <f>IF(C457="","",IFERROR(VLOOKUP(C457,parametros!$A$11:$E$15,5,0),""))</f>
        <v/>
      </c>
      <c r="F457" s="79" t="str">
        <f t="shared" si="37"/>
        <v/>
      </c>
      <c r="G457" s="101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8"/>
      <c r="U457" s="218" t="str">
        <f t="shared" si="41"/>
        <v/>
      </c>
      <c r="V457" s="216" t="s">
        <v>47</v>
      </c>
      <c r="W457" s="102" t="s">
        <v>167</v>
      </c>
      <c r="X457" s="102" t="s">
        <v>168</v>
      </c>
      <c r="Y457" s="103" t="s">
        <v>169</v>
      </c>
      <c r="Z457" s="103" t="s">
        <v>170</v>
      </c>
      <c r="AA457" s="103" t="s">
        <v>47</v>
      </c>
      <c r="AB457" s="103" t="s">
        <v>171</v>
      </c>
      <c r="AC457" s="104" t="s">
        <v>172</v>
      </c>
    </row>
    <row r="458" spans="1:29" ht="25.5" customHeight="1" x14ac:dyDescent="0.35">
      <c r="A458" s="188"/>
      <c r="B458" s="190"/>
      <c r="C458" s="99" t="str">
        <f>IF(B458="","",IF(NOT(ISNUMBER(B458)),"DATA_PC invalida",IF(AND(ISNUMBER(parametros!$C$2),ISNUMBER(parametros!$D$2),B458&gt;=parametros!$C$2,B458&lt;=parametros!$D$2),"C0",IF(AND(ISNUMBER(parametros!$C$3),ISNUMBER(parametros!$D$3),B458&gt;=parametros!$C$3,B458&lt;=parametros!$D$3),"C1",IF(AND(ISNUMBER(parametros!$C$4),ISNUMBER(parametros!$D$4),B458&gt;=parametros!$C$4,B458&lt;=parametros!$D$4),"C2",IF(AND(ISNUMBER(parametros!$C$5),ISNUMBER(parametros!$D$5),B458&gt;=parametros!$C$5,B458&lt;=parametros!$D$5),"C3",IF(AND(ISNUMBER(parametros!$C$6),ISNUMBER(parametros!$D$6),B458&gt;=parametros!$C$6,B458&lt;=parametros!$D$6),"C4","Fora dos ciclos")))))))</f>
        <v/>
      </c>
      <c r="D458" s="100"/>
      <c r="E458" s="78" t="str">
        <f>IF(C458="","",IFERROR(VLOOKUP(C458,parametros!$A$11:$E$15,5,0),""))</f>
        <v/>
      </c>
      <c r="F458" s="79" t="str">
        <f t="shared" si="37"/>
        <v/>
      </c>
      <c r="G458" s="101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8"/>
      <c r="U458" s="218" t="str">
        <f t="shared" si="41"/>
        <v/>
      </c>
      <c r="V458" s="216" t="s">
        <v>47</v>
      </c>
      <c r="W458" s="102" t="s">
        <v>167</v>
      </c>
      <c r="X458" s="102" t="s">
        <v>168</v>
      </c>
      <c r="Y458" s="103" t="s">
        <v>169</v>
      </c>
      <c r="Z458" s="103" t="s">
        <v>170</v>
      </c>
      <c r="AA458" s="103" t="s">
        <v>47</v>
      </c>
      <c r="AB458" s="103" t="s">
        <v>171</v>
      </c>
      <c r="AC458" s="104" t="s">
        <v>172</v>
      </c>
    </row>
    <row r="459" spans="1:29" ht="25.5" customHeight="1" x14ac:dyDescent="0.35">
      <c r="A459" s="188"/>
      <c r="B459" s="190"/>
      <c r="C459" s="99" t="str">
        <f>IF(B459="","",IF(NOT(ISNUMBER(B459)),"DATA_PC invalida",IF(AND(ISNUMBER(parametros!$C$2),ISNUMBER(parametros!$D$2),B459&gt;=parametros!$C$2,B459&lt;=parametros!$D$2),"C0",IF(AND(ISNUMBER(parametros!$C$3),ISNUMBER(parametros!$D$3),B459&gt;=parametros!$C$3,B459&lt;=parametros!$D$3),"C1",IF(AND(ISNUMBER(parametros!$C$4),ISNUMBER(parametros!$D$4),B459&gt;=parametros!$C$4,B459&lt;=parametros!$D$4),"C2",IF(AND(ISNUMBER(parametros!$C$5),ISNUMBER(parametros!$D$5),B459&gt;=parametros!$C$5,B459&lt;=parametros!$D$5),"C3",IF(AND(ISNUMBER(parametros!$C$6),ISNUMBER(parametros!$D$6),B459&gt;=parametros!$C$6,B459&lt;=parametros!$D$6),"C4","Fora dos ciclos")))))))</f>
        <v/>
      </c>
      <c r="D459" s="100"/>
      <c r="E459" s="78" t="str">
        <f>IF(C459="","",IFERROR(VLOOKUP(C459,parametros!$A$11:$E$15,5,0),""))</f>
        <v/>
      </c>
      <c r="F459" s="79" t="str">
        <f t="shared" si="37"/>
        <v/>
      </c>
      <c r="G459" s="101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8"/>
      <c r="U459" s="218" t="str">
        <f t="shared" si="41"/>
        <v/>
      </c>
      <c r="V459" s="216" t="s">
        <v>47</v>
      </c>
      <c r="W459" s="102" t="s">
        <v>167</v>
      </c>
      <c r="X459" s="102" t="s">
        <v>168</v>
      </c>
      <c r="Y459" s="103" t="s">
        <v>169</v>
      </c>
      <c r="Z459" s="103" t="s">
        <v>170</v>
      </c>
      <c r="AA459" s="103" t="s">
        <v>47</v>
      </c>
      <c r="AB459" s="103" t="s">
        <v>171</v>
      </c>
      <c r="AC459" s="104" t="s">
        <v>172</v>
      </c>
    </row>
    <row r="460" spans="1:29" ht="25.5" customHeight="1" x14ac:dyDescent="0.35">
      <c r="A460" s="188"/>
      <c r="B460" s="190"/>
      <c r="C460" s="99" t="str">
        <f>IF(B460="","",IF(NOT(ISNUMBER(B460)),"DATA_PC invalida",IF(AND(ISNUMBER(parametros!$C$2),ISNUMBER(parametros!$D$2),B460&gt;=parametros!$C$2,B460&lt;=parametros!$D$2),"C0",IF(AND(ISNUMBER(parametros!$C$3),ISNUMBER(parametros!$D$3),B460&gt;=parametros!$C$3,B460&lt;=parametros!$D$3),"C1",IF(AND(ISNUMBER(parametros!$C$4),ISNUMBER(parametros!$D$4),B460&gt;=parametros!$C$4,B460&lt;=parametros!$D$4),"C2",IF(AND(ISNUMBER(parametros!$C$5),ISNUMBER(parametros!$D$5),B460&gt;=parametros!$C$5,B460&lt;=parametros!$D$5),"C3",IF(AND(ISNUMBER(parametros!$C$6),ISNUMBER(parametros!$D$6),B460&gt;=parametros!$C$6,B460&lt;=parametros!$D$6),"C4","Fora dos ciclos")))))))</f>
        <v/>
      </c>
      <c r="D460" s="100"/>
      <c r="E460" s="78" t="str">
        <f>IF(C460="","",IFERROR(VLOOKUP(C460,parametros!$A$11:$E$15,5,0),""))</f>
        <v/>
      </c>
      <c r="F460" s="79" t="str">
        <f t="shared" si="37"/>
        <v/>
      </c>
      <c r="G460" s="101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8"/>
      <c r="U460" s="218" t="str">
        <f t="shared" si="41"/>
        <v/>
      </c>
      <c r="V460" s="216" t="s">
        <v>47</v>
      </c>
      <c r="W460" s="102" t="s">
        <v>167</v>
      </c>
      <c r="X460" s="102" t="s">
        <v>168</v>
      </c>
      <c r="Y460" s="103" t="s">
        <v>169</v>
      </c>
      <c r="Z460" s="103" t="s">
        <v>170</v>
      </c>
      <c r="AA460" s="103" t="s">
        <v>47</v>
      </c>
      <c r="AB460" s="103" t="s">
        <v>171</v>
      </c>
      <c r="AC460" s="104" t="s">
        <v>172</v>
      </c>
    </row>
    <row r="461" spans="1:29" ht="25.5" customHeight="1" x14ac:dyDescent="0.35">
      <c r="A461" s="188"/>
      <c r="B461" s="190"/>
      <c r="C461" s="99" t="str">
        <f>IF(B461="","",IF(NOT(ISNUMBER(B461)),"DATA_PC invalida",IF(AND(ISNUMBER(parametros!$C$2),ISNUMBER(parametros!$D$2),B461&gt;=parametros!$C$2,B461&lt;=parametros!$D$2),"C0",IF(AND(ISNUMBER(parametros!$C$3),ISNUMBER(parametros!$D$3),B461&gt;=parametros!$C$3,B461&lt;=parametros!$D$3),"C1",IF(AND(ISNUMBER(parametros!$C$4),ISNUMBER(parametros!$D$4),B461&gt;=parametros!$C$4,B461&lt;=parametros!$D$4),"C2",IF(AND(ISNUMBER(parametros!$C$5),ISNUMBER(parametros!$D$5),B461&gt;=parametros!$C$5,B461&lt;=parametros!$D$5),"C3",IF(AND(ISNUMBER(parametros!$C$6),ISNUMBER(parametros!$D$6),B461&gt;=parametros!$C$6,B461&lt;=parametros!$D$6),"C4","Fora dos ciclos")))))))</f>
        <v/>
      </c>
      <c r="D461" s="100"/>
      <c r="E461" s="78" t="str">
        <f>IF(C461="","",IFERROR(VLOOKUP(C461,parametros!$A$11:$E$15,5,0),""))</f>
        <v/>
      </c>
      <c r="F461" s="79" t="str">
        <f t="shared" si="37"/>
        <v/>
      </c>
      <c r="G461" s="101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8"/>
      <c r="U461" s="218" t="str">
        <f t="shared" si="41"/>
        <v/>
      </c>
      <c r="V461" s="216" t="s">
        <v>47</v>
      </c>
      <c r="W461" s="102" t="s">
        <v>167</v>
      </c>
      <c r="X461" s="102" t="s">
        <v>168</v>
      </c>
      <c r="Y461" s="103" t="s">
        <v>169</v>
      </c>
      <c r="Z461" s="103" t="s">
        <v>170</v>
      </c>
      <c r="AA461" s="103" t="s">
        <v>47</v>
      </c>
      <c r="AB461" s="103" t="s">
        <v>171</v>
      </c>
      <c r="AC461" s="104" t="s">
        <v>172</v>
      </c>
    </row>
    <row r="462" spans="1:29" ht="25.5" customHeight="1" x14ac:dyDescent="0.35">
      <c r="A462" s="188"/>
      <c r="B462" s="190"/>
      <c r="C462" s="99" t="str">
        <f>IF(B462="","",IF(NOT(ISNUMBER(B462)),"DATA_PC invalida",IF(AND(ISNUMBER(parametros!$C$2),ISNUMBER(parametros!$D$2),B462&gt;=parametros!$C$2,B462&lt;=parametros!$D$2),"C0",IF(AND(ISNUMBER(parametros!$C$3),ISNUMBER(parametros!$D$3),B462&gt;=parametros!$C$3,B462&lt;=parametros!$D$3),"C1",IF(AND(ISNUMBER(parametros!$C$4),ISNUMBER(parametros!$D$4),B462&gt;=parametros!$C$4,B462&lt;=parametros!$D$4),"C2",IF(AND(ISNUMBER(parametros!$C$5),ISNUMBER(parametros!$D$5),B462&gt;=parametros!$C$5,B462&lt;=parametros!$D$5),"C3",IF(AND(ISNUMBER(parametros!$C$6),ISNUMBER(parametros!$D$6),B462&gt;=parametros!$C$6,B462&lt;=parametros!$D$6),"C4","Fora dos ciclos")))))))</f>
        <v/>
      </c>
      <c r="D462" s="100"/>
      <c r="E462" s="78" t="str">
        <f>IF(C462="","",IFERROR(VLOOKUP(C462,parametros!$A$11:$E$15,5,0),""))</f>
        <v/>
      </c>
      <c r="F462" s="79" t="str">
        <f t="shared" si="37"/>
        <v/>
      </c>
      <c r="G462" s="101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8"/>
      <c r="U462" s="218" t="str">
        <f t="shared" si="41"/>
        <v/>
      </c>
      <c r="V462" s="216" t="s">
        <v>47</v>
      </c>
      <c r="W462" s="102" t="s">
        <v>167</v>
      </c>
      <c r="X462" s="102" t="s">
        <v>168</v>
      </c>
      <c r="Y462" s="103" t="s">
        <v>169</v>
      </c>
      <c r="Z462" s="103" t="s">
        <v>170</v>
      </c>
      <c r="AA462" s="103" t="s">
        <v>47</v>
      </c>
      <c r="AB462" s="103" t="s">
        <v>171</v>
      </c>
      <c r="AC462" s="104" t="s">
        <v>172</v>
      </c>
    </row>
    <row r="463" spans="1:29" ht="25.5" customHeight="1" x14ac:dyDescent="0.35">
      <c r="A463" s="188"/>
      <c r="B463" s="190"/>
      <c r="C463" s="99" t="str">
        <f>IF(B463="","",IF(NOT(ISNUMBER(B463)),"DATA_PC invalida",IF(AND(ISNUMBER(parametros!$C$2),ISNUMBER(parametros!$D$2),B463&gt;=parametros!$C$2,B463&lt;=parametros!$D$2),"C0",IF(AND(ISNUMBER(parametros!$C$3),ISNUMBER(parametros!$D$3),B463&gt;=parametros!$C$3,B463&lt;=parametros!$D$3),"C1",IF(AND(ISNUMBER(parametros!$C$4),ISNUMBER(parametros!$D$4),B463&gt;=parametros!$C$4,B463&lt;=parametros!$D$4),"C2",IF(AND(ISNUMBER(parametros!$C$5),ISNUMBER(parametros!$D$5),B463&gt;=parametros!$C$5,B463&lt;=parametros!$D$5),"C3",IF(AND(ISNUMBER(parametros!$C$6),ISNUMBER(parametros!$D$6),B463&gt;=parametros!$C$6,B463&lt;=parametros!$D$6),"C4","Fora dos ciclos")))))))</f>
        <v/>
      </c>
      <c r="D463" s="100"/>
      <c r="E463" s="78" t="str">
        <f>IF(C463="","",IFERROR(VLOOKUP(C463,parametros!$A$11:$E$15,5,0),""))</f>
        <v/>
      </c>
      <c r="F463" s="79" t="str">
        <f t="shared" si="37"/>
        <v/>
      </c>
      <c r="G463" s="101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8"/>
      <c r="U463" s="218" t="str">
        <f t="shared" si="41"/>
        <v/>
      </c>
      <c r="V463" s="216" t="s">
        <v>47</v>
      </c>
      <c r="W463" s="102" t="s">
        <v>167</v>
      </c>
      <c r="X463" s="102" t="s">
        <v>168</v>
      </c>
      <c r="Y463" s="103" t="s">
        <v>169</v>
      </c>
      <c r="Z463" s="103" t="s">
        <v>170</v>
      </c>
      <c r="AA463" s="103" t="s">
        <v>47</v>
      </c>
      <c r="AB463" s="103" t="s">
        <v>171</v>
      </c>
      <c r="AC463" s="104" t="s">
        <v>172</v>
      </c>
    </row>
    <row r="464" spans="1:29" ht="25.5" customHeight="1" x14ac:dyDescent="0.35">
      <c r="A464" s="188"/>
      <c r="B464" s="190"/>
      <c r="C464" s="99" t="str">
        <f>IF(B464="","",IF(NOT(ISNUMBER(B464)),"DATA_PC invalida",IF(AND(ISNUMBER(parametros!$C$2),ISNUMBER(parametros!$D$2),B464&gt;=parametros!$C$2,B464&lt;=parametros!$D$2),"C0",IF(AND(ISNUMBER(parametros!$C$3),ISNUMBER(parametros!$D$3),B464&gt;=parametros!$C$3,B464&lt;=parametros!$D$3),"C1",IF(AND(ISNUMBER(parametros!$C$4),ISNUMBER(parametros!$D$4),B464&gt;=parametros!$C$4,B464&lt;=parametros!$D$4),"C2",IF(AND(ISNUMBER(parametros!$C$5),ISNUMBER(parametros!$D$5),B464&gt;=parametros!$C$5,B464&lt;=parametros!$D$5),"C3",IF(AND(ISNUMBER(parametros!$C$6),ISNUMBER(parametros!$D$6),B464&gt;=parametros!$C$6,B464&lt;=parametros!$D$6),"C4","Fora dos ciclos")))))))</f>
        <v/>
      </c>
      <c r="D464" s="100"/>
      <c r="E464" s="78" t="str">
        <f>IF(C464="","",IFERROR(VLOOKUP(C464,parametros!$A$11:$E$15,5,0),""))</f>
        <v/>
      </c>
      <c r="F464" s="79" t="str">
        <f t="shared" si="37"/>
        <v/>
      </c>
      <c r="G464" s="101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8"/>
      <c r="U464" s="218" t="str">
        <f t="shared" si="41"/>
        <v/>
      </c>
      <c r="V464" s="216" t="s">
        <v>47</v>
      </c>
      <c r="W464" s="102" t="s">
        <v>167</v>
      </c>
      <c r="X464" s="102" t="s">
        <v>168</v>
      </c>
      <c r="Y464" s="103" t="s">
        <v>169</v>
      </c>
      <c r="Z464" s="103" t="s">
        <v>170</v>
      </c>
      <c r="AA464" s="103" t="s">
        <v>47</v>
      </c>
      <c r="AB464" s="103" t="s">
        <v>171</v>
      </c>
      <c r="AC464" s="104" t="s">
        <v>172</v>
      </c>
    </row>
    <row r="465" spans="1:29" ht="25.5" customHeight="1" x14ac:dyDescent="0.35">
      <c r="A465" s="188"/>
      <c r="B465" s="190"/>
      <c r="C465" s="99" t="str">
        <f>IF(B465="","",IF(NOT(ISNUMBER(B465)),"DATA_PC invalida",IF(AND(ISNUMBER(parametros!$C$2),ISNUMBER(parametros!$D$2),B465&gt;=parametros!$C$2,B465&lt;=parametros!$D$2),"C0",IF(AND(ISNUMBER(parametros!$C$3),ISNUMBER(parametros!$D$3),B465&gt;=parametros!$C$3,B465&lt;=parametros!$D$3),"C1",IF(AND(ISNUMBER(parametros!$C$4),ISNUMBER(parametros!$D$4),B465&gt;=parametros!$C$4,B465&lt;=parametros!$D$4),"C2",IF(AND(ISNUMBER(parametros!$C$5),ISNUMBER(parametros!$D$5),B465&gt;=parametros!$C$5,B465&lt;=parametros!$D$5),"C3",IF(AND(ISNUMBER(parametros!$C$6),ISNUMBER(parametros!$D$6),B465&gt;=parametros!$C$6,B465&lt;=parametros!$D$6),"C4","Fora dos ciclos")))))))</f>
        <v/>
      </c>
      <c r="D465" s="100"/>
      <c r="E465" s="78" t="str">
        <f>IF(C465="","",IFERROR(VLOOKUP(C465,parametros!$A$11:$E$15,5,0),""))</f>
        <v/>
      </c>
      <c r="F465" s="79" t="str">
        <f t="shared" si="37"/>
        <v/>
      </c>
      <c r="G465" s="101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8"/>
      <c r="U465" s="218" t="str">
        <f t="shared" si="41"/>
        <v/>
      </c>
      <c r="V465" s="216" t="s">
        <v>47</v>
      </c>
      <c r="W465" s="102" t="s">
        <v>167</v>
      </c>
      <c r="X465" s="102" t="s">
        <v>168</v>
      </c>
      <c r="Y465" s="103" t="s">
        <v>169</v>
      </c>
      <c r="Z465" s="103" t="s">
        <v>170</v>
      </c>
      <c r="AA465" s="103" t="s">
        <v>47</v>
      </c>
      <c r="AB465" s="103" t="s">
        <v>171</v>
      </c>
      <c r="AC465" s="104" t="s">
        <v>172</v>
      </c>
    </row>
    <row r="466" spans="1:29" ht="25.5" customHeight="1" x14ac:dyDescent="0.35">
      <c r="A466" s="188"/>
      <c r="B466" s="190"/>
      <c r="C466" s="99" t="str">
        <f>IF(B466="","",IF(NOT(ISNUMBER(B466)),"DATA_PC invalida",IF(AND(ISNUMBER(parametros!$C$2),ISNUMBER(parametros!$D$2),B466&gt;=parametros!$C$2,B466&lt;=parametros!$D$2),"C0",IF(AND(ISNUMBER(parametros!$C$3),ISNUMBER(parametros!$D$3),B466&gt;=parametros!$C$3,B466&lt;=parametros!$D$3),"C1",IF(AND(ISNUMBER(parametros!$C$4),ISNUMBER(parametros!$D$4),B466&gt;=parametros!$C$4,B466&lt;=parametros!$D$4),"C2",IF(AND(ISNUMBER(parametros!$C$5),ISNUMBER(parametros!$D$5),B466&gt;=parametros!$C$5,B466&lt;=parametros!$D$5),"C3",IF(AND(ISNUMBER(parametros!$C$6),ISNUMBER(parametros!$D$6),B466&gt;=parametros!$C$6,B466&lt;=parametros!$D$6),"C4","Fora dos ciclos")))))))</f>
        <v/>
      </c>
      <c r="D466" s="100"/>
      <c r="E466" s="78" t="str">
        <f>IF(C466="","",IFERROR(VLOOKUP(C466,parametros!$A$11:$E$15,5,0),""))</f>
        <v/>
      </c>
      <c r="F466" s="79" t="str">
        <f t="shared" si="37"/>
        <v/>
      </c>
      <c r="G466" s="101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8"/>
      <c r="U466" s="218" t="str">
        <f t="shared" si="41"/>
        <v/>
      </c>
      <c r="V466" s="216" t="s">
        <v>47</v>
      </c>
      <c r="W466" s="102" t="s">
        <v>167</v>
      </c>
      <c r="X466" s="102" t="s">
        <v>168</v>
      </c>
      <c r="Y466" s="103" t="s">
        <v>169</v>
      </c>
      <c r="Z466" s="103" t="s">
        <v>170</v>
      </c>
      <c r="AA466" s="103" t="s">
        <v>47</v>
      </c>
      <c r="AB466" s="103" t="s">
        <v>171</v>
      </c>
      <c r="AC466" s="104" t="s">
        <v>172</v>
      </c>
    </row>
    <row r="467" spans="1:29" ht="25.5" customHeight="1" x14ac:dyDescent="0.35">
      <c r="A467" s="188"/>
      <c r="B467" s="190"/>
      <c r="C467" s="99" t="str">
        <f>IF(B467="","",IF(NOT(ISNUMBER(B467)),"DATA_PC invalida",IF(AND(ISNUMBER(parametros!$C$2),ISNUMBER(parametros!$D$2),B467&gt;=parametros!$C$2,B467&lt;=parametros!$D$2),"C0",IF(AND(ISNUMBER(parametros!$C$3),ISNUMBER(parametros!$D$3),B467&gt;=parametros!$C$3,B467&lt;=parametros!$D$3),"C1",IF(AND(ISNUMBER(parametros!$C$4),ISNUMBER(parametros!$D$4),B467&gt;=parametros!$C$4,B467&lt;=parametros!$D$4),"C2",IF(AND(ISNUMBER(parametros!$C$5),ISNUMBER(parametros!$D$5),B467&gt;=parametros!$C$5,B467&lt;=parametros!$D$5),"C3",IF(AND(ISNUMBER(parametros!$C$6),ISNUMBER(parametros!$D$6),B467&gt;=parametros!$C$6,B467&lt;=parametros!$D$6),"C4","Fora dos ciclos")))))))</f>
        <v/>
      </c>
      <c r="D467" s="100"/>
      <c r="E467" s="78" t="str">
        <f>IF(C467="","",IFERROR(VLOOKUP(C467,parametros!$A$11:$E$15,5,0),""))</f>
        <v/>
      </c>
      <c r="F467" s="79" t="str">
        <f t="shared" si="37"/>
        <v/>
      </c>
      <c r="G467" s="101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8"/>
      <c r="U467" s="218" t="str">
        <f t="shared" si="41"/>
        <v/>
      </c>
      <c r="V467" s="216" t="s">
        <v>47</v>
      </c>
      <c r="W467" s="102" t="s">
        <v>167</v>
      </c>
      <c r="X467" s="102" t="s">
        <v>168</v>
      </c>
      <c r="Y467" s="103" t="s">
        <v>169</v>
      </c>
      <c r="Z467" s="103" t="s">
        <v>170</v>
      </c>
      <c r="AA467" s="103" t="s">
        <v>47</v>
      </c>
      <c r="AB467" s="103" t="s">
        <v>171</v>
      </c>
      <c r="AC467" s="104" t="s">
        <v>172</v>
      </c>
    </row>
    <row r="468" spans="1:29" ht="25.5" customHeight="1" x14ac:dyDescent="0.35">
      <c r="A468" s="188"/>
      <c r="B468" s="190"/>
      <c r="C468" s="99" t="str">
        <f>IF(B468="","",IF(NOT(ISNUMBER(B468)),"DATA_PC invalida",IF(AND(ISNUMBER(parametros!$C$2),ISNUMBER(parametros!$D$2),B468&gt;=parametros!$C$2,B468&lt;=parametros!$D$2),"C0",IF(AND(ISNUMBER(parametros!$C$3),ISNUMBER(parametros!$D$3),B468&gt;=parametros!$C$3,B468&lt;=parametros!$D$3),"C1",IF(AND(ISNUMBER(parametros!$C$4),ISNUMBER(parametros!$D$4),B468&gt;=parametros!$C$4,B468&lt;=parametros!$D$4),"C2",IF(AND(ISNUMBER(parametros!$C$5),ISNUMBER(parametros!$D$5),B468&gt;=parametros!$C$5,B468&lt;=parametros!$D$5),"C3",IF(AND(ISNUMBER(parametros!$C$6),ISNUMBER(parametros!$D$6),B468&gt;=parametros!$C$6,B468&lt;=parametros!$D$6),"C4","Fora dos ciclos")))))))</f>
        <v/>
      </c>
      <c r="D468" s="100"/>
      <c r="E468" s="78" t="str">
        <f>IF(C468="","",IFERROR(VLOOKUP(C468,parametros!$A$11:$E$15,5,0),""))</f>
        <v/>
      </c>
      <c r="F468" s="79" t="str">
        <f t="shared" si="37"/>
        <v/>
      </c>
      <c r="G468" s="101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8"/>
      <c r="U468" s="218" t="str">
        <f t="shared" si="41"/>
        <v/>
      </c>
      <c r="V468" s="216" t="s">
        <v>47</v>
      </c>
      <c r="W468" s="102" t="s">
        <v>167</v>
      </c>
      <c r="X468" s="102" t="s">
        <v>168</v>
      </c>
      <c r="Y468" s="103" t="s">
        <v>169</v>
      </c>
      <c r="Z468" s="103" t="s">
        <v>170</v>
      </c>
      <c r="AA468" s="103" t="s">
        <v>47</v>
      </c>
      <c r="AB468" s="103" t="s">
        <v>171</v>
      </c>
      <c r="AC468" s="104" t="s">
        <v>172</v>
      </c>
    </row>
    <row r="469" spans="1:29" ht="25.5" customHeight="1" x14ac:dyDescent="0.35">
      <c r="A469" s="188"/>
      <c r="B469" s="190"/>
      <c r="C469" s="99" t="str">
        <f>IF(B469="","",IF(NOT(ISNUMBER(B469)),"DATA_PC invalida",IF(AND(ISNUMBER(parametros!$C$2),ISNUMBER(parametros!$D$2),B469&gt;=parametros!$C$2,B469&lt;=parametros!$D$2),"C0",IF(AND(ISNUMBER(parametros!$C$3),ISNUMBER(parametros!$D$3),B469&gt;=parametros!$C$3,B469&lt;=parametros!$D$3),"C1",IF(AND(ISNUMBER(parametros!$C$4),ISNUMBER(parametros!$D$4),B469&gt;=parametros!$C$4,B469&lt;=parametros!$D$4),"C2",IF(AND(ISNUMBER(parametros!$C$5),ISNUMBER(parametros!$D$5),B469&gt;=parametros!$C$5,B469&lt;=parametros!$D$5),"C3",IF(AND(ISNUMBER(parametros!$C$6),ISNUMBER(parametros!$D$6),B469&gt;=parametros!$C$6,B469&lt;=parametros!$D$6),"C4","Fora dos ciclos")))))))</f>
        <v/>
      </c>
      <c r="D469" s="100"/>
      <c r="E469" s="78" t="str">
        <f>IF(C469="","",IFERROR(VLOOKUP(C469,parametros!$A$11:$E$15,5,0),""))</f>
        <v/>
      </c>
      <c r="F469" s="79" t="str">
        <f t="shared" si="37"/>
        <v/>
      </c>
      <c r="G469" s="101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8"/>
      <c r="U469" s="218" t="str">
        <f t="shared" si="41"/>
        <v/>
      </c>
      <c r="V469" s="216" t="s">
        <v>47</v>
      </c>
      <c r="W469" s="102" t="s">
        <v>167</v>
      </c>
      <c r="X469" s="102" t="s">
        <v>168</v>
      </c>
      <c r="Y469" s="103" t="s">
        <v>169</v>
      </c>
      <c r="Z469" s="103" t="s">
        <v>170</v>
      </c>
      <c r="AA469" s="103" t="s">
        <v>47</v>
      </c>
      <c r="AB469" s="103" t="s">
        <v>171</v>
      </c>
      <c r="AC469" s="104" t="s">
        <v>172</v>
      </c>
    </row>
    <row r="470" spans="1:29" ht="25.5" customHeight="1" x14ac:dyDescent="0.35">
      <c r="A470" s="188"/>
      <c r="B470" s="190"/>
      <c r="C470" s="99" t="str">
        <f>IF(B470="","",IF(NOT(ISNUMBER(B470)),"DATA_PC invalida",IF(AND(ISNUMBER(parametros!$C$2),ISNUMBER(parametros!$D$2),B470&gt;=parametros!$C$2,B470&lt;=parametros!$D$2),"C0",IF(AND(ISNUMBER(parametros!$C$3),ISNUMBER(parametros!$D$3),B470&gt;=parametros!$C$3,B470&lt;=parametros!$D$3),"C1",IF(AND(ISNUMBER(parametros!$C$4),ISNUMBER(parametros!$D$4),B470&gt;=parametros!$C$4,B470&lt;=parametros!$D$4),"C2",IF(AND(ISNUMBER(parametros!$C$5),ISNUMBER(parametros!$D$5),B470&gt;=parametros!$C$5,B470&lt;=parametros!$D$5),"C3",IF(AND(ISNUMBER(parametros!$C$6),ISNUMBER(parametros!$D$6),B470&gt;=parametros!$C$6,B470&lt;=parametros!$D$6),"C4","Fora dos ciclos")))))))</f>
        <v/>
      </c>
      <c r="D470" s="100"/>
      <c r="E470" s="78" t="str">
        <f>IF(C470="","",IFERROR(VLOOKUP(C470,parametros!$A$11:$E$15,5,0),""))</f>
        <v/>
      </c>
      <c r="F470" s="79" t="str">
        <f t="shared" si="37"/>
        <v/>
      </c>
      <c r="G470" s="101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8"/>
      <c r="U470" s="218" t="str">
        <f t="shared" si="41"/>
        <v/>
      </c>
      <c r="V470" s="216" t="s">
        <v>47</v>
      </c>
      <c r="W470" s="102" t="s">
        <v>167</v>
      </c>
      <c r="X470" s="102" t="s">
        <v>168</v>
      </c>
      <c r="Y470" s="103" t="s">
        <v>169</v>
      </c>
      <c r="Z470" s="103" t="s">
        <v>170</v>
      </c>
      <c r="AA470" s="103" t="s">
        <v>47</v>
      </c>
      <c r="AB470" s="103" t="s">
        <v>171</v>
      </c>
      <c r="AC470" s="104" t="s">
        <v>172</v>
      </c>
    </row>
    <row r="471" spans="1:29" ht="25.5" customHeight="1" x14ac:dyDescent="0.35">
      <c r="A471" s="188"/>
      <c r="B471" s="190"/>
      <c r="C471" s="99" t="str">
        <f>IF(B471="","",IF(NOT(ISNUMBER(B471)),"DATA_PC invalida",IF(AND(ISNUMBER(parametros!$C$2),ISNUMBER(parametros!$D$2),B471&gt;=parametros!$C$2,B471&lt;=parametros!$D$2),"C0",IF(AND(ISNUMBER(parametros!$C$3),ISNUMBER(parametros!$D$3),B471&gt;=parametros!$C$3,B471&lt;=parametros!$D$3),"C1",IF(AND(ISNUMBER(parametros!$C$4),ISNUMBER(parametros!$D$4),B471&gt;=parametros!$C$4,B471&lt;=parametros!$D$4),"C2",IF(AND(ISNUMBER(parametros!$C$5),ISNUMBER(parametros!$D$5),B471&gt;=parametros!$C$5,B471&lt;=parametros!$D$5),"C3",IF(AND(ISNUMBER(parametros!$C$6),ISNUMBER(parametros!$D$6),B471&gt;=parametros!$C$6,B471&lt;=parametros!$D$6),"C4","Fora dos ciclos")))))))</f>
        <v/>
      </c>
      <c r="D471" s="100"/>
      <c r="E471" s="78" t="str">
        <f>IF(C471="","",IFERROR(VLOOKUP(C471,parametros!$A$11:$E$15,5,0),""))</f>
        <v/>
      </c>
      <c r="F471" s="79" t="str">
        <f t="shared" si="37"/>
        <v/>
      </c>
      <c r="G471" s="101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8"/>
      <c r="U471" s="218" t="str">
        <f t="shared" si="41"/>
        <v/>
      </c>
      <c r="V471" s="216" t="s">
        <v>47</v>
      </c>
      <c r="W471" s="102" t="s">
        <v>167</v>
      </c>
      <c r="X471" s="102" t="s">
        <v>168</v>
      </c>
      <c r="Y471" s="103" t="s">
        <v>169</v>
      </c>
      <c r="Z471" s="103" t="s">
        <v>170</v>
      </c>
      <c r="AA471" s="103" t="s">
        <v>47</v>
      </c>
      <c r="AB471" s="103" t="s">
        <v>171</v>
      </c>
      <c r="AC471" s="104" t="s">
        <v>172</v>
      </c>
    </row>
    <row r="472" spans="1:29" ht="25.5" customHeight="1" x14ac:dyDescent="0.35">
      <c r="A472" s="188"/>
      <c r="B472" s="190"/>
      <c r="C472" s="99" t="str">
        <f>IF(B472="","",IF(NOT(ISNUMBER(B472)),"DATA_PC invalida",IF(AND(ISNUMBER(parametros!$C$2),ISNUMBER(parametros!$D$2),B472&gt;=parametros!$C$2,B472&lt;=parametros!$D$2),"C0",IF(AND(ISNUMBER(parametros!$C$3),ISNUMBER(parametros!$D$3),B472&gt;=parametros!$C$3,B472&lt;=parametros!$D$3),"C1",IF(AND(ISNUMBER(parametros!$C$4),ISNUMBER(parametros!$D$4),B472&gt;=parametros!$C$4,B472&lt;=parametros!$D$4),"C2",IF(AND(ISNUMBER(parametros!$C$5),ISNUMBER(parametros!$D$5),B472&gt;=parametros!$C$5,B472&lt;=parametros!$D$5),"C3",IF(AND(ISNUMBER(parametros!$C$6),ISNUMBER(parametros!$D$6),B472&gt;=parametros!$C$6,B472&lt;=parametros!$D$6),"C4","Fora dos ciclos")))))))</f>
        <v/>
      </c>
      <c r="D472" s="100"/>
      <c r="E472" s="78" t="str">
        <f>IF(C472="","",IFERROR(VLOOKUP(C472,parametros!$A$11:$E$15,5,0),""))</f>
        <v/>
      </c>
      <c r="F472" s="79" t="str">
        <f t="shared" si="37"/>
        <v/>
      </c>
      <c r="G472" s="101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8"/>
      <c r="U472" s="218" t="str">
        <f t="shared" si="41"/>
        <v/>
      </c>
      <c r="V472" s="216" t="s">
        <v>47</v>
      </c>
      <c r="W472" s="102" t="s">
        <v>167</v>
      </c>
      <c r="X472" s="102" t="s">
        <v>168</v>
      </c>
      <c r="Y472" s="103" t="s">
        <v>169</v>
      </c>
      <c r="Z472" s="103" t="s">
        <v>170</v>
      </c>
      <c r="AA472" s="103" t="s">
        <v>47</v>
      </c>
      <c r="AB472" s="103" t="s">
        <v>171</v>
      </c>
      <c r="AC472" s="104" t="s">
        <v>172</v>
      </c>
    </row>
    <row r="473" spans="1:29" ht="25.5" customHeight="1" x14ac:dyDescent="0.35">
      <c r="A473" s="188"/>
      <c r="B473" s="190"/>
      <c r="C473" s="99" t="str">
        <f>IF(B473="","",IF(NOT(ISNUMBER(B473)),"DATA_PC invalida",IF(AND(ISNUMBER(parametros!$C$2),ISNUMBER(parametros!$D$2),B473&gt;=parametros!$C$2,B473&lt;=parametros!$D$2),"C0",IF(AND(ISNUMBER(parametros!$C$3),ISNUMBER(parametros!$D$3),B473&gt;=parametros!$C$3,B473&lt;=parametros!$D$3),"C1",IF(AND(ISNUMBER(parametros!$C$4),ISNUMBER(parametros!$D$4),B473&gt;=parametros!$C$4,B473&lt;=parametros!$D$4),"C2",IF(AND(ISNUMBER(parametros!$C$5),ISNUMBER(parametros!$D$5),B473&gt;=parametros!$C$5,B473&lt;=parametros!$D$5),"C3",IF(AND(ISNUMBER(parametros!$C$6),ISNUMBER(parametros!$D$6),B473&gt;=parametros!$C$6,B473&lt;=parametros!$D$6),"C4","Fora dos ciclos")))))))</f>
        <v/>
      </c>
      <c r="D473" s="100"/>
      <c r="E473" s="78" t="str">
        <f>IF(C473="","",IFERROR(VLOOKUP(C473,parametros!$A$11:$E$15,5,0),""))</f>
        <v/>
      </c>
      <c r="F473" s="79" t="str">
        <f t="shared" si="37"/>
        <v/>
      </c>
      <c r="G473" s="101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8"/>
      <c r="U473" s="218" t="str">
        <f t="shared" si="41"/>
        <v/>
      </c>
      <c r="V473" s="216" t="s">
        <v>47</v>
      </c>
      <c r="W473" s="102" t="s">
        <v>167</v>
      </c>
      <c r="X473" s="102" t="s">
        <v>168</v>
      </c>
      <c r="Y473" s="103" t="s">
        <v>169</v>
      </c>
      <c r="Z473" s="103" t="s">
        <v>170</v>
      </c>
      <c r="AA473" s="103" t="s">
        <v>47</v>
      </c>
      <c r="AB473" s="103" t="s">
        <v>171</v>
      </c>
      <c r="AC473" s="104" t="s">
        <v>172</v>
      </c>
    </row>
    <row r="474" spans="1:29" ht="25.5" customHeight="1" x14ac:dyDescent="0.35">
      <c r="A474" s="188"/>
      <c r="B474" s="190"/>
      <c r="C474" s="99" t="str">
        <f>IF(B474="","",IF(NOT(ISNUMBER(B474)),"DATA_PC invalida",IF(AND(ISNUMBER(parametros!$C$2),ISNUMBER(parametros!$D$2),B474&gt;=parametros!$C$2,B474&lt;=parametros!$D$2),"C0",IF(AND(ISNUMBER(parametros!$C$3),ISNUMBER(parametros!$D$3),B474&gt;=parametros!$C$3,B474&lt;=parametros!$D$3),"C1",IF(AND(ISNUMBER(parametros!$C$4),ISNUMBER(parametros!$D$4),B474&gt;=parametros!$C$4,B474&lt;=parametros!$D$4),"C2",IF(AND(ISNUMBER(parametros!$C$5),ISNUMBER(parametros!$D$5),B474&gt;=parametros!$C$5,B474&lt;=parametros!$D$5),"C3",IF(AND(ISNUMBER(parametros!$C$6),ISNUMBER(parametros!$D$6),B474&gt;=parametros!$C$6,B474&lt;=parametros!$D$6),"C4","Fora dos ciclos")))))))</f>
        <v/>
      </c>
      <c r="D474" s="100"/>
      <c r="E474" s="78" t="str">
        <f>IF(C474="","",IFERROR(VLOOKUP(C474,parametros!$A$11:$E$15,5,0),""))</f>
        <v/>
      </c>
      <c r="F474" s="79" t="str">
        <f t="shared" si="37"/>
        <v/>
      </c>
      <c r="G474" s="101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8"/>
      <c r="U474" s="218" t="str">
        <f t="shared" si="41"/>
        <v/>
      </c>
      <c r="V474" s="216" t="s">
        <v>47</v>
      </c>
      <c r="W474" s="102" t="s">
        <v>167</v>
      </c>
      <c r="X474" s="102" t="s">
        <v>168</v>
      </c>
      <c r="Y474" s="103" t="s">
        <v>169</v>
      </c>
      <c r="Z474" s="103" t="s">
        <v>170</v>
      </c>
      <c r="AA474" s="103" t="s">
        <v>47</v>
      </c>
      <c r="AB474" s="103" t="s">
        <v>171</v>
      </c>
      <c r="AC474" s="104" t="s">
        <v>172</v>
      </c>
    </row>
    <row r="475" spans="1:29" ht="25.5" customHeight="1" x14ac:dyDescent="0.35">
      <c r="A475" s="188"/>
      <c r="B475" s="190"/>
      <c r="C475" s="99" t="str">
        <f>IF(B475="","",IF(NOT(ISNUMBER(B475)),"DATA_PC invalida",IF(AND(ISNUMBER(parametros!$C$2),ISNUMBER(parametros!$D$2),B475&gt;=parametros!$C$2,B475&lt;=parametros!$D$2),"C0",IF(AND(ISNUMBER(parametros!$C$3),ISNUMBER(parametros!$D$3),B475&gt;=parametros!$C$3,B475&lt;=parametros!$D$3),"C1",IF(AND(ISNUMBER(parametros!$C$4),ISNUMBER(parametros!$D$4),B475&gt;=parametros!$C$4,B475&lt;=parametros!$D$4),"C2",IF(AND(ISNUMBER(parametros!$C$5),ISNUMBER(parametros!$D$5),B475&gt;=parametros!$C$5,B475&lt;=parametros!$D$5),"C3",IF(AND(ISNUMBER(parametros!$C$6),ISNUMBER(parametros!$D$6),B475&gt;=parametros!$C$6,B475&lt;=parametros!$D$6),"C4","Fora dos ciclos")))))))</f>
        <v/>
      </c>
      <c r="D475" s="100"/>
      <c r="E475" s="78" t="str">
        <f>IF(C475="","",IFERROR(VLOOKUP(C475,parametros!$A$11:$E$15,5,0),""))</f>
        <v/>
      </c>
      <c r="F475" s="79" t="str">
        <f t="shared" si="37"/>
        <v/>
      </c>
      <c r="G475" s="101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8"/>
      <c r="U475" s="218" t="str">
        <f t="shared" si="41"/>
        <v/>
      </c>
      <c r="V475" s="216" t="s">
        <v>47</v>
      </c>
      <c r="W475" s="102" t="s">
        <v>167</v>
      </c>
      <c r="X475" s="102" t="s">
        <v>168</v>
      </c>
      <c r="Y475" s="103" t="s">
        <v>169</v>
      </c>
      <c r="Z475" s="103" t="s">
        <v>170</v>
      </c>
      <c r="AA475" s="103" t="s">
        <v>47</v>
      </c>
      <c r="AB475" s="103" t="s">
        <v>171</v>
      </c>
      <c r="AC475" s="104" t="s">
        <v>172</v>
      </c>
    </row>
    <row r="476" spans="1:29" ht="25.5" customHeight="1" x14ac:dyDescent="0.35">
      <c r="A476" s="188"/>
      <c r="B476" s="190"/>
      <c r="C476" s="99" t="str">
        <f>IF(B476="","",IF(NOT(ISNUMBER(B476)),"DATA_PC invalida",IF(AND(ISNUMBER(parametros!$C$2),ISNUMBER(parametros!$D$2),B476&gt;=parametros!$C$2,B476&lt;=parametros!$D$2),"C0",IF(AND(ISNUMBER(parametros!$C$3),ISNUMBER(parametros!$D$3),B476&gt;=parametros!$C$3,B476&lt;=parametros!$D$3),"C1",IF(AND(ISNUMBER(parametros!$C$4),ISNUMBER(parametros!$D$4),B476&gt;=parametros!$C$4,B476&lt;=parametros!$D$4),"C2",IF(AND(ISNUMBER(parametros!$C$5),ISNUMBER(parametros!$D$5),B476&gt;=parametros!$C$5,B476&lt;=parametros!$D$5),"C3",IF(AND(ISNUMBER(parametros!$C$6),ISNUMBER(parametros!$D$6),B476&gt;=parametros!$C$6,B476&lt;=parametros!$D$6),"C4","Fora dos ciclos")))))))</f>
        <v/>
      </c>
      <c r="D476" s="100"/>
      <c r="E476" s="78" t="str">
        <f>IF(C476="","",IFERROR(VLOOKUP(C476,parametros!$A$11:$E$15,5,0),""))</f>
        <v/>
      </c>
      <c r="F476" s="79" t="str">
        <f t="shared" si="37"/>
        <v/>
      </c>
      <c r="G476" s="101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8"/>
      <c r="U476" s="218" t="str">
        <f t="shared" si="41"/>
        <v/>
      </c>
      <c r="V476" s="216" t="s">
        <v>47</v>
      </c>
      <c r="W476" s="102" t="s">
        <v>167</v>
      </c>
      <c r="X476" s="102" t="s">
        <v>168</v>
      </c>
      <c r="Y476" s="103" t="s">
        <v>169</v>
      </c>
      <c r="Z476" s="103" t="s">
        <v>170</v>
      </c>
      <c r="AA476" s="103" t="s">
        <v>47</v>
      </c>
      <c r="AB476" s="103" t="s">
        <v>171</v>
      </c>
      <c r="AC476" s="104" t="s">
        <v>172</v>
      </c>
    </row>
    <row r="477" spans="1:29" ht="25.5" customHeight="1" x14ac:dyDescent="0.35">
      <c r="A477" s="188"/>
      <c r="B477" s="190"/>
      <c r="C477" s="99" t="str">
        <f>IF(B477="","",IF(NOT(ISNUMBER(B477)),"DATA_PC invalida",IF(AND(ISNUMBER(parametros!$C$2),ISNUMBER(parametros!$D$2),B477&gt;=parametros!$C$2,B477&lt;=parametros!$D$2),"C0",IF(AND(ISNUMBER(parametros!$C$3),ISNUMBER(parametros!$D$3),B477&gt;=parametros!$C$3,B477&lt;=parametros!$D$3),"C1",IF(AND(ISNUMBER(parametros!$C$4),ISNUMBER(parametros!$D$4),B477&gt;=parametros!$C$4,B477&lt;=parametros!$D$4),"C2",IF(AND(ISNUMBER(parametros!$C$5),ISNUMBER(parametros!$D$5),B477&gt;=parametros!$C$5,B477&lt;=parametros!$D$5),"C3",IF(AND(ISNUMBER(parametros!$C$6),ISNUMBER(parametros!$D$6),B477&gt;=parametros!$C$6,B477&lt;=parametros!$D$6),"C4","Fora dos ciclos")))))))</f>
        <v/>
      </c>
      <c r="D477" s="100"/>
      <c r="E477" s="78" t="str">
        <f>IF(C477="","",IFERROR(VLOOKUP(C477,parametros!$A$11:$E$15,5,0),""))</f>
        <v/>
      </c>
      <c r="F477" s="79" t="str">
        <f t="shared" si="37"/>
        <v/>
      </c>
      <c r="G477" s="101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8"/>
      <c r="U477" s="218" t="str">
        <f t="shared" si="41"/>
        <v/>
      </c>
      <c r="V477" s="216" t="s">
        <v>47</v>
      </c>
      <c r="W477" s="102" t="s">
        <v>167</v>
      </c>
      <c r="X477" s="102" t="s">
        <v>168</v>
      </c>
      <c r="Y477" s="103" t="s">
        <v>169</v>
      </c>
      <c r="Z477" s="103" t="s">
        <v>170</v>
      </c>
      <c r="AA477" s="103" t="s">
        <v>47</v>
      </c>
      <c r="AB477" s="103" t="s">
        <v>171</v>
      </c>
      <c r="AC477" s="104" t="s">
        <v>172</v>
      </c>
    </row>
    <row r="478" spans="1:29" ht="25.5" customHeight="1" x14ac:dyDescent="0.35">
      <c r="A478" s="188"/>
      <c r="B478" s="190"/>
      <c r="C478" s="99" t="str">
        <f>IF(B478="","",IF(NOT(ISNUMBER(B478)),"DATA_PC invalida",IF(AND(ISNUMBER(parametros!$C$2),ISNUMBER(parametros!$D$2),B478&gt;=parametros!$C$2,B478&lt;=parametros!$D$2),"C0",IF(AND(ISNUMBER(parametros!$C$3),ISNUMBER(parametros!$D$3),B478&gt;=parametros!$C$3,B478&lt;=parametros!$D$3),"C1",IF(AND(ISNUMBER(parametros!$C$4),ISNUMBER(parametros!$D$4),B478&gt;=parametros!$C$4,B478&lt;=parametros!$D$4),"C2",IF(AND(ISNUMBER(parametros!$C$5),ISNUMBER(parametros!$D$5),B478&gt;=parametros!$C$5,B478&lt;=parametros!$D$5),"C3",IF(AND(ISNUMBER(parametros!$C$6),ISNUMBER(parametros!$D$6),B478&gt;=parametros!$C$6,B478&lt;=parametros!$D$6),"C4","Fora dos ciclos")))))))</f>
        <v/>
      </c>
      <c r="D478" s="100"/>
      <c r="E478" s="78" t="str">
        <f>IF(C478="","",IFERROR(VLOOKUP(C478,parametros!$A$11:$E$15,5,0),""))</f>
        <v/>
      </c>
      <c r="F478" s="79" t="str">
        <f t="shared" si="37"/>
        <v/>
      </c>
      <c r="G478" s="101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8"/>
      <c r="U478" s="218" t="str">
        <f t="shared" si="41"/>
        <v/>
      </c>
      <c r="V478" s="216" t="s">
        <v>47</v>
      </c>
      <c r="W478" s="102" t="s">
        <v>167</v>
      </c>
      <c r="X478" s="102" t="s">
        <v>168</v>
      </c>
      <c r="Y478" s="103" t="s">
        <v>169</v>
      </c>
      <c r="Z478" s="103" t="s">
        <v>170</v>
      </c>
      <c r="AA478" s="103" t="s">
        <v>47</v>
      </c>
      <c r="AB478" s="103" t="s">
        <v>171</v>
      </c>
      <c r="AC478" s="104" t="s">
        <v>172</v>
      </c>
    </row>
    <row r="479" spans="1:29" ht="25.5" customHeight="1" x14ac:dyDescent="0.35">
      <c r="A479" s="188"/>
      <c r="B479" s="190"/>
      <c r="C479" s="99" t="str">
        <f>IF(B479="","",IF(NOT(ISNUMBER(B479)),"DATA_PC invalida",IF(AND(ISNUMBER(parametros!$C$2),ISNUMBER(parametros!$D$2),B479&gt;=parametros!$C$2,B479&lt;=parametros!$D$2),"C0",IF(AND(ISNUMBER(parametros!$C$3),ISNUMBER(parametros!$D$3),B479&gt;=parametros!$C$3,B479&lt;=parametros!$D$3),"C1",IF(AND(ISNUMBER(parametros!$C$4),ISNUMBER(parametros!$D$4),B479&gt;=parametros!$C$4,B479&lt;=parametros!$D$4),"C2",IF(AND(ISNUMBER(parametros!$C$5),ISNUMBER(parametros!$D$5),B479&gt;=parametros!$C$5,B479&lt;=parametros!$D$5),"C3",IF(AND(ISNUMBER(parametros!$C$6),ISNUMBER(parametros!$D$6),B479&gt;=parametros!$C$6,B479&lt;=parametros!$D$6),"C4","Fora dos ciclos")))))))</f>
        <v/>
      </c>
      <c r="D479" s="100"/>
      <c r="E479" s="78" t="str">
        <f>IF(C479="","",IFERROR(VLOOKUP(C479,parametros!$A$11:$E$15,5,0),""))</f>
        <v/>
      </c>
      <c r="F479" s="79" t="str">
        <f t="shared" si="37"/>
        <v/>
      </c>
      <c r="G479" s="101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8"/>
      <c r="U479" s="218" t="str">
        <f t="shared" si="41"/>
        <v/>
      </c>
      <c r="V479" s="216" t="s">
        <v>47</v>
      </c>
      <c r="W479" s="102" t="s">
        <v>167</v>
      </c>
      <c r="X479" s="102" t="s">
        <v>168</v>
      </c>
      <c r="Y479" s="103" t="s">
        <v>169</v>
      </c>
      <c r="Z479" s="103" t="s">
        <v>170</v>
      </c>
      <c r="AA479" s="103" t="s">
        <v>47</v>
      </c>
      <c r="AB479" s="103" t="s">
        <v>171</v>
      </c>
      <c r="AC479" s="104" t="s">
        <v>172</v>
      </c>
    </row>
    <row r="480" spans="1:29" ht="25.5" customHeight="1" x14ac:dyDescent="0.35">
      <c r="A480" s="188"/>
      <c r="B480" s="190"/>
      <c r="C480" s="99" t="str">
        <f>IF(B480="","",IF(NOT(ISNUMBER(B480)),"DATA_PC invalida",IF(AND(ISNUMBER(parametros!$C$2),ISNUMBER(parametros!$D$2),B480&gt;=parametros!$C$2,B480&lt;=parametros!$D$2),"C0",IF(AND(ISNUMBER(parametros!$C$3),ISNUMBER(parametros!$D$3),B480&gt;=parametros!$C$3,B480&lt;=parametros!$D$3),"C1",IF(AND(ISNUMBER(parametros!$C$4),ISNUMBER(parametros!$D$4),B480&gt;=parametros!$C$4,B480&lt;=parametros!$D$4),"C2",IF(AND(ISNUMBER(parametros!$C$5),ISNUMBER(parametros!$D$5),B480&gt;=parametros!$C$5,B480&lt;=parametros!$D$5),"C3",IF(AND(ISNUMBER(parametros!$C$6),ISNUMBER(parametros!$D$6),B480&gt;=parametros!$C$6,B480&lt;=parametros!$D$6),"C4","Fora dos ciclos")))))))</f>
        <v/>
      </c>
      <c r="D480" s="100"/>
      <c r="E480" s="78" t="str">
        <f>IF(C480="","",IFERROR(VLOOKUP(C480,parametros!$A$11:$E$15,5,0),""))</f>
        <v/>
      </c>
      <c r="F480" s="79" t="str">
        <f t="shared" si="37"/>
        <v/>
      </c>
      <c r="G480" s="101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8"/>
      <c r="U480" s="218" t="str">
        <f t="shared" si="41"/>
        <v/>
      </c>
      <c r="V480" s="216" t="s">
        <v>47</v>
      </c>
      <c r="W480" s="102" t="s">
        <v>167</v>
      </c>
      <c r="X480" s="102" t="s">
        <v>168</v>
      </c>
      <c r="Y480" s="103" t="s">
        <v>169</v>
      </c>
      <c r="Z480" s="103" t="s">
        <v>170</v>
      </c>
      <c r="AA480" s="103" t="s">
        <v>47</v>
      </c>
      <c r="AB480" s="103" t="s">
        <v>171</v>
      </c>
      <c r="AC480" s="104" t="s">
        <v>172</v>
      </c>
    </row>
    <row r="481" spans="1:29" ht="25.5" customHeight="1" x14ac:dyDescent="0.35">
      <c r="A481" s="188"/>
      <c r="B481" s="190"/>
      <c r="C481" s="99" t="str">
        <f>IF(B481="","",IF(NOT(ISNUMBER(B481)),"DATA_PC invalida",IF(AND(ISNUMBER(parametros!$C$2),ISNUMBER(parametros!$D$2),B481&gt;=parametros!$C$2,B481&lt;=parametros!$D$2),"C0",IF(AND(ISNUMBER(parametros!$C$3),ISNUMBER(parametros!$D$3),B481&gt;=parametros!$C$3,B481&lt;=parametros!$D$3),"C1",IF(AND(ISNUMBER(parametros!$C$4),ISNUMBER(parametros!$D$4),B481&gt;=parametros!$C$4,B481&lt;=parametros!$D$4),"C2",IF(AND(ISNUMBER(parametros!$C$5),ISNUMBER(parametros!$D$5),B481&gt;=parametros!$C$5,B481&lt;=parametros!$D$5),"C3",IF(AND(ISNUMBER(parametros!$C$6),ISNUMBER(parametros!$D$6),B481&gt;=parametros!$C$6,B481&lt;=parametros!$D$6),"C4","Fora dos ciclos")))))))</f>
        <v/>
      </c>
      <c r="D481" s="100"/>
      <c r="E481" s="78" t="str">
        <f>IF(C481="","",IFERROR(VLOOKUP(C481,parametros!$A$11:$E$15,5,0),""))</f>
        <v/>
      </c>
      <c r="F481" s="79" t="str">
        <f t="shared" si="37"/>
        <v/>
      </c>
      <c r="G481" s="101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8"/>
      <c r="U481" s="218" t="str">
        <f t="shared" si="41"/>
        <v/>
      </c>
      <c r="V481" s="216" t="s">
        <v>47</v>
      </c>
      <c r="W481" s="102" t="s">
        <v>167</v>
      </c>
      <c r="X481" s="102" t="s">
        <v>168</v>
      </c>
      <c r="Y481" s="103" t="s">
        <v>169</v>
      </c>
      <c r="Z481" s="103" t="s">
        <v>170</v>
      </c>
      <c r="AA481" s="103" t="s">
        <v>47</v>
      </c>
      <c r="AB481" s="103" t="s">
        <v>171</v>
      </c>
      <c r="AC481" s="104" t="s">
        <v>172</v>
      </c>
    </row>
    <row r="482" spans="1:29" ht="25.5" customHeight="1" x14ac:dyDescent="0.35">
      <c r="A482" s="188"/>
      <c r="B482" s="190"/>
      <c r="C482" s="99" t="str">
        <f>IF(B482="","",IF(NOT(ISNUMBER(B482)),"DATA_PC invalida",IF(AND(ISNUMBER(parametros!$C$2),ISNUMBER(parametros!$D$2),B482&gt;=parametros!$C$2,B482&lt;=parametros!$D$2),"C0",IF(AND(ISNUMBER(parametros!$C$3),ISNUMBER(parametros!$D$3),B482&gt;=parametros!$C$3,B482&lt;=parametros!$D$3),"C1",IF(AND(ISNUMBER(parametros!$C$4),ISNUMBER(parametros!$D$4),B482&gt;=parametros!$C$4,B482&lt;=parametros!$D$4),"C2",IF(AND(ISNUMBER(parametros!$C$5),ISNUMBER(parametros!$D$5),B482&gt;=parametros!$C$5,B482&lt;=parametros!$D$5),"C3",IF(AND(ISNUMBER(parametros!$C$6),ISNUMBER(parametros!$D$6),B482&gt;=parametros!$C$6,B482&lt;=parametros!$D$6),"C4","Fora dos ciclos")))))))</f>
        <v/>
      </c>
      <c r="D482" s="100"/>
      <c r="E482" s="78" t="str">
        <f>IF(C482="","",IFERROR(VLOOKUP(C482,parametros!$A$11:$E$15,5,0),""))</f>
        <v/>
      </c>
      <c r="F482" s="79" t="str">
        <f t="shared" si="37"/>
        <v/>
      </c>
      <c r="G482" s="101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8"/>
      <c r="U482" s="218" t="str">
        <f t="shared" si="41"/>
        <v/>
      </c>
      <c r="V482" s="216" t="s">
        <v>47</v>
      </c>
      <c r="W482" s="102" t="s">
        <v>167</v>
      </c>
      <c r="X482" s="102" t="s">
        <v>168</v>
      </c>
      <c r="Y482" s="103" t="s">
        <v>169</v>
      </c>
      <c r="Z482" s="103" t="s">
        <v>170</v>
      </c>
      <c r="AA482" s="103" t="s">
        <v>47</v>
      </c>
      <c r="AB482" s="103" t="s">
        <v>171</v>
      </c>
      <c r="AC482" s="104" t="s">
        <v>172</v>
      </c>
    </row>
    <row r="483" spans="1:29" ht="25.5" customHeight="1" x14ac:dyDescent="0.35">
      <c r="A483" s="188"/>
      <c r="B483" s="190"/>
      <c r="C483" s="99" t="str">
        <f>IF(B483="","",IF(NOT(ISNUMBER(B483)),"DATA_PC invalida",IF(AND(ISNUMBER(parametros!$C$2),ISNUMBER(parametros!$D$2),B483&gt;=parametros!$C$2,B483&lt;=parametros!$D$2),"C0",IF(AND(ISNUMBER(parametros!$C$3),ISNUMBER(parametros!$D$3),B483&gt;=parametros!$C$3,B483&lt;=parametros!$D$3),"C1",IF(AND(ISNUMBER(parametros!$C$4),ISNUMBER(parametros!$D$4),B483&gt;=parametros!$C$4,B483&lt;=parametros!$D$4),"C2",IF(AND(ISNUMBER(parametros!$C$5),ISNUMBER(parametros!$D$5),B483&gt;=parametros!$C$5,B483&lt;=parametros!$D$5),"C3",IF(AND(ISNUMBER(parametros!$C$6),ISNUMBER(parametros!$D$6),B483&gt;=parametros!$C$6,B483&lt;=parametros!$D$6),"C4","Fora dos ciclos")))))))</f>
        <v/>
      </c>
      <c r="D483" s="100"/>
      <c r="E483" s="78" t="str">
        <f>IF(C483="","",IFERROR(VLOOKUP(C483,parametros!$A$11:$E$15,5,0),""))</f>
        <v/>
      </c>
      <c r="F483" s="79" t="str">
        <f t="shared" si="37"/>
        <v/>
      </c>
      <c r="G483" s="101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8"/>
      <c r="U483" s="218" t="str">
        <f t="shared" si="41"/>
        <v/>
      </c>
      <c r="V483" s="216" t="s">
        <v>47</v>
      </c>
      <c r="W483" s="102" t="s">
        <v>167</v>
      </c>
      <c r="X483" s="102" t="s">
        <v>168</v>
      </c>
      <c r="Y483" s="103" t="s">
        <v>169</v>
      </c>
      <c r="Z483" s="103" t="s">
        <v>170</v>
      </c>
      <c r="AA483" s="103" t="s">
        <v>47</v>
      </c>
      <c r="AB483" s="103" t="s">
        <v>171</v>
      </c>
      <c r="AC483" s="104" t="s">
        <v>172</v>
      </c>
    </row>
    <row r="484" spans="1:29" ht="25.5" customHeight="1" x14ac:dyDescent="0.35">
      <c r="A484" s="188"/>
      <c r="B484" s="190"/>
      <c r="C484" s="99" t="str">
        <f>IF(B484="","",IF(NOT(ISNUMBER(B484)),"DATA_PC invalida",IF(AND(ISNUMBER(parametros!$C$2),ISNUMBER(parametros!$D$2),B484&gt;=parametros!$C$2,B484&lt;=parametros!$D$2),"C0",IF(AND(ISNUMBER(parametros!$C$3),ISNUMBER(parametros!$D$3),B484&gt;=parametros!$C$3,B484&lt;=parametros!$D$3),"C1",IF(AND(ISNUMBER(parametros!$C$4),ISNUMBER(parametros!$D$4),B484&gt;=parametros!$C$4,B484&lt;=parametros!$D$4),"C2",IF(AND(ISNUMBER(parametros!$C$5),ISNUMBER(parametros!$D$5),B484&gt;=parametros!$C$5,B484&lt;=parametros!$D$5),"C3",IF(AND(ISNUMBER(parametros!$C$6),ISNUMBER(parametros!$D$6),B484&gt;=parametros!$C$6,B484&lt;=parametros!$D$6),"C4","Fora dos ciclos")))))))</f>
        <v/>
      </c>
      <c r="D484" s="100"/>
      <c r="E484" s="78" t="str">
        <f>IF(C484="","",IFERROR(VLOOKUP(C484,parametros!$A$11:$E$15,5,0),""))</f>
        <v/>
      </c>
      <c r="F484" s="79" t="str">
        <f t="shared" si="37"/>
        <v/>
      </c>
      <c r="G484" s="101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8"/>
      <c r="U484" s="218" t="str">
        <f t="shared" si="41"/>
        <v/>
      </c>
      <c r="V484" s="216" t="s">
        <v>47</v>
      </c>
      <c r="W484" s="102" t="s">
        <v>167</v>
      </c>
      <c r="X484" s="102" t="s">
        <v>168</v>
      </c>
      <c r="Y484" s="103" t="s">
        <v>169</v>
      </c>
      <c r="Z484" s="103" t="s">
        <v>170</v>
      </c>
      <c r="AA484" s="103" t="s">
        <v>47</v>
      </c>
      <c r="AB484" s="103" t="s">
        <v>171</v>
      </c>
      <c r="AC484" s="104" t="s">
        <v>172</v>
      </c>
    </row>
    <row r="485" spans="1:29" ht="25.5" customHeight="1" x14ac:dyDescent="0.35">
      <c r="A485" s="188"/>
      <c r="B485" s="190"/>
      <c r="C485" s="99" t="str">
        <f>IF(B485="","",IF(NOT(ISNUMBER(B485)),"DATA_PC invalida",IF(AND(ISNUMBER(parametros!$C$2),ISNUMBER(parametros!$D$2),B485&gt;=parametros!$C$2,B485&lt;=parametros!$D$2),"C0",IF(AND(ISNUMBER(parametros!$C$3),ISNUMBER(parametros!$D$3),B485&gt;=parametros!$C$3,B485&lt;=parametros!$D$3),"C1",IF(AND(ISNUMBER(parametros!$C$4),ISNUMBER(parametros!$D$4),B485&gt;=parametros!$C$4,B485&lt;=parametros!$D$4),"C2",IF(AND(ISNUMBER(parametros!$C$5),ISNUMBER(parametros!$D$5),B485&gt;=parametros!$C$5,B485&lt;=parametros!$D$5),"C3",IF(AND(ISNUMBER(parametros!$C$6),ISNUMBER(parametros!$D$6),B485&gt;=parametros!$C$6,B485&lt;=parametros!$D$6),"C4","Fora dos ciclos")))))))</f>
        <v/>
      </c>
      <c r="D485" s="100"/>
      <c r="E485" s="78" t="str">
        <f>IF(C485="","",IFERROR(VLOOKUP(C485,parametros!$A$11:$E$15,5,0),""))</f>
        <v/>
      </c>
      <c r="F485" s="79" t="str">
        <f t="shared" si="37"/>
        <v/>
      </c>
      <c r="G485" s="101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8"/>
      <c r="U485" s="218" t="str">
        <f t="shared" si="41"/>
        <v/>
      </c>
      <c r="V485" s="216" t="s">
        <v>47</v>
      </c>
      <c r="W485" s="102" t="s">
        <v>167</v>
      </c>
      <c r="X485" s="102" t="s">
        <v>168</v>
      </c>
      <c r="Y485" s="103" t="s">
        <v>169</v>
      </c>
      <c r="Z485" s="103" t="s">
        <v>170</v>
      </c>
      <c r="AA485" s="103" t="s">
        <v>47</v>
      </c>
      <c r="AB485" s="103" t="s">
        <v>171</v>
      </c>
      <c r="AC485" s="104" t="s">
        <v>172</v>
      </c>
    </row>
    <row r="486" spans="1:29" ht="25.5" customHeight="1" x14ac:dyDescent="0.35">
      <c r="A486" s="188"/>
      <c r="B486" s="190"/>
      <c r="C486" s="99" t="str">
        <f>IF(B486="","",IF(NOT(ISNUMBER(B486)),"DATA_PC invalida",IF(AND(ISNUMBER(parametros!$C$2),ISNUMBER(parametros!$D$2),B486&gt;=parametros!$C$2,B486&lt;=parametros!$D$2),"C0",IF(AND(ISNUMBER(parametros!$C$3),ISNUMBER(parametros!$D$3),B486&gt;=parametros!$C$3,B486&lt;=parametros!$D$3),"C1",IF(AND(ISNUMBER(parametros!$C$4),ISNUMBER(parametros!$D$4),B486&gt;=parametros!$C$4,B486&lt;=parametros!$D$4),"C2",IF(AND(ISNUMBER(parametros!$C$5),ISNUMBER(parametros!$D$5),B486&gt;=parametros!$C$5,B486&lt;=parametros!$D$5),"C3",IF(AND(ISNUMBER(parametros!$C$6),ISNUMBER(parametros!$D$6),B486&gt;=parametros!$C$6,B486&lt;=parametros!$D$6),"C4","Fora dos ciclos")))))))</f>
        <v/>
      </c>
      <c r="D486" s="100"/>
      <c r="E486" s="78" t="str">
        <f>IF(C486="","",IFERROR(VLOOKUP(C486,parametros!$A$11:$E$15,5,0),""))</f>
        <v/>
      </c>
      <c r="F486" s="79" t="str">
        <f t="shared" si="37"/>
        <v/>
      </c>
      <c r="G486" s="101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8"/>
      <c r="U486" s="218" t="str">
        <f t="shared" si="41"/>
        <v/>
      </c>
      <c r="V486" s="216" t="s">
        <v>47</v>
      </c>
      <c r="W486" s="102" t="s">
        <v>167</v>
      </c>
      <c r="X486" s="102" t="s">
        <v>168</v>
      </c>
      <c r="Y486" s="103" t="s">
        <v>169</v>
      </c>
      <c r="Z486" s="103" t="s">
        <v>170</v>
      </c>
      <c r="AA486" s="103" t="s">
        <v>47</v>
      </c>
      <c r="AB486" s="103" t="s">
        <v>171</v>
      </c>
      <c r="AC486" s="104" t="s">
        <v>172</v>
      </c>
    </row>
    <row r="487" spans="1:29" ht="25.5" customHeight="1" x14ac:dyDescent="0.35">
      <c r="A487" s="188"/>
      <c r="B487" s="190"/>
      <c r="C487" s="99" t="str">
        <f>IF(B487="","",IF(NOT(ISNUMBER(B487)),"DATA_PC invalida",IF(AND(ISNUMBER(parametros!$C$2),ISNUMBER(parametros!$D$2),B487&gt;=parametros!$C$2,B487&lt;=parametros!$D$2),"C0",IF(AND(ISNUMBER(parametros!$C$3),ISNUMBER(parametros!$D$3),B487&gt;=parametros!$C$3,B487&lt;=parametros!$D$3),"C1",IF(AND(ISNUMBER(parametros!$C$4),ISNUMBER(parametros!$D$4),B487&gt;=parametros!$C$4,B487&lt;=parametros!$D$4),"C2",IF(AND(ISNUMBER(parametros!$C$5),ISNUMBER(parametros!$D$5),B487&gt;=parametros!$C$5,B487&lt;=parametros!$D$5),"C3",IF(AND(ISNUMBER(parametros!$C$6),ISNUMBER(parametros!$D$6),B487&gt;=parametros!$C$6,B487&lt;=parametros!$D$6),"C4","Fora dos ciclos")))))))</f>
        <v/>
      </c>
      <c r="D487" s="100"/>
      <c r="E487" s="78" t="str">
        <f>IF(C487="","",IFERROR(VLOOKUP(C487,parametros!$A$11:$E$15,5,0),""))</f>
        <v/>
      </c>
      <c r="F487" s="79" t="str">
        <f t="shared" si="37"/>
        <v/>
      </c>
      <c r="G487" s="101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8"/>
      <c r="U487" s="218" t="str">
        <f t="shared" si="41"/>
        <v/>
      </c>
      <c r="V487" s="216" t="s">
        <v>47</v>
      </c>
      <c r="W487" s="102" t="s">
        <v>167</v>
      </c>
      <c r="X487" s="102" t="s">
        <v>168</v>
      </c>
      <c r="Y487" s="103" t="s">
        <v>169</v>
      </c>
      <c r="Z487" s="103" t="s">
        <v>170</v>
      </c>
      <c r="AA487" s="103" t="s">
        <v>47</v>
      </c>
      <c r="AB487" s="103" t="s">
        <v>171</v>
      </c>
      <c r="AC487" s="104" t="s">
        <v>172</v>
      </c>
    </row>
    <row r="488" spans="1:29" ht="25.5" customHeight="1" x14ac:dyDescent="0.35">
      <c r="A488" s="188"/>
      <c r="B488" s="190"/>
      <c r="C488" s="99" t="str">
        <f>IF(B488="","",IF(NOT(ISNUMBER(B488)),"DATA_PC invalida",IF(AND(ISNUMBER(parametros!$C$2),ISNUMBER(parametros!$D$2),B488&gt;=parametros!$C$2,B488&lt;=parametros!$D$2),"C0",IF(AND(ISNUMBER(parametros!$C$3),ISNUMBER(parametros!$D$3),B488&gt;=parametros!$C$3,B488&lt;=parametros!$D$3),"C1",IF(AND(ISNUMBER(parametros!$C$4),ISNUMBER(parametros!$D$4),B488&gt;=parametros!$C$4,B488&lt;=parametros!$D$4),"C2",IF(AND(ISNUMBER(parametros!$C$5),ISNUMBER(parametros!$D$5),B488&gt;=parametros!$C$5,B488&lt;=parametros!$D$5),"C3",IF(AND(ISNUMBER(parametros!$C$6),ISNUMBER(parametros!$D$6),B488&gt;=parametros!$C$6,B488&lt;=parametros!$D$6),"C4","Fora dos ciclos")))))))</f>
        <v/>
      </c>
      <c r="D488" s="100"/>
      <c r="E488" s="78" t="str">
        <f>IF(C488="","",IFERROR(VLOOKUP(C488,parametros!$A$11:$E$15,5,0),""))</f>
        <v/>
      </c>
      <c r="F488" s="79" t="str">
        <f t="shared" si="37"/>
        <v/>
      </c>
      <c r="G488" s="101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8"/>
      <c r="U488" s="218" t="str">
        <f t="shared" si="41"/>
        <v/>
      </c>
      <c r="V488" s="216" t="s">
        <v>47</v>
      </c>
      <c r="W488" s="102" t="s">
        <v>167</v>
      </c>
      <c r="X488" s="102" t="s">
        <v>168</v>
      </c>
      <c r="Y488" s="103" t="s">
        <v>169</v>
      </c>
      <c r="Z488" s="103" t="s">
        <v>170</v>
      </c>
      <c r="AA488" s="103" t="s">
        <v>47</v>
      </c>
      <c r="AB488" s="103" t="s">
        <v>171</v>
      </c>
      <c r="AC488" s="104" t="s">
        <v>172</v>
      </c>
    </row>
    <row r="489" spans="1:29" ht="25.5" customHeight="1" x14ac:dyDescent="0.35">
      <c r="A489" s="188"/>
      <c r="B489" s="190"/>
      <c r="C489" s="99" t="str">
        <f>IF(B489="","",IF(NOT(ISNUMBER(B489)),"DATA_PC invalida",IF(AND(ISNUMBER(parametros!$C$2),ISNUMBER(parametros!$D$2),B489&gt;=parametros!$C$2,B489&lt;=parametros!$D$2),"C0",IF(AND(ISNUMBER(parametros!$C$3),ISNUMBER(parametros!$D$3),B489&gt;=parametros!$C$3,B489&lt;=parametros!$D$3),"C1",IF(AND(ISNUMBER(parametros!$C$4),ISNUMBER(parametros!$D$4),B489&gt;=parametros!$C$4,B489&lt;=parametros!$D$4),"C2",IF(AND(ISNUMBER(parametros!$C$5),ISNUMBER(parametros!$D$5),B489&gt;=parametros!$C$5,B489&lt;=parametros!$D$5),"C3",IF(AND(ISNUMBER(parametros!$C$6),ISNUMBER(parametros!$D$6),B489&gt;=parametros!$C$6,B489&lt;=parametros!$D$6),"C4","Fora dos ciclos")))))))</f>
        <v/>
      </c>
      <c r="D489" s="100"/>
      <c r="E489" s="78" t="str">
        <f>IF(C489="","",IFERROR(VLOOKUP(C489,parametros!$A$11:$E$15,5,0),""))</f>
        <v/>
      </c>
      <c r="F489" s="79" t="str">
        <f t="shared" si="37"/>
        <v/>
      </c>
      <c r="G489" s="101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8"/>
      <c r="U489" s="218" t="str">
        <f t="shared" si="41"/>
        <v/>
      </c>
      <c r="V489" s="216" t="s">
        <v>47</v>
      </c>
      <c r="W489" s="102" t="s">
        <v>167</v>
      </c>
      <c r="X489" s="102" t="s">
        <v>168</v>
      </c>
      <c r="Y489" s="103" t="s">
        <v>169</v>
      </c>
      <c r="Z489" s="103" t="s">
        <v>170</v>
      </c>
      <c r="AA489" s="103" t="s">
        <v>47</v>
      </c>
      <c r="AB489" s="103" t="s">
        <v>171</v>
      </c>
      <c r="AC489" s="104" t="s">
        <v>172</v>
      </c>
    </row>
    <row r="490" spans="1:29" ht="25.5" customHeight="1" x14ac:dyDescent="0.35">
      <c r="A490" s="188"/>
      <c r="B490" s="190"/>
      <c r="C490" s="99" t="str">
        <f>IF(B490="","",IF(NOT(ISNUMBER(B490)),"DATA_PC invalida",IF(AND(ISNUMBER(parametros!$C$2),ISNUMBER(parametros!$D$2),B490&gt;=parametros!$C$2,B490&lt;=parametros!$D$2),"C0",IF(AND(ISNUMBER(parametros!$C$3),ISNUMBER(parametros!$D$3),B490&gt;=parametros!$C$3,B490&lt;=parametros!$D$3),"C1",IF(AND(ISNUMBER(parametros!$C$4),ISNUMBER(parametros!$D$4),B490&gt;=parametros!$C$4,B490&lt;=parametros!$D$4),"C2",IF(AND(ISNUMBER(parametros!$C$5),ISNUMBER(parametros!$D$5),B490&gt;=parametros!$C$5,B490&lt;=parametros!$D$5),"C3",IF(AND(ISNUMBER(parametros!$C$6),ISNUMBER(parametros!$D$6),B490&gt;=parametros!$C$6,B490&lt;=parametros!$D$6),"C4","Fora dos ciclos")))))))</f>
        <v/>
      </c>
      <c r="D490" s="100"/>
      <c r="E490" s="78" t="str">
        <f>IF(C490="","",IFERROR(VLOOKUP(C490,parametros!$A$11:$E$15,5,0),""))</f>
        <v/>
      </c>
      <c r="F490" s="79" t="str">
        <f t="shared" si="37"/>
        <v/>
      </c>
      <c r="G490" s="101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8"/>
      <c r="U490" s="218" t="str">
        <f t="shared" si="41"/>
        <v/>
      </c>
      <c r="V490" s="216" t="s">
        <v>47</v>
      </c>
      <c r="W490" s="102" t="s">
        <v>167</v>
      </c>
      <c r="X490" s="102" t="s">
        <v>168</v>
      </c>
      <c r="Y490" s="103" t="s">
        <v>169</v>
      </c>
      <c r="Z490" s="103" t="s">
        <v>170</v>
      </c>
      <c r="AA490" s="103" t="s">
        <v>47</v>
      </c>
      <c r="AB490" s="103" t="s">
        <v>171</v>
      </c>
      <c r="AC490" s="104" t="s">
        <v>172</v>
      </c>
    </row>
    <row r="491" spans="1:29" ht="25.5" customHeight="1" x14ac:dyDescent="0.35">
      <c r="A491" s="188"/>
      <c r="B491" s="190"/>
      <c r="C491" s="99" t="str">
        <f>IF(B491="","",IF(NOT(ISNUMBER(B491)),"DATA_PC invalida",IF(AND(ISNUMBER(parametros!$C$2),ISNUMBER(parametros!$D$2),B491&gt;=parametros!$C$2,B491&lt;=parametros!$D$2),"C0",IF(AND(ISNUMBER(parametros!$C$3),ISNUMBER(parametros!$D$3),B491&gt;=parametros!$C$3,B491&lt;=parametros!$D$3),"C1",IF(AND(ISNUMBER(parametros!$C$4),ISNUMBER(parametros!$D$4),B491&gt;=parametros!$C$4,B491&lt;=parametros!$D$4),"C2",IF(AND(ISNUMBER(parametros!$C$5),ISNUMBER(parametros!$D$5),B491&gt;=parametros!$C$5,B491&lt;=parametros!$D$5),"C3",IF(AND(ISNUMBER(parametros!$C$6),ISNUMBER(parametros!$D$6),B491&gt;=parametros!$C$6,B491&lt;=parametros!$D$6),"C4","Fora dos ciclos")))))))</f>
        <v/>
      </c>
      <c r="D491" s="100"/>
      <c r="E491" s="78" t="str">
        <f>IF(C491="","",IFERROR(VLOOKUP(C491,parametros!$A$11:$E$15,5,0),""))</f>
        <v/>
      </c>
      <c r="F491" s="79" t="str">
        <f t="shared" si="37"/>
        <v/>
      </c>
      <c r="G491" s="101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8"/>
      <c r="U491" s="218" t="str">
        <f t="shared" si="41"/>
        <v/>
      </c>
      <c r="V491" s="216" t="s">
        <v>47</v>
      </c>
      <c r="W491" s="102" t="s">
        <v>167</v>
      </c>
      <c r="X491" s="102" t="s">
        <v>168</v>
      </c>
      <c r="Y491" s="103" t="s">
        <v>169</v>
      </c>
      <c r="Z491" s="103" t="s">
        <v>170</v>
      </c>
      <c r="AA491" s="103" t="s">
        <v>47</v>
      </c>
      <c r="AB491" s="103" t="s">
        <v>171</v>
      </c>
      <c r="AC491" s="104" t="s">
        <v>172</v>
      </c>
    </row>
    <row r="492" spans="1:29" ht="25.5" customHeight="1" x14ac:dyDescent="0.35">
      <c r="A492" s="188"/>
      <c r="B492" s="190"/>
      <c r="C492" s="99" t="str">
        <f>IF(B492="","",IF(NOT(ISNUMBER(B492)),"DATA_PC invalida",IF(AND(ISNUMBER(parametros!$C$2),ISNUMBER(parametros!$D$2),B492&gt;=parametros!$C$2,B492&lt;=parametros!$D$2),"C0",IF(AND(ISNUMBER(parametros!$C$3),ISNUMBER(parametros!$D$3),B492&gt;=parametros!$C$3,B492&lt;=parametros!$D$3),"C1",IF(AND(ISNUMBER(parametros!$C$4),ISNUMBER(parametros!$D$4),B492&gt;=parametros!$C$4,B492&lt;=parametros!$D$4),"C2",IF(AND(ISNUMBER(parametros!$C$5),ISNUMBER(parametros!$D$5),B492&gt;=parametros!$C$5,B492&lt;=parametros!$D$5),"C3",IF(AND(ISNUMBER(parametros!$C$6),ISNUMBER(parametros!$D$6),B492&gt;=parametros!$C$6,B492&lt;=parametros!$D$6),"C4","Fora dos ciclos")))))))</f>
        <v/>
      </c>
      <c r="D492" s="100"/>
      <c r="E492" s="78" t="str">
        <f>IF(C492="","",IFERROR(VLOOKUP(C492,parametros!$A$11:$E$15,5,0),""))</f>
        <v/>
      </c>
      <c r="F492" s="79" t="str">
        <f t="shared" si="37"/>
        <v/>
      </c>
      <c r="G492" s="101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8"/>
      <c r="U492" s="218" t="str">
        <f t="shared" si="41"/>
        <v/>
      </c>
      <c r="V492" s="216" t="s">
        <v>47</v>
      </c>
      <c r="W492" s="102" t="s">
        <v>167</v>
      </c>
      <c r="X492" s="102" t="s">
        <v>168</v>
      </c>
      <c r="Y492" s="103" t="s">
        <v>169</v>
      </c>
      <c r="Z492" s="103" t="s">
        <v>170</v>
      </c>
      <c r="AA492" s="103" t="s">
        <v>47</v>
      </c>
      <c r="AB492" s="103" t="s">
        <v>171</v>
      </c>
      <c r="AC492" s="104" t="s">
        <v>172</v>
      </c>
    </row>
    <row r="493" spans="1:29" ht="25.5" customHeight="1" x14ac:dyDescent="0.35">
      <c r="A493" s="188"/>
      <c r="B493" s="190"/>
      <c r="C493" s="99" t="str">
        <f>IF(B493="","",IF(NOT(ISNUMBER(B493)),"DATA_PC invalida",IF(AND(ISNUMBER(parametros!$C$2),ISNUMBER(parametros!$D$2),B493&gt;=parametros!$C$2,B493&lt;=parametros!$D$2),"C0",IF(AND(ISNUMBER(parametros!$C$3),ISNUMBER(parametros!$D$3),B493&gt;=parametros!$C$3,B493&lt;=parametros!$D$3),"C1",IF(AND(ISNUMBER(parametros!$C$4),ISNUMBER(parametros!$D$4),B493&gt;=parametros!$C$4,B493&lt;=parametros!$D$4),"C2",IF(AND(ISNUMBER(parametros!$C$5),ISNUMBER(parametros!$D$5),B493&gt;=parametros!$C$5,B493&lt;=parametros!$D$5),"C3",IF(AND(ISNUMBER(parametros!$C$6),ISNUMBER(parametros!$D$6),B493&gt;=parametros!$C$6,B493&lt;=parametros!$D$6),"C4","Fora dos ciclos")))))))</f>
        <v/>
      </c>
      <c r="D493" s="100"/>
      <c r="E493" s="78" t="str">
        <f>IF(C493="","",IFERROR(VLOOKUP(C493,parametros!$A$11:$E$15,5,0),""))</f>
        <v/>
      </c>
      <c r="F493" s="79" t="str">
        <f t="shared" si="37"/>
        <v/>
      </c>
      <c r="G493" s="101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8"/>
      <c r="U493" s="218" t="str">
        <f t="shared" si="41"/>
        <v/>
      </c>
      <c r="V493" s="216" t="s">
        <v>47</v>
      </c>
      <c r="W493" s="102" t="s">
        <v>167</v>
      </c>
      <c r="X493" s="102" t="s">
        <v>168</v>
      </c>
      <c r="Y493" s="103" t="s">
        <v>169</v>
      </c>
      <c r="Z493" s="103" t="s">
        <v>170</v>
      </c>
      <c r="AA493" s="103" t="s">
        <v>47</v>
      </c>
      <c r="AB493" s="103" t="s">
        <v>171</v>
      </c>
      <c r="AC493" s="104" t="s">
        <v>172</v>
      </c>
    </row>
    <row r="494" spans="1:29" ht="25.5" customHeight="1" x14ac:dyDescent="0.35">
      <c r="A494" s="188"/>
      <c r="B494" s="190"/>
      <c r="C494" s="99" t="str">
        <f>IF(B494="","",IF(NOT(ISNUMBER(B494)),"DATA_PC invalida",IF(AND(ISNUMBER(parametros!$C$2),ISNUMBER(parametros!$D$2),B494&gt;=parametros!$C$2,B494&lt;=parametros!$D$2),"C0",IF(AND(ISNUMBER(parametros!$C$3),ISNUMBER(parametros!$D$3),B494&gt;=parametros!$C$3,B494&lt;=parametros!$D$3),"C1",IF(AND(ISNUMBER(parametros!$C$4),ISNUMBER(parametros!$D$4),B494&gt;=parametros!$C$4,B494&lt;=parametros!$D$4),"C2",IF(AND(ISNUMBER(parametros!$C$5),ISNUMBER(parametros!$D$5),B494&gt;=parametros!$C$5,B494&lt;=parametros!$D$5),"C3",IF(AND(ISNUMBER(parametros!$C$6),ISNUMBER(parametros!$D$6),B494&gt;=parametros!$C$6,B494&lt;=parametros!$D$6),"C4","Fora dos ciclos")))))))</f>
        <v/>
      </c>
      <c r="D494" s="100"/>
      <c r="E494" s="78" t="str">
        <f>IF(C494="","",IFERROR(VLOOKUP(C494,parametros!$A$11:$E$15,5,0),""))</f>
        <v/>
      </c>
      <c r="F494" s="79" t="str">
        <f t="shared" si="37"/>
        <v/>
      </c>
      <c r="G494" s="101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8"/>
      <c r="U494" s="218" t="str">
        <f t="shared" si="41"/>
        <v/>
      </c>
      <c r="V494" s="216" t="s">
        <v>47</v>
      </c>
      <c r="W494" s="102" t="s">
        <v>167</v>
      </c>
      <c r="X494" s="102" t="s">
        <v>168</v>
      </c>
      <c r="Y494" s="103" t="s">
        <v>169</v>
      </c>
      <c r="Z494" s="103" t="s">
        <v>170</v>
      </c>
      <c r="AA494" s="103" t="s">
        <v>47</v>
      </c>
      <c r="AB494" s="103" t="s">
        <v>171</v>
      </c>
      <c r="AC494" s="104" t="s">
        <v>172</v>
      </c>
    </row>
    <row r="495" spans="1:29" ht="25.5" customHeight="1" x14ac:dyDescent="0.35">
      <c r="A495" s="188"/>
      <c r="B495" s="190"/>
      <c r="C495" s="99" t="str">
        <f>IF(B495="","",IF(NOT(ISNUMBER(B495)),"DATA_PC invalida",IF(AND(ISNUMBER(parametros!$C$2),ISNUMBER(parametros!$D$2),B495&gt;=parametros!$C$2,B495&lt;=parametros!$D$2),"C0",IF(AND(ISNUMBER(parametros!$C$3),ISNUMBER(parametros!$D$3),B495&gt;=parametros!$C$3,B495&lt;=parametros!$D$3),"C1",IF(AND(ISNUMBER(parametros!$C$4),ISNUMBER(parametros!$D$4),B495&gt;=parametros!$C$4,B495&lt;=parametros!$D$4),"C2",IF(AND(ISNUMBER(parametros!$C$5),ISNUMBER(parametros!$D$5),B495&gt;=parametros!$C$5,B495&lt;=parametros!$D$5),"C3",IF(AND(ISNUMBER(parametros!$C$6),ISNUMBER(parametros!$D$6),B495&gt;=parametros!$C$6,B495&lt;=parametros!$D$6),"C4","Fora dos ciclos")))))))</f>
        <v/>
      </c>
      <c r="D495" s="100"/>
      <c r="E495" s="78" t="str">
        <f>IF(C495="","",IFERROR(VLOOKUP(C495,parametros!$A$11:$E$15,5,0),""))</f>
        <v/>
      </c>
      <c r="F495" s="79" t="str">
        <f t="shared" si="37"/>
        <v/>
      </c>
      <c r="G495" s="101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8"/>
      <c r="U495" s="218" t="str">
        <f t="shared" si="41"/>
        <v/>
      </c>
      <c r="V495" s="216" t="s">
        <v>47</v>
      </c>
      <c r="W495" s="102" t="s">
        <v>167</v>
      </c>
      <c r="X495" s="102" t="s">
        <v>168</v>
      </c>
      <c r="Y495" s="103" t="s">
        <v>169</v>
      </c>
      <c r="Z495" s="103" t="s">
        <v>170</v>
      </c>
      <c r="AA495" s="103" t="s">
        <v>47</v>
      </c>
      <c r="AB495" s="103" t="s">
        <v>171</v>
      </c>
      <c r="AC495" s="104" t="s">
        <v>172</v>
      </c>
    </row>
    <row r="496" spans="1:29" ht="25.5" customHeight="1" x14ac:dyDescent="0.35">
      <c r="A496" s="188"/>
      <c r="B496" s="190"/>
      <c r="C496" s="99" t="str">
        <f>IF(B496="","",IF(NOT(ISNUMBER(B496)),"DATA_PC invalida",IF(AND(ISNUMBER(parametros!$C$2),ISNUMBER(parametros!$D$2),B496&gt;=parametros!$C$2,B496&lt;=parametros!$D$2),"C0",IF(AND(ISNUMBER(parametros!$C$3),ISNUMBER(parametros!$D$3),B496&gt;=parametros!$C$3,B496&lt;=parametros!$D$3),"C1",IF(AND(ISNUMBER(parametros!$C$4),ISNUMBER(parametros!$D$4),B496&gt;=parametros!$C$4,B496&lt;=parametros!$D$4),"C2",IF(AND(ISNUMBER(parametros!$C$5),ISNUMBER(parametros!$D$5),B496&gt;=parametros!$C$5,B496&lt;=parametros!$D$5),"C3",IF(AND(ISNUMBER(parametros!$C$6),ISNUMBER(parametros!$D$6),B496&gt;=parametros!$C$6,B496&lt;=parametros!$D$6),"C4","Fora dos ciclos")))))))</f>
        <v/>
      </c>
      <c r="D496" s="100"/>
      <c r="E496" s="78" t="str">
        <f>IF(C496="","",IFERROR(VLOOKUP(C496,parametros!$A$11:$E$15,5,0),""))</f>
        <v/>
      </c>
      <c r="F496" s="79" t="str">
        <f t="shared" si="37"/>
        <v/>
      </c>
      <c r="G496" s="101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8"/>
      <c r="U496" s="218" t="str">
        <f t="shared" si="41"/>
        <v/>
      </c>
      <c r="V496" s="216" t="s">
        <v>47</v>
      </c>
      <c r="W496" s="102" t="s">
        <v>167</v>
      </c>
      <c r="X496" s="102" t="s">
        <v>168</v>
      </c>
      <c r="Y496" s="103" t="s">
        <v>169</v>
      </c>
      <c r="Z496" s="103" t="s">
        <v>170</v>
      </c>
      <c r="AA496" s="103" t="s">
        <v>47</v>
      </c>
      <c r="AB496" s="103" t="s">
        <v>171</v>
      </c>
      <c r="AC496" s="104" t="s">
        <v>172</v>
      </c>
    </row>
    <row r="497" spans="1:29" ht="25.5" customHeight="1" x14ac:dyDescent="0.35">
      <c r="A497" s="188"/>
      <c r="B497" s="190"/>
      <c r="C497" s="99" t="str">
        <f>IF(B497="","",IF(NOT(ISNUMBER(B497)),"DATA_PC invalida",IF(AND(ISNUMBER(parametros!$C$2),ISNUMBER(parametros!$D$2),B497&gt;=parametros!$C$2,B497&lt;=parametros!$D$2),"C0",IF(AND(ISNUMBER(parametros!$C$3),ISNUMBER(parametros!$D$3),B497&gt;=parametros!$C$3,B497&lt;=parametros!$D$3),"C1",IF(AND(ISNUMBER(parametros!$C$4),ISNUMBER(parametros!$D$4),B497&gt;=parametros!$C$4,B497&lt;=parametros!$D$4),"C2",IF(AND(ISNUMBER(parametros!$C$5),ISNUMBER(parametros!$D$5),B497&gt;=parametros!$C$5,B497&lt;=parametros!$D$5),"C3",IF(AND(ISNUMBER(parametros!$C$6),ISNUMBER(parametros!$D$6),B497&gt;=parametros!$C$6,B497&lt;=parametros!$D$6),"C4","Fora dos ciclos")))))))</f>
        <v/>
      </c>
      <c r="D497" s="100"/>
      <c r="E497" s="78" t="str">
        <f>IF(C497="","",IFERROR(VLOOKUP(C497,parametros!$A$11:$E$15,5,0),""))</f>
        <v/>
      </c>
      <c r="F497" s="79" t="str">
        <f t="shared" si="37"/>
        <v/>
      </c>
      <c r="G497" s="101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8"/>
      <c r="U497" s="218" t="str">
        <f t="shared" si="41"/>
        <v/>
      </c>
      <c r="V497" s="216" t="s">
        <v>47</v>
      </c>
      <c r="W497" s="102" t="s">
        <v>167</v>
      </c>
      <c r="X497" s="102" t="s">
        <v>168</v>
      </c>
      <c r="Y497" s="103" t="s">
        <v>169</v>
      </c>
      <c r="Z497" s="103" t="s">
        <v>170</v>
      </c>
      <c r="AA497" s="103" t="s">
        <v>47</v>
      </c>
      <c r="AB497" s="103" t="s">
        <v>171</v>
      </c>
      <c r="AC497" s="104" t="s">
        <v>172</v>
      </c>
    </row>
    <row r="498" spans="1:29" ht="25.5" customHeight="1" x14ac:dyDescent="0.35">
      <c r="A498" s="188"/>
      <c r="B498" s="190"/>
      <c r="C498" s="99" t="str">
        <f>IF(B498="","",IF(NOT(ISNUMBER(B498)),"DATA_PC invalida",IF(AND(ISNUMBER(parametros!$C$2),ISNUMBER(parametros!$D$2),B498&gt;=parametros!$C$2,B498&lt;=parametros!$D$2),"C0",IF(AND(ISNUMBER(parametros!$C$3),ISNUMBER(parametros!$D$3),B498&gt;=parametros!$C$3,B498&lt;=parametros!$D$3),"C1",IF(AND(ISNUMBER(parametros!$C$4),ISNUMBER(parametros!$D$4),B498&gt;=parametros!$C$4,B498&lt;=parametros!$D$4),"C2",IF(AND(ISNUMBER(parametros!$C$5),ISNUMBER(parametros!$D$5),B498&gt;=parametros!$C$5,B498&lt;=parametros!$D$5),"C3",IF(AND(ISNUMBER(parametros!$C$6),ISNUMBER(parametros!$D$6),B498&gt;=parametros!$C$6,B498&lt;=parametros!$D$6),"C4","Fora dos ciclos")))))))</f>
        <v/>
      </c>
      <c r="D498" s="100"/>
      <c r="E498" s="78" t="str">
        <f>IF(C498="","",IFERROR(VLOOKUP(C498,parametros!$A$11:$E$15,5,0),""))</f>
        <v/>
      </c>
      <c r="F498" s="79" t="str">
        <f t="shared" si="37"/>
        <v/>
      </c>
      <c r="G498" s="101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8"/>
      <c r="U498" s="218" t="str">
        <f t="shared" si="41"/>
        <v/>
      </c>
      <c r="V498" s="216" t="s">
        <v>47</v>
      </c>
      <c r="W498" s="102" t="s">
        <v>167</v>
      </c>
      <c r="X498" s="102" t="s">
        <v>168</v>
      </c>
      <c r="Y498" s="103" t="s">
        <v>169</v>
      </c>
      <c r="Z498" s="103" t="s">
        <v>170</v>
      </c>
      <c r="AA498" s="103" t="s">
        <v>47</v>
      </c>
      <c r="AB498" s="103" t="s">
        <v>171</v>
      </c>
      <c r="AC498" s="104" t="s">
        <v>172</v>
      </c>
    </row>
    <row r="499" spans="1:29" ht="25.5" customHeight="1" x14ac:dyDescent="0.35">
      <c r="A499" s="188"/>
      <c r="B499" s="190"/>
      <c r="C499" s="99" t="str">
        <f>IF(B499="","",IF(NOT(ISNUMBER(B499)),"DATA_PC invalida",IF(AND(ISNUMBER(parametros!$C$2),ISNUMBER(parametros!$D$2),B499&gt;=parametros!$C$2,B499&lt;=parametros!$D$2),"C0",IF(AND(ISNUMBER(parametros!$C$3),ISNUMBER(parametros!$D$3),B499&gt;=parametros!$C$3,B499&lt;=parametros!$D$3),"C1",IF(AND(ISNUMBER(parametros!$C$4),ISNUMBER(parametros!$D$4),B499&gt;=parametros!$C$4,B499&lt;=parametros!$D$4),"C2",IF(AND(ISNUMBER(parametros!$C$5),ISNUMBER(parametros!$D$5),B499&gt;=parametros!$C$5,B499&lt;=parametros!$D$5),"C3",IF(AND(ISNUMBER(parametros!$C$6),ISNUMBER(parametros!$D$6),B499&gt;=parametros!$C$6,B499&lt;=parametros!$D$6),"C4","Fora dos ciclos")))))))</f>
        <v/>
      </c>
      <c r="D499" s="100"/>
      <c r="E499" s="78" t="str">
        <f>IF(C499="","",IFERROR(VLOOKUP(C499,parametros!$A$11:$E$15,5,0),""))</f>
        <v/>
      </c>
      <c r="F499" s="79" t="str">
        <f t="shared" si="37"/>
        <v/>
      </c>
      <c r="G499" s="101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8"/>
      <c r="U499" s="218" t="str">
        <f t="shared" si="41"/>
        <v/>
      </c>
      <c r="V499" s="216" t="s">
        <v>47</v>
      </c>
      <c r="W499" s="102" t="s">
        <v>167</v>
      </c>
      <c r="X499" s="102" t="s">
        <v>168</v>
      </c>
      <c r="Y499" s="103" t="s">
        <v>169</v>
      </c>
      <c r="Z499" s="103" t="s">
        <v>170</v>
      </c>
      <c r="AA499" s="103" t="s">
        <v>47</v>
      </c>
      <c r="AB499" s="103" t="s">
        <v>171</v>
      </c>
      <c r="AC499" s="104" t="s">
        <v>172</v>
      </c>
    </row>
    <row r="500" spans="1:29" ht="25.5" customHeight="1" x14ac:dyDescent="0.35">
      <c r="A500" s="188"/>
      <c r="B500" s="190"/>
      <c r="C500" s="99" t="str">
        <f>IF(B500="","",IF(NOT(ISNUMBER(B500)),"DATA_PC invalida",IF(AND(ISNUMBER(parametros!$C$2),ISNUMBER(parametros!$D$2),B500&gt;=parametros!$C$2,B500&lt;=parametros!$D$2),"C0",IF(AND(ISNUMBER(parametros!$C$3),ISNUMBER(parametros!$D$3),B500&gt;=parametros!$C$3,B500&lt;=parametros!$D$3),"C1",IF(AND(ISNUMBER(parametros!$C$4),ISNUMBER(parametros!$D$4),B500&gt;=parametros!$C$4,B500&lt;=parametros!$D$4),"C2",IF(AND(ISNUMBER(parametros!$C$5),ISNUMBER(parametros!$D$5),B500&gt;=parametros!$C$5,B500&lt;=parametros!$D$5),"C3",IF(AND(ISNUMBER(parametros!$C$6),ISNUMBER(parametros!$D$6),B500&gt;=parametros!$C$6,B500&lt;=parametros!$D$6),"C4","Fora dos ciclos")))))))</f>
        <v/>
      </c>
      <c r="D500" s="100"/>
      <c r="E500" s="78" t="str">
        <f>IF(C500="","",IFERROR(VLOOKUP(C500,parametros!$A$11:$E$15,5,0),""))</f>
        <v/>
      </c>
      <c r="F500" s="79" t="str">
        <f t="shared" si="37"/>
        <v/>
      </c>
      <c r="G500" s="101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8"/>
      <c r="U500" s="218" t="str">
        <f t="shared" si="41"/>
        <v/>
      </c>
      <c r="V500" s="216" t="s">
        <v>47</v>
      </c>
      <c r="W500" s="102" t="s">
        <v>167</v>
      </c>
      <c r="X500" s="102" t="s">
        <v>168</v>
      </c>
      <c r="Y500" s="103" t="s">
        <v>169</v>
      </c>
      <c r="Z500" s="103" t="s">
        <v>170</v>
      </c>
      <c r="AA500" s="103" t="s">
        <v>47</v>
      </c>
      <c r="AB500" s="103" t="s">
        <v>171</v>
      </c>
      <c r="AC500" s="104" t="s">
        <v>172</v>
      </c>
    </row>
    <row r="501" spans="1:29" ht="25.5" customHeight="1" x14ac:dyDescent="0.35">
      <c r="A501" s="188"/>
      <c r="B501" s="190"/>
      <c r="C501" s="99" t="str">
        <f>IF(B501="","",IF(NOT(ISNUMBER(B501)),"DATA_PC invalida",IF(AND(ISNUMBER(parametros!$C$2),ISNUMBER(parametros!$D$2),B501&gt;=parametros!$C$2,B501&lt;=parametros!$D$2),"C0",IF(AND(ISNUMBER(parametros!$C$3),ISNUMBER(parametros!$D$3),B501&gt;=parametros!$C$3,B501&lt;=parametros!$D$3),"C1",IF(AND(ISNUMBER(parametros!$C$4),ISNUMBER(parametros!$D$4),B501&gt;=parametros!$C$4,B501&lt;=parametros!$D$4),"C2",IF(AND(ISNUMBER(parametros!$C$5),ISNUMBER(parametros!$D$5),B501&gt;=parametros!$C$5,B501&lt;=parametros!$D$5),"C3",IF(AND(ISNUMBER(parametros!$C$6),ISNUMBER(parametros!$D$6),B501&gt;=parametros!$C$6,B501&lt;=parametros!$D$6),"C4","Fora dos ciclos")))))))</f>
        <v/>
      </c>
      <c r="D501" s="100"/>
      <c r="E501" s="78" t="str">
        <f>IF(C501="","",IFERROR(VLOOKUP(C501,parametros!$A$11:$E$15,5,0),""))</f>
        <v/>
      </c>
      <c r="F501" s="79" t="str">
        <f t="shared" si="37"/>
        <v/>
      </c>
      <c r="G501" s="101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8"/>
      <c r="U501" s="218" t="str">
        <f t="shared" si="41"/>
        <v/>
      </c>
      <c r="V501" s="216" t="s">
        <v>47</v>
      </c>
      <c r="W501" s="102" t="s">
        <v>167</v>
      </c>
      <c r="X501" s="102" t="s">
        <v>168</v>
      </c>
      <c r="Y501" s="103" t="s">
        <v>169</v>
      </c>
      <c r="Z501" s="103" t="s">
        <v>170</v>
      </c>
      <c r="AA501" s="103" t="s">
        <v>47</v>
      </c>
      <c r="AB501" s="103" t="s">
        <v>171</v>
      </c>
      <c r="AC501" s="104" t="s">
        <v>172</v>
      </c>
    </row>
    <row r="502" spans="1:29" ht="25.5" customHeight="1" x14ac:dyDescent="0.35">
      <c r="A502" s="188"/>
      <c r="B502" s="190"/>
      <c r="C502" s="99" t="str">
        <f>IF(B502="","",IF(NOT(ISNUMBER(B502)),"DATA_PC invalida",IF(AND(ISNUMBER(parametros!$C$2),ISNUMBER(parametros!$D$2),B502&gt;=parametros!$C$2,B502&lt;=parametros!$D$2),"C0",IF(AND(ISNUMBER(parametros!$C$3),ISNUMBER(parametros!$D$3),B502&gt;=parametros!$C$3,B502&lt;=parametros!$D$3),"C1",IF(AND(ISNUMBER(parametros!$C$4),ISNUMBER(parametros!$D$4),B502&gt;=parametros!$C$4,B502&lt;=parametros!$D$4),"C2",IF(AND(ISNUMBER(parametros!$C$5),ISNUMBER(parametros!$D$5),B502&gt;=parametros!$C$5,B502&lt;=parametros!$D$5),"C3",IF(AND(ISNUMBER(parametros!$C$6),ISNUMBER(parametros!$D$6),B502&gt;=parametros!$C$6,B502&lt;=parametros!$D$6),"C4","Fora dos ciclos")))))))</f>
        <v/>
      </c>
      <c r="D502" s="100"/>
      <c r="E502" s="78" t="str">
        <f>IF(C502="","",IFERROR(VLOOKUP(C502,parametros!$A$11:$E$15,5,0),""))</f>
        <v/>
      </c>
      <c r="F502" s="79" t="str">
        <f t="shared" si="37"/>
        <v/>
      </c>
      <c r="G502" s="101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8"/>
      <c r="U502" s="218" t="str">
        <f t="shared" si="41"/>
        <v/>
      </c>
      <c r="V502" s="216" t="s">
        <v>47</v>
      </c>
      <c r="W502" s="102" t="s">
        <v>167</v>
      </c>
      <c r="X502" s="102" t="s">
        <v>168</v>
      </c>
      <c r="Y502" s="103" t="s">
        <v>169</v>
      </c>
      <c r="Z502" s="103" t="s">
        <v>170</v>
      </c>
      <c r="AA502" s="103" t="s">
        <v>47</v>
      </c>
      <c r="AB502" s="103" t="s">
        <v>171</v>
      </c>
      <c r="AC502" s="104" t="s">
        <v>172</v>
      </c>
    </row>
    <row r="503" spans="1:29" ht="25.5" customHeight="1" x14ac:dyDescent="0.35">
      <c r="A503" s="188"/>
      <c r="B503" s="190"/>
      <c r="C503" s="99" t="str">
        <f>IF(B503="","",IF(NOT(ISNUMBER(B503)),"DATA_PC invalida",IF(AND(ISNUMBER(parametros!$C$2),ISNUMBER(parametros!$D$2),B503&gt;=parametros!$C$2,B503&lt;=parametros!$D$2),"C0",IF(AND(ISNUMBER(parametros!$C$3),ISNUMBER(parametros!$D$3),B503&gt;=parametros!$C$3,B503&lt;=parametros!$D$3),"C1",IF(AND(ISNUMBER(parametros!$C$4),ISNUMBER(parametros!$D$4),B503&gt;=parametros!$C$4,B503&lt;=parametros!$D$4),"C2",IF(AND(ISNUMBER(parametros!$C$5),ISNUMBER(parametros!$D$5),B503&gt;=parametros!$C$5,B503&lt;=parametros!$D$5),"C3",IF(AND(ISNUMBER(parametros!$C$6),ISNUMBER(parametros!$D$6),B503&gt;=parametros!$C$6,B503&lt;=parametros!$D$6),"C4","Fora dos ciclos")))))))</f>
        <v/>
      </c>
      <c r="D503" s="100"/>
      <c r="E503" s="78" t="str">
        <f>IF(C503="","",IFERROR(VLOOKUP(C503,parametros!$A$11:$E$15,5,0),""))</f>
        <v/>
      </c>
      <c r="F503" s="79" t="str">
        <f t="shared" si="37"/>
        <v/>
      </c>
      <c r="G503" s="101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8"/>
      <c r="U503" s="218" t="str">
        <f t="shared" si="41"/>
        <v/>
      </c>
      <c r="V503" s="216" t="s">
        <v>47</v>
      </c>
      <c r="W503" s="102" t="s">
        <v>167</v>
      </c>
      <c r="X503" s="102" t="s">
        <v>168</v>
      </c>
      <c r="Y503" s="103" t="s">
        <v>169</v>
      </c>
      <c r="Z503" s="103" t="s">
        <v>170</v>
      </c>
      <c r="AA503" s="103" t="s">
        <v>47</v>
      </c>
      <c r="AB503" s="103" t="s">
        <v>171</v>
      </c>
      <c r="AC503" s="104" t="s">
        <v>172</v>
      </c>
    </row>
    <row r="504" spans="1:29" ht="25.5" customHeight="1" x14ac:dyDescent="0.35">
      <c r="A504" s="188"/>
      <c r="B504" s="190"/>
      <c r="C504" s="99" t="str">
        <f>IF(B504="","",IF(NOT(ISNUMBER(B504)),"DATA_PC invalida",IF(AND(ISNUMBER(parametros!$C$2),ISNUMBER(parametros!$D$2),B504&gt;=parametros!$C$2,B504&lt;=parametros!$D$2),"C0",IF(AND(ISNUMBER(parametros!$C$3),ISNUMBER(parametros!$D$3),B504&gt;=parametros!$C$3,B504&lt;=parametros!$D$3),"C1",IF(AND(ISNUMBER(parametros!$C$4),ISNUMBER(parametros!$D$4),B504&gt;=parametros!$C$4,B504&lt;=parametros!$D$4),"C2",IF(AND(ISNUMBER(parametros!$C$5),ISNUMBER(parametros!$D$5),B504&gt;=parametros!$C$5,B504&lt;=parametros!$D$5),"C3",IF(AND(ISNUMBER(parametros!$C$6),ISNUMBER(parametros!$D$6),B504&gt;=parametros!$C$6,B504&lt;=parametros!$D$6),"C4","Fora dos ciclos")))))))</f>
        <v/>
      </c>
      <c r="D504" s="100"/>
      <c r="E504" s="78" t="str">
        <f>IF(C504="","",IFERROR(VLOOKUP(C504,parametros!$A$11:$E$15,5,0),""))</f>
        <v/>
      </c>
      <c r="F504" s="79" t="str">
        <f t="shared" si="37"/>
        <v/>
      </c>
      <c r="G504" s="101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8"/>
      <c r="U504" s="218" t="str">
        <f t="shared" si="41"/>
        <v/>
      </c>
      <c r="V504" s="216" t="s">
        <v>47</v>
      </c>
      <c r="W504" s="102" t="s">
        <v>167</v>
      </c>
      <c r="X504" s="102" t="s">
        <v>168</v>
      </c>
      <c r="Y504" s="103" t="s">
        <v>169</v>
      </c>
      <c r="Z504" s="103" t="s">
        <v>170</v>
      </c>
      <c r="AA504" s="103" t="s">
        <v>47</v>
      </c>
      <c r="AB504" s="103" t="s">
        <v>171</v>
      </c>
      <c r="AC504" s="104" t="s">
        <v>172</v>
      </c>
    </row>
    <row r="505" spans="1:29" ht="25.5" customHeight="1" x14ac:dyDescent="0.35">
      <c r="A505" s="188"/>
      <c r="B505" s="190"/>
      <c r="C505" s="99" t="str">
        <f>IF(B505="","",IF(NOT(ISNUMBER(B505)),"DATA_PC invalida",IF(AND(ISNUMBER(parametros!$C$2),ISNUMBER(parametros!$D$2),B505&gt;=parametros!$C$2,B505&lt;=parametros!$D$2),"C0",IF(AND(ISNUMBER(parametros!$C$3),ISNUMBER(parametros!$D$3),B505&gt;=parametros!$C$3,B505&lt;=parametros!$D$3),"C1",IF(AND(ISNUMBER(parametros!$C$4),ISNUMBER(parametros!$D$4),B505&gt;=parametros!$C$4,B505&lt;=parametros!$D$4),"C2",IF(AND(ISNUMBER(parametros!$C$5),ISNUMBER(parametros!$D$5),B505&gt;=parametros!$C$5,B505&lt;=parametros!$D$5),"C3",IF(AND(ISNUMBER(parametros!$C$6),ISNUMBER(parametros!$D$6),B505&gt;=parametros!$C$6,B505&lt;=parametros!$D$6),"C4","Fora dos ciclos")))))))</f>
        <v/>
      </c>
      <c r="D505" s="100"/>
      <c r="E505" s="78" t="str">
        <f>IF(C505="","",IFERROR(VLOOKUP(C505,parametros!$A$11:$E$15,5,0),""))</f>
        <v/>
      </c>
      <c r="F505" s="79" t="str">
        <f t="shared" si="37"/>
        <v/>
      </c>
      <c r="G505" s="101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8"/>
      <c r="U505" s="218" t="str">
        <f t="shared" si="41"/>
        <v/>
      </c>
      <c r="V505" s="216" t="s">
        <v>47</v>
      </c>
      <c r="W505" s="102" t="s">
        <v>167</v>
      </c>
      <c r="X505" s="102" t="s">
        <v>168</v>
      </c>
      <c r="Y505" s="103" t="s">
        <v>169</v>
      </c>
      <c r="Z505" s="103" t="s">
        <v>170</v>
      </c>
      <c r="AA505" s="103" t="s">
        <v>47</v>
      </c>
      <c r="AB505" s="103" t="s">
        <v>171</v>
      </c>
      <c r="AC505" s="104" t="s">
        <v>172</v>
      </c>
    </row>
    <row r="506" spans="1:29" ht="25.5" customHeight="1" x14ac:dyDescent="0.35">
      <c r="A506" s="188"/>
      <c r="B506" s="190"/>
      <c r="C506" s="99" t="str">
        <f>IF(B506="","",IF(NOT(ISNUMBER(B506)),"DATA_PC invalida",IF(AND(ISNUMBER(parametros!$C$2),ISNUMBER(parametros!$D$2),B506&gt;=parametros!$C$2,B506&lt;=parametros!$D$2),"C0",IF(AND(ISNUMBER(parametros!$C$3),ISNUMBER(parametros!$D$3),B506&gt;=parametros!$C$3,B506&lt;=parametros!$D$3),"C1",IF(AND(ISNUMBER(parametros!$C$4),ISNUMBER(parametros!$D$4),B506&gt;=parametros!$C$4,B506&lt;=parametros!$D$4),"C2",IF(AND(ISNUMBER(parametros!$C$5),ISNUMBER(parametros!$D$5),B506&gt;=parametros!$C$5,B506&lt;=parametros!$D$5),"C3",IF(AND(ISNUMBER(parametros!$C$6),ISNUMBER(parametros!$D$6),B506&gt;=parametros!$C$6,B506&lt;=parametros!$D$6),"C4","Fora dos ciclos")))))))</f>
        <v/>
      </c>
      <c r="D506" s="100"/>
      <c r="E506" s="78" t="str">
        <f>IF(C506="","",IFERROR(VLOOKUP(C506,parametros!$A$11:$E$15,5,0),""))</f>
        <v/>
      </c>
      <c r="F506" s="79" t="str">
        <f t="shared" si="37"/>
        <v/>
      </c>
      <c r="G506" s="101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8"/>
      <c r="U506" s="218" t="str">
        <f t="shared" si="41"/>
        <v/>
      </c>
      <c r="V506" s="216" t="s">
        <v>47</v>
      </c>
      <c r="W506" s="102" t="s">
        <v>167</v>
      </c>
      <c r="X506" s="102" t="s">
        <v>168</v>
      </c>
      <c r="Y506" s="103" t="s">
        <v>169</v>
      </c>
      <c r="Z506" s="103" t="s">
        <v>170</v>
      </c>
      <c r="AA506" s="103" t="s">
        <v>47</v>
      </c>
      <c r="AB506" s="103" t="s">
        <v>171</v>
      </c>
      <c r="AC506" s="104" t="s">
        <v>172</v>
      </c>
    </row>
    <row r="507" spans="1:29" ht="25.5" customHeight="1" x14ac:dyDescent="0.35">
      <c r="A507" s="188"/>
      <c r="B507" s="190"/>
      <c r="C507" s="99" t="str">
        <f>IF(B507="","",IF(NOT(ISNUMBER(B507)),"DATA_PC invalida",IF(AND(ISNUMBER(parametros!$C$2),ISNUMBER(parametros!$D$2),B507&gt;=parametros!$C$2,B507&lt;=parametros!$D$2),"C0",IF(AND(ISNUMBER(parametros!$C$3),ISNUMBER(parametros!$D$3),B507&gt;=parametros!$C$3,B507&lt;=parametros!$D$3),"C1",IF(AND(ISNUMBER(parametros!$C$4),ISNUMBER(parametros!$D$4),B507&gt;=parametros!$C$4,B507&lt;=parametros!$D$4),"C2",IF(AND(ISNUMBER(parametros!$C$5),ISNUMBER(parametros!$D$5),B507&gt;=parametros!$C$5,B507&lt;=parametros!$D$5),"C3",IF(AND(ISNUMBER(parametros!$C$6),ISNUMBER(parametros!$D$6),B507&gt;=parametros!$C$6,B507&lt;=parametros!$D$6),"C4","Fora dos ciclos")))))))</f>
        <v/>
      </c>
      <c r="D507" s="100"/>
      <c r="E507" s="78" t="str">
        <f>IF(C507="","",IFERROR(VLOOKUP(C507,parametros!$A$11:$E$15,5,0),""))</f>
        <v/>
      </c>
      <c r="F507" s="79" t="str">
        <f t="shared" si="37"/>
        <v/>
      </c>
      <c r="G507" s="101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8"/>
      <c r="U507" s="218" t="str">
        <f t="shared" si="41"/>
        <v/>
      </c>
      <c r="V507" s="216" t="s">
        <v>47</v>
      </c>
      <c r="W507" s="102" t="s">
        <v>167</v>
      </c>
      <c r="X507" s="102" t="s">
        <v>168</v>
      </c>
      <c r="Y507" s="103" t="s">
        <v>169</v>
      </c>
      <c r="Z507" s="103" t="s">
        <v>170</v>
      </c>
      <c r="AA507" s="103" t="s">
        <v>47</v>
      </c>
      <c r="AB507" s="103" t="s">
        <v>171</v>
      </c>
      <c r="AC507" s="104" t="s">
        <v>172</v>
      </c>
    </row>
    <row r="508" spans="1:29" ht="25.5" customHeight="1" x14ac:dyDescent="0.35">
      <c r="A508" s="188"/>
      <c r="B508" s="190"/>
      <c r="C508" s="99" t="str">
        <f>IF(B508="","",IF(NOT(ISNUMBER(B508)),"DATA_PC invalida",IF(AND(ISNUMBER(parametros!$C$2),ISNUMBER(parametros!$D$2),B508&gt;=parametros!$C$2,B508&lt;=parametros!$D$2),"C0",IF(AND(ISNUMBER(parametros!$C$3),ISNUMBER(parametros!$D$3),B508&gt;=parametros!$C$3,B508&lt;=parametros!$D$3),"C1",IF(AND(ISNUMBER(parametros!$C$4),ISNUMBER(parametros!$D$4),B508&gt;=parametros!$C$4,B508&lt;=parametros!$D$4),"C2",IF(AND(ISNUMBER(parametros!$C$5),ISNUMBER(parametros!$D$5),B508&gt;=parametros!$C$5,B508&lt;=parametros!$D$5),"C3",IF(AND(ISNUMBER(parametros!$C$6),ISNUMBER(parametros!$D$6),B508&gt;=parametros!$C$6,B508&lt;=parametros!$D$6),"C4","Fora dos ciclos")))))))</f>
        <v/>
      </c>
      <c r="D508" s="100"/>
      <c r="E508" s="78" t="str">
        <f>IF(C508="","",IFERROR(VLOOKUP(C508,parametros!$A$11:$E$15,5,0),""))</f>
        <v/>
      </c>
      <c r="F508" s="79" t="str">
        <f t="shared" si="37"/>
        <v/>
      </c>
      <c r="G508" s="101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8"/>
      <c r="U508" s="218" t="str">
        <f t="shared" si="41"/>
        <v/>
      </c>
      <c r="V508" s="216" t="s">
        <v>47</v>
      </c>
      <c r="W508" s="102" t="s">
        <v>167</v>
      </c>
      <c r="X508" s="102" t="s">
        <v>168</v>
      </c>
      <c r="Y508" s="103" t="s">
        <v>169</v>
      </c>
      <c r="Z508" s="103" t="s">
        <v>170</v>
      </c>
      <c r="AA508" s="103" t="s">
        <v>47</v>
      </c>
      <c r="AB508" s="103" t="s">
        <v>171</v>
      </c>
      <c r="AC508" s="104" t="s">
        <v>172</v>
      </c>
    </row>
    <row r="509" spans="1:29" ht="25.5" customHeight="1" x14ac:dyDescent="0.35">
      <c r="A509" s="188"/>
      <c r="B509" s="190"/>
      <c r="C509" s="99" t="str">
        <f>IF(B509="","",IF(NOT(ISNUMBER(B509)),"DATA_PC invalida",IF(AND(ISNUMBER(parametros!$C$2),ISNUMBER(parametros!$D$2),B509&gt;=parametros!$C$2,B509&lt;=parametros!$D$2),"C0",IF(AND(ISNUMBER(parametros!$C$3),ISNUMBER(parametros!$D$3),B509&gt;=parametros!$C$3,B509&lt;=parametros!$D$3),"C1",IF(AND(ISNUMBER(parametros!$C$4),ISNUMBER(parametros!$D$4),B509&gt;=parametros!$C$4,B509&lt;=parametros!$D$4),"C2",IF(AND(ISNUMBER(parametros!$C$5),ISNUMBER(parametros!$D$5),B509&gt;=parametros!$C$5,B509&lt;=parametros!$D$5),"C3",IF(AND(ISNUMBER(parametros!$C$6),ISNUMBER(parametros!$D$6),B509&gt;=parametros!$C$6,B509&lt;=parametros!$D$6),"C4","Fora dos ciclos")))))))</f>
        <v/>
      </c>
      <c r="D509" s="100"/>
      <c r="E509" s="78" t="str">
        <f>IF(C509="","",IFERROR(VLOOKUP(C509,parametros!$A$11:$E$15,5,0),""))</f>
        <v/>
      </c>
      <c r="F509" s="79" t="str">
        <f t="shared" si="37"/>
        <v/>
      </c>
      <c r="G509" s="101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8"/>
      <c r="U509" s="218" t="str">
        <f t="shared" si="41"/>
        <v/>
      </c>
      <c r="V509" s="216" t="s">
        <v>47</v>
      </c>
      <c r="W509" s="102" t="s">
        <v>167</v>
      </c>
      <c r="X509" s="102" t="s">
        <v>168</v>
      </c>
      <c r="Y509" s="103" t="s">
        <v>169</v>
      </c>
      <c r="Z509" s="103" t="s">
        <v>170</v>
      </c>
      <c r="AA509" s="103" t="s">
        <v>47</v>
      </c>
      <c r="AB509" s="103" t="s">
        <v>171</v>
      </c>
      <c r="AC509" s="104" t="s">
        <v>172</v>
      </c>
    </row>
    <row r="510" spans="1:29" ht="25.5" customHeight="1" x14ac:dyDescent="0.35">
      <c r="A510" s="188"/>
      <c r="B510" s="190"/>
      <c r="C510" s="99" t="str">
        <f>IF(B510="","",IF(NOT(ISNUMBER(B510)),"DATA_PC invalida",IF(AND(ISNUMBER(parametros!$C$2),ISNUMBER(parametros!$D$2),B510&gt;=parametros!$C$2,B510&lt;=parametros!$D$2),"C0",IF(AND(ISNUMBER(parametros!$C$3),ISNUMBER(parametros!$D$3),B510&gt;=parametros!$C$3,B510&lt;=parametros!$D$3),"C1",IF(AND(ISNUMBER(parametros!$C$4),ISNUMBER(parametros!$D$4),B510&gt;=parametros!$C$4,B510&lt;=parametros!$D$4),"C2",IF(AND(ISNUMBER(parametros!$C$5),ISNUMBER(parametros!$D$5),B510&gt;=parametros!$C$5,B510&lt;=parametros!$D$5),"C3",IF(AND(ISNUMBER(parametros!$C$6),ISNUMBER(parametros!$D$6),B510&gt;=parametros!$C$6,B510&lt;=parametros!$D$6),"C4","Fora dos ciclos")))))))</f>
        <v/>
      </c>
      <c r="D510" s="100"/>
      <c r="E510" s="78" t="str">
        <f>IF(C510="","",IFERROR(VLOOKUP(C510,parametros!$A$11:$E$15,5,0),""))</f>
        <v/>
      </c>
      <c r="F510" s="79" t="str">
        <f t="shared" si="37"/>
        <v/>
      </c>
      <c r="G510" s="101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8"/>
      <c r="U510" s="218" t="str">
        <f t="shared" si="41"/>
        <v/>
      </c>
      <c r="V510" s="216" t="s">
        <v>47</v>
      </c>
      <c r="W510" s="102" t="s">
        <v>167</v>
      </c>
      <c r="X510" s="102" t="s">
        <v>168</v>
      </c>
      <c r="Y510" s="103" t="s">
        <v>169</v>
      </c>
      <c r="Z510" s="103" t="s">
        <v>170</v>
      </c>
      <c r="AA510" s="103" t="s">
        <v>47</v>
      </c>
      <c r="AB510" s="103" t="s">
        <v>171</v>
      </c>
      <c r="AC510" s="104" t="s">
        <v>172</v>
      </c>
    </row>
    <row r="511" spans="1:29" ht="25.5" customHeight="1" x14ac:dyDescent="0.35">
      <c r="A511" s="188"/>
      <c r="B511" s="190"/>
      <c r="C511" s="99" t="str">
        <f>IF(B511="","",IF(NOT(ISNUMBER(B511)),"DATA_PC invalida",IF(AND(ISNUMBER(parametros!$C$2),ISNUMBER(parametros!$D$2),B511&gt;=parametros!$C$2,B511&lt;=parametros!$D$2),"C0",IF(AND(ISNUMBER(parametros!$C$3),ISNUMBER(parametros!$D$3),B511&gt;=parametros!$C$3,B511&lt;=parametros!$D$3),"C1",IF(AND(ISNUMBER(parametros!$C$4),ISNUMBER(parametros!$D$4),B511&gt;=parametros!$C$4,B511&lt;=parametros!$D$4),"C2",IF(AND(ISNUMBER(parametros!$C$5),ISNUMBER(parametros!$D$5),B511&gt;=parametros!$C$5,B511&lt;=parametros!$D$5),"C3",IF(AND(ISNUMBER(parametros!$C$6),ISNUMBER(parametros!$D$6),B511&gt;=parametros!$C$6,B511&lt;=parametros!$D$6),"C4","Fora dos ciclos")))))))</f>
        <v/>
      </c>
      <c r="D511" s="100"/>
      <c r="E511" s="78" t="str">
        <f>IF(C511="","",IFERROR(VLOOKUP(C511,parametros!$A$11:$E$15,5,0),""))</f>
        <v/>
      </c>
      <c r="F511" s="79" t="str">
        <f t="shared" si="37"/>
        <v/>
      </c>
      <c r="G511" s="101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8"/>
      <c r="U511" s="218" t="str">
        <f t="shared" si="41"/>
        <v/>
      </c>
      <c r="V511" s="216" t="s">
        <v>47</v>
      </c>
      <c r="W511" s="102" t="s">
        <v>167</v>
      </c>
      <c r="X511" s="102" t="s">
        <v>168</v>
      </c>
      <c r="Y511" s="103" t="s">
        <v>169</v>
      </c>
      <c r="Z511" s="103" t="s">
        <v>170</v>
      </c>
      <c r="AA511" s="103" t="s">
        <v>47</v>
      </c>
      <c r="AB511" s="103" t="s">
        <v>171</v>
      </c>
      <c r="AC511" s="104" t="s">
        <v>172</v>
      </c>
    </row>
    <row r="512" spans="1:29" ht="25.5" customHeight="1" x14ac:dyDescent="0.35">
      <c r="A512" s="188"/>
      <c r="B512" s="190"/>
      <c r="C512" s="99" t="str">
        <f>IF(B512="","",IF(NOT(ISNUMBER(B512)),"DATA_PC invalida",IF(AND(ISNUMBER(parametros!$C$2),ISNUMBER(parametros!$D$2),B512&gt;=parametros!$C$2,B512&lt;=parametros!$D$2),"C0",IF(AND(ISNUMBER(parametros!$C$3),ISNUMBER(parametros!$D$3),B512&gt;=parametros!$C$3,B512&lt;=parametros!$D$3),"C1",IF(AND(ISNUMBER(parametros!$C$4),ISNUMBER(parametros!$D$4),B512&gt;=parametros!$C$4,B512&lt;=parametros!$D$4),"C2",IF(AND(ISNUMBER(parametros!$C$5),ISNUMBER(parametros!$D$5),B512&gt;=parametros!$C$5,B512&lt;=parametros!$D$5),"C3",IF(AND(ISNUMBER(parametros!$C$6),ISNUMBER(parametros!$D$6),B512&gt;=parametros!$C$6,B512&lt;=parametros!$D$6),"C4","Fora dos ciclos")))))))</f>
        <v/>
      </c>
      <c r="D512" s="100"/>
      <c r="E512" s="78" t="str">
        <f>IF(C512="","",IFERROR(VLOOKUP(C512,parametros!$A$11:$E$15,5,0),""))</f>
        <v/>
      </c>
      <c r="F512" s="79" t="str">
        <f t="shared" si="37"/>
        <v/>
      </c>
      <c r="G512" s="101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8"/>
      <c r="U512" s="218" t="str">
        <f t="shared" si="41"/>
        <v/>
      </c>
      <c r="V512" s="216" t="s">
        <v>47</v>
      </c>
      <c r="W512" s="102" t="s">
        <v>167</v>
      </c>
      <c r="X512" s="102" t="s">
        <v>168</v>
      </c>
      <c r="Y512" s="103" t="s">
        <v>169</v>
      </c>
      <c r="Z512" s="103" t="s">
        <v>170</v>
      </c>
      <c r="AA512" s="103" t="s">
        <v>47</v>
      </c>
      <c r="AB512" s="103" t="s">
        <v>171</v>
      </c>
      <c r="AC512" s="104" t="s">
        <v>172</v>
      </c>
    </row>
    <row r="513" spans="1:29" ht="25.5" customHeight="1" x14ac:dyDescent="0.35">
      <c r="A513" s="188"/>
      <c r="B513" s="190"/>
      <c r="C513" s="99" t="str">
        <f>IF(B513="","",IF(NOT(ISNUMBER(B513)),"DATA_PC invalida",IF(AND(ISNUMBER(parametros!$C$2),ISNUMBER(parametros!$D$2),B513&gt;=parametros!$C$2,B513&lt;=parametros!$D$2),"C0",IF(AND(ISNUMBER(parametros!$C$3),ISNUMBER(parametros!$D$3),B513&gt;=parametros!$C$3,B513&lt;=parametros!$D$3),"C1",IF(AND(ISNUMBER(parametros!$C$4),ISNUMBER(parametros!$D$4),B513&gt;=parametros!$C$4,B513&lt;=parametros!$D$4),"C2",IF(AND(ISNUMBER(parametros!$C$5),ISNUMBER(parametros!$D$5),B513&gt;=parametros!$C$5,B513&lt;=parametros!$D$5),"C3",IF(AND(ISNUMBER(parametros!$C$6),ISNUMBER(parametros!$D$6),B513&gt;=parametros!$C$6,B513&lt;=parametros!$D$6),"C4","Fora dos ciclos")))))))</f>
        <v/>
      </c>
      <c r="D513" s="100"/>
      <c r="E513" s="78" t="str">
        <f>IF(C513="","",IFERROR(VLOOKUP(C513,parametros!$A$11:$E$15,5,0),""))</f>
        <v/>
      </c>
      <c r="F513" s="79" t="str">
        <f t="shared" si="37"/>
        <v/>
      </c>
      <c r="G513" s="101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8"/>
      <c r="U513" s="218" t="str">
        <f t="shared" si="41"/>
        <v/>
      </c>
      <c r="V513" s="216" t="s">
        <v>47</v>
      </c>
      <c r="W513" s="102" t="s">
        <v>167</v>
      </c>
      <c r="X513" s="102" t="s">
        <v>168</v>
      </c>
      <c r="Y513" s="103" t="s">
        <v>169</v>
      </c>
      <c r="Z513" s="103" t="s">
        <v>170</v>
      </c>
      <c r="AA513" s="103" t="s">
        <v>47</v>
      </c>
      <c r="AB513" s="103" t="s">
        <v>171</v>
      </c>
      <c r="AC513" s="104" t="s">
        <v>172</v>
      </c>
    </row>
    <row r="514" spans="1:29" ht="25.5" customHeight="1" x14ac:dyDescent="0.35">
      <c r="A514" s="188"/>
      <c r="B514" s="190"/>
      <c r="C514" s="99" t="str">
        <f>IF(B514="","",IF(NOT(ISNUMBER(B514)),"DATA_PC invalida",IF(AND(ISNUMBER(parametros!$C$2),ISNUMBER(parametros!$D$2),B514&gt;=parametros!$C$2,B514&lt;=parametros!$D$2),"C0",IF(AND(ISNUMBER(parametros!$C$3),ISNUMBER(parametros!$D$3),B514&gt;=parametros!$C$3,B514&lt;=parametros!$D$3),"C1",IF(AND(ISNUMBER(parametros!$C$4),ISNUMBER(parametros!$D$4),B514&gt;=parametros!$C$4,B514&lt;=parametros!$D$4),"C2",IF(AND(ISNUMBER(parametros!$C$5),ISNUMBER(parametros!$D$5),B514&gt;=parametros!$C$5,B514&lt;=parametros!$D$5),"C3",IF(AND(ISNUMBER(parametros!$C$6),ISNUMBER(parametros!$D$6),B514&gt;=parametros!$C$6,B514&lt;=parametros!$D$6),"C4","Fora dos ciclos")))))))</f>
        <v/>
      </c>
      <c r="D514" s="100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101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8"/>
      <c r="U514" s="218" t="str">
        <f t="shared" ref="U514:U577" si="46">IF(OR($D514="",$H514=""),"",ROUND($D514+$H514,2))</f>
        <v/>
      </c>
      <c r="V514" s="216" t="s">
        <v>47</v>
      </c>
      <c r="W514" s="102" t="s">
        <v>167</v>
      </c>
      <c r="X514" s="102" t="s">
        <v>168</v>
      </c>
      <c r="Y514" s="103" t="s">
        <v>169</v>
      </c>
      <c r="Z514" s="103" t="s">
        <v>170</v>
      </c>
      <c r="AA514" s="103" t="s">
        <v>47</v>
      </c>
      <c r="AB514" s="103" t="s">
        <v>171</v>
      </c>
      <c r="AC514" s="104" t="s">
        <v>172</v>
      </c>
    </row>
    <row r="515" spans="1:29" ht="25.5" customHeight="1" x14ac:dyDescent="0.35">
      <c r="A515" s="188"/>
      <c r="B515" s="190"/>
      <c r="C515" s="99" t="str">
        <f>IF(B515="","",IF(NOT(ISNUMBER(B515)),"DATA_PC invalida",IF(AND(ISNUMBER(parametros!$C$2),ISNUMBER(parametros!$D$2),B515&gt;=parametros!$C$2,B515&lt;=parametros!$D$2),"C0",IF(AND(ISNUMBER(parametros!$C$3),ISNUMBER(parametros!$D$3),B515&gt;=parametros!$C$3,B515&lt;=parametros!$D$3),"C1",IF(AND(ISNUMBER(parametros!$C$4),ISNUMBER(parametros!$D$4),B515&gt;=parametros!$C$4,B515&lt;=parametros!$D$4),"C2",IF(AND(ISNUMBER(parametros!$C$5),ISNUMBER(parametros!$D$5),B515&gt;=parametros!$C$5,B515&lt;=parametros!$D$5),"C3",IF(AND(ISNUMBER(parametros!$C$6),ISNUMBER(parametros!$D$6),B515&gt;=parametros!$C$6,B515&lt;=parametros!$D$6),"C4","Fora dos ciclos")))))))</f>
        <v/>
      </c>
      <c r="D515" s="100"/>
      <c r="E515" s="78" t="str">
        <f>IF(C515="","",IFERROR(VLOOKUP(C515,parametros!$A$11:$E$15,5,0),""))</f>
        <v/>
      </c>
      <c r="F515" s="79" t="str">
        <f t="shared" si="42"/>
        <v/>
      </c>
      <c r="G515" s="101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8"/>
      <c r="U515" s="218" t="str">
        <f t="shared" si="46"/>
        <v/>
      </c>
      <c r="V515" s="216" t="s">
        <v>47</v>
      </c>
      <c r="W515" s="102" t="s">
        <v>167</v>
      </c>
      <c r="X515" s="102" t="s">
        <v>168</v>
      </c>
      <c r="Y515" s="103" t="s">
        <v>169</v>
      </c>
      <c r="Z515" s="103" t="s">
        <v>170</v>
      </c>
      <c r="AA515" s="103" t="s">
        <v>47</v>
      </c>
      <c r="AB515" s="103" t="s">
        <v>171</v>
      </c>
      <c r="AC515" s="104" t="s">
        <v>172</v>
      </c>
    </row>
    <row r="516" spans="1:29" ht="25.5" customHeight="1" x14ac:dyDescent="0.35">
      <c r="A516" s="188"/>
      <c r="B516" s="190"/>
      <c r="C516" s="99" t="str">
        <f>IF(B516="","",IF(NOT(ISNUMBER(B516)),"DATA_PC invalida",IF(AND(ISNUMBER(parametros!$C$2),ISNUMBER(parametros!$D$2),B516&gt;=parametros!$C$2,B516&lt;=parametros!$D$2),"C0",IF(AND(ISNUMBER(parametros!$C$3),ISNUMBER(parametros!$D$3),B516&gt;=parametros!$C$3,B516&lt;=parametros!$D$3),"C1",IF(AND(ISNUMBER(parametros!$C$4),ISNUMBER(parametros!$D$4),B516&gt;=parametros!$C$4,B516&lt;=parametros!$D$4),"C2",IF(AND(ISNUMBER(parametros!$C$5),ISNUMBER(parametros!$D$5),B516&gt;=parametros!$C$5,B516&lt;=parametros!$D$5),"C3",IF(AND(ISNUMBER(parametros!$C$6),ISNUMBER(parametros!$D$6),B516&gt;=parametros!$C$6,B516&lt;=parametros!$D$6),"C4","Fora dos ciclos")))))))</f>
        <v/>
      </c>
      <c r="D516" s="100"/>
      <c r="E516" s="78" t="str">
        <f>IF(C516="","",IFERROR(VLOOKUP(C516,parametros!$A$11:$E$15,5,0),""))</f>
        <v/>
      </c>
      <c r="F516" s="79" t="str">
        <f t="shared" si="42"/>
        <v/>
      </c>
      <c r="G516" s="101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8"/>
      <c r="U516" s="218" t="str">
        <f t="shared" si="46"/>
        <v/>
      </c>
      <c r="V516" s="216" t="s">
        <v>47</v>
      </c>
      <c r="W516" s="102" t="s">
        <v>167</v>
      </c>
      <c r="X516" s="102" t="s">
        <v>168</v>
      </c>
      <c r="Y516" s="103" t="s">
        <v>169</v>
      </c>
      <c r="Z516" s="103" t="s">
        <v>170</v>
      </c>
      <c r="AA516" s="103" t="s">
        <v>47</v>
      </c>
      <c r="AB516" s="103" t="s">
        <v>171</v>
      </c>
      <c r="AC516" s="104" t="s">
        <v>172</v>
      </c>
    </row>
    <row r="517" spans="1:29" ht="25.5" customHeight="1" x14ac:dyDescent="0.35">
      <c r="A517" s="188"/>
      <c r="B517" s="190"/>
      <c r="C517" s="99" t="str">
        <f>IF(B517="","",IF(NOT(ISNUMBER(B517)),"DATA_PC invalida",IF(AND(ISNUMBER(parametros!$C$2),ISNUMBER(parametros!$D$2),B517&gt;=parametros!$C$2,B517&lt;=parametros!$D$2),"C0",IF(AND(ISNUMBER(parametros!$C$3),ISNUMBER(parametros!$D$3),B517&gt;=parametros!$C$3,B517&lt;=parametros!$D$3),"C1",IF(AND(ISNUMBER(parametros!$C$4),ISNUMBER(parametros!$D$4),B517&gt;=parametros!$C$4,B517&lt;=parametros!$D$4),"C2",IF(AND(ISNUMBER(parametros!$C$5),ISNUMBER(parametros!$D$5),B517&gt;=parametros!$C$5,B517&lt;=parametros!$D$5),"C3",IF(AND(ISNUMBER(parametros!$C$6),ISNUMBER(parametros!$D$6),B517&gt;=parametros!$C$6,B517&lt;=parametros!$D$6),"C4","Fora dos ciclos")))))))</f>
        <v/>
      </c>
      <c r="D517" s="100"/>
      <c r="E517" s="78" t="str">
        <f>IF(C517="","",IFERROR(VLOOKUP(C517,parametros!$A$11:$E$15,5,0),""))</f>
        <v/>
      </c>
      <c r="F517" s="79" t="str">
        <f t="shared" si="42"/>
        <v/>
      </c>
      <c r="G517" s="101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8"/>
      <c r="U517" s="218" t="str">
        <f t="shared" si="46"/>
        <v/>
      </c>
      <c r="V517" s="216" t="s">
        <v>47</v>
      </c>
      <c r="W517" s="102" t="s">
        <v>167</v>
      </c>
      <c r="X517" s="102" t="s">
        <v>168</v>
      </c>
      <c r="Y517" s="103" t="s">
        <v>169</v>
      </c>
      <c r="Z517" s="103" t="s">
        <v>170</v>
      </c>
      <c r="AA517" s="103" t="s">
        <v>47</v>
      </c>
      <c r="AB517" s="103" t="s">
        <v>171</v>
      </c>
      <c r="AC517" s="104" t="s">
        <v>172</v>
      </c>
    </row>
    <row r="518" spans="1:29" ht="25.5" customHeight="1" x14ac:dyDescent="0.35">
      <c r="A518" s="188"/>
      <c r="B518" s="190"/>
      <c r="C518" s="99" t="str">
        <f>IF(B518="","",IF(NOT(ISNUMBER(B518)),"DATA_PC invalida",IF(AND(ISNUMBER(parametros!$C$2),ISNUMBER(parametros!$D$2),B518&gt;=parametros!$C$2,B518&lt;=parametros!$D$2),"C0",IF(AND(ISNUMBER(parametros!$C$3),ISNUMBER(parametros!$D$3),B518&gt;=parametros!$C$3,B518&lt;=parametros!$D$3),"C1",IF(AND(ISNUMBER(parametros!$C$4),ISNUMBER(parametros!$D$4),B518&gt;=parametros!$C$4,B518&lt;=parametros!$D$4),"C2",IF(AND(ISNUMBER(parametros!$C$5),ISNUMBER(parametros!$D$5),B518&gt;=parametros!$C$5,B518&lt;=parametros!$D$5),"C3",IF(AND(ISNUMBER(parametros!$C$6),ISNUMBER(parametros!$D$6),B518&gt;=parametros!$C$6,B518&lt;=parametros!$D$6),"C4","Fora dos ciclos")))))))</f>
        <v/>
      </c>
      <c r="D518" s="100"/>
      <c r="E518" s="78" t="str">
        <f>IF(C518="","",IFERROR(VLOOKUP(C518,parametros!$A$11:$E$15,5,0),""))</f>
        <v/>
      </c>
      <c r="F518" s="79" t="str">
        <f t="shared" si="42"/>
        <v/>
      </c>
      <c r="G518" s="101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8"/>
      <c r="U518" s="218" t="str">
        <f t="shared" si="46"/>
        <v/>
      </c>
      <c r="V518" s="216" t="s">
        <v>47</v>
      </c>
      <c r="W518" s="102" t="s">
        <v>167</v>
      </c>
      <c r="X518" s="102" t="s">
        <v>168</v>
      </c>
      <c r="Y518" s="103" t="s">
        <v>169</v>
      </c>
      <c r="Z518" s="103" t="s">
        <v>170</v>
      </c>
      <c r="AA518" s="103" t="s">
        <v>47</v>
      </c>
      <c r="AB518" s="103" t="s">
        <v>171</v>
      </c>
      <c r="AC518" s="104" t="s">
        <v>172</v>
      </c>
    </row>
    <row r="519" spans="1:29" ht="25.5" customHeight="1" x14ac:dyDescent="0.35">
      <c r="A519" s="188"/>
      <c r="B519" s="190"/>
      <c r="C519" s="99" t="str">
        <f>IF(B519="","",IF(NOT(ISNUMBER(B519)),"DATA_PC invalida",IF(AND(ISNUMBER(parametros!$C$2),ISNUMBER(parametros!$D$2),B519&gt;=parametros!$C$2,B519&lt;=parametros!$D$2),"C0",IF(AND(ISNUMBER(parametros!$C$3),ISNUMBER(parametros!$D$3),B519&gt;=parametros!$C$3,B519&lt;=parametros!$D$3),"C1",IF(AND(ISNUMBER(parametros!$C$4),ISNUMBER(parametros!$D$4),B519&gt;=parametros!$C$4,B519&lt;=parametros!$D$4),"C2",IF(AND(ISNUMBER(parametros!$C$5),ISNUMBER(parametros!$D$5),B519&gt;=parametros!$C$5,B519&lt;=parametros!$D$5),"C3",IF(AND(ISNUMBER(parametros!$C$6),ISNUMBER(parametros!$D$6),B519&gt;=parametros!$C$6,B519&lt;=parametros!$D$6),"C4","Fora dos ciclos")))))))</f>
        <v/>
      </c>
      <c r="D519" s="100"/>
      <c r="E519" s="78" t="str">
        <f>IF(C519="","",IFERROR(VLOOKUP(C519,parametros!$A$11:$E$15,5,0),""))</f>
        <v/>
      </c>
      <c r="F519" s="79" t="str">
        <f t="shared" si="42"/>
        <v/>
      </c>
      <c r="G519" s="101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8"/>
      <c r="U519" s="218" t="str">
        <f t="shared" si="46"/>
        <v/>
      </c>
      <c r="V519" s="216" t="s">
        <v>47</v>
      </c>
      <c r="W519" s="102" t="s">
        <v>167</v>
      </c>
      <c r="X519" s="102" t="s">
        <v>168</v>
      </c>
      <c r="Y519" s="103" t="s">
        <v>169</v>
      </c>
      <c r="Z519" s="103" t="s">
        <v>170</v>
      </c>
      <c r="AA519" s="103" t="s">
        <v>47</v>
      </c>
      <c r="AB519" s="103" t="s">
        <v>171</v>
      </c>
      <c r="AC519" s="104" t="s">
        <v>172</v>
      </c>
    </row>
    <row r="520" spans="1:29" ht="25.5" customHeight="1" x14ac:dyDescent="0.35">
      <c r="A520" s="188"/>
      <c r="B520" s="190"/>
      <c r="C520" s="99" t="str">
        <f>IF(B520="","",IF(NOT(ISNUMBER(B520)),"DATA_PC invalida",IF(AND(ISNUMBER(parametros!$C$2),ISNUMBER(parametros!$D$2),B520&gt;=parametros!$C$2,B520&lt;=parametros!$D$2),"C0",IF(AND(ISNUMBER(parametros!$C$3),ISNUMBER(parametros!$D$3),B520&gt;=parametros!$C$3,B520&lt;=parametros!$D$3),"C1",IF(AND(ISNUMBER(parametros!$C$4),ISNUMBER(parametros!$D$4),B520&gt;=parametros!$C$4,B520&lt;=parametros!$D$4),"C2",IF(AND(ISNUMBER(parametros!$C$5),ISNUMBER(parametros!$D$5),B520&gt;=parametros!$C$5,B520&lt;=parametros!$D$5),"C3",IF(AND(ISNUMBER(parametros!$C$6),ISNUMBER(parametros!$D$6),B520&gt;=parametros!$C$6,B520&lt;=parametros!$D$6),"C4","Fora dos ciclos")))))))</f>
        <v/>
      </c>
      <c r="D520" s="100"/>
      <c r="E520" s="78" t="str">
        <f>IF(C520="","",IFERROR(VLOOKUP(C520,parametros!$A$11:$E$15,5,0),""))</f>
        <v/>
      </c>
      <c r="F520" s="79" t="str">
        <f t="shared" si="42"/>
        <v/>
      </c>
      <c r="G520" s="101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8"/>
      <c r="U520" s="218" t="str">
        <f t="shared" si="46"/>
        <v/>
      </c>
      <c r="V520" s="216" t="s">
        <v>47</v>
      </c>
      <c r="W520" s="102" t="s">
        <v>167</v>
      </c>
      <c r="X520" s="102" t="s">
        <v>168</v>
      </c>
      <c r="Y520" s="103" t="s">
        <v>169</v>
      </c>
      <c r="Z520" s="103" t="s">
        <v>170</v>
      </c>
      <c r="AA520" s="103" t="s">
        <v>47</v>
      </c>
      <c r="AB520" s="103" t="s">
        <v>171</v>
      </c>
      <c r="AC520" s="104" t="s">
        <v>172</v>
      </c>
    </row>
    <row r="521" spans="1:29" ht="25.5" customHeight="1" x14ac:dyDescent="0.35">
      <c r="A521" s="188"/>
      <c r="B521" s="190"/>
      <c r="C521" s="99" t="str">
        <f>IF(B521="","",IF(NOT(ISNUMBER(B521)),"DATA_PC invalida",IF(AND(ISNUMBER(parametros!$C$2),ISNUMBER(parametros!$D$2),B521&gt;=parametros!$C$2,B521&lt;=parametros!$D$2),"C0",IF(AND(ISNUMBER(parametros!$C$3),ISNUMBER(parametros!$D$3),B521&gt;=parametros!$C$3,B521&lt;=parametros!$D$3),"C1",IF(AND(ISNUMBER(parametros!$C$4),ISNUMBER(parametros!$D$4),B521&gt;=parametros!$C$4,B521&lt;=parametros!$D$4),"C2",IF(AND(ISNUMBER(parametros!$C$5),ISNUMBER(parametros!$D$5),B521&gt;=parametros!$C$5,B521&lt;=parametros!$D$5),"C3",IF(AND(ISNUMBER(parametros!$C$6),ISNUMBER(parametros!$D$6),B521&gt;=parametros!$C$6,B521&lt;=parametros!$D$6),"C4","Fora dos ciclos")))))))</f>
        <v/>
      </c>
      <c r="D521" s="100"/>
      <c r="E521" s="78" t="str">
        <f>IF(C521="","",IFERROR(VLOOKUP(C521,parametros!$A$11:$E$15,5,0),""))</f>
        <v/>
      </c>
      <c r="F521" s="79" t="str">
        <f t="shared" si="42"/>
        <v/>
      </c>
      <c r="G521" s="101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8"/>
      <c r="U521" s="218" t="str">
        <f t="shared" si="46"/>
        <v/>
      </c>
      <c r="V521" s="216" t="s">
        <v>47</v>
      </c>
      <c r="W521" s="102" t="s">
        <v>167</v>
      </c>
      <c r="X521" s="102" t="s">
        <v>168</v>
      </c>
      <c r="Y521" s="103" t="s">
        <v>169</v>
      </c>
      <c r="Z521" s="103" t="s">
        <v>170</v>
      </c>
      <c r="AA521" s="103" t="s">
        <v>47</v>
      </c>
      <c r="AB521" s="103" t="s">
        <v>171</v>
      </c>
      <c r="AC521" s="104" t="s">
        <v>172</v>
      </c>
    </row>
    <row r="522" spans="1:29" ht="25.5" customHeight="1" x14ac:dyDescent="0.35">
      <c r="A522" s="188"/>
      <c r="B522" s="190"/>
      <c r="C522" s="99" t="str">
        <f>IF(B522="","",IF(NOT(ISNUMBER(B522)),"DATA_PC invalida",IF(AND(ISNUMBER(parametros!$C$2),ISNUMBER(parametros!$D$2),B522&gt;=parametros!$C$2,B522&lt;=parametros!$D$2),"C0",IF(AND(ISNUMBER(parametros!$C$3),ISNUMBER(parametros!$D$3),B522&gt;=parametros!$C$3,B522&lt;=parametros!$D$3),"C1",IF(AND(ISNUMBER(parametros!$C$4),ISNUMBER(parametros!$D$4),B522&gt;=parametros!$C$4,B522&lt;=parametros!$D$4),"C2",IF(AND(ISNUMBER(parametros!$C$5),ISNUMBER(parametros!$D$5),B522&gt;=parametros!$C$5,B522&lt;=parametros!$D$5),"C3",IF(AND(ISNUMBER(parametros!$C$6),ISNUMBER(parametros!$D$6),B522&gt;=parametros!$C$6,B522&lt;=parametros!$D$6),"C4","Fora dos ciclos")))))))</f>
        <v/>
      </c>
      <c r="D522" s="100"/>
      <c r="E522" s="78" t="str">
        <f>IF(C522="","",IFERROR(VLOOKUP(C522,parametros!$A$11:$E$15,5,0),""))</f>
        <v/>
      </c>
      <c r="F522" s="79" t="str">
        <f t="shared" si="42"/>
        <v/>
      </c>
      <c r="G522" s="101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8"/>
      <c r="U522" s="218" t="str">
        <f t="shared" si="46"/>
        <v/>
      </c>
      <c r="V522" s="216" t="s">
        <v>47</v>
      </c>
      <c r="W522" s="102" t="s">
        <v>167</v>
      </c>
      <c r="X522" s="102" t="s">
        <v>168</v>
      </c>
      <c r="Y522" s="103" t="s">
        <v>169</v>
      </c>
      <c r="Z522" s="103" t="s">
        <v>170</v>
      </c>
      <c r="AA522" s="103" t="s">
        <v>47</v>
      </c>
      <c r="AB522" s="103" t="s">
        <v>171</v>
      </c>
      <c r="AC522" s="104" t="s">
        <v>172</v>
      </c>
    </row>
    <row r="523" spans="1:29" ht="25.5" customHeight="1" x14ac:dyDescent="0.35">
      <c r="A523" s="188"/>
      <c r="B523" s="190"/>
      <c r="C523" s="99" t="str">
        <f>IF(B523="","",IF(NOT(ISNUMBER(B523)),"DATA_PC invalida",IF(AND(ISNUMBER(parametros!$C$2),ISNUMBER(parametros!$D$2),B523&gt;=parametros!$C$2,B523&lt;=parametros!$D$2),"C0",IF(AND(ISNUMBER(parametros!$C$3),ISNUMBER(parametros!$D$3),B523&gt;=parametros!$C$3,B523&lt;=parametros!$D$3),"C1",IF(AND(ISNUMBER(parametros!$C$4),ISNUMBER(parametros!$D$4),B523&gt;=parametros!$C$4,B523&lt;=parametros!$D$4),"C2",IF(AND(ISNUMBER(parametros!$C$5),ISNUMBER(parametros!$D$5),B523&gt;=parametros!$C$5,B523&lt;=parametros!$D$5),"C3",IF(AND(ISNUMBER(parametros!$C$6),ISNUMBER(parametros!$D$6),B523&gt;=parametros!$C$6,B523&lt;=parametros!$D$6),"C4","Fora dos ciclos")))))))</f>
        <v/>
      </c>
      <c r="D523" s="100"/>
      <c r="E523" s="78" t="str">
        <f>IF(C523="","",IFERROR(VLOOKUP(C523,parametros!$A$11:$E$15,5,0),""))</f>
        <v/>
      </c>
      <c r="F523" s="79" t="str">
        <f t="shared" si="42"/>
        <v/>
      </c>
      <c r="G523" s="101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8"/>
      <c r="U523" s="218" t="str">
        <f t="shared" si="46"/>
        <v/>
      </c>
      <c r="V523" s="216" t="s">
        <v>47</v>
      </c>
      <c r="W523" s="102" t="s">
        <v>167</v>
      </c>
      <c r="X523" s="102" t="s">
        <v>168</v>
      </c>
      <c r="Y523" s="103" t="s">
        <v>169</v>
      </c>
      <c r="Z523" s="103" t="s">
        <v>170</v>
      </c>
      <c r="AA523" s="103" t="s">
        <v>47</v>
      </c>
      <c r="AB523" s="103" t="s">
        <v>171</v>
      </c>
      <c r="AC523" s="104" t="s">
        <v>172</v>
      </c>
    </row>
    <row r="524" spans="1:29" ht="25.5" customHeight="1" x14ac:dyDescent="0.35">
      <c r="A524" s="188"/>
      <c r="B524" s="190"/>
      <c r="C524" s="99" t="str">
        <f>IF(B524="","",IF(NOT(ISNUMBER(B524)),"DATA_PC invalida",IF(AND(ISNUMBER(parametros!$C$2),ISNUMBER(parametros!$D$2),B524&gt;=parametros!$C$2,B524&lt;=parametros!$D$2),"C0",IF(AND(ISNUMBER(parametros!$C$3),ISNUMBER(parametros!$D$3),B524&gt;=parametros!$C$3,B524&lt;=parametros!$D$3),"C1",IF(AND(ISNUMBER(parametros!$C$4),ISNUMBER(parametros!$D$4),B524&gt;=parametros!$C$4,B524&lt;=parametros!$D$4),"C2",IF(AND(ISNUMBER(parametros!$C$5),ISNUMBER(parametros!$D$5),B524&gt;=parametros!$C$5,B524&lt;=parametros!$D$5),"C3",IF(AND(ISNUMBER(parametros!$C$6),ISNUMBER(parametros!$D$6),B524&gt;=parametros!$C$6,B524&lt;=parametros!$D$6),"C4","Fora dos ciclos")))))))</f>
        <v/>
      </c>
      <c r="D524" s="100"/>
      <c r="E524" s="78" t="str">
        <f>IF(C524="","",IFERROR(VLOOKUP(C524,parametros!$A$11:$E$15,5,0),""))</f>
        <v/>
      </c>
      <c r="F524" s="79" t="str">
        <f t="shared" si="42"/>
        <v/>
      </c>
      <c r="G524" s="101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8"/>
      <c r="U524" s="218" t="str">
        <f t="shared" si="46"/>
        <v/>
      </c>
      <c r="V524" s="216" t="s">
        <v>47</v>
      </c>
      <c r="W524" s="102" t="s">
        <v>167</v>
      </c>
      <c r="X524" s="102" t="s">
        <v>168</v>
      </c>
      <c r="Y524" s="103" t="s">
        <v>169</v>
      </c>
      <c r="Z524" s="103" t="s">
        <v>170</v>
      </c>
      <c r="AA524" s="103" t="s">
        <v>47</v>
      </c>
      <c r="AB524" s="103" t="s">
        <v>171</v>
      </c>
      <c r="AC524" s="104" t="s">
        <v>172</v>
      </c>
    </row>
    <row r="525" spans="1:29" ht="25.5" customHeight="1" x14ac:dyDescent="0.35">
      <c r="A525" s="188"/>
      <c r="B525" s="190"/>
      <c r="C525" s="99" t="str">
        <f>IF(B525="","",IF(NOT(ISNUMBER(B525)),"DATA_PC invalida",IF(AND(ISNUMBER(parametros!$C$2),ISNUMBER(parametros!$D$2),B525&gt;=parametros!$C$2,B525&lt;=parametros!$D$2),"C0",IF(AND(ISNUMBER(parametros!$C$3),ISNUMBER(parametros!$D$3),B525&gt;=parametros!$C$3,B525&lt;=parametros!$D$3),"C1",IF(AND(ISNUMBER(parametros!$C$4),ISNUMBER(parametros!$D$4),B525&gt;=parametros!$C$4,B525&lt;=parametros!$D$4),"C2",IF(AND(ISNUMBER(parametros!$C$5),ISNUMBER(parametros!$D$5),B525&gt;=parametros!$C$5,B525&lt;=parametros!$D$5),"C3",IF(AND(ISNUMBER(parametros!$C$6),ISNUMBER(parametros!$D$6),B525&gt;=parametros!$C$6,B525&lt;=parametros!$D$6),"C4","Fora dos ciclos")))))))</f>
        <v/>
      </c>
      <c r="D525" s="100"/>
      <c r="E525" s="78" t="str">
        <f>IF(C525="","",IFERROR(VLOOKUP(C525,parametros!$A$11:$E$15,5,0),""))</f>
        <v/>
      </c>
      <c r="F525" s="79" t="str">
        <f t="shared" si="42"/>
        <v/>
      </c>
      <c r="G525" s="101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8"/>
      <c r="U525" s="218" t="str">
        <f t="shared" si="46"/>
        <v/>
      </c>
      <c r="V525" s="216" t="s">
        <v>47</v>
      </c>
      <c r="W525" s="102" t="s">
        <v>167</v>
      </c>
      <c r="X525" s="102" t="s">
        <v>168</v>
      </c>
      <c r="Y525" s="103" t="s">
        <v>169</v>
      </c>
      <c r="Z525" s="103" t="s">
        <v>170</v>
      </c>
      <c r="AA525" s="103" t="s">
        <v>47</v>
      </c>
      <c r="AB525" s="103" t="s">
        <v>171</v>
      </c>
      <c r="AC525" s="104" t="s">
        <v>172</v>
      </c>
    </row>
    <row r="526" spans="1:29" ht="25.5" customHeight="1" x14ac:dyDescent="0.35">
      <c r="A526" s="188"/>
      <c r="B526" s="190"/>
      <c r="C526" s="99" t="str">
        <f>IF(B526="","",IF(NOT(ISNUMBER(B526)),"DATA_PC invalida",IF(AND(ISNUMBER(parametros!$C$2),ISNUMBER(parametros!$D$2),B526&gt;=parametros!$C$2,B526&lt;=parametros!$D$2),"C0",IF(AND(ISNUMBER(parametros!$C$3),ISNUMBER(parametros!$D$3),B526&gt;=parametros!$C$3,B526&lt;=parametros!$D$3),"C1",IF(AND(ISNUMBER(parametros!$C$4),ISNUMBER(parametros!$D$4),B526&gt;=parametros!$C$4,B526&lt;=parametros!$D$4),"C2",IF(AND(ISNUMBER(parametros!$C$5),ISNUMBER(parametros!$D$5),B526&gt;=parametros!$C$5,B526&lt;=parametros!$D$5),"C3",IF(AND(ISNUMBER(parametros!$C$6),ISNUMBER(parametros!$D$6),B526&gt;=parametros!$C$6,B526&lt;=parametros!$D$6),"C4","Fora dos ciclos")))))))</f>
        <v/>
      </c>
      <c r="D526" s="100"/>
      <c r="E526" s="78" t="str">
        <f>IF(C526="","",IFERROR(VLOOKUP(C526,parametros!$A$11:$E$15,5,0),""))</f>
        <v/>
      </c>
      <c r="F526" s="79" t="str">
        <f t="shared" si="42"/>
        <v/>
      </c>
      <c r="G526" s="101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8"/>
      <c r="U526" s="218" t="str">
        <f t="shared" si="46"/>
        <v/>
      </c>
      <c r="V526" s="216" t="s">
        <v>47</v>
      </c>
      <c r="W526" s="102" t="s">
        <v>167</v>
      </c>
      <c r="X526" s="102" t="s">
        <v>168</v>
      </c>
      <c r="Y526" s="103" t="s">
        <v>169</v>
      </c>
      <c r="Z526" s="103" t="s">
        <v>170</v>
      </c>
      <c r="AA526" s="103" t="s">
        <v>47</v>
      </c>
      <c r="AB526" s="103" t="s">
        <v>171</v>
      </c>
      <c r="AC526" s="104" t="s">
        <v>172</v>
      </c>
    </row>
    <row r="527" spans="1:29" ht="25.5" customHeight="1" x14ac:dyDescent="0.35">
      <c r="A527" s="188"/>
      <c r="B527" s="190"/>
      <c r="C527" s="99" t="str">
        <f>IF(B527="","",IF(NOT(ISNUMBER(B527)),"DATA_PC invalida",IF(AND(ISNUMBER(parametros!$C$2),ISNUMBER(parametros!$D$2),B527&gt;=parametros!$C$2,B527&lt;=parametros!$D$2),"C0",IF(AND(ISNUMBER(parametros!$C$3),ISNUMBER(parametros!$D$3),B527&gt;=parametros!$C$3,B527&lt;=parametros!$D$3),"C1",IF(AND(ISNUMBER(parametros!$C$4),ISNUMBER(parametros!$D$4),B527&gt;=parametros!$C$4,B527&lt;=parametros!$D$4),"C2",IF(AND(ISNUMBER(parametros!$C$5),ISNUMBER(parametros!$D$5),B527&gt;=parametros!$C$5,B527&lt;=parametros!$D$5),"C3",IF(AND(ISNUMBER(parametros!$C$6),ISNUMBER(parametros!$D$6),B527&gt;=parametros!$C$6,B527&lt;=parametros!$D$6),"C4","Fora dos ciclos")))))))</f>
        <v/>
      </c>
      <c r="D527" s="100"/>
      <c r="E527" s="78" t="str">
        <f>IF(C527="","",IFERROR(VLOOKUP(C527,parametros!$A$11:$E$15,5,0),""))</f>
        <v/>
      </c>
      <c r="F527" s="79" t="str">
        <f t="shared" si="42"/>
        <v/>
      </c>
      <c r="G527" s="101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8"/>
      <c r="U527" s="218" t="str">
        <f t="shared" si="46"/>
        <v/>
      </c>
      <c r="V527" s="216" t="s">
        <v>47</v>
      </c>
      <c r="W527" s="102" t="s">
        <v>167</v>
      </c>
      <c r="X527" s="102" t="s">
        <v>168</v>
      </c>
      <c r="Y527" s="103" t="s">
        <v>169</v>
      </c>
      <c r="Z527" s="103" t="s">
        <v>170</v>
      </c>
      <c r="AA527" s="103" t="s">
        <v>47</v>
      </c>
      <c r="AB527" s="103" t="s">
        <v>171</v>
      </c>
      <c r="AC527" s="104" t="s">
        <v>172</v>
      </c>
    </row>
    <row r="528" spans="1:29" ht="25.5" customHeight="1" x14ac:dyDescent="0.35">
      <c r="A528" s="188"/>
      <c r="B528" s="190"/>
      <c r="C528" s="99" t="str">
        <f>IF(B528="","",IF(NOT(ISNUMBER(B528)),"DATA_PC invalida",IF(AND(ISNUMBER(parametros!$C$2),ISNUMBER(parametros!$D$2),B528&gt;=parametros!$C$2,B528&lt;=parametros!$D$2),"C0",IF(AND(ISNUMBER(parametros!$C$3),ISNUMBER(parametros!$D$3),B528&gt;=parametros!$C$3,B528&lt;=parametros!$D$3),"C1",IF(AND(ISNUMBER(parametros!$C$4),ISNUMBER(parametros!$D$4),B528&gt;=parametros!$C$4,B528&lt;=parametros!$D$4),"C2",IF(AND(ISNUMBER(parametros!$C$5),ISNUMBER(parametros!$D$5),B528&gt;=parametros!$C$5,B528&lt;=parametros!$D$5),"C3",IF(AND(ISNUMBER(parametros!$C$6),ISNUMBER(parametros!$D$6),B528&gt;=parametros!$C$6,B528&lt;=parametros!$D$6),"C4","Fora dos ciclos")))))))</f>
        <v/>
      </c>
      <c r="D528" s="100"/>
      <c r="E528" s="78" t="str">
        <f>IF(C528="","",IFERROR(VLOOKUP(C528,parametros!$A$11:$E$15,5,0),""))</f>
        <v/>
      </c>
      <c r="F528" s="79" t="str">
        <f t="shared" si="42"/>
        <v/>
      </c>
      <c r="G528" s="101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8"/>
      <c r="U528" s="218" t="str">
        <f t="shared" si="46"/>
        <v/>
      </c>
      <c r="V528" s="216" t="s">
        <v>47</v>
      </c>
      <c r="W528" s="102" t="s">
        <v>167</v>
      </c>
      <c r="X528" s="102" t="s">
        <v>168</v>
      </c>
      <c r="Y528" s="103" t="s">
        <v>169</v>
      </c>
      <c r="Z528" s="103" t="s">
        <v>170</v>
      </c>
      <c r="AA528" s="103" t="s">
        <v>47</v>
      </c>
      <c r="AB528" s="103" t="s">
        <v>171</v>
      </c>
      <c r="AC528" s="104" t="s">
        <v>172</v>
      </c>
    </row>
    <row r="529" spans="1:29" ht="25.5" customHeight="1" x14ac:dyDescent="0.35">
      <c r="A529" s="188"/>
      <c r="B529" s="190"/>
      <c r="C529" s="99" t="str">
        <f>IF(B529="","",IF(NOT(ISNUMBER(B529)),"DATA_PC invalida",IF(AND(ISNUMBER(parametros!$C$2),ISNUMBER(parametros!$D$2),B529&gt;=parametros!$C$2,B529&lt;=parametros!$D$2),"C0",IF(AND(ISNUMBER(parametros!$C$3),ISNUMBER(parametros!$D$3),B529&gt;=parametros!$C$3,B529&lt;=parametros!$D$3),"C1",IF(AND(ISNUMBER(parametros!$C$4),ISNUMBER(parametros!$D$4),B529&gt;=parametros!$C$4,B529&lt;=parametros!$D$4),"C2",IF(AND(ISNUMBER(parametros!$C$5),ISNUMBER(parametros!$D$5),B529&gt;=parametros!$C$5,B529&lt;=parametros!$D$5),"C3",IF(AND(ISNUMBER(parametros!$C$6),ISNUMBER(parametros!$D$6),B529&gt;=parametros!$C$6,B529&lt;=parametros!$D$6),"C4","Fora dos ciclos")))))))</f>
        <v/>
      </c>
      <c r="D529" s="100"/>
      <c r="E529" s="78" t="str">
        <f>IF(C529="","",IFERROR(VLOOKUP(C529,parametros!$A$11:$E$15,5,0),""))</f>
        <v/>
      </c>
      <c r="F529" s="79" t="str">
        <f t="shared" si="42"/>
        <v/>
      </c>
      <c r="G529" s="101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8"/>
      <c r="U529" s="218" t="str">
        <f t="shared" si="46"/>
        <v/>
      </c>
      <c r="V529" s="216" t="s">
        <v>47</v>
      </c>
      <c r="W529" s="102" t="s">
        <v>167</v>
      </c>
      <c r="X529" s="102" t="s">
        <v>168</v>
      </c>
      <c r="Y529" s="103" t="s">
        <v>169</v>
      </c>
      <c r="Z529" s="103" t="s">
        <v>170</v>
      </c>
      <c r="AA529" s="103" t="s">
        <v>47</v>
      </c>
      <c r="AB529" s="103" t="s">
        <v>171</v>
      </c>
      <c r="AC529" s="104" t="s">
        <v>172</v>
      </c>
    </row>
    <row r="530" spans="1:29" ht="25.5" customHeight="1" x14ac:dyDescent="0.35">
      <c r="A530" s="188"/>
      <c r="B530" s="190"/>
      <c r="C530" s="99" t="str">
        <f>IF(B530="","",IF(NOT(ISNUMBER(B530)),"DATA_PC invalida",IF(AND(ISNUMBER(parametros!$C$2),ISNUMBER(parametros!$D$2),B530&gt;=parametros!$C$2,B530&lt;=parametros!$D$2),"C0",IF(AND(ISNUMBER(parametros!$C$3),ISNUMBER(parametros!$D$3),B530&gt;=parametros!$C$3,B530&lt;=parametros!$D$3),"C1",IF(AND(ISNUMBER(parametros!$C$4),ISNUMBER(parametros!$D$4),B530&gt;=parametros!$C$4,B530&lt;=parametros!$D$4),"C2",IF(AND(ISNUMBER(parametros!$C$5),ISNUMBER(parametros!$D$5),B530&gt;=parametros!$C$5,B530&lt;=parametros!$D$5),"C3",IF(AND(ISNUMBER(parametros!$C$6),ISNUMBER(parametros!$D$6),B530&gt;=parametros!$C$6,B530&lt;=parametros!$D$6),"C4","Fora dos ciclos")))))))</f>
        <v/>
      </c>
      <c r="D530" s="100"/>
      <c r="E530" s="78" t="str">
        <f>IF(C530="","",IFERROR(VLOOKUP(C530,parametros!$A$11:$E$15,5,0),""))</f>
        <v/>
      </c>
      <c r="F530" s="79" t="str">
        <f t="shared" si="42"/>
        <v/>
      </c>
      <c r="G530" s="101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8"/>
      <c r="U530" s="218" t="str">
        <f t="shared" si="46"/>
        <v/>
      </c>
      <c r="V530" s="216" t="s">
        <v>47</v>
      </c>
      <c r="W530" s="102" t="s">
        <v>167</v>
      </c>
      <c r="X530" s="102" t="s">
        <v>168</v>
      </c>
      <c r="Y530" s="103" t="s">
        <v>169</v>
      </c>
      <c r="Z530" s="103" t="s">
        <v>170</v>
      </c>
      <c r="AA530" s="103" t="s">
        <v>47</v>
      </c>
      <c r="AB530" s="103" t="s">
        <v>171</v>
      </c>
      <c r="AC530" s="104" t="s">
        <v>172</v>
      </c>
    </row>
    <row r="531" spans="1:29" ht="25.5" customHeight="1" x14ac:dyDescent="0.35">
      <c r="A531" s="188"/>
      <c r="B531" s="190"/>
      <c r="C531" s="99" t="str">
        <f>IF(B531="","",IF(NOT(ISNUMBER(B531)),"DATA_PC invalida",IF(AND(ISNUMBER(parametros!$C$2),ISNUMBER(parametros!$D$2),B531&gt;=parametros!$C$2,B531&lt;=parametros!$D$2),"C0",IF(AND(ISNUMBER(parametros!$C$3),ISNUMBER(parametros!$D$3),B531&gt;=parametros!$C$3,B531&lt;=parametros!$D$3),"C1",IF(AND(ISNUMBER(parametros!$C$4),ISNUMBER(parametros!$D$4),B531&gt;=parametros!$C$4,B531&lt;=parametros!$D$4),"C2",IF(AND(ISNUMBER(parametros!$C$5),ISNUMBER(parametros!$D$5),B531&gt;=parametros!$C$5,B531&lt;=parametros!$D$5),"C3",IF(AND(ISNUMBER(parametros!$C$6),ISNUMBER(parametros!$D$6),B531&gt;=parametros!$C$6,B531&lt;=parametros!$D$6),"C4","Fora dos ciclos")))))))</f>
        <v/>
      </c>
      <c r="D531" s="100"/>
      <c r="E531" s="78" t="str">
        <f>IF(C531="","",IFERROR(VLOOKUP(C531,parametros!$A$11:$E$15,5,0),""))</f>
        <v/>
      </c>
      <c r="F531" s="79" t="str">
        <f t="shared" si="42"/>
        <v/>
      </c>
      <c r="G531" s="101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8"/>
      <c r="U531" s="218" t="str">
        <f t="shared" si="46"/>
        <v/>
      </c>
      <c r="V531" s="216" t="s">
        <v>47</v>
      </c>
      <c r="W531" s="102" t="s">
        <v>167</v>
      </c>
      <c r="X531" s="102" t="s">
        <v>168</v>
      </c>
      <c r="Y531" s="103" t="s">
        <v>169</v>
      </c>
      <c r="Z531" s="103" t="s">
        <v>170</v>
      </c>
      <c r="AA531" s="103" t="s">
        <v>47</v>
      </c>
      <c r="AB531" s="103" t="s">
        <v>171</v>
      </c>
      <c r="AC531" s="104" t="s">
        <v>172</v>
      </c>
    </row>
    <row r="532" spans="1:29" ht="25.5" customHeight="1" x14ac:dyDescent="0.35">
      <c r="A532" s="188"/>
      <c r="B532" s="190"/>
      <c r="C532" s="99" t="str">
        <f>IF(B532="","",IF(NOT(ISNUMBER(B532)),"DATA_PC invalida",IF(AND(ISNUMBER(parametros!$C$2),ISNUMBER(parametros!$D$2),B532&gt;=parametros!$C$2,B532&lt;=parametros!$D$2),"C0",IF(AND(ISNUMBER(parametros!$C$3),ISNUMBER(parametros!$D$3),B532&gt;=parametros!$C$3,B532&lt;=parametros!$D$3),"C1",IF(AND(ISNUMBER(parametros!$C$4),ISNUMBER(parametros!$D$4),B532&gt;=parametros!$C$4,B532&lt;=parametros!$D$4),"C2",IF(AND(ISNUMBER(parametros!$C$5),ISNUMBER(parametros!$D$5),B532&gt;=parametros!$C$5,B532&lt;=parametros!$D$5),"C3",IF(AND(ISNUMBER(parametros!$C$6),ISNUMBER(parametros!$D$6),B532&gt;=parametros!$C$6,B532&lt;=parametros!$D$6),"C4","Fora dos ciclos")))))))</f>
        <v/>
      </c>
      <c r="D532" s="100"/>
      <c r="E532" s="78" t="str">
        <f>IF(C532="","",IFERROR(VLOOKUP(C532,parametros!$A$11:$E$15,5,0),""))</f>
        <v/>
      </c>
      <c r="F532" s="79" t="str">
        <f t="shared" si="42"/>
        <v/>
      </c>
      <c r="G532" s="101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8"/>
      <c r="U532" s="218" t="str">
        <f t="shared" si="46"/>
        <v/>
      </c>
      <c r="V532" s="216" t="s">
        <v>47</v>
      </c>
      <c r="W532" s="102" t="s">
        <v>167</v>
      </c>
      <c r="X532" s="102" t="s">
        <v>168</v>
      </c>
      <c r="Y532" s="103" t="s">
        <v>169</v>
      </c>
      <c r="Z532" s="103" t="s">
        <v>170</v>
      </c>
      <c r="AA532" s="103" t="s">
        <v>47</v>
      </c>
      <c r="AB532" s="103" t="s">
        <v>171</v>
      </c>
      <c r="AC532" s="104" t="s">
        <v>172</v>
      </c>
    </row>
    <row r="533" spans="1:29" ht="25.5" customHeight="1" x14ac:dyDescent="0.35">
      <c r="A533" s="188"/>
      <c r="B533" s="190"/>
      <c r="C533" s="99" t="str">
        <f>IF(B533="","",IF(NOT(ISNUMBER(B533)),"DATA_PC invalida",IF(AND(ISNUMBER(parametros!$C$2),ISNUMBER(parametros!$D$2),B533&gt;=parametros!$C$2,B533&lt;=parametros!$D$2),"C0",IF(AND(ISNUMBER(parametros!$C$3),ISNUMBER(parametros!$D$3),B533&gt;=parametros!$C$3,B533&lt;=parametros!$D$3),"C1",IF(AND(ISNUMBER(parametros!$C$4),ISNUMBER(parametros!$D$4),B533&gt;=parametros!$C$4,B533&lt;=parametros!$D$4),"C2",IF(AND(ISNUMBER(parametros!$C$5),ISNUMBER(parametros!$D$5),B533&gt;=parametros!$C$5,B533&lt;=parametros!$D$5),"C3",IF(AND(ISNUMBER(parametros!$C$6),ISNUMBER(parametros!$D$6),B533&gt;=parametros!$C$6,B533&lt;=parametros!$D$6),"C4","Fora dos ciclos")))))))</f>
        <v/>
      </c>
      <c r="D533" s="100"/>
      <c r="E533" s="78" t="str">
        <f>IF(C533="","",IFERROR(VLOOKUP(C533,parametros!$A$11:$E$15,5,0),""))</f>
        <v/>
      </c>
      <c r="F533" s="79" t="str">
        <f t="shared" si="42"/>
        <v/>
      </c>
      <c r="G533" s="101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8"/>
      <c r="U533" s="218" t="str">
        <f t="shared" si="46"/>
        <v/>
      </c>
      <c r="V533" s="216" t="s">
        <v>47</v>
      </c>
      <c r="W533" s="102" t="s">
        <v>167</v>
      </c>
      <c r="X533" s="102" t="s">
        <v>168</v>
      </c>
      <c r="Y533" s="103" t="s">
        <v>169</v>
      </c>
      <c r="Z533" s="103" t="s">
        <v>170</v>
      </c>
      <c r="AA533" s="103" t="s">
        <v>47</v>
      </c>
      <c r="AB533" s="103" t="s">
        <v>171</v>
      </c>
      <c r="AC533" s="104" t="s">
        <v>172</v>
      </c>
    </row>
    <row r="534" spans="1:29" ht="25.5" customHeight="1" x14ac:dyDescent="0.35">
      <c r="A534" s="188"/>
      <c r="B534" s="190"/>
      <c r="C534" s="99" t="str">
        <f>IF(B534="","",IF(NOT(ISNUMBER(B534)),"DATA_PC invalida",IF(AND(ISNUMBER(parametros!$C$2),ISNUMBER(parametros!$D$2),B534&gt;=parametros!$C$2,B534&lt;=parametros!$D$2),"C0",IF(AND(ISNUMBER(parametros!$C$3),ISNUMBER(parametros!$D$3),B534&gt;=parametros!$C$3,B534&lt;=parametros!$D$3),"C1",IF(AND(ISNUMBER(parametros!$C$4),ISNUMBER(parametros!$D$4),B534&gt;=parametros!$C$4,B534&lt;=parametros!$D$4),"C2",IF(AND(ISNUMBER(parametros!$C$5),ISNUMBER(parametros!$D$5),B534&gt;=parametros!$C$5,B534&lt;=parametros!$D$5),"C3",IF(AND(ISNUMBER(parametros!$C$6),ISNUMBER(parametros!$D$6),B534&gt;=parametros!$C$6,B534&lt;=parametros!$D$6),"C4","Fora dos ciclos")))))))</f>
        <v/>
      </c>
      <c r="D534" s="100"/>
      <c r="E534" s="78" t="str">
        <f>IF(C534="","",IFERROR(VLOOKUP(C534,parametros!$A$11:$E$15,5,0),""))</f>
        <v/>
      </c>
      <c r="F534" s="79" t="str">
        <f t="shared" si="42"/>
        <v/>
      </c>
      <c r="G534" s="101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8"/>
      <c r="U534" s="218" t="str">
        <f t="shared" si="46"/>
        <v/>
      </c>
      <c r="V534" s="216" t="s">
        <v>47</v>
      </c>
      <c r="W534" s="102" t="s">
        <v>167</v>
      </c>
      <c r="X534" s="102" t="s">
        <v>168</v>
      </c>
      <c r="Y534" s="103" t="s">
        <v>169</v>
      </c>
      <c r="Z534" s="103" t="s">
        <v>170</v>
      </c>
      <c r="AA534" s="103" t="s">
        <v>47</v>
      </c>
      <c r="AB534" s="103" t="s">
        <v>171</v>
      </c>
      <c r="AC534" s="104" t="s">
        <v>172</v>
      </c>
    </row>
    <row r="535" spans="1:29" ht="25.5" customHeight="1" x14ac:dyDescent="0.35">
      <c r="A535" s="188"/>
      <c r="B535" s="190"/>
      <c r="C535" s="99" t="str">
        <f>IF(B535="","",IF(NOT(ISNUMBER(B535)),"DATA_PC invalida",IF(AND(ISNUMBER(parametros!$C$2),ISNUMBER(parametros!$D$2),B535&gt;=parametros!$C$2,B535&lt;=parametros!$D$2),"C0",IF(AND(ISNUMBER(parametros!$C$3),ISNUMBER(parametros!$D$3),B535&gt;=parametros!$C$3,B535&lt;=parametros!$D$3),"C1",IF(AND(ISNUMBER(parametros!$C$4),ISNUMBER(parametros!$D$4),B535&gt;=parametros!$C$4,B535&lt;=parametros!$D$4),"C2",IF(AND(ISNUMBER(parametros!$C$5),ISNUMBER(parametros!$D$5),B535&gt;=parametros!$C$5,B535&lt;=parametros!$D$5),"C3",IF(AND(ISNUMBER(parametros!$C$6),ISNUMBER(parametros!$D$6),B535&gt;=parametros!$C$6,B535&lt;=parametros!$D$6),"C4","Fora dos ciclos")))))))</f>
        <v/>
      </c>
      <c r="D535" s="100"/>
      <c r="E535" s="78" t="str">
        <f>IF(C535="","",IFERROR(VLOOKUP(C535,parametros!$A$11:$E$15,5,0),""))</f>
        <v/>
      </c>
      <c r="F535" s="79" t="str">
        <f t="shared" si="42"/>
        <v/>
      </c>
      <c r="G535" s="101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8"/>
      <c r="U535" s="218" t="str">
        <f t="shared" si="46"/>
        <v/>
      </c>
      <c r="V535" s="216" t="s">
        <v>47</v>
      </c>
      <c r="W535" s="102" t="s">
        <v>167</v>
      </c>
      <c r="X535" s="102" t="s">
        <v>168</v>
      </c>
      <c r="Y535" s="103" t="s">
        <v>169</v>
      </c>
      <c r="Z535" s="103" t="s">
        <v>170</v>
      </c>
      <c r="AA535" s="103" t="s">
        <v>47</v>
      </c>
      <c r="AB535" s="103" t="s">
        <v>171</v>
      </c>
      <c r="AC535" s="104" t="s">
        <v>172</v>
      </c>
    </row>
    <row r="536" spans="1:29" ht="25.5" customHeight="1" x14ac:dyDescent="0.35">
      <c r="A536" s="188"/>
      <c r="B536" s="190"/>
      <c r="C536" s="99" t="str">
        <f>IF(B536="","",IF(NOT(ISNUMBER(B536)),"DATA_PC invalida",IF(AND(ISNUMBER(parametros!$C$2),ISNUMBER(parametros!$D$2),B536&gt;=parametros!$C$2,B536&lt;=parametros!$D$2),"C0",IF(AND(ISNUMBER(parametros!$C$3),ISNUMBER(parametros!$D$3),B536&gt;=parametros!$C$3,B536&lt;=parametros!$D$3),"C1",IF(AND(ISNUMBER(parametros!$C$4),ISNUMBER(parametros!$D$4),B536&gt;=parametros!$C$4,B536&lt;=parametros!$D$4),"C2",IF(AND(ISNUMBER(parametros!$C$5),ISNUMBER(parametros!$D$5),B536&gt;=parametros!$C$5,B536&lt;=parametros!$D$5),"C3",IF(AND(ISNUMBER(parametros!$C$6),ISNUMBER(parametros!$D$6),B536&gt;=parametros!$C$6,B536&lt;=parametros!$D$6),"C4","Fora dos ciclos")))))))</f>
        <v/>
      </c>
      <c r="D536" s="100"/>
      <c r="E536" s="78" t="str">
        <f>IF(C536="","",IFERROR(VLOOKUP(C536,parametros!$A$11:$E$15,5,0),""))</f>
        <v/>
      </c>
      <c r="F536" s="79" t="str">
        <f t="shared" si="42"/>
        <v/>
      </c>
      <c r="G536" s="101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8"/>
      <c r="U536" s="218" t="str">
        <f t="shared" si="46"/>
        <v/>
      </c>
      <c r="V536" s="216" t="s">
        <v>47</v>
      </c>
      <c r="W536" s="102" t="s">
        <v>167</v>
      </c>
      <c r="X536" s="102" t="s">
        <v>168</v>
      </c>
      <c r="Y536" s="103" t="s">
        <v>169</v>
      </c>
      <c r="Z536" s="103" t="s">
        <v>170</v>
      </c>
      <c r="AA536" s="103" t="s">
        <v>47</v>
      </c>
      <c r="AB536" s="103" t="s">
        <v>171</v>
      </c>
      <c r="AC536" s="104" t="s">
        <v>172</v>
      </c>
    </row>
    <row r="537" spans="1:29" ht="25.5" customHeight="1" x14ac:dyDescent="0.35">
      <c r="A537" s="188"/>
      <c r="B537" s="190"/>
      <c r="C537" s="99" t="str">
        <f>IF(B537="","",IF(NOT(ISNUMBER(B537)),"DATA_PC invalida",IF(AND(ISNUMBER(parametros!$C$2),ISNUMBER(parametros!$D$2),B537&gt;=parametros!$C$2,B537&lt;=parametros!$D$2),"C0",IF(AND(ISNUMBER(parametros!$C$3),ISNUMBER(parametros!$D$3),B537&gt;=parametros!$C$3,B537&lt;=parametros!$D$3),"C1",IF(AND(ISNUMBER(parametros!$C$4),ISNUMBER(parametros!$D$4),B537&gt;=parametros!$C$4,B537&lt;=parametros!$D$4),"C2",IF(AND(ISNUMBER(parametros!$C$5),ISNUMBER(parametros!$D$5),B537&gt;=parametros!$C$5,B537&lt;=parametros!$D$5),"C3",IF(AND(ISNUMBER(parametros!$C$6),ISNUMBER(parametros!$D$6),B537&gt;=parametros!$C$6,B537&lt;=parametros!$D$6),"C4","Fora dos ciclos")))))))</f>
        <v/>
      </c>
      <c r="D537" s="100"/>
      <c r="E537" s="78" t="str">
        <f>IF(C537="","",IFERROR(VLOOKUP(C537,parametros!$A$11:$E$15,5,0),""))</f>
        <v/>
      </c>
      <c r="F537" s="79" t="str">
        <f t="shared" si="42"/>
        <v/>
      </c>
      <c r="G537" s="101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8"/>
      <c r="U537" s="218" t="str">
        <f t="shared" si="46"/>
        <v/>
      </c>
      <c r="V537" s="216" t="s">
        <v>47</v>
      </c>
      <c r="W537" s="102" t="s">
        <v>167</v>
      </c>
      <c r="X537" s="102" t="s">
        <v>168</v>
      </c>
      <c r="Y537" s="103" t="s">
        <v>169</v>
      </c>
      <c r="Z537" s="103" t="s">
        <v>170</v>
      </c>
      <c r="AA537" s="103" t="s">
        <v>47</v>
      </c>
      <c r="AB537" s="103" t="s">
        <v>171</v>
      </c>
      <c r="AC537" s="104" t="s">
        <v>172</v>
      </c>
    </row>
    <row r="538" spans="1:29" ht="25.5" customHeight="1" x14ac:dyDescent="0.35">
      <c r="A538" s="188"/>
      <c r="B538" s="190"/>
      <c r="C538" s="99" t="str">
        <f>IF(B538="","",IF(NOT(ISNUMBER(B538)),"DATA_PC invalida",IF(AND(ISNUMBER(parametros!$C$2),ISNUMBER(parametros!$D$2),B538&gt;=parametros!$C$2,B538&lt;=parametros!$D$2),"C0",IF(AND(ISNUMBER(parametros!$C$3),ISNUMBER(parametros!$D$3),B538&gt;=parametros!$C$3,B538&lt;=parametros!$D$3),"C1",IF(AND(ISNUMBER(parametros!$C$4),ISNUMBER(parametros!$D$4),B538&gt;=parametros!$C$4,B538&lt;=parametros!$D$4),"C2",IF(AND(ISNUMBER(parametros!$C$5),ISNUMBER(parametros!$D$5),B538&gt;=parametros!$C$5,B538&lt;=parametros!$D$5),"C3",IF(AND(ISNUMBER(parametros!$C$6),ISNUMBER(parametros!$D$6),B538&gt;=parametros!$C$6,B538&lt;=parametros!$D$6),"C4","Fora dos ciclos")))))))</f>
        <v/>
      </c>
      <c r="D538" s="100"/>
      <c r="E538" s="78" t="str">
        <f>IF(C538="","",IFERROR(VLOOKUP(C538,parametros!$A$11:$E$15,5,0),""))</f>
        <v/>
      </c>
      <c r="F538" s="79" t="str">
        <f t="shared" si="42"/>
        <v/>
      </c>
      <c r="G538" s="101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8"/>
      <c r="U538" s="218" t="str">
        <f t="shared" si="46"/>
        <v/>
      </c>
      <c r="V538" s="216" t="s">
        <v>47</v>
      </c>
      <c r="W538" s="102" t="s">
        <v>167</v>
      </c>
      <c r="X538" s="102" t="s">
        <v>168</v>
      </c>
      <c r="Y538" s="103" t="s">
        <v>169</v>
      </c>
      <c r="Z538" s="103" t="s">
        <v>170</v>
      </c>
      <c r="AA538" s="103" t="s">
        <v>47</v>
      </c>
      <c r="AB538" s="103" t="s">
        <v>171</v>
      </c>
      <c r="AC538" s="104" t="s">
        <v>172</v>
      </c>
    </row>
    <row r="539" spans="1:29" ht="25.5" customHeight="1" x14ac:dyDescent="0.35">
      <c r="A539" s="188"/>
      <c r="B539" s="190"/>
      <c r="C539" s="99" t="str">
        <f>IF(B539="","",IF(NOT(ISNUMBER(B539)),"DATA_PC invalida",IF(AND(ISNUMBER(parametros!$C$2),ISNUMBER(parametros!$D$2),B539&gt;=parametros!$C$2,B539&lt;=parametros!$D$2),"C0",IF(AND(ISNUMBER(parametros!$C$3),ISNUMBER(parametros!$D$3),B539&gt;=parametros!$C$3,B539&lt;=parametros!$D$3),"C1",IF(AND(ISNUMBER(parametros!$C$4),ISNUMBER(parametros!$D$4),B539&gt;=parametros!$C$4,B539&lt;=parametros!$D$4),"C2",IF(AND(ISNUMBER(parametros!$C$5),ISNUMBER(parametros!$D$5),B539&gt;=parametros!$C$5,B539&lt;=parametros!$D$5),"C3",IF(AND(ISNUMBER(parametros!$C$6),ISNUMBER(parametros!$D$6),B539&gt;=parametros!$C$6,B539&lt;=parametros!$D$6),"C4","Fora dos ciclos")))))))</f>
        <v/>
      </c>
      <c r="D539" s="100"/>
      <c r="E539" s="78" t="str">
        <f>IF(C539="","",IFERROR(VLOOKUP(C539,parametros!$A$11:$E$15,5,0),""))</f>
        <v/>
      </c>
      <c r="F539" s="79" t="str">
        <f t="shared" si="42"/>
        <v/>
      </c>
      <c r="G539" s="101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8"/>
      <c r="U539" s="218" t="str">
        <f t="shared" si="46"/>
        <v/>
      </c>
      <c r="V539" s="216" t="s">
        <v>47</v>
      </c>
      <c r="W539" s="102" t="s">
        <v>167</v>
      </c>
      <c r="X539" s="102" t="s">
        <v>168</v>
      </c>
      <c r="Y539" s="103" t="s">
        <v>169</v>
      </c>
      <c r="Z539" s="103" t="s">
        <v>170</v>
      </c>
      <c r="AA539" s="103" t="s">
        <v>47</v>
      </c>
      <c r="AB539" s="103" t="s">
        <v>171</v>
      </c>
      <c r="AC539" s="104" t="s">
        <v>172</v>
      </c>
    </row>
    <row r="540" spans="1:29" ht="25.5" customHeight="1" x14ac:dyDescent="0.35">
      <c r="A540" s="188"/>
      <c r="B540" s="190"/>
      <c r="C540" s="99" t="str">
        <f>IF(B540="","",IF(NOT(ISNUMBER(B540)),"DATA_PC invalida",IF(AND(ISNUMBER(parametros!$C$2),ISNUMBER(parametros!$D$2),B540&gt;=parametros!$C$2,B540&lt;=parametros!$D$2),"C0",IF(AND(ISNUMBER(parametros!$C$3),ISNUMBER(parametros!$D$3),B540&gt;=parametros!$C$3,B540&lt;=parametros!$D$3),"C1",IF(AND(ISNUMBER(parametros!$C$4),ISNUMBER(parametros!$D$4),B540&gt;=parametros!$C$4,B540&lt;=parametros!$D$4),"C2",IF(AND(ISNUMBER(parametros!$C$5),ISNUMBER(parametros!$D$5),B540&gt;=parametros!$C$5,B540&lt;=parametros!$D$5),"C3",IF(AND(ISNUMBER(parametros!$C$6),ISNUMBER(parametros!$D$6),B540&gt;=parametros!$C$6,B540&lt;=parametros!$D$6),"C4","Fora dos ciclos")))))))</f>
        <v/>
      </c>
      <c r="D540" s="100"/>
      <c r="E540" s="78" t="str">
        <f>IF(C540="","",IFERROR(VLOOKUP(C540,parametros!$A$11:$E$15,5,0),""))</f>
        <v/>
      </c>
      <c r="F540" s="79" t="str">
        <f t="shared" si="42"/>
        <v/>
      </c>
      <c r="G540" s="101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8"/>
      <c r="U540" s="218" t="str">
        <f t="shared" si="46"/>
        <v/>
      </c>
      <c r="V540" s="216" t="s">
        <v>47</v>
      </c>
      <c r="W540" s="102" t="s">
        <v>167</v>
      </c>
      <c r="X540" s="102" t="s">
        <v>168</v>
      </c>
      <c r="Y540" s="103" t="s">
        <v>169</v>
      </c>
      <c r="Z540" s="103" t="s">
        <v>170</v>
      </c>
      <c r="AA540" s="103" t="s">
        <v>47</v>
      </c>
      <c r="AB540" s="103" t="s">
        <v>171</v>
      </c>
      <c r="AC540" s="104" t="s">
        <v>172</v>
      </c>
    </row>
    <row r="541" spans="1:29" ht="25.5" customHeight="1" x14ac:dyDescent="0.35">
      <c r="A541" s="188"/>
      <c r="B541" s="190"/>
      <c r="C541" s="99" t="str">
        <f>IF(B541="","",IF(NOT(ISNUMBER(B541)),"DATA_PC invalida",IF(AND(ISNUMBER(parametros!$C$2),ISNUMBER(parametros!$D$2),B541&gt;=parametros!$C$2,B541&lt;=parametros!$D$2),"C0",IF(AND(ISNUMBER(parametros!$C$3),ISNUMBER(parametros!$D$3),B541&gt;=parametros!$C$3,B541&lt;=parametros!$D$3),"C1",IF(AND(ISNUMBER(parametros!$C$4),ISNUMBER(parametros!$D$4),B541&gt;=parametros!$C$4,B541&lt;=parametros!$D$4),"C2",IF(AND(ISNUMBER(parametros!$C$5),ISNUMBER(parametros!$D$5),B541&gt;=parametros!$C$5,B541&lt;=parametros!$D$5),"C3",IF(AND(ISNUMBER(parametros!$C$6),ISNUMBER(parametros!$D$6),B541&gt;=parametros!$C$6,B541&lt;=parametros!$D$6),"C4","Fora dos ciclos")))))))</f>
        <v/>
      </c>
      <c r="D541" s="100"/>
      <c r="E541" s="78" t="str">
        <f>IF(C541="","",IFERROR(VLOOKUP(C541,parametros!$A$11:$E$15,5,0),""))</f>
        <v/>
      </c>
      <c r="F541" s="79" t="str">
        <f t="shared" si="42"/>
        <v/>
      </c>
      <c r="G541" s="101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8"/>
      <c r="U541" s="218" t="str">
        <f t="shared" si="46"/>
        <v/>
      </c>
      <c r="V541" s="216" t="s">
        <v>47</v>
      </c>
      <c r="W541" s="102" t="s">
        <v>167</v>
      </c>
      <c r="X541" s="102" t="s">
        <v>168</v>
      </c>
      <c r="Y541" s="103" t="s">
        <v>169</v>
      </c>
      <c r="Z541" s="103" t="s">
        <v>170</v>
      </c>
      <c r="AA541" s="103" t="s">
        <v>47</v>
      </c>
      <c r="AB541" s="103" t="s">
        <v>171</v>
      </c>
      <c r="AC541" s="104" t="s">
        <v>172</v>
      </c>
    </row>
    <row r="542" spans="1:29" ht="25.5" customHeight="1" x14ac:dyDescent="0.35">
      <c r="A542" s="188"/>
      <c r="B542" s="190"/>
      <c r="C542" s="99" t="str">
        <f>IF(B542="","",IF(NOT(ISNUMBER(B542)),"DATA_PC invalida",IF(AND(ISNUMBER(parametros!$C$2),ISNUMBER(parametros!$D$2),B542&gt;=parametros!$C$2,B542&lt;=parametros!$D$2),"C0",IF(AND(ISNUMBER(parametros!$C$3),ISNUMBER(parametros!$D$3),B542&gt;=parametros!$C$3,B542&lt;=parametros!$D$3),"C1",IF(AND(ISNUMBER(parametros!$C$4),ISNUMBER(parametros!$D$4),B542&gt;=parametros!$C$4,B542&lt;=parametros!$D$4),"C2",IF(AND(ISNUMBER(parametros!$C$5),ISNUMBER(parametros!$D$5),B542&gt;=parametros!$C$5,B542&lt;=parametros!$D$5),"C3",IF(AND(ISNUMBER(parametros!$C$6),ISNUMBER(parametros!$D$6),B542&gt;=parametros!$C$6,B542&lt;=parametros!$D$6),"C4","Fora dos ciclos")))))))</f>
        <v/>
      </c>
      <c r="D542" s="100"/>
      <c r="E542" s="78" t="str">
        <f>IF(C542="","",IFERROR(VLOOKUP(C542,parametros!$A$11:$E$15,5,0),""))</f>
        <v/>
      </c>
      <c r="F542" s="79" t="str">
        <f t="shared" si="42"/>
        <v/>
      </c>
      <c r="G542" s="101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8"/>
      <c r="U542" s="218" t="str">
        <f t="shared" si="46"/>
        <v/>
      </c>
      <c r="V542" s="216" t="s">
        <v>47</v>
      </c>
      <c r="W542" s="102" t="s">
        <v>167</v>
      </c>
      <c r="X542" s="102" t="s">
        <v>168</v>
      </c>
      <c r="Y542" s="103" t="s">
        <v>169</v>
      </c>
      <c r="Z542" s="103" t="s">
        <v>170</v>
      </c>
      <c r="AA542" s="103" t="s">
        <v>47</v>
      </c>
      <c r="AB542" s="103" t="s">
        <v>171</v>
      </c>
      <c r="AC542" s="104" t="s">
        <v>172</v>
      </c>
    </row>
    <row r="543" spans="1:29" ht="25.5" customHeight="1" x14ac:dyDescent="0.35">
      <c r="A543" s="188"/>
      <c r="B543" s="190"/>
      <c r="C543" s="99" t="str">
        <f>IF(B543="","",IF(NOT(ISNUMBER(B543)),"DATA_PC invalida",IF(AND(ISNUMBER(parametros!$C$2),ISNUMBER(parametros!$D$2),B543&gt;=parametros!$C$2,B543&lt;=parametros!$D$2),"C0",IF(AND(ISNUMBER(parametros!$C$3),ISNUMBER(parametros!$D$3),B543&gt;=parametros!$C$3,B543&lt;=parametros!$D$3),"C1",IF(AND(ISNUMBER(parametros!$C$4),ISNUMBER(parametros!$D$4),B543&gt;=parametros!$C$4,B543&lt;=parametros!$D$4),"C2",IF(AND(ISNUMBER(parametros!$C$5),ISNUMBER(parametros!$D$5),B543&gt;=parametros!$C$5,B543&lt;=parametros!$D$5),"C3",IF(AND(ISNUMBER(parametros!$C$6),ISNUMBER(parametros!$D$6),B543&gt;=parametros!$C$6,B543&lt;=parametros!$D$6),"C4","Fora dos ciclos")))))))</f>
        <v/>
      </c>
      <c r="D543" s="100"/>
      <c r="E543" s="78" t="str">
        <f>IF(C543="","",IFERROR(VLOOKUP(C543,parametros!$A$11:$E$15,5,0),""))</f>
        <v/>
      </c>
      <c r="F543" s="79" t="str">
        <f t="shared" si="42"/>
        <v/>
      </c>
      <c r="G543" s="101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8"/>
      <c r="U543" s="218" t="str">
        <f t="shared" si="46"/>
        <v/>
      </c>
      <c r="V543" s="216" t="s">
        <v>47</v>
      </c>
      <c r="W543" s="102" t="s">
        <v>167</v>
      </c>
      <c r="X543" s="102" t="s">
        <v>168</v>
      </c>
      <c r="Y543" s="103" t="s">
        <v>169</v>
      </c>
      <c r="Z543" s="103" t="s">
        <v>170</v>
      </c>
      <c r="AA543" s="103" t="s">
        <v>47</v>
      </c>
      <c r="AB543" s="103" t="s">
        <v>171</v>
      </c>
      <c r="AC543" s="104" t="s">
        <v>172</v>
      </c>
    </row>
    <row r="544" spans="1:29" ht="25.5" customHeight="1" x14ac:dyDescent="0.35">
      <c r="A544" s="188"/>
      <c r="B544" s="190"/>
      <c r="C544" s="99" t="str">
        <f>IF(B544="","",IF(NOT(ISNUMBER(B544)),"DATA_PC invalida",IF(AND(ISNUMBER(parametros!$C$2),ISNUMBER(parametros!$D$2),B544&gt;=parametros!$C$2,B544&lt;=parametros!$D$2),"C0",IF(AND(ISNUMBER(parametros!$C$3),ISNUMBER(parametros!$D$3),B544&gt;=parametros!$C$3,B544&lt;=parametros!$D$3),"C1",IF(AND(ISNUMBER(parametros!$C$4),ISNUMBER(parametros!$D$4),B544&gt;=parametros!$C$4,B544&lt;=parametros!$D$4),"C2",IF(AND(ISNUMBER(parametros!$C$5),ISNUMBER(parametros!$D$5),B544&gt;=parametros!$C$5,B544&lt;=parametros!$D$5),"C3",IF(AND(ISNUMBER(parametros!$C$6),ISNUMBER(parametros!$D$6),B544&gt;=parametros!$C$6,B544&lt;=parametros!$D$6),"C4","Fora dos ciclos")))))))</f>
        <v/>
      </c>
      <c r="D544" s="100"/>
      <c r="E544" s="78" t="str">
        <f>IF(C544="","",IFERROR(VLOOKUP(C544,parametros!$A$11:$E$15,5,0),""))</f>
        <v/>
      </c>
      <c r="F544" s="79" t="str">
        <f t="shared" si="42"/>
        <v/>
      </c>
      <c r="G544" s="101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8"/>
      <c r="U544" s="218" t="str">
        <f t="shared" si="46"/>
        <v/>
      </c>
      <c r="V544" s="216" t="s">
        <v>47</v>
      </c>
      <c r="W544" s="102" t="s">
        <v>167</v>
      </c>
      <c r="X544" s="102" t="s">
        <v>168</v>
      </c>
      <c r="Y544" s="103" t="s">
        <v>169</v>
      </c>
      <c r="Z544" s="103" t="s">
        <v>170</v>
      </c>
      <c r="AA544" s="103" t="s">
        <v>47</v>
      </c>
      <c r="AB544" s="103" t="s">
        <v>171</v>
      </c>
      <c r="AC544" s="104" t="s">
        <v>172</v>
      </c>
    </row>
    <row r="545" spans="1:29" ht="25.5" customHeight="1" x14ac:dyDescent="0.35">
      <c r="A545" s="188"/>
      <c r="B545" s="190"/>
      <c r="C545" s="99" t="str">
        <f>IF(B545="","",IF(NOT(ISNUMBER(B545)),"DATA_PC invalida",IF(AND(ISNUMBER(parametros!$C$2),ISNUMBER(parametros!$D$2),B545&gt;=parametros!$C$2,B545&lt;=parametros!$D$2),"C0",IF(AND(ISNUMBER(parametros!$C$3),ISNUMBER(parametros!$D$3),B545&gt;=parametros!$C$3,B545&lt;=parametros!$D$3),"C1",IF(AND(ISNUMBER(parametros!$C$4),ISNUMBER(parametros!$D$4),B545&gt;=parametros!$C$4,B545&lt;=parametros!$D$4),"C2",IF(AND(ISNUMBER(parametros!$C$5),ISNUMBER(parametros!$D$5),B545&gt;=parametros!$C$5,B545&lt;=parametros!$D$5),"C3",IF(AND(ISNUMBER(parametros!$C$6),ISNUMBER(parametros!$D$6),B545&gt;=parametros!$C$6,B545&lt;=parametros!$D$6),"C4","Fora dos ciclos")))))))</f>
        <v/>
      </c>
      <c r="D545" s="100"/>
      <c r="E545" s="78" t="str">
        <f>IF(C545="","",IFERROR(VLOOKUP(C545,parametros!$A$11:$E$15,5,0),""))</f>
        <v/>
      </c>
      <c r="F545" s="79" t="str">
        <f t="shared" si="42"/>
        <v/>
      </c>
      <c r="G545" s="101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8"/>
      <c r="U545" s="218" t="str">
        <f t="shared" si="46"/>
        <v/>
      </c>
      <c r="V545" s="216" t="s">
        <v>47</v>
      </c>
      <c r="W545" s="102" t="s">
        <v>167</v>
      </c>
      <c r="X545" s="102" t="s">
        <v>168</v>
      </c>
      <c r="Y545" s="103" t="s">
        <v>169</v>
      </c>
      <c r="Z545" s="103" t="s">
        <v>170</v>
      </c>
      <c r="AA545" s="103" t="s">
        <v>47</v>
      </c>
      <c r="AB545" s="103" t="s">
        <v>171</v>
      </c>
      <c r="AC545" s="104" t="s">
        <v>172</v>
      </c>
    </row>
    <row r="546" spans="1:29" ht="25.5" customHeight="1" x14ac:dyDescent="0.35">
      <c r="A546" s="188"/>
      <c r="B546" s="190"/>
      <c r="C546" s="99" t="str">
        <f>IF(B546="","",IF(NOT(ISNUMBER(B546)),"DATA_PC invalida",IF(AND(ISNUMBER(parametros!$C$2),ISNUMBER(parametros!$D$2),B546&gt;=parametros!$C$2,B546&lt;=parametros!$D$2),"C0",IF(AND(ISNUMBER(parametros!$C$3),ISNUMBER(parametros!$D$3),B546&gt;=parametros!$C$3,B546&lt;=parametros!$D$3),"C1",IF(AND(ISNUMBER(parametros!$C$4),ISNUMBER(parametros!$D$4),B546&gt;=parametros!$C$4,B546&lt;=parametros!$D$4),"C2",IF(AND(ISNUMBER(parametros!$C$5),ISNUMBER(parametros!$D$5),B546&gt;=parametros!$C$5,B546&lt;=parametros!$D$5),"C3",IF(AND(ISNUMBER(parametros!$C$6),ISNUMBER(parametros!$D$6),B546&gt;=parametros!$C$6,B546&lt;=parametros!$D$6),"C4","Fora dos ciclos")))))))</f>
        <v/>
      </c>
      <c r="D546" s="100"/>
      <c r="E546" s="78" t="str">
        <f>IF(C546="","",IFERROR(VLOOKUP(C546,parametros!$A$11:$E$15,5,0),""))</f>
        <v/>
      </c>
      <c r="F546" s="79" t="str">
        <f t="shared" si="42"/>
        <v/>
      </c>
      <c r="G546" s="101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8"/>
      <c r="U546" s="218" t="str">
        <f t="shared" si="46"/>
        <v/>
      </c>
      <c r="V546" s="216" t="s">
        <v>47</v>
      </c>
      <c r="W546" s="102" t="s">
        <v>167</v>
      </c>
      <c r="X546" s="102" t="s">
        <v>168</v>
      </c>
      <c r="Y546" s="103" t="s">
        <v>169</v>
      </c>
      <c r="Z546" s="103" t="s">
        <v>170</v>
      </c>
      <c r="AA546" s="103" t="s">
        <v>47</v>
      </c>
      <c r="AB546" s="103" t="s">
        <v>171</v>
      </c>
      <c r="AC546" s="104" t="s">
        <v>172</v>
      </c>
    </row>
    <row r="547" spans="1:29" ht="25.5" customHeight="1" x14ac:dyDescent="0.35">
      <c r="A547" s="188"/>
      <c r="B547" s="190"/>
      <c r="C547" s="99" t="str">
        <f>IF(B547="","",IF(NOT(ISNUMBER(B547)),"DATA_PC invalida",IF(AND(ISNUMBER(parametros!$C$2),ISNUMBER(parametros!$D$2),B547&gt;=parametros!$C$2,B547&lt;=parametros!$D$2),"C0",IF(AND(ISNUMBER(parametros!$C$3),ISNUMBER(parametros!$D$3),B547&gt;=parametros!$C$3,B547&lt;=parametros!$D$3),"C1",IF(AND(ISNUMBER(parametros!$C$4),ISNUMBER(parametros!$D$4),B547&gt;=parametros!$C$4,B547&lt;=parametros!$D$4),"C2",IF(AND(ISNUMBER(parametros!$C$5),ISNUMBER(parametros!$D$5),B547&gt;=parametros!$C$5,B547&lt;=parametros!$D$5),"C3",IF(AND(ISNUMBER(parametros!$C$6),ISNUMBER(parametros!$D$6),B547&gt;=parametros!$C$6,B547&lt;=parametros!$D$6),"C4","Fora dos ciclos")))))))</f>
        <v/>
      </c>
      <c r="D547" s="100"/>
      <c r="E547" s="78" t="str">
        <f>IF(C547="","",IFERROR(VLOOKUP(C547,parametros!$A$11:$E$15,5,0),""))</f>
        <v/>
      </c>
      <c r="F547" s="79" t="str">
        <f t="shared" si="42"/>
        <v/>
      </c>
      <c r="G547" s="101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8"/>
      <c r="U547" s="218" t="str">
        <f t="shared" si="46"/>
        <v/>
      </c>
      <c r="V547" s="216" t="s">
        <v>47</v>
      </c>
      <c r="W547" s="102" t="s">
        <v>167</v>
      </c>
      <c r="X547" s="102" t="s">
        <v>168</v>
      </c>
      <c r="Y547" s="103" t="s">
        <v>169</v>
      </c>
      <c r="Z547" s="103" t="s">
        <v>170</v>
      </c>
      <c r="AA547" s="103" t="s">
        <v>47</v>
      </c>
      <c r="AB547" s="103" t="s">
        <v>171</v>
      </c>
      <c r="AC547" s="104" t="s">
        <v>172</v>
      </c>
    </row>
    <row r="548" spans="1:29" ht="25.5" customHeight="1" x14ac:dyDescent="0.35">
      <c r="A548" s="188"/>
      <c r="B548" s="190"/>
      <c r="C548" s="99" t="str">
        <f>IF(B548="","",IF(NOT(ISNUMBER(B548)),"DATA_PC invalida",IF(AND(ISNUMBER(parametros!$C$2),ISNUMBER(parametros!$D$2),B548&gt;=parametros!$C$2,B548&lt;=parametros!$D$2),"C0",IF(AND(ISNUMBER(parametros!$C$3),ISNUMBER(parametros!$D$3),B548&gt;=parametros!$C$3,B548&lt;=parametros!$D$3),"C1",IF(AND(ISNUMBER(parametros!$C$4),ISNUMBER(parametros!$D$4),B548&gt;=parametros!$C$4,B548&lt;=parametros!$D$4),"C2",IF(AND(ISNUMBER(parametros!$C$5),ISNUMBER(parametros!$D$5),B548&gt;=parametros!$C$5,B548&lt;=parametros!$D$5),"C3",IF(AND(ISNUMBER(parametros!$C$6),ISNUMBER(parametros!$D$6),B548&gt;=parametros!$C$6,B548&lt;=parametros!$D$6),"C4","Fora dos ciclos")))))))</f>
        <v/>
      </c>
      <c r="D548" s="100"/>
      <c r="E548" s="78" t="str">
        <f>IF(C548="","",IFERROR(VLOOKUP(C548,parametros!$A$11:$E$15,5,0),""))</f>
        <v/>
      </c>
      <c r="F548" s="79" t="str">
        <f t="shared" si="42"/>
        <v/>
      </c>
      <c r="G548" s="101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8"/>
      <c r="U548" s="218" t="str">
        <f t="shared" si="46"/>
        <v/>
      </c>
      <c r="V548" s="216" t="s">
        <v>47</v>
      </c>
      <c r="W548" s="102" t="s">
        <v>167</v>
      </c>
      <c r="X548" s="102" t="s">
        <v>168</v>
      </c>
      <c r="Y548" s="103" t="s">
        <v>169</v>
      </c>
      <c r="Z548" s="103" t="s">
        <v>170</v>
      </c>
      <c r="AA548" s="103" t="s">
        <v>47</v>
      </c>
      <c r="AB548" s="103" t="s">
        <v>171</v>
      </c>
      <c r="AC548" s="104" t="s">
        <v>172</v>
      </c>
    </row>
    <row r="549" spans="1:29" ht="25.5" customHeight="1" x14ac:dyDescent="0.35">
      <c r="A549" s="188"/>
      <c r="B549" s="190"/>
      <c r="C549" s="99" t="str">
        <f>IF(B549="","",IF(NOT(ISNUMBER(B549)),"DATA_PC invalida",IF(AND(ISNUMBER(parametros!$C$2),ISNUMBER(parametros!$D$2),B549&gt;=parametros!$C$2,B549&lt;=parametros!$D$2),"C0",IF(AND(ISNUMBER(parametros!$C$3),ISNUMBER(parametros!$D$3),B549&gt;=parametros!$C$3,B549&lt;=parametros!$D$3),"C1",IF(AND(ISNUMBER(parametros!$C$4),ISNUMBER(parametros!$D$4),B549&gt;=parametros!$C$4,B549&lt;=parametros!$D$4),"C2",IF(AND(ISNUMBER(parametros!$C$5),ISNUMBER(parametros!$D$5),B549&gt;=parametros!$C$5,B549&lt;=parametros!$D$5),"C3",IF(AND(ISNUMBER(parametros!$C$6),ISNUMBER(parametros!$D$6),B549&gt;=parametros!$C$6,B549&lt;=parametros!$D$6),"C4","Fora dos ciclos")))))))</f>
        <v/>
      </c>
      <c r="D549" s="100"/>
      <c r="E549" s="78" t="str">
        <f>IF(C549="","",IFERROR(VLOOKUP(C549,parametros!$A$11:$E$15,5,0),""))</f>
        <v/>
      </c>
      <c r="F549" s="79" t="str">
        <f t="shared" si="42"/>
        <v/>
      </c>
      <c r="G549" s="101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8"/>
      <c r="U549" s="218" t="str">
        <f t="shared" si="46"/>
        <v/>
      </c>
      <c r="V549" s="216" t="s">
        <v>47</v>
      </c>
      <c r="W549" s="102" t="s">
        <v>167</v>
      </c>
      <c r="X549" s="102" t="s">
        <v>168</v>
      </c>
      <c r="Y549" s="103" t="s">
        <v>169</v>
      </c>
      <c r="Z549" s="103" t="s">
        <v>170</v>
      </c>
      <c r="AA549" s="103" t="s">
        <v>47</v>
      </c>
      <c r="AB549" s="103" t="s">
        <v>171</v>
      </c>
      <c r="AC549" s="104" t="s">
        <v>172</v>
      </c>
    </row>
    <row r="550" spans="1:29" ht="25.5" customHeight="1" x14ac:dyDescent="0.35">
      <c r="A550" s="188"/>
      <c r="B550" s="190"/>
      <c r="C550" s="99" t="str">
        <f>IF(B550="","",IF(NOT(ISNUMBER(B550)),"DATA_PC invalida",IF(AND(ISNUMBER(parametros!$C$2),ISNUMBER(parametros!$D$2),B550&gt;=parametros!$C$2,B550&lt;=parametros!$D$2),"C0",IF(AND(ISNUMBER(parametros!$C$3),ISNUMBER(parametros!$D$3),B550&gt;=parametros!$C$3,B550&lt;=parametros!$D$3),"C1",IF(AND(ISNUMBER(parametros!$C$4),ISNUMBER(parametros!$D$4),B550&gt;=parametros!$C$4,B550&lt;=parametros!$D$4),"C2",IF(AND(ISNUMBER(parametros!$C$5),ISNUMBER(parametros!$D$5),B550&gt;=parametros!$C$5,B550&lt;=parametros!$D$5),"C3",IF(AND(ISNUMBER(parametros!$C$6),ISNUMBER(parametros!$D$6),B550&gt;=parametros!$C$6,B550&lt;=parametros!$D$6),"C4","Fora dos ciclos")))))))</f>
        <v/>
      </c>
      <c r="D550" s="100"/>
      <c r="E550" s="78" t="str">
        <f>IF(C550="","",IFERROR(VLOOKUP(C550,parametros!$A$11:$E$15,5,0),""))</f>
        <v/>
      </c>
      <c r="F550" s="79" t="str">
        <f t="shared" si="42"/>
        <v/>
      </c>
      <c r="G550" s="101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8"/>
      <c r="U550" s="218" t="str">
        <f t="shared" si="46"/>
        <v/>
      </c>
      <c r="V550" s="216" t="s">
        <v>47</v>
      </c>
      <c r="W550" s="102" t="s">
        <v>167</v>
      </c>
      <c r="X550" s="102" t="s">
        <v>168</v>
      </c>
      <c r="Y550" s="103" t="s">
        <v>169</v>
      </c>
      <c r="Z550" s="103" t="s">
        <v>170</v>
      </c>
      <c r="AA550" s="103" t="s">
        <v>47</v>
      </c>
      <c r="AB550" s="103" t="s">
        <v>171</v>
      </c>
      <c r="AC550" s="104" t="s">
        <v>172</v>
      </c>
    </row>
    <row r="551" spans="1:29" ht="25.5" customHeight="1" x14ac:dyDescent="0.35">
      <c r="A551" s="188"/>
      <c r="B551" s="190"/>
      <c r="C551" s="99" t="str">
        <f>IF(B551="","",IF(NOT(ISNUMBER(B551)),"DATA_PC invalida",IF(AND(ISNUMBER(parametros!$C$2),ISNUMBER(parametros!$D$2),B551&gt;=parametros!$C$2,B551&lt;=parametros!$D$2),"C0",IF(AND(ISNUMBER(parametros!$C$3),ISNUMBER(parametros!$D$3),B551&gt;=parametros!$C$3,B551&lt;=parametros!$D$3),"C1",IF(AND(ISNUMBER(parametros!$C$4),ISNUMBER(parametros!$D$4),B551&gt;=parametros!$C$4,B551&lt;=parametros!$D$4),"C2",IF(AND(ISNUMBER(parametros!$C$5),ISNUMBER(parametros!$D$5),B551&gt;=parametros!$C$5,B551&lt;=parametros!$D$5),"C3",IF(AND(ISNUMBER(parametros!$C$6),ISNUMBER(parametros!$D$6),B551&gt;=parametros!$C$6,B551&lt;=parametros!$D$6),"C4","Fora dos ciclos")))))))</f>
        <v/>
      </c>
      <c r="D551" s="100"/>
      <c r="E551" s="78" t="str">
        <f>IF(C551="","",IFERROR(VLOOKUP(C551,parametros!$A$11:$E$15,5,0),""))</f>
        <v/>
      </c>
      <c r="F551" s="79" t="str">
        <f t="shared" si="42"/>
        <v/>
      </c>
      <c r="G551" s="101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8"/>
      <c r="U551" s="218" t="str">
        <f t="shared" si="46"/>
        <v/>
      </c>
      <c r="V551" s="216" t="s">
        <v>47</v>
      </c>
      <c r="W551" s="102" t="s">
        <v>167</v>
      </c>
      <c r="X551" s="102" t="s">
        <v>168</v>
      </c>
      <c r="Y551" s="103" t="s">
        <v>169</v>
      </c>
      <c r="Z551" s="103" t="s">
        <v>170</v>
      </c>
      <c r="AA551" s="103" t="s">
        <v>47</v>
      </c>
      <c r="AB551" s="103" t="s">
        <v>171</v>
      </c>
      <c r="AC551" s="104" t="s">
        <v>172</v>
      </c>
    </row>
    <row r="552" spans="1:29" ht="25.5" customHeight="1" x14ac:dyDescent="0.35">
      <c r="A552" s="188"/>
      <c r="B552" s="190"/>
      <c r="C552" s="99" t="str">
        <f>IF(B552="","",IF(NOT(ISNUMBER(B552)),"DATA_PC invalida",IF(AND(ISNUMBER(parametros!$C$2),ISNUMBER(parametros!$D$2),B552&gt;=parametros!$C$2,B552&lt;=parametros!$D$2),"C0",IF(AND(ISNUMBER(parametros!$C$3),ISNUMBER(parametros!$D$3),B552&gt;=parametros!$C$3,B552&lt;=parametros!$D$3),"C1",IF(AND(ISNUMBER(parametros!$C$4),ISNUMBER(parametros!$D$4),B552&gt;=parametros!$C$4,B552&lt;=parametros!$D$4),"C2",IF(AND(ISNUMBER(parametros!$C$5),ISNUMBER(parametros!$D$5),B552&gt;=parametros!$C$5,B552&lt;=parametros!$D$5),"C3",IF(AND(ISNUMBER(parametros!$C$6),ISNUMBER(parametros!$D$6),B552&gt;=parametros!$C$6,B552&lt;=parametros!$D$6),"C4","Fora dos ciclos")))))))</f>
        <v/>
      </c>
      <c r="D552" s="100"/>
      <c r="E552" s="78" t="str">
        <f>IF(C552="","",IFERROR(VLOOKUP(C552,parametros!$A$11:$E$15,5,0),""))</f>
        <v/>
      </c>
      <c r="F552" s="79" t="str">
        <f t="shared" si="42"/>
        <v/>
      </c>
      <c r="G552" s="101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8"/>
      <c r="U552" s="218" t="str">
        <f t="shared" si="46"/>
        <v/>
      </c>
      <c r="V552" s="216" t="s">
        <v>47</v>
      </c>
      <c r="W552" s="102" t="s">
        <v>167</v>
      </c>
      <c r="X552" s="102" t="s">
        <v>168</v>
      </c>
      <c r="Y552" s="103" t="s">
        <v>169</v>
      </c>
      <c r="Z552" s="103" t="s">
        <v>170</v>
      </c>
      <c r="AA552" s="103" t="s">
        <v>47</v>
      </c>
      <c r="AB552" s="103" t="s">
        <v>171</v>
      </c>
      <c r="AC552" s="104" t="s">
        <v>172</v>
      </c>
    </row>
    <row r="553" spans="1:29" ht="25.5" customHeight="1" x14ac:dyDescent="0.35">
      <c r="A553" s="188"/>
      <c r="B553" s="190"/>
      <c r="C553" s="99" t="str">
        <f>IF(B553="","",IF(NOT(ISNUMBER(B553)),"DATA_PC invalida",IF(AND(ISNUMBER(parametros!$C$2),ISNUMBER(parametros!$D$2),B553&gt;=parametros!$C$2,B553&lt;=parametros!$D$2),"C0",IF(AND(ISNUMBER(parametros!$C$3),ISNUMBER(parametros!$D$3),B553&gt;=parametros!$C$3,B553&lt;=parametros!$D$3),"C1",IF(AND(ISNUMBER(parametros!$C$4),ISNUMBER(parametros!$D$4),B553&gt;=parametros!$C$4,B553&lt;=parametros!$D$4),"C2",IF(AND(ISNUMBER(parametros!$C$5),ISNUMBER(parametros!$D$5),B553&gt;=parametros!$C$5,B553&lt;=parametros!$D$5),"C3",IF(AND(ISNUMBER(parametros!$C$6),ISNUMBER(parametros!$D$6),B553&gt;=parametros!$C$6,B553&lt;=parametros!$D$6),"C4","Fora dos ciclos")))))))</f>
        <v/>
      </c>
      <c r="D553" s="100"/>
      <c r="E553" s="78" t="str">
        <f>IF(C553="","",IFERROR(VLOOKUP(C553,parametros!$A$11:$E$15,5,0),""))</f>
        <v/>
      </c>
      <c r="F553" s="79" t="str">
        <f t="shared" si="42"/>
        <v/>
      </c>
      <c r="G553" s="101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8"/>
      <c r="U553" s="218" t="str">
        <f t="shared" si="46"/>
        <v/>
      </c>
      <c r="V553" s="216" t="s">
        <v>47</v>
      </c>
      <c r="W553" s="102" t="s">
        <v>167</v>
      </c>
      <c r="X553" s="102" t="s">
        <v>168</v>
      </c>
      <c r="Y553" s="103" t="s">
        <v>169</v>
      </c>
      <c r="Z553" s="103" t="s">
        <v>170</v>
      </c>
      <c r="AA553" s="103" t="s">
        <v>47</v>
      </c>
      <c r="AB553" s="103" t="s">
        <v>171</v>
      </c>
      <c r="AC553" s="104" t="s">
        <v>172</v>
      </c>
    </row>
    <row r="554" spans="1:29" ht="25.5" customHeight="1" x14ac:dyDescent="0.35">
      <c r="A554" s="188"/>
      <c r="B554" s="190"/>
      <c r="C554" s="99" t="str">
        <f>IF(B554="","",IF(NOT(ISNUMBER(B554)),"DATA_PC invalida",IF(AND(ISNUMBER(parametros!$C$2),ISNUMBER(parametros!$D$2),B554&gt;=parametros!$C$2,B554&lt;=parametros!$D$2),"C0",IF(AND(ISNUMBER(parametros!$C$3),ISNUMBER(parametros!$D$3),B554&gt;=parametros!$C$3,B554&lt;=parametros!$D$3),"C1",IF(AND(ISNUMBER(parametros!$C$4),ISNUMBER(parametros!$D$4),B554&gt;=parametros!$C$4,B554&lt;=parametros!$D$4),"C2",IF(AND(ISNUMBER(parametros!$C$5),ISNUMBER(parametros!$D$5),B554&gt;=parametros!$C$5,B554&lt;=parametros!$D$5),"C3",IF(AND(ISNUMBER(parametros!$C$6),ISNUMBER(parametros!$D$6),B554&gt;=parametros!$C$6,B554&lt;=parametros!$D$6),"C4","Fora dos ciclos")))))))</f>
        <v/>
      </c>
      <c r="D554" s="100"/>
      <c r="E554" s="78" t="str">
        <f>IF(C554="","",IFERROR(VLOOKUP(C554,parametros!$A$11:$E$15,5,0),""))</f>
        <v/>
      </c>
      <c r="F554" s="79" t="str">
        <f t="shared" si="42"/>
        <v/>
      </c>
      <c r="G554" s="101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8"/>
      <c r="U554" s="218" t="str">
        <f t="shared" si="46"/>
        <v/>
      </c>
      <c r="V554" s="216" t="s">
        <v>47</v>
      </c>
      <c r="W554" s="102" t="s">
        <v>167</v>
      </c>
      <c r="X554" s="102" t="s">
        <v>168</v>
      </c>
      <c r="Y554" s="103" t="s">
        <v>169</v>
      </c>
      <c r="Z554" s="103" t="s">
        <v>170</v>
      </c>
      <c r="AA554" s="103" t="s">
        <v>47</v>
      </c>
      <c r="AB554" s="103" t="s">
        <v>171</v>
      </c>
      <c r="AC554" s="104" t="s">
        <v>172</v>
      </c>
    </row>
    <row r="555" spans="1:29" ht="25.5" customHeight="1" x14ac:dyDescent="0.35">
      <c r="A555" s="188"/>
      <c r="B555" s="190"/>
      <c r="C555" s="99" t="str">
        <f>IF(B555="","",IF(NOT(ISNUMBER(B555)),"DATA_PC invalida",IF(AND(ISNUMBER(parametros!$C$2),ISNUMBER(parametros!$D$2),B555&gt;=parametros!$C$2,B555&lt;=parametros!$D$2),"C0",IF(AND(ISNUMBER(parametros!$C$3),ISNUMBER(parametros!$D$3),B555&gt;=parametros!$C$3,B555&lt;=parametros!$D$3),"C1",IF(AND(ISNUMBER(parametros!$C$4),ISNUMBER(parametros!$D$4),B555&gt;=parametros!$C$4,B555&lt;=parametros!$D$4),"C2",IF(AND(ISNUMBER(parametros!$C$5),ISNUMBER(parametros!$D$5),B555&gt;=parametros!$C$5,B555&lt;=parametros!$D$5),"C3",IF(AND(ISNUMBER(parametros!$C$6),ISNUMBER(parametros!$D$6),B555&gt;=parametros!$C$6,B555&lt;=parametros!$D$6),"C4","Fora dos ciclos")))))))</f>
        <v/>
      </c>
      <c r="D555" s="100"/>
      <c r="E555" s="78" t="str">
        <f>IF(C555="","",IFERROR(VLOOKUP(C555,parametros!$A$11:$E$15,5,0),""))</f>
        <v/>
      </c>
      <c r="F555" s="79" t="str">
        <f t="shared" si="42"/>
        <v/>
      </c>
      <c r="G555" s="101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8"/>
      <c r="U555" s="218" t="str">
        <f t="shared" si="46"/>
        <v/>
      </c>
      <c r="V555" s="216" t="s">
        <v>47</v>
      </c>
      <c r="W555" s="102" t="s">
        <v>167</v>
      </c>
      <c r="X555" s="102" t="s">
        <v>168</v>
      </c>
      <c r="Y555" s="103" t="s">
        <v>169</v>
      </c>
      <c r="Z555" s="103" t="s">
        <v>170</v>
      </c>
      <c r="AA555" s="103" t="s">
        <v>47</v>
      </c>
      <c r="AB555" s="103" t="s">
        <v>171</v>
      </c>
      <c r="AC555" s="104" t="s">
        <v>172</v>
      </c>
    </row>
    <row r="556" spans="1:29" ht="25.5" customHeight="1" x14ac:dyDescent="0.35">
      <c r="A556" s="188"/>
      <c r="B556" s="190"/>
      <c r="C556" s="99" t="str">
        <f>IF(B556="","",IF(NOT(ISNUMBER(B556)),"DATA_PC invalida",IF(AND(ISNUMBER(parametros!$C$2),ISNUMBER(parametros!$D$2),B556&gt;=parametros!$C$2,B556&lt;=parametros!$D$2),"C0",IF(AND(ISNUMBER(parametros!$C$3),ISNUMBER(parametros!$D$3),B556&gt;=parametros!$C$3,B556&lt;=parametros!$D$3),"C1",IF(AND(ISNUMBER(parametros!$C$4),ISNUMBER(parametros!$D$4),B556&gt;=parametros!$C$4,B556&lt;=parametros!$D$4),"C2",IF(AND(ISNUMBER(parametros!$C$5),ISNUMBER(parametros!$D$5),B556&gt;=parametros!$C$5,B556&lt;=parametros!$D$5),"C3",IF(AND(ISNUMBER(parametros!$C$6),ISNUMBER(parametros!$D$6),B556&gt;=parametros!$C$6,B556&lt;=parametros!$D$6),"C4","Fora dos ciclos")))))))</f>
        <v/>
      </c>
      <c r="D556" s="100"/>
      <c r="E556" s="78" t="str">
        <f>IF(C556="","",IFERROR(VLOOKUP(C556,parametros!$A$11:$E$15,5,0),""))</f>
        <v/>
      </c>
      <c r="F556" s="79" t="str">
        <f t="shared" si="42"/>
        <v/>
      </c>
      <c r="G556" s="101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8"/>
      <c r="U556" s="218" t="str">
        <f t="shared" si="46"/>
        <v/>
      </c>
      <c r="V556" s="216" t="s">
        <v>47</v>
      </c>
      <c r="W556" s="102" t="s">
        <v>167</v>
      </c>
      <c r="X556" s="102" t="s">
        <v>168</v>
      </c>
      <c r="Y556" s="103" t="s">
        <v>169</v>
      </c>
      <c r="Z556" s="103" t="s">
        <v>170</v>
      </c>
      <c r="AA556" s="103" t="s">
        <v>47</v>
      </c>
      <c r="AB556" s="103" t="s">
        <v>171</v>
      </c>
      <c r="AC556" s="104" t="s">
        <v>172</v>
      </c>
    </row>
    <row r="557" spans="1:29" ht="25.5" customHeight="1" x14ac:dyDescent="0.35">
      <c r="A557" s="188"/>
      <c r="B557" s="190"/>
      <c r="C557" s="99" t="str">
        <f>IF(B557="","",IF(NOT(ISNUMBER(B557)),"DATA_PC invalida",IF(AND(ISNUMBER(parametros!$C$2),ISNUMBER(parametros!$D$2),B557&gt;=parametros!$C$2,B557&lt;=parametros!$D$2),"C0",IF(AND(ISNUMBER(parametros!$C$3),ISNUMBER(parametros!$D$3),B557&gt;=parametros!$C$3,B557&lt;=parametros!$D$3),"C1",IF(AND(ISNUMBER(parametros!$C$4),ISNUMBER(parametros!$D$4),B557&gt;=parametros!$C$4,B557&lt;=parametros!$D$4),"C2",IF(AND(ISNUMBER(parametros!$C$5),ISNUMBER(parametros!$D$5),B557&gt;=parametros!$C$5,B557&lt;=parametros!$D$5),"C3",IF(AND(ISNUMBER(parametros!$C$6),ISNUMBER(parametros!$D$6),B557&gt;=parametros!$C$6,B557&lt;=parametros!$D$6),"C4","Fora dos ciclos")))))))</f>
        <v/>
      </c>
      <c r="D557" s="100"/>
      <c r="E557" s="78" t="str">
        <f>IF(C557="","",IFERROR(VLOOKUP(C557,parametros!$A$11:$E$15,5,0),""))</f>
        <v/>
      </c>
      <c r="F557" s="79" t="str">
        <f t="shared" si="42"/>
        <v/>
      </c>
      <c r="G557" s="101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8"/>
      <c r="U557" s="218" t="str">
        <f t="shared" si="46"/>
        <v/>
      </c>
      <c r="V557" s="216" t="s">
        <v>47</v>
      </c>
      <c r="W557" s="102" t="s">
        <v>167</v>
      </c>
      <c r="X557" s="102" t="s">
        <v>168</v>
      </c>
      <c r="Y557" s="103" t="s">
        <v>169</v>
      </c>
      <c r="Z557" s="103" t="s">
        <v>170</v>
      </c>
      <c r="AA557" s="103" t="s">
        <v>47</v>
      </c>
      <c r="AB557" s="103" t="s">
        <v>171</v>
      </c>
      <c r="AC557" s="104" t="s">
        <v>172</v>
      </c>
    </row>
    <row r="558" spans="1:29" ht="25.5" customHeight="1" x14ac:dyDescent="0.35">
      <c r="A558" s="188"/>
      <c r="B558" s="190"/>
      <c r="C558" s="99" t="str">
        <f>IF(B558="","",IF(NOT(ISNUMBER(B558)),"DATA_PC invalida",IF(AND(ISNUMBER(parametros!$C$2),ISNUMBER(parametros!$D$2),B558&gt;=parametros!$C$2,B558&lt;=parametros!$D$2),"C0",IF(AND(ISNUMBER(parametros!$C$3),ISNUMBER(parametros!$D$3),B558&gt;=parametros!$C$3,B558&lt;=parametros!$D$3),"C1",IF(AND(ISNUMBER(parametros!$C$4),ISNUMBER(parametros!$D$4),B558&gt;=parametros!$C$4,B558&lt;=parametros!$D$4),"C2",IF(AND(ISNUMBER(parametros!$C$5),ISNUMBER(parametros!$D$5),B558&gt;=parametros!$C$5,B558&lt;=parametros!$D$5),"C3",IF(AND(ISNUMBER(parametros!$C$6),ISNUMBER(parametros!$D$6),B558&gt;=parametros!$C$6,B558&lt;=parametros!$D$6),"C4","Fora dos ciclos")))))))</f>
        <v/>
      </c>
      <c r="D558" s="100"/>
      <c r="E558" s="78" t="str">
        <f>IF(C558="","",IFERROR(VLOOKUP(C558,parametros!$A$11:$E$15,5,0),""))</f>
        <v/>
      </c>
      <c r="F558" s="79" t="str">
        <f t="shared" si="42"/>
        <v/>
      </c>
      <c r="G558" s="101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8"/>
      <c r="U558" s="218" t="str">
        <f t="shared" si="46"/>
        <v/>
      </c>
      <c r="V558" s="216" t="s">
        <v>47</v>
      </c>
      <c r="W558" s="102" t="s">
        <v>167</v>
      </c>
      <c r="X558" s="102" t="s">
        <v>168</v>
      </c>
      <c r="Y558" s="103" t="s">
        <v>169</v>
      </c>
      <c r="Z558" s="103" t="s">
        <v>170</v>
      </c>
      <c r="AA558" s="103" t="s">
        <v>47</v>
      </c>
      <c r="AB558" s="103" t="s">
        <v>171</v>
      </c>
      <c r="AC558" s="104" t="s">
        <v>172</v>
      </c>
    </row>
    <row r="559" spans="1:29" ht="25.5" customHeight="1" x14ac:dyDescent="0.35">
      <c r="A559" s="188"/>
      <c r="B559" s="190"/>
      <c r="C559" s="99" t="str">
        <f>IF(B559="","",IF(NOT(ISNUMBER(B559)),"DATA_PC invalida",IF(AND(ISNUMBER(parametros!$C$2),ISNUMBER(parametros!$D$2),B559&gt;=parametros!$C$2,B559&lt;=parametros!$D$2),"C0",IF(AND(ISNUMBER(parametros!$C$3),ISNUMBER(parametros!$D$3),B559&gt;=parametros!$C$3,B559&lt;=parametros!$D$3),"C1",IF(AND(ISNUMBER(parametros!$C$4),ISNUMBER(parametros!$D$4),B559&gt;=parametros!$C$4,B559&lt;=parametros!$D$4),"C2",IF(AND(ISNUMBER(parametros!$C$5),ISNUMBER(parametros!$D$5),B559&gt;=parametros!$C$5,B559&lt;=parametros!$D$5),"C3",IF(AND(ISNUMBER(parametros!$C$6),ISNUMBER(parametros!$D$6),B559&gt;=parametros!$C$6,B559&lt;=parametros!$D$6),"C4","Fora dos ciclos")))))))</f>
        <v/>
      </c>
      <c r="D559" s="100"/>
      <c r="E559" s="78" t="str">
        <f>IF(C559="","",IFERROR(VLOOKUP(C559,parametros!$A$11:$E$15,5,0),""))</f>
        <v/>
      </c>
      <c r="F559" s="79" t="str">
        <f t="shared" si="42"/>
        <v/>
      </c>
      <c r="G559" s="101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8"/>
      <c r="U559" s="218" t="str">
        <f t="shared" si="46"/>
        <v/>
      </c>
      <c r="V559" s="216" t="s">
        <v>47</v>
      </c>
      <c r="W559" s="102" t="s">
        <v>167</v>
      </c>
      <c r="X559" s="102" t="s">
        <v>168</v>
      </c>
      <c r="Y559" s="103" t="s">
        <v>169</v>
      </c>
      <c r="Z559" s="103" t="s">
        <v>170</v>
      </c>
      <c r="AA559" s="103" t="s">
        <v>47</v>
      </c>
      <c r="AB559" s="103" t="s">
        <v>171</v>
      </c>
      <c r="AC559" s="104" t="s">
        <v>172</v>
      </c>
    </row>
    <row r="560" spans="1:29" ht="25.5" customHeight="1" x14ac:dyDescent="0.35">
      <c r="A560" s="188"/>
      <c r="B560" s="190"/>
      <c r="C560" s="99" t="str">
        <f>IF(B560="","",IF(NOT(ISNUMBER(B560)),"DATA_PC invalida",IF(AND(ISNUMBER(parametros!$C$2),ISNUMBER(parametros!$D$2),B560&gt;=parametros!$C$2,B560&lt;=parametros!$D$2),"C0",IF(AND(ISNUMBER(parametros!$C$3),ISNUMBER(parametros!$D$3),B560&gt;=parametros!$C$3,B560&lt;=parametros!$D$3),"C1",IF(AND(ISNUMBER(parametros!$C$4),ISNUMBER(parametros!$D$4),B560&gt;=parametros!$C$4,B560&lt;=parametros!$D$4),"C2",IF(AND(ISNUMBER(parametros!$C$5),ISNUMBER(parametros!$D$5),B560&gt;=parametros!$C$5,B560&lt;=parametros!$D$5),"C3",IF(AND(ISNUMBER(parametros!$C$6),ISNUMBER(parametros!$D$6),B560&gt;=parametros!$C$6,B560&lt;=parametros!$D$6),"C4","Fora dos ciclos")))))))</f>
        <v/>
      </c>
      <c r="D560" s="100"/>
      <c r="E560" s="78" t="str">
        <f>IF(C560="","",IFERROR(VLOOKUP(C560,parametros!$A$11:$E$15,5,0),""))</f>
        <v/>
      </c>
      <c r="F560" s="79" t="str">
        <f t="shared" si="42"/>
        <v/>
      </c>
      <c r="G560" s="101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8"/>
      <c r="U560" s="218" t="str">
        <f t="shared" si="46"/>
        <v/>
      </c>
      <c r="V560" s="216" t="s">
        <v>47</v>
      </c>
      <c r="W560" s="102" t="s">
        <v>167</v>
      </c>
      <c r="X560" s="102" t="s">
        <v>168</v>
      </c>
      <c r="Y560" s="103" t="s">
        <v>169</v>
      </c>
      <c r="Z560" s="103" t="s">
        <v>170</v>
      </c>
      <c r="AA560" s="103" t="s">
        <v>47</v>
      </c>
      <c r="AB560" s="103" t="s">
        <v>171</v>
      </c>
      <c r="AC560" s="104" t="s">
        <v>172</v>
      </c>
    </row>
    <row r="561" spans="1:29" ht="25.5" customHeight="1" x14ac:dyDescent="0.35">
      <c r="A561" s="188"/>
      <c r="B561" s="190"/>
      <c r="C561" s="99" t="str">
        <f>IF(B561="","",IF(NOT(ISNUMBER(B561)),"DATA_PC invalida",IF(AND(ISNUMBER(parametros!$C$2),ISNUMBER(parametros!$D$2),B561&gt;=parametros!$C$2,B561&lt;=parametros!$D$2),"C0",IF(AND(ISNUMBER(parametros!$C$3),ISNUMBER(parametros!$D$3),B561&gt;=parametros!$C$3,B561&lt;=parametros!$D$3),"C1",IF(AND(ISNUMBER(parametros!$C$4),ISNUMBER(parametros!$D$4),B561&gt;=parametros!$C$4,B561&lt;=parametros!$D$4),"C2",IF(AND(ISNUMBER(parametros!$C$5),ISNUMBER(parametros!$D$5),B561&gt;=parametros!$C$5,B561&lt;=parametros!$D$5),"C3",IF(AND(ISNUMBER(parametros!$C$6),ISNUMBER(parametros!$D$6),B561&gt;=parametros!$C$6,B561&lt;=parametros!$D$6),"C4","Fora dos ciclos")))))))</f>
        <v/>
      </c>
      <c r="D561" s="100"/>
      <c r="E561" s="78" t="str">
        <f>IF(C561="","",IFERROR(VLOOKUP(C561,parametros!$A$11:$E$15,5,0),""))</f>
        <v/>
      </c>
      <c r="F561" s="79" t="str">
        <f t="shared" si="42"/>
        <v/>
      </c>
      <c r="G561" s="101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8"/>
      <c r="U561" s="218" t="str">
        <f t="shared" si="46"/>
        <v/>
      </c>
      <c r="V561" s="216" t="s">
        <v>47</v>
      </c>
      <c r="W561" s="102" t="s">
        <v>167</v>
      </c>
      <c r="X561" s="102" t="s">
        <v>168</v>
      </c>
      <c r="Y561" s="103" t="s">
        <v>169</v>
      </c>
      <c r="Z561" s="103" t="s">
        <v>170</v>
      </c>
      <c r="AA561" s="103" t="s">
        <v>47</v>
      </c>
      <c r="AB561" s="103" t="s">
        <v>171</v>
      </c>
      <c r="AC561" s="104" t="s">
        <v>172</v>
      </c>
    </row>
    <row r="562" spans="1:29" ht="25.5" customHeight="1" x14ac:dyDescent="0.35">
      <c r="A562" s="188"/>
      <c r="B562" s="190"/>
      <c r="C562" s="99" t="str">
        <f>IF(B562="","",IF(NOT(ISNUMBER(B562)),"DATA_PC invalida",IF(AND(ISNUMBER(parametros!$C$2),ISNUMBER(parametros!$D$2),B562&gt;=parametros!$C$2,B562&lt;=parametros!$D$2),"C0",IF(AND(ISNUMBER(parametros!$C$3),ISNUMBER(parametros!$D$3),B562&gt;=parametros!$C$3,B562&lt;=parametros!$D$3),"C1",IF(AND(ISNUMBER(parametros!$C$4),ISNUMBER(parametros!$D$4),B562&gt;=parametros!$C$4,B562&lt;=parametros!$D$4),"C2",IF(AND(ISNUMBER(parametros!$C$5),ISNUMBER(parametros!$D$5),B562&gt;=parametros!$C$5,B562&lt;=parametros!$D$5),"C3",IF(AND(ISNUMBER(parametros!$C$6),ISNUMBER(parametros!$D$6),B562&gt;=parametros!$C$6,B562&lt;=parametros!$D$6),"C4","Fora dos ciclos")))))))</f>
        <v/>
      </c>
      <c r="D562" s="100"/>
      <c r="E562" s="78" t="str">
        <f>IF(C562="","",IFERROR(VLOOKUP(C562,parametros!$A$11:$E$15,5,0),""))</f>
        <v/>
      </c>
      <c r="F562" s="79" t="str">
        <f t="shared" si="42"/>
        <v/>
      </c>
      <c r="G562" s="101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8"/>
      <c r="U562" s="218" t="str">
        <f t="shared" si="46"/>
        <v/>
      </c>
      <c r="V562" s="216" t="s">
        <v>47</v>
      </c>
      <c r="W562" s="102" t="s">
        <v>167</v>
      </c>
      <c r="X562" s="102" t="s">
        <v>168</v>
      </c>
      <c r="Y562" s="103" t="s">
        <v>169</v>
      </c>
      <c r="Z562" s="103" t="s">
        <v>170</v>
      </c>
      <c r="AA562" s="103" t="s">
        <v>47</v>
      </c>
      <c r="AB562" s="103" t="s">
        <v>171</v>
      </c>
      <c r="AC562" s="104" t="s">
        <v>172</v>
      </c>
    </row>
    <row r="563" spans="1:29" ht="25.5" customHeight="1" x14ac:dyDescent="0.35">
      <c r="A563" s="188"/>
      <c r="B563" s="190"/>
      <c r="C563" s="99" t="str">
        <f>IF(B563="","",IF(NOT(ISNUMBER(B563)),"DATA_PC invalida",IF(AND(ISNUMBER(parametros!$C$2),ISNUMBER(parametros!$D$2),B563&gt;=parametros!$C$2,B563&lt;=parametros!$D$2),"C0",IF(AND(ISNUMBER(parametros!$C$3),ISNUMBER(parametros!$D$3),B563&gt;=parametros!$C$3,B563&lt;=parametros!$D$3),"C1",IF(AND(ISNUMBER(parametros!$C$4),ISNUMBER(parametros!$D$4),B563&gt;=parametros!$C$4,B563&lt;=parametros!$D$4),"C2",IF(AND(ISNUMBER(parametros!$C$5),ISNUMBER(parametros!$D$5),B563&gt;=parametros!$C$5,B563&lt;=parametros!$D$5),"C3",IF(AND(ISNUMBER(parametros!$C$6),ISNUMBER(parametros!$D$6),B563&gt;=parametros!$C$6,B563&lt;=parametros!$D$6),"C4","Fora dos ciclos")))))))</f>
        <v/>
      </c>
      <c r="D563" s="100"/>
      <c r="E563" s="78" t="str">
        <f>IF(C563="","",IFERROR(VLOOKUP(C563,parametros!$A$11:$E$15,5,0),""))</f>
        <v/>
      </c>
      <c r="F563" s="79" t="str">
        <f t="shared" si="42"/>
        <v/>
      </c>
      <c r="G563" s="101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8"/>
      <c r="U563" s="218" t="str">
        <f t="shared" si="46"/>
        <v/>
      </c>
      <c r="V563" s="216" t="s">
        <v>47</v>
      </c>
      <c r="W563" s="102" t="s">
        <v>167</v>
      </c>
      <c r="X563" s="102" t="s">
        <v>168</v>
      </c>
      <c r="Y563" s="103" t="s">
        <v>169</v>
      </c>
      <c r="Z563" s="103" t="s">
        <v>170</v>
      </c>
      <c r="AA563" s="103" t="s">
        <v>47</v>
      </c>
      <c r="AB563" s="103" t="s">
        <v>171</v>
      </c>
      <c r="AC563" s="104" t="s">
        <v>172</v>
      </c>
    </row>
    <row r="564" spans="1:29" ht="25.5" customHeight="1" x14ac:dyDescent="0.35">
      <c r="A564" s="188"/>
      <c r="B564" s="190"/>
      <c r="C564" s="99" t="str">
        <f>IF(B564="","",IF(NOT(ISNUMBER(B564)),"DATA_PC invalida",IF(AND(ISNUMBER(parametros!$C$2),ISNUMBER(parametros!$D$2),B564&gt;=parametros!$C$2,B564&lt;=parametros!$D$2),"C0",IF(AND(ISNUMBER(parametros!$C$3),ISNUMBER(parametros!$D$3),B564&gt;=parametros!$C$3,B564&lt;=parametros!$D$3),"C1",IF(AND(ISNUMBER(parametros!$C$4),ISNUMBER(parametros!$D$4),B564&gt;=parametros!$C$4,B564&lt;=parametros!$D$4),"C2",IF(AND(ISNUMBER(parametros!$C$5),ISNUMBER(parametros!$D$5),B564&gt;=parametros!$C$5,B564&lt;=parametros!$D$5),"C3",IF(AND(ISNUMBER(parametros!$C$6),ISNUMBER(parametros!$D$6),B564&gt;=parametros!$C$6,B564&lt;=parametros!$D$6),"C4","Fora dos ciclos")))))))</f>
        <v/>
      </c>
      <c r="D564" s="100"/>
      <c r="E564" s="78" t="str">
        <f>IF(C564="","",IFERROR(VLOOKUP(C564,parametros!$A$11:$E$15,5,0),""))</f>
        <v/>
      </c>
      <c r="F564" s="79" t="str">
        <f t="shared" si="42"/>
        <v/>
      </c>
      <c r="G564" s="101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8"/>
      <c r="U564" s="218" t="str">
        <f t="shared" si="46"/>
        <v/>
      </c>
      <c r="V564" s="216" t="s">
        <v>47</v>
      </c>
      <c r="W564" s="102" t="s">
        <v>167</v>
      </c>
      <c r="X564" s="102" t="s">
        <v>168</v>
      </c>
      <c r="Y564" s="103" t="s">
        <v>169</v>
      </c>
      <c r="Z564" s="103" t="s">
        <v>170</v>
      </c>
      <c r="AA564" s="103" t="s">
        <v>47</v>
      </c>
      <c r="AB564" s="103" t="s">
        <v>171</v>
      </c>
      <c r="AC564" s="104" t="s">
        <v>172</v>
      </c>
    </row>
    <row r="565" spans="1:29" ht="25.5" customHeight="1" x14ac:dyDescent="0.35">
      <c r="A565" s="188"/>
      <c r="B565" s="190"/>
      <c r="C565" s="99" t="str">
        <f>IF(B565="","",IF(NOT(ISNUMBER(B565)),"DATA_PC invalida",IF(AND(ISNUMBER(parametros!$C$2),ISNUMBER(parametros!$D$2),B565&gt;=parametros!$C$2,B565&lt;=parametros!$D$2),"C0",IF(AND(ISNUMBER(parametros!$C$3),ISNUMBER(parametros!$D$3),B565&gt;=parametros!$C$3,B565&lt;=parametros!$D$3),"C1",IF(AND(ISNUMBER(parametros!$C$4),ISNUMBER(parametros!$D$4),B565&gt;=parametros!$C$4,B565&lt;=parametros!$D$4),"C2",IF(AND(ISNUMBER(parametros!$C$5),ISNUMBER(parametros!$D$5),B565&gt;=parametros!$C$5,B565&lt;=parametros!$D$5),"C3",IF(AND(ISNUMBER(parametros!$C$6),ISNUMBER(parametros!$D$6),B565&gt;=parametros!$C$6,B565&lt;=parametros!$D$6),"C4","Fora dos ciclos")))))))</f>
        <v/>
      </c>
      <c r="D565" s="100"/>
      <c r="E565" s="78" t="str">
        <f>IF(C565="","",IFERROR(VLOOKUP(C565,parametros!$A$11:$E$15,5,0),""))</f>
        <v/>
      </c>
      <c r="F565" s="79" t="str">
        <f t="shared" si="42"/>
        <v/>
      </c>
      <c r="G565" s="101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8"/>
      <c r="U565" s="218" t="str">
        <f t="shared" si="46"/>
        <v/>
      </c>
      <c r="V565" s="216" t="s">
        <v>47</v>
      </c>
      <c r="W565" s="102" t="s">
        <v>167</v>
      </c>
      <c r="X565" s="102" t="s">
        <v>168</v>
      </c>
      <c r="Y565" s="103" t="s">
        <v>169</v>
      </c>
      <c r="Z565" s="103" t="s">
        <v>170</v>
      </c>
      <c r="AA565" s="103" t="s">
        <v>47</v>
      </c>
      <c r="AB565" s="103" t="s">
        <v>171</v>
      </c>
      <c r="AC565" s="104" t="s">
        <v>172</v>
      </c>
    </row>
    <row r="566" spans="1:29" ht="25.5" customHeight="1" x14ac:dyDescent="0.35">
      <c r="A566" s="188"/>
      <c r="B566" s="190"/>
      <c r="C566" s="99" t="str">
        <f>IF(B566="","",IF(NOT(ISNUMBER(B566)),"DATA_PC invalida",IF(AND(ISNUMBER(parametros!$C$2),ISNUMBER(parametros!$D$2),B566&gt;=parametros!$C$2,B566&lt;=parametros!$D$2),"C0",IF(AND(ISNUMBER(parametros!$C$3),ISNUMBER(parametros!$D$3),B566&gt;=parametros!$C$3,B566&lt;=parametros!$D$3),"C1",IF(AND(ISNUMBER(parametros!$C$4),ISNUMBER(parametros!$D$4),B566&gt;=parametros!$C$4,B566&lt;=parametros!$D$4),"C2",IF(AND(ISNUMBER(parametros!$C$5),ISNUMBER(parametros!$D$5),B566&gt;=parametros!$C$5,B566&lt;=parametros!$D$5),"C3",IF(AND(ISNUMBER(parametros!$C$6),ISNUMBER(parametros!$D$6),B566&gt;=parametros!$C$6,B566&lt;=parametros!$D$6),"C4","Fora dos ciclos")))))))</f>
        <v/>
      </c>
      <c r="D566" s="100"/>
      <c r="E566" s="78" t="str">
        <f>IF(C566="","",IFERROR(VLOOKUP(C566,parametros!$A$11:$E$15,5,0),""))</f>
        <v/>
      </c>
      <c r="F566" s="79" t="str">
        <f t="shared" si="42"/>
        <v/>
      </c>
      <c r="G566" s="101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8"/>
      <c r="U566" s="218" t="str">
        <f t="shared" si="46"/>
        <v/>
      </c>
      <c r="V566" s="216" t="s">
        <v>47</v>
      </c>
      <c r="W566" s="102" t="s">
        <v>167</v>
      </c>
      <c r="X566" s="102" t="s">
        <v>168</v>
      </c>
      <c r="Y566" s="103" t="s">
        <v>169</v>
      </c>
      <c r="Z566" s="103" t="s">
        <v>170</v>
      </c>
      <c r="AA566" s="103" t="s">
        <v>47</v>
      </c>
      <c r="AB566" s="103" t="s">
        <v>171</v>
      </c>
      <c r="AC566" s="104" t="s">
        <v>172</v>
      </c>
    </row>
    <row r="567" spans="1:29" ht="25.5" customHeight="1" x14ac:dyDescent="0.35">
      <c r="A567" s="188"/>
      <c r="B567" s="190"/>
      <c r="C567" s="99" t="str">
        <f>IF(B567="","",IF(NOT(ISNUMBER(B567)),"DATA_PC invalida",IF(AND(ISNUMBER(parametros!$C$2),ISNUMBER(parametros!$D$2),B567&gt;=parametros!$C$2,B567&lt;=parametros!$D$2),"C0",IF(AND(ISNUMBER(parametros!$C$3),ISNUMBER(parametros!$D$3),B567&gt;=parametros!$C$3,B567&lt;=parametros!$D$3),"C1",IF(AND(ISNUMBER(parametros!$C$4),ISNUMBER(parametros!$D$4),B567&gt;=parametros!$C$4,B567&lt;=parametros!$D$4),"C2",IF(AND(ISNUMBER(parametros!$C$5),ISNUMBER(parametros!$D$5),B567&gt;=parametros!$C$5,B567&lt;=parametros!$D$5),"C3",IF(AND(ISNUMBER(parametros!$C$6),ISNUMBER(parametros!$D$6),B567&gt;=parametros!$C$6,B567&lt;=parametros!$D$6),"C4","Fora dos ciclos")))))))</f>
        <v/>
      </c>
      <c r="D567" s="100"/>
      <c r="E567" s="78" t="str">
        <f>IF(C567="","",IFERROR(VLOOKUP(C567,parametros!$A$11:$E$15,5,0),""))</f>
        <v/>
      </c>
      <c r="F567" s="79" t="str">
        <f t="shared" si="42"/>
        <v/>
      </c>
      <c r="G567" s="101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8"/>
      <c r="U567" s="218" t="str">
        <f t="shared" si="46"/>
        <v/>
      </c>
      <c r="V567" s="216" t="s">
        <v>47</v>
      </c>
      <c r="W567" s="102" t="s">
        <v>167</v>
      </c>
      <c r="X567" s="102" t="s">
        <v>168</v>
      </c>
      <c r="Y567" s="103" t="s">
        <v>169</v>
      </c>
      <c r="Z567" s="103" t="s">
        <v>170</v>
      </c>
      <c r="AA567" s="103" t="s">
        <v>47</v>
      </c>
      <c r="AB567" s="103" t="s">
        <v>171</v>
      </c>
      <c r="AC567" s="104" t="s">
        <v>172</v>
      </c>
    </row>
    <row r="568" spans="1:29" ht="25.5" customHeight="1" x14ac:dyDescent="0.35">
      <c r="A568" s="188"/>
      <c r="B568" s="190"/>
      <c r="C568" s="99" t="str">
        <f>IF(B568="","",IF(NOT(ISNUMBER(B568)),"DATA_PC invalida",IF(AND(ISNUMBER(parametros!$C$2),ISNUMBER(parametros!$D$2),B568&gt;=parametros!$C$2,B568&lt;=parametros!$D$2),"C0",IF(AND(ISNUMBER(parametros!$C$3),ISNUMBER(parametros!$D$3),B568&gt;=parametros!$C$3,B568&lt;=parametros!$D$3),"C1",IF(AND(ISNUMBER(parametros!$C$4),ISNUMBER(parametros!$D$4),B568&gt;=parametros!$C$4,B568&lt;=parametros!$D$4),"C2",IF(AND(ISNUMBER(parametros!$C$5),ISNUMBER(parametros!$D$5),B568&gt;=parametros!$C$5,B568&lt;=parametros!$D$5),"C3",IF(AND(ISNUMBER(parametros!$C$6),ISNUMBER(parametros!$D$6),B568&gt;=parametros!$C$6,B568&lt;=parametros!$D$6),"C4","Fora dos ciclos")))))))</f>
        <v/>
      </c>
      <c r="D568" s="100"/>
      <c r="E568" s="78" t="str">
        <f>IF(C568="","",IFERROR(VLOOKUP(C568,parametros!$A$11:$E$15,5,0),""))</f>
        <v/>
      </c>
      <c r="F568" s="79" t="str">
        <f t="shared" si="42"/>
        <v/>
      </c>
      <c r="G568" s="101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8"/>
      <c r="U568" s="218" t="str">
        <f t="shared" si="46"/>
        <v/>
      </c>
      <c r="V568" s="216" t="s">
        <v>47</v>
      </c>
      <c r="W568" s="102" t="s">
        <v>167</v>
      </c>
      <c r="X568" s="102" t="s">
        <v>168</v>
      </c>
      <c r="Y568" s="103" t="s">
        <v>169</v>
      </c>
      <c r="Z568" s="103" t="s">
        <v>170</v>
      </c>
      <c r="AA568" s="103" t="s">
        <v>47</v>
      </c>
      <c r="AB568" s="103" t="s">
        <v>171</v>
      </c>
      <c r="AC568" s="104" t="s">
        <v>172</v>
      </c>
    </row>
    <row r="569" spans="1:29" ht="25.5" customHeight="1" x14ac:dyDescent="0.35">
      <c r="A569" s="188"/>
      <c r="B569" s="190"/>
      <c r="C569" s="99" t="str">
        <f>IF(B569="","",IF(NOT(ISNUMBER(B569)),"DATA_PC invalida",IF(AND(ISNUMBER(parametros!$C$2),ISNUMBER(parametros!$D$2),B569&gt;=parametros!$C$2,B569&lt;=parametros!$D$2),"C0",IF(AND(ISNUMBER(parametros!$C$3),ISNUMBER(parametros!$D$3),B569&gt;=parametros!$C$3,B569&lt;=parametros!$D$3),"C1",IF(AND(ISNUMBER(parametros!$C$4),ISNUMBER(parametros!$D$4),B569&gt;=parametros!$C$4,B569&lt;=parametros!$D$4),"C2",IF(AND(ISNUMBER(parametros!$C$5),ISNUMBER(parametros!$D$5),B569&gt;=parametros!$C$5,B569&lt;=parametros!$D$5),"C3",IF(AND(ISNUMBER(parametros!$C$6),ISNUMBER(parametros!$D$6),B569&gt;=parametros!$C$6,B569&lt;=parametros!$D$6),"C4","Fora dos ciclos")))))))</f>
        <v/>
      </c>
      <c r="D569" s="100"/>
      <c r="E569" s="78" t="str">
        <f>IF(C569="","",IFERROR(VLOOKUP(C569,parametros!$A$11:$E$15,5,0),""))</f>
        <v/>
      </c>
      <c r="F569" s="79" t="str">
        <f t="shared" si="42"/>
        <v/>
      </c>
      <c r="G569" s="101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8"/>
      <c r="U569" s="218" t="str">
        <f t="shared" si="46"/>
        <v/>
      </c>
      <c r="V569" s="216" t="s">
        <v>47</v>
      </c>
      <c r="W569" s="102" t="s">
        <v>167</v>
      </c>
      <c r="X569" s="102" t="s">
        <v>168</v>
      </c>
      <c r="Y569" s="103" t="s">
        <v>169</v>
      </c>
      <c r="Z569" s="103" t="s">
        <v>170</v>
      </c>
      <c r="AA569" s="103" t="s">
        <v>47</v>
      </c>
      <c r="AB569" s="103" t="s">
        <v>171</v>
      </c>
      <c r="AC569" s="104" t="s">
        <v>172</v>
      </c>
    </row>
    <row r="570" spans="1:29" ht="25.5" customHeight="1" x14ac:dyDescent="0.35">
      <c r="A570" s="188"/>
      <c r="B570" s="190"/>
      <c r="C570" s="99" t="str">
        <f>IF(B570="","",IF(NOT(ISNUMBER(B570)),"DATA_PC invalida",IF(AND(ISNUMBER(parametros!$C$2),ISNUMBER(parametros!$D$2),B570&gt;=parametros!$C$2,B570&lt;=parametros!$D$2),"C0",IF(AND(ISNUMBER(parametros!$C$3),ISNUMBER(parametros!$D$3),B570&gt;=parametros!$C$3,B570&lt;=parametros!$D$3),"C1",IF(AND(ISNUMBER(parametros!$C$4),ISNUMBER(parametros!$D$4),B570&gt;=parametros!$C$4,B570&lt;=parametros!$D$4),"C2",IF(AND(ISNUMBER(parametros!$C$5),ISNUMBER(parametros!$D$5),B570&gt;=parametros!$C$5,B570&lt;=parametros!$D$5),"C3",IF(AND(ISNUMBER(parametros!$C$6),ISNUMBER(parametros!$D$6),B570&gt;=parametros!$C$6,B570&lt;=parametros!$D$6),"C4","Fora dos ciclos")))))))</f>
        <v/>
      </c>
      <c r="D570" s="100"/>
      <c r="E570" s="78" t="str">
        <f>IF(C570="","",IFERROR(VLOOKUP(C570,parametros!$A$11:$E$15,5,0),""))</f>
        <v/>
      </c>
      <c r="F570" s="79" t="str">
        <f t="shared" si="42"/>
        <v/>
      </c>
      <c r="G570" s="101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8"/>
      <c r="U570" s="218" t="str">
        <f t="shared" si="46"/>
        <v/>
      </c>
      <c r="V570" s="216" t="s">
        <v>47</v>
      </c>
      <c r="W570" s="102" t="s">
        <v>167</v>
      </c>
      <c r="X570" s="102" t="s">
        <v>168</v>
      </c>
      <c r="Y570" s="103" t="s">
        <v>169</v>
      </c>
      <c r="Z570" s="103" t="s">
        <v>170</v>
      </c>
      <c r="AA570" s="103" t="s">
        <v>47</v>
      </c>
      <c r="AB570" s="103" t="s">
        <v>171</v>
      </c>
      <c r="AC570" s="104" t="s">
        <v>172</v>
      </c>
    </row>
    <row r="571" spans="1:29" ht="25.5" customHeight="1" x14ac:dyDescent="0.35">
      <c r="A571" s="188"/>
      <c r="B571" s="190"/>
      <c r="C571" s="99" t="str">
        <f>IF(B571="","",IF(NOT(ISNUMBER(B571)),"DATA_PC invalida",IF(AND(ISNUMBER(parametros!$C$2),ISNUMBER(parametros!$D$2),B571&gt;=parametros!$C$2,B571&lt;=parametros!$D$2),"C0",IF(AND(ISNUMBER(parametros!$C$3),ISNUMBER(parametros!$D$3),B571&gt;=parametros!$C$3,B571&lt;=parametros!$D$3),"C1",IF(AND(ISNUMBER(parametros!$C$4),ISNUMBER(parametros!$D$4),B571&gt;=parametros!$C$4,B571&lt;=parametros!$D$4),"C2",IF(AND(ISNUMBER(parametros!$C$5),ISNUMBER(parametros!$D$5),B571&gt;=parametros!$C$5,B571&lt;=parametros!$D$5),"C3",IF(AND(ISNUMBER(parametros!$C$6),ISNUMBER(parametros!$D$6),B571&gt;=parametros!$C$6,B571&lt;=parametros!$D$6),"C4","Fora dos ciclos")))))))</f>
        <v/>
      </c>
      <c r="D571" s="100"/>
      <c r="E571" s="78" t="str">
        <f>IF(C571="","",IFERROR(VLOOKUP(C571,parametros!$A$11:$E$15,5,0),""))</f>
        <v/>
      </c>
      <c r="F571" s="79" t="str">
        <f t="shared" si="42"/>
        <v/>
      </c>
      <c r="G571" s="101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8"/>
      <c r="U571" s="218" t="str">
        <f t="shared" si="46"/>
        <v/>
      </c>
      <c r="V571" s="216" t="s">
        <v>47</v>
      </c>
      <c r="W571" s="102" t="s">
        <v>167</v>
      </c>
      <c r="X571" s="102" t="s">
        <v>168</v>
      </c>
      <c r="Y571" s="103" t="s">
        <v>169</v>
      </c>
      <c r="Z571" s="103" t="s">
        <v>170</v>
      </c>
      <c r="AA571" s="103" t="s">
        <v>47</v>
      </c>
      <c r="AB571" s="103" t="s">
        <v>171</v>
      </c>
      <c r="AC571" s="104" t="s">
        <v>172</v>
      </c>
    </row>
    <row r="572" spans="1:29" ht="25.5" customHeight="1" x14ac:dyDescent="0.35">
      <c r="A572" s="188"/>
      <c r="B572" s="190"/>
      <c r="C572" s="99" t="str">
        <f>IF(B572="","",IF(NOT(ISNUMBER(B572)),"DATA_PC invalida",IF(AND(ISNUMBER(parametros!$C$2),ISNUMBER(parametros!$D$2),B572&gt;=parametros!$C$2,B572&lt;=parametros!$D$2),"C0",IF(AND(ISNUMBER(parametros!$C$3),ISNUMBER(parametros!$D$3),B572&gt;=parametros!$C$3,B572&lt;=parametros!$D$3),"C1",IF(AND(ISNUMBER(parametros!$C$4),ISNUMBER(parametros!$D$4),B572&gt;=parametros!$C$4,B572&lt;=parametros!$D$4),"C2",IF(AND(ISNUMBER(parametros!$C$5),ISNUMBER(parametros!$D$5),B572&gt;=parametros!$C$5,B572&lt;=parametros!$D$5),"C3",IF(AND(ISNUMBER(parametros!$C$6),ISNUMBER(parametros!$D$6),B572&gt;=parametros!$C$6,B572&lt;=parametros!$D$6),"C4","Fora dos ciclos")))))))</f>
        <v/>
      </c>
      <c r="D572" s="100"/>
      <c r="E572" s="78" t="str">
        <f>IF(C572="","",IFERROR(VLOOKUP(C572,parametros!$A$11:$E$15,5,0),""))</f>
        <v/>
      </c>
      <c r="F572" s="79" t="str">
        <f t="shared" si="42"/>
        <v/>
      </c>
      <c r="G572" s="101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8"/>
      <c r="U572" s="218" t="str">
        <f t="shared" si="46"/>
        <v/>
      </c>
      <c r="V572" s="216" t="s">
        <v>47</v>
      </c>
      <c r="W572" s="102" t="s">
        <v>167</v>
      </c>
      <c r="X572" s="102" t="s">
        <v>168</v>
      </c>
      <c r="Y572" s="103" t="s">
        <v>169</v>
      </c>
      <c r="Z572" s="103" t="s">
        <v>170</v>
      </c>
      <c r="AA572" s="103" t="s">
        <v>47</v>
      </c>
      <c r="AB572" s="103" t="s">
        <v>171</v>
      </c>
      <c r="AC572" s="104" t="s">
        <v>172</v>
      </c>
    </row>
    <row r="573" spans="1:29" ht="25.5" customHeight="1" x14ac:dyDescent="0.35">
      <c r="A573" s="188"/>
      <c r="B573" s="190"/>
      <c r="C573" s="99" t="str">
        <f>IF(B573="","",IF(NOT(ISNUMBER(B573)),"DATA_PC invalida",IF(AND(ISNUMBER(parametros!$C$2),ISNUMBER(parametros!$D$2),B573&gt;=parametros!$C$2,B573&lt;=parametros!$D$2),"C0",IF(AND(ISNUMBER(parametros!$C$3),ISNUMBER(parametros!$D$3),B573&gt;=parametros!$C$3,B573&lt;=parametros!$D$3),"C1",IF(AND(ISNUMBER(parametros!$C$4),ISNUMBER(parametros!$D$4),B573&gt;=parametros!$C$4,B573&lt;=parametros!$D$4),"C2",IF(AND(ISNUMBER(parametros!$C$5),ISNUMBER(parametros!$D$5),B573&gt;=parametros!$C$5,B573&lt;=parametros!$D$5),"C3",IF(AND(ISNUMBER(parametros!$C$6),ISNUMBER(parametros!$D$6),B573&gt;=parametros!$C$6,B573&lt;=parametros!$D$6),"C4","Fora dos ciclos")))))))</f>
        <v/>
      </c>
      <c r="D573" s="100"/>
      <c r="E573" s="78" t="str">
        <f>IF(C573="","",IFERROR(VLOOKUP(C573,parametros!$A$11:$E$15,5,0),""))</f>
        <v/>
      </c>
      <c r="F573" s="79" t="str">
        <f t="shared" si="42"/>
        <v/>
      </c>
      <c r="G573" s="101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8"/>
      <c r="U573" s="218" t="str">
        <f t="shared" si="46"/>
        <v/>
      </c>
      <c r="V573" s="216" t="s">
        <v>47</v>
      </c>
      <c r="W573" s="102" t="s">
        <v>167</v>
      </c>
      <c r="X573" s="102" t="s">
        <v>168</v>
      </c>
      <c r="Y573" s="103" t="s">
        <v>169</v>
      </c>
      <c r="Z573" s="103" t="s">
        <v>170</v>
      </c>
      <c r="AA573" s="103" t="s">
        <v>47</v>
      </c>
      <c r="AB573" s="103" t="s">
        <v>171</v>
      </c>
      <c r="AC573" s="104" t="s">
        <v>172</v>
      </c>
    </row>
    <row r="574" spans="1:29" ht="25.5" customHeight="1" x14ac:dyDescent="0.35">
      <c r="A574" s="188"/>
      <c r="B574" s="190"/>
      <c r="C574" s="99" t="str">
        <f>IF(B574="","",IF(NOT(ISNUMBER(B574)),"DATA_PC invalida",IF(AND(ISNUMBER(parametros!$C$2),ISNUMBER(parametros!$D$2),B574&gt;=parametros!$C$2,B574&lt;=parametros!$D$2),"C0",IF(AND(ISNUMBER(parametros!$C$3),ISNUMBER(parametros!$D$3),B574&gt;=parametros!$C$3,B574&lt;=parametros!$D$3),"C1",IF(AND(ISNUMBER(parametros!$C$4),ISNUMBER(parametros!$D$4),B574&gt;=parametros!$C$4,B574&lt;=parametros!$D$4),"C2",IF(AND(ISNUMBER(parametros!$C$5),ISNUMBER(parametros!$D$5),B574&gt;=parametros!$C$5,B574&lt;=parametros!$D$5),"C3",IF(AND(ISNUMBER(parametros!$C$6),ISNUMBER(parametros!$D$6),B574&gt;=parametros!$C$6,B574&lt;=parametros!$D$6),"C4","Fora dos ciclos")))))))</f>
        <v/>
      </c>
      <c r="D574" s="100"/>
      <c r="E574" s="78" t="str">
        <f>IF(C574="","",IFERROR(VLOOKUP(C574,parametros!$A$11:$E$15,5,0),""))</f>
        <v/>
      </c>
      <c r="F574" s="79" t="str">
        <f t="shared" si="42"/>
        <v/>
      </c>
      <c r="G574" s="101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8"/>
      <c r="U574" s="218" t="str">
        <f t="shared" si="46"/>
        <v/>
      </c>
      <c r="V574" s="216" t="s">
        <v>47</v>
      </c>
      <c r="W574" s="102" t="s">
        <v>167</v>
      </c>
      <c r="X574" s="102" t="s">
        <v>168</v>
      </c>
      <c r="Y574" s="103" t="s">
        <v>169</v>
      </c>
      <c r="Z574" s="103" t="s">
        <v>170</v>
      </c>
      <c r="AA574" s="103" t="s">
        <v>47</v>
      </c>
      <c r="AB574" s="103" t="s">
        <v>171</v>
      </c>
      <c r="AC574" s="104" t="s">
        <v>172</v>
      </c>
    </row>
    <row r="575" spans="1:29" ht="25.5" customHeight="1" x14ac:dyDescent="0.35">
      <c r="A575" s="188"/>
      <c r="B575" s="190"/>
      <c r="C575" s="99" t="str">
        <f>IF(B575="","",IF(NOT(ISNUMBER(B575)),"DATA_PC invalida",IF(AND(ISNUMBER(parametros!$C$2),ISNUMBER(parametros!$D$2),B575&gt;=parametros!$C$2,B575&lt;=parametros!$D$2),"C0",IF(AND(ISNUMBER(parametros!$C$3),ISNUMBER(parametros!$D$3),B575&gt;=parametros!$C$3,B575&lt;=parametros!$D$3),"C1",IF(AND(ISNUMBER(parametros!$C$4),ISNUMBER(parametros!$D$4),B575&gt;=parametros!$C$4,B575&lt;=parametros!$D$4),"C2",IF(AND(ISNUMBER(parametros!$C$5),ISNUMBER(parametros!$D$5),B575&gt;=parametros!$C$5,B575&lt;=parametros!$D$5),"C3",IF(AND(ISNUMBER(parametros!$C$6),ISNUMBER(parametros!$D$6),B575&gt;=parametros!$C$6,B575&lt;=parametros!$D$6),"C4","Fora dos ciclos")))))))</f>
        <v/>
      </c>
      <c r="D575" s="100"/>
      <c r="E575" s="78" t="str">
        <f>IF(C575="","",IFERROR(VLOOKUP(C575,parametros!$A$11:$E$15,5,0),""))</f>
        <v/>
      </c>
      <c r="F575" s="79" t="str">
        <f t="shared" si="42"/>
        <v/>
      </c>
      <c r="G575" s="101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8"/>
      <c r="U575" s="218" t="str">
        <f t="shared" si="46"/>
        <v/>
      </c>
      <c r="V575" s="216" t="s">
        <v>47</v>
      </c>
      <c r="W575" s="102" t="s">
        <v>167</v>
      </c>
      <c r="X575" s="102" t="s">
        <v>168</v>
      </c>
      <c r="Y575" s="103" t="s">
        <v>169</v>
      </c>
      <c r="Z575" s="103" t="s">
        <v>170</v>
      </c>
      <c r="AA575" s="103" t="s">
        <v>47</v>
      </c>
      <c r="AB575" s="103" t="s">
        <v>171</v>
      </c>
      <c r="AC575" s="104" t="s">
        <v>172</v>
      </c>
    </row>
    <row r="576" spans="1:29" ht="25.5" customHeight="1" x14ac:dyDescent="0.35">
      <c r="A576" s="188"/>
      <c r="B576" s="190"/>
      <c r="C576" s="99" t="str">
        <f>IF(B576="","",IF(NOT(ISNUMBER(B576)),"DATA_PC invalida",IF(AND(ISNUMBER(parametros!$C$2),ISNUMBER(parametros!$D$2),B576&gt;=parametros!$C$2,B576&lt;=parametros!$D$2),"C0",IF(AND(ISNUMBER(parametros!$C$3),ISNUMBER(parametros!$D$3),B576&gt;=parametros!$C$3,B576&lt;=parametros!$D$3),"C1",IF(AND(ISNUMBER(parametros!$C$4),ISNUMBER(parametros!$D$4),B576&gt;=parametros!$C$4,B576&lt;=parametros!$D$4),"C2",IF(AND(ISNUMBER(parametros!$C$5),ISNUMBER(parametros!$D$5),B576&gt;=parametros!$C$5,B576&lt;=parametros!$D$5),"C3",IF(AND(ISNUMBER(parametros!$C$6),ISNUMBER(parametros!$D$6),B576&gt;=parametros!$C$6,B576&lt;=parametros!$D$6),"C4","Fora dos ciclos")))))))</f>
        <v/>
      </c>
      <c r="D576" s="100"/>
      <c r="E576" s="78" t="str">
        <f>IF(C576="","",IFERROR(VLOOKUP(C576,parametros!$A$11:$E$15,5,0),""))</f>
        <v/>
      </c>
      <c r="F576" s="79" t="str">
        <f t="shared" si="42"/>
        <v/>
      </c>
      <c r="G576" s="101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8"/>
      <c r="U576" s="218" t="str">
        <f t="shared" si="46"/>
        <v/>
      </c>
      <c r="V576" s="216" t="s">
        <v>47</v>
      </c>
      <c r="W576" s="102" t="s">
        <v>167</v>
      </c>
      <c r="X576" s="102" t="s">
        <v>168</v>
      </c>
      <c r="Y576" s="103" t="s">
        <v>169</v>
      </c>
      <c r="Z576" s="103" t="s">
        <v>170</v>
      </c>
      <c r="AA576" s="103" t="s">
        <v>47</v>
      </c>
      <c r="AB576" s="103" t="s">
        <v>171</v>
      </c>
      <c r="AC576" s="104" t="s">
        <v>172</v>
      </c>
    </row>
    <row r="577" spans="1:29" ht="25.5" customHeight="1" x14ac:dyDescent="0.35">
      <c r="A577" s="188"/>
      <c r="B577" s="190"/>
      <c r="C577" s="99" t="str">
        <f>IF(B577="","",IF(NOT(ISNUMBER(B577)),"DATA_PC invalida",IF(AND(ISNUMBER(parametros!$C$2),ISNUMBER(parametros!$D$2),B577&gt;=parametros!$C$2,B577&lt;=parametros!$D$2),"C0",IF(AND(ISNUMBER(parametros!$C$3),ISNUMBER(parametros!$D$3),B577&gt;=parametros!$C$3,B577&lt;=parametros!$D$3),"C1",IF(AND(ISNUMBER(parametros!$C$4),ISNUMBER(parametros!$D$4),B577&gt;=parametros!$C$4,B577&lt;=parametros!$D$4),"C2",IF(AND(ISNUMBER(parametros!$C$5),ISNUMBER(parametros!$D$5),B577&gt;=parametros!$C$5,B577&lt;=parametros!$D$5),"C3",IF(AND(ISNUMBER(parametros!$C$6),ISNUMBER(parametros!$D$6),B577&gt;=parametros!$C$6,B577&lt;=parametros!$D$6),"C4","Fora dos ciclos")))))))</f>
        <v/>
      </c>
      <c r="D577" s="100"/>
      <c r="E577" s="78" t="str">
        <f>IF(C577="","",IFERROR(VLOOKUP(C577,parametros!$A$11:$E$15,5,0),""))</f>
        <v/>
      </c>
      <c r="F577" s="79" t="str">
        <f t="shared" si="42"/>
        <v/>
      </c>
      <c r="G577" s="101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8"/>
      <c r="U577" s="218" t="str">
        <f t="shared" si="46"/>
        <v/>
      </c>
      <c r="V577" s="216" t="s">
        <v>47</v>
      </c>
      <c r="W577" s="102" t="s">
        <v>167</v>
      </c>
      <c r="X577" s="102" t="s">
        <v>168</v>
      </c>
      <c r="Y577" s="103" t="s">
        <v>169</v>
      </c>
      <c r="Z577" s="103" t="s">
        <v>170</v>
      </c>
      <c r="AA577" s="103" t="s">
        <v>47</v>
      </c>
      <c r="AB577" s="103" t="s">
        <v>171</v>
      </c>
      <c r="AC577" s="104" t="s">
        <v>172</v>
      </c>
    </row>
    <row r="578" spans="1:29" ht="25.5" customHeight="1" x14ac:dyDescent="0.35">
      <c r="A578" s="188"/>
      <c r="B578" s="190"/>
      <c r="C578" s="99" t="str">
        <f>IF(B578="","",IF(NOT(ISNUMBER(B578)),"DATA_PC invalida",IF(AND(ISNUMBER(parametros!$C$2),ISNUMBER(parametros!$D$2),B578&gt;=parametros!$C$2,B578&lt;=parametros!$D$2),"C0",IF(AND(ISNUMBER(parametros!$C$3),ISNUMBER(parametros!$D$3),B578&gt;=parametros!$C$3,B578&lt;=parametros!$D$3),"C1",IF(AND(ISNUMBER(parametros!$C$4),ISNUMBER(parametros!$D$4),B578&gt;=parametros!$C$4,B578&lt;=parametros!$D$4),"C2",IF(AND(ISNUMBER(parametros!$C$5),ISNUMBER(parametros!$D$5),B578&gt;=parametros!$C$5,B578&lt;=parametros!$D$5),"C3",IF(AND(ISNUMBER(parametros!$C$6),ISNUMBER(parametros!$D$6),B578&gt;=parametros!$C$6,B578&lt;=parametros!$D$6),"C4","Fora dos ciclos")))))))</f>
        <v/>
      </c>
      <c r="D578" s="100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101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8"/>
      <c r="U578" s="218" t="str">
        <f t="shared" ref="U578:U641" si="51">IF(OR($D578="",$H578=""),"",ROUND($D578+$H578,2))</f>
        <v/>
      </c>
      <c r="V578" s="216" t="s">
        <v>47</v>
      </c>
      <c r="W578" s="102" t="s">
        <v>167</v>
      </c>
      <c r="X578" s="102" t="s">
        <v>168</v>
      </c>
      <c r="Y578" s="103" t="s">
        <v>169</v>
      </c>
      <c r="Z578" s="103" t="s">
        <v>170</v>
      </c>
      <c r="AA578" s="103" t="s">
        <v>47</v>
      </c>
      <c r="AB578" s="103" t="s">
        <v>171</v>
      </c>
      <c r="AC578" s="104" t="s">
        <v>172</v>
      </c>
    </row>
    <row r="579" spans="1:29" ht="25.5" customHeight="1" x14ac:dyDescent="0.35">
      <c r="A579" s="188"/>
      <c r="B579" s="190"/>
      <c r="C579" s="99" t="str">
        <f>IF(B579="","",IF(NOT(ISNUMBER(B579)),"DATA_PC invalida",IF(AND(ISNUMBER(parametros!$C$2),ISNUMBER(parametros!$D$2),B579&gt;=parametros!$C$2,B579&lt;=parametros!$D$2),"C0",IF(AND(ISNUMBER(parametros!$C$3),ISNUMBER(parametros!$D$3),B579&gt;=parametros!$C$3,B579&lt;=parametros!$D$3),"C1",IF(AND(ISNUMBER(parametros!$C$4),ISNUMBER(parametros!$D$4),B579&gt;=parametros!$C$4,B579&lt;=parametros!$D$4),"C2",IF(AND(ISNUMBER(parametros!$C$5),ISNUMBER(parametros!$D$5),B579&gt;=parametros!$C$5,B579&lt;=parametros!$D$5),"C3",IF(AND(ISNUMBER(parametros!$C$6),ISNUMBER(parametros!$D$6),B579&gt;=parametros!$C$6,B579&lt;=parametros!$D$6),"C4","Fora dos ciclos")))))))</f>
        <v/>
      </c>
      <c r="D579" s="100"/>
      <c r="E579" s="78" t="str">
        <f>IF(C579="","",IFERROR(VLOOKUP(C579,parametros!$A$11:$E$15,5,0),""))</f>
        <v/>
      </c>
      <c r="F579" s="79" t="str">
        <f t="shared" si="47"/>
        <v/>
      </c>
      <c r="G579" s="101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8"/>
      <c r="U579" s="218" t="str">
        <f t="shared" si="51"/>
        <v/>
      </c>
      <c r="V579" s="216" t="s">
        <v>47</v>
      </c>
      <c r="W579" s="102" t="s">
        <v>167</v>
      </c>
      <c r="X579" s="102" t="s">
        <v>168</v>
      </c>
      <c r="Y579" s="103" t="s">
        <v>169</v>
      </c>
      <c r="Z579" s="103" t="s">
        <v>170</v>
      </c>
      <c r="AA579" s="103" t="s">
        <v>47</v>
      </c>
      <c r="AB579" s="103" t="s">
        <v>171</v>
      </c>
      <c r="AC579" s="104" t="s">
        <v>172</v>
      </c>
    </row>
    <row r="580" spans="1:29" ht="25.5" customHeight="1" x14ac:dyDescent="0.35">
      <c r="A580" s="188"/>
      <c r="B580" s="190"/>
      <c r="C580" s="99" t="str">
        <f>IF(B580="","",IF(NOT(ISNUMBER(B580)),"DATA_PC invalida",IF(AND(ISNUMBER(parametros!$C$2),ISNUMBER(parametros!$D$2),B580&gt;=parametros!$C$2,B580&lt;=parametros!$D$2),"C0",IF(AND(ISNUMBER(parametros!$C$3),ISNUMBER(parametros!$D$3),B580&gt;=parametros!$C$3,B580&lt;=parametros!$D$3),"C1",IF(AND(ISNUMBER(parametros!$C$4),ISNUMBER(parametros!$D$4),B580&gt;=parametros!$C$4,B580&lt;=parametros!$D$4),"C2",IF(AND(ISNUMBER(parametros!$C$5),ISNUMBER(parametros!$D$5),B580&gt;=parametros!$C$5,B580&lt;=parametros!$D$5),"C3",IF(AND(ISNUMBER(parametros!$C$6),ISNUMBER(parametros!$D$6),B580&gt;=parametros!$C$6,B580&lt;=parametros!$D$6),"C4","Fora dos ciclos")))))))</f>
        <v/>
      </c>
      <c r="D580" s="100"/>
      <c r="E580" s="78" t="str">
        <f>IF(C580="","",IFERROR(VLOOKUP(C580,parametros!$A$11:$E$15,5,0),""))</f>
        <v/>
      </c>
      <c r="F580" s="79" t="str">
        <f t="shared" si="47"/>
        <v/>
      </c>
      <c r="G580" s="101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8"/>
      <c r="U580" s="218" t="str">
        <f t="shared" si="51"/>
        <v/>
      </c>
      <c r="V580" s="216" t="s">
        <v>47</v>
      </c>
      <c r="W580" s="102" t="s">
        <v>167</v>
      </c>
      <c r="X580" s="102" t="s">
        <v>168</v>
      </c>
      <c r="Y580" s="103" t="s">
        <v>169</v>
      </c>
      <c r="Z580" s="103" t="s">
        <v>170</v>
      </c>
      <c r="AA580" s="103" t="s">
        <v>47</v>
      </c>
      <c r="AB580" s="103" t="s">
        <v>171</v>
      </c>
      <c r="AC580" s="104" t="s">
        <v>172</v>
      </c>
    </row>
    <row r="581" spans="1:29" ht="25.5" customHeight="1" x14ac:dyDescent="0.35">
      <c r="A581" s="188"/>
      <c r="B581" s="190"/>
      <c r="C581" s="99" t="str">
        <f>IF(B581="","",IF(NOT(ISNUMBER(B581)),"DATA_PC invalida",IF(AND(ISNUMBER(parametros!$C$2),ISNUMBER(parametros!$D$2),B581&gt;=parametros!$C$2,B581&lt;=parametros!$D$2),"C0",IF(AND(ISNUMBER(parametros!$C$3),ISNUMBER(parametros!$D$3),B581&gt;=parametros!$C$3,B581&lt;=parametros!$D$3),"C1",IF(AND(ISNUMBER(parametros!$C$4),ISNUMBER(parametros!$D$4),B581&gt;=parametros!$C$4,B581&lt;=parametros!$D$4),"C2",IF(AND(ISNUMBER(parametros!$C$5),ISNUMBER(parametros!$D$5),B581&gt;=parametros!$C$5,B581&lt;=parametros!$D$5),"C3",IF(AND(ISNUMBER(parametros!$C$6),ISNUMBER(parametros!$D$6),B581&gt;=parametros!$C$6,B581&lt;=parametros!$D$6),"C4","Fora dos ciclos")))))))</f>
        <v/>
      </c>
      <c r="D581" s="100"/>
      <c r="E581" s="78" t="str">
        <f>IF(C581="","",IFERROR(VLOOKUP(C581,parametros!$A$11:$E$15,5,0),""))</f>
        <v/>
      </c>
      <c r="F581" s="79" t="str">
        <f t="shared" si="47"/>
        <v/>
      </c>
      <c r="G581" s="101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8"/>
      <c r="U581" s="218" t="str">
        <f t="shared" si="51"/>
        <v/>
      </c>
      <c r="V581" s="216" t="s">
        <v>47</v>
      </c>
      <c r="W581" s="102" t="s">
        <v>167</v>
      </c>
      <c r="X581" s="102" t="s">
        <v>168</v>
      </c>
      <c r="Y581" s="103" t="s">
        <v>169</v>
      </c>
      <c r="Z581" s="103" t="s">
        <v>170</v>
      </c>
      <c r="AA581" s="103" t="s">
        <v>47</v>
      </c>
      <c r="AB581" s="103" t="s">
        <v>171</v>
      </c>
      <c r="AC581" s="104" t="s">
        <v>172</v>
      </c>
    </row>
    <row r="582" spans="1:29" ht="25.5" customHeight="1" x14ac:dyDescent="0.35">
      <c r="A582" s="188"/>
      <c r="B582" s="190"/>
      <c r="C582" s="99" t="str">
        <f>IF(B582="","",IF(NOT(ISNUMBER(B582)),"DATA_PC invalida",IF(AND(ISNUMBER(parametros!$C$2),ISNUMBER(parametros!$D$2),B582&gt;=parametros!$C$2,B582&lt;=parametros!$D$2),"C0",IF(AND(ISNUMBER(parametros!$C$3),ISNUMBER(parametros!$D$3),B582&gt;=parametros!$C$3,B582&lt;=parametros!$D$3),"C1",IF(AND(ISNUMBER(parametros!$C$4),ISNUMBER(parametros!$D$4),B582&gt;=parametros!$C$4,B582&lt;=parametros!$D$4),"C2",IF(AND(ISNUMBER(parametros!$C$5),ISNUMBER(parametros!$D$5),B582&gt;=parametros!$C$5,B582&lt;=parametros!$D$5),"C3",IF(AND(ISNUMBER(parametros!$C$6),ISNUMBER(parametros!$D$6),B582&gt;=parametros!$C$6,B582&lt;=parametros!$D$6),"C4","Fora dos ciclos")))))))</f>
        <v/>
      </c>
      <c r="D582" s="100"/>
      <c r="E582" s="78" t="str">
        <f>IF(C582="","",IFERROR(VLOOKUP(C582,parametros!$A$11:$E$15,5,0),""))</f>
        <v/>
      </c>
      <c r="F582" s="79" t="str">
        <f t="shared" si="47"/>
        <v/>
      </c>
      <c r="G582" s="101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8"/>
      <c r="U582" s="218" t="str">
        <f t="shared" si="51"/>
        <v/>
      </c>
      <c r="V582" s="216" t="s">
        <v>47</v>
      </c>
      <c r="W582" s="102" t="s">
        <v>167</v>
      </c>
      <c r="X582" s="102" t="s">
        <v>168</v>
      </c>
      <c r="Y582" s="103" t="s">
        <v>169</v>
      </c>
      <c r="Z582" s="103" t="s">
        <v>170</v>
      </c>
      <c r="AA582" s="103" t="s">
        <v>47</v>
      </c>
      <c r="AB582" s="103" t="s">
        <v>171</v>
      </c>
      <c r="AC582" s="104" t="s">
        <v>172</v>
      </c>
    </row>
    <row r="583" spans="1:29" ht="25.5" customHeight="1" x14ac:dyDescent="0.35">
      <c r="A583" s="188"/>
      <c r="B583" s="190"/>
      <c r="C583" s="99" t="str">
        <f>IF(B583="","",IF(NOT(ISNUMBER(B583)),"DATA_PC invalida",IF(AND(ISNUMBER(parametros!$C$2),ISNUMBER(parametros!$D$2),B583&gt;=parametros!$C$2,B583&lt;=parametros!$D$2),"C0",IF(AND(ISNUMBER(parametros!$C$3),ISNUMBER(parametros!$D$3),B583&gt;=parametros!$C$3,B583&lt;=parametros!$D$3),"C1",IF(AND(ISNUMBER(parametros!$C$4),ISNUMBER(parametros!$D$4),B583&gt;=parametros!$C$4,B583&lt;=parametros!$D$4),"C2",IF(AND(ISNUMBER(parametros!$C$5),ISNUMBER(parametros!$D$5),B583&gt;=parametros!$C$5,B583&lt;=parametros!$D$5),"C3",IF(AND(ISNUMBER(parametros!$C$6),ISNUMBER(parametros!$D$6),B583&gt;=parametros!$C$6,B583&lt;=parametros!$D$6),"C4","Fora dos ciclos")))))))</f>
        <v/>
      </c>
      <c r="D583" s="100"/>
      <c r="E583" s="78" t="str">
        <f>IF(C583="","",IFERROR(VLOOKUP(C583,parametros!$A$11:$E$15,5,0),""))</f>
        <v/>
      </c>
      <c r="F583" s="79" t="str">
        <f t="shared" si="47"/>
        <v/>
      </c>
      <c r="G583" s="101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8"/>
      <c r="U583" s="218" t="str">
        <f t="shared" si="51"/>
        <v/>
      </c>
      <c r="V583" s="216" t="s">
        <v>47</v>
      </c>
      <c r="W583" s="102" t="s">
        <v>167</v>
      </c>
      <c r="X583" s="102" t="s">
        <v>168</v>
      </c>
      <c r="Y583" s="103" t="s">
        <v>169</v>
      </c>
      <c r="Z583" s="103" t="s">
        <v>170</v>
      </c>
      <c r="AA583" s="103" t="s">
        <v>47</v>
      </c>
      <c r="AB583" s="103" t="s">
        <v>171</v>
      </c>
      <c r="AC583" s="104" t="s">
        <v>172</v>
      </c>
    </row>
    <row r="584" spans="1:29" ht="25.5" customHeight="1" x14ac:dyDescent="0.35">
      <c r="A584" s="188"/>
      <c r="B584" s="190"/>
      <c r="C584" s="99" t="str">
        <f>IF(B584="","",IF(NOT(ISNUMBER(B584)),"DATA_PC invalida",IF(AND(ISNUMBER(parametros!$C$2),ISNUMBER(parametros!$D$2),B584&gt;=parametros!$C$2,B584&lt;=parametros!$D$2),"C0",IF(AND(ISNUMBER(parametros!$C$3),ISNUMBER(parametros!$D$3),B584&gt;=parametros!$C$3,B584&lt;=parametros!$D$3),"C1",IF(AND(ISNUMBER(parametros!$C$4),ISNUMBER(parametros!$D$4),B584&gt;=parametros!$C$4,B584&lt;=parametros!$D$4),"C2",IF(AND(ISNUMBER(parametros!$C$5),ISNUMBER(parametros!$D$5),B584&gt;=parametros!$C$5,B584&lt;=parametros!$D$5),"C3",IF(AND(ISNUMBER(parametros!$C$6),ISNUMBER(parametros!$D$6),B584&gt;=parametros!$C$6,B584&lt;=parametros!$D$6),"C4","Fora dos ciclos")))))))</f>
        <v/>
      </c>
      <c r="D584" s="100"/>
      <c r="E584" s="78" t="str">
        <f>IF(C584="","",IFERROR(VLOOKUP(C584,parametros!$A$11:$E$15,5,0),""))</f>
        <v/>
      </c>
      <c r="F584" s="79" t="str">
        <f t="shared" si="47"/>
        <v/>
      </c>
      <c r="G584" s="101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8"/>
      <c r="U584" s="218" t="str">
        <f t="shared" si="51"/>
        <v/>
      </c>
      <c r="V584" s="216" t="s">
        <v>47</v>
      </c>
      <c r="W584" s="102" t="s">
        <v>167</v>
      </c>
      <c r="X584" s="102" t="s">
        <v>168</v>
      </c>
      <c r="Y584" s="103" t="s">
        <v>169</v>
      </c>
      <c r="Z584" s="103" t="s">
        <v>170</v>
      </c>
      <c r="AA584" s="103" t="s">
        <v>47</v>
      </c>
      <c r="AB584" s="103" t="s">
        <v>171</v>
      </c>
      <c r="AC584" s="104" t="s">
        <v>172</v>
      </c>
    </row>
    <row r="585" spans="1:29" ht="25.5" customHeight="1" x14ac:dyDescent="0.35">
      <c r="A585" s="188"/>
      <c r="B585" s="190"/>
      <c r="C585" s="99" t="str">
        <f>IF(B585="","",IF(NOT(ISNUMBER(B585)),"DATA_PC invalida",IF(AND(ISNUMBER(parametros!$C$2),ISNUMBER(parametros!$D$2),B585&gt;=parametros!$C$2,B585&lt;=parametros!$D$2),"C0",IF(AND(ISNUMBER(parametros!$C$3),ISNUMBER(parametros!$D$3),B585&gt;=parametros!$C$3,B585&lt;=parametros!$D$3),"C1",IF(AND(ISNUMBER(parametros!$C$4),ISNUMBER(parametros!$D$4),B585&gt;=parametros!$C$4,B585&lt;=parametros!$D$4),"C2",IF(AND(ISNUMBER(parametros!$C$5),ISNUMBER(parametros!$D$5),B585&gt;=parametros!$C$5,B585&lt;=parametros!$D$5),"C3",IF(AND(ISNUMBER(parametros!$C$6),ISNUMBER(parametros!$D$6),B585&gt;=parametros!$C$6,B585&lt;=parametros!$D$6),"C4","Fora dos ciclos")))))))</f>
        <v/>
      </c>
      <c r="D585" s="100"/>
      <c r="E585" s="78" t="str">
        <f>IF(C585="","",IFERROR(VLOOKUP(C585,parametros!$A$11:$E$15,5,0),""))</f>
        <v/>
      </c>
      <c r="F585" s="79" t="str">
        <f t="shared" si="47"/>
        <v/>
      </c>
      <c r="G585" s="101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8"/>
      <c r="U585" s="218" t="str">
        <f t="shared" si="51"/>
        <v/>
      </c>
      <c r="V585" s="216" t="s">
        <v>47</v>
      </c>
      <c r="W585" s="102" t="s">
        <v>167</v>
      </c>
      <c r="X585" s="102" t="s">
        <v>168</v>
      </c>
      <c r="Y585" s="103" t="s">
        <v>169</v>
      </c>
      <c r="Z585" s="103" t="s">
        <v>170</v>
      </c>
      <c r="AA585" s="103" t="s">
        <v>47</v>
      </c>
      <c r="AB585" s="103" t="s">
        <v>171</v>
      </c>
      <c r="AC585" s="104" t="s">
        <v>172</v>
      </c>
    </row>
    <row r="586" spans="1:29" ht="25.5" customHeight="1" x14ac:dyDescent="0.35">
      <c r="A586" s="188"/>
      <c r="B586" s="190"/>
      <c r="C586" s="99" t="str">
        <f>IF(B586="","",IF(NOT(ISNUMBER(B586)),"DATA_PC invalida",IF(AND(ISNUMBER(parametros!$C$2),ISNUMBER(parametros!$D$2),B586&gt;=parametros!$C$2,B586&lt;=parametros!$D$2),"C0",IF(AND(ISNUMBER(parametros!$C$3),ISNUMBER(parametros!$D$3),B586&gt;=parametros!$C$3,B586&lt;=parametros!$D$3),"C1",IF(AND(ISNUMBER(parametros!$C$4),ISNUMBER(parametros!$D$4),B586&gt;=parametros!$C$4,B586&lt;=parametros!$D$4),"C2",IF(AND(ISNUMBER(parametros!$C$5),ISNUMBER(parametros!$D$5),B586&gt;=parametros!$C$5,B586&lt;=parametros!$D$5),"C3",IF(AND(ISNUMBER(parametros!$C$6),ISNUMBER(parametros!$D$6),B586&gt;=parametros!$C$6,B586&lt;=parametros!$D$6),"C4","Fora dos ciclos")))))))</f>
        <v/>
      </c>
      <c r="D586" s="100"/>
      <c r="E586" s="78" t="str">
        <f>IF(C586="","",IFERROR(VLOOKUP(C586,parametros!$A$11:$E$15,5,0),""))</f>
        <v/>
      </c>
      <c r="F586" s="79" t="str">
        <f t="shared" si="47"/>
        <v/>
      </c>
      <c r="G586" s="101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8"/>
      <c r="U586" s="218" t="str">
        <f t="shared" si="51"/>
        <v/>
      </c>
      <c r="V586" s="216" t="s">
        <v>47</v>
      </c>
      <c r="W586" s="102" t="s">
        <v>167</v>
      </c>
      <c r="X586" s="102" t="s">
        <v>168</v>
      </c>
      <c r="Y586" s="103" t="s">
        <v>169</v>
      </c>
      <c r="Z586" s="103" t="s">
        <v>170</v>
      </c>
      <c r="AA586" s="103" t="s">
        <v>47</v>
      </c>
      <c r="AB586" s="103" t="s">
        <v>171</v>
      </c>
      <c r="AC586" s="104" t="s">
        <v>172</v>
      </c>
    </row>
    <row r="587" spans="1:29" ht="25.5" customHeight="1" x14ac:dyDescent="0.35">
      <c r="A587" s="188"/>
      <c r="B587" s="190"/>
      <c r="C587" s="99" t="str">
        <f>IF(B587="","",IF(NOT(ISNUMBER(B587)),"DATA_PC invalida",IF(AND(ISNUMBER(parametros!$C$2),ISNUMBER(parametros!$D$2),B587&gt;=parametros!$C$2,B587&lt;=parametros!$D$2),"C0",IF(AND(ISNUMBER(parametros!$C$3),ISNUMBER(parametros!$D$3),B587&gt;=parametros!$C$3,B587&lt;=parametros!$D$3),"C1",IF(AND(ISNUMBER(parametros!$C$4),ISNUMBER(parametros!$D$4),B587&gt;=parametros!$C$4,B587&lt;=parametros!$D$4),"C2",IF(AND(ISNUMBER(parametros!$C$5),ISNUMBER(parametros!$D$5),B587&gt;=parametros!$C$5,B587&lt;=parametros!$D$5),"C3",IF(AND(ISNUMBER(parametros!$C$6),ISNUMBER(parametros!$D$6),B587&gt;=parametros!$C$6,B587&lt;=parametros!$D$6),"C4","Fora dos ciclos")))))))</f>
        <v/>
      </c>
      <c r="D587" s="100"/>
      <c r="E587" s="78" t="str">
        <f>IF(C587="","",IFERROR(VLOOKUP(C587,parametros!$A$11:$E$15,5,0),""))</f>
        <v/>
      </c>
      <c r="F587" s="79" t="str">
        <f t="shared" si="47"/>
        <v/>
      </c>
      <c r="G587" s="101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8"/>
      <c r="U587" s="218" t="str">
        <f t="shared" si="51"/>
        <v/>
      </c>
      <c r="V587" s="216" t="s">
        <v>47</v>
      </c>
      <c r="W587" s="102" t="s">
        <v>167</v>
      </c>
      <c r="X587" s="102" t="s">
        <v>168</v>
      </c>
      <c r="Y587" s="103" t="s">
        <v>169</v>
      </c>
      <c r="Z587" s="103" t="s">
        <v>170</v>
      </c>
      <c r="AA587" s="103" t="s">
        <v>47</v>
      </c>
      <c r="AB587" s="103" t="s">
        <v>171</v>
      </c>
      <c r="AC587" s="104" t="s">
        <v>172</v>
      </c>
    </row>
    <row r="588" spans="1:29" ht="25.5" customHeight="1" x14ac:dyDescent="0.35">
      <c r="A588" s="188"/>
      <c r="B588" s="190"/>
      <c r="C588" s="99" t="str">
        <f>IF(B588="","",IF(NOT(ISNUMBER(B588)),"DATA_PC invalida",IF(AND(ISNUMBER(parametros!$C$2),ISNUMBER(parametros!$D$2),B588&gt;=parametros!$C$2,B588&lt;=parametros!$D$2),"C0",IF(AND(ISNUMBER(parametros!$C$3),ISNUMBER(parametros!$D$3),B588&gt;=parametros!$C$3,B588&lt;=parametros!$D$3),"C1",IF(AND(ISNUMBER(parametros!$C$4),ISNUMBER(parametros!$D$4),B588&gt;=parametros!$C$4,B588&lt;=parametros!$D$4),"C2",IF(AND(ISNUMBER(parametros!$C$5),ISNUMBER(parametros!$D$5),B588&gt;=parametros!$C$5,B588&lt;=parametros!$D$5),"C3",IF(AND(ISNUMBER(parametros!$C$6),ISNUMBER(parametros!$D$6),B588&gt;=parametros!$C$6,B588&lt;=parametros!$D$6),"C4","Fora dos ciclos")))))))</f>
        <v/>
      </c>
      <c r="D588" s="100"/>
      <c r="E588" s="78" t="str">
        <f>IF(C588="","",IFERROR(VLOOKUP(C588,parametros!$A$11:$E$15,5,0),""))</f>
        <v/>
      </c>
      <c r="F588" s="79" t="str">
        <f t="shared" si="47"/>
        <v/>
      </c>
      <c r="G588" s="101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8"/>
      <c r="U588" s="218" t="str">
        <f t="shared" si="51"/>
        <v/>
      </c>
      <c r="V588" s="216" t="s">
        <v>47</v>
      </c>
      <c r="W588" s="102" t="s">
        <v>167</v>
      </c>
      <c r="X588" s="102" t="s">
        <v>168</v>
      </c>
      <c r="Y588" s="103" t="s">
        <v>169</v>
      </c>
      <c r="Z588" s="103" t="s">
        <v>170</v>
      </c>
      <c r="AA588" s="103" t="s">
        <v>47</v>
      </c>
      <c r="AB588" s="103" t="s">
        <v>171</v>
      </c>
      <c r="AC588" s="104" t="s">
        <v>172</v>
      </c>
    </row>
    <row r="589" spans="1:29" ht="25.5" customHeight="1" x14ac:dyDescent="0.35">
      <c r="A589" s="188"/>
      <c r="B589" s="190"/>
      <c r="C589" s="99" t="str">
        <f>IF(B589="","",IF(NOT(ISNUMBER(B589)),"DATA_PC invalida",IF(AND(ISNUMBER(parametros!$C$2),ISNUMBER(parametros!$D$2),B589&gt;=parametros!$C$2,B589&lt;=parametros!$D$2),"C0",IF(AND(ISNUMBER(parametros!$C$3),ISNUMBER(parametros!$D$3),B589&gt;=parametros!$C$3,B589&lt;=parametros!$D$3),"C1",IF(AND(ISNUMBER(parametros!$C$4),ISNUMBER(parametros!$D$4),B589&gt;=parametros!$C$4,B589&lt;=parametros!$D$4),"C2",IF(AND(ISNUMBER(parametros!$C$5),ISNUMBER(parametros!$D$5),B589&gt;=parametros!$C$5,B589&lt;=parametros!$D$5),"C3",IF(AND(ISNUMBER(parametros!$C$6),ISNUMBER(parametros!$D$6),B589&gt;=parametros!$C$6,B589&lt;=parametros!$D$6),"C4","Fora dos ciclos")))))))</f>
        <v/>
      </c>
      <c r="D589" s="100"/>
      <c r="E589" s="78" t="str">
        <f>IF(C589="","",IFERROR(VLOOKUP(C589,parametros!$A$11:$E$15,5,0),""))</f>
        <v/>
      </c>
      <c r="F589" s="79" t="str">
        <f t="shared" si="47"/>
        <v/>
      </c>
      <c r="G589" s="101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8"/>
      <c r="U589" s="218" t="str">
        <f t="shared" si="51"/>
        <v/>
      </c>
      <c r="V589" s="216" t="s">
        <v>47</v>
      </c>
      <c r="W589" s="102" t="s">
        <v>167</v>
      </c>
      <c r="X589" s="102" t="s">
        <v>168</v>
      </c>
      <c r="Y589" s="103" t="s">
        <v>169</v>
      </c>
      <c r="Z589" s="103" t="s">
        <v>170</v>
      </c>
      <c r="AA589" s="103" t="s">
        <v>47</v>
      </c>
      <c r="AB589" s="103" t="s">
        <v>171</v>
      </c>
      <c r="AC589" s="104" t="s">
        <v>172</v>
      </c>
    </row>
    <row r="590" spans="1:29" ht="25.5" customHeight="1" x14ac:dyDescent="0.35">
      <c r="A590" s="188"/>
      <c r="B590" s="190"/>
      <c r="C590" s="99" t="str">
        <f>IF(B590="","",IF(NOT(ISNUMBER(B590)),"DATA_PC invalida",IF(AND(ISNUMBER(parametros!$C$2),ISNUMBER(parametros!$D$2),B590&gt;=parametros!$C$2,B590&lt;=parametros!$D$2),"C0",IF(AND(ISNUMBER(parametros!$C$3),ISNUMBER(parametros!$D$3),B590&gt;=parametros!$C$3,B590&lt;=parametros!$D$3),"C1",IF(AND(ISNUMBER(parametros!$C$4),ISNUMBER(parametros!$D$4),B590&gt;=parametros!$C$4,B590&lt;=parametros!$D$4),"C2",IF(AND(ISNUMBER(parametros!$C$5),ISNUMBER(parametros!$D$5),B590&gt;=parametros!$C$5,B590&lt;=parametros!$D$5),"C3",IF(AND(ISNUMBER(parametros!$C$6),ISNUMBER(parametros!$D$6),B590&gt;=parametros!$C$6,B590&lt;=parametros!$D$6),"C4","Fora dos ciclos")))))))</f>
        <v/>
      </c>
      <c r="D590" s="100"/>
      <c r="E590" s="78" t="str">
        <f>IF(C590="","",IFERROR(VLOOKUP(C590,parametros!$A$11:$E$15,5,0),""))</f>
        <v/>
      </c>
      <c r="F590" s="79" t="str">
        <f t="shared" si="47"/>
        <v/>
      </c>
      <c r="G590" s="101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8"/>
      <c r="U590" s="218" t="str">
        <f t="shared" si="51"/>
        <v/>
      </c>
      <c r="V590" s="216" t="s">
        <v>47</v>
      </c>
      <c r="W590" s="102" t="s">
        <v>167</v>
      </c>
      <c r="X590" s="102" t="s">
        <v>168</v>
      </c>
      <c r="Y590" s="103" t="s">
        <v>169</v>
      </c>
      <c r="Z590" s="103" t="s">
        <v>170</v>
      </c>
      <c r="AA590" s="103" t="s">
        <v>47</v>
      </c>
      <c r="AB590" s="103" t="s">
        <v>171</v>
      </c>
      <c r="AC590" s="104" t="s">
        <v>172</v>
      </c>
    </row>
    <row r="591" spans="1:29" ht="25.5" customHeight="1" x14ac:dyDescent="0.35">
      <c r="A591" s="188"/>
      <c r="B591" s="190"/>
      <c r="C591" s="99" t="str">
        <f>IF(B591="","",IF(NOT(ISNUMBER(B591)),"DATA_PC invalida",IF(AND(ISNUMBER(parametros!$C$2),ISNUMBER(parametros!$D$2),B591&gt;=parametros!$C$2,B591&lt;=parametros!$D$2),"C0",IF(AND(ISNUMBER(parametros!$C$3),ISNUMBER(parametros!$D$3),B591&gt;=parametros!$C$3,B591&lt;=parametros!$D$3),"C1",IF(AND(ISNUMBER(parametros!$C$4),ISNUMBER(parametros!$D$4),B591&gt;=parametros!$C$4,B591&lt;=parametros!$D$4),"C2",IF(AND(ISNUMBER(parametros!$C$5),ISNUMBER(parametros!$D$5),B591&gt;=parametros!$C$5,B591&lt;=parametros!$D$5),"C3",IF(AND(ISNUMBER(parametros!$C$6),ISNUMBER(parametros!$D$6),B591&gt;=parametros!$C$6,B591&lt;=parametros!$D$6),"C4","Fora dos ciclos")))))))</f>
        <v/>
      </c>
      <c r="D591" s="100"/>
      <c r="E591" s="78" t="str">
        <f>IF(C591="","",IFERROR(VLOOKUP(C591,parametros!$A$11:$E$15,5,0),""))</f>
        <v/>
      </c>
      <c r="F591" s="79" t="str">
        <f t="shared" si="47"/>
        <v/>
      </c>
      <c r="G591" s="101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8"/>
      <c r="U591" s="218" t="str">
        <f t="shared" si="51"/>
        <v/>
      </c>
      <c r="V591" s="216" t="s">
        <v>47</v>
      </c>
      <c r="W591" s="102" t="s">
        <v>167</v>
      </c>
      <c r="X591" s="102" t="s">
        <v>168</v>
      </c>
      <c r="Y591" s="103" t="s">
        <v>169</v>
      </c>
      <c r="Z591" s="103" t="s">
        <v>170</v>
      </c>
      <c r="AA591" s="103" t="s">
        <v>47</v>
      </c>
      <c r="AB591" s="103" t="s">
        <v>171</v>
      </c>
      <c r="AC591" s="104" t="s">
        <v>172</v>
      </c>
    </row>
    <row r="592" spans="1:29" ht="25.5" customHeight="1" x14ac:dyDescent="0.35">
      <c r="A592" s="188"/>
      <c r="B592" s="190"/>
      <c r="C592" s="99" t="str">
        <f>IF(B592="","",IF(NOT(ISNUMBER(B592)),"DATA_PC invalida",IF(AND(ISNUMBER(parametros!$C$2),ISNUMBER(parametros!$D$2),B592&gt;=parametros!$C$2,B592&lt;=parametros!$D$2),"C0",IF(AND(ISNUMBER(parametros!$C$3),ISNUMBER(parametros!$D$3),B592&gt;=parametros!$C$3,B592&lt;=parametros!$D$3),"C1",IF(AND(ISNUMBER(parametros!$C$4),ISNUMBER(parametros!$D$4),B592&gt;=parametros!$C$4,B592&lt;=parametros!$D$4),"C2",IF(AND(ISNUMBER(parametros!$C$5),ISNUMBER(parametros!$D$5),B592&gt;=parametros!$C$5,B592&lt;=parametros!$D$5),"C3",IF(AND(ISNUMBER(parametros!$C$6),ISNUMBER(parametros!$D$6),B592&gt;=parametros!$C$6,B592&lt;=parametros!$D$6),"C4","Fora dos ciclos")))))))</f>
        <v/>
      </c>
      <c r="D592" s="100"/>
      <c r="E592" s="78" t="str">
        <f>IF(C592="","",IFERROR(VLOOKUP(C592,parametros!$A$11:$E$15,5,0),""))</f>
        <v/>
      </c>
      <c r="F592" s="79" t="str">
        <f t="shared" si="47"/>
        <v/>
      </c>
      <c r="G592" s="101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8"/>
      <c r="U592" s="218" t="str">
        <f t="shared" si="51"/>
        <v/>
      </c>
      <c r="V592" s="216" t="s">
        <v>47</v>
      </c>
      <c r="W592" s="102" t="s">
        <v>167</v>
      </c>
      <c r="X592" s="102" t="s">
        <v>168</v>
      </c>
      <c r="Y592" s="103" t="s">
        <v>169</v>
      </c>
      <c r="Z592" s="103" t="s">
        <v>170</v>
      </c>
      <c r="AA592" s="103" t="s">
        <v>47</v>
      </c>
      <c r="AB592" s="103" t="s">
        <v>171</v>
      </c>
      <c r="AC592" s="104" t="s">
        <v>172</v>
      </c>
    </row>
    <row r="593" spans="1:29" ht="25.5" customHeight="1" x14ac:dyDescent="0.35">
      <c r="A593" s="188"/>
      <c r="B593" s="190"/>
      <c r="C593" s="99" t="str">
        <f>IF(B593="","",IF(NOT(ISNUMBER(B593)),"DATA_PC invalida",IF(AND(ISNUMBER(parametros!$C$2),ISNUMBER(parametros!$D$2),B593&gt;=parametros!$C$2,B593&lt;=parametros!$D$2),"C0",IF(AND(ISNUMBER(parametros!$C$3),ISNUMBER(parametros!$D$3),B593&gt;=parametros!$C$3,B593&lt;=parametros!$D$3),"C1",IF(AND(ISNUMBER(parametros!$C$4),ISNUMBER(parametros!$D$4),B593&gt;=parametros!$C$4,B593&lt;=parametros!$D$4),"C2",IF(AND(ISNUMBER(parametros!$C$5),ISNUMBER(parametros!$D$5),B593&gt;=parametros!$C$5,B593&lt;=parametros!$D$5),"C3",IF(AND(ISNUMBER(parametros!$C$6),ISNUMBER(parametros!$D$6),B593&gt;=parametros!$C$6,B593&lt;=parametros!$D$6),"C4","Fora dos ciclos")))))))</f>
        <v/>
      </c>
      <c r="D593" s="100"/>
      <c r="E593" s="78" t="str">
        <f>IF(C593="","",IFERROR(VLOOKUP(C593,parametros!$A$11:$E$15,5,0),""))</f>
        <v/>
      </c>
      <c r="F593" s="79" t="str">
        <f t="shared" si="47"/>
        <v/>
      </c>
      <c r="G593" s="101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8"/>
      <c r="U593" s="218" t="str">
        <f t="shared" si="51"/>
        <v/>
      </c>
      <c r="V593" s="216" t="s">
        <v>47</v>
      </c>
      <c r="W593" s="102" t="s">
        <v>167</v>
      </c>
      <c r="X593" s="102" t="s">
        <v>168</v>
      </c>
      <c r="Y593" s="103" t="s">
        <v>169</v>
      </c>
      <c r="Z593" s="103" t="s">
        <v>170</v>
      </c>
      <c r="AA593" s="103" t="s">
        <v>47</v>
      </c>
      <c r="AB593" s="103" t="s">
        <v>171</v>
      </c>
      <c r="AC593" s="104" t="s">
        <v>172</v>
      </c>
    </row>
    <row r="594" spans="1:29" ht="25.5" customHeight="1" x14ac:dyDescent="0.35">
      <c r="A594" s="188"/>
      <c r="B594" s="190"/>
      <c r="C594" s="99" t="str">
        <f>IF(B594="","",IF(NOT(ISNUMBER(B594)),"DATA_PC invalida",IF(AND(ISNUMBER(parametros!$C$2),ISNUMBER(parametros!$D$2),B594&gt;=parametros!$C$2,B594&lt;=parametros!$D$2),"C0",IF(AND(ISNUMBER(parametros!$C$3),ISNUMBER(parametros!$D$3),B594&gt;=parametros!$C$3,B594&lt;=parametros!$D$3),"C1",IF(AND(ISNUMBER(parametros!$C$4),ISNUMBER(parametros!$D$4),B594&gt;=parametros!$C$4,B594&lt;=parametros!$D$4),"C2",IF(AND(ISNUMBER(parametros!$C$5),ISNUMBER(parametros!$D$5),B594&gt;=parametros!$C$5,B594&lt;=parametros!$D$5),"C3",IF(AND(ISNUMBER(parametros!$C$6),ISNUMBER(parametros!$D$6),B594&gt;=parametros!$C$6,B594&lt;=parametros!$D$6),"C4","Fora dos ciclos")))))))</f>
        <v/>
      </c>
      <c r="D594" s="100"/>
      <c r="E594" s="78" t="str">
        <f>IF(C594="","",IFERROR(VLOOKUP(C594,parametros!$A$11:$E$15,5,0),""))</f>
        <v/>
      </c>
      <c r="F594" s="79" t="str">
        <f t="shared" si="47"/>
        <v/>
      </c>
      <c r="G594" s="101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8"/>
      <c r="U594" s="218" t="str">
        <f t="shared" si="51"/>
        <v/>
      </c>
      <c r="V594" s="216" t="s">
        <v>47</v>
      </c>
      <c r="W594" s="102" t="s">
        <v>167</v>
      </c>
      <c r="X594" s="102" t="s">
        <v>168</v>
      </c>
      <c r="Y594" s="103" t="s">
        <v>169</v>
      </c>
      <c r="Z594" s="103" t="s">
        <v>170</v>
      </c>
      <c r="AA594" s="103" t="s">
        <v>47</v>
      </c>
      <c r="AB594" s="103" t="s">
        <v>171</v>
      </c>
      <c r="AC594" s="104" t="s">
        <v>172</v>
      </c>
    </row>
    <row r="595" spans="1:29" ht="25.5" customHeight="1" x14ac:dyDescent="0.35">
      <c r="A595" s="188"/>
      <c r="B595" s="190"/>
      <c r="C595" s="99" t="str">
        <f>IF(B595="","",IF(NOT(ISNUMBER(B595)),"DATA_PC invalida",IF(AND(ISNUMBER(parametros!$C$2),ISNUMBER(parametros!$D$2),B595&gt;=parametros!$C$2,B595&lt;=parametros!$D$2),"C0",IF(AND(ISNUMBER(parametros!$C$3),ISNUMBER(parametros!$D$3),B595&gt;=parametros!$C$3,B595&lt;=parametros!$D$3),"C1",IF(AND(ISNUMBER(parametros!$C$4),ISNUMBER(parametros!$D$4),B595&gt;=parametros!$C$4,B595&lt;=parametros!$D$4),"C2",IF(AND(ISNUMBER(parametros!$C$5),ISNUMBER(parametros!$D$5),B595&gt;=parametros!$C$5,B595&lt;=parametros!$D$5),"C3",IF(AND(ISNUMBER(parametros!$C$6),ISNUMBER(parametros!$D$6),B595&gt;=parametros!$C$6,B595&lt;=parametros!$D$6),"C4","Fora dos ciclos")))))))</f>
        <v/>
      </c>
      <c r="D595" s="100"/>
      <c r="E595" s="78" t="str">
        <f>IF(C595="","",IFERROR(VLOOKUP(C595,parametros!$A$11:$E$15,5,0),""))</f>
        <v/>
      </c>
      <c r="F595" s="79" t="str">
        <f t="shared" si="47"/>
        <v/>
      </c>
      <c r="G595" s="101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8"/>
      <c r="U595" s="218" t="str">
        <f t="shared" si="51"/>
        <v/>
      </c>
      <c r="V595" s="216" t="s">
        <v>47</v>
      </c>
      <c r="W595" s="102" t="s">
        <v>167</v>
      </c>
      <c r="X595" s="102" t="s">
        <v>168</v>
      </c>
      <c r="Y595" s="103" t="s">
        <v>169</v>
      </c>
      <c r="Z595" s="103" t="s">
        <v>170</v>
      </c>
      <c r="AA595" s="103" t="s">
        <v>47</v>
      </c>
      <c r="AB595" s="103" t="s">
        <v>171</v>
      </c>
      <c r="AC595" s="104" t="s">
        <v>172</v>
      </c>
    </row>
    <row r="596" spans="1:29" ht="25.5" customHeight="1" x14ac:dyDescent="0.35">
      <c r="A596" s="188"/>
      <c r="B596" s="190"/>
      <c r="C596" s="99" t="str">
        <f>IF(B596="","",IF(NOT(ISNUMBER(B596)),"DATA_PC invalida",IF(AND(ISNUMBER(parametros!$C$2),ISNUMBER(parametros!$D$2),B596&gt;=parametros!$C$2,B596&lt;=parametros!$D$2),"C0",IF(AND(ISNUMBER(parametros!$C$3),ISNUMBER(parametros!$D$3),B596&gt;=parametros!$C$3,B596&lt;=parametros!$D$3),"C1",IF(AND(ISNUMBER(parametros!$C$4),ISNUMBER(parametros!$D$4),B596&gt;=parametros!$C$4,B596&lt;=parametros!$D$4),"C2",IF(AND(ISNUMBER(parametros!$C$5),ISNUMBER(parametros!$D$5),B596&gt;=parametros!$C$5,B596&lt;=parametros!$D$5),"C3",IF(AND(ISNUMBER(parametros!$C$6),ISNUMBER(parametros!$D$6),B596&gt;=parametros!$C$6,B596&lt;=parametros!$D$6),"C4","Fora dos ciclos")))))))</f>
        <v/>
      </c>
      <c r="D596" s="100"/>
      <c r="E596" s="78" t="str">
        <f>IF(C596="","",IFERROR(VLOOKUP(C596,parametros!$A$11:$E$15,5,0),""))</f>
        <v/>
      </c>
      <c r="F596" s="79" t="str">
        <f t="shared" si="47"/>
        <v/>
      </c>
      <c r="G596" s="101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8"/>
      <c r="U596" s="218" t="str">
        <f t="shared" si="51"/>
        <v/>
      </c>
      <c r="V596" s="216" t="s">
        <v>47</v>
      </c>
      <c r="W596" s="102" t="s">
        <v>167</v>
      </c>
      <c r="X596" s="102" t="s">
        <v>168</v>
      </c>
      <c r="Y596" s="103" t="s">
        <v>169</v>
      </c>
      <c r="Z596" s="103" t="s">
        <v>170</v>
      </c>
      <c r="AA596" s="103" t="s">
        <v>47</v>
      </c>
      <c r="AB596" s="103" t="s">
        <v>171</v>
      </c>
      <c r="AC596" s="104" t="s">
        <v>172</v>
      </c>
    </row>
    <row r="597" spans="1:29" ht="25.5" customHeight="1" x14ac:dyDescent="0.35">
      <c r="A597" s="188"/>
      <c r="B597" s="190"/>
      <c r="C597" s="99" t="str">
        <f>IF(B597="","",IF(NOT(ISNUMBER(B597)),"DATA_PC invalida",IF(AND(ISNUMBER(parametros!$C$2),ISNUMBER(parametros!$D$2),B597&gt;=parametros!$C$2,B597&lt;=parametros!$D$2),"C0",IF(AND(ISNUMBER(parametros!$C$3),ISNUMBER(parametros!$D$3),B597&gt;=parametros!$C$3,B597&lt;=parametros!$D$3),"C1",IF(AND(ISNUMBER(parametros!$C$4),ISNUMBER(parametros!$D$4),B597&gt;=parametros!$C$4,B597&lt;=parametros!$D$4),"C2",IF(AND(ISNUMBER(parametros!$C$5),ISNUMBER(parametros!$D$5),B597&gt;=parametros!$C$5,B597&lt;=parametros!$D$5),"C3",IF(AND(ISNUMBER(parametros!$C$6),ISNUMBER(parametros!$D$6),B597&gt;=parametros!$C$6,B597&lt;=parametros!$D$6),"C4","Fora dos ciclos")))))))</f>
        <v/>
      </c>
      <c r="D597" s="100"/>
      <c r="E597" s="78" t="str">
        <f>IF(C597="","",IFERROR(VLOOKUP(C597,parametros!$A$11:$E$15,5,0),""))</f>
        <v/>
      </c>
      <c r="F597" s="79" t="str">
        <f t="shared" si="47"/>
        <v/>
      </c>
      <c r="G597" s="101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8"/>
      <c r="U597" s="218" t="str">
        <f t="shared" si="51"/>
        <v/>
      </c>
      <c r="V597" s="216" t="s">
        <v>47</v>
      </c>
      <c r="W597" s="102" t="s">
        <v>167</v>
      </c>
      <c r="X597" s="102" t="s">
        <v>168</v>
      </c>
      <c r="Y597" s="103" t="s">
        <v>169</v>
      </c>
      <c r="Z597" s="103" t="s">
        <v>170</v>
      </c>
      <c r="AA597" s="103" t="s">
        <v>47</v>
      </c>
      <c r="AB597" s="103" t="s">
        <v>171</v>
      </c>
      <c r="AC597" s="104" t="s">
        <v>172</v>
      </c>
    </row>
    <row r="598" spans="1:29" ht="25.5" customHeight="1" x14ac:dyDescent="0.35">
      <c r="A598" s="188"/>
      <c r="B598" s="190"/>
      <c r="C598" s="99" t="str">
        <f>IF(B598="","",IF(NOT(ISNUMBER(B598)),"DATA_PC invalida",IF(AND(ISNUMBER(parametros!$C$2),ISNUMBER(parametros!$D$2),B598&gt;=parametros!$C$2,B598&lt;=parametros!$D$2),"C0",IF(AND(ISNUMBER(parametros!$C$3),ISNUMBER(parametros!$D$3),B598&gt;=parametros!$C$3,B598&lt;=parametros!$D$3),"C1",IF(AND(ISNUMBER(parametros!$C$4),ISNUMBER(parametros!$D$4),B598&gt;=parametros!$C$4,B598&lt;=parametros!$D$4),"C2",IF(AND(ISNUMBER(parametros!$C$5),ISNUMBER(parametros!$D$5),B598&gt;=parametros!$C$5,B598&lt;=parametros!$D$5),"C3",IF(AND(ISNUMBER(parametros!$C$6),ISNUMBER(parametros!$D$6),B598&gt;=parametros!$C$6,B598&lt;=parametros!$D$6),"C4","Fora dos ciclos")))))))</f>
        <v/>
      </c>
      <c r="D598" s="100"/>
      <c r="E598" s="78" t="str">
        <f>IF(C598="","",IFERROR(VLOOKUP(C598,parametros!$A$11:$E$15,5,0),""))</f>
        <v/>
      </c>
      <c r="F598" s="79" t="str">
        <f t="shared" si="47"/>
        <v/>
      </c>
      <c r="G598" s="101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8"/>
      <c r="U598" s="218" t="str">
        <f t="shared" si="51"/>
        <v/>
      </c>
      <c r="V598" s="216" t="s">
        <v>47</v>
      </c>
      <c r="W598" s="102" t="s">
        <v>167</v>
      </c>
      <c r="X598" s="102" t="s">
        <v>168</v>
      </c>
      <c r="Y598" s="103" t="s">
        <v>169</v>
      </c>
      <c r="Z598" s="103" t="s">
        <v>170</v>
      </c>
      <c r="AA598" s="103" t="s">
        <v>47</v>
      </c>
      <c r="AB598" s="103" t="s">
        <v>171</v>
      </c>
      <c r="AC598" s="104" t="s">
        <v>172</v>
      </c>
    </row>
    <row r="599" spans="1:29" ht="25.5" customHeight="1" x14ac:dyDescent="0.35">
      <c r="A599" s="188"/>
      <c r="B599" s="190"/>
      <c r="C599" s="99" t="str">
        <f>IF(B599="","",IF(NOT(ISNUMBER(B599)),"DATA_PC invalida",IF(AND(ISNUMBER(parametros!$C$2),ISNUMBER(parametros!$D$2),B599&gt;=parametros!$C$2,B599&lt;=parametros!$D$2),"C0",IF(AND(ISNUMBER(parametros!$C$3),ISNUMBER(parametros!$D$3),B599&gt;=parametros!$C$3,B599&lt;=parametros!$D$3),"C1",IF(AND(ISNUMBER(parametros!$C$4),ISNUMBER(parametros!$D$4),B599&gt;=parametros!$C$4,B599&lt;=parametros!$D$4),"C2",IF(AND(ISNUMBER(parametros!$C$5),ISNUMBER(parametros!$D$5),B599&gt;=parametros!$C$5,B599&lt;=parametros!$D$5),"C3",IF(AND(ISNUMBER(parametros!$C$6),ISNUMBER(parametros!$D$6),B599&gt;=parametros!$C$6,B599&lt;=parametros!$D$6),"C4","Fora dos ciclos")))))))</f>
        <v/>
      </c>
      <c r="D599" s="100"/>
      <c r="E599" s="78" t="str">
        <f>IF(C599="","",IFERROR(VLOOKUP(C599,parametros!$A$11:$E$15,5,0),""))</f>
        <v/>
      </c>
      <c r="F599" s="79" t="str">
        <f t="shared" si="47"/>
        <v/>
      </c>
      <c r="G599" s="101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8"/>
      <c r="U599" s="218" t="str">
        <f t="shared" si="51"/>
        <v/>
      </c>
      <c r="V599" s="216" t="s">
        <v>47</v>
      </c>
      <c r="W599" s="102" t="s">
        <v>167</v>
      </c>
      <c r="X599" s="102" t="s">
        <v>168</v>
      </c>
      <c r="Y599" s="103" t="s">
        <v>169</v>
      </c>
      <c r="Z599" s="103" t="s">
        <v>170</v>
      </c>
      <c r="AA599" s="103" t="s">
        <v>47</v>
      </c>
      <c r="AB599" s="103" t="s">
        <v>171</v>
      </c>
      <c r="AC599" s="104" t="s">
        <v>172</v>
      </c>
    </row>
    <row r="600" spans="1:29" ht="25.5" customHeight="1" x14ac:dyDescent="0.35">
      <c r="A600" s="188"/>
      <c r="B600" s="190"/>
      <c r="C600" s="99" t="str">
        <f>IF(B600="","",IF(NOT(ISNUMBER(B600)),"DATA_PC invalida",IF(AND(ISNUMBER(parametros!$C$2),ISNUMBER(parametros!$D$2),B600&gt;=parametros!$C$2,B600&lt;=parametros!$D$2),"C0",IF(AND(ISNUMBER(parametros!$C$3),ISNUMBER(parametros!$D$3),B600&gt;=parametros!$C$3,B600&lt;=parametros!$D$3),"C1",IF(AND(ISNUMBER(parametros!$C$4),ISNUMBER(parametros!$D$4),B600&gt;=parametros!$C$4,B600&lt;=parametros!$D$4),"C2",IF(AND(ISNUMBER(parametros!$C$5),ISNUMBER(parametros!$D$5),B600&gt;=parametros!$C$5,B600&lt;=parametros!$D$5),"C3",IF(AND(ISNUMBER(parametros!$C$6),ISNUMBER(parametros!$D$6),B600&gt;=parametros!$C$6,B600&lt;=parametros!$D$6),"C4","Fora dos ciclos")))))))</f>
        <v/>
      </c>
      <c r="D600" s="100"/>
      <c r="E600" s="78" t="str">
        <f>IF(C600="","",IFERROR(VLOOKUP(C600,parametros!$A$11:$E$15,5,0),""))</f>
        <v/>
      </c>
      <c r="F600" s="79" t="str">
        <f t="shared" si="47"/>
        <v/>
      </c>
      <c r="G600" s="101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8"/>
      <c r="U600" s="218" t="str">
        <f t="shared" si="51"/>
        <v/>
      </c>
      <c r="V600" s="216" t="s">
        <v>47</v>
      </c>
      <c r="W600" s="102" t="s">
        <v>167</v>
      </c>
      <c r="X600" s="102" t="s">
        <v>168</v>
      </c>
      <c r="Y600" s="103" t="s">
        <v>169</v>
      </c>
      <c r="Z600" s="103" t="s">
        <v>170</v>
      </c>
      <c r="AA600" s="103" t="s">
        <v>47</v>
      </c>
      <c r="AB600" s="103" t="s">
        <v>171</v>
      </c>
      <c r="AC600" s="104" t="s">
        <v>172</v>
      </c>
    </row>
    <row r="601" spans="1:29" ht="25.5" customHeight="1" x14ac:dyDescent="0.35">
      <c r="A601" s="188"/>
      <c r="B601" s="190"/>
      <c r="C601" s="99" t="str">
        <f>IF(B601="","",IF(NOT(ISNUMBER(B601)),"DATA_PC invalida",IF(AND(ISNUMBER(parametros!$C$2),ISNUMBER(parametros!$D$2),B601&gt;=parametros!$C$2,B601&lt;=parametros!$D$2),"C0",IF(AND(ISNUMBER(parametros!$C$3),ISNUMBER(parametros!$D$3),B601&gt;=parametros!$C$3,B601&lt;=parametros!$D$3),"C1",IF(AND(ISNUMBER(parametros!$C$4),ISNUMBER(parametros!$D$4),B601&gt;=parametros!$C$4,B601&lt;=parametros!$D$4),"C2",IF(AND(ISNUMBER(parametros!$C$5),ISNUMBER(parametros!$D$5),B601&gt;=parametros!$C$5,B601&lt;=parametros!$D$5),"C3",IF(AND(ISNUMBER(parametros!$C$6),ISNUMBER(parametros!$D$6),B601&gt;=parametros!$C$6,B601&lt;=parametros!$D$6),"C4","Fora dos ciclos")))))))</f>
        <v/>
      </c>
      <c r="D601" s="100"/>
      <c r="E601" s="78" t="str">
        <f>IF(C601="","",IFERROR(VLOOKUP(C601,parametros!$A$11:$E$15,5,0),""))</f>
        <v/>
      </c>
      <c r="F601" s="79" t="str">
        <f t="shared" si="47"/>
        <v/>
      </c>
      <c r="G601" s="101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8"/>
      <c r="U601" s="218" t="str">
        <f t="shared" si="51"/>
        <v/>
      </c>
      <c r="V601" s="216" t="s">
        <v>47</v>
      </c>
      <c r="W601" s="102" t="s">
        <v>167</v>
      </c>
      <c r="X601" s="102" t="s">
        <v>168</v>
      </c>
      <c r="Y601" s="103" t="s">
        <v>169</v>
      </c>
      <c r="Z601" s="103" t="s">
        <v>170</v>
      </c>
      <c r="AA601" s="103" t="s">
        <v>47</v>
      </c>
      <c r="AB601" s="103" t="s">
        <v>171</v>
      </c>
      <c r="AC601" s="104" t="s">
        <v>172</v>
      </c>
    </row>
    <row r="602" spans="1:29" ht="25.5" customHeight="1" x14ac:dyDescent="0.35">
      <c r="A602" s="188"/>
      <c r="B602" s="190"/>
      <c r="C602" s="99" t="str">
        <f>IF(B602="","",IF(NOT(ISNUMBER(B602)),"DATA_PC invalida",IF(AND(ISNUMBER(parametros!$C$2),ISNUMBER(parametros!$D$2),B602&gt;=parametros!$C$2,B602&lt;=parametros!$D$2),"C0",IF(AND(ISNUMBER(parametros!$C$3),ISNUMBER(parametros!$D$3),B602&gt;=parametros!$C$3,B602&lt;=parametros!$D$3),"C1",IF(AND(ISNUMBER(parametros!$C$4),ISNUMBER(parametros!$D$4),B602&gt;=parametros!$C$4,B602&lt;=parametros!$D$4),"C2",IF(AND(ISNUMBER(parametros!$C$5),ISNUMBER(parametros!$D$5),B602&gt;=parametros!$C$5,B602&lt;=parametros!$D$5),"C3",IF(AND(ISNUMBER(parametros!$C$6),ISNUMBER(parametros!$D$6),B602&gt;=parametros!$C$6,B602&lt;=parametros!$D$6),"C4","Fora dos ciclos")))))))</f>
        <v/>
      </c>
      <c r="D602" s="100"/>
      <c r="E602" s="78" t="str">
        <f>IF(C602="","",IFERROR(VLOOKUP(C602,parametros!$A$11:$E$15,5,0),""))</f>
        <v/>
      </c>
      <c r="F602" s="79" t="str">
        <f t="shared" si="47"/>
        <v/>
      </c>
      <c r="G602" s="101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8"/>
      <c r="U602" s="218" t="str">
        <f t="shared" si="51"/>
        <v/>
      </c>
      <c r="V602" s="216" t="s">
        <v>47</v>
      </c>
      <c r="W602" s="102" t="s">
        <v>167</v>
      </c>
      <c r="X602" s="102" t="s">
        <v>168</v>
      </c>
      <c r="Y602" s="103" t="s">
        <v>169</v>
      </c>
      <c r="Z602" s="103" t="s">
        <v>170</v>
      </c>
      <c r="AA602" s="103" t="s">
        <v>47</v>
      </c>
      <c r="AB602" s="103" t="s">
        <v>171</v>
      </c>
      <c r="AC602" s="104" t="s">
        <v>172</v>
      </c>
    </row>
    <row r="603" spans="1:29" ht="25.5" customHeight="1" x14ac:dyDescent="0.35">
      <c r="A603" s="188"/>
      <c r="B603" s="190"/>
      <c r="C603" s="99" t="str">
        <f>IF(B603="","",IF(NOT(ISNUMBER(B603)),"DATA_PC invalida",IF(AND(ISNUMBER(parametros!$C$2),ISNUMBER(parametros!$D$2),B603&gt;=parametros!$C$2,B603&lt;=parametros!$D$2),"C0",IF(AND(ISNUMBER(parametros!$C$3),ISNUMBER(parametros!$D$3),B603&gt;=parametros!$C$3,B603&lt;=parametros!$D$3),"C1",IF(AND(ISNUMBER(parametros!$C$4),ISNUMBER(parametros!$D$4),B603&gt;=parametros!$C$4,B603&lt;=parametros!$D$4),"C2",IF(AND(ISNUMBER(parametros!$C$5),ISNUMBER(parametros!$D$5),B603&gt;=parametros!$C$5,B603&lt;=parametros!$D$5),"C3",IF(AND(ISNUMBER(parametros!$C$6),ISNUMBER(parametros!$D$6),B603&gt;=parametros!$C$6,B603&lt;=parametros!$D$6),"C4","Fora dos ciclos")))))))</f>
        <v/>
      </c>
      <c r="D603" s="100"/>
      <c r="E603" s="78" t="str">
        <f>IF(C603="","",IFERROR(VLOOKUP(C603,parametros!$A$11:$E$15,5,0),""))</f>
        <v/>
      </c>
      <c r="F603" s="79" t="str">
        <f t="shared" si="47"/>
        <v/>
      </c>
      <c r="G603" s="101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8"/>
      <c r="U603" s="218" t="str">
        <f t="shared" si="51"/>
        <v/>
      </c>
      <c r="V603" s="216" t="s">
        <v>47</v>
      </c>
      <c r="W603" s="102" t="s">
        <v>167</v>
      </c>
      <c r="X603" s="102" t="s">
        <v>168</v>
      </c>
      <c r="Y603" s="103" t="s">
        <v>169</v>
      </c>
      <c r="Z603" s="103" t="s">
        <v>170</v>
      </c>
      <c r="AA603" s="103" t="s">
        <v>47</v>
      </c>
      <c r="AB603" s="103" t="s">
        <v>171</v>
      </c>
      <c r="AC603" s="104" t="s">
        <v>172</v>
      </c>
    </row>
    <row r="604" spans="1:29" ht="25.5" customHeight="1" x14ac:dyDescent="0.35">
      <c r="A604" s="188"/>
      <c r="B604" s="190"/>
      <c r="C604" s="99" t="str">
        <f>IF(B604="","",IF(NOT(ISNUMBER(B604)),"DATA_PC invalida",IF(AND(ISNUMBER(parametros!$C$2),ISNUMBER(parametros!$D$2),B604&gt;=parametros!$C$2,B604&lt;=parametros!$D$2),"C0",IF(AND(ISNUMBER(parametros!$C$3),ISNUMBER(parametros!$D$3),B604&gt;=parametros!$C$3,B604&lt;=parametros!$D$3),"C1",IF(AND(ISNUMBER(parametros!$C$4),ISNUMBER(parametros!$D$4),B604&gt;=parametros!$C$4,B604&lt;=parametros!$D$4),"C2",IF(AND(ISNUMBER(parametros!$C$5),ISNUMBER(parametros!$D$5),B604&gt;=parametros!$C$5,B604&lt;=parametros!$D$5),"C3",IF(AND(ISNUMBER(parametros!$C$6),ISNUMBER(parametros!$D$6),B604&gt;=parametros!$C$6,B604&lt;=parametros!$D$6),"C4","Fora dos ciclos")))))))</f>
        <v/>
      </c>
      <c r="D604" s="100"/>
      <c r="E604" s="78" t="str">
        <f>IF(C604="","",IFERROR(VLOOKUP(C604,parametros!$A$11:$E$15,5,0),""))</f>
        <v/>
      </c>
      <c r="F604" s="79" t="str">
        <f t="shared" si="47"/>
        <v/>
      </c>
      <c r="G604" s="101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8"/>
      <c r="U604" s="218" t="str">
        <f t="shared" si="51"/>
        <v/>
      </c>
      <c r="V604" s="216" t="s">
        <v>47</v>
      </c>
      <c r="W604" s="102" t="s">
        <v>167</v>
      </c>
      <c r="X604" s="102" t="s">
        <v>168</v>
      </c>
      <c r="Y604" s="103" t="s">
        <v>169</v>
      </c>
      <c r="Z604" s="103" t="s">
        <v>170</v>
      </c>
      <c r="AA604" s="103" t="s">
        <v>47</v>
      </c>
      <c r="AB604" s="103" t="s">
        <v>171</v>
      </c>
      <c r="AC604" s="104" t="s">
        <v>172</v>
      </c>
    </row>
    <row r="605" spans="1:29" ht="25.5" customHeight="1" x14ac:dyDescent="0.35">
      <c r="A605" s="188"/>
      <c r="B605" s="190"/>
      <c r="C605" s="99" t="str">
        <f>IF(B605="","",IF(NOT(ISNUMBER(B605)),"DATA_PC invalida",IF(AND(ISNUMBER(parametros!$C$2),ISNUMBER(parametros!$D$2),B605&gt;=parametros!$C$2,B605&lt;=parametros!$D$2),"C0",IF(AND(ISNUMBER(parametros!$C$3),ISNUMBER(parametros!$D$3),B605&gt;=parametros!$C$3,B605&lt;=parametros!$D$3),"C1",IF(AND(ISNUMBER(parametros!$C$4),ISNUMBER(parametros!$D$4),B605&gt;=parametros!$C$4,B605&lt;=parametros!$D$4),"C2",IF(AND(ISNUMBER(parametros!$C$5),ISNUMBER(parametros!$D$5),B605&gt;=parametros!$C$5,B605&lt;=parametros!$D$5),"C3",IF(AND(ISNUMBER(parametros!$C$6),ISNUMBER(parametros!$D$6),B605&gt;=parametros!$C$6,B605&lt;=parametros!$D$6),"C4","Fora dos ciclos")))))))</f>
        <v/>
      </c>
      <c r="D605" s="100"/>
      <c r="E605" s="78" t="str">
        <f>IF(C605="","",IFERROR(VLOOKUP(C605,parametros!$A$11:$E$15,5,0),""))</f>
        <v/>
      </c>
      <c r="F605" s="79" t="str">
        <f t="shared" si="47"/>
        <v/>
      </c>
      <c r="G605" s="101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8"/>
      <c r="U605" s="218" t="str">
        <f t="shared" si="51"/>
        <v/>
      </c>
      <c r="V605" s="216" t="s">
        <v>47</v>
      </c>
      <c r="W605" s="102" t="s">
        <v>167</v>
      </c>
      <c r="X605" s="102" t="s">
        <v>168</v>
      </c>
      <c r="Y605" s="103" t="s">
        <v>169</v>
      </c>
      <c r="Z605" s="103" t="s">
        <v>170</v>
      </c>
      <c r="AA605" s="103" t="s">
        <v>47</v>
      </c>
      <c r="AB605" s="103" t="s">
        <v>171</v>
      </c>
      <c r="AC605" s="104" t="s">
        <v>172</v>
      </c>
    </row>
    <row r="606" spans="1:29" ht="25.5" customHeight="1" x14ac:dyDescent="0.35">
      <c r="A606" s="188"/>
      <c r="B606" s="190"/>
      <c r="C606" s="99" t="str">
        <f>IF(B606="","",IF(NOT(ISNUMBER(B606)),"DATA_PC invalida",IF(AND(ISNUMBER(parametros!$C$2),ISNUMBER(parametros!$D$2),B606&gt;=parametros!$C$2,B606&lt;=parametros!$D$2),"C0",IF(AND(ISNUMBER(parametros!$C$3),ISNUMBER(parametros!$D$3),B606&gt;=parametros!$C$3,B606&lt;=parametros!$D$3),"C1",IF(AND(ISNUMBER(parametros!$C$4),ISNUMBER(parametros!$D$4),B606&gt;=parametros!$C$4,B606&lt;=parametros!$D$4),"C2",IF(AND(ISNUMBER(parametros!$C$5),ISNUMBER(parametros!$D$5),B606&gt;=parametros!$C$5,B606&lt;=parametros!$D$5),"C3",IF(AND(ISNUMBER(parametros!$C$6),ISNUMBER(parametros!$D$6),B606&gt;=parametros!$C$6,B606&lt;=parametros!$D$6),"C4","Fora dos ciclos")))))))</f>
        <v/>
      </c>
      <c r="D606" s="100"/>
      <c r="E606" s="78" t="str">
        <f>IF(C606="","",IFERROR(VLOOKUP(C606,parametros!$A$11:$E$15,5,0),""))</f>
        <v/>
      </c>
      <c r="F606" s="79" t="str">
        <f t="shared" si="47"/>
        <v/>
      </c>
      <c r="G606" s="101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8"/>
      <c r="U606" s="218" t="str">
        <f t="shared" si="51"/>
        <v/>
      </c>
      <c r="V606" s="216" t="s">
        <v>47</v>
      </c>
      <c r="W606" s="102" t="s">
        <v>167</v>
      </c>
      <c r="X606" s="102" t="s">
        <v>168</v>
      </c>
      <c r="Y606" s="103" t="s">
        <v>169</v>
      </c>
      <c r="Z606" s="103" t="s">
        <v>170</v>
      </c>
      <c r="AA606" s="103" t="s">
        <v>47</v>
      </c>
      <c r="AB606" s="103" t="s">
        <v>171</v>
      </c>
      <c r="AC606" s="104" t="s">
        <v>172</v>
      </c>
    </row>
    <row r="607" spans="1:29" ht="25.5" customHeight="1" x14ac:dyDescent="0.35">
      <c r="A607" s="188"/>
      <c r="B607" s="190"/>
      <c r="C607" s="99" t="str">
        <f>IF(B607="","",IF(NOT(ISNUMBER(B607)),"DATA_PC invalida",IF(AND(ISNUMBER(parametros!$C$2),ISNUMBER(parametros!$D$2),B607&gt;=parametros!$C$2,B607&lt;=parametros!$D$2),"C0",IF(AND(ISNUMBER(parametros!$C$3),ISNUMBER(parametros!$D$3),B607&gt;=parametros!$C$3,B607&lt;=parametros!$D$3),"C1",IF(AND(ISNUMBER(parametros!$C$4),ISNUMBER(parametros!$D$4),B607&gt;=parametros!$C$4,B607&lt;=parametros!$D$4),"C2",IF(AND(ISNUMBER(parametros!$C$5),ISNUMBER(parametros!$D$5),B607&gt;=parametros!$C$5,B607&lt;=parametros!$D$5),"C3",IF(AND(ISNUMBER(parametros!$C$6),ISNUMBER(parametros!$D$6),B607&gt;=parametros!$C$6,B607&lt;=parametros!$D$6),"C4","Fora dos ciclos")))))))</f>
        <v/>
      </c>
      <c r="D607" s="100"/>
      <c r="E607" s="78" t="str">
        <f>IF(C607="","",IFERROR(VLOOKUP(C607,parametros!$A$11:$E$15,5,0),""))</f>
        <v/>
      </c>
      <c r="F607" s="79" t="str">
        <f t="shared" si="47"/>
        <v/>
      </c>
      <c r="G607" s="101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8"/>
      <c r="U607" s="218" t="str">
        <f t="shared" si="51"/>
        <v/>
      </c>
      <c r="V607" s="216" t="s">
        <v>47</v>
      </c>
      <c r="W607" s="102" t="s">
        <v>167</v>
      </c>
      <c r="X607" s="102" t="s">
        <v>168</v>
      </c>
      <c r="Y607" s="103" t="s">
        <v>169</v>
      </c>
      <c r="Z607" s="103" t="s">
        <v>170</v>
      </c>
      <c r="AA607" s="103" t="s">
        <v>47</v>
      </c>
      <c r="AB607" s="103" t="s">
        <v>171</v>
      </c>
      <c r="AC607" s="104" t="s">
        <v>172</v>
      </c>
    </row>
    <row r="608" spans="1:29" ht="25.5" customHeight="1" x14ac:dyDescent="0.35">
      <c r="A608" s="188"/>
      <c r="B608" s="190"/>
      <c r="C608" s="99" t="str">
        <f>IF(B608="","",IF(NOT(ISNUMBER(B608)),"DATA_PC invalida",IF(AND(ISNUMBER(parametros!$C$2),ISNUMBER(parametros!$D$2),B608&gt;=parametros!$C$2,B608&lt;=parametros!$D$2),"C0",IF(AND(ISNUMBER(parametros!$C$3),ISNUMBER(parametros!$D$3),B608&gt;=parametros!$C$3,B608&lt;=parametros!$D$3),"C1",IF(AND(ISNUMBER(parametros!$C$4),ISNUMBER(parametros!$D$4),B608&gt;=parametros!$C$4,B608&lt;=parametros!$D$4),"C2",IF(AND(ISNUMBER(parametros!$C$5),ISNUMBER(parametros!$D$5),B608&gt;=parametros!$C$5,B608&lt;=parametros!$D$5),"C3",IF(AND(ISNUMBER(parametros!$C$6),ISNUMBER(parametros!$D$6),B608&gt;=parametros!$C$6,B608&lt;=parametros!$D$6),"C4","Fora dos ciclos")))))))</f>
        <v/>
      </c>
      <c r="D608" s="100"/>
      <c r="E608" s="78" t="str">
        <f>IF(C608="","",IFERROR(VLOOKUP(C608,parametros!$A$11:$E$15,5,0),""))</f>
        <v/>
      </c>
      <c r="F608" s="79" t="str">
        <f t="shared" si="47"/>
        <v/>
      </c>
      <c r="G608" s="101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8"/>
      <c r="U608" s="218" t="str">
        <f t="shared" si="51"/>
        <v/>
      </c>
      <c r="V608" s="216" t="s">
        <v>47</v>
      </c>
      <c r="W608" s="102" t="s">
        <v>167</v>
      </c>
      <c r="X608" s="102" t="s">
        <v>168</v>
      </c>
      <c r="Y608" s="103" t="s">
        <v>169</v>
      </c>
      <c r="Z608" s="103" t="s">
        <v>170</v>
      </c>
      <c r="AA608" s="103" t="s">
        <v>47</v>
      </c>
      <c r="AB608" s="103" t="s">
        <v>171</v>
      </c>
      <c r="AC608" s="104" t="s">
        <v>172</v>
      </c>
    </row>
    <row r="609" spans="1:29" ht="25.5" customHeight="1" x14ac:dyDescent="0.35">
      <c r="A609" s="188"/>
      <c r="B609" s="190"/>
      <c r="C609" s="99" t="str">
        <f>IF(B609="","",IF(NOT(ISNUMBER(B609)),"DATA_PC invalida",IF(AND(ISNUMBER(parametros!$C$2),ISNUMBER(parametros!$D$2),B609&gt;=parametros!$C$2,B609&lt;=parametros!$D$2),"C0",IF(AND(ISNUMBER(parametros!$C$3),ISNUMBER(parametros!$D$3),B609&gt;=parametros!$C$3,B609&lt;=parametros!$D$3),"C1",IF(AND(ISNUMBER(parametros!$C$4),ISNUMBER(parametros!$D$4),B609&gt;=parametros!$C$4,B609&lt;=parametros!$D$4),"C2",IF(AND(ISNUMBER(parametros!$C$5),ISNUMBER(parametros!$D$5),B609&gt;=parametros!$C$5,B609&lt;=parametros!$D$5),"C3",IF(AND(ISNUMBER(parametros!$C$6),ISNUMBER(parametros!$D$6),B609&gt;=parametros!$C$6,B609&lt;=parametros!$D$6),"C4","Fora dos ciclos")))))))</f>
        <v/>
      </c>
      <c r="D609" s="100"/>
      <c r="E609" s="78" t="str">
        <f>IF(C609="","",IFERROR(VLOOKUP(C609,parametros!$A$11:$E$15,5,0),""))</f>
        <v/>
      </c>
      <c r="F609" s="79" t="str">
        <f t="shared" si="47"/>
        <v/>
      </c>
      <c r="G609" s="101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8"/>
      <c r="U609" s="218" t="str">
        <f t="shared" si="51"/>
        <v/>
      </c>
      <c r="V609" s="216" t="s">
        <v>47</v>
      </c>
      <c r="W609" s="102" t="s">
        <v>167</v>
      </c>
      <c r="X609" s="102" t="s">
        <v>168</v>
      </c>
      <c r="Y609" s="103" t="s">
        <v>169</v>
      </c>
      <c r="Z609" s="103" t="s">
        <v>170</v>
      </c>
      <c r="AA609" s="103" t="s">
        <v>47</v>
      </c>
      <c r="AB609" s="103" t="s">
        <v>171</v>
      </c>
      <c r="AC609" s="104" t="s">
        <v>172</v>
      </c>
    </row>
    <row r="610" spans="1:29" ht="25.5" customHeight="1" x14ac:dyDescent="0.35">
      <c r="A610" s="188"/>
      <c r="B610" s="190"/>
      <c r="C610" s="99" t="str">
        <f>IF(B610="","",IF(NOT(ISNUMBER(B610)),"DATA_PC invalida",IF(AND(ISNUMBER(parametros!$C$2),ISNUMBER(parametros!$D$2),B610&gt;=parametros!$C$2,B610&lt;=parametros!$D$2),"C0",IF(AND(ISNUMBER(parametros!$C$3),ISNUMBER(parametros!$D$3),B610&gt;=parametros!$C$3,B610&lt;=parametros!$D$3),"C1",IF(AND(ISNUMBER(parametros!$C$4),ISNUMBER(parametros!$D$4),B610&gt;=parametros!$C$4,B610&lt;=parametros!$D$4),"C2",IF(AND(ISNUMBER(parametros!$C$5),ISNUMBER(parametros!$D$5),B610&gt;=parametros!$C$5,B610&lt;=parametros!$D$5),"C3",IF(AND(ISNUMBER(parametros!$C$6),ISNUMBER(parametros!$D$6),B610&gt;=parametros!$C$6,B610&lt;=parametros!$D$6),"C4","Fora dos ciclos")))))))</f>
        <v/>
      </c>
      <c r="D610" s="100"/>
      <c r="E610" s="78" t="str">
        <f>IF(C610="","",IFERROR(VLOOKUP(C610,parametros!$A$11:$E$15,5,0),""))</f>
        <v/>
      </c>
      <c r="F610" s="79" t="str">
        <f t="shared" si="47"/>
        <v/>
      </c>
      <c r="G610" s="101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8"/>
      <c r="U610" s="218" t="str">
        <f t="shared" si="51"/>
        <v/>
      </c>
      <c r="V610" s="216" t="s">
        <v>47</v>
      </c>
      <c r="W610" s="102" t="s">
        <v>167</v>
      </c>
      <c r="X610" s="102" t="s">
        <v>168</v>
      </c>
      <c r="Y610" s="103" t="s">
        <v>169</v>
      </c>
      <c r="Z610" s="103" t="s">
        <v>170</v>
      </c>
      <c r="AA610" s="103" t="s">
        <v>47</v>
      </c>
      <c r="AB610" s="103" t="s">
        <v>171</v>
      </c>
      <c r="AC610" s="104" t="s">
        <v>172</v>
      </c>
    </row>
    <row r="611" spans="1:29" ht="25.5" customHeight="1" x14ac:dyDescent="0.35">
      <c r="A611" s="188"/>
      <c r="B611" s="190"/>
      <c r="C611" s="99" t="str">
        <f>IF(B611="","",IF(NOT(ISNUMBER(B611)),"DATA_PC invalida",IF(AND(ISNUMBER(parametros!$C$2),ISNUMBER(parametros!$D$2),B611&gt;=parametros!$C$2,B611&lt;=parametros!$D$2),"C0",IF(AND(ISNUMBER(parametros!$C$3),ISNUMBER(parametros!$D$3),B611&gt;=parametros!$C$3,B611&lt;=parametros!$D$3),"C1",IF(AND(ISNUMBER(parametros!$C$4),ISNUMBER(parametros!$D$4),B611&gt;=parametros!$C$4,B611&lt;=parametros!$D$4),"C2",IF(AND(ISNUMBER(parametros!$C$5),ISNUMBER(parametros!$D$5),B611&gt;=parametros!$C$5,B611&lt;=parametros!$D$5),"C3",IF(AND(ISNUMBER(parametros!$C$6),ISNUMBER(parametros!$D$6),B611&gt;=parametros!$C$6,B611&lt;=parametros!$D$6),"C4","Fora dos ciclos")))))))</f>
        <v/>
      </c>
      <c r="D611" s="100"/>
      <c r="E611" s="78" t="str">
        <f>IF(C611="","",IFERROR(VLOOKUP(C611,parametros!$A$11:$E$15,5,0),""))</f>
        <v/>
      </c>
      <c r="F611" s="79" t="str">
        <f t="shared" si="47"/>
        <v/>
      </c>
      <c r="G611" s="101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8"/>
      <c r="U611" s="218" t="str">
        <f t="shared" si="51"/>
        <v/>
      </c>
      <c r="V611" s="216" t="s">
        <v>47</v>
      </c>
      <c r="W611" s="102" t="s">
        <v>167</v>
      </c>
      <c r="X611" s="102" t="s">
        <v>168</v>
      </c>
      <c r="Y611" s="103" t="s">
        <v>169</v>
      </c>
      <c r="Z611" s="103" t="s">
        <v>170</v>
      </c>
      <c r="AA611" s="103" t="s">
        <v>47</v>
      </c>
      <c r="AB611" s="103" t="s">
        <v>171</v>
      </c>
      <c r="AC611" s="104" t="s">
        <v>172</v>
      </c>
    </row>
    <row r="612" spans="1:29" ht="25.5" customHeight="1" x14ac:dyDescent="0.35">
      <c r="A612" s="188"/>
      <c r="B612" s="190"/>
      <c r="C612" s="99" t="str">
        <f>IF(B612="","",IF(NOT(ISNUMBER(B612)),"DATA_PC invalida",IF(AND(ISNUMBER(parametros!$C$2),ISNUMBER(parametros!$D$2),B612&gt;=parametros!$C$2,B612&lt;=parametros!$D$2),"C0",IF(AND(ISNUMBER(parametros!$C$3),ISNUMBER(parametros!$D$3),B612&gt;=parametros!$C$3,B612&lt;=parametros!$D$3),"C1",IF(AND(ISNUMBER(parametros!$C$4),ISNUMBER(parametros!$D$4),B612&gt;=parametros!$C$4,B612&lt;=parametros!$D$4),"C2",IF(AND(ISNUMBER(parametros!$C$5),ISNUMBER(parametros!$D$5),B612&gt;=parametros!$C$5,B612&lt;=parametros!$D$5),"C3",IF(AND(ISNUMBER(parametros!$C$6),ISNUMBER(parametros!$D$6),B612&gt;=parametros!$C$6,B612&lt;=parametros!$D$6),"C4","Fora dos ciclos")))))))</f>
        <v/>
      </c>
      <c r="D612" s="100"/>
      <c r="E612" s="78" t="str">
        <f>IF(C612="","",IFERROR(VLOOKUP(C612,parametros!$A$11:$E$15,5,0),""))</f>
        <v/>
      </c>
      <c r="F612" s="79" t="str">
        <f t="shared" si="47"/>
        <v/>
      </c>
      <c r="G612" s="101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8"/>
      <c r="U612" s="218" t="str">
        <f t="shared" si="51"/>
        <v/>
      </c>
      <c r="V612" s="216" t="s">
        <v>47</v>
      </c>
      <c r="W612" s="102" t="s">
        <v>167</v>
      </c>
      <c r="X612" s="102" t="s">
        <v>168</v>
      </c>
      <c r="Y612" s="103" t="s">
        <v>169</v>
      </c>
      <c r="Z612" s="103" t="s">
        <v>170</v>
      </c>
      <c r="AA612" s="103" t="s">
        <v>47</v>
      </c>
      <c r="AB612" s="103" t="s">
        <v>171</v>
      </c>
      <c r="AC612" s="104" t="s">
        <v>172</v>
      </c>
    </row>
    <row r="613" spans="1:29" ht="25.5" customHeight="1" x14ac:dyDescent="0.35">
      <c r="A613" s="188"/>
      <c r="B613" s="190"/>
      <c r="C613" s="99" t="str">
        <f>IF(B613="","",IF(NOT(ISNUMBER(B613)),"DATA_PC invalida",IF(AND(ISNUMBER(parametros!$C$2),ISNUMBER(parametros!$D$2),B613&gt;=parametros!$C$2,B613&lt;=parametros!$D$2),"C0",IF(AND(ISNUMBER(parametros!$C$3),ISNUMBER(parametros!$D$3),B613&gt;=parametros!$C$3,B613&lt;=parametros!$D$3),"C1",IF(AND(ISNUMBER(parametros!$C$4),ISNUMBER(parametros!$D$4),B613&gt;=parametros!$C$4,B613&lt;=parametros!$D$4),"C2",IF(AND(ISNUMBER(parametros!$C$5),ISNUMBER(parametros!$D$5),B613&gt;=parametros!$C$5,B613&lt;=parametros!$D$5),"C3",IF(AND(ISNUMBER(parametros!$C$6),ISNUMBER(parametros!$D$6),B613&gt;=parametros!$C$6,B613&lt;=parametros!$D$6),"C4","Fora dos ciclos")))))))</f>
        <v/>
      </c>
      <c r="D613" s="100"/>
      <c r="E613" s="78" t="str">
        <f>IF(C613="","",IFERROR(VLOOKUP(C613,parametros!$A$11:$E$15,5,0),""))</f>
        <v/>
      </c>
      <c r="F613" s="79" t="str">
        <f t="shared" si="47"/>
        <v/>
      </c>
      <c r="G613" s="101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8"/>
      <c r="U613" s="218" t="str">
        <f t="shared" si="51"/>
        <v/>
      </c>
      <c r="V613" s="216" t="s">
        <v>47</v>
      </c>
      <c r="W613" s="102" t="s">
        <v>167</v>
      </c>
      <c r="X613" s="102" t="s">
        <v>168</v>
      </c>
      <c r="Y613" s="103" t="s">
        <v>169</v>
      </c>
      <c r="Z613" s="103" t="s">
        <v>170</v>
      </c>
      <c r="AA613" s="103" t="s">
        <v>47</v>
      </c>
      <c r="AB613" s="103" t="s">
        <v>171</v>
      </c>
      <c r="AC613" s="104" t="s">
        <v>172</v>
      </c>
    </row>
    <row r="614" spans="1:29" ht="25.5" customHeight="1" x14ac:dyDescent="0.35">
      <c r="A614" s="188"/>
      <c r="B614" s="190"/>
      <c r="C614" s="99" t="str">
        <f>IF(B614="","",IF(NOT(ISNUMBER(B614)),"DATA_PC invalida",IF(AND(ISNUMBER(parametros!$C$2),ISNUMBER(parametros!$D$2),B614&gt;=parametros!$C$2,B614&lt;=parametros!$D$2),"C0",IF(AND(ISNUMBER(parametros!$C$3),ISNUMBER(parametros!$D$3),B614&gt;=parametros!$C$3,B614&lt;=parametros!$D$3),"C1",IF(AND(ISNUMBER(parametros!$C$4),ISNUMBER(parametros!$D$4),B614&gt;=parametros!$C$4,B614&lt;=parametros!$D$4),"C2",IF(AND(ISNUMBER(parametros!$C$5),ISNUMBER(parametros!$D$5),B614&gt;=parametros!$C$5,B614&lt;=parametros!$D$5),"C3",IF(AND(ISNUMBER(parametros!$C$6),ISNUMBER(parametros!$D$6),B614&gt;=parametros!$C$6,B614&lt;=parametros!$D$6),"C4","Fora dos ciclos")))))))</f>
        <v/>
      </c>
      <c r="D614" s="100"/>
      <c r="E614" s="78" t="str">
        <f>IF(C614="","",IFERROR(VLOOKUP(C614,parametros!$A$11:$E$15,5,0),""))</f>
        <v/>
      </c>
      <c r="F614" s="79" t="str">
        <f t="shared" si="47"/>
        <v/>
      </c>
      <c r="G614" s="101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8"/>
      <c r="U614" s="218" t="str">
        <f t="shared" si="51"/>
        <v/>
      </c>
      <c r="V614" s="216" t="s">
        <v>47</v>
      </c>
      <c r="W614" s="102" t="s">
        <v>167</v>
      </c>
      <c r="X614" s="102" t="s">
        <v>168</v>
      </c>
      <c r="Y614" s="103" t="s">
        <v>169</v>
      </c>
      <c r="Z614" s="103" t="s">
        <v>170</v>
      </c>
      <c r="AA614" s="103" t="s">
        <v>47</v>
      </c>
      <c r="AB614" s="103" t="s">
        <v>171</v>
      </c>
      <c r="AC614" s="104" t="s">
        <v>172</v>
      </c>
    </row>
    <row r="615" spans="1:29" ht="25.5" customHeight="1" x14ac:dyDescent="0.35">
      <c r="A615" s="188"/>
      <c r="B615" s="190"/>
      <c r="C615" s="99" t="str">
        <f>IF(B615="","",IF(NOT(ISNUMBER(B615)),"DATA_PC invalida",IF(AND(ISNUMBER(parametros!$C$2),ISNUMBER(parametros!$D$2),B615&gt;=parametros!$C$2,B615&lt;=parametros!$D$2),"C0",IF(AND(ISNUMBER(parametros!$C$3),ISNUMBER(parametros!$D$3),B615&gt;=parametros!$C$3,B615&lt;=parametros!$D$3),"C1",IF(AND(ISNUMBER(parametros!$C$4),ISNUMBER(parametros!$D$4),B615&gt;=parametros!$C$4,B615&lt;=parametros!$D$4),"C2",IF(AND(ISNUMBER(parametros!$C$5),ISNUMBER(parametros!$D$5),B615&gt;=parametros!$C$5,B615&lt;=parametros!$D$5),"C3",IF(AND(ISNUMBER(parametros!$C$6),ISNUMBER(parametros!$D$6),B615&gt;=parametros!$C$6,B615&lt;=parametros!$D$6),"C4","Fora dos ciclos")))))))</f>
        <v/>
      </c>
      <c r="D615" s="100"/>
      <c r="E615" s="78" t="str">
        <f>IF(C615="","",IFERROR(VLOOKUP(C615,parametros!$A$11:$E$15,5,0),""))</f>
        <v/>
      </c>
      <c r="F615" s="79" t="str">
        <f t="shared" si="47"/>
        <v/>
      </c>
      <c r="G615" s="101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8"/>
      <c r="U615" s="218" t="str">
        <f t="shared" si="51"/>
        <v/>
      </c>
      <c r="V615" s="216" t="s">
        <v>47</v>
      </c>
      <c r="W615" s="102" t="s">
        <v>167</v>
      </c>
      <c r="X615" s="102" t="s">
        <v>168</v>
      </c>
      <c r="Y615" s="103" t="s">
        <v>169</v>
      </c>
      <c r="Z615" s="103" t="s">
        <v>170</v>
      </c>
      <c r="AA615" s="103" t="s">
        <v>47</v>
      </c>
      <c r="AB615" s="103" t="s">
        <v>171</v>
      </c>
      <c r="AC615" s="104" t="s">
        <v>172</v>
      </c>
    </row>
    <row r="616" spans="1:29" ht="25.5" customHeight="1" x14ac:dyDescent="0.35">
      <c r="A616" s="188"/>
      <c r="B616" s="190"/>
      <c r="C616" s="99" t="str">
        <f>IF(B616="","",IF(NOT(ISNUMBER(B616)),"DATA_PC invalida",IF(AND(ISNUMBER(parametros!$C$2),ISNUMBER(parametros!$D$2),B616&gt;=parametros!$C$2,B616&lt;=parametros!$D$2),"C0",IF(AND(ISNUMBER(parametros!$C$3),ISNUMBER(parametros!$D$3),B616&gt;=parametros!$C$3,B616&lt;=parametros!$D$3),"C1",IF(AND(ISNUMBER(parametros!$C$4),ISNUMBER(parametros!$D$4),B616&gt;=parametros!$C$4,B616&lt;=parametros!$D$4),"C2",IF(AND(ISNUMBER(parametros!$C$5),ISNUMBER(parametros!$D$5),B616&gt;=parametros!$C$5,B616&lt;=parametros!$D$5),"C3",IF(AND(ISNUMBER(parametros!$C$6),ISNUMBER(parametros!$D$6),B616&gt;=parametros!$C$6,B616&lt;=parametros!$D$6),"C4","Fora dos ciclos")))))))</f>
        <v/>
      </c>
      <c r="D616" s="100"/>
      <c r="E616" s="78" t="str">
        <f>IF(C616="","",IFERROR(VLOOKUP(C616,parametros!$A$11:$E$15,5,0),""))</f>
        <v/>
      </c>
      <c r="F616" s="79" t="str">
        <f t="shared" si="47"/>
        <v/>
      </c>
      <c r="G616" s="101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8"/>
      <c r="U616" s="218" t="str">
        <f t="shared" si="51"/>
        <v/>
      </c>
      <c r="V616" s="216" t="s">
        <v>47</v>
      </c>
      <c r="W616" s="102" t="s">
        <v>167</v>
      </c>
      <c r="X616" s="102" t="s">
        <v>168</v>
      </c>
      <c r="Y616" s="103" t="s">
        <v>169</v>
      </c>
      <c r="Z616" s="103" t="s">
        <v>170</v>
      </c>
      <c r="AA616" s="103" t="s">
        <v>47</v>
      </c>
      <c r="AB616" s="103" t="s">
        <v>171</v>
      </c>
      <c r="AC616" s="104" t="s">
        <v>172</v>
      </c>
    </row>
    <row r="617" spans="1:29" ht="25.5" customHeight="1" x14ac:dyDescent="0.35">
      <c r="A617" s="188"/>
      <c r="B617" s="190"/>
      <c r="C617" s="99" t="str">
        <f>IF(B617="","",IF(NOT(ISNUMBER(B617)),"DATA_PC invalida",IF(AND(ISNUMBER(parametros!$C$2),ISNUMBER(parametros!$D$2),B617&gt;=parametros!$C$2,B617&lt;=parametros!$D$2),"C0",IF(AND(ISNUMBER(parametros!$C$3),ISNUMBER(parametros!$D$3),B617&gt;=parametros!$C$3,B617&lt;=parametros!$D$3),"C1",IF(AND(ISNUMBER(parametros!$C$4),ISNUMBER(parametros!$D$4),B617&gt;=parametros!$C$4,B617&lt;=parametros!$D$4),"C2",IF(AND(ISNUMBER(parametros!$C$5),ISNUMBER(parametros!$D$5),B617&gt;=parametros!$C$5,B617&lt;=parametros!$D$5),"C3",IF(AND(ISNUMBER(parametros!$C$6),ISNUMBER(parametros!$D$6),B617&gt;=parametros!$C$6,B617&lt;=parametros!$D$6),"C4","Fora dos ciclos")))))))</f>
        <v/>
      </c>
      <c r="D617" s="100"/>
      <c r="E617" s="78" t="str">
        <f>IF(C617="","",IFERROR(VLOOKUP(C617,parametros!$A$11:$E$15,5,0),""))</f>
        <v/>
      </c>
      <c r="F617" s="79" t="str">
        <f t="shared" si="47"/>
        <v/>
      </c>
      <c r="G617" s="101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8"/>
      <c r="U617" s="218" t="str">
        <f t="shared" si="51"/>
        <v/>
      </c>
      <c r="V617" s="216" t="s">
        <v>47</v>
      </c>
      <c r="W617" s="102" t="s">
        <v>167</v>
      </c>
      <c r="X617" s="102" t="s">
        <v>168</v>
      </c>
      <c r="Y617" s="103" t="s">
        <v>169</v>
      </c>
      <c r="Z617" s="103" t="s">
        <v>170</v>
      </c>
      <c r="AA617" s="103" t="s">
        <v>47</v>
      </c>
      <c r="AB617" s="103" t="s">
        <v>171</v>
      </c>
      <c r="AC617" s="104" t="s">
        <v>172</v>
      </c>
    </row>
    <row r="618" spans="1:29" ht="25.5" customHeight="1" x14ac:dyDescent="0.35">
      <c r="A618" s="188"/>
      <c r="B618" s="190"/>
      <c r="C618" s="99" t="str">
        <f>IF(B618="","",IF(NOT(ISNUMBER(B618)),"DATA_PC invalida",IF(AND(ISNUMBER(parametros!$C$2),ISNUMBER(parametros!$D$2),B618&gt;=parametros!$C$2,B618&lt;=parametros!$D$2),"C0",IF(AND(ISNUMBER(parametros!$C$3),ISNUMBER(parametros!$D$3),B618&gt;=parametros!$C$3,B618&lt;=parametros!$D$3),"C1",IF(AND(ISNUMBER(parametros!$C$4),ISNUMBER(parametros!$D$4),B618&gt;=parametros!$C$4,B618&lt;=parametros!$D$4),"C2",IF(AND(ISNUMBER(parametros!$C$5),ISNUMBER(parametros!$D$5),B618&gt;=parametros!$C$5,B618&lt;=parametros!$D$5),"C3",IF(AND(ISNUMBER(parametros!$C$6),ISNUMBER(parametros!$D$6),B618&gt;=parametros!$C$6,B618&lt;=parametros!$D$6),"C4","Fora dos ciclos")))))))</f>
        <v/>
      </c>
      <c r="D618" s="100"/>
      <c r="E618" s="78" t="str">
        <f>IF(C618="","",IFERROR(VLOOKUP(C618,parametros!$A$11:$E$15,5,0),""))</f>
        <v/>
      </c>
      <c r="F618" s="79" t="str">
        <f t="shared" si="47"/>
        <v/>
      </c>
      <c r="G618" s="101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8"/>
      <c r="U618" s="218" t="str">
        <f t="shared" si="51"/>
        <v/>
      </c>
      <c r="V618" s="216" t="s">
        <v>47</v>
      </c>
      <c r="W618" s="102" t="s">
        <v>167</v>
      </c>
      <c r="X618" s="102" t="s">
        <v>168</v>
      </c>
      <c r="Y618" s="103" t="s">
        <v>169</v>
      </c>
      <c r="Z618" s="103" t="s">
        <v>170</v>
      </c>
      <c r="AA618" s="103" t="s">
        <v>47</v>
      </c>
      <c r="AB618" s="103" t="s">
        <v>171</v>
      </c>
      <c r="AC618" s="104" t="s">
        <v>172</v>
      </c>
    </row>
    <row r="619" spans="1:29" ht="25.5" customHeight="1" x14ac:dyDescent="0.35">
      <c r="A619" s="188"/>
      <c r="B619" s="190"/>
      <c r="C619" s="99" t="str">
        <f>IF(B619="","",IF(NOT(ISNUMBER(B619)),"DATA_PC invalida",IF(AND(ISNUMBER(parametros!$C$2),ISNUMBER(parametros!$D$2),B619&gt;=parametros!$C$2,B619&lt;=parametros!$D$2),"C0",IF(AND(ISNUMBER(parametros!$C$3),ISNUMBER(parametros!$D$3),B619&gt;=parametros!$C$3,B619&lt;=parametros!$D$3),"C1",IF(AND(ISNUMBER(parametros!$C$4),ISNUMBER(parametros!$D$4),B619&gt;=parametros!$C$4,B619&lt;=parametros!$D$4),"C2",IF(AND(ISNUMBER(parametros!$C$5),ISNUMBER(parametros!$D$5),B619&gt;=parametros!$C$5,B619&lt;=parametros!$D$5),"C3",IF(AND(ISNUMBER(parametros!$C$6),ISNUMBER(parametros!$D$6),B619&gt;=parametros!$C$6,B619&lt;=parametros!$D$6),"C4","Fora dos ciclos")))))))</f>
        <v/>
      </c>
      <c r="D619" s="100"/>
      <c r="E619" s="78" t="str">
        <f>IF(C619="","",IFERROR(VLOOKUP(C619,parametros!$A$11:$E$15,5,0),""))</f>
        <v/>
      </c>
      <c r="F619" s="79" t="str">
        <f t="shared" si="47"/>
        <v/>
      </c>
      <c r="G619" s="101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8"/>
      <c r="U619" s="218" t="str">
        <f t="shared" si="51"/>
        <v/>
      </c>
      <c r="V619" s="216" t="s">
        <v>47</v>
      </c>
      <c r="W619" s="102" t="s">
        <v>167</v>
      </c>
      <c r="X619" s="102" t="s">
        <v>168</v>
      </c>
      <c r="Y619" s="103" t="s">
        <v>169</v>
      </c>
      <c r="Z619" s="103" t="s">
        <v>170</v>
      </c>
      <c r="AA619" s="103" t="s">
        <v>47</v>
      </c>
      <c r="AB619" s="103" t="s">
        <v>171</v>
      </c>
      <c r="AC619" s="104" t="s">
        <v>172</v>
      </c>
    </row>
    <row r="620" spans="1:29" ht="25.5" customHeight="1" x14ac:dyDescent="0.35">
      <c r="A620" s="188"/>
      <c r="B620" s="190"/>
      <c r="C620" s="99" t="str">
        <f>IF(B620="","",IF(NOT(ISNUMBER(B620)),"DATA_PC invalida",IF(AND(ISNUMBER(parametros!$C$2),ISNUMBER(parametros!$D$2),B620&gt;=parametros!$C$2,B620&lt;=parametros!$D$2),"C0",IF(AND(ISNUMBER(parametros!$C$3),ISNUMBER(parametros!$D$3),B620&gt;=parametros!$C$3,B620&lt;=parametros!$D$3),"C1",IF(AND(ISNUMBER(parametros!$C$4),ISNUMBER(parametros!$D$4),B620&gt;=parametros!$C$4,B620&lt;=parametros!$D$4),"C2",IF(AND(ISNUMBER(parametros!$C$5),ISNUMBER(parametros!$D$5),B620&gt;=parametros!$C$5,B620&lt;=parametros!$D$5),"C3",IF(AND(ISNUMBER(parametros!$C$6),ISNUMBER(parametros!$D$6),B620&gt;=parametros!$C$6,B620&lt;=parametros!$D$6),"C4","Fora dos ciclos")))))))</f>
        <v/>
      </c>
      <c r="D620" s="100"/>
      <c r="E620" s="78" t="str">
        <f>IF(C620="","",IFERROR(VLOOKUP(C620,parametros!$A$11:$E$15,5,0),""))</f>
        <v/>
      </c>
      <c r="F620" s="79" t="str">
        <f t="shared" si="47"/>
        <v/>
      </c>
      <c r="G620" s="101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8"/>
      <c r="U620" s="218" t="str">
        <f t="shared" si="51"/>
        <v/>
      </c>
      <c r="V620" s="216" t="s">
        <v>47</v>
      </c>
      <c r="W620" s="102" t="s">
        <v>167</v>
      </c>
      <c r="X620" s="102" t="s">
        <v>168</v>
      </c>
      <c r="Y620" s="103" t="s">
        <v>169</v>
      </c>
      <c r="Z620" s="103" t="s">
        <v>170</v>
      </c>
      <c r="AA620" s="103" t="s">
        <v>47</v>
      </c>
      <c r="AB620" s="103" t="s">
        <v>171</v>
      </c>
      <c r="AC620" s="104" t="s">
        <v>172</v>
      </c>
    </row>
    <row r="621" spans="1:29" ht="25.5" customHeight="1" x14ac:dyDescent="0.35">
      <c r="A621" s="188"/>
      <c r="B621" s="190"/>
      <c r="C621" s="99" t="str">
        <f>IF(B621="","",IF(NOT(ISNUMBER(B621)),"DATA_PC invalida",IF(AND(ISNUMBER(parametros!$C$2),ISNUMBER(parametros!$D$2),B621&gt;=parametros!$C$2,B621&lt;=parametros!$D$2),"C0",IF(AND(ISNUMBER(parametros!$C$3),ISNUMBER(parametros!$D$3),B621&gt;=parametros!$C$3,B621&lt;=parametros!$D$3),"C1",IF(AND(ISNUMBER(parametros!$C$4),ISNUMBER(parametros!$D$4),B621&gt;=parametros!$C$4,B621&lt;=parametros!$D$4),"C2",IF(AND(ISNUMBER(parametros!$C$5),ISNUMBER(parametros!$D$5),B621&gt;=parametros!$C$5,B621&lt;=parametros!$D$5),"C3",IF(AND(ISNUMBER(parametros!$C$6),ISNUMBER(parametros!$D$6),B621&gt;=parametros!$C$6,B621&lt;=parametros!$D$6),"C4","Fora dos ciclos")))))))</f>
        <v/>
      </c>
      <c r="D621" s="100"/>
      <c r="E621" s="78" t="str">
        <f>IF(C621="","",IFERROR(VLOOKUP(C621,parametros!$A$11:$E$15,5,0),""))</f>
        <v/>
      </c>
      <c r="F621" s="79" t="str">
        <f t="shared" si="47"/>
        <v/>
      </c>
      <c r="G621" s="101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8"/>
      <c r="U621" s="218" t="str">
        <f t="shared" si="51"/>
        <v/>
      </c>
      <c r="V621" s="216" t="s">
        <v>47</v>
      </c>
      <c r="W621" s="102" t="s">
        <v>167</v>
      </c>
      <c r="X621" s="102" t="s">
        <v>168</v>
      </c>
      <c r="Y621" s="103" t="s">
        <v>169</v>
      </c>
      <c r="Z621" s="103" t="s">
        <v>170</v>
      </c>
      <c r="AA621" s="103" t="s">
        <v>47</v>
      </c>
      <c r="AB621" s="103" t="s">
        <v>171</v>
      </c>
      <c r="AC621" s="104" t="s">
        <v>172</v>
      </c>
    </row>
    <row r="622" spans="1:29" ht="25.5" customHeight="1" x14ac:dyDescent="0.35">
      <c r="A622" s="188"/>
      <c r="B622" s="190"/>
      <c r="C622" s="99" t="str">
        <f>IF(B622="","",IF(NOT(ISNUMBER(B622)),"DATA_PC invalida",IF(AND(ISNUMBER(parametros!$C$2),ISNUMBER(parametros!$D$2),B622&gt;=parametros!$C$2,B622&lt;=parametros!$D$2),"C0",IF(AND(ISNUMBER(parametros!$C$3),ISNUMBER(parametros!$D$3),B622&gt;=parametros!$C$3,B622&lt;=parametros!$D$3),"C1",IF(AND(ISNUMBER(parametros!$C$4),ISNUMBER(parametros!$D$4),B622&gt;=parametros!$C$4,B622&lt;=parametros!$D$4),"C2",IF(AND(ISNUMBER(parametros!$C$5),ISNUMBER(parametros!$D$5),B622&gt;=parametros!$C$5,B622&lt;=parametros!$D$5),"C3",IF(AND(ISNUMBER(parametros!$C$6),ISNUMBER(parametros!$D$6),B622&gt;=parametros!$C$6,B622&lt;=parametros!$D$6),"C4","Fora dos ciclos")))))))</f>
        <v/>
      </c>
      <c r="D622" s="100"/>
      <c r="E622" s="78" t="str">
        <f>IF(C622="","",IFERROR(VLOOKUP(C622,parametros!$A$11:$E$15,5,0),""))</f>
        <v/>
      </c>
      <c r="F622" s="79" t="str">
        <f t="shared" si="47"/>
        <v/>
      </c>
      <c r="G622" s="101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8"/>
      <c r="U622" s="218" t="str">
        <f t="shared" si="51"/>
        <v/>
      </c>
      <c r="V622" s="216" t="s">
        <v>47</v>
      </c>
      <c r="W622" s="102" t="s">
        <v>167</v>
      </c>
      <c r="X622" s="102" t="s">
        <v>168</v>
      </c>
      <c r="Y622" s="103" t="s">
        <v>169</v>
      </c>
      <c r="Z622" s="103" t="s">
        <v>170</v>
      </c>
      <c r="AA622" s="103" t="s">
        <v>47</v>
      </c>
      <c r="AB622" s="103" t="s">
        <v>171</v>
      </c>
      <c r="AC622" s="104" t="s">
        <v>172</v>
      </c>
    </row>
    <row r="623" spans="1:29" ht="25.5" customHeight="1" x14ac:dyDescent="0.35">
      <c r="A623" s="188"/>
      <c r="B623" s="190"/>
      <c r="C623" s="99" t="str">
        <f>IF(B623="","",IF(NOT(ISNUMBER(B623)),"DATA_PC invalida",IF(AND(ISNUMBER(parametros!$C$2),ISNUMBER(parametros!$D$2),B623&gt;=parametros!$C$2,B623&lt;=parametros!$D$2),"C0",IF(AND(ISNUMBER(parametros!$C$3),ISNUMBER(parametros!$D$3),B623&gt;=parametros!$C$3,B623&lt;=parametros!$D$3),"C1",IF(AND(ISNUMBER(parametros!$C$4),ISNUMBER(parametros!$D$4),B623&gt;=parametros!$C$4,B623&lt;=parametros!$D$4),"C2",IF(AND(ISNUMBER(parametros!$C$5),ISNUMBER(parametros!$D$5),B623&gt;=parametros!$C$5,B623&lt;=parametros!$D$5),"C3",IF(AND(ISNUMBER(parametros!$C$6),ISNUMBER(parametros!$D$6),B623&gt;=parametros!$C$6,B623&lt;=parametros!$D$6),"C4","Fora dos ciclos")))))))</f>
        <v/>
      </c>
      <c r="D623" s="100"/>
      <c r="E623" s="78" t="str">
        <f>IF(C623="","",IFERROR(VLOOKUP(C623,parametros!$A$11:$E$15,5,0),""))</f>
        <v/>
      </c>
      <c r="F623" s="79" t="str">
        <f t="shared" si="47"/>
        <v/>
      </c>
      <c r="G623" s="101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8"/>
      <c r="U623" s="218" t="str">
        <f t="shared" si="51"/>
        <v/>
      </c>
      <c r="V623" s="216" t="s">
        <v>47</v>
      </c>
      <c r="W623" s="102" t="s">
        <v>167</v>
      </c>
      <c r="X623" s="102" t="s">
        <v>168</v>
      </c>
      <c r="Y623" s="103" t="s">
        <v>169</v>
      </c>
      <c r="Z623" s="103" t="s">
        <v>170</v>
      </c>
      <c r="AA623" s="103" t="s">
        <v>47</v>
      </c>
      <c r="AB623" s="103" t="s">
        <v>171</v>
      </c>
      <c r="AC623" s="104" t="s">
        <v>172</v>
      </c>
    </row>
    <row r="624" spans="1:29" ht="25.5" customHeight="1" x14ac:dyDescent="0.35">
      <c r="A624" s="188"/>
      <c r="B624" s="190"/>
      <c r="C624" s="99" t="str">
        <f>IF(B624="","",IF(NOT(ISNUMBER(B624)),"DATA_PC invalida",IF(AND(ISNUMBER(parametros!$C$2),ISNUMBER(parametros!$D$2),B624&gt;=parametros!$C$2,B624&lt;=parametros!$D$2),"C0",IF(AND(ISNUMBER(parametros!$C$3),ISNUMBER(parametros!$D$3),B624&gt;=parametros!$C$3,B624&lt;=parametros!$D$3),"C1",IF(AND(ISNUMBER(parametros!$C$4),ISNUMBER(parametros!$D$4),B624&gt;=parametros!$C$4,B624&lt;=parametros!$D$4),"C2",IF(AND(ISNUMBER(parametros!$C$5),ISNUMBER(parametros!$D$5),B624&gt;=parametros!$C$5,B624&lt;=parametros!$D$5),"C3",IF(AND(ISNUMBER(parametros!$C$6),ISNUMBER(parametros!$D$6),B624&gt;=parametros!$C$6,B624&lt;=parametros!$D$6),"C4","Fora dos ciclos")))))))</f>
        <v/>
      </c>
      <c r="D624" s="100"/>
      <c r="E624" s="78" t="str">
        <f>IF(C624="","",IFERROR(VLOOKUP(C624,parametros!$A$11:$E$15,5,0),""))</f>
        <v/>
      </c>
      <c r="F624" s="79" t="str">
        <f t="shared" si="47"/>
        <v/>
      </c>
      <c r="G624" s="101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8"/>
      <c r="U624" s="218" t="str">
        <f t="shared" si="51"/>
        <v/>
      </c>
      <c r="V624" s="216" t="s">
        <v>47</v>
      </c>
      <c r="W624" s="102" t="s">
        <v>167</v>
      </c>
      <c r="X624" s="102" t="s">
        <v>168</v>
      </c>
      <c r="Y624" s="103" t="s">
        <v>169</v>
      </c>
      <c r="Z624" s="103" t="s">
        <v>170</v>
      </c>
      <c r="AA624" s="103" t="s">
        <v>47</v>
      </c>
      <c r="AB624" s="103" t="s">
        <v>171</v>
      </c>
      <c r="AC624" s="104" t="s">
        <v>172</v>
      </c>
    </row>
    <row r="625" spans="1:29" ht="25.5" customHeight="1" x14ac:dyDescent="0.35">
      <c r="A625" s="188"/>
      <c r="B625" s="190"/>
      <c r="C625" s="99" t="str">
        <f>IF(B625="","",IF(NOT(ISNUMBER(B625)),"DATA_PC invalida",IF(AND(ISNUMBER(parametros!$C$2),ISNUMBER(parametros!$D$2),B625&gt;=parametros!$C$2,B625&lt;=parametros!$D$2),"C0",IF(AND(ISNUMBER(parametros!$C$3),ISNUMBER(parametros!$D$3),B625&gt;=parametros!$C$3,B625&lt;=parametros!$D$3),"C1",IF(AND(ISNUMBER(parametros!$C$4),ISNUMBER(parametros!$D$4),B625&gt;=parametros!$C$4,B625&lt;=parametros!$D$4),"C2",IF(AND(ISNUMBER(parametros!$C$5),ISNUMBER(parametros!$D$5),B625&gt;=parametros!$C$5,B625&lt;=parametros!$D$5),"C3",IF(AND(ISNUMBER(parametros!$C$6),ISNUMBER(parametros!$D$6),B625&gt;=parametros!$C$6,B625&lt;=parametros!$D$6),"C4","Fora dos ciclos")))))))</f>
        <v/>
      </c>
      <c r="D625" s="100"/>
      <c r="E625" s="78" t="str">
        <f>IF(C625="","",IFERROR(VLOOKUP(C625,parametros!$A$11:$E$15,5,0),""))</f>
        <v/>
      </c>
      <c r="F625" s="79" t="str">
        <f t="shared" si="47"/>
        <v/>
      </c>
      <c r="G625" s="101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8"/>
      <c r="U625" s="218" t="str">
        <f t="shared" si="51"/>
        <v/>
      </c>
      <c r="V625" s="216" t="s">
        <v>47</v>
      </c>
      <c r="W625" s="102" t="s">
        <v>167</v>
      </c>
      <c r="X625" s="102" t="s">
        <v>168</v>
      </c>
      <c r="Y625" s="103" t="s">
        <v>169</v>
      </c>
      <c r="Z625" s="103" t="s">
        <v>170</v>
      </c>
      <c r="AA625" s="103" t="s">
        <v>47</v>
      </c>
      <c r="AB625" s="103" t="s">
        <v>171</v>
      </c>
      <c r="AC625" s="104" t="s">
        <v>172</v>
      </c>
    </row>
    <row r="626" spans="1:29" ht="25.5" customHeight="1" x14ac:dyDescent="0.35">
      <c r="A626" s="188"/>
      <c r="B626" s="190"/>
      <c r="C626" s="99" t="str">
        <f>IF(B626="","",IF(NOT(ISNUMBER(B626)),"DATA_PC invalida",IF(AND(ISNUMBER(parametros!$C$2),ISNUMBER(parametros!$D$2),B626&gt;=parametros!$C$2,B626&lt;=parametros!$D$2),"C0",IF(AND(ISNUMBER(parametros!$C$3),ISNUMBER(parametros!$D$3),B626&gt;=parametros!$C$3,B626&lt;=parametros!$D$3),"C1",IF(AND(ISNUMBER(parametros!$C$4),ISNUMBER(parametros!$D$4),B626&gt;=parametros!$C$4,B626&lt;=parametros!$D$4),"C2",IF(AND(ISNUMBER(parametros!$C$5),ISNUMBER(parametros!$D$5),B626&gt;=parametros!$C$5,B626&lt;=parametros!$D$5),"C3",IF(AND(ISNUMBER(parametros!$C$6),ISNUMBER(parametros!$D$6),B626&gt;=parametros!$C$6,B626&lt;=parametros!$D$6),"C4","Fora dos ciclos")))))))</f>
        <v/>
      </c>
      <c r="D626" s="100"/>
      <c r="E626" s="78" t="str">
        <f>IF(C626="","",IFERROR(VLOOKUP(C626,parametros!$A$11:$E$15,5,0),""))</f>
        <v/>
      </c>
      <c r="F626" s="79" t="str">
        <f t="shared" si="47"/>
        <v/>
      </c>
      <c r="G626" s="101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8"/>
      <c r="U626" s="218" t="str">
        <f t="shared" si="51"/>
        <v/>
      </c>
      <c r="V626" s="216" t="s">
        <v>47</v>
      </c>
      <c r="W626" s="102" t="s">
        <v>167</v>
      </c>
      <c r="X626" s="102" t="s">
        <v>168</v>
      </c>
      <c r="Y626" s="103" t="s">
        <v>169</v>
      </c>
      <c r="Z626" s="103" t="s">
        <v>170</v>
      </c>
      <c r="AA626" s="103" t="s">
        <v>47</v>
      </c>
      <c r="AB626" s="103" t="s">
        <v>171</v>
      </c>
      <c r="AC626" s="104" t="s">
        <v>172</v>
      </c>
    </row>
    <row r="627" spans="1:29" ht="25.5" customHeight="1" x14ac:dyDescent="0.35">
      <c r="A627" s="188"/>
      <c r="B627" s="190"/>
      <c r="C627" s="99" t="str">
        <f>IF(B627="","",IF(NOT(ISNUMBER(B627)),"DATA_PC invalida",IF(AND(ISNUMBER(parametros!$C$2),ISNUMBER(parametros!$D$2),B627&gt;=parametros!$C$2,B627&lt;=parametros!$D$2),"C0",IF(AND(ISNUMBER(parametros!$C$3),ISNUMBER(parametros!$D$3),B627&gt;=parametros!$C$3,B627&lt;=parametros!$D$3),"C1",IF(AND(ISNUMBER(parametros!$C$4),ISNUMBER(parametros!$D$4),B627&gt;=parametros!$C$4,B627&lt;=parametros!$D$4),"C2",IF(AND(ISNUMBER(parametros!$C$5),ISNUMBER(parametros!$D$5),B627&gt;=parametros!$C$5,B627&lt;=parametros!$D$5),"C3",IF(AND(ISNUMBER(parametros!$C$6),ISNUMBER(parametros!$D$6),B627&gt;=parametros!$C$6,B627&lt;=parametros!$D$6),"C4","Fora dos ciclos")))))))</f>
        <v/>
      </c>
      <c r="D627" s="100"/>
      <c r="E627" s="78" t="str">
        <f>IF(C627="","",IFERROR(VLOOKUP(C627,parametros!$A$11:$E$15,5,0),""))</f>
        <v/>
      </c>
      <c r="F627" s="79" t="str">
        <f t="shared" si="47"/>
        <v/>
      </c>
      <c r="G627" s="101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8"/>
      <c r="U627" s="218" t="str">
        <f t="shared" si="51"/>
        <v/>
      </c>
      <c r="V627" s="216" t="s">
        <v>47</v>
      </c>
      <c r="W627" s="102" t="s">
        <v>167</v>
      </c>
      <c r="X627" s="102" t="s">
        <v>168</v>
      </c>
      <c r="Y627" s="103" t="s">
        <v>169</v>
      </c>
      <c r="Z627" s="103" t="s">
        <v>170</v>
      </c>
      <c r="AA627" s="103" t="s">
        <v>47</v>
      </c>
      <c r="AB627" s="103" t="s">
        <v>171</v>
      </c>
      <c r="AC627" s="104" t="s">
        <v>172</v>
      </c>
    </row>
    <row r="628" spans="1:29" ht="25.5" customHeight="1" x14ac:dyDescent="0.35">
      <c r="A628" s="188"/>
      <c r="B628" s="190"/>
      <c r="C628" s="99" t="str">
        <f>IF(B628="","",IF(NOT(ISNUMBER(B628)),"DATA_PC invalida",IF(AND(ISNUMBER(parametros!$C$2),ISNUMBER(parametros!$D$2),B628&gt;=parametros!$C$2,B628&lt;=parametros!$D$2),"C0",IF(AND(ISNUMBER(parametros!$C$3),ISNUMBER(parametros!$D$3),B628&gt;=parametros!$C$3,B628&lt;=parametros!$D$3),"C1",IF(AND(ISNUMBER(parametros!$C$4),ISNUMBER(parametros!$D$4),B628&gt;=parametros!$C$4,B628&lt;=parametros!$D$4),"C2",IF(AND(ISNUMBER(parametros!$C$5),ISNUMBER(parametros!$D$5),B628&gt;=parametros!$C$5,B628&lt;=parametros!$D$5),"C3",IF(AND(ISNUMBER(parametros!$C$6),ISNUMBER(parametros!$D$6),B628&gt;=parametros!$C$6,B628&lt;=parametros!$D$6),"C4","Fora dos ciclos")))))))</f>
        <v/>
      </c>
      <c r="D628" s="100"/>
      <c r="E628" s="78" t="str">
        <f>IF(C628="","",IFERROR(VLOOKUP(C628,parametros!$A$11:$E$15,5,0),""))</f>
        <v/>
      </c>
      <c r="F628" s="79" t="str">
        <f t="shared" si="47"/>
        <v/>
      </c>
      <c r="G628" s="101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8"/>
      <c r="U628" s="218" t="str">
        <f t="shared" si="51"/>
        <v/>
      </c>
      <c r="V628" s="216" t="s">
        <v>47</v>
      </c>
      <c r="W628" s="102" t="s">
        <v>167</v>
      </c>
      <c r="X628" s="102" t="s">
        <v>168</v>
      </c>
      <c r="Y628" s="103" t="s">
        <v>169</v>
      </c>
      <c r="Z628" s="103" t="s">
        <v>170</v>
      </c>
      <c r="AA628" s="103" t="s">
        <v>47</v>
      </c>
      <c r="AB628" s="103" t="s">
        <v>171</v>
      </c>
      <c r="AC628" s="104" t="s">
        <v>172</v>
      </c>
    </row>
    <row r="629" spans="1:29" ht="25.5" customHeight="1" x14ac:dyDescent="0.35">
      <c r="A629" s="188"/>
      <c r="B629" s="190"/>
      <c r="C629" s="99" t="str">
        <f>IF(B629="","",IF(NOT(ISNUMBER(B629)),"DATA_PC invalida",IF(AND(ISNUMBER(parametros!$C$2),ISNUMBER(parametros!$D$2),B629&gt;=parametros!$C$2,B629&lt;=parametros!$D$2),"C0",IF(AND(ISNUMBER(parametros!$C$3),ISNUMBER(parametros!$D$3),B629&gt;=parametros!$C$3,B629&lt;=parametros!$D$3),"C1",IF(AND(ISNUMBER(parametros!$C$4),ISNUMBER(parametros!$D$4),B629&gt;=parametros!$C$4,B629&lt;=parametros!$D$4),"C2",IF(AND(ISNUMBER(parametros!$C$5),ISNUMBER(parametros!$D$5),B629&gt;=parametros!$C$5,B629&lt;=parametros!$D$5),"C3",IF(AND(ISNUMBER(parametros!$C$6),ISNUMBER(parametros!$D$6),B629&gt;=parametros!$C$6,B629&lt;=parametros!$D$6),"C4","Fora dos ciclos")))))))</f>
        <v/>
      </c>
      <c r="D629" s="100"/>
      <c r="E629" s="78" t="str">
        <f>IF(C629="","",IFERROR(VLOOKUP(C629,parametros!$A$11:$E$15,5,0),""))</f>
        <v/>
      </c>
      <c r="F629" s="79" t="str">
        <f t="shared" si="47"/>
        <v/>
      </c>
      <c r="G629" s="101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8"/>
      <c r="U629" s="218" t="str">
        <f t="shared" si="51"/>
        <v/>
      </c>
      <c r="V629" s="216" t="s">
        <v>47</v>
      </c>
      <c r="W629" s="102" t="s">
        <v>167</v>
      </c>
      <c r="X629" s="102" t="s">
        <v>168</v>
      </c>
      <c r="Y629" s="103" t="s">
        <v>169</v>
      </c>
      <c r="Z629" s="103" t="s">
        <v>170</v>
      </c>
      <c r="AA629" s="103" t="s">
        <v>47</v>
      </c>
      <c r="AB629" s="103" t="s">
        <v>171</v>
      </c>
      <c r="AC629" s="104" t="s">
        <v>172</v>
      </c>
    </row>
    <row r="630" spans="1:29" ht="25.5" customHeight="1" x14ac:dyDescent="0.35">
      <c r="A630" s="188"/>
      <c r="B630" s="190"/>
      <c r="C630" s="99" t="str">
        <f>IF(B630="","",IF(NOT(ISNUMBER(B630)),"DATA_PC invalida",IF(AND(ISNUMBER(parametros!$C$2),ISNUMBER(parametros!$D$2),B630&gt;=parametros!$C$2,B630&lt;=parametros!$D$2),"C0",IF(AND(ISNUMBER(parametros!$C$3),ISNUMBER(parametros!$D$3),B630&gt;=parametros!$C$3,B630&lt;=parametros!$D$3),"C1",IF(AND(ISNUMBER(parametros!$C$4),ISNUMBER(parametros!$D$4),B630&gt;=parametros!$C$4,B630&lt;=parametros!$D$4),"C2",IF(AND(ISNUMBER(parametros!$C$5),ISNUMBER(parametros!$D$5),B630&gt;=parametros!$C$5,B630&lt;=parametros!$D$5),"C3",IF(AND(ISNUMBER(parametros!$C$6),ISNUMBER(parametros!$D$6),B630&gt;=parametros!$C$6,B630&lt;=parametros!$D$6),"C4","Fora dos ciclos")))))))</f>
        <v/>
      </c>
      <c r="D630" s="100"/>
      <c r="E630" s="78" t="str">
        <f>IF(C630="","",IFERROR(VLOOKUP(C630,parametros!$A$11:$E$15,5,0),""))</f>
        <v/>
      </c>
      <c r="F630" s="79" t="str">
        <f t="shared" si="47"/>
        <v/>
      </c>
      <c r="G630" s="101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8"/>
      <c r="U630" s="218" t="str">
        <f t="shared" si="51"/>
        <v/>
      </c>
      <c r="V630" s="216" t="s">
        <v>47</v>
      </c>
      <c r="W630" s="102" t="s">
        <v>167</v>
      </c>
      <c r="X630" s="102" t="s">
        <v>168</v>
      </c>
      <c r="Y630" s="103" t="s">
        <v>169</v>
      </c>
      <c r="Z630" s="103" t="s">
        <v>170</v>
      </c>
      <c r="AA630" s="103" t="s">
        <v>47</v>
      </c>
      <c r="AB630" s="103" t="s">
        <v>171</v>
      </c>
      <c r="AC630" s="104" t="s">
        <v>172</v>
      </c>
    </row>
    <row r="631" spans="1:29" ht="25.5" customHeight="1" x14ac:dyDescent="0.35">
      <c r="A631" s="188"/>
      <c r="B631" s="190"/>
      <c r="C631" s="99" t="str">
        <f>IF(B631="","",IF(NOT(ISNUMBER(B631)),"DATA_PC invalida",IF(AND(ISNUMBER(parametros!$C$2),ISNUMBER(parametros!$D$2),B631&gt;=parametros!$C$2,B631&lt;=parametros!$D$2),"C0",IF(AND(ISNUMBER(parametros!$C$3),ISNUMBER(parametros!$D$3),B631&gt;=parametros!$C$3,B631&lt;=parametros!$D$3),"C1",IF(AND(ISNUMBER(parametros!$C$4),ISNUMBER(parametros!$D$4),B631&gt;=parametros!$C$4,B631&lt;=parametros!$D$4),"C2",IF(AND(ISNUMBER(parametros!$C$5),ISNUMBER(parametros!$D$5),B631&gt;=parametros!$C$5,B631&lt;=parametros!$D$5),"C3",IF(AND(ISNUMBER(parametros!$C$6),ISNUMBER(parametros!$D$6),B631&gt;=parametros!$C$6,B631&lt;=parametros!$D$6),"C4","Fora dos ciclos")))))))</f>
        <v/>
      </c>
      <c r="D631" s="100"/>
      <c r="E631" s="78" t="str">
        <f>IF(C631="","",IFERROR(VLOOKUP(C631,parametros!$A$11:$E$15,5,0),""))</f>
        <v/>
      </c>
      <c r="F631" s="79" t="str">
        <f t="shared" si="47"/>
        <v/>
      </c>
      <c r="G631" s="101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8"/>
      <c r="U631" s="218" t="str">
        <f t="shared" si="51"/>
        <v/>
      </c>
      <c r="V631" s="216" t="s">
        <v>47</v>
      </c>
      <c r="W631" s="102" t="s">
        <v>167</v>
      </c>
      <c r="X631" s="102" t="s">
        <v>168</v>
      </c>
      <c r="Y631" s="103" t="s">
        <v>169</v>
      </c>
      <c r="Z631" s="103" t="s">
        <v>170</v>
      </c>
      <c r="AA631" s="103" t="s">
        <v>47</v>
      </c>
      <c r="AB631" s="103" t="s">
        <v>171</v>
      </c>
      <c r="AC631" s="104" t="s">
        <v>172</v>
      </c>
    </row>
    <row r="632" spans="1:29" ht="25.5" customHeight="1" x14ac:dyDescent="0.35">
      <c r="A632" s="188"/>
      <c r="B632" s="190"/>
      <c r="C632" s="99" t="str">
        <f>IF(B632="","",IF(NOT(ISNUMBER(B632)),"DATA_PC invalida",IF(AND(ISNUMBER(parametros!$C$2),ISNUMBER(parametros!$D$2),B632&gt;=parametros!$C$2,B632&lt;=parametros!$D$2),"C0",IF(AND(ISNUMBER(parametros!$C$3),ISNUMBER(parametros!$D$3),B632&gt;=parametros!$C$3,B632&lt;=parametros!$D$3),"C1",IF(AND(ISNUMBER(parametros!$C$4),ISNUMBER(parametros!$D$4),B632&gt;=parametros!$C$4,B632&lt;=parametros!$D$4),"C2",IF(AND(ISNUMBER(parametros!$C$5),ISNUMBER(parametros!$D$5),B632&gt;=parametros!$C$5,B632&lt;=parametros!$D$5),"C3",IF(AND(ISNUMBER(parametros!$C$6),ISNUMBER(parametros!$D$6),B632&gt;=parametros!$C$6,B632&lt;=parametros!$D$6),"C4","Fora dos ciclos")))))))</f>
        <v/>
      </c>
      <c r="D632" s="100"/>
      <c r="E632" s="78" t="str">
        <f>IF(C632="","",IFERROR(VLOOKUP(C632,parametros!$A$11:$E$15,5,0),""))</f>
        <v/>
      </c>
      <c r="F632" s="79" t="str">
        <f t="shared" si="47"/>
        <v/>
      </c>
      <c r="G632" s="101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8"/>
      <c r="U632" s="218" t="str">
        <f t="shared" si="51"/>
        <v/>
      </c>
      <c r="V632" s="216" t="s">
        <v>47</v>
      </c>
      <c r="W632" s="102" t="s">
        <v>167</v>
      </c>
      <c r="X632" s="102" t="s">
        <v>168</v>
      </c>
      <c r="Y632" s="103" t="s">
        <v>169</v>
      </c>
      <c r="Z632" s="103" t="s">
        <v>170</v>
      </c>
      <c r="AA632" s="103" t="s">
        <v>47</v>
      </c>
      <c r="AB632" s="103" t="s">
        <v>171</v>
      </c>
      <c r="AC632" s="104" t="s">
        <v>172</v>
      </c>
    </row>
    <row r="633" spans="1:29" ht="25.5" customHeight="1" x14ac:dyDescent="0.35">
      <c r="A633" s="188"/>
      <c r="B633" s="190"/>
      <c r="C633" s="99" t="str">
        <f>IF(B633="","",IF(NOT(ISNUMBER(B633)),"DATA_PC invalida",IF(AND(ISNUMBER(parametros!$C$2),ISNUMBER(parametros!$D$2),B633&gt;=parametros!$C$2,B633&lt;=parametros!$D$2),"C0",IF(AND(ISNUMBER(parametros!$C$3),ISNUMBER(parametros!$D$3),B633&gt;=parametros!$C$3,B633&lt;=parametros!$D$3),"C1",IF(AND(ISNUMBER(parametros!$C$4),ISNUMBER(parametros!$D$4),B633&gt;=parametros!$C$4,B633&lt;=parametros!$D$4),"C2",IF(AND(ISNUMBER(parametros!$C$5),ISNUMBER(parametros!$D$5),B633&gt;=parametros!$C$5,B633&lt;=parametros!$D$5),"C3",IF(AND(ISNUMBER(parametros!$C$6),ISNUMBER(parametros!$D$6),B633&gt;=parametros!$C$6,B633&lt;=parametros!$D$6),"C4","Fora dos ciclos")))))))</f>
        <v/>
      </c>
      <c r="D633" s="100"/>
      <c r="E633" s="78" t="str">
        <f>IF(C633="","",IFERROR(VLOOKUP(C633,parametros!$A$11:$E$15,5,0),""))</f>
        <v/>
      </c>
      <c r="F633" s="79" t="str">
        <f t="shared" si="47"/>
        <v/>
      </c>
      <c r="G633" s="101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8"/>
      <c r="U633" s="218" t="str">
        <f t="shared" si="51"/>
        <v/>
      </c>
      <c r="V633" s="216" t="s">
        <v>47</v>
      </c>
      <c r="W633" s="102" t="s">
        <v>167</v>
      </c>
      <c r="X633" s="102" t="s">
        <v>168</v>
      </c>
      <c r="Y633" s="103" t="s">
        <v>169</v>
      </c>
      <c r="Z633" s="103" t="s">
        <v>170</v>
      </c>
      <c r="AA633" s="103" t="s">
        <v>47</v>
      </c>
      <c r="AB633" s="103" t="s">
        <v>171</v>
      </c>
      <c r="AC633" s="104" t="s">
        <v>172</v>
      </c>
    </row>
    <row r="634" spans="1:29" ht="25.5" customHeight="1" x14ac:dyDescent="0.35">
      <c r="A634" s="188"/>
      <c r="B634" s="190"/>
      <c r="C634" s="99" t="str">
        <f>IF(B634="","",IF(NOT(ISNUMBER(B634)),"DATA_PC invalida",IF(AND(ISNUMBER(parametros!$C$2),ISNUMBER(parametros!$D$2),B634&gt;=parametros!$C$2,B634&lt;=parametros!$D$2),"C0",IF(AND(ISNUMBER(parametros!$C$3),ISNUMBER(parametros!$D$3),B634&gt;=parametros!$C$3,B634&lt;=parametros!$D$3),"C1",IF(AND(ISNUMBER(parametros!$C$4),ISNUMBER(parametros!$D$4),B634&gt;=parametros!$C$4,B634&lt;=parametros!$D$4),"C2",IF(AND(ISNUMBER(parametros!$C$5),ISNUMBER(parametros!$D$5),B634&gt;=parametros!$C$5,B634&lt;=parametros!$D$5),"C3",IF(AND(ISNUMBER(parametros!$C$6),ISNUMBER(parametros!$D$6),B634&gt;=parametros!$C$6,B634&lt;=parametros!$D$6),"C4","Fora dos ciclos")))))))</f>
        <v/>
      </c>
      <c r="D634" s="100"/>
      <c r="E634" s="78" t="str">
        <f>IF(C634="","",IFERROR(VLOOKUP(C634,parametros!$A$11:$E$15,5,0),""))</f>
        <v/>
      </c>
      <c r="F634" s="79" t="str">
        <f t="shared" si="47"/>
        <v/>
      </c>
      <c r="G634" s="101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8"/>
      <c r="U634" s="218" t="str">
        <f t="shared" si="51"/>
        <v/>
      </c>
      <c r="V634" s="216" t="s">
        <v>47</v>
      </c>
      <c r="W634" s="102" t="s">
        <v>167</v>
      </c>
      <c r="X634" s="102" t="s">
        <v>168</v>
      </c>
      <c r="Y634" s="103" t="s">
        <v>169</v>
      </c>
      <c r="Z634" s="103" t="s">
        <v>170</v>
      </c>
      <c r="AA634" s="103" t="s">
        <v>47</v>
      </c>
      <c r="AB634" s="103" t="s">
        <v>171</v>
      </c>
      <c r="AC634" s="104" t="s">
        <v>172</v>
      </c>
    </row>
    <row r="635" spans="1:29" ht="25.5" customHeight="1" x14ac:dyDescent="0.35">
      <c r="A635" s="188"/>
      <c r="B635" s="190"/>
      <c r="C635" s="99" t="str">
        <f>IF(B635="","",IF(NOT(ISNUMBER(B635)),"DATA_PC invalida",IF(AND(ISNUMBER(parametros!$C$2),ISNUMBER(parametros!$D$2),B635&gt;=parametros!$C$2,B635&lt;=parametros!$D$2),"C0",IF(AND(ISNUMBER(parametros!$C$3),ISNUMBER(parametros!$D$3),B635&gt;=parametros!$C$3,B635&lt;=parametros!$D$3),"C1",IF(AND(ISNUMBER(parametros!$C$4),ISNUMBER(parametros!$D$4),B635&gt;=parametros!$C$4,B635&lt;=parametros!$D$4),"C2",IF(AND(ISNUMBER(parametros!$C$5),ISNUMBER(parametros!$D$5),B635&gt;=parametros!$C$5,B635&lt;=parametros!$D$5),"C3",IF(AND(ISNUMBER(parametros!$C$6),ISNUMBER(parametros!$D$6),B635&gt;=parametros!$C$6,B635&lt;=parametros!$D$6),"C4","Fora dos ciclos")))))))</f>
        <v/>
      </c>
      <c r="D635" s="100"/>
      <c r="E635" s="78" t="str">
        <f>IF(C635="","",IFERROR(VLOOKUP(C635,parametros!$A$11:$E$15,5,0),""))</f>
        <v/>
      </c>
      <c r="F635" s="79" t="str">
        <f t="shared" si="47"/>
        <v/>
      </c>
      <c r="G635" s="101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8"/>
      <c r="U635" s="218" t="str">
        <f t="shared" si="51"/>
        <v/>
      </c>
      <c r="V635" s="216" t="s">
        <v>47</v>
      </c>
      <c r="W635" s="102" t="s">
        <v>167</v>
      </c>
      <c r="X635" s="102" t="s">
        <v>168</v>
      </c>
      <c r="Y635" s="103" t="s">
        <v>169</v>
      </c>
      <c r="Z635" s="103" t="s">
        <v>170</v>
      </c>
      <c r="AA635" s="103" t="s">
        <v>47</v>
      </c>
      <c r="AB635" s="103" t="s">
        <v>171</v>
      </c>
      <c r="AC635" s="104" t="s">
        <v>172</v>
      </c>
    </row>
    <row r="636" spans="1:29" ht="25.5" customHeight="1" x14ac:dyDescent="0.35">
      <c r="A636" s="188"/>
      <c r="B636" s="190"/>
      <c r="C636" s="99" t="str">
        <f>IF(B636="","",IF(NOT(ISNUMBER(B636)),"DATA_PC invalida",IF(AND(ISNUMBER(parametros!$C$2),ISNUMBER(parametros!$D$2),B636&gt;=parametros!$C$2,B636&lt;=parametros!$D$2),"C0",IF(AND(ISNUMBER(parametros!$C$3),ISNUMBER(parametros!$D$3),B636&gt;=parametros!$C$3,B636&lt;=parametros!$D$3),"C1",IF(AND(ISNUMBER(parametros!$C$4),ISNUMBER(parametros!$D$4),B636&gt;=parametros!$C$4,B636&lt;=parametros!$D$4),"C2",IF(AND(ISNUMBER(parametros!$C$5),ISNUMBER(parametros!$D$5),B636&gt;=parametros!$C$5,B636&lt;=parametros!$D$5),"C3",IF(AND(ISNUMBER(parametros!$C$6),ISNUMBER(parametros!$D$6),B636&gt;=parametros!$C$6,B636&lt;=parametros!$D$6),"C4","Fora dos ciclos")))))))</f>
        <v/>
      </c>
      <c r="D636" s="100"/>
      <c r="E636" s="78" t="str">
        <f>IF(C636="","",IFERROR(VLOOKUP(C636,parametros!$A$11:$E$15,5,0),""))</f>
        <v/>
      </c>
      <c r="F636" s="79" t="str">
        <f t="shared" si="47"/>
        <v/>
      </c>
      <c r="G636" s="101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8"/>
      <c r="U636" s="218" t="str">
        <f t="shared" si="51"/>
        <v/>
      </c>
      <c r="V636" s="216" t="s">
        <v>47</v>
      </c>
      <c r="W636" s="102" t="s">
        <v>167</v>
      </c>
      <c r="X636" s="102" t="s">
        <v>168</v>
      </c>
      <c r="Y636" s="103" t="s">
        <v>169</v>
      </c>
      <c r="Z636" s="103" t="s">
        <v>170</v>
      </c>
      <c r="AA636" s="103" t="s">
        <v>47</v>
      </c>
      <c r="AB636" s="103" t="s">
        <v>171</v>
      </c>
      <c r="AC636" s="104" t="s">
        <v>172</v>
      </c>
    </row>
    <row r="637" spans="1:29" ht="25.5" customHeight="1" x14ac:dyDescent="0.35">
      <c r="A637" s="188"/>
      <c r="B637" s="190"/>
      <c r="C637" s="99" t="str">
        <f>IF(B637="","",IF(NOT(ISNUMBER(B637)),"DATA_PC invalida",IF(AND(ISNUMBER(parametros!$C$2),ISNUMBER(parametros!$D$2),B637&gt;=parametros!$C$2,B637&lt;=parametros!$D$2),"C0",IF(AND(ISNUMBER(parametros!$C$3),ISNUMBER(parametros!$D$3),B637&gt;=parametros!$C$3,B637&lt;=parametros!$D$3),"C1",IF(AND(ISNUMBER(parametros!$C$4),ISNUMBER(parametros!$D$4),B637&gt;=parametros!$C$4,B637&lt;=parametros!$D$4),"C2",IF(AND(ISNUMBER(parametros!$C$5),ISNUMBER(parametros!$D$5),B637&gt;=parametros!$C$5,B637&lt;=parametros!$D$5),"C3",IF(AND(ISNUMBER(parametros!$C$6),ISNUMBER(parametros!$D$6),B637&gt;=parametros!$C$6,B637&lt;=parametros!$D$6),"C4","Fora dos ciclos")))))))</f>
        <v/>
      </c>
      <c r="D637" s="100"/>
      <c r="E637" s="78" t="str">
        <f>IF(C637="","",IFERROR(VLOOKUP(C637,parametros!$A$11:$E$15,5,0),""))</f>
        <v/>
      </c>
      <c r="F637" s="79" t="str">
        <f t="shared" si="47"/>
        <v/>
      </c>
      <c r="G637" s="101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8"/>
      <c r="U637" s="218" t="str">
        <f t="shared" si="51"/>
        <v/>
      </c>
      <c r="V637" s="216" t="s">
        <v>47</v>
      </c>
      <c r="W637" s="102" t="s">
        <v>167</v>
      </c>
      <c r="X637" s="102" t="s">
        <v>168</v>
      </c>
      <c r="Y637" s="103" t="s">
        <v>169</v>
      </c>
      <c r="Z637" s="103" t="s">
        <v>170</v>
      </c>
      <c r="AA637" s="103" t="s">
        <v>47</v>
      </c>
      <c r="AB637" s="103" t="s">
        <v>171</v>
      </c>
      <c r="AC637" s="104" t="s">
        <v>172</v>
      </c>
    </row>
    <row r="638" spans="1:29" ht="25.5" customHeight="1" x14ac:dyDescent="0.35">
      <c r="A638" s="188"/>
      <c r="B638" s="190"/>
      <c r="C638" s="99" t="str">
        <f>IF(B638="","",IF(NOT(ISNUMBER(B638)),"DATA_PC invalida",IF(AND(ISNUMBER(parametros!$C$2),ISNUMBER(parametros!$D$2),B638&gt;=parametros!$C$2,B638&lt;=parametros!$D$2),"C0",IF(AND(ISNUMBER(parametros!$C$3),ISNUMBER(parametros!$D$3),B638&gt;=parametros!$C$3,B638&lt;=parametros!$D$3),"C1",IF(AND(ISNUMBER(parametros!$C$4),ISNUMBER(parametros!$D$4),B638&gt;=parametros!$C$4,B638&lt;=parametros!$D$4),"C2",IF(AND(ISNUMBER(parametros!$C$5),ISNUMBER(parametros!$D$5),B638&gt;=parametros!$C$5,B638&lt;=parametros!$D$5),"C3",IF(AND(ISNUMBER(parametros!$C$6),ISNUMBER(parametros!$D$6),B638&gt;=parametros!$C$6,B638&lt;=parametros!$D$6),"C4","Fora dos ciclos")))))))</f>
        <v/>
      </c>
      <c r="D638" s="100"/>
      <c r="E638" s="78" t="str">
        <f>IF(C638="","",IFERROR(VLOOKUP(C638,parametros!$A$11:$E$15,5,0),""))</f>
        <v/>
      </c>
      <c r="F638" s="79" t="str">
        <f t="shared" si="47"/>
        <v/>
      </c>
      <c r="G638" s="101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8"/>
      <c r="U638" s="218" t="str">
        <f t="shared" si="51"/>
        <v/>
      </c>
      <c r="V638" s="216" t="s">
        <v>47</v>
      </c>
      <c r="W638" s="102" t="s">
        <v>167</v>
      </c>
      <c r="X638" s="102" t="s">
        <v>168</v>
      </c>
      <c r="Y638" s="103" t="s">
        <v>169</v>
      </c>
      <c r="Z638" s="103" t="s">
        <v>170</v>
      </c>
      <c r="AA638" s="103" t="s">
        <v>47</v>
      </c>
      <c r="AB638" s="103" t="s">
        <v>171</v>
      </c>
      <c r="AC638" s="104" t="s">
        <v>172</v>
      </c>
    </row>
    <row r="639" spans="1:29" ht="25.5" customHeight="1" x14ac:dyDescent="0.35">
      <c r="A639" s="188"/>
      <c r="B639" s="190"/>
      <c r="C639" s="99" t="str">
        <f>IF(B639="","",IF(NOT(ISNUMBER(B639)),"DATA_PC invalida",IF(AND(ISNUMBER(parametros!$C$2),ISNUMBER(parametros!$D$2),B639&gt;=parametros!$C$2,B639&lt;=parametros!$D$2),"C0",IF(AND(ISNUMBER(parametros!$C$3),ISNUMBER(parametros!$D$3),B639&gt;=parametros!$C$3,B639&lt;=parametros!$D$3),"C1",IF(AND(ISNUMBER(parametros!$C$4),ISNUMBER(parametros!$D$4),B639&gt;=parametros!$C$4,B639&lt;=parametros!$D$4),"C2",IF(AND(ISNUMBER(parametros!$C$5),ISNUMBER(parametros!$D$5),B639&gt;=parametros!$C$5,B639&lt;=parametros!$D$5),"C3",IF(AND(ISNUMBER(parametros!$C$6),ISNUMBER(parametros!$D$6),B639&gt;=parametros!$C$6,B639&lt;=parametros!$D$6),"C4","Fora dos ciclos")))))))</f>
        <v/>
      </c>
      <c r="D639" s="100"/>
      <c r="E639" s="78" t="str">
        <f>IF(C639="","",IFERROR(VLOOKUP(C639,parametros!$A$11:$E$15,5,0),""))</f>
        <v/>
      </c>
      <c r="F639" s="79" t="str">
        <f t="shared" si="47"/>
        <v/>
      </c>
      <c r="G639" s="101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8"/>
      <c r="U639" s="218" t="str">
        <f t="shared" si="51"/>
        <v/>
      </c>
      <c r="V639" s="216" t="s">
        <v>47</v>
      </c>
      <c r="W639" s="102" t="s">
        <v>167</v>
      </c>
      <c r="X639" s="102" t="s">
        <v>168</v>
      </c>
      <c r="Y639" s="103" t="s">
        <v>169</v>
      </c>
      <c r="Z639" s="103" t="s">
        <v>170</v>
      </c>
      <c r="AA639" s="103" t="s">
        <v>47</v>
      </c>
      <c r="AB639" s="103" t="s">
        <v>171</v>
      </c>
      <c r="AC639" s="104" t="s">
        <v>172</v>
      </c>
    </row>
    <row r="640" spans="1:29" ht="25.5" customHeight="1" x14ac:dyDescent="0.35">
      <c r="A640" s="188"/>
      <c r="B640" s="190"/>
      <c r="C640" s="99" t="str">
        <f>IF(B640="","",IF(NOT(ISNUMBER(B640)),"DATA_PC invalida",IF(AND(ISNUMBER(parametros!$C$2),ISNUMBER(parametros!$D$2),B640&gt;=parametros!$C$2,B640&lt;=parametros!$D$2),"C0",IF(AND(ISNUMBER(parametros!$C$3),ISNUMBER(parametros!$D$3),B640&gt;=parametros!$C$3,B640&lt;=parametros!$D$3),"C1",IF(AND(ISNUMBER(parametros!$C$4),ISNUMBER(parametros!$D$4),B640&gt;=parametros!$C$4,B640&lt;=parametros!$D$4),"C2",IF(AND(ISNUMBER(parametros!$C$5),ISNUMBER(parametros!$D$5),B640&gt;=parametros!$C$5,B640&lt;=parametros!$D$5),"C3",IF(AND(ISNUMBER(parametros!$C$6),ISNUMBER(parametros!$D$6),B640&gt;=parametros!$C$6,B640&lt;=parametros!$D$6),"C4","Fora dos ciclos")))))))</f>
        <v/>
      </c>
      <c r="D640" s="100"/>
      <c r="E640" s="78" t="str">
        <f>IF(C640="","",IFERROR(VLOOKUP(C640,parametros!$A$11:$E$15,5,0),""))</f>
        <v/>
      </c>
      <c r="F640" s="79" t="str">
        <f t="shared" si="47"/>
        <v/>
      </c>
      <c r="G640" s="101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8"/>
      <c r="U640" s="218" t="str">
        <f t="shared" si="51"/>
        <v/>
      </c>
      <c r="V640" s="216" t="s">
        <v>47</v>
      </c>
      <c r="W640" s="102" t="s">
        <v>167</v>
      </c>
      <c r="X640" s="102" t="s">
        <v>168</v>
      </c>
      <c r="Y640" s="103" t="s">
        <v>169</v>
      </c>
      <c r="Z640" s="103" t="s">
        <v>170</v>
      </c>
      <c r="AA640" s="103" t="s">
        <v>47</v>
      </c>
      <c r="AB640" s="103" t="s">
        <v>171</v>
      </c>
      <c r="AC640" s="104" t="s">
        <v>172</v>
      </c>
    </row>
    <row r="641" spans="1:29" ht="25.5" customHeight="1" x14ac:dyDescent="0.35">
      <c r="A641" s="188"/>
      <c r="B641" s="190"/>
      <c r="C641" s="99" t="str">
        <f>IF(B641="","",IF(NOT(ISNUMBER(B641)),"DATA_PC invalida",IF(AND(ISNUMBER(parametros!$C$2),ISNUMBER(parametros!$D$2),B641&gt;=parametros!$C$2,B641&lt;=parametros!$D$2),"C0",IF(AND(ISNUMBER(parametros!$C$3),ISNUMBER(parametros!$D$3),B641&gt;=parametros!$C$3,B641&lt;=parametros!$D$3),"C1",IF(AND(ISNUMBER(parametros!$C$4),ISNUMBER(parametros!$D$4),B641&gt;=parametros!$C$4,B641&lt;=parametros!$D$4),"C2",IF(AND(ISNUMBER(parametros!$C$5),ISNUMBER(parametros!$D$5),B641&gt;=parametros!$C$5,B641&lt;=parametros!$D$5),"C3",IF(AND(ISNUMBER(parametros!$C$6),ISNUMBER(parametros!$D$6),B641&gt;=parametros!$C$6,B641&lt;=parametros!$D$6),"C4","Fora dos ciclos")))))))</f>
        <v/>
      </c>
      <c r="D641" s="100"/>
      <c r="E641" s="78" t="str">
        <f>IF(C641="","",IFERROR(VLOOKUP(C641,parametros!$A$11:$E$15,5,0),""))</f>
        <v/>
      </c>
      <c r="F641" s="79" t="str">
        <f t="shared" si="47"/>
        <v/>
      </c>
      <c r="G641" s="101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8"/>
      <c r="U641" s="218" t="str">
        <f t="shared" si="51"/>
        <v/>
      </c>
      <c r="V641" s="216" t="s">
        <v>47</v>
      </c>
      <c r="W641" s="102" t="s">
        <v>167</v>
      </c>
      <c r="X641" s="102" t="s">
        <v>168</v>
      </c>
      <c r="Y641" s="103" t="s">
        <v>169</v>
      </c>
      <c r="Z641" s="103" t="s">
        <v>170</v>
      </c>
      <c r="AA641" s="103" t="s">
        <v>47</v>
      </c>
      <c r="AB641" s="103" t="s">
        <v>171</v>
      </c>
      <c r="AC641" s="104" t="s">
        <v>172</v>
      </c>
    </row>
    <row r="642" spans="1:29" ht="25.5" customHeight="1" x14ac:dyDescent="0.35">
      <c r="A642" s="188"/>
      <c r="B642" s="190"/>
      <c r="C642" s="99" t="str">
        <f>IF(B642="","",IF(NOT(ISNUMBER(B642)),"DATA_PC invalida",IF(AND(ISNUMBER(parametros!$C$2),ISNUMBER(parametros!$D$2),B642&gt;=parametros!$C$2,B642&lt;=parametros!$D$2),"C0",IF(AND(ISNUMBER(parametros!$C$3),ISNUMBER(parametros!$D$3),B642&gt;=parametros!$C$3,B642&lt;=parametros!$D$3),"C1",IF(AND(ISNUMBER(parametros!$C$4),ISNUMBER(parametros!$D$4),B642&gt;=parametros!$C$4,B642&lt;=parametros!$D$4),"C2",IF(AND(ISNUMBER(parametros!$C$5),ISNUMBER(parametros!$D$5),B642&gt;=parametros!$C$5,B642&lt;=parametros!$D$5),"C3",IF(AND(ISNUMBER(parametros!$C$6),ISNUMBER(parametros!$D$6),B642&gt;=parametros!$C$6,B642&lt;=parametros!$D$6),"C4","Fora dos ciclos")))))))</f>
        <v/>
      </c>
      <c r="D642" s="100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101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8"/>
      <c r="U642" s="218" t="str">
        <f t="shared" ref="U642:U705" si="56">IF(OR($D642="",$H642=""),"",ROUND($D642+$H642,2))</f>
        <v/>
      </c>
      <c r="V642" s="216" t="s">
        <v>47</v>
      </c>
      <c r="W642" s="102" t="s">
        <v>167</v>
      </c>
      <c r="X642" s="102" t="s">
        <v>168</v>
      </c>
      <c r="Y642" s="103" t="s">
        <v>169</v>
      </c>
      <c r="Z642" s="103" t="s">
        <v>170</v>
      </c>
      <c r="AA642" s="103" t="s">
        <v>47</v>
      </c>
      <c r="AB642" s="103" t="s">
        <v>171</v>
      </c>
      <c r="AC642" s="104" t="s">
        <v>172</v>
      </c>
    </row>
    <row r="643" spans="1:29" ht="25.5" customHeight="1" x14ac:dyDescent="0.35">
      <c r="A643" s="188"/>
      <c r="B643" s="190"/>
      <c r="C643" s="99" t="str">
        <f>IF(B643="","",IF(NOT(ISNUMBER(B643)),"DATA_PC invalida",IF(AND(ISNUMBER(parametros!$C$2),ISNUMBER(parametros!$D$2),B643&gt;=parametros!$C$2,B643&lt;=parametros!$D$2),"C0",IF(AND(ISNUMBER(parametros!$C$3),ISNUMBER(parametros!$D$3),B643&gt;=parametros!$C$3,B643&lt;=parametros!$D$3),"C1",IF(AND(ISNUMBER(parametros!$C$4),ISNUMBER(parametros!$D$4),B643&gt;=parametros!$C$4,B643&lt;=parametros!$D$4),"C2",IF(AND(ISNUMBER(parametros!$C$5),ISNUMBER(parametros!$D$5),B643&gt;=parametros!$C$5,B643&lt;=parametros!$D$5),"C3",IF(AND(ISNUMBER(parametros!$C$6),ISNUMBER(parametros!$D$6),B643&gt;=parametros!$C$6,B643&lt;=parametros!$D$6),"C4","Fora dos ciclos")))))))</f>
        <v/>
      </c>
      <c r="D643" s="100"/>
      <c r="E643" s="78" t="str">
        <f>IF(C643="","",IFERROR(VLOOKUP(C643,parametros!$A$11:$E$15,5,0),""))</f>
        <v/>
      </c>
      <c r="F643" s="79" t="str">
        <f t="shared" si="52"/>
        <v/>
      </c>
      <c r="G643" s="101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8"/>
      <c r="U643" s="218" t="str">
        <f t="shared" si="56"/>
        <v/>
      </c>
      <c r="V643" s="216" t="s">
        <v>47</v>
      </c>
      <c r="W643" s="102" t="s">
        <v>167</v>
      </c>
      <c r="X643" s="102" t="s">
        <v>168</v>
      </c>
      <c r="Y643" s="103" t="s">
        <v>169</v>
      </c>
      <c r="Z643" s="103" t="s">
        <v>170</v>
      </c>
      <c r="AA643" s="103" t="s">
        <v>47</v>
      </c>
      <c r="AB643" s="103" t="s">
        <v>171</v>
      </c>
      <c r="AC643" s="104" t="s">
        <v>172</v>
      </c>
    </row>
    <row r="644" spans="1:29" ht="25.5" customHeight="1" x14ac:dyDescent="0.35">
      <c r="A644" s="188"/>
      <c r="B644" s="190"/>
      <c r="C644" s="99" t="str">
        <f>IF(B644="","",IF(NOT(ISNUMBER(B644)),"DATA_PC invalida",IF(AND(ISNUMBER(parametros!$C$2),ISNUMBER(parametros!$D$2),B644&gt;=parametros!$C$2,B644&lt;=parametros!$D$2),"C0",IF(AND(ISNUMBER(parametros!$C$3),ISNUMBER(parametros!$D$3),B644&gt;=parametros!$C$3,B644&lt;=parametros!$D$3),"C1",IF(AND(ISNUMBER(parametros!$C$4),ISNUMBER(parametros!$D$4),B644&gt;=parametros!$C$4,B644&lt;=parametros!$D$4),"C2",IF(AND(ISNUMBER(parametros!$C$5),ISNUMBER(parametros!$D$5),B644&gt;=parametros!$C$5,B644&lt;=parametros!$D$5),"C3",IF(AND(ISNUMBER(parametros!$C$6),ISNUMBER(parametros!$D$6),B644&gt;=parametros!$C$6,B644&lt;=parametros!$D$6),"C4","Fora dos ciclos")))))))</f>
        <v/>
      </c>
      <c r="D644" s="100"/>
      <c r="E644" s="78" t="str">
        <f>IF(C644="","",IFERROR(VLOOKUP(C644,parametros!$A$11:$E$15,5,0),""))</f>
        <v/>
      </c>
      <c r="F644" s="79" t="str">
        <f t="shared" si="52"/>
        <v/>
      </c>
      <c r="G644" s="101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8"/>
      <c r="U644" s="218" t="str">
        <f t="shared" si="56"/>
        <v/>
      </c>
      <c r="V644" s="216" t="s">
        <v>47</v>
      </c>
      <c r="W644" s="102" t="s">
        <v>167</v>
      </c>
      <c r="X644" s="102" t="s">
        <v>168</v>
      </c>
      <c r="Y644" s="103" t="s">
        <v>169</v>
      </c>
      <c r="Z644" s="103" t="s">
        <v>170</v>
      </c>
      <c r="AA644" s="103" t="s">
        <v>47</v>
      </c>
      <c r="AB644" s="103" t="s">
        <v>171</v>
      </c>
      <c r="AC644" s="104" t="s">
        <v>172</v>
      </c>
    </row>
    <row r="645" spans="1:29" ht="25.5" customHeight="1" x14ac:dyDescent="0.35">
      <c r="A645" s="188"/>
      <c r="B645" s="190"/>
      <c r="C645" s="99" t="str">
        <f>IF(B645="","",IF(NOT(ISNUMBER(B645)),"DATA_PC invalida",IF(AND(ISNUMBER(parametros!$C$2),ISNUMBER(parametros!$D$2),B645&gt;=parametros!$C$2,B645&lt;=parametros!$D$2),"C0",IF(AND(ISNUMBER(parametros!$C$3),ISNUMBER(parametros!$D$3),B645&gt;=parametros!$C$3,B645&lt;=parametros!$D$3),"C1",IF(AND(ISNUMBER(parametros!$C$4),ISNUMBER(parametros!$D$4),B645&gt;=parametros!$C$4,B645&lt;=parametros!$D$4),"C2",IF(AND(ISNUMBER(parametros!$C$5),ISNUMBER(parametros!$D$5),B645&gt;=parametros!$C$5,B645&lt;=parametros!$D$5),"C3",IF(AND(ISNUMBER(parametros!$C$6),ISNUMBER(parametros!$D$6),B645&gt;=parametros!$C$6,B645&lt;=parametros!$D$6),"C4","Fora dos ciclos")))))))</f>
        <v/>
      </c>
      <c r="D645" s="100"/>
      <c r="E645" s="78" t="str">
        <f>IF(C645="","",IFERROR(VLOOKUP(C645,parametros!$A$11:$E$15,5,0),""))</f>
        <v/>
      </c>
      <c r="F645" s="79" t="str">
        <f t="shared" si="52"/>
        <v/>
      </c>
      <c r="G645" s="101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8"/>
      <c r="U645" s="218" t="str">
        <f t="shared" si="56"/>
        <v/>
      </c>
      <c r="V645" s="216" t="s">
        <v>47</v>
      </c>
      <c r="W645" s="102" t="s">
        <v>167</v>
      </c>
      <c r="X645" s="102" t="s">
        <v>168</v>
      </c>
      <c r="Y645" s="103" t="s">
        <v>169</v>
      </c>
      <c r="Z645" s="103" t="s">
        <v>170</v>
      </c>
      <c r="AA645" s="103" t="s">
        <v>47</v>
      </c>
      <c r="AB645" s="103" t="s">
        <v>171</v>
      </c>
      <c r="AC645" s="104" t="s">
        <v>172</v>
      </c>
    </row>
    <row r="646" spans="1:29" ht="25.5" customHeight="1" x14ac:dyDescent="0.35">
      <c r="A646" s="188"/>
      <c r="B646" s="190"/>
      <c r="C646" s="99" t="str">
        <f>IF(B646="","",IF(NOT(ISNUMBER(B646)),"DATA_PC invalida",IF(AND(ISNUMBER(parametros!$C$2),ISNUMBER(parametros!$D$2),B646&gt;=parametros!$C$2,B646&lt;=parametros!$D$2),"C0",IF(AND(ISNUMBER(parametros!$C$3),ISNUMBER(parametros!$D$3),B646&gt;=parametros!$C$3,B646&lt;=parametros!$D$3),"C1",IF(AND(ISNUMBER(parametros!$C$4),ISNUMBER(parametros!$D$4),B646&gt;=parametros!$C$4,B646&lt;=parametros!$D$4),"C2",IF(AND(ISNUMBER(parametros!$C$5),ISNUMBER(parametros!$D$5),B646&gt;=parametros!$C$5,B646&lt;=parametros!$D$5),"C3",IF(AND(ISNUMBER(parametros!$C$6),ISNUMBER(parametros!$D$6),B646&gt;=parametros!$C$6,B646&lt;=parametros!$D$6),"C4","Fora dos ciclos")))))))</f>
        <v/>
      </c>
      <c r="D646" s="100"/>
      <c r="E646" s="78" t="str">
        <f>IF(C646="","",IFERROR(VLOOKUP(C646,parametros!$A$11:$E$15,5,0),""))</f>
        <v/>
      </c>
      <c r="F646" s="79" t="str">
        <f t="shared" si="52"/>
        <v/>
      </c>
      <c r="G646" s="101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8"/>
      <c r="U646" s="218" t="str">
        <f t="shared" si="56"/>
        <v/>
      </c>
      <c r="V646" s="216" t="s">
        <v>47</v>
      </c>
      <c r="W646" s="102" t="s">
        <v>167</v>
      </c>
      <c r="X646" s="102" t="s">
        <v>168</v>
      </c>
      <c r="Y646" s="103" t="s">
        <v>169</v>
      </c>
      <c r="Z646" s="103" t="s">
        <v>170</v>
      </c>
      <c r="AA646" s="103" t="s">
        <v>47</v>
      </c>
      <c r="AB646" s="103" t="s">
        <v>171</v>
      </c>
      <c r="AC646" s="104" t="s">
        <v>172</v>
      </c>
    </row>
    <row r="647" spans="1:29" ht="25.5" customHeight="1" x14ac:dyDescent="0.35">
      <c r="A647" s="188"/>
      <c r="B647" s="190"/>
      <c r="C647" s="99" t="str">
        <f>IF(B647="","",IF(NOT(ISNUMBER(B647)),"DATA_PC invalida",IF(AND(ISNUMBER(parametros!$C$2),ISNUMBER(parametros!$D$2),B647&gt;=parametros!$C$2,B647&lt;=parametros!$D$2),"C0",IF(AND(ISNUMBER(parametros!$C$3),ISNUMBER(parametros!$D$3),B647&gt;=parametros!$C$3,B647&lt;=parametros!$D$3),"C1",IF(AND(ISNUMBER(parametros!$C$4),ISNUMBER(parametros!$D$4),B647&gt;=parametros!$C$4,B647&lt;=parametros!$D$4),"C2",IF(AND(ISNUMBER(parametros!$C$5),ISNUMBER(parametros!$D$5),B647&gt;=parametros!$C$5,B647&lt;=parametros!$D$5),"C3",IF(AND(ISNUMBER(parametros!$C$6),ISNUMBER(parametros!$D$6),B647&gt;=parametros!$C$6,B647&lt;=parametros!$D$6),"C4","Fora dos ciclos")))))))</f>
        <v/>
      </c>
      <c r="D647" s="100"/>
      <c r="E647" s="78" t="str">
        <f>IF(C647="","",IFERROR(VLOOKUP(C647,parametros!$A$11:$E$15,5,0),""))</f>
        <v/>
      </c>
      <c r="F647" s="79" t="str">
        <f t="shared" si="52"/>
        <v/>
      </c>
      <c r="G647" s="101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8"/>
      <c r="U647" s="218" t="str">
        <f t="shared" si="56"/>
        <v/>
      </c>
      <c r="V647" s="216" t="s">
        <v>47</v>
      </c>
      <c r="W647" s="102" t="s">
        <v>167</v>
      </c>
      <c r="X647" s="102" t="s">
        <v>168</v>
      </c>
      <c r="Y647" s="103" t="s">
        <v>169</v>
      </c>
      <c r="Z647" s="103" t="s">
        <v>170</v>
      </c>
      <c r="AA647" s="103" t="s">
        <v>47</v>
      </c>
      <c r="AB647" s="103" t="s">
        <v>171</v>
      </c>
      <c r="AC647" s="104" t="s">
        <v>172</v>
      </c>
    </row>
    <row r="648" spans="1:29" ht="25.5" customHeight="1" x14ac:dyDescent="0.35">
      <c r="A648" s="188"/>
      <c r="B648" s="190"/>
      <c r="C648" s="99" t="str">
        <f>IF(B648="","",IF(NOT(ISNUMBER(B648)),"DATA_PC invalida",IF(AND(ISNUMBER(parametros!$C$2),ISNUMBER(parametros!$D$2),B648&gt;=parametros!$C$2,B648&lt;=parametros!$D$2),"C0",IF(AND(ISNUMBER(parametros!$C$3),ISNUMBER(parametros!$D$3),B648&gt;=parametros!$C$3,B648&lt;=parametros!$D$3),"C1",IF(AND(ISNUMBER(parametros!$C$4),ISNUMBER(parametros!$D$4),B648&gt;=parametros!$C$4,B648&lt;=parametros!$D$4),"C2",IF(AND(ISNUMBER(parametros!$C$5),ISNUMBER(parametros!$D$5),B648&gt;=parametros!$C$5,B648&lt;=parametros!$D$5),"C3",IF(AND(ISNUMBER(parametros!$C$6),ISNUMBER(parametros!$D$6),B648&gt;=parametros!$C$6,B648&lt;=parametros!$D$6),"C4","Fora dos ciclos")))))))</f>
        <v/>
      </c>
      <c r="D648" s="100"/>
      <c r="E648" s="78" t="str">
        <f>IF(C648="","",IFERROR(VLOOKUP(C648,parametros!$A$11:$E$15,5,0),""))</f>
        <v/>
      </c>
      <c r="F648" s="79" t="str">
        <f t="shared" si="52"/>
        <v/>
      </c>
      <c r="G648" s="101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8"/>
      <c r="U648" s="218" t="str">
        <f t="shared" si="56"/>
        <v/>
      </c>
      <c r="V648" s="216" t="s">
        <v>47</v>
      </c>
      <c r="W648" s="102" t="s">
        <v>167</v>
      </c>
      <c r="X648" s="102" t="s">
        <v>168</v>
      </c>
      <c r="Y648" s="103" t="s">
        <v>169</v>
      </c>
      <c r="Z648" s="103" t="s">
        <v>170</v>
      </c>
      <c r="AA648" s="103" t="s">
        <v>47</v>
      </c>
      <c r="AB648" s="103" t="s">
        <v>171</v>
      </c>
      <c r="AC648" s="104" t="s">
        <v>172</v>
      </c>
    </row>
    <row r="649" spans="1:29" ht="25.5" customHeight="1" x14ac:dyDescent="0.35">
      <c r="A649" s="188"/>
      <c r="B649" s="190"/>
      <c r="C649" s="99" t="str">
        <f>IF(B649="","",IF(NOT(ISNUMBER(B649)),"DATA_PC invalida",IF(AND(ISNUMBER(parametros!$C$2),ISNUMBER(parametros!$D$2),B649&gt;=parametros!$C$2,B649&lt;=parametros!$D$2),"C0",IF(AND(ISNUMBER(parametros!$C$3),ISNUMBER(parametros!$D$3),B649&gt;=parametros!$C$3,B649&lt;=parametros!$D$3),"C1",IF(AND(ISNUMBER(parametros!$C$4),ISNUMBER(parametros!$D$4),B649&gt;=parametros!$C$4,B649&lt;=parametros!$D$4),"C2",IF(AND(ISNUMBER(parametros!$C$5),ISNUMBER(parametros!$D$5),B649&gt;=parametros!$C$5,B649&lt;=parametros!$D$5),"C3",IF(AND(ISNUMBER(parametros!$C$6),ISNUMBER(parametros!$D$6),B649&gt;=parametros!$C$6,B649&lt;=parametros!$D$6),"C4","Fora dos ciclos")))))))</f>
        <v/>
      </c>
      <c r="D649" s="100"/>
      <c r="E649" s="78" t="str">
        <f>IF(C649="","",IFERROR(VLOOKUP(C649,parametros!$A$11:$E$15,5,0),""))</f>
        <v/>
      </c>
      <c r="F649" s="79" t="str">
        <f t="shared" si="52"/>
        <v/>
      </c>
      <c r="G649" s="101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8"/>
      <c r="U649" s="218" t="str">
        <f t="shared" si="56"/>
        <v/>
      </c>
      <c r="V649" s="216" t="s">
        <v>47</v>
      </c>
      <c r="W649" s="102" t="s">
        <v>167</v>
      </c>
      <c r="X649" s="102" t="s">
        <v>168</v>
      </c>
      <c r="Y649" s="103" t="s">
        <v>169</v>
      </c>
      <c r="Z649" s="103" t="s">
        <v>170</v>
      </c>
      <c r="AA649" s="103" t="s">
        <v>47</v>
      </c>
      <c r="AB649" s="103" t="s">
        <v>171</v>
      </c>
      <c r="AC649" s="104" t="s">
        <v>172</v>
      </c>
    </row>
    <row r="650" spans="1:29" ht="25.5" customHeight="1" x14ac:dyDescent="0.35">
      <c r="A650" s="188"/>
      <c r="B650" s="190"/>
      <c r="C650" s="99" t="str">
        <f>IF(B650="","",IF(NOT(ISNUMBER(B650)),"DATA_PC invalida",IF(AND(ISNUMBER(parametros!$C$2),ISNUMBER(parametros!$D$2),B650&gt;=parametros!$C$2,B650&lt;=parametros!$D$2),"C0",IF(AND(ISNUMBER(parametros!$C$3),ISNUMBER(parametros!$D$3),B650&gt;=parametros!$C$3,B650&lt;=parametros!$D$3),"C1",IF(AND(ISNUMBER(parametros!$C$4),ISNUMBER(parametros!$D$4),B650&gt;=parametros!$C$4,B650&lt;=parametros!$D$4),"C2",IF(AND(ISNUMBER(parametros!$C$5),ISNUMBER(parametros!$D$5),B650&gt;=parametros!$C$5,B650&lt;=parametros!$D$5),"C3",IF(AND(ISNUMBER(parametros!$C$6),ISNUMBER(parametros!$D$6),B650&gt;=parametros!$C$6,B650&lt;=parametros!$D$6),"C4","Fora dos ciclos")))))))</f>
        <v/>
      </c>
      <c r="D650" s="100"/>
      <c r="E650" s="78" t="str">
        <f>IF(C650="","",IFERROR(VLOOKUP(C650,parametros!$A$11:$E$15,5,0),""))</f>
        <v/>
      </c>
      <c r="F650" s="79" t="str">
        <f t="shared" si="52"/>
        <v/>
      </c>
      <c r="G650" s="101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8"/>
      <c r="U650" s="218" t="str">
        <f t="shared" si="56"/>
        <v/>
      </c>
      <c r="V650" s="216" t="s">
        <v>47</v>
      </c>
      <c r="W650" s="102" t="s">
        <v>167</v>
      </c>
      <c r="X650" s="102" t="s">
        <v>168</v>
      </c>
      <c r="Y650" s="103" t="s">
        <v>169</v>
      </c>
      <c r="Z650" s="103" t="s">
        <v>170</v>
      </c>
      <c r="AA650" s="103" t="s">
        <v>47</v>
      </c>
      <c r="AB650" s="103" t="s">
        <v>171</v>
      </c>
      <c r="AC650" s="104" t="s">
        <v>172</v>
      </c>
    </row>
    <row r="651" spans="1:29" ht="25.5" customHeight="1" x14ac:dyDescent="0.35">
      <c r="A651" s="188"/>
      <c r="B651" s="190"/>
      <c r="C651" s="99" t="str">
        <f>IF(B651="","",IF(NOT(ISNUMBER(B651)),"DATA_PC invalida",IF(AND(ISNUMBER(parametros!$C$2),ISNUMBER(parametros!$D$2),B651&gt;=parametros!$C$2,B651&lt;=parametros!$D$2),"C0",IF(AND(ISNUMBER(parametros!$C$3),ISNUMBER(parametros!$D$3),B651&gt;=parametros!$C$3,B651&lt;=parametros!$D$3),"C1",IF(AND(ISNUMBER(parametros!$C$4),ISNUMBER(parametros!$D$4),B651&gt;=parametros!$C$4,B651&lt;=parametros!$D$4),"C2",IF(AND(ISNUMBER(parametros!$C$5),ISNUMBER(parametros!$D$5),B651&gt;=parametros!$C$5,B651&lt;=parametros!$D$5),"C3",IF(AND(ISNUMBER(parametros!$C$6),ISNUMBER(parametros!$D$6),B651&gt;=parametros!$C$6,B651&lt;=parametros!$D$6),"C4","Fora dos ciclos")))))))</f>
        <v/>
      </c>
      <c r="D651" s="100"/>
      <c r="E651" s="78" t="str">
        <f>IF(C651="","",IFERROR(VLOOKUP(C651,parametros!$A$11:$E$15,5,0),""))</f>
        <v/>
      </c>
      <c r="F651" s="79" t="str">
        <f t="shared" si="52"/>
        <v/>
      </c>
      <c r="G651" s="101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8"/>
      <c r="U651" s="218" t="str">
        <f t="shared" si="56"/>
        <v/>
      </c>
      <c r="V651" s="216" t="s">
        <v>47</v>
      </c>
      <c r="W651" s="102" t="s">
        <v>167</v>
      </c>
      <c r="X651" s="102" t="s">
        <v>168</v>
      </c>
      <c r="Y651" s="103" t="s">
        <v>169</v>
      </c>
      <c r="Z651" s="103" t="s">
        <v>170</v>
      </c>
      <c r="AA651" s="103" t="s">
        <v>47</v>
      </c>
      <c r="AB651" s="103" t="s">
        <v>171</v>
      </c>
      <c r="AC651" s="104" t="s">
        <v>172</v>
      </c>
    </row>
    <row r="652" spans="1:29" ht="25.5" customHeight="1" x14ac:dyDescent="0.35">
      <c r="A652" s="188"/>
      <c r="B652" s="190"/>
      <c r="C652" s="99" t="str">
        <f>IF(B652="","",IF(NOT(ISNUMBER(B652)),"DATA_PC invalida",IF(AND(ISNUMBER(parametros!$C$2),ISNUMBER(parametros!$D$2),B652&gt;=parametros!$C$2,B652&lt;=parametros!$D$2),"C0",IF(AND(ISNUMBER(parametros!$C$3),ISNUMBER(parametros!$D$3),B652&gt;=parametros!$C$3,B652&lt;=parametros!$D$3),"C1",IF(AND(ISNUMBER(parametros!$C$4),ISNUMBER(parametros!$D$4),B652&gt;=parametros!$C$4,B652&lt;=parametros!$D$4),"C2",IF(AND(ISNUMBER(parametros!$C$5),ISNUMBER(parametros!$D$5),B652&gt;=parametros!$C$5,B652&lt;=parametros!$D$5),"C3",IF(AND(ISNUMBER(parametros!$C$6),ISNUMBER(parametros!$D$6),B652&gt;=parametros!$C$6,B652&lt;=parametros!$D$6),"C4","Fora dos ciclos")))))))</f>
        <v/>
      </c>
      <c r="D652" s="100"/>
      <c r="E652" s="78" t="str">
        <f>IF(C652="","",IFERROR(VLOOKUP(C652,parametros!$A$11:$E$15,5,0),""))</f>
        <v/>
      </c>
      <c r="F652" s="79" t="str">
        <f t="shared" si="52"/>
        <v/>
      </c>
      <c r="G652" s="101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8"/>
      <c r="U652" s="218" t="str">
        <f t="shared" si="56"/>
        <v/>
      </c>
      <c r="V652" s="216" t="s">
        <v>47</v>
      </c>
      <c r="W652" s="102" t="s">
        <v>167</v>
      </c>
      <c r="X652" s="102" t="s">
        <v>168</v>
      </c>
      <c r="Y652" s="103" t="s">
        <v>169</v>
      </c>
      <c r="Z652" s="103" t="s">
        <v>170</v>
      </c>
      <c r="AA652" s="103" t="s">
        <v>47</v>
      </c>
      <c r="AB652" s="103" t="s">
        <v>171</v>
      </c>
      <c r="AC652" s="104" t="s">
        <v>172</v>
      </c>
    </row>
    <row r="653" spans="1:29" ht="25.5" customHeight="1" x14ac:dyDescent="0.35">
      <c r="A653" s="188"/>
      <c r="B653" s="190"/>
      <c r="C653" s="99" t="str">
        <f>IF(B653="","",IF(NOT(ISNUMBER(B653)),"DATA_PC invalida",IF(AND(ISNUMBER(parametros!$C$2),ISNUMBER(parametros!$D$2),B653&gt;=parametros!$C$2,B653&lt;=parametros!$D$2),"C0",IF(AND(ISNUMBER(parametros!$C$3),ISNUMBER(parametros!$D$3),B653&gt;=parametros!$C$3,B653&lt;=parametros!$D$3),"C1",IF(AND(ISNUMBER(parametros!$C$4),ISNUMBER(parametros!$D$4),B653&gt;=parametros!$C$4,B653&lt;=parametros!$D$4),"C2",IF(AND(ISNUMBER(parametros!$C$5),ISNUMBER(parametros!$D$5),B653&gt;=parametros!$C$5,B653&lt;=parametros!$D$5),"C3",IF(AND(ISNUMBER(parametros!$C$6),ISNUMBER(parametros!$D$6),B653&gt;=parametros!$C$6,B653&lt;=parametros!$D$6),"C4","Fora dos ciclos")))))))</f>
        <v/>
      </c>
      <c r="D653" s="100"/>
      <c r="E653" s="78" t="str">
        <f>IF(C653="","",IFERROR(VLOOKUP(C653,parametros!$A$11:$E$15,5,0),""))</f>
        <v/>
      </c>
      <c r="F653" s="79" t="str">
        <f t="shared" si="52"/>
        <v/>
      </c>
      <c r="G653" s="101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8"/>
      <c r="U653" s="218" t="str">
        <f t="shared" si="56"/>
        <v/>
      </c>
      <c r="V653" s="216" t="s">
        <v>47</v>
      </c>
      <c r="W653" s="102" t="s">
        <v>167</v>
      </c>
      <c r="X653" s="102" t="s">
        <v>168</v>
      </c>
      <c r="Y653" s="103" t="s">
        <v>169</v>
      </c>
      <c r="Z653" s="103" t="s">
        <v>170</v>
      </c>
      <c r="AA653" s="103" t="s">
        <v>47</v>
      </c>
      <c r="AB653" s="103" t="s">
        <v>171</v>
      </c>
      <c r="AC653" s="104" t="s">
        <v>172</v>
      </c>
    </row>
    <row r="654" spans="1:29" ht="25.5" customHeight="1" x14ac:dyDescent="0.35">
      <c r="A654" s="188"/>
      <c r="B654" s="190"/>
      <c r="C654" s="99" t="str">
        <f>IF(B654="","",IF(NOT(ISNUMBER(B654)),"DATA_PC invalida",IF(AND(ISNUMBER(parametros!$C$2),ISNUMBER(parametros!$D$2),B654&gt;=parametros!$C$2,B654&lt;=parametros!$D$2),"C0",IF(AND(ISNUMBER(parametros!$C$3),ISNUMBER(parametros!$D$3),B654&gt;=parametros!$C$3,B654&lt;=parametros!$D$3),"C1",IF(AND(ISNUMBER(parametros!$C$4),ISNUMBER(parametros!$D$4),B654&gt;=parametros!$C$4,B654&lt;=parametros!$D$4),"C2",IF(AND(ISNUMBER(parametros!$C$5),ISNUMBER(parametros!$D$5),B654&gt;=parametros!$C$5,B654&lt;=parametros!$D$5),"C3",IF(AND(ISNUMBER(parametros!$C$6),ISNUMBER(parametros!$D$6),B654&gt;=parametros!$C$6,B654&lt;=parametros!$D$6),"C4","Fora dos ciclos")))))))</f>
        <v/>
      </c>
      <c r="D654" s="100"/>
      <c r="E654" s="78" t="str">
        <f>IF(C654="","",IFERROR(VLOOKUP(C654,parametros!$A$11:$E$15,5,0),""))</f>
        <v/>
      </c>
      <c r="F654" s="79" t="str">
        <f t="shared" si="52"/>
        <v/>
      </c>
      <c r="G654" s="101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8"/>
      <c r="U654" s="218" t="str">
        <f t="shared" si="56"/>
        <v/>
      </c>
      <c r="V654" s="216" t="s">
        <v>47</v>
      </c>
      <c r="W654" s="102" t="s">
        <v>167</v>
      </c>
      <c r="X654" s="102" t="s">
        <v>168</v>
      </c>
      <c r="Y654" s="103" t="s">
        <v>169</v>
      </c>
      <c r="Z654" s="103" t="s">
        <v>170</v>
      </c>
      <c r="AA654" s="103" t="s">
        <v>47</v>
      </c>
      <c r="AB654" s="103" t="s">
        <v>171</v>
      </c>
      <c r="AC654" s="104" t="s">
        <v>172</v>
      </c>
    </row>
    <row r="655" spans="1:29" ht="25.5" customHeight="1" x14ac:dyDescent="0.35">
      <c r="A655" s="188"/>
      <c r="B655" s="190"/>
      <c r="C655" s="99" t="str">
        <f>IF(B655="","",IF(NOT(ISNUMBER(B655)),"DATA_PC invalida",IF(AND(ISNUMBER(parametros!$C$2),ISNUMBER(parametros!$D$2),B655&gt;=parametros!$C$2,B655&lt;=parametros!$D$2),"C0",IF(AND(ISNUMBER(parametros!$C$3),ISNUMBER(parametros!$D$3),B655&gt;=parametros!$C$3,B655&lt;=parametros!$D$3),"C1",IF(AND(ISNUMBER(parametros!$C$4),ISNUMBER(parametros!$D$4),B655&gt;=parametros!$C$4,B655&lt;=parametros!$D$4),"C2",IF(AND(ISNUMBER(parametros!$C$5),ISNUMBER(parametros!$D$5),B655&gt;=parametros!$C$5,B655&lt;=parametros!$D$5),"C3",IF(AND(ISNUMBER(parametros!$C$6),ISNUMBER(parametros!$D$6),B655&gt;=parametros!$C$6,B655&lt;=parametros!$D$6),"C4","Fora dos ciclos")))))))</f>
        <v/>
      </c>
      <c r="D655" s="100"/>
      <c r="E655" s="78" t="str">
        <f>IF(C655="","",IFERROR(VLOOKUP(C655,parametros!$A$11:$E$15,5,0),""))</f>
        <v/>
      </c>
      <c r="F655" s="79" t="str">
        <f t="shared" si="52"/>
        <v/>
      </c>
      <c r="G655" s="101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8"/>
      <c r="U655" s="218" t="str">
        <f t="shared" si="56"/>
        <v/>
      </c>
      <c r="V655" s="216" t="s">
        <v>47</v>
      </c>
      <c r="W655" s="102" t="s">
        <v>167</v>
      </c>
      <c r="X655" s="102" t="s">
        <v>168</v>
      </c>
      <c r="Y655" s="103" t="s">
        <v>169</v>
      </c>
      <c r="Z655" s="103" t="s">
        <v>170</v>
      </c>
      <c r="AA655" s="103" t="s">
        <v>47</v>
      </c>
      <c r="AB655" s="103" t="s">
        <v>171</v>
      </c>
      <c r="AC655" s="104" t="s">
        <v>172</v>
      </c>
    </row>
    <row r="656" spans="1:29" ht="25.5" customHeight="1" x14ac:dyDescent="0.35">
      <c r="A656" s="188"/>
      <c r="B656" s="190"/>
      <c r="C656" s="99" t="str">
        <f>IF(B656="","",IF(NOT(ISNUMBER(B656)),"DATA_PC invalida",IF(AND(ISNUMBER(parametros!$C$2),ISNUMBER(parametros!$D$2),B656&gt;=parametros!$C$2,B656&lt;=parametros!$D$2),"C0",IF(AND(ISNUMBER(parametros!$C$3),ISNUMBER(parametros!$D$3),B656&gt;=parametros!$C$3,B656&lt;=parametros!$D$3),"C1",IF(AND(ISNUMBER(parametros!$C$4),ISNUMBER(parametros!$D$4),B656&gt;=parametros!$C$4,B656&lt;=parametros!$D$4),"C2",IF(AND(ISNUMBER(parametros!$C$5),ISNUMBER(parametros!$D$5),B656&gt;=parametros!$C$5,B656&lt;=parametros!$D$5),"C3",IF(AND(ISNUMBER(parametros!$C$6),ISNUMBER(parametros!$D$6),B656&gt;=parametros!$C$6,B656&lt;=parametros!$D$6),"C4","Fora dos ciclos")))))))</f>
        <v/>
      </c>
      <c r="D656" s="100"/>
      <c r="E656" s="78" t="str">
        <f>IF(C656="","",IFERROR(VLOOKUP(C656,parametros!$A$11:$E$15,5,0),""))</f>
        <v/>
      </c>
      <c r="F656" s="79" t="str">
        <f t="shared" si="52"/>
        <v/>
      </c>
      <c r="G656" s="101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8"/>
      <c r="U656" s="218" t="str">
        <f t="shared" si="56"/>
        <v/>
      </c>
      <c r="V656" s="216" t="s">
        <v>47</v>
      </c>
      <c r="W656" s="102" t="s">
        <v>167</v>
      </c>
      <c r="X656" s="102" t="s">
        <v>168</v>
      </c>
      <c r="Y656" s="103" t="s">
        <v>169</v>
      </c>
      <c r="Z656" s="103" t="s">
        <v>170</v>
      </c>
      <c r="AA656" s="103" t="s">
        <v>47</v>
      </c>
      <c r="AB656" s="103" t="s">
        <v>171</v>
      </c>
      <c r="AC656" s="104" t="s">
        <v>172</v>
      </c>
    </row>
    <row r="657" spans="1:29" ht="25.5" customHeight="1" x14ac:dyDescent="0.35">
      <c r="A657" s="188"/>
      <c r="B657" s="190"/>
      <c r="C657" s="99" t="str">
        <f>IF(B657="","",IF(NOT(ISNUMBER(B657)),"DATA_PC invalida",IF(AND(ISNUMBER(parametros!$C$2),ISNUMBER(parametros!$D$2),B657&gt;=parametros!$C$2,B657&lt;=parametros!$D$2),"C0",IF(AND(ISNUMBER(parametros!$C$3),ISNUMBER(parametros!$D$3),B657&gt;=parametros!$C$3,B657&lt;=parametros!$D$3),"C1",IF(AND(ISNUMBER(parametros!$C$4),ISNUMBER(parametros!$D$4),B657&gt;=parametros!$C$4,B657&lt;=parametros!$D$4),"C2",IF(AND(ISNUMBER(parametros!$C$5),ISNUMBER(parametros!$D$5),B657&gt;=parametros!$C$5,B657&lt;=parametros!$D$5),"C3",IF(AND(ISNUMBER(parametros!$C$6),ISNUMBER(parametros!$D$6),B657&gt;=parametros!$C$6,B657&lt;=parametros!$D$6),"C4","Fora dos ciclos")))))))</f>
        <v/>
      </c>
      <c r="D657" s="100"/>
      <c r="E657" s="78" t="str">
        <f>IF(C657="","",IFERROR(VLOOKUP(C657,parametros!$A$11:$E$15,5,0),""))</f>
        <v/>
      </c>
      <c r="F657" s="79" t="str">
        <f t="shared" si="52"/>
        <v/>
      </c>
      <c r="G657" s="101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8"/>
      <c r="U657" s="218" t="str">
        <f t="shared" si="56"/>
        <v/>
      </c>
      <c r="V657" s="216" t="s">
        <v>47</v>
      </c>
      <c r="W657" s="102" t="s">
        <v>167</v>
      </c>
      <c r="X657" s="102" t="s">
        <v>168</v>
      </c>
      <c r="Y657" s="103" t="s">
        <v>169</v>
      </c>
      <c r="Z657" s="103" t="s">
        <v>170</v>
      </c>
      <c r="AA657" s="103" t="s">
        <v>47</v>
      </c>
      <c r="AB657" s="103" t="s">
        <v>171</v>
      </c>
      <c r="AC657" s="104" t="s">
        <v>172</v>
      </c>
    </row>
    <row r="658" spans="1:29" ht="25.5" customHeight="1" x14ac:dyDescent="0.35">
      <c r="A658" s="188"/>
      <c r="B658" s="190"/>
      <c r="C658" s="99" t="str">
        <f>IF(B658="","",IF(NOT(ISNUMBER(B658)),"DATA_PC invalida",IF(AND(ISNUMBER(parametros!$C$2),ISNUMBER(parametros!$D$2),B658&gt;=parametros!$C$2,B658&lt;=parametros!$D$2),"C0",IF(AND(ISNUMBER(parametros!$C$3),ISNUMBER(parametros!$D$3),B658&gt;=parametros!$C$3,B658&lt;=parametros!$D$3),"C1",IF(AND(ISNUMBER(parametros!$C$4),ISNUMBER(parametros!$D$4),B658&gt;=parametros!$C$4,B658&lt;=parametros!$D$4),"C2",IF(AND(ISNUMBER(parametros!$C$5),ISNUMBER(parametros!$D$5),B658&gt;=parametros!$C$5,B658&lt;=parametros!$D$5),"C3",IF(AND(ISNUMBER(parametros!$C$6),ISNUMBER(parametros!$D$6),B658&gt;=parametros!$C$6,B658&lt;=parametros!$D$6),"C4","Fora dos ciclos")))))))</f>
        <v/>
      </c>
      <c r="D658" s="100"/>
      <c r="E658" s="78" t="str">
        <f>IF(C658="","",IFERROR(VLOOKUP(C658,parametros!$A$11:$E$15,5,0),""))</f>
        <v/>
      </c>
      <c r="F658" s="79" t="str">
        <f t="shared" si="52"/>
        <v/>
      </c>
      <c r="G658" s="101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8"/>
      <c r="U658" s="218" t="str">
        <f t="shared" si="56"/>
        <v/>
      </c>
      <c r="V658" s="216" t="s">
        <v>47</v>
      </c>
      <c r="W658" s="102" t="s">
        <v>167</v>
      </c>
      <c r="X658" s="102" t="s">
        <v>168</v>
      </c>
      <c r="Y658" s="103" t="s">
        <v>169</v>
      </c>
      <c r="Z658" s="103" t="s">
        <v>170</v>
      </c>
      <c r="AA658" s="103" t="s">
        <v>47</v>
      </c>
      <c r="AB658" s="103" t="s">
        <v>171</v>
      </c>
      <c r="AC658" s="104" t="s">
        <v>172</v>
      </c>
    </row>
    <row r="659" spans="1:29" ht="25.5" customHeight="1" x14ac:dyDescent="0.35">
      <c r="A659" s="188"/>
      <c r="B659" s="190"/>
      <c r="C659" s="99" t="str">
        <f>IF(B659="","",IF(NOT(ISNUMBER(B659)),"DATA_PC invalida",IF(AND(ISNUMBER(parametros!$C$2),ISNUMBER(parametros!$D$2),B659&gt;=parametros!$C$2,B659&lt;=parametros!$D$2),"C0",IF(AND(ISNUMBER(parametros!$C$3),ISNUMBER(parametros!$D$3),B659&gt;=parametros!$C$3,B659&lt;=parametros!$D$3),"C1",IF(AND(ISNUMBER(parametros!$C$4),ISNUMBER(parametros!$D$4),B659&gt;=parametros!$C$4,B659&lt;=parametros!$D$4),"C2",IF(AND(ISNUMBER(parametros!$C$5),ISNUMBER(parametros!$D$5),B659&gt;=parametros!$C$5,B659&lt;=parametros!$D$5),"C3",IF(AND(ISNUMBER(parametros!$C$6),ISNUMBER(parametros!$D$6),B659&gt;=parametros!$C$6,B659&lt;=parametros!$D$6),"C4","Fora dos ciclos")))))))</f>
        <v/>
      </c>
      <c r="D659" s="100"/>
      <c r="E659" s="78" t="str">
        <f>IF(C659="","",IFERROR(VLOOKUP(C659,parametros!$A$11:$E$15,5,0),""))</f>
        <v/>
      </c>
      <c r="F659" s="79" t="str">
        <f t="shared" si="52"/>
        <v/>
      </c>
      <c r="G659" s="101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8"/>
      <c r="U659" s="218" t="str">
        <f t="shared" si="56"/>
        <v/>
      </c>
      <c r="V659" s="216" t="s">
        <v>47</v>
      </c>
      <c r="W659" s="102" t="s">
        <v>167</v>
      </c>
      <c r="X659" s="102" t="s">
        <v>168</v>
      </c>
      <c r="Y659" s="103" t="s">
        <v>169</v>
      </c>
      <c r="Z659" s="103" t="s">
        <v>170</v>
      </c>
      <c r="AA659" s="103" t="s">
        <v>47</v>
      </c>
      <c r="AB659" s="103" t="s">
        <v>171</v>
      </c>
      <c r="AC659" s="104" t="s">
        <v>172</v>
      </c>
    </row>
    <row r="660" spans="1:29" ht="25.5" customHeight="1" x14ac:dyDescent="0.35">
      <c r="A660" s="188"/>
      <c r="B660" s="190"/>
      <c r="C660" s="99" t="str">
        <f>IF(B660="","",IF(NOT(ISNUMBER(B660)),"DATA_PC invalida",IF(AND(ISNUMBER(parametros!$C$2),ISNUMBER(parametros!$D$2),B660&gt;=parametros!$C$2,B660&lt;=parametros!$D$2),"C0",IF(AND(ISNUMBER(parametros!$C$3),ISNUMBER(parametros!$D$3),B660&gt;=parametros!$C$3,B660&lt;=parametros!$D$3),"C1",IF(AND(ISNUMBER(parametros!$C$4),ISNUMBER(parametros!$D$4),B660&gt;=parametros!$C$4,B660&lt;=parametros!$D$4),"C2",IF(AND(ISNUMBER(parametros!$C$5),ISNUMBER(parametros!$D$5),B660&gt;=parametros!$C$5,B660&lt;=parametros!$D$5),"C3",IF(AND(ISNUMBER(parametros!$C$6),ISNUMBER(parametros!$D$6),B660&gt;=parametros!$C$6,B660&lt;=parametros!$D$6),"C4","Fora dos ciclos")))))))</f>
        <v/>
      </c>
      <c r="D660" s="100"/>
      <c r="E660" s="78" t="str">
        <f>IF(C660="","",IFERROR(VLOOKUP(C660,parametros!$A$11:$E$15,5,0),""))</f>
        <v/>
      </c>
      <c r="F660" s="79" t="str">
        <f t="shared" si="52"/>
        <v/>
      </c>
      <c r="G660" s="101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8"/>
      <c r="U660" s="218" t="str">
        <f t="shared" si="56"/>
        <v/>
      </c>
      <c r="V660" s="216" t="s">
        <v>47</v>
      </c>
      <c r="W660" s="102" t="s">
        <v>167</v>
      </c>
      <c r="X660" s="102" t="s">
        <v>168</v>
      </c>
      <c r="Y660" s="103" t="s">
        <v>169</v>
      </c>
      <c r="Z660" s="103" t="s">
        <v>170</v>
      </c>
      <c r="AA660" s="103" t="s">
        <v>47</v>
      </c>
      <c r="AB660" s="103" t="s">
        <v>171</v>
      </c>
      <c r="AC660" s="104" t="s">
        <v>172</v>
      </c>
    </row>
    <row r="661" spans="1:29" ht="25.5" customHeight="1" x14ac:dyDescent="0.35">
      <c r="A661" s="188"/>
      <c r="B661" s="190"/>
      <c r="C661" s="99" t="str">
        <f>IF(B661="","",IF(NOT(ISNUMBER(B661)),"DATA_PC invalida",IF(AND(ISNUMBER(parametros!$C$2),ISNUMBER(parametros!$D$2),B661&gt;=parametros!$C$2,B661&lt;=parametros!$D$2),"C0",IF(AND(ISNUMBER(parametros!$C$3),ISNUMBER(parametros!$D$3),B661&gt;=parametros!$C$3,B661&lt;=parametros!$D$3),"C1",IF(AND(ISNUMBER(parametros!$C$4),ISNUMBER(parametros!$D$4),B661&gt;=parametros!$C$4,B661&lt;=parametros!$D$4),"C2",IF(AND(ISNUMBER(parametros!$C$5),ISNUMBER(parametros!$D$5),B661&gt;=parametros!$C$5,B661&lt;=parametros!$D$5),"C3",IF(AND(ISNUMBER(parametros!$C$6),ISNUMBER(parametros!$D$6),B661&gt;=parametros!$C$6,B661&lt;=parametros!$D$6),"C4","Fora dos ciclos")))))))</f>
        <v/>
      </c>
      <c r="D661" s="100"/>
      <c r="E661" s="78" t="str">
        <f>IF(C661="","",IFERROR(VLOOKUP(C661,parametros!$A$11:$E$15,5,0),""))</f>
        <v/>
      </c>
      <c r="F661" s="79" t="str">
        <f t="shared" si="52"/>
        <v/>
      </c>
      <c r="G661" s="101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8"/>
      <c r="U661" s="218" t="str">
        <f t="shared" si="56"/>
        <v/>
      </c>
      <c r="V661" s="216" t="s">
        <v>47</v>
      </c>
      <c r="W661" s="102" t="s">
        <v>167</v>
      </c>
      <c r="X661" s="102" t="s">
        <v>168</v>
      </c>
      <c r="Y661" s="103" t="s">
        <v>169</v>
      </c>
      <c r="Z661" s="103" t="s">
        <v>170</v>
      </c>
      <c r="AA661" s="103" t="s">
        <v>47</v>
      </c>
      <c r="AB661" s="103" t="s">
        <v>171</v>
      </c>
      <c r="AC661" s="104" t="s">
        <v>172</v>
      </c>
    </row>
    <row r="662" spans="1:29" ht="25.5" customHeight="1" x14ac:dyDescent="0.35">
      <c r="A662" s="188"/>
      <c r="B662" s="190"/>
      <c r="C662" s="99" t="str">
        <f>IF(B662="","",IF(NOT(ISNUMBER(B662)),"DATA_PC invalida",IF(AND(ISNUMBER(parametros!$C$2),ISNUMBER(parametros!$D$2),B662&gt;=parametros!$C$2,B662&lt;=parametros!$D$2),"C0",IF(AND(ISNUMBER(parametros!$C$3),ISNUMBER(parametros!$D$3),B662&gt;=parametros!$C$3,B662&lt;=parametros!$D$3),"C1",IF(AND(ISNUMBER(parametros!$C$4),ISNUMBER(parametros!$D$4),B662&gt;=parametros!$C$4,B662&lt;=parametros!$D$4),"C2",IF(AND(ISNUMBER(parametros!$C$5),ISNUMBER(parametros!$D$5),B662&gt;=parametros!$C$5,B662&lt;=parametros!$D$5),"C3",IF(AND(ISNUMBER(parametros!$C$6),ISNUMBER(parametros!$D$6),B662&gt;=parametros!$C$6,B662&lt;=parametros!$D$6),"C4","Fora dos ciclos")))))))</f>
        <v/>
      </c>
      <c r="D662" s="100"/>
      <c r="E662" s="78" t="str">
        <f>IF(C662="","",IFERROR(VLOOKUP(C662,parametros!$A$11:$E$15,5,0),""))</f>
        <v/>
      </c>
      <c r="F662" s="79" t="str">
        <f t="shared" si="52"/>
        <v/>
      </c>
      <c r="G662" s="101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8"/>
      <c r="U662" s="218" t="str">
        <f t="shared" si="56"/>
        <v/>
      </c>
      <c r="V662" s="216" t="s">
        <v>47</v>
      </c>
      <c r="W662" s="102" t="s">
        <v>167</v>
      </c>
      <c r="X662" s="102" t="s">
        <v>168</v>
      </c>
      <c r="Y662" s="103" t="s">
        <v>169</v>
      </c>
      <c r="Z662" s="103" t="s">
        <v>170</v>
      </c>
      <c r="AA662" s="103" t="s">
        <v>47</v>
      </c>
      <c r="AB662" s="103" t="s">
        <v>171</v>
      </c>
      <c r="AC662" s="104" t="s">
        <v>172</v>
      </c>
    </row>
    <row r="663" spans="1:29" ht="25.5" customHeight="1" x14ac:dyDescent="0.35">
      <c r="A663" s="188"/>
      <c r="B663" s="190"/>
      <c r="C663" s="99" t="str">
        <f>IF(B663="","",IF(NOT(ISNUMBER(B663)),"DATA_PC invalida",IF(AND(ISNUMBER(parametros!$C$2),ISNUMBER(parametros!$D$2),B663&gt;=parametros!$C$2,B663&lt;=parametros!$D$2),"C0",IF(AND(ISNUMBER(parametros!$C$3),ISNUMBER(parametros!$D$3),B663&gt;=parametros!$C$3,B663&lt;=parametros!$D$3),"C1",IF(AND(ISNUMBER(parametros!$C$4),ISNUMBER(parametros!$D$4),B663&gt;=parametros!$C$4,B663&lt;=parametros!$D$4),"C2",IF(AND(ISNUMBER(parametros!$C$5),ISNUMBER(parametros!$D$5),B663&gt;=parametros!$C$5,B663&lt;=parametros!$D$5),"C3",IF(AND(ISNUMBER(parametros!$C$6),ISNUMBER(parametros!$D$6),B663&gt;=parametros!$C$6,B663&lt;=parametros!$D$6),"C4","Fora dos ciclos")))))))</f>
        <v/>
      </c>
      <c r="D663" s="100"/>
      <c r="E663" s="78" t="str">
        <f>IF(C663="","",IFERROR(VLOOKUP(C663,parametros!$A$11:$E$15,5,0),""))</f>
        <v/>
      </c>
      <c r="F663" s="79" t="str">
        <f t="shared" si="52"/>
        <v/>
      </c>
      <c r="G663" s="101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8"/>
      <c r="U663" s="218" t="str">
        <f t="shared" si="56"/>
        <v/>
      </c>
      <c r="V663" s="216" t="s">
        <v>47</v>
      </c>
      <c r="W663" s="102" t="s">
        <v>167</v>
      </c>
      <c r="X663" s="102" t="s">
        <v>168</v>
      </c>
      <c r="Y663" s="103" t="s">
        <v>169</v>
      </c>
      <c r="Z663" s="103" t="s">
        <v>170</v>
      </c>
      <c r="AA663" s="103" t="s">
        <v>47</v>
      </c>
      <c r="AB663" s="103" t="s">
        <v>171</v>
      </c>
      <c r="AC663" s="104" t="s">
        <v>172</v>
      </c>
    </row>
    <row r="664" spans="1:29" ht="25.5" customHeight="1" x14ac:dyDescent="0.35">
      <c r="A664" s="188"/>
      <c r="B664" s="190"/>
      <c r="C664" s="99" t="str">
        <f>IF(B664="","",IF(NOT(ISNUMBER(B664)),"DATA_PC invalida",IF(AND(ISNUMBER(parametros!$C$2),ISNUMBER(parametros!$D$2),B664&gt;=parametros!$C$2,B664&lt;=parametros!$D$2),"C0",IF(AND(ISNUMBER(parametros!$C$3),ISNUMBER(parametros!$D$3),B664&gt;=parametros!$C$3,B664&lt;=parametros!$D$3),"C1",IF(AND(ISNUMBER(parametros!$C$4),ISNUMBER(parametros!$D$4),B664&gt;=parametros!$C$4,B664&lt;=parametros!$D$4),"C2",IF(AND(ISNUMBER(parametros!$C$5),ISNUMBER(parametros!$D$5),B664&gt;=parametros!$C$5,B664&lt;=parametros!$D$5),"C3",IF(AND(ISNUMBER(parametros!$C$6),ISNUMBER(parametros!$D$6),B664&gt;=parametros!$C$6,B664&lt;=parametros!$D$6),"C4","Fora dos ciclos")))))))</f>
        <v/>
      </c>
      <c r="D664" s="100"/>
      <c r="E664" s="78" t="str">
        <f>IF(C664="","",IFERROR(VLOOKUP(C664,parametros!$A$11:$E$15,5,0),""))</f>
        <v/>
      </c>
      <c r="F664" s="79" t="str">
        <f t="shared" si="52"/>
        <v/>
      </c>
      <c r="G664" s="101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8"/>
      <c r="U664" s="218" t="str">
        <f t="shared" si="56"/>
        <v/>
      </c>
      <c r="V664" s="216" t="s">
        <v>47</v>
      </c>
      <c r="W664" s="102" t="s">
        <v>167</v>
      </c>
      <c r="X664" s="102" t="s">
        <v>168</v>
      </c>
      <c r="Y664" s="103" t="s">
        <v>169</v>
      </c>
      <c r="Z664" s="103" t="s">
        <v>170</v>
      </c>
      <c r="AA664" s="103" t="s">
        <v>47</v>
      </c>
      <c r="AB664" s="103" t="s">
        <v>171</v>
      </c>
      <c r="AC664" s="104" t="s">
        <v>172</v>
      </c>
    </row>
    <row r="665" spans="1:29" ht="25.5" customHeight="1" x14ac:dyDescent="0.35">
      <c r="A665" s="188"/>
      <c r="B665" s="190"/>
      <c r="C665" s="99" t="str">
        <f>IF(B665="","",IF(NOT(ISNUMBER(B665)),"DATA_PC invalida",IF(AND(ISNUMBER(parametros!$C$2),ISNUMBER(parametros!$D$2),B665&gt;=parametros!$C$2,B665&lt;=parametros!$D$2),"C0",IF(AND(ISNUMBER(parametros!$C$3),ISNUMBER(parametros!$D$3),B665&gt;=parametros!$C$3,B665&lt;=parametros!$D$3),"C1",IF(AND(ISNUMBER(parametros!$C$4),ISNUMBER(parametros!$D$4),B665&gt;=parametros!$C$4,B665&lt;=parametros!$D$4),"C2",IF(AND(ISNUMBER(parametros!$C$5),ISNUMBER(parametros!$D$5),B665&gt;=parametros!$C$5,B665&lt;=parametros!$D$5),"C3",IF(AND(ISNUMBER(parametros!$C$6),ISNUMBER(parametros!$D$6),B665&gt;=parametros!$C$6,B665&lt;=parametros!$D$6),"C4","Fora dos ciclos")))))))</f>
        <v/>
      </c>
      <c r="D665" s="100"/>
      <c r="E665" s="78" t="str">
        <f>IF(C665="","",IFERROR(VLOOKUP(C665,parametros!$A$11:$E$15,5,0),""))</f>
        <v/>
      </c>
      <c r="F665" s="79" t="str">
        <f t="shared" si="52"/>
        <v/>
      </c>
      <c r="G665" s="101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8"/>
      <c r="U665" s="218" t="str">
        <f t="shared" si="56"/>
        <v/>
      </c>
      <c r="V665" s="216" t="s">
        <v>47</v>
      </c>
      <c r="W665" s="102" t="s">
        <v>167</v>
      </c>
      <c r="X665" s="102" t="s">
        <v>168</v>
      </c>
      <c r="Y665" s="103" t="s">
        <v>169</v>
      </c>
      <c r="Z665" s="103" t="s">
        <v>170</v>
      </c>
      <c r="AA665" s="103" t="s">
        <v>47</v>
      </c>
      <c r="AB665" s="103" t="s">
        <v>171</v>
      </c>
      <c r="AC665" s="104" t="s">
        <v>172</v>
      </c>
    </row>
    <row r="666" spans="1:29" ht="25.5" customHeight="1" x14ac:dyDescent="0.35">
      <c r="A666" s="188"/>
      <c r="B666" s="190"/>
      <c r="C666" s="99" t="str">
        <f>IF(B666="","",IF(NOT(ISNUMBER(B666)),"DATA_PC invalida",IF(AND(ISNUMBER(parametros!$C$2),ISNUMBER(parametros!$D$2),B666&gt;=parametros!$C$2,B666&lt;=parametros!$D$2),"C0",IF(AND(ISNUMBER(parametros!$C$3),ISNUMBER(parametros!$D$3),B666&gt;=parametros!$C$3,B666&lt;=parametros!$D$3),"C1",IF(AND(ISNUMBER(parametros!$C$4),ISNUMBER(parametros!$D$4),B666&gt;=parametros!$C$4,B666&lt;=parametros!$D$4),"C2",IF(AND(ISNUMBER(parametros!$C$5),ISNUMBER(parametros!$D$5),B666&gt;=parametros!$C$5,B666&lt;=parametros!$D$5),"C3",IF(AND(ISNUMBER(parametros!$C$6),ISNUMBER(parametros!$D$6),B666&gt;=parametros!$C$6,B666&lt;=parametros!$D$6),"C4","Fora dos ciclos")))))))</f>
        <v/>
      </c>
      <c r="D666" s="100"/>
      <c r="E666" s="78" t="str">
        <f>IF(C666="","",IFERROR(VLOOKUP(C666,parametros!$A$11:$E$15,5,0),""))</f>
        <v/>
      </c>
      <c r="F666" s="79" t="str">
        <f t="shared" si="52"/>
        <v/>
      </c>
      <c r="G666" s="101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8"/>
      <c r="U666" s="218" t="str">
        <f t="shared" si="56"/>
        <v/>
      </c>
      <c r="V666" s="216" t="s">
        <v>47</v>
      </c>
      <c r="W666" s="102" t="s">
        <v>167</v>
      </c>
      <c r="X666" s="102" t="s">
        <v>168</v>
      </c>
      <c r="Y666" s="103" t="s">
        <v>169</v>
      </c>
      <c r="Z666" s="103" t="s">
        <v>170</v>
      </c>
      <c r="AA666" s="103" t="s">
        <v>47</v>
      </c>
      <c r="AB666" s="103" t="s">
        <v>171</v>
      </c>
      <c r="AC666" s="104" t="s">
        <v>172</v>
      </c>
    </row>
    <row r="667" spans="1:29" ht="25.5" customHeight="1" x14ac:dyDescent="0.35">
      <c r="A667" s="188"/>
      <c r="B667" s="190"/>
      <c r="C667" s="99" t="str">
        <f>IF(B667="","",IF(NOT(ISNUMBER(B667)),"DATA_PC invalida",IF(AND(ISNUMBER(parametros!$C$2),ISNUMBER(parametros!$D$2),B667&gt;=parametros!$C$2,B667&lt;=parametros!$D$2),"C0",IF(AND(ISNUMBER(parametros!$C$3),ISNUMBER(parametros!$D$3),B667&gt;=parametros!$C$3,B667&lt;=parametros!$D$3),"C1",IF(AND(ISNUMBER(parametros!$C$4),ISNUMBER(parametros!$D$4),B667&gt;=parametros!$C$4,B667&lt;=parametros!$D$4),"C2",IF(AND(ISNUMBER(parametros!$C$5),ISNUMBER(parametros!$D$5),B667&gt;=parametros!$C$5,B667&lt;=parametros!$D$5),"C3",IF(AND(ISNUMBER(parametros!$C$6),ISNUMBER(parametros!$D$6),B667&gt;=parametros!$C$6,B667&lt;=parametros!$D$6),"C4","Fora dos ciclos")))))))</f>
        <v/>
      </c>
      <c r="D667" s="100"/>
      <c r="E667" s="78" t="str">
        <f>IF(C667="","",IFERROR(VLOOKUP(C667,parametros!$A$11:$E$15,5,0),""))</f>
        <v/>
      </c>
      <c r="F667" s="79" t="str">
        <f t="shared" si="52"/>
        <v/>
      </c>
      <c r="G667" s="101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8"/>
      <c r="U667" s="218" t="str">
        <f t="shared" si="56"/>
        <v/>
      </c>
      <c r="V667" s="216" t="s">
        <v>47</v>
      </c>
      <c r="W667" s="102" t="s">
        <v>167</v>
      </c>
      <c r="X667" s="102" t="s">
        <v>168</v>
      </c>
      <c r="Y667" s="103" t="s">
        <v>169</v>
      </c>
      <c r="Z667" s="103" t="s">
        <v>170</v>
      </c>
      <c r="AA667" s="103" t="s">
        <v>47</v>
      </c>
      <c r="AB667" s="103" t="s">
        <v>171</v>
      </c>
      <c r="AC667" s="104" t="s">
        <v>172</v>
      </c>
    </row>
    <row r="668" spans="1:29" ht="25.5" customHeight="1" x14ac:dyDescent="0.35">
      <c r="A668" s="188"/>
      <c r="B668" s="190"/>
      <c r="C668" s="99" t="str">
        <f>IF(B668="","",IF(NOT(ISNUMBER(B668)),"DATA_PC invalida",IF(AND(ISNUMBER(parametros!$C$2),ISNUMBER(parametros!$D$2),B668&gt;=parametros!$C$2,B668&lt;=parametros!$D$2),"C0",IF(AND(ISNUMBER(parametros!$C$3),ISNUMBER(parametros!$D$3),B668&gt;=parametros!$C$3,B668&lt;=parametros!$D$3),"C1",IF(AND(ISNUMBER(parametros!$C$4),ISNUMBER(parametros!$D$4),B668&gt;=parametros!$C$4,B668&lt;=parametros!$D$4),"C2",IF(AND(ISNUMBER(parametros!$C$5),ISNUMBER(parametros!$D$5),B668&gt;=parametros!$C$5,B668&lt;=parametros!$D$5),"C3",IF(AND(ISNUMBER(parametros!$C$6),ISNUMBER(parametros!$D$6),B668&gt;=parametros!$C$6,B668&lt;=parametros!$D$6),"C4","Fora dos ciclos")))))))</f>
        <v/>
      </c>
      <c r="D668" s="100"/>
      <c r="E668" s="78" t="str">
        <f>IF(C668="","",IFERROR(VLOOKUP(C668,parametros!$A$11:$E$15,5,0),""))</f>
        <v/>
      </c>
      <c r="F668" s="79" t="str">
        <f t="shared" si="52"/>
        <v/>
      </c>
      <c r="G668" s="101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8"/>
      <c r="U668" s="218" t="str">
        <f t="shared" si="56"/>
        <v/>
      </c>
      <c r="V668" s="216" t="s">
        <v>47</v>
      </c>
      <c r="W668" s="102" t="s">
        <v>167</v>
      </c>
      <c r="X668" s="102" t="s">
        <v>168</v>
      </c>
      <c r="Y668" s="103" t="s">
        <v>169</v>
      </c>
      <c r="Z668" s="103" t="s">
        <v>170</v>
      </c>
      <c r="AA668" s="103" t="s">
        <v>47</v>
      </c>
      <c r="AB668" s="103" t="s">
        <v>171</v>
      </c>
      <c r="AC668" s="104" t="s">
        <v>172</v>
      </c>
    </row>
    <row r="669" spans="1:29" ht="25.5" customHeight="1" x14ac:dyDescent="0.35">
      <c r="A669" s="188"/>
      <c r="B669" s="190"/>
      <c r="C669" s="99" t="str">
        <f>IF(B669="","",IF(NOT(ISNUMBER(B669)),"DATA_PC invalida",IF(AND(ISNUMBER(parametros!$C$2),ISNUMBER(parametros!$D$2),B669&gt;=parametros!$C$2,B669&lt;=parametros!$D$2),"C0",IF(AND(ISNUMBER(parametros!$C$3),ISNUMBER(parametros!$D$3),B669&gt;=parametros!$C$3,B669&lt;=parametros!$D$3),"C1",IF(AND(ISNUMBER(parametros!$C$4),ISNUMBER(parametros!$D$4),B669&gt;=parametros!$C$4,B669&lt;=parametros!$D$4),"C2",IF(AND(ISNUMBER(parametros!$C$5),ISNUMBER(parametros!$D$5),B669&gt;=parametros!$C$5,B669&lt;=parametros!$D$5),"C3",IF(AND(ISNUMBER(parametros!$C$6),ISNUMBER(parametros!$D$6),B669&gt;=parametros!$C$6,B669&lt;=parametros!$D$6),"C4","Fora dos ciclos")))))))</f>
        <v/>
      </c>
      <c r="D669" s="100"/>
      <c r="E669" s="78" t="str">
        <f>IF(C669="","",IFERROR(VLOOKUP(C669,parametros!$A$11:$E$15,5,0),""))</f>
        <v/>
      </c>
      <c r="F669" s="79" t="str">
        <f t="shared" si="52"/>
        <v/>
      </c>
      <c r="G669" s="101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8"/>
      <c r="U669" s="218" t="str">
        <f t="shared" si="56"/>
        <v/>
      </c>
      <c r="V669" s="216" t="s">
        <v>47</v>
      </c>
      <c r="W669" s="102" t="s">
        <v>167</v>
      </c>
      <c r="X669" s="102" t="s">
        <v>168</v>
      </c>
      <c r="Y669" s="103" t="s">
        <v>169</v>
      </c>
      <c r="Z669" s="103" t="s">
        <v>170</v>
      </c>
      <c r="AA669" s="103" t="s">
        <v>47</v>
      </c>
      <c r="AB669" s="103" t="s">
        <v>171</v>
      </c>
      <c r="AC669" s="104" t="s">
        <v>172</v>
      </c>
    </row>
    <row r="670" spans="1:29" ht="25.5" customHeight="1" x14ac:dyDescent="0.35">
      <c r="A670" s="188"/>
      <c r="B670" s="190"/>
      <c r="C670" s="99" t="str">
        <f>IF(B670="","",IF(NOT(ISNUMBER(B670)),"DATA_PC invalida",IF(AND(ISNUMBER(parametros!$C$2),ISNUMBER(parametros!$D$2),B670&gt;=parametros!$C$2,B670&lt;=parametros!$D$2),"C0",IF(AND(ISNUMBER(parametros!$C$3),ISNUMBER(parametros!$D$3),B670&gt;=parametros!$C$3,B670&lt;=parametros!$D$3),"C1",IF(AND(ISNUMBER(parametros!$C$4),ISNUMBER(parametros!$D$4),B670&gt;=parametros!$C$4,B670&lt;=parametros!$D$4),"C2",IF(AND(ISNUMBER(parametros!$C$5),ISNUMBER(parametros!$D$5),B670&gt;=parametros!$C$5,B670&lt;=parametros!$D$5),"C3",IF(AND(ISNUMBER(parametros!$C$6),ISNUMBER(parametros!$D$6),B670&gt;=parametros!$C$6,B670&lt;=parametros!$D$6),"C4","Fora dos ciclos")))))))</f>
        <v/>
      </c>
      <c r="D670" s="100"/>
      <c r="E670" s="78" t="str">
        <f>IF(C670="","",IFERROR(VLOOKUP(C670,parametros!$A$11:$E$15,5,0),""))</f>
        <v/>
      </c>
      <c r="F670" s="79" t="str">
        <f t="shared" si="52"/>
        <v/>
      </c>
      <c r="G670" s="101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8"/>
      <c r="U670" s="218" t="str">
        <f t="shared" si="56"/>
        <v/>
      </c>
      <c r="V670" s="216" t="s">
        <v>47</v>
      </c>
      <c r="W670" s="102" t="s">
        <v>167</v>
      </c>
      <c r="X670" s="102" t="s">
        <v>168</v>
      </c>
      <c r="Y670" s="103" t="s">
        <v>169</v>
      </c>
      <c r="Z670" s="103" t="s">
        <v>170</v>
      </c>
      <c r="AA670" s="103" t="s">
        <v>47</v>
      </c>
      <c r="AB670" s="103" t="s">
        <v>171</v>
      </c>
      <c r="AC670" s="104" t="s">
        <v>172</v>
      </c>
    </row>
    <row r="671" spans="1:29" ht="25.5" customHeight="1" x14ac:dyDescent="0.35">
      <c r="A671" s="188"/>
      <c r="B671" s="190"/>
      <c r="C671" s="99" t="str">
        <f>IF(B671="","",IF(NOT(ISNUMBER(B671)),"DATA_PC invalida",IF(AND(ISNUMBER(parametros!$C$2),ISNUMBER(parametros!$D$2),B671&gt;=parametros!$C$2,B671&lt;=parametros!$D$2),"C0",IF(AND(ISNUMBER(parametros!$C$3),ISNUMBER(parametros!$D$3),B671&gt;=parametros!$C$3,B671&lt;=parametros!$D$3),"C1",IF(AND(ISNUMBER(parametros!$C$4),ISNUMBER(parametros!$D$4),B671&gt;=parametros!$C$4,B671&lt;=parametros!$D$4),"C2",IF(AND(ISNUMBER(parametros!$C$5),ISNUMBER(parametros!$D$5),B671&gt;=parametros!$C$5,B671&lt;=parametros!$D$5),"C3",IF(AND(ISNUMBER(parametros!$C$6),ISNUMBER(parametros!$D$6),B671&gt;=parametros!$C$6,B671&lt;=parametros!$D$6),"C4","Fora dos ciclos")))))))</f>
        <v/>
      </c>
      <c r="D671" s="100"/>
      <c r="E671" s="78" t="str">
        <f>IF(C671="","",IFERROR(VLOOKUP(C671,parametros!$A$11:$E$15,5,0),""))</f>
        <v/>
      </c>
      <c r="F671" s="79" t="str">
        <f t="shared" si="52"/>
        <v/>
      </c>
      <c r="G671" s="101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8"/>
      <c r="U671" s="218" t="str">
        <f t="shared" si="56"/>
        <v/>
      </c>
      <c r="V671" s="216" t="s">
        <v>47</v>
      </c>
      <c r="W671" s="102" t="s">
        <v>167</v>
      </c>
      <c r="X671" s="102" t="s">
        <v>168</v>
      </c>
      <c r="Y671" s="103" t="s">
        <v>169</v>
      </c>
      <c r="Z671" s="103" t="s">
        <v>170</v>
      </c>
      <c r="AA671" s="103" t="s">
        <v>47</v>
      </c>
      <c r="AB671" s="103" t="s">
        <v>171</v>
      </c>
      <c r="AC671" s="104" t="s">
        <v>172</v>
      </c>
    </row>
    <row r="672" spans="1:29" ht="25.5" customHeight="1" x14ac:dyDescent="0.35">
      <c r="A672" s="188"/>
      <c r="B672" s="190"/>
      <c r="C672" s="99" t="str">
        <f>IF(B672="","",IF(NOT(ISNUMBER(B672)),"DATA_PC invalida",IF(AND(ISNUMBER(parametros!$C$2),ISNUMBER(parametros!$D$2),B672&gt;=parametros!$C$2,B672&lt;=parametros!$D$2),"C0",IF(AND(ISNUMBER(parametros!$C$3),ISNUMBER(parametros!$D$3),B672&gt;=parametros!$C$3,B672&lt;=parametros!$D$3),"C1",IF(AND(ISNUMBER(parametros!$C$4),ISNUMBER(parametros!$D$4),B672&gt;=parametros!$C$4,B672&lt;=parametros!$D$4),"C2",IF(AND(ISNUMBER(parametros!$C$5),ISNUMBER(parametros!$D$5),B672&gt;=parametros!$C$5,B672&lt;=parametros!$D$5),"C3",IF(AND(ISNUMBER(parametros!$C$6),ISNUMBER(parametros!$D$6),B672&gt;=parametros!$C$6,B672&lt;=parametros!$D$6),"C4","Fora dos ciclos")))))))</f>
        <v/>
      </c>
      <c r="D672" s="100"/>
      <c r="E672" s="78" t="str">
        <f>IF(C672="","",IFERROR(VLOOKUP(C672,parametros!$A$11:$E$15,5,0),""))</f>
        <v/>
      </c>
      <c r="F672" s="79" t="str">
        <f t="shared" si="52"/>
        <v/>
      </c>
      <c r="G672" s="101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8"/>
      <c r="U672" s="218" t="str">
        <f t="shared" si="56"/>
        <v/>
      </c>
      <c r="V672" s="216" t="s">
        <v>47</v>
      </c>
      <c r="W672" s="102" t="s">
        <v>167</v>
      </c>
      <c r="X672" s="102" t="s">
        <v>168</v>
      </c>
      <c r="Y672" s="103" t="s">
        <v>169</v>
      </c>
      <c r="Z672" s="103" t="s">
        <v>170</v>
      </c>
      <c r="AA672" s="103" t="s">
        <v>47</v>
      </c>
      <c r="AB672" s="103" t="s">
        <v>171</v>
      </c>
      <c r="AC672" s="104" t="s">
        <v>172</v>
      </c>
    </row>
    <row r="673" spans="1:29" ht="25.5" customHeight="1" x14ac:dyDescent="0.35">
      <c r="A673" s="188"/>
      <c r="B673" s="190"/>
      <c r="C673" s="99" t="str">
        <f>IF(B673="","",IF(NOT(ISNUMBER(B673)),"DATA_PC invalida",IF(AND(ISNUMBER(parametros!$C$2),ISNUMBER(parametros!$D$2),B673&gt;=parametros!$C$2,B673&lt;=parametros!$D$2),"C0",IF(AND(ISNUMBER(parametros!$C$3),ISNUMBER(parametros!$D$3),B673&gt;=parametros!$C$3,B673&lt;=parametros!$D$3),"C1",IF(AND(ISNUMBER(parametros!$C$4),ISNUMBER(parametros!$D$4),B673&gt;=parametros!$C$4,B673&lt;=parametros!$D$4),"C2",IF(AND(ISNUMBER(parametros!$C$5),ISNUMBER(parametros!$D$5),B673&gt;=parametros!$C$5,B673&lt;=parametros!$D$5),"C3",IF(AND(ISNUMBER(parametros!$C$6),ISNUMBER(parametros!$D$6),B673&gt;=parametros!$C$6,B673&lt;=parametros!$D$6),"C4","Fora dos ciclos")))))))</f>
        <v/>
      </c>
      <c r="D673" s="100"/>
      <c r="E673" s="78" t="str">
        <f>IF(C673="","",IFERROR(VLOOKUP(C673,parametros!$A$11:$E$15,5,0),""))</f>
        <v/>
      </c>
      <c r="F673" s="79" t="str">
        <f t="shared" si="52"/>
        <v/>
      </c>
      <c r="G673" s="101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8"/>
      <c r="U673" s="218" t="str">
        <f t="shared" si="56"/>
        <v/>
      </c>
      <c r="V673" s="216" t="s">
        <v>47</v>
      </c>
      <c r="W673" s="102" t="s">
        <v>167</v>
      </c>
      <c r="X673" s="102" t="s">
        <v>168</v>
      </c>
      <c r="Y673" s="103" t="s">
        <v>169</v>
      </c>
      <c r="Z673" s="103" t="s">
        <v>170</v>
      </c>
      <c r="AA673" s="103" t="s">
        <v>47</v>
      </c>
      <c r="AB673" s="103" t="s">
        <v>171</v>
      </c>
      <c r="AC673" s="104" t="s">
        <v>172</v>
      </c>
    </row>
    <row r="674" spans="1:29" ht="25.5" customHeight="1" x14ac:dyDescent="0.35">
      <c r="A674" s="188"/>
      <c r="B674" s="190"/>
      <c r="C674" s="99" t="str">
        <f>IF(B674="","",IF(NOT(ISNUMBER(B674)),"DATA_PC invalida",IF(AND(ISNUMBER(parametros!$C$2),ISNUMBER(parametros!$D$2),B674&gt;=parametros!$C$2,B674&lt;=parametros!$D$2),"C0",IF(AND(ISNUMBER(parametros!$C$3),ISNUMBER(parametros!$D$3),B674&gt;=parametros!$C$3,B674&lt;=parametros!$D$3),"C1",IF(AND(ISNUMBER(parametros!$C$4),ISNUMBER(parametros!$D$4),B674&gt;=parametros!$C$4,B674&lt;=parametros!$D$4),"C2",IF(AND(ISNUMBER(parametros!$C$5),ISNUMBER(parametros!$D$5),B674&gt;=parametros!$C$5,B674&lt;=parametros!$D$5),"C3",IF(AND(ISNUMBER(parametros!$C$6),ISNUMBER(parametros!$D$6),B674&gt;=parametros!$C$6,B674&lt;=parametros!$D$6),"C4","Fora dos ciclos")))))))</f>
        <v/>
      </c>
      <c r="D674" s="100"/>
      <c r="E674" s="78" t="str">
        <f>IF(C674="","",IFERROR(VLOOKUP(C674,parametros!$A$11:$E$15,5,0),""))</f>
        <v/>
      </c>
      <c r="F674" s="79" t="str">
        <f t="shared" si="52"/>
        <v/>
      </c>
      <c r="G674" s="101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8"/>
      <c r="U674" s="218" t="str">
        <f t="shared" si="56"/>
        <v/>
      </c>
      <c r="V674" s="216" t="s">
        <v>47</v>
      </c>
      <c r="W674" s="102" t="s">
        <v>167</v>
      </c>
      <c r="X674" s="102" t="s">
        <v>168</v>
      </c>
      <c r="Y674" s="103" t="s">
        <v>169</v>
      </c>
      <c r="Z674" s="103" t="s">
        <v>170</v>
      </c>
      <c r="AA674" s="103" t="s">
        <v>47</v>
      </c>
      <c r="AB674" s="103" t="s">
        <v>171</v>
      </c>
      <c r="AC674" s="104" t="s">
        <v>172</v>
      </c>
    </row>
    <row r="675" spans="1:29" ht="25.5" customHeight="1" x14ac:dyDescent="0.35">
      <c r="A675" s="188"/>
      <c r="B675" s="190"/>
      <c r="C675" s="99" t="str">
        <f>IF(B675="","",IF(NOT(ISNUMBER(B675)),"DATA_PC invalida",IF(AND(ISNUMBER(parametros!$C$2),ISNUMBER(parametros!$D$2),B675&gt;=parametros!$C$2,B675&lt;=parametros!$D$2),"C0",IF(AND(ISNUMBER(parametros!$C$3),ISNUMBER(parametros!$D$3),B675&gt;=parametros!$C$3,B675&lt;=parametros!$D$3),"C1",IF(AND(ISNUMBER(parametros!$C$4),ISNUMBER(parametros!$D$4),B675&gt;=parametros!$C$4,B675&lt;=parametros!$D$4),"C2",IF(AND(ISNUMBER(parametros!$C$5),ISNUMBER(parametros!$D$5),B675&gt;=parametros!$C$5,B675&lt;=parametros!$D$5),"C3",IF(AND(ISNUMBER(parametros!$C$6),ISNUMBER(parametros!$D$6),B675&gt;=parametros!$C$6,B675&lt;=parametros!$D$6),"C4","Fora dos ciclos")))))))</f>
        <v/>
      </c>
      <c r="D675" s="100"/>
      <c r="E675" s="78" t="str">
        <f>IF(C675="","",IFERROR(VLOOKUP(C675,parametros!$A$11:$E$15,5,0),""))</f>
        <v/>
      </c>
      <c r="F675" s="79" t="str">
        <f t="shared" si="52"/>
        <v/>
      </c>
      <c r="G675" s="101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8"/>
      <c r="U675" s="218" t="str">
        <f t="shared" si="56"/>
        <v/>
      </c>
      <c r="V675" s="216" t="s">
        <v>47</v>
      </c>
      <c r="W675" s="102" t="s">
        <v>167</v>
      </c>
      <c r="X675" s="102" t="s">
        <v>168</v>
      </c>
      <c r="Y675" s="103" t="s">
        <v>169</v>
      </c>
      <c r="Z675" s="103" t="s">
        <v>170</v>
      </c>
      <c r="AA675" s="103" t="s">
        <v>47</v>
      </c>
      <c r="AB675" s="103" t="s">
        <v>171</v>
      </c>
      <c r="AC675" s="104" t="s">
        <v>172</v>
      </c>
    </row>
    <row r="676" spans="1:29" ht="25.5" customHeight="1" x14ac:dyDescent="0.35">
      <c r="A676" s="188"/>
      <c r="B676" s="190"/>
      <c r="C676" s="99" t="str">
        <f>IF(B676="","",IF(NOT(ISNUMBER(B676)),"DATA_PC invalida",IF(AND(ISNUMBER(parametros!$C$2),ISNUMBER(parametros!$D$2),B676&gt;=parametros!$C$2,B676&lt;=parametros!$D$2),"C0",IF(AND(ISNUMBER(parametros!$C$3),ISNUMBER(parametros!$D$3),B676&gt;=parametros!$C$3,B676&lt;=parametros!$D$3),"C1",IF(AND(ISNUMBER(parametros!$C$4),ISNUMBER(parametros!$D$4),B676&gt;=parametros!$C$4,B676&lt;=parametros!$D$4),"C2",IF(AND(ISNUMBER(parametros!$C$5),ISNUMBER(parametros!$D$5),B676&gt;=parametros!$C$5,B676&lt;=parametros!$D$5),"C3",IF(AND(ISNUMBER(parametros!$C$6),ISNUMBER(parametros!$D$6),B676&gt;=parametros!$C$6,B676&lt;=parametros!$D$6),"C4","Fora dos ciclos")))))))</f>
        <v/>
      </c>
      <c r="D676" s="100"/>
      <c r="E676" s="78" t="str">
        <f>IF(C676="","",IFERROR(VLOOKUP(C676,parametros!$A$11:$E$15,5,0),""))</f>
        <v/>
      </c>
      <c r="F676" s="79" t="str">
        <f t="shared" si="52"/>
        <v/>
      </c>
      <c r="G676" s="101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8"/>
      <c r="U676" s="218" t="str">
        <f t="shared" si="56"/>
        <v/>
      </c>
      <c r="V676" s="216" t="s">
        <v>47</v>
      </c>
      <c r="W676" s="102" t="s">
        <v>167</v>
      </c>
      <c r="X676" s="102" t="s">
        <v>168</v>
      </c>
      <c r="Y676" s="103" t="s">
        <v>169</v>
      </c>
      <c r="Z676" s="103" t="s">
        <v>170</v>
      </c>
      <c r="AA676" s="103" t="s">
        <v>47</v>
      </c>
      <c r="AB676" s="103" t="s">
        <v>171</v>
      </c>
      <c r="AC676" s="104" t="s">
        <v>172</v>
      </c>
    </row>
    <row r="677" spans="1:29" ht="25.5" customHeight="1" x14ac:dyDescent="0.35">
      <c r="A677" s="188"/>
      <c r="B677" s="190"/>
      <c r="C677" s="99" t="str">
        <f>IF(B677="","",IF(NOT(ISNUMBER(B677)),"DATA_PC invalida",IF(AND(ISNUMBER(parametros!$C$2),ISNUMBER(parametros!$D$2),B677&gt;=parametros!$C$2,B677&lt;=parametros!$D$2),"C0",IF(AND(ISNUMBER(parametros!$C$3),ISNUMBER(parametros!$D$3),B677&gt;=parametros!$C$3,B677&lt;=parametros!$D$3),"C1",IF(AND(ISNUMBER(parametros!$C$4),ISNUMBER(parametros!$D$4),B677&gt;=parametros!$C$4,B677&lt;=parametros!$D$4),"C2",IF(AND(ISNUMBER(parametros!$C$5),ISNUMBER(parametros!$D$5),B677&gt;=parametros!$C$5,B677&lt;=parametros!$D$5),"C3",IF(AND(ISNUMBER(parametros!$C$6),ISNUMBER(parametros!$D$6),B677&gt;=parametros!$C$6,B677&lt;=parametros!$D$6),"C4","Fora dos ciclos")))))))</f>
        <v/>
      </c>
      <c r="D677" s="100"/>
      <c r="E677" s="78" t="str">
        <f>IF(C677="","",IFERROR(VLOOKUP(C677,parametros!$A$11:$E$15,5,0),""))</f>
        <v/>
      </c>
      <c r="F677" s="79" t="str">
        <f t="shared" si="52"/>
        <v/>
      </c>
      <c r="G677" s="101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8"/>
      <c r="U677" s="218" t="str">
        <f t="shared" si="56"/>
        <v/>
      </c>
      <c r="V677" s="216" t="s">
        <v>47</v>
      </c>
      <c r="W677" s="102" t="s">
        <v>167</v>
      </c>
      <c r="X677" s="102" t="s">
        <v>168</v>
      </c>
      <c r="Y677" s="103" t="s">
        <v>169</v>
      </c>
      <c r="Z677" s="103" t="s">
        <v>170</v>
      </c>
      <c r="AA677" s="103" t="s">
        <v>47</v>
      </c>
      <c r="AB677" s="103" t="s">
        <v>171</v>
      </c>
      <c r="AC677" s="104" t="s">
        <v>172</v>
      </c>
    </row>
    <row r="678" spans="1:29" ht="25.5" customHeight="1" x14ac:dyDescent="0.35">
      <c r="A678" s="188"/>
      <c r="B678" s="190"/>
      <c r="C678" s="99" t="str">
        <f>IF(B678="","",IF(NOT(ISNUMBER(B678)),"DATA_PC invalida",IF(AND(ISNUMBER(parametros!$C$2),ISNUMBER(parametros!$D$2),B678&gt;=parametros!$C$2,B678&lt;=parametros!$D$2),"C0",IF(AND(ISNUMBER(parametros!$C$3),ISNUMBER(parametros!$D$3),B678&gt;=parametros!$C$3,B678&lt;=parametros!$D$3),"C1",IF(AND(ISNUMBER(parametros!$C$4),ISNUMBER(parametros!$D$4),B678&gt;=parametros!$C$4,B678&lt;=parametros!$D$4),"C2",IF(AND(ISNUMBER(parametros!$C$5),ISNUMBER(parametros!$D$5),B678&gt;=parametros!$C$5,B678&lt;=parametros!$D$5),"C3",IF(AND(ISNUMBER(parametros!$C$6),ISNUMBER(parametros!$D$6),B678&gt;=parametros!$C$6,B678&lt;=parametros!$D$6),"C4","Fora dos ciclos")))))))</f>
        <v/>
      </c>
      <c r="D678" s="100"/>
      <c r="E678" s="78" t="str">
        <f>IF(C678="","",IFERROR(VLOOKUP(C678,parametros!$A$11:$E$15,5,0),""))</f>
        <v/>
      </c>
      <c r="F678" s="79" t="str">
        <f t="shared" si="52"/>
        <v/>
      </c>
      <c r="G678" s="101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8"/>
      <c r="U678" s="218" t="str">
        <f t="shared" si="56"/>
        <v/>
      </c>
      <c r="V678" s="216" t="s">
        <v>47</v>
      </c>
      <c r="W678" s="102" t="s">
        <v>167</v>
      </c>
      <c r="X678" s="102" t="s">
        <v>168</v>
      </c>
      <c r="Y678" s="103" t="s">
        <v>169</v>
      </c>
      <c r="Z678" s="103" t="s">
        <v>170</v>
      </c>
      <c r="AA678" s="103" t="s">
        <v>47</v>
      </c>
      <c r="AB678" s="103" t="s">
        <v>171</v>
      </c>
      <c r="AC678" s="104" t="s">
        <v>172</v>
      </c>
    </row>
    <row r="679" spans="1:29" ht="25.5" customHeight="1" x14ac:dyDescent="0.35">
      <c r="A679" s="188"/>
      <c r="B679" s="190"/>
      <c r="C679" s="99" t="str">
        <f>IF(B679="","",IF(NOT(ISNUMBER(B679)),"DATA_PC invalida",IF(AND(ISNUMBER(parametros!$C$2),ISNUMBER(parametros!$D$2),B679&gt;=parametros!$C$2,B679&lt;=parametros!$D$2),"C0",IF(AND(ISNUMBER(parametros!$C$3),ISNUMBER(parametros!$D$3),B679&gt;=parametros!$C$3,B679&lt;=parametros!$D$3),"C1",IF(AND(ISNUMBER(parametros!$C$4),ISNUMBER(parametros!$D$4),B679&gt;=parametros!$C$4,B679&lt;=parametros!$D$4),"C2",IF(AND(ISNUMBER(parametros!$C$5),ISNUMBER(parametros!$D$5),B679&gt;=parametros!$C$5,B679&lt;=parametros!$D$5),"C3",IF(AND(ISNUMBER(parametros!$C$6),ISNUMBER(parametros!$D$6),B679&gt;=parametros!$C$6,B679&lt;=parametros!$D$6),"C4","Fora dos ciclos")))))))</f>
        <v/>
      </c>
      <c r="D679" s="100"/>
      <c r="E679" s="78" t="str">
        <f>IF(C679="","",IFERROR(VLOOKUP(C679,parametros!$A$11:$E$15,5,0),""))</f>
        <v/>
      </c>
      <c r="F679" s="79" t="str">
        <f t="shared" si="52"/>
        <v/>
      </c>
      <c r="G679" s="101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8"/>
      <c r="U679" s="218" t="str">
        <f t="shared" si="56"/>
        <v/>
      </c>
      <c r="V679" s="216" t="s">
        <v>47</v>
      </c>
      <c r="W679" s="102" t="s">
        <v>167</v>
      </c>
      <c r="X679" s="102" t="s">
        <v>168</v>
      </c>
      <c r="Y679" s="103" t="s">
        <v>169</v>
      </c>
      <c r="Z679" s="103" t="s">
        <v>170</v>
      </c>
      <c r="AA679" s="103" t="s">
        <v>47</v>
      </c>
      <c r="AB679" s="103" t="s">
        <v>171</v>
      </c>
      <c r="AC679" s="104" t="s">
        <v>172</v>
      </c>
    </row>
    <row r="680" spans="1:29" ht="25.5" customHeight="1" x14ac:dyDescent="0.35">
      <c r="A680" s="188"/>
      <c r="B680" s="190"/>
      <c r="C680" s="99" t="str">
        <f>IF(B680="","",IF(NOT(ISNUMBER(B680)),"DATA_PC invalida",IF(AND(ISNUMBER(parametros!$C$2),ISNUMBER(parametros!$D$2),B680&gt;=parametros!$C$2,B680&lt;=parametros!$D$2),"C0",IF(AND(ISNUMBER(parametros!$C$3),ISNUMBER(parametros!$D$3),B680&gt;=parametros!$C$3,B680&lt;=parametros!$D$3),"C1",IF(AND(ISNUMBER(parametros!$C$4),ISNUMBER(parametros!$D$4),B680&gt;=parametros!$C$4,B680&lt;=parametros!$D$4),"C2",IF(AND(ISNUMBER(parametros!$C$5),ISNUMBER(parametros!$D$5),B680&gt;=parametros!$C$5,B680&lt;=parametros!$D$5),"C3",IF(AND(ISNUMBER(parametros!$C$6),ISNUMBER(parametros!$D$6),B680&gt;=parametros!$C$6,B680&lt;=parametros!$D$6),"C4","Fora dos ciclos")))))))</f>
        <v/>
      </c>
      <c r="D680" s="100"/>
      <c r="E680" s="78" t="str">
        <f>IF(C680="","",IFERROR(VLOOKUP(C680,parametros!$A$11:$E$15,5,0),""))</f>
        <v/>
      </c>
      <c r="F680" s="79" t="str">
        <f t="shared" si="52"/>
        <v/>
      </c>
      <c r="G680" s="101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8"/>
      <c r="U680" s="218" t="str">
        <f t="shared" si="56"/>
        <v/>
      </c>
      <c r="V680" s="216" t="s">
        <v>47</v>
      </c>
      <c r="W680" s="102" t="s">
        <v>167</v>
      </c>
      <c r="X680" s="102" t="s">
        <v>168</v>
      </c>
      <c r="Y680" s="103" t="s">
        <v>169</v>
      </c>
      <c r="Z680" s="103" t="s">
        <v>170</v>
      </c>
      <c r="AA680" s="103" t="s">
        <v>47</v>
      </c>
      <c r="AB680" s="103" t="s">
        <v>171</v>
      </c>
      <c r="AC680" s="104" t="s">
        <v>172</v>
      </c>
    </row>
    <row r="681" spans="1:29" ht="25.5" customHeight="1" x14ac:dyDescent="0.35">
      <c r="A681" s="188"/>
      <c r="B681" s="190"/>
      <c r="C681" s="99" t="str">
        <f>IF(B681="","",IF(NOT(ISNUMBER(B681)),"DATA_PC invalida",IF(AND(ISNUMBER(parametros!$C$2),ISNUMBER(parametros!$D$2),B681&gt;=parametros!$C$2,B681&lt;=parametros!$D$2),"C0",IF(AND(ISNUMBER(parametros!$C$3),ISNUMBER(parametros!$D$3),B681&gt;=parametros!$C$3,B681&lt;=parametros!$D$3),"C1",IF(AND(ISNUMBER(parametros!$C$4),ISNUMBER(parametros!$D$4),B681&gt;=parametros!$C$4,B681&lt;=parametros!$D$4),"C2",IF(AND(ISNUMBER(parametros!$C$5),ISNUMBER(parametros!$D$5),B681&gt;=parametros!$C$5,B681&lt;=parametros!$D$5),"C3",IF(AND(ISNUMBER(parametros!$C$6),ISNUMBER(parametros!$D$6),B681&gt;=parametros!$C$6,B681&lt;=parametros!$D$6),"C4","Fora dos ciclos")))))))</f>
        <v/>
      </c>
      <c r="D681" s="100"/>
      <c r="E681" s="78" t="str">
        <f>IF(C681="","",IFERROR(VLOOKUP(C681,parametros!$A$11:$E$15,5,0),""))</f>
        <v/>
      </c>
      <c r="F681" s="79" t="str">
        <f t="shared" si="52"/>
        <v/>
      </c>
      <c r="G681" s="101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8"/>
      <c r="U681" s="218" t="str">
        <f t="shared" si="56"/>
        <v/>
      </c>
      <c r="V681" s="216" t="s">
        <v>47</v>
      </c>
      <c r="W681" s="102" t="s">
        <v>167</v>
      </c>
      <c r="X681" s="102" t="s">
        <v>168</v>
      </c>
      <c r="Y681" s="103" t="s">
        <v>169</v>
      </c>
      <c r="Z681" s="103" t="s">
        <v>170</v>
      </c>
      <c r="AA681" s="103" t="s">
        <v>47</v>
      </c>
      <c r="AB681" s="103" t="s">
        <v>171</v>
      </c>
      <c r="AC681" s="104" t="s">
        <v>172</v>
      </c>
    </row>
    <row r="682" spans="1:29" ht="25.5" customHeight="1" x14ac:dyDescent="0.35">
      <c r="A682" s="188"/>
      <c r="B682" s="190"/>
      <c r="C682" s="99" t="str">
        <f>IF(B682="","",IF(NOT(ISNUMBER(B682)),"DATA_PC invalida",IF(AND(ISNUMBER(parametros!$C$2),ISNUMBER(parametros!$D$2),B682&gt;=parametros!$C$2,B682&lt;=parametros!$D$2),"C0",IF(AND(ISNUMBER(parametros!$C$3),ISNUMBER(parametros!$D$3),B682&gt;=parametros!$C$3,B682&lt;=parametros!$D$3),"C1",IF(AND(ISNUMBER(parametros!$C$4),ISNUMBER(parametros!$D$4),B682&gt;=parametros!$C$4,B682&lt;=parametros!$D$4),"C2",IF(AND(ISNUMBER(parametros!$C$5),ISNUMBER(parametros!$D$5),B682&gt;=parametros!$C$5,B682&lt;=parametros!$D$5),"C3",IF(AND(ISNUMBER(parametros!$C$6),ISNUMBER(parametros!$D$6),B682&gt;=parametros!$C$6,B682&lt;=parametros!$D$6),"C4","Fora dos ciclos")))))))</f>
        <v/>
      </c>
      <c r="D682" s="100"/>
      <c r="E682" s="78" t="str">
        <f>IF(C682="","",IFERROR(VLOOKUP(C682,parametros!$A$11:$E$15,5,0),""))</f>
        <v/>
      </c>
      <c r="F682" s="79" t="str">
        <f t="shared" si="52"/>
        <v/>
      </c>
      <c r="G682" s="101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8"/>
      <c r="U682" s="218" t="str">
        <f t="shared" si="56"/>
        <v/>
      </c>
      <c r="V682" s="216" t="s">
        <v>47</v>
      </c>
      <c r="W682" s="102" t="s">
        <v>167</v>
      </c>
      <c r="X682" s="102" t="s">
        <v>168</v>
      </c>
      <c r="Y682" s="103" t="s">
        <v>169</v>
      </c>
      <c r="Z682" s="103" t="s">
        <v>170</v>
      </c>
      <c r="AA682" s="103" t="s">
        <v>47</v>
      </c>
      <c r="AB682" s="103" t="s">
        <v>171</v>
      </c>
      <c r="AC682" s="104" t="s">
        <v>172</v>
      </c>
    </row>
    <row r="683" spans="1:29" ht="25.5" customHeight="1" x14ac:dyDescent="0.35">
      <c r="A683" s="188"/>
      <c r="B683" s="190"/>
      <c r="C683" s="99" t="str">
        <f>IF(B683="","",IF(NOT(ISNUMBER(B683)),"DATA_PC invalida",IF(AND(ISNUMBER(parametros!$C$2),ISNUMBER(parametros!$D$2),B683&gt;=parametros!$C$2,B683&lt;=parametros!$D$2),"C0",IF(AND(ISNUMBER(parametros!$C$3),ISNUMBER(parametros!$D$3),B683&gt;=parametros!$C$3,B683&lt;=parametros!$D$3),"C1",IF(AND(ISNUMBER(parametros!$C$4),ISNUMBER(parametros!$D$4),B683&gt;=parametros!$C$4,B683&lt;=parametros!$D$4),"C2",IF(AND(ISNUMBER(parametros!$C$5),ISNUMBER(parametros!$D$5),B683&gt;=parametros!$C$5,B683&lt;=parametros!$D$5),"C3",IF(AND(ISNUMBER(parametros!$C$6),ISNUMBER(parametros!$D$6),B683&gt;=parametros!$C$6,B683&lt;=parametros!$D$6),"C4","Fora dos ciclos")))))))</f>
        <v/>
      </c>
      <c r="D683" s="100"/>
      <c r="E683" s="78" t="str">
        <f>IF(C683="","",IFERROR(VLOOKUP(C683,parametros!$A$11:$E$15,5,0),""))</f>
        <v/>
      </c>
      <c r="F683" s="79" t="str">
        <f t="shared" si="52"/>
        <v/>
      </c>
      <c r="G683" s="101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8"/>
      <c r="U683" s="218" t="str">
        <f t="shared" si="56"/>
        <v/>
      </c>
      <c r="V683" s="216" t="s">
        <v>47</v>
      </c>
      <c r="W683" s="102" t="s">
        <v>167</v>
      </c>
      <c r="X683" s="102" t="s">
        <v>168</v>
      </c>
      <c r="Y683" s="103" t="s">
        <v>169</v>
      </c>
      <c r="Z683" s="103" t="s">
        <v>170</v>
      </c>
      <c r="AA683" s="103" t="s">
        <v>47</v>
      </c>
      <c r="AB683" s="103" t="s">
        <v>171</v>
      </c>
      <c r="AC683" s="104" t="s">
        <v>172</v>
      </c>
    </row>
    <row r="684" spans="1:29" ht="25.5" customHeight="1" x14ac:dyDescent="0.35">
      <c r="A684" s="188"/>
      <c r="B684" s="190"/>
      <c r="C684" s="99" t="str">
        <f>IF(B684="","",IF(NOT(ISNUMBER(B684)),"DATA_PC invalida",IF(AND(ISNUMBER(parametros!$C$2),ISNUMBER(parametros!$D$2),B684&gt;=parametros!$C$2,B684&lt;=parametros!$D$2),"C0",IF(AND(ISNUMBER(parametros!$C$3),ISNUMBER(parametros!$D$3),B684&gt;=parametros!$C$3,B684&lt;=parametros!$D$3),"C1",IF(AND(ISNUMBER(parametros!$C$4),ISNUMBER(parametros!$D$4),B684&gt;=parametros!$C$4,B684&lt;=parametros!$D$4),"C2",IF(AND(ISNUMBER(parametros!$C$5),ISNUMBER(parametros!$D$5),B684&gt;=parametros!$C$5,B684&lt;=parametros!$D$5),"C3",IF(AND(ISNUMBER(parametros!$C$6),ISNUMBER(parametros!$D$6),B684&gt;=parametros!$C$6,B684&lt;=parametros!$D$6),"C4","Fora dos ciclos")))))))</f>
        <v/>
      </c>
      <c r="D684" s="100"/>
      <c r="E684" s="78" t="str">
        <f>IF(C684="","",IFERROR(VLOOKUP(C684,parametros!$A$11:$E$15,5,0),""))</f>
        <v/>
      </c>
      <c r="F684" s="79" t="str">
        <f t="shared" si="52"/>
        <v/>
      </c>
      <c r="G684" s="101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8"/>
      <c r="U684" s="218" t="str">
        <f t="shared" si="56"/>
        <v/>
      </c>
      <c r="V684" s="216" t="s">
        <v>47</v>
      </c>
      <c r="W684" s="102" t="s">
        <v>167</v>
      </c>
      <c r="X684" s="102" t="s">
        <v>168</v>
      </c>
      <c r="Y684" s="103" t="s">
        <v>169</v>
      </c>
      <c r="Z684" s="103" t="s">
        <v>170</v>
      </c>
      <c r="AA684" s="103" t="s">
        <v>47</v>
      </c>
      <c r="AB684" s="103" t="s">
        <v>171</v>
      </c>
      <c r="AC684" s="104" t="s">
        <v>172</v>
      </c>
    </row>
    <row r="685" spans="1:29" ht="25.5" customHeight="1" x14ac:dyDescent="0.35">
      <c r="A685" s="188"/>
      <c r="B685" s="190"/>
      <c r="C685" s="99" t="str">
        <f>IF(B685="","",IF(NOT(ISNUMBER(B685)),"DATA_PC invalida",IF(AND(ISNUMBER(parametros!$C$2),ISNUMBER(parametros!$D$2),B685&gt;=parametros!$C$2,B685&lt;=parametros!$D$2),"C0",IF(AND(ISNUMBER(parametros!$C$3),ISNUMBER(parametros!$D$3),B685&gt;=parametros!$C$3,B685&lt;=parametros!$D$3),"C1",IF(AND(ISNUMBER(parametros!$C$4),ISNUMBER(parametros!$D$4),B685&gt;=parametros!$C$4,B685&lt;=parametros!$D$4),"C2",IF(AND(ISNUMBER(parametros!$C$5),ISNUMBER(parametros!$D$5),B685&gt;=parametros!$C$5,B685&lt;=parametros!$D$5),"C3",IF(AND(ISNUMBER(parametros!$C$6),ISNUMBER(parametros!$D$6),B685&gt;=parametros!$C$6,B685&lt;=parametros!$D$6),"C4","Fora dos ciclos")))))))</f>
        <v/>
      </c>
      <c r="D685" s="100"/>
      <c r="E685" s="78" t="str">
        <f>IF(C685="","",IFERROR(VLOOKUP(C685,parametros!$A$11:$E$15,5,0),""))</f>
        <v/>
      </c>
      <c r="F685" s="79" t="str">
        <f t="shared" si="52"/>
        <v/>
      </c>
      <c r="G685" s="101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8"/>
      <c r="U685" s="218" t="str">
        <f t="shared" si="56"/>
        <v/>
      </c>
      <c r="V685" s="216" t="s">
        <v>47</v>
      </c>
      <c r="W685" s="102" t="s">
        <v>167</v>
      </c>
      <c r="X685" s="102" t="s">
        <v>168</v>
      </c>
      <c r="Y685" s="103" t="s">
        <v>169</v>
      </c>
      <c r="Z685" s="103" t="s">
        <v>170</v>
      </c>
      <c r="AA685" s="103" t="s">
        <v>47</v>
      </c>
      <c r="AB685" s="103" t="s">
        <v>171</v>
      </c>
      <c r="AC685" s="104" t="s">
        <v>172</v>
      </c>
    </row>
    <row r="686" spans="1:29" ht="25.5" customHeight="1" x14ac:dyDescent="0.35">
      <c r="A686" s="188"/>
      <c r="B686" s="190"/>
      <c r="C686" s="99" t="str">
        <f>IF(B686="","",IF(NOT(ISNUMBER(B686)),"DATA_PC invalida",IF(AND(ISNUMBER(parametros!$C$2),ISNUMBER(parametros!$D$2),B686&gt;=parametros!$C$2,B686&lt;=parametros!$D$2),"C0",IF(AND(ISNUMBER(parametros!$C$3),ISNUMBER(parametros!$D$3),B686&gt;=parametros!$C$3,B686&lt;=parametros!$D$3),"C1",IF(AND(ISNUMBER(parametros!$C$4),ISNUMBER(parametros!$D$4),B686&gt;=parametros!$C$4,B686&lt;=parametros!$D$4),"C2",IF(AND(ISNUMBER(parametros!$C$5),ISNUMBER(parametros!$D$5),B686&gt;=parametros!$C$5,B686&lt;=parametros!$D$5),"C3",IF(AND(ISNUMBER(parametros!$C$6),ISNUMBER(parametros!$D$6),B686&gt;=parametros!$C$6,B686&lt;=parametros!$D$6),"C4","Fora dos ciclos")))))))</f>
        <v/>
      </c>
      <c r="D686" s="100"/>
      <c r="E686" s="78" t="str">
        <f>IF(C686="","",IFERROR(VLOOKUP(C686,parametros!$A$11:$E$15,5,0),""))</f>
        <v/>
      </c>
      <c r="F686" s="79" t="str">
        <f t="shared" si="52"/>
        <v/>
      </c>
      <c r="G686" s="101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8"/>
      <c r="U686" s="218" t="str">
        <f t="shared" si="56"/>
        <v/>
      </c>
      <c r="V686" s="216" t="s">
        <v>47</v>
      </c>
      <c r="W686" s="102" t="s">
        <v>167</v>
      </c>
      <c r="X686" s="102" t="s">
        <v>168</v>
      </c>
      <c r="Y686" s="103" t="s">
        <v>169</v>
      </c>
      <c r="Z686" s="103" t="s">
        <v>170</v>
      </c>
      <c r="AA686" s="103" t="s">
        <v>47</v>
      </c>
      <c r="AB686" s="103" t="s">
        <v>171</v>
      </c>
      <c r="AC686" s="104" t="s">
        <v>172</v>
      </c>
    </row>
    <row r="687" spans="1:29" ht="25.5" customHeight="1" x14ac:dyDescent="0.35">
      <c r="A687" s="188"/>
      <c r="B687" s="190"/>
      <c r="C687" s="99" t="str">
        <f>IF(B687="","",IF(NOT(ISNUMBER(B687)),"DATA_PC invalida",IF(AND(ISNUMBER(parametros!$C$2),ISNUMBER(parametros!$D$2),B687&gt;=parametros!$C$2,B687&lt;=parametros!$D$2),"C0",IF(AND(ISNUMBER(parametros!$C$3),ISNUMBER(parametros!$D$3),B687&gt;=parametros!$C$3,B687&lt;=parametros!$D$3),"C1",IF(AND(ISNUMBER(parametros!$C$4),ISNUMBER(parametros!$D$4),B687&gt;=parametros!$C$4,B687&lt;=parametros!$D$4),"C2",IF(AND(ISNUMBER(parametros!$C$5),ISNUMBER(parametros!$D$5),B687&gt;=parametros!$C$5,B687&lt;=parametros!$D$5),"C3",IF(AND(ISNUMBER(parametros!$C$6),ISNUMBER(parametros!$D$6),B687&gt;=parametros!$C$6,B687&lt;=parametros!$D$6),"C4","Fora dos ciclos")))))))</f>
        <v/>
      </c>
      <c r="D687" s="100"/>
      <c r="E687" s="78" t="str">
        <f>IF(C687="","",IFERROR(VLOOKUP(C687,parametros!$A$11:$E$15,5,0),""))</f>
        <v/>
      </c>
      <c r="F687" s="79" t="str">
        <f t="shared" si="52"/>
        <v/>
      </c>
      <c r="G687" s="101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8"/>
      <c r="U687" s="218" t="str">
        <f t="shared" si="56"/>
        <v/>
      </c>
      <c r="V687" s="216" t="s">
        <v>47</v>
      </c>
      <c r="W687" s="102" t="s">
        <v>167</v>
      </c>
      <c r="X687" s="102" t="s">
        <v>168</v>
      </c>
      <c r="Y687" s="103" t="s">
        <v>169</v>
      </c>
      <c r="Z687" s="103" t="s">
        <v>170</v>
      </c>
      <c r="AA687" s="103" t="s">
        <v>47</v>
      </c>
      <c r="AB687" s="103" t="s">
        <v>171</v>
      </c>
      <c r="AC687" s="104" t="s">
        <v>172</v>
      </c>
    </row>
    <row r="688" spans="1:29" ht="25.5" customHeight="1" x14ac:dyDescent="0.35">
      <c r="A688" s="188"/>
      <c r="B688" s="190"/>
      <c r="C688" s="99" t="str">
        <f>IF(B688="","",IF(NOT(ISNUMBER(B688)),"DATA_PC invalida",IF(AND(ISNUMBER(parametros!$C$2),ISNUMBER(parametros!$D$2),B688&gt;=parametros!$C$2,B688&lt;=parametros!$D$2),"C0",IF(AND(ISNUMBER(parametros!$C$3),ISNUMBER(parametros!$D$3),B688&gt;=parametros!$C$3,B688&lt;=parametros!$D$3),"C1",IF(AND(ISNUMBER(parametros!$C$4),ISNUMBER(parametros!$D$4),B688&gt;=parametros!$C$4,B688&lt;=parametros!$D$4),"C2",IF(AND(ISNUMBER(parametros!$C$5),ISNUMBER(parametros!$D$5),B688&gt;=parametros!$C$5,B688&lt;=parametros!$D$5),"C3",IF(AND(ISNUMBER(parametros!$C$6),ISNUMBER(parametros!$D$6),B688&gt;=parametros!$C$6,B688&lt;=parametros!$D$6),"C4","Fora dos ciclos")))))))</f>
        <v/>
      </c>
      <c r="D688" s="100"/>
      <c r="E688" s="78" t="str">
        <f>IF(C688="","",IFERROR(VLOOKUP(C688,parametros!$A$11:$E$15,5,0),""))</f>
        <v/>
      </c>
      <c r="F688" s="79" t="str">
        <f t="shared" si="52"/>
        <v/>
      </c>
      <c r="G688" s="101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8"/>
      <c r="U688" s="218" t="str">
        <f t="shared" si="56"/>
        <v/>
      </c>
      <c r="V688" s="216" t="s">
        <v>47</v>
      </c>
      <c r="W688" s="102" t="s">
        <v>167</v>
      </c>
      <c r="X688" s="102" t="s">
        <v>168</v>
      </c>
      <c r="Y688" s="103" t="s">
        <v>169</v>
      </c>
      <c r="Z688" s="103" t="s">
        <v>170</v>
      </c>
      <c r="AA688" s="103" t="s">
        <v>47</v>
      </c>
      <c r="AB688" s="103" t="s">
        <v>171</v>
      </c>
      <c r="AC688" s="104" t="s">
        <v>172</v>
      </c>
    </row>
    <row r="689" spans="1:29" ht="25.5" customHeight="1" x14ac:dyDescent="0.35">
      <c r="A689" s="188"/>
      <c r="B689" s="190"/>
      <c r="C689" s="99" t="str">
        <f>IF(B689="","",IF(NOT(ISNUMBER(B689)),"DATA_PC invalida",IF(AND(ISNUMBER(parametros!$C$2),ISNUMBER(parametros!$D$2),B689&gt;=parametros!$C$2,B689&lt;=parametros!$D$2),"C0",IF(AND(ISNUMBER(parametros!$C$3),ISNUMBER(parametros!$D$3),B689&gt;=parametros!$C$3,B689&lt;=parametros!$D$3),"C1",IF(AND(ISNUMBER(parametros!$C$4),ISNUMBER(parametros!$D$4),B689&gt;=parametros!$C$4,B689&lt;=parametros!$D$4),"C2",IF(AND(ISNUMBER(parametros!$C$5),ISNUMBER(parametros!$D$5),B689&gt;=parametros!$C$5,B689&lt;=parametros!$D$5),"C3",IF(AND(ISNUMBER(parametros!$C$6),ISNUMBER(parametros!$D$6),B689&gt;=parametros!$C$6,B689&lt;=parametros!$D$6),"C4","Fora dos ciclos")))))))</f>
        <v/>
      </c>
      <c r="D689" s="100"/>
      <c r="E689" s="78" t="str">
        <f>IF(C689="","",IFERROR(VLOOKUP(C689,parametros!$A$11:$E$15,5,0),""))</f>
        <v/>
      </c>
      <c r="F689" s="79" t="str">
        <f t="shared" si="52"/>
        <v/>
      </c>
      <c r="G689" s="101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8"/>
      <c r="U689" s="218" t="str">
        <f t="shared" si="56"/>
        <v/>
      </c>
      <c r="V689" s="216" t="s">
        <v>47</v>
      </c>
      <c r="W689" s="102" t="s">
        <v>167</v>
      </c>
      <c r="X689" s="102" t="s">
        <v>168</v>
      </c>
      <c r="Y689" s="103" t="s">
        <v>169</v>
      </c>
      <c r="Z689" s="103" t="s">
        <v>170</v>
      </c>
      <c r="AA689" s="103" t="s">
        <v>47</v>
      </c>
      <c r="AB689" s="103" t="s">
        <v>171</v>
      </c>
      <c r="AC689" s="104" t="s">
        <v>172</v>
      </c>
    </row>
    <row r="690" spans="1:29" ht="25.5" customHeight="1" x14ac:dyDescent="0.35">
      <c r="A690" s="188"/>
      <c r="B690" s="190"/>
      <c r="C690" s="99" t="str">
        <f>IF(B690="","",IF(NOT(ISNUMBER(B690)),"DATA_PC invalida",IF(AND(ISNUMBER(parametros!$C$2),ISNUMBER(parametros!$D$2),B690&gt;=parametros!$C$2,B690&lt;=parametros!$D$2),"C0",IF(AND(ISNUMBER(parametros!$C$3),ISNUMBER(parametros!$D$3),B690&gt;=parametros!$C$3,B690&lt;=parametros!$D$3),"C1",IF(AND(ISNUMBER(parametros!$C$4),ISNUMBER(parametros!$D$4),B690&gt;=parametros!$C$4,B690&lt;=parametros!$D$4),"C2",IF(AND(ISNUMBER(parametros!$C$5),ISNUMBER(parametros!$D$5),B690&gt;=parametros!$C$5,B690&lt;=parametros!$D$5),"C3",IF(AND(ISNUMBER(parametros!$C$6),ISNUMBER(parametros!$D$6),B690&gt;=parametros!$C$6,B690&lt;=parametros!$D$6),"C4","Fora dos ciclos")))))))</f>
        <v/>
      </c>
      <c r="D690" s="100"/>
      <c r="E690" s="78" t="str">
        <f>IF(C690="","",IFERROR(VLOOKUP(C690,parametros!$A$11:$E$15,5,0),""))</f>
        <v/>
      </c>
      <c r="F690" s="79" t="str">
        <f t="shared" si="52"/>
        <v/>
      </c>
      <c r="G690" s="101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8"/>
      <c r="U690" s="218" t="str">
        <f t="shared" si="56"/>
        <v/>
      </c>
      <c r="V690" s="216" t="s">
        <v>47</v>
      </c>
      <c r="W690" s="102" t="s">
        <v>167</v>
      </c>
      <c r="X690" s="102" t="s">
        <v>168</v>
      </c>
      <c r="Y690" s="103" t="s">
        <v>169</v>
      </c>
      <c r="Z690" s="103" t="s">
        <v>170</v>
      </c>
      <c r="AA690" s="103" t="s">
        <v>47</v>
      </c>
      <c r="AB690" s="103" t="s">
        <v>171</v>
      </c>
      <c r="AC690" s="104" t="s">
        <v>172</v>
      </c>
    </row>
    <row r="691" spans="1:29" ht="25.5" customHeight="1" x14ac:dyDescent="0.35">
      <c r="A691" s="188"/>
      <c r="B691" s="190"/>
      <c r="C691" s="99" t="str">
        <f>IF(B691="","",IF(NOT(ISNUMBER(B691)),"DATA_PC invalida",IF(AND(ISNUMBER(parametros!$C$2),ISNUMBER(parametros!$D$2),B691&gt;=parametros!$C$2,B691&lt;=parametros!$D$2),"C0",IF(AND(ISNUMBER(parametros!$C$3),ISNUMBER(parametros!$D$3),B691&gt;=parametros!$C$3,B691&lt;=parametros!$D$3),"C1",IF(AND(ISNUMBER(parametros!$C$4),ISNUMBER(parametros!$D$4),B691&gt;=parametros!$C$4,B691&lt;=parametros!$D$4),"C2",IF(AND(ISNUMBER(parametros!$C$5),ISNUMBER(parametros!$D$5),B691&gt;=parametros!$C$5,B691&lt;=parametros!$D$5),"C3",IF(AND(ISNUMBER(parametros!$C$6),ISNUMBER(parametros!$D$6),B691&gt;=parametros!$C$6,B691&lt;=parametros!$D$6),"C4","Fora dos ciclos")))))))</f>
        <v/>
      </c>
      <c r="D691" s="100"/>
      <c r="E691" s="78" t="str">
        <f>IF(C691="","",IFERROR(VLOOKUP(C691,parametros!$A$11:$E$15,5,0),""))</f>
        <v/>
      </c>
      <c r="F691" s="79" t="str">
        <f t="shared" si="52"/>
        <v/>
      </c>
      <c r="G691" s="101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8"/>
      <c r="U691" s="218" t="str">
        <f t="shared" si="56"/>
        <v/>
      </c>
      <c r="V691" s="216" t="s">
        <v>47</v>
      </c>
      <c r="W691" s="102" t="s">
        <v>167</v>
      </c>
      <c r="X691" s="102" t="s">
        <v>168</v>
      </c>
      <c r="Y691" s="103" t="s">
        <v>169</v>
      </c>
      <c r="Z691" s="103" t="s">
        <v>170</v>
      </c>
      <c r="AA691" s="103" t="s">
        <v>47</v>
      </c>
      <c r="AB691" s="103" t="s">
        <v>171</v>
      </c>
      <c r="AC691" s="104" t="s">
        <v>172</v>
      </c>
    </row>
    <row r="692" spans="1:29" ht="25.5" customHeight="1" x14ac:dyDescent="0.35">
      <c r="A692" s="188"/>
      <c r="B692" s="190"/>
      <c r="C692" s="99" t="str">
        <f>IF(B692="","",IF(NOT(ISNUMBER(B692)),"DATA_PC invalida",IF(AND(ISNUMBER(parametros!$C$2),ISNUMBER(parametros!$D$2),B692&gt;=parametros!$C$2,B692&lt;=parametros!$D$2),"C0",IF(AND(ISNUMBER(parametros!$C$3),ISNUMBER(parametros!$D$3),B692&gt;=parametros!$C$3,B692&lt;=parametros!$D$3),"C1",IF(AND(ISNUMBER(parametros!$C$4),ISNUMBER(parametros!$D$4),B692&gt;=parametros!$C$4,B692&lt;=parametros!$D$4),"C2",IF(AND(ISNUMBER(parametros!$C$5),ISNUMBER(parametros!$D$5),B692&gt;=parametros!$C$5,B692&lt;=parametros!$D$5),"C3",IF(AND(ISNUMBER(parametros!$C$6),ISNUMBER(parametros!$D$6),B692&gt;=parametros!$C$6,B692&lt;=parametros!$D$6),"C4","Fora dos ciclos")))))))</f>
        <v/>
      </c>
      <c r="D692" s="100"/>
      <c r="E692" s="78" t="str">
        <f>IF(C692="","",IFERROR(VLOOKUP(C692,parametros!$A$11:$E$15,5,0),""))</f>
        <v/>
      </c>
      <c r="F692" s="79" t="str">
        <f t="shared" si="52"/>
        <v/>
      </c>
      <c r="G692" s="101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8"/>
      <c r="U692" s="218" t="str">
        <f t="shared" si="56"/>
        <v/>
      </c>
      <c r="V692" s="216" t="s">
        <v>47</v>
      </c>
      <c r="W692" s="102" t="s">
        <v>167</v>
      </c>
      <c r="X692" s="102" t="s">
        <v>168</v>
      </c>
      <c r="Y692" s="103" t="s">
        <v>169</v>
      </c>
      <c r="Z692" s="103" t="s">
        <v>170</v>
      </c>
      <c r="AA692" s="103" t="s">
        <v>47</v>
      </c>
      <c r="AB692" s="103" t="s">
        <v>171</v>
      </c>
      <c r="AC692" s="104" t="s">
        <v>172</v>
      </c>
    </row>
    <row r="693" spans="1:29" ht="25.5" customHeight="1" x14ac:dyDescent="0.35">
      <c r="A693" s="188"/>
      <c r="B693" s="190"/>
      <c r="C693" s="99" t="str">
        <f>IF(B693="","",IF(NOT(ISNUMBER(B693)),"DATA_PC invalida",IF(AND(ISNUMBER(parametros!$C$2),ISNUMBER(parametros!$D$2),B693&gt;=parametros!$C$2,B693&lt;=parametros!$D$2),"C0",IF(AND(ISNUMBER(parametros!$C$3),ISNUMBER(parametros!$D$3),B693&gt;=parametros!$C$3,B693&lt;=parametros!$D$3),"C1",IF(AND(ISNUMBER(parametros!$C$4),ISNUMBER(parametros!$D$4),B693&gt;=parametros!$C$4,B693&lt;=parametros!$D$4),"C2",IF(AND(ISNUMBER(parametros!$C$5),ISNUMBER(parametros!$D$5),B693&gt;=parametros!$C$5,B693&lt;=parametros!$D$5),"C3",IF(AND(ISNUMBER(parametros!$C$6),ISNUMBER(parametros!$D$6),B693&gt;=parametros!$C$6,B693&lt;=parametros!$D$6),"C4","Fora dos ciclos")))))))</f>
        <v/>
      </c>
      <c r="D693" s="100"/>
      <c r="E693" s="78" t="str">
        <f>IF(C693="","",IFERROR(VLOOKUP(C693,parametros!$A$11:$E$15,5,0),""))</f>
        <v/>
      </c>
      <c r="F693" s="79" t="str">
        <f t="shared" si="52"/>
        <v/>
      </c>
      <c r="G693" s="101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8"/>
      <c r="U693" s="218" t="str">
        <f t="shared" si="56"/>
        <v/>
      </c>
      <c r="V693" s="216" t="s">
        <v>47</v>
      </c>
      <c r="W693" s="102" t="s">
        <v>167</v>
      </c>
      <c r="X693" s="102" t="s">
        <v>168</v>
      </c>
      <c r="Y693" s="103" t="s">
        <v>169</v>
      </c>
      <c r="Z693" s="103" t="s">
        <v>170</v>
      </c>
      <c r="AA693" s="103" t="s">
        <v>47</v>
      </c>
      <c r="AB693" s="103" t="s">
        <v>171</v>
      </c>
      <c r="AC693" s="104" t="s">
        <v>172</v>
      </c>
    </row>
    <row r="694" spans="1:29" ht="25.5" customHeight="1" x14ac:dyDescent="0.35">
      <c r="A694" s="188"/>
      <c r="B694" s="190"/>
      <c r="C694" s="99" t="str">
        <f>IF(B694="","",IF(NOT(ISNUMBER(B694)),"DATA_PC invalida",IF(AND(ISNUMBER(parametros!$C$2),ISNUMBER(parametros!$D$2),B694&gt;=parametros!$C$2,B694&lt;=parametros!$D$2),"C0",IF(AND(ISNUMBER(parametros!$C$3),ISNUMBER(parametros!$D$3),B694&gt;=parametros!$C$3,B694&lt;=parametros!$D$3),"C1",IF(AND(ISNUMBER(parametros!$C$4),ISNUMBER(parametros!$D$4),B694&gt;=parametros!$C$4,B694&lt;=parametros!$D$4),"C2",IF(AND(ISNUMBER(parametros!$C$5),ISNUMBER(parametros!$D$5),B694&gt;=parametros!$C$5,B694&lt;=parametros!$D$5),"C3",IF(AND(ISNUMBER(parametros!$C$6),ISNUMBER(parametros!$D$6),B694&gt;=parametros!$C$6,B694&lt;=parametros!$D$6),"C4","Fora dos ciclos")))))))</f>
        <v/>
      </c>
      <c r="D694" s="100"/>
      <c r="E694" s="78" t="str">
        <f>IF(C694="","",IFERROR(VLOOKUP(C694,parametros!$A$11:$E$15,5,0),""))</f>
        <v/>
      </c>
      <c r="F694" s="79" t="str">
        <f t="shared" si="52"/>
        <v/>
      </c>
      <c r="G694" s="101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8"/>
      <c r="U694" s="218" t="str">
        <f t="shared" si="56"/>
        <v/>
      </c>
      <c r="V694" s="216" t="s">
        <v>47</v>
      </c>
      <c r="W694" s="102" t="s">
        <v>167</v>
      </c>
      <c r="X694" s="102" t="s">
        <v>168</v>
      </c>
      <c r="Y694" s="103" t="s">
        <v>169</v>
      </c>
      <c r="Z694" s="103" t="s">
        <v>170</v>
      </c>
      <c r="AA694" s="103" t="s">
        <v>47</v>
      </c>
      <c r="AB694" s="103" t="s">
        <v>171</v>
      </c>
      <c r="AC694" s="104" t="s">
        <v>172</v>
      </c>
    </row>
    <row r="695" spans="1:29" ht="25.5" customHeight="1" x14ac:dyDescent="0.35">
      <c r="A695" s="188"/>
      <c r="B695" s="190"/>
      <c r="C695" s="99" t="str">
        <f>IF(B695="","",IF(NOT(ISNUMBER(B695)),"DATA_PC invalida",IF(AND(ISNUMBER(parametros!$C$2),ISNUMBER(parametros!$D$2),B695&gt;=parametros!$C$2,B695&lt;=parametros!$D$2),"C0",IF(AND(ISNUMBER(parametros!$C$3),ISNUMBER(parametros!$D$3),B695&gt;=parametros!$C$3,B695&lt;=parametros!$D$3),"C1",IF(AND(ISNUMBER(parametros!$C$4),ISNUMBER(parametros!$D$4),B695&gt;=parametros!$C$4,B695&lt;=parametros!$D$4),"C2",IF(AND(ISNUMBER(parametros!$C$5),ISNUMBER(parametros!$D$5),B695&gt;=parametros!$C$5,B695&lt;=parametros!$D$5),"C3",IF(AND(ISNUMBER(parametros!$C$6),ISNUMBER(parametros!$D$6),B695&gt;=parametros!$C$6,B695&lt;=parametros!$D$6),"C4","Fora dos ciclos")))))))</f>
        <v/>
      </c>
      <c r="D695" s="100"/>
      <c r="E695" s="78" t="str">
        <f>IF(C695="","",IFERROR(VLOOKUP(C695,parametros!$A$11:$E$15,5,0),""))</f>
        <v/>
      </c>
      <c r="F695" s="79" t="str">
        <f t="shared" si="52"/>
        <v/>
      </c>
      <c r="G695" s="101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8"/>
      <c r="U695" s="218" t="str">
        <f t="shared" si="56"/>
        <v/>
      </c>
      <c r="V695" s="216" t="s">
        <v>47</v>
      </c>
      <c r="W695" s="102" t="s">
        <v>167</v>
      </c>
      <c r="X695" s="102" t="s">
        <v>168</v>
      </c>
      <c r="Y695" s="103" t="s">
        <v>169</v>
      </c>
      <c r="Z695" s="103" t="s">
        <v>170</v>
      </c>
      <c r="AA695" s="103" t="s">
        <v>47</v>
      </c>
      <c r="AB695" s="103" t="s">
        <v>171</v>
      </c>
      <c r="AC695" s="104" t="s">
        <v>172</v>
      </c>
    </row>
    <row r="696" spans="1:29" ht="25.5" customHeight="1" x14ac:dyDescent="0.35">
      <c r="A696" s="188"/>
      <c r="B696" s="190"/>
      <c r="C696" s="99" t="str">
        <f>IF(B696="","",IF(NOT(ISNUMBER(B696)),"DATA_PC invalida",IF(AND(ISNUMBER(parametros!$C$2),ISNUMBER(parametros!$D$2),B696&gt;=parametros!$C$2,B696&lt;=parametros!$D$2),"C0",IF(AND(ISNUMBER(parametros!$C$3),ISNUMBER(parametros!$D$3),B696&gt;=parametros!$C$3,B696&lt;=parametros!$D$3),"C1",IF(AND(ISNUMBER(parametros!$C$4),ISNUMBER(parametros!$D$4),B696&gt;=parametros!$C$4,B696&lt;=parametros!$D$4),"C2",IF(AND(ISNUMBER(parametros!$C$5),ISNUMBER(parametros!$D$5),B696&gt;=parametros!$C$5,B696&lt;=parametros!$D$5),"C3",IF(AND(ISNUMBER(parametros!$C$6),ISNUMBER(parametros!$D$6),B696&gt;=parametros!$C$6,B696&lt;=parametros!$D$6),"C4","Fora dos ciclos")))))))</f>
        <v/>
      </c>
      <c r="D696" s="100"/>
      <c r="E696" s="78" t="str">
        <f>IF(C696="","",IFERROR(VLOOKUP(C696,parametros!$A$11:$E$15,5,0),""))</f>
        <v/>
      </c>
      <c r="F696" s="79" t="str">
        <f t="shared" si="52"/>
        <v/>
      </c>
      <c r="G696" s="101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8"/>
      <c r="U696" s="218" t="str">
        <f t="shared" si="56"/>
        <v/>
      </c>
      <c r="V696" s="216" t="s">
        <v>47</v>
      </c>
      <c r="W696" s="102" t="s">
        <v>167</v>
      </c>
      <c r="X696" s="102" t="s">
        <v>168</v>
      </c>
      <c r="Y696" s="103" t="s">
        <v>169</v>
      </c>
      <c r="Z696" s="103" t="s">
        <v>170</v>
      </c>
      <c r="AA696" s="103" t="s">
        <v>47</v>
      </c>
      <c r="AB696" s="103" t="s">
        <v>171</v>
      </c>
      <c r="AC696" s="104" t="s">
        <v>172</v>
      </c>
    </row>
    <row r="697" spans="1:29" ht="25.5" customHeight="1" x14ac:dyDescent="0.35">
      <c r="A697" s="188"/>
      <c r="B697" s="190"/>
      <c r="C697" s="99" t="str">
        <f>IF(B697="","",IF(NOT(ISNUMBER(B697)),"DATA_PC invalida",IF(AND(ISNUMBER(parametros!$C$2),ISNUMBER(parametros!$D$2),B697&gt;=parametros!$C$2,B697&lt;=parametros!$D$2),"C0",IF(AND(ISNUMBER(parametros!$C$3),ISNUMBER(parametros!$D$3),B697&gt;=parametros!$C$3,B697&lt;=parametros!$D$3),"C1",IF(AND(ISNUMBER(parametros!$C$4),ISNUMBER(parametros!$D$4),B697&gt;=parametros!$C$4,B697&lt;=parametros!$D$4),"C2",IF(AND(ISNUMBER(parametros!$C$5),ISNUMBER(parametros!$D$5),B697&gt;=parametros!$C$5,B697&lt;=parametros!$D$5),"C3",IF(AND(ISNUMBER(parametros!$C$6),ISNUMBER(parametros!$D$6),B697&gt;=parametros!$C$6,B697&lt;=parametros!$D$6),"C4","Fora dos ciclos")))))))</f>
        <v/>
      </c>
      <c r="D697" s="100"/>
      <c r="E697" s="78" t="str">
        <f>IF(C697="","",IFERROR(VLOOKUP(C697,parametros!$A$11:$E$15,5,0),""))</f>
        <v/>
      </c>
      <c r="F697" s="79" t="str">
        <f t="shared" si="52"/>
        <v/>
      </c>
      <c r="G697" s="101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8"/>
      <c r="U697" s="218" t="str">
        <f t="shared" si="56"/>
        <v/>
      </c>
      <c r="V697" s="216" t="s">
        <v>47</v>
      </c>
      <c r="W697" s="102" t="s">
        <v>167</v>
      </c>
      <c r="X697" s="102" t="s">
        <v>168</v>
      </c>
      <c r="Y697" s="103" t="s">
        <v>169</v>
      </c>
      <c r="Z697" s="103" t="s">
        <v>170</v>
      </c>
      <c r="AA697" s="103" t="s">
        <v>47</v>
      </c>
      <c r="AB697" s="103" t="s">
        <v>171</v>
      </c>
      <c r="AC697" s="104" t="s">
        <v>172</v>
      </c>
    </row>
    <row r="698" spans="1:29" ht="25.5" customHeight="1" x14ac:dyDescent="0.35">
      <c r="A698" s="188"/>
      <c r="B698" s="190"/>
      <c r="C698" s="99" t="str">
        <f>IF(B698="","",IF(NOT(ISNUMBER(B698)),"DATA_PC invalida",IF(AND(ISNUMBER(parametros!$C$2),ISNUMBER(parametros!$D$2),B698&gt;=parametros!$C$2,B698&lt;=parametros!$D$2),"C0",IF(AND(ISNUMBER(parametros!$C$3),ISNUMBER(parametros!$D$3),B698&gt;=parametros!$C$3,B698&lt;=parametros!$D$3),"C1",IF(AND(ISNUMBER(parametros!$C$4),ISNUMBER(parametros!$D$4),B698&gt;=parametros!$C$4,B698&lt;=parametros!$D$4),"C2",IF(AND(ISNUMBER(parametros!$C$5),ISNUMBER(parametros!$D$5),B698&gt;=parametros!$C$5,B698&lt;=parametros!$D$5),"C3",IF(AND(ISNUMBER(parametros!$C$6),ISNUMBER(parametros!$D$6),B698&gt;=parametros!$C$6,B698&lt;=parametros!$D$6),"C4","Fora dos ciclos")))))))</f>
        <v/>
      </c>
      <c r="D698" s="100"/>
      <c r="E698" s="78" t="str">
        <f>IF(C698="","",IFERROR(VLOOKUP(C698,parametros!$A$11:$E$15,5,0),""))</f>
        <v/>
      </c>
      <c r="F698" s="79" t="str">
        <f t="shared" si="52"/>
        <v/>
      </c>
      <c r="G698" s="101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8"/>
      <c r="U698" s="218" t="str">
        <f t="shared" si="56"/>
        <v/>
      </c>
      <c r="V698" s="216" t="s">
        <v>47</v>
      </c>
      <c r="W698" s="102" t="s">
        <v>167</v>
      </c>
      <c r="X698" s="102" t="s">
        <v>168</v>
      </c>
      <c r="Y698" s="103" t="s">
        <v>169</v>
      </c>
      <c r="Z698" s="103" t="s">
        <v>170</v>
      </c>
      <c r="AA698" s="103" t="s">
        <v>47</v>
      </c>
      <c r="AB698" s="103" t="s">
        <v>171</v>
      </c>
      <c r="AC698" s="104" t="s">
        <v>172</v>
      </c>
    </row>
    <row r="699" spans="1:29" ht="25.5" customHeight="1" x14ac:dyDescent="0.35">
      <c r="A699" s="188"/>
      <c r="B699" s="190"/>
      <c r="C699" s="99" t="str">
        <f>IF(B699="","",IF(NOT(ISNUMBER(B699)),"DATA_PC invalida",IF(AND(ISNUMBER(parametros!$C$2),ISNUMBER(parametros!$D$2),B699&gt;=parametros!$C$2,B699&lt;=parametros!$D$2),"C0",IF(AND(ISNUMBER(parametros!$C$3),ISNUMBER(parametros!$D$3),B699&gt;=parametros!$C$3,B699&lt;=parametros!$D$3),"C1",IF(AND(ISNUMBER(parametros!$C$4),ISNUMBER(parametros!$D$4),B699&gt;=parametros!$C$4,B699&lt;=parametros!$D$4),"C2",IF(AND(ISNUMBER(parametros!$C$5),ISNUMBER(parametros!$D$5),B699&gt;=parametros!$C$5,B699&lt;=parametros!$D$5),"C3",IF(AND(ISNUMBER(parametros!$C$6),ISNUMBER(parametros!$D$6),B699&gt;=parametros!$C$6,B699&lt;=parametros!$D$6),"C4","Fora dos ciclos")))))))</f>
        <v/>
      </c>
      <c r="D699" s="100"/>
      <c r="E699" s="78" t="str">
        <f>IF(C699="","",IFERROR(VLOOKUP(C699,parametros!$A$11:$E$15,5,0),""))</f>
        <v/>
      </c>
      <c r="F699" s="79" t="str">
        <f t="shared" si="52"/>
        <v/>
      </c>
      <c r="G699" s="101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8"/>
      <c r="U699" s="218" t="str">
        <f t="shared" si="56"/>
        <v/>
      </c>
      <c r="V699" s="216" t="s">
        <v>47</v>
      </c>
      <c r="W699" s="102" t="s">
        <v>167</v>
      </c>
      <c r="X699" s="102" t="s">
        <v>168</v>
      </c>
      <c r="Y699" s="103" t="s">
        <v>169</v>
      </c>
      <c r="Z699" s="103" t="s">
        <v>170</v>
      </c>
      <c r="AA699" s="103" t="s">
        <v>47</v>
      </c>
      <c r="AB699" s="103" t="s">
        <v>171</v>
      </c>
      <c r="AC699" s="104" t="s">
        <v>172</v>
      </c>
    </row>
    <row r="700" spans="1:29" ht="25.5" customHeight="1" x14ac:dyDescent="0.35">
      <c r="A700" s="188"/>
      <c r="B700" s="190"/>
      <c r="C700" s="99" t="str">
        <f>IF(B700="","",IF(NOT(ISNUMBER(B700)),"DATA_PC invalida",IF(AND(ISNUMBER(parametros!$C$2),ISNUMBER(parametros!$D$2),B700&gt;=parametros!$C$2,B700&lt;=parametros!$D$2),"C0",IF(AND(ISNUMBER(parametros!$C$3),ISNUMBER(parametros!$D$3),B700&gt;=parametros!$C$3,B700&lt;=parametros!$D$3),"C1",IF(AND(ISNUMBER(parametros!$C$4),ISNUMBER(parametros!$D$4),B700&gt;=parametros!$C$4,B700&lt;=parametros!$D$4),"C2",IF(AND(ISNUMBER(parametros!$C$5),ISNUMBER(parametros!$D$5),B700&gt;=parametros!$C$5,B700&lt;=parametros!$D$5),"C3",IF(AND(ISNUMBER(parametros!$C$6),ISNUMBER(parametros!$D$6),B700&gt;=parametros!$C$6,B700&lt;=parametros!$D$6),"C4","Fora dos ciclos")))))))</f>
        <v/>
      </c>
      <c r="D700" s="100"/>
      <c r="E700" s="78" t="str">
        <f>IF(C700="","",IFERROR(VLOOKUP(C700,parametros!$A$11:$E$15,5,0),""))</f>
        <v/>
      </c>
      <c r="F700" s="79" t="str">
        <f t="shared" si="52"/>
        <v/>
      </c>
      <c r="G700" s="101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8"/>
      <c r="U700" s="218" t="str">
        <f t="shared" si="56"/>
        <v/>
      </c>
      <c r="V700" s="216" t="s">
        <v>47</v>
      </c>
      <c r="W700" s="102" t="s">
        <v>167</v>
      </c>
      <c r="X700" s="102" t="s">
        <v>168</v>
      </c>
      <c r="Y700" s="103" t="s">
        <v>169</v>
      </c>
      <c r="Z700" s="103" t="s">
        <v>170</v>
      </c>
      <c r="AA700" s="103" t="s">
        <v>47</v>
      </c>
      <c r="AB700" s="103" t="s">
        <v>171</v>
      </c>
      <c r="AC700" s="104" t="s">
        <v>172</v>
      </c>
    </row>
    <row r="701" spans="1:29" ht="25.5" customHeight="1" x14ac:dyDescent="0.35">
      <c r="A701" s="188"/>
      <c r="B701" s="190"/>
      <c r="C701" s="99" t="str">
        <f>IF(B701="","",IF(NOT(ISNUMBER(B701)),"DATA_PC invalida",IF(AND(ISNUMBER(parametros!$C$2),ISNUMBER(parametros!$D$2),B701&gt;=parametros!$C$2,B701&lt;=parametros!$D$2),"C0",IF(AND(ISNUMBER(parametros!$C$3),ISNUMBER(parametros!$D$3),B701&gt;=parametros!$C$3,B701&lt;=parametros!$D$3),"C1",IF(AND(ISNUMBER(parametros!$C$4),ISNUMBER(parametros!$D$4),B701&gt;=parametros!$C$4,B701&lt;=parametros!$D$4),"C2",IF(AND(ISNUMBER(parametros!$C$5),ISNUMBER(parametros!$D$5),B701&gt;=parametros!$C$5,B701&lt;=parametros!$D$5),"C3",IF(AND(ISNUMBER(parametros!$C$6),ISNUMBER(parametros!$D$6),B701&gt;=parametros!$C$6,B701&lt;=parametros!$D$6),"C4","Fora dos ciclos")))))))</f>
        <v/>
      </c>
      <c r="D701" s="100"/>
      <c r="E701" s="78" t="str">
        <f>IF(C701="","",IFERROR(VLOOKUP(C701,parametros!$A$11:$E$15,5,0),""))</f>
        <v/>
      </c>
      <c r="F701" s="79" t="str">
        <f t="shared" si="52"/>
        <v/>
      </c>
      <c r="G701" s="101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8"/>
      <c r="U701" s="218" t="str">
        <f t="shared" si="56"/>
        <v/>
      </c>
      <c r="V701" s="216" t="s">
        <v>47</v>
      </c>
      <c r="W701" s="102" t="s">
        <v>167</v>
      </c>
      <c r="X701" s="102" t="s">
        <v>168</v>
      </c>
      <c r="Y701" s="103" t="s">
        <v>169</v>
      </c>
      <c r="Z701" s="103" t="s">
        <v>170</v>
      </c>
      <c r="AA701" s="103" t="s">
        <v>47</v>
      </c>
      <c r="AB701" s="103" t="s">
        <v>171</v>
      </c>
      <c r="AC701" s="104" t="s">
        <v>172</v>
      </c>
    </row>
    <row r="702" spans="1:29" ht="25.5" customHeight="1" x14ac:dyDescent="0.35">
      <c r="A702" s="188"/>
      <c r="B702" s="190"/>
      <c r="C702" s="99" t="str">
        <f>IF(B702="","",IF(NOT(ISNUMBER(B702)),"DATA_PC invalida",IF(AND(ISNUMBER(parametros!$C$2),ISNUMBER(parametros!$D$2),B702&gt;=parametros!$C$2,B702&lt;=parametros!$D$2),"C0",IF(AND(ISNUMBER(parametros!$C$3),ISNUMBER(parametros!$D$3),B702&gt;=parametros!$C$3,B702&lt;=parametros!$D$3),"C1",IF(AND(ISNUMBER(parametros!$C$4),ISNUMBER(parametros!$D$4),B702&gt;=parametros!$C$4,B702&lt;=parametros!$D$4),"C2",IF(AND(ISNUMBER(parametros!$C$5),ISNUMBER(parametros!$D$5),B702&gt;=parametros!$C$5,B702&lt;=parametros!$D$5),"C3",IF(AND(ISNUMBER(parametros!$C$6),ISNUMBER(parametros!$D$6),B702&gt;=parametros!$C$6,B702&lt;=parametros!$D$6),"C4","Fora dos ciclos")))))))</f>
        <v/>
      </c>
      <c r="D702" s="100"/>
      <c r="E702" s="78" t="str">
        <f>IF(C702="","",IFERROR(VLOOKUP(C702,parametros!$A$11:$E$15,5,0),""))</f>
        <v/>
      </c>
      <c r="F702" s="79" t="str">
        <f t="shared" si="52"/>
        <v/>
      </c>
      <c r="G702" s="101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8"/>
      <c r="U702" s="218" t="str">
        <f t="shared" si="56"/>
        <v/>
      </c>
      <c r="V702" s="216" t="s">
        <v>47</v>
      </c>
      <c r="W702" s="102" t="s">
        <v>167</v>
      </c>
      <c r="X702" s="102" t="s">
        <v>168</v>
      </c>
      <c r="Y702" s="103" t="s">
        <v>169</v>
      </c>
      <c r="Z702" s="103" t="s">
        <v>170</v>
      </c>
      <c r="AA702" s="103" t="s">
        <v>47</v>
      </c>
      <c r="AB702" s="103" t="s">
        <v>171</v>
      </c>
      <c r="AC702" s="104" t="s">
        <v>172</v>
      </c>
    </row>
    <row r="703" spans="1:29" ht="25.5" customHeight="1" x14ac:dyDescent="0.35">
      <c r="A703" s="188"/>
      <c r="B703" s="190"/>
      <c r="C703" s="99" t="str">
        <f>IF(B703="","",IF(NOT(ISNUMBER(B703)),"DATA_PC invalida",IF(AND(ISNUMBER(parametros!$C$2),ISNUMBER(parametros!$D$2),B703&gt;=parametros!$C$2,B703&lt;=parametros!$D$2),"C0",IF(AND(ISNUMBER(parametros!$C$3),ISNUMBER(parametros!$D$3),B703&gt;=parametros!$C$3,B703&lt;=parametros!$D$3),"C1",IF(AND(ISNUMBER(parametros!$C$4),ISNUMBER(parametros!$D$4),B703&gt;=parametros!$C$4,B703&lt;=parametros!$D$4),"C2",IF(AND(ISNUMBER(parametros!$C$5),ISNUMBER(parametros!$D$5),B703&gt;=parametros!$C$5,B703&lt;=parametros!$D$5),"C3",IF(AND(ISNUMBER(parametros!$C$6),ISNUMBER(parametros!$D$6),B703&gt;=parametros!$C$6,B703&lt;=parametros!$D$6),"C4","Fora dos ciclos")))))))</f>
        <v/>
      </c>
      <c r="D703" s="100"/>
      <c r="E703" s="78" t="str">
        <f>IF(C703="","",IFERROR(VLOOKUP(C703,parametros!$A$11:$E$15,5,0),""))</f>
        <v/>
      </c>
      <c r="F703" s="79" t="str">
        <f t="shared" si="52"/>
        <v/>
      </c>
      <c r="G703" s="101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8"/>
      <c r="U703" s="218" t="str">
        <f t="shared" si="56"/>
        <v/>
      </c>
      <c r="V703" s="216" t="s">
        <v>47</v>
      </c>
      <c r="W703" s="102" t="s">
        <v>167</v>
      </c>
      <c r="X703" s="102" t="s">
        <v>168</v>
      </c>
      <c r="Y703" s="103" t="s">
        <v>169</v>
      </c>
      <c r="Z703" s="103" t="s">
        <v>170</v>
      </c>
      <c r="AA703" s="103" t="s">
        <v>47</v>
      </c>
      <c r="AB703" s="103" t="s">
        <v>171</v>
      </c>
      <c r="AC703" s="104" t="s">
        <v>172</v>
      </c>
    </row>
    <row r="704" spans="1:29" ht="25.5" customHeight="1" x14ac:dyDescent="0.35">
      <c r="A704" s="188"/>
      <c r="B704" s="190"/>
      <c r="C704" s="99" t="str">
        <f>IF(B704="","",IF(NOT(ISNUMBER(B704)),"DATA_PC invalida",IF(AND(ISNUMBER(parametros!$C$2),ISNUMBER(parametros!$D$2),B704&gt;=parametros!$C$2,B704&lt;=parametros!$D$2),"C0",IF(AND(ISNUMBER(parametros!$C$3),ISNUMBER(parametros!$D$3),B704&gt;=parametros!$C$3,B704&lt;=parametros!$D$3),"C1",IF(AND(ISNUMBER(parametros!$C$4),ISNUMBER(parametros!$D$4),B704&gt;=parametros!$C$4,B704&lt;=parametros!$D$4),"C2",IF(AND(ISNUMBER(parametros!$C$5),ISNUMBER(parametros!$D$5),B704&gt;=parametros!$C$5,B704&lt;=parametros!$D$5),"C3",IF(AND(ISNUMBER(parametros!$C$6),ISNUMBER(parametros!$D$6),B704&gt;=parametros!$C$6,B704&lt;=parametros!$D$6),"C4","Fora dos ciclos")))))))</f>
        <v/>
      </c>
      <c r="D704" s="100"/>
      <c r="E704" s="78" t="str">
        <f>IF(C704="","",IFERROR(VLOOKUP(C704,parametros!$A$11:$E$15,5,0),""))</f>
        <v/>
      </c>
      <c r="F704" s="79" t="str">
        <f t="shared" si="52"/>
        <v/>
      </c>
      <c r="G704" s="101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8"/>
      <c r="U704" s="218" t="str">
        <f t="shared" si="56"/>
        <v/>
      </c>
      <c r="V704" s="216" t="s">
        <v>47</v>
      </c>
      <c r="W704" s="102" t="s">
        <v>167</v>
      </c>
      <c r="X704" s="102" t="s">
        <v>168</v>
      </c>
      <c r="Y704" s="103" t="s">
        <v>169</v>
      </c>
      <c r="Z704" s="103" t="s">
        <v>170</v>
      </c>
      <c r="AA704" s="103" t="s">
        <v>47</v>
      </c>
      <c r="AB704" s="103" t="s">
        <v>171</v>
      </c>
      <c r="AC704" s="104" t="s">
        <v>172</v>
      </c>
    </row>
    <row r="705" spans="1:29" ht="25.5" customHeight="1" x14ac:dyDescent="0.35">
      <c r="A705" s="188"/>
      <c r="B705" s="190"/>
      <c r="C705" s="99" t="str">
        <f>IF(B705="","",IF(NOT(ISNUMBER(B705)),"DATA_PC invalida",IF(AND(ISNUMBER(parametros!$C$2),ISNUMBER(parametros!$D$2),B705&gt;=parametros!$C$2,B705&lt;=parametros!$D$2),"C0",IF(AND(ISNUMBER(parametros!$C$3),ISNUMBER(parametros!$D$3),B705&gt;=parametros!$C$3,B705&lt;=parametros!$D$3),"C1",IF(AND(ISNUMBER(parametros!$C$4),ISNUMBER(parametros!$D$4),B705&gt;=parametros!$C$4,B705&lt;=parametros!$D$4),"C2",IF(AND(ISNUMBER(parametros!$C$5),ISNUMBER(parametros!$D$5),B705&gt;=parametros!$C$5,B705&lt;=parametros!$D$5),"C3",IF(AND(ISNUMBER(parametros!$C$6),ISNUMBER(parametros!$D$6),B705&gt;=parametros!$C$6,B705&lt;=parametros!$D$6),"C4","Fora dos ciclos")))))))</f>
        <v/>
      </c>
      <c r="D705" s="100"/>
      <c r="E705" s="78" t="str">
        <f>IF(C705="","",IFERROR(VLOOKUP(C705,parametros!$A$11:$E$15,5,0),""))</f>
        <v/>
      </c>
      <c r="F705" s="79" t="str">
        <f t="shared" si="52"/>
        <v/>
      </c>
      <c r="G705" s="101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8"/>
      <c r="U705" s="218" t="str">
        <f t="shared" si="56"/>
        <v/>
      </c>
      <c r="V705" s="216" t="s">
        <v>47</v>
      </c>
      <c r="W705" s="102" t="s">
        <v>167</v>
      </c>
      <c r="X705" s="102" t="s">
        <v>168</v>
      </c>
      <c r="Y705" s="103" t="s">
        <v>169</v>
      </c>
      <c r="Z705" s="103" t="s">
        <v>170</v>
      </c>
      <c r="AA705" s="103" t="s">
        <v>47</v>
      </c>
      <c r="AB705" s="103" t="s">
        <v>171</v>
      </c>
      <c r="AC705" s="104" t="s">
        <v>172</v>
      </c>
    </row>
    <row r="706" spans="1:29" ht="25.5" customHeight="1" x14ac:dyDescent="0.35">
      <c r="A706" s="188"/>
      <c r="B706" s="190"/>
      <c r="C706" s="99" t="str">
        <f>IF(B706="","",IF(NOT(ISNUMBER(B706)),"DATA_PC invalida",IF(AND(ISNUMBER(parametros!$C$2),ISNUMBER(parametros!$D$2),B706&gt;=parametros!$C$2,B706&lt;=parametros!$D$2),"C0",IF(AND(ISNUMBER(parametros!$C$3),ISNUMBER(parametros!$D$3),B706&gt;=parametros!$C$3,B706&lt;=parametros!$D$3),"C1",IF(AND(ISNUMBER(parametros!$C$4),ISNUMBER(parametros!$D$4),B706&gt;=parametros!$C$4,B706&lt;=parametros!$D$4),"C2",IF(AND(ISNUMBER(parametros!$C$5),ISNUMBER(parametros!$D$5),B706&gt;=parametros!$C$5,B706&lt;=parametros!$D$5),"C3",IF(AND(ISNUMBER(parametros!$C$6),ISNUMBER(parametros!$D$6),B706&gt;=parametros!$C$6,B706&lt;=parametros!$D$6),"C4","Fora dos ciclos")))))))</f>
        <v/>
      </c>
      <c r="D706" s="100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101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8"/>
      <c r="U706" s="218" t="str">
        <f t="shared" ref="U706:U769" si="61">IF(OR($D706="",$H706=""),"",ROUND($D706+$H706,2))</f>
        <v/>
      </c>
      <c r="V706" s="216" t="s">
        <v>47</v>
      </c>
      <c r="W706" s="102" t="s">
        <v>167</v>
      </c>
      <c r="X706" s="102" t="s">
        <v>168</v>
      </c>
      <c r="Y706" s="103" t="s">
        <v>169</v>
      </c>
      <c r="Z706" s="103" t="s">
        <v>170</v>
      </c>
      <c r="AA706" s="103" t="s">
        <v>47</v>
      </c>
      <c r="AB706" s="103" t="s">
        <v>171</v>
      </c>
      <c r="AC706" s="104" t="s">
        <v>172</v>
      </c>
    </row>
    <row r="707" spans="1:29" ht="25.5" customHeight="1" x14ac:dyDescent="0.35">
      <c r="A707" s="188"/>
      <c r="B707" s="190"/>
      <c r="C707" s="99" t="str">
        <f>IF(B707="","",IF(NOT(ISNUMBER(B707)),"DATA_PC invalida",IF(AND(ISNUMBER(parametros!$C$2),ISNUMBER(parametros!$D$2),B707&gt;=parametros!$C$2,B707&lt;=parametros!$D$2),"C0",IF(AND(ISNUMBER(parametros!$C$3),ISNUMBER(parametros!$D$3),B707&gt;=parametros!$C$3,B707&lt;=parametros!$D$3),"C1",IF(AND(ISNUMBER(parametros!$C$4),ISNUMBER(parametros!$D$4),B707&gt;=parametros!$C$4,B707&lt;=parametros!$D$4),"C2",IF(AND(ISNUMBER(parametros!$C$5),ISNUMBER(parametros!$D$5),B707&gt;=parametros!$C$5,B707&lt;=parametros!$D$5),"C3",IF(AND(ISNUMBER(parametros!$C$6),ISNUMBER(parametros!$D$6),B707&gt;=parametros!$C$6,B707&lt;=parametros!$D$6),"C4","Fora dos ciclos")))))))</f>
        <v/>
      </c>
      <c r="D707" s="100"/>
      <c r="E707" s="78" t="str">
        <f>IF(C707="","",IFERROR(VLOOKUP(C707,parametros!$A$11:$E$15,5,0),""))</f>
        <v/>
      </c>
      <c r="F707" s="79" t="str">
        <f t="shared" si="57"/>
        <v/>
      </c>
      <c r="G707" s="101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8"/>
      <c r="U707" s="218" t="str">
        <f t="shared" si="61"/>
        <v/>
      </c>
      <c r="V707" s="216" t="s">
        <v>47</v>
      </c>
      <c r="W707" s="102" t="s">
        <v>167</v>
      </c>
      <c r="X707" s="102" t="s">
        <v>168</v>
      </c>
      <c r="Y707" s="103" t="s">
        <v>169</v>
      </c>
      <c r="Z707" s="103" t="s">
        <v>170</v>
      </c>
      <c r="AA707" s="103" t="s">
        <v>47</v>
      </c>
      <c r="AB707" s="103" t="s">
        <v>171</v>
      </c>
      <c r="AC707" s="104" t="s">
        <v>172</v>
      </c>
    </row>
    <row r="708" spans="1:29" ht="25.5" customHeight="1" x14ac:dyDescent="0.35">
      <c r="A708" s="188"/>
      <c r="B708" s="190"/>
      <c r="C708" s="99" t="str">
        <f>IF(B708="","",IF(NOT(ISNUMBER(B708)),"DATA_PC invalida",IF(AND(ISNUMBER(parametros!$C$2),ISNUMBER(parametros!$D$2),B708&gt;=parametros!$C$2,B708&lt;=parametros!$D$2),"C0",IF(AND(ISNUMBER(parametros!$C$3),ISNUMBER(parametros!$D$3),B708&gt;=parametros!$C$3,B708&lt;=parametros!$D$3),"C1",IF(AND(ISNUMBER(parametros!$C$4),ISNUMBER(parametros!$D$4),B708&gt;=parametros!$C$4,B708&lt;=parametros!$D$4),"C2",IF(AND(ISNUMBER(parametros!$C$5),ISNUMBER(parametros!$D$5),B708&gt;=parametros!$C$5,B708&lt;=parametros!$D$5),"C3",IF(AND(ISNUMBER(parametros!$C$6),ISNUMBER(parametros!$D$6),B708&gt;=parametros!$C$6,B708&lt;=parametros!$D$6),"C4","Fora dos ciclos")))))))</f>
        <v/>
      </c>
      <c r="D708" s="100"/>
      <c r="E708" s="78" t="str">
        <f>IF(C708="","",IFERROR(VLOOKUP(C708,parametros!$A$11:$E$15,5,0),""))</f>
        <v/>
      </c>
      <c r="F708" s="79" t="str">
        <f t="shared" si="57"/>
        <v/>
      </c>
      <c r="G708" s="101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8"/>
      <c r="U708" s="218" t="str">
        <f t="shared" si="61"/>
        <v/>
      </c>
      <c r="V708" s="216" t="s">
        <v>47</v>
      </c>
      <c r="W708" s="102" t="s">
        <v>167</v>
      </c>
      <c r="X708" s="102" t="s">
        <v>168</v>
      </c>
      <c r="Y708" s="103" t="s">
        <v>169</v>
      </c>
      <c r="Z708" s="103" t="s">
        <v>170</v>
      </c>
      <c r="AA708" s="103" t="s">
        <v>47</v>
      </c>
      <c r="AB708" s="103" t="s">
        <v>171</v>
      </c>
      <c r="AC708" s="104" t="s">
        <v>172</v>
      </c>
    </row>
    <row r="709" spans="1:29" ht="25.5" customHeight="1" x14ac:dyDescent="0.35">
      <c r="A709" s="188"/>
      <c r="B709" s="190"/>
      <c r="C709" s="99" t="str">
        <f>IF(B709="","",IF(NOT(ISNUMBER(B709)),"DATA_PC invalida",IF(AND(ISNUMBER(parametros!$C$2),ISNUMBER(parametros!$D$2),B709&gt;=parametros!$C$2,B709&lt;=parametros!$D$2),"C0",IF(AND(ISNUMBER(parametros!$C$3),ISNUMBER(parametros!$D$3),B709&gt;=parametros!$C$3,B709&lt;=parametros!$D$3),"C1",IF(AND(ISNUMBER(parametros!$C$4),ISNUMBER(parametros!$D$4),B709&gt;=parametros!$C$4,B709&lt;=parametros!$D$4),"C2",IF(AND(ISNUMBER(parametros!$C$5),ISNUMBER(parametros!$D$5),B709&gt;=parametros!$C$5,B709&lt;=parametros!$D$5),"C3",IF(AND(ISNUMBER(parametros!$C$6),ISNUMBER(parametros!$D$6),B709&gt;=parametros!$C$6,B709&lt;=parametros!$D$6),"C4","Fora dos ciclos")))))))</f>
        <v/>
      </c>
      <c r="D709" s="100"/>
      <c r="E709" s="78" t="str">
        <f>IF(C709="","",IFERROR(VLOOKUP(C709,parametros!$A$11:$E$15,5,0),""))</f>
        <v/>
      </c>
      <c r="F709" s="79" t="str">
        <f t="shared" si="57"/>
        <v/>
      </c>
      <c r="G709" s="101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8"/>
      <c r="U709" s="218" t="str">
        <f t="shared" si="61"/>
        <v/>
      </c>
      <c r="V709" s="216" t="s">
        <v>47</v>
      </c>
      <c r="W709" s="102" t="s">
        <v>167</v>
      </c>
      <c r="X709" s="102" t="s">
        <v>168</v>
      </c>
      <c r="Y709" s="103" t="s">
        <v>169</v>
      </c>
      <c r="Z709" s="103" t="s">
        <v>170</v>
      </c>
      <c r="AA709" s="103" t="s">
        <v>47</v>
      </c>
      <c r="AB709" s="103" t="s">
        <v>171</v>
      </c>
      <c r="AC709" s="104" t="s">
        <v>172</v>
      </c>
    </row>
    <row r="710" spans="1:29" ht="25.5" customHeight="1" x14ac:dyDescent="0.35">
      <c r="A710" s="188"/>
      <c r="B710" s="190"/>
      <c r="C710" s="99" t="str">
        <f>IF(B710="","",IF(NOT(ISNUMBER(B710)),"DATA_PC invalida",IF(AND(ISNUMBER(parametros!$C$2),ISNUMBER(parametros!$D$2),B710&gt;=parametros!$C$2,B710&lt;=parametros!$D$2),"C0",IF(AND(ISNUMBER(parametros!$C$3),ISNUMBER(parametros!$D$3),B710&gt;=parametros!$C$3,B710&lt;=parametros!$D$3),"C1",IF(AND(ISNUMBER(parametros!$C$4),ISNUMBER(parametros!$D$4),B710&gt;=parametros!$C$4,B710&lt;=parametros!$D$4),"C2",IF(AND(ISNUMBER(parametros!$C$5),ISNUMBER(parametros!$D$5),B710&gt;=parametros!$C$5,B710&lt;=parametros!$D$5),"C3",IF(AND(ISNUMBER(parametros!$C$6),ISNUMBER(parametros!$D$6),B710&gt;=parametros!$C$6,B710&lt;=parametros!$D$6),"C4","Fora dos ciclos")))))))</f>
        <v/>
      </c>
      <c r="D710" s="100"/>
      <c r="E710" s="78" t="str">
        <f>IF(C710="","",IFERROR(VLOOKUP(C710,parametros!$A$11:$E$15,5,0),""))</f>
        <v/>
      </c>
      <c r="F710" s="79" t="str">
        <f t="shared" si="57"/>
        <v/>
      </c>
      <c r="G710" s="101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8"/>
      <c r="U710" s="218" t="str">
        <f t="shared" si="61"/>
        <v/>
      </c>
      <c r="V710" s="216" t="s">
        <v>47</v>
      </c>
      <c r="W710" s="102" t="s">
        <v>167</v>
      </c>
      <c r="X710" s="102" t="s">
        <v>168</v>
      </c>
      <c r="Y710" s="103" t="s">
        <v>169</v>
      </c>
      <c r="Z710" s="103" t="s">
        <v>170</v>
      </c>
      <c r="AA710" s="103" t="s">
        <v>47</v>
      </c>
      <c r="AB710" s="103" t="s">
        <v>171</v>
      </c>
      <c r="AC710" s="104" t="s">
        <v>172</v>
      </c>
    </row>
    <row r="711" spans="1:29" ht="25.5" customHeight="1" x14ac:dyDescent="0.35">
      <c r="A711" s="188"/>
      <c r="B711" s="190"/>
      <c r="C711" s="99" t="str">
        <f>IF(B711="","",IF(NOT(ISNUMBER(B711)),"DATA_PC invalida",IF(AND(ISNUMBER(parametros!$C$2),ISNUMBER(parametros!$D$2),B711&gt;=parametros!$C$2,B711&lt;=parametros!$D$2),"C0",IF(AND(ISNUMBER(parametros!$C$3),ISNUMBER(parametros!$D$3),B711&gt;=parametros!$C$3,B711&lt;=parametros!$D$3),"C1",IF(AND(ISNUMBER(parametros!$C$4),ISNUMBER(parametros!$D$4),B711&gt;=parametros!$C$4,B711&lt;=parametros!$D$4),"C2",IF(AND(ISNUMBER(parametros!$C$5),ISNUMBER(parametros!$D$5),B711&gt;=parametros!$C$5,B711&lt;=parametros!$D$5),"C3",IF(AND(ISNUMBER(parametros!$C$6),ISNUMBER(parametros!$D$6),B711&gt;=parametros!$C$6,B711&lt;=parametros!$D$6),"C4","Fora dos ciclos")))))))</f>
        <v/>
      </c>
      <c r="D711" s="100"/>
      <c r="E711" s="78" t="str">
        <f>IF(C711="","",IFERROR(VLOOKUP(C711,parametros!$A$11:$E$15,5,0),""))</f>
        <v/>
      </c>
      <c r="F711" s="79" t="str">
        <f t="shared" si="57"/>
        <v/>
      </c>
      <c r="G711" s="101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8"/>
      <c r="U711" s="218" t="str">
        <f t="shared" si="61"/>
        <v/>
      </c>
      <c r="V711" s="216" t="s">
        <v>47</v>
      </c>
      <c r="W711" s="102" t="s">
        <v>167</v>
      </c>
      <c r="X711" s="102" t="s">
        <v>168</v>
      </c>
      <c r="Y711" s="103" t="s">
        <v>169</v>
      </c>
      <c r="Z711" s="103" t="s">
        <v>170</v>
      </c>
      <c r="AA711" s="103" t="s">
        <v>47</v>
      </c>
      <c r="AB711" s="103" t="s">
        <v>171</v>
      </c>
      <c r="AC711" s="104" t="s">
        <v>172</v>
      </c>
    </row>
    <row r="712" spans="1:29" ht="25.5" customHeight="1" x14ac:dyDescent="0.35">
      <c r="A712" s="188"/>
      <c r="B712" s="190"/>
      <c r="C712" s="99" t="str">
        <f>IF(B712="","",IF(NOT(ISNUMBER(B712)),"DATA_PC invalida",IF(AND(ISNUMBER(parametros!$C$2),ISNUMBER(parametros!$D$2),B712&gt;=parametros!$C$2,B712&lt;=parametros!$D$2),"C0",IF(AND(ISNUMBER(parametros!$C$3),ISNUMBER(parametros!$D$3),B712&gt;=parametros!$C$3,B712&lt;=parametros!$D$3),"C1",IF(AND(ISNUMBER(parametros!$C$4),ISNUMBER(parametros!$D$4),B712&gt;=parametros!$C$4,B712&lt;=parametros!$D$4),"C2",IF(AND(ISNUMBER(parametros!$C$5),ISNUMBER(parametros!$D$5),B712&gt;=parametros!$C$5,B712&lt;=parametros!$D$5),"C3",IF(AND(ISNUMBER(parametros!$C$6),ISNUMBER(parametros!$D$6),B712&gt;=parametros!$C$6,B712&lt;=parametros!$D$6),"C4","Fora dos ciclos")))))))</f>
        <v/>
      </c>
      <c r="D712" s="100"/>
      <c r="E712" s="78" t="str">
        <f>IF(C712="","",IFERROR(VLOOKUP(C712,parametros!$A$11:$E$15,5,0),""))</f>
        <v/>
      </c>
      <c r="F712" s="79" t="str">
        <f t="shared" si="57"/>
        <v/>
      </c>
      <c r="G712" s="101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8"/>
      <c r="U712" s="218" t="str">
        <f t="shared" si="61"/>
        <v/>
      </c>
      <c r="V712" s="216" t="s">
        <v>47</v>
      </c>
      <c r="W712" s="102" t="s">
        <v>167</v>
      </c>
      <c r="X712" s="102" t="s">
        <v>168</v>
      </c>
      <c r="Y712" s="103" t="s">
        <v>169</v>
      </c>
      <c r="Z712" s="103" t="s">
        <v>170</v>
      </c>
      <c r="AA712" s="103" t="s">
        <v>47</v>
      </c>
      <c r="AB712" s="103" t="s">
        <v>171</v>
      </c>
      <c r="AC712" s="104" t="s">
        <v>172</v>
      </c>
    </row>
    <row r="713" spans="1:29" ht="25.5" customHeight="1" x14ac:dyDescent="0.35">
      <c r="A713" s="188"/>
      <c r="B713" s="190"/>
      <c r="C713" s="99" t="str">
        <f>IF(B713="","",IF(NOT(ISNUMBER(B713)),"DATA_PC invalida",IF(AND(ISNUMBER(parametros!$C$2),ISNUMBER(parametros!$D$2),B713&gt;=parametros!$C$2,B713&lt;=parametros!$D$2),"C0",IF(AND(ISNUMBER(parametros!$C$3),ISNUMBER(parametros!$D$3),B713&gt;=parametros!$C$3,B713&lt;=parametros!$D$3),"C1",IF(AND(ISNUMBER(parametros!$C$4),ISNUMBER(parametros!$D$4),B713&gt;=parametros!$C$4,B713&lt;=parametros!$D$4),"C2",IF(AND(ISNUMBER(parametros!$C$5),ISNUMBER(parametros!$D$5),B713&gt;=parametros!$C$5,B713&lt;=parametros!$D$5),"C3",IF(AND(ISNUMBER(parametros!$C$6),ISNUMBER(parametros!$D$6),B713&gt;=parametros!$C$6,B713&lt;=parametros!$D$6),"C4","Fora dos ciclos")))))))</f>
        <v/>
      </c>
      <c r="D713" s="100"/>
      <c r="E713" s="78" t="str">
        <f>IF(C713="","",IFERROR(VLOOKUP(C713,parametros!$A$11:$E$15,5,0),""))</f>
        <v/>
      </c>
      <c r="F713" s="79" t="str">
        <f t="shared" si="57"/>
        <v/>
      </c>
      <c r="G713" s="101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8"/>
      <c r="U713" s="218" t="str">
        <f t="shared" si="61"/>
        <v/>
      </c>
      <c r="V713" s="216" t="s">
        <v>47</v>
      </c>
      <c r="W713" s="102" t="s">
        <v>167</v>
      </c>
      <c r="X713" s="102" t="s">
        <v>168</v>
      </c>
      <c r="Y713" s="103" t="s">
        <v>169</v>
      </c>
      <c r="Z713" s="103" t="s">
        <v>170</v>
      </c>
      <c r="AA713" s="103" t="s">
        <v>47</v>
      </c>
      <c r="AB713" s="103" t="s">
        <v>171</v>
      </c>
      <c r="AC713" s="104" t="s">
        <v>172</v>
      </c>
    </row>
    <row r="714" spans="1:29" ht="25.5" customHeight="1" x14ac:dyDescent="0.35">
      <c r="A714" s="188"/>
      <c r="B714" s="190"/>
      <c r="C714" s="99" t="str">
        <f>IF(B714="","",IF(NOT(ISNUMBER(B714)),"DATA_PC invalida",IF(AND(ISNUMBER(parametros!$C$2),ISNUMBER(parametros!$D$2),B714&gt;=parametros!$C$2,B714&lt;=parametros!$D$2),"C0",IF(AND(ISNUMBER(parametros!$C$3),ISNUMBER(parametros!$D$3),B714&gt;=parametros!$C$3,B714&lt;=parametros!$D$3),"C1",IF(AND(ISNUMBER(parametros!$C$4),ISNUMBER(parametros!$D$4),B714&gt;=parametros!$C$4,B714&lt;=parametros!$D$4),"C2",IF(AND(ISNUMBER(parametros!$C$5),ISNUMBER(parametros!$D$5),B714&gt;=parametros!$C$5,B714&lt;=parametros!$D$5),"C3",IF(AND(ISNUMBER(parametros!$C$6),ISNUMBER(parametros!$D$6),B714&gt;=parametros!$C$6,B714&lt;=parametros!$D$6),"C4","Fora dos ciclos")))))))</f>
        <v/>
      </c>
      <c r="D714" s="100"/>
      <c r="E714" s="78" t="str">
        <f>IF(C714="","",IFERROR(VLOOKUP(C714,parametros!$A$11:$E$15,5,0),""))</f>
        <v/>
      </c>
      <c r="F714" s="79" t="str">
        <f t="shared" si="57"/>
        <v/>
      </c>
      <c r="G714" s="101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8"/>
      <c r="U714" s="218" t="str">
        <f t="shared" si="61"/>
        <v/>
      </c>
      <c r="V714" s="216" t="s">
        <v>47</v>
      </c>
      <c r="W714" s="102" t="s">
        <v>167</v>
      </c>
      <c r="X714" s="102" t="s">
        <v>168</v>
      </c>
      <c r="Y714" s="103" t="s">
        <v>169</v>
      </c>
      <c r="Z714" s="103" t="s">
        <v>170</v>
      </c>
      <c r="AA714" s="103" t="s">
        <v>47</v>
      </c>
      <c r="AB714" s="103" t="s">
        <v>171</v>
      </c>
      <c r="AC714" s="104" t="s">
        <v>172</v>
      </c>
    </row>
    <row r="715" spans="1:29" ht="25.5" customHeight="1" x14ac:dyDescent="0.35">
      <c r="A715" s="188"/>
      <c r="B715" s="190"/>
      <c r="C715" s="99" t="str">
        <f>IF(B715="","",IF(NOT(ISNUMBER(B715)),"DATA_PC invalida",IF(AND(ISNUMBER(parametros!$C$2),ISNUMBER(parametros!$D$2),B715&gt;=parametros!$C$2,B715&lt;=parametros!$D$2),"C0",IF(AND(ISNUMBER(parametros!$C$3),ISNUMBER(parametros!$D$3),B715&gt;=parametros!$C$3,B715&lt;=parametros!$D$3),"C1",IF(AND(ISNUMBER(parametros!$C$4),ISNUMBER(parametros!$D$4),B715&gt;=parametros!$C$4,B715&lt;=parametros!$D$4),"C2",IF(AND(ISNUMBER(parametros!$C$5),ISNUMBER(parametros!$D$5),B715&gt;=parametros!$C$5,B715&lt;=parametros!$D$5),"C3",IF(AND(ISNUMBER(parametros!$C$6),ISNUMBER(parametros!$D$6),B715&gt;=parametros!$C$6,B715&lt;=parametros!$D$6),"C4","Fora dos ciclos")))))))</f>
        <v/>
      </c>
      <c r="D715" s="100"/>
      <c r="E715" s="78" t="str">
        <f>IF(C715="","",IFERROR(VLOOKUP(C715,parametros!$A$11:$E$15,5,0),""))</f>
        <v/>
      </c>
      <c r="F715" s="79" t="str">
        <f t="shared" si="57"/>
        <v/>
      </c>
      <c r="G715" s="101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8"/>
      <c r="U715" s="218" t="str">
        <f t="shared" si="61"/>
        <v/>
      </c>
      <c r="V715" s="216" t="s">
        <v>47</v>
      </c>
      <c r="W715" s="102" t="s">
        <v>167</v>
      </c>
      <c r="X715" s="102" t="s">
        <v>168</v>
      </c>
      <c r="Y715" s="103" t="s">
        <v>169</v>
      </c>
      <c r="Z715" s="103" t="s">
        <v>170</v>
      </c>
      <c r="AA715" s="103" t="s">
        <v>47</v>
      </c>
      <c r="AB715" s="103" t="s">
        <v>171</v>
      </c>
      <c r="AC715" s="104" t="s">
        <v>172</v>
      </c>
    </row>
    <row r="716" spans="1:29" ht="25.5" customHeight="1" x14ac:dyDescent="0.35">
      <c r="A716" s="188"/>
      <c r="B716" s="190"/>
      <c r="C716" s="99" t="str">
        <f>IF(B716="","",IF(NOT(ISNUMBER(B716)),"DATA_PC invalida",IF(AND(ISNUMBER(parametros!$C$2),ISNUMBER(parametros!$D$2),B716&gt;=parametros!$C$2,B716&lt;=parametros!$D$2),"C0",IF(AND(ISNUMBER(parametros!$C$3),ISNUMBER(parametros!$D$3),B716&gt;=parametros!$C$3,B716&lt;=parametros!$D$3),"C1",IF(AND(ISNUMBER(parametros!$C$4),ISNUMBER(parametros!$D$4),B716&gt;=parametros!$C$4,B716&lt;=parametros!$D$4),"C2",IF(AND(ISNUMBER(parametros!$C$5),ISNUMBER(parametros!$D$5),B716&gt;=parametros!$C$5,B716&lt;=parametros!$D$5),"C3",IF(AND(ISNUMBER(parametros!$C$6),ISNUMBER(parametros!$D$6),B716&gt;=parametros!$C$6,B716&lt;=parametros!$D$6),"C4","Fora dos ciclos")))))))</f>
        <v/>
      </c>
      <c r="D716" s="100"/>
      <c r="E716" s="78" t="str">
        <f>IF(C716="","",IFERROR(VLOOKUP(C716,parametros!$A$11:$E$15,5,0),""))</f>
        <v/>
      </c>
      <c r="F716" s="79" t="str">
        <f t="shared" si="57"/>
        <v/>
      </c>
      <c r="G716" s="101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8"/>
      <c r="U716" s="218" t="str">
        <f t="shared" si="61"/>
        <v/>
      </c>
      <c r="V716" s="216" t="s">
        <v>47</v>
      </c>
      <c r="W716" s="102" t="s">
        <v>167</v>
      </c>
      <c r="X716" s="102" t="s">
        <v>168</v>
      </c>
      <c r="Y716" s="103" t="s">
        <v>169</v>
      </c>
      <c r="Z716" s="103" t="s">
        <v>170</v>
      </c>
      <c r="AA716" s="103" t="s">
        <v>47</v>
      </c>
      <c r="AB716" s="103" t="s">
        <v>171</v>
      </c>
      <c r="AC716" s="104" t="s">
        <v>172</v>
      </c>
    </row>
    <row r="717" spans="1:29" ht="25.5" customHeight="1" x14ac:dyDescent="0.35">
      <c r="A717" s="188"/>
      <c r="B717" s="190"/>
      <c r="C717" s="99" t="str">
        <f>IF(B717="","",IF(NOT(ISNUMBER(B717)),"DATA_PC invalida",IF(AND(ISNUMBER(parametros!$C$2),ISNUMBER(parametros!$D$2),B717&gt;=parametros!$C$2,B717&lt;=parametros!$D$2),"C0",IF(AND(ISNUMBER(parametros!$C$3),ISNUMBER(parametros!$D$3),B717&gt;=parametros!$C$3,B717&lt;=parametros!$D$3),"C1",IF(AND(ISNUMBER(parametros!$C$4),ISNUMBER(parametros!$D$4),B717&gt;=parametros!$C$4,B717&lt;=parametros!$D$4),"C2",IF(AND(ISNUMBER(parametros!$C$5),ISNUMBER(parametros!$D$5),B717&gt;=parametros!$C$5,B717&lt;=parametros!$D$5),"C3",IF(AND(ISNUMBER(parametros!$C$6),ISNUMBER(parametros!$D$6),B717&gt;=parametros!$C$6,B717&lt;=parametros!$D$6),"C4","Fora dos ciclos")))))))</f>
        <v/>
      </c>
      <c r="D717" s="100"/>
      <c r="E717" s="78" t="str">
        <f>IF(C717="","",IFERROR(VLOOKUP(C717,parametros!$A$11:$E$15,5,0),""))</f>
        <v/>
      </c>
      <c r="F717" s="79" t="str">
        <f t="shared" si="57"/>
        <v/>
      </c>
      <c r="G717" s="101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8"/>
      <c r="U717" s="218" t="str">
        <f t="shared" si="61"/>
        <v/>
      </c>
      <c r="V717" s="216" t="s">
        <v>47</v>
      </c>
      <c r="W717" s="102" t="s">
        <v>167</v>
      </c>
      <c r="X717" s="102" t="s">
        <v>168</v>
      </c>
      <c r="Y717" s="103" t="s">
        <v>169</v>
      </c>
      <c r="Z717" s="103" t="s">
        <v>170</v>
      </c>
      <c r="AA717" s="103" t="s">
        <v>47</v>
      </c>
      <c r="AB717" s="103" t="s">
        <v>171</v>
      </c>
      <c r="AC717" s="104" t="s">
        <v>172</v>
      </c>
    </row>
    <row r="718" spans="1:29" ht="25.5" customHeight="1" x14ac:dyDescent="0.35">
      <c r="A718" s="188"/>
      <c r="B718" s="190"/>
      <c r="C718" s="99" t="str">
        <f>IF(B718="","",IF(NOT(ISNUMBER(B718)),"DATA_PC invalida",IF(AND(ISNUMBER(parametros!$C$2),ISNUMBER(parametros!$D$2),B718&gt;=parametros!$C$2,B718&lt;=parametros!$D$2),"C0",IF(AND(ISNUMBER(parametros!$C$3),ISNUMBER(parametros!$D$3),B718&gt;=parametros!$C$3,B718&lt;=parametros!$D$3),"C1",IF(AND(ISNUMBER(parametros!$C$4),ISNUMBER(parametros!$D$4),B718&gt;=parametros!$C$4,B718&lt;=parametros!$D$4),"C2",IF(AND(ISNUMBER(parametros!$C$5),ISNUMBER(parametros!$D$5),B718&gt;=parametros!$C$5,B718&lt;=parametros!$D$5),"C3",IF(AND(ISNUMBER(parametros!$C$6),ISNUMBER(parametros!$D$6),B718&gt;=parametros!$C$6,B718&lt;=parametros!$D$6),"C4","Fora dos ciclos")))))))</f>
        <v/>
      </c>
      <c r="D718" s="100"/>
      <c r="E718" s="78" t="str">
        <f>IF(C718="","",IFERROR(VLOOKUP(C718,parametros!$A$11:$E$15,5,0),""))</f>
        <v/>
      </c>
      <c r="F718" s="79" t="str">
        <f t="shared" si="57"/>
        <v/>
      </c>
      <c r="G718" s="101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8"/>
      <c r="U718" s="218" t="str">
        <f t="shared" si="61"/>
        <v/>
      </c>
      <c r="V718" s="216" t="s">
        <v>47</v>
      </c>
      <c r="W718" s="102" t="s">
        <v>167</v>
      </c>
      <c r="X718" s="102" t="s">
        <v>168</v>
      </c>
      <c r="Y718" s="103" t="s">
        <v>169</v>
      </c>
      <c r="Z718" s="103" t="s">
        <v>170</v>
      </c>
      <c r="AA718" s="103" t="s">
        <v>47</v>
      </c>
      <c r="AB718" s="103" t="s">
        <v>171</v>
      </c>
      <c r="AC718" s="104" t="s">
        <v>172</v>
      </c>
    </row>
    <row r="719" spans="1:29" ht="25.5" customHeight="1" x14ac:dyDescent="0.35">
      <c r="A719" s="188"/>
      <c r="B719" s="190"/>
      <c r="C719" s="99" t="str">
        <f>IF(B719="","",IF(NOT(ISNUMBER(B719)),"DATA_PC invalida",IF(AND(ISNUMBER(parametros!$C$2),ISNUMBER(parametros!$D$2),B719&gt;=parametros!$C$2,B719&lt;=parametros!$D$2),"C0",IF(AND(ISNUMBER(parametros!$C$3),ISNUMBER(parametros!$D$3),B719&gt;=parametros!$C$3,B719&lt;=parametros!$D$3),"C1",IF(AND(ISNUMBER(parametros!$C$4),ISNUMBER(parametros!$D$4),B719&gt;=parametros!$C$4,B719&lt;=parametros!$D$4),"C2",IF(AND(ISNUMBER(parametros!$C$5),ISNUMBER(parametros!$D$5),B719&gt;=parametros!$C$5,B719&lt;=parametros!$D$5),"C3",IF(AND(ISNUMBER(parametros!$C$6),ISNUMBER(parametros!$D$6),B719&gt;=parametros!$C$6,B719&lt;=parametros!$D$6),"C4","Fora dos ciclos")))))))</f>
        <v/>
      </c>
      <c r="D719" s="100"/>
      <c r="E719" s="78" t="str">
        <f>IF(C719="","",IFERROR(VLOOKUP(C719,parametros!$A$11:$E$15,5,0),""))</f>
        <v/>
      </c>
      <c r="F719" s="79" t="str">
        <f t="shared" si="57"/>
        <v/>
      </c>
      <c r="G719" s="101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8"/>
      <c r="U719" s="218" t="str">
        <f t="shared" si="61"/>
        <v/>
      </c>
      <c r="V719" s="216" t="s">
        <v>47</v>
      </c>
      <c r="W719" s="102" t="s">
        <v>167</v>
      </c>
      <c r="X719" s="102" t="s">
        <v>168</v>
      </c>
      <c r="Y719" s="103" t="s">
        <v>169</v>
      </c>
      <c r="Z719" s="103" t="s">
        <v>170</v>
      </c>
      <c r="AA719" s="103" t="s">
        <v>47</v>
      </c>
      <c r="AB719" s="103" t="s">
        <v>171</v>
      </c>
      <c r="AC719" s="104" t="s">
        <v>172</v>
      </c>
    </row>
    <row r="720" spans="1:29" ht="25.5" customHeight="1" x14ac:dyDescent="0.35">
      <c r="A720" s="188"/>
      <c r="B720" s="190"/>
      <c r="C720" s="99" t="str">
        <f>IF(B720="","",IF(NOT(ISNUMBER(B720)),"DATA_PC invalida",IF(AND(ISNUMBER(parametros!$C$2),ISNUMBER(parametros!$D$2),B720&gt;=parametros!$C$2,B720&lt;=parametros!$D$2),"C0",IF(AND(ISNUMBER(parametros!$C$3),ISNUMBER(parametros!$D$3),B720&gt;=parametros!$C$3,B720&lt;=parametros!$D$3),"C1",IF(AND(ISNUMBER(parametros!$C$4),ISNUMBER(parametros!$D$4),B720&gt;=parametros!$C$4,B720&lt;=parametros!$D$4),"C2",IF(AND(ISNUMBER(parametros!$C$5),ISNUMBER(parametros!$D$5),B720&gt;=parametros!$C$5,B720&lt;=parametros!$D$5),"C3",IF(AND(ISNUMBER(parametros!$C$6),ISNUMBER(parametros!$D$6),B720&gt;=parametros!$C$6,B720&lt;=parametros!$D$6),"C4","Fora dos ciclos")))))))</f>
        <v/>
      </c>
      <c r="D720" s="100"/>
      <c r="E720" s="78" t="str">
        <f>IF(C720="","",IFERROR(VLOOKUP(C720,parametros!$A$11:$E$15,5,0),""))</f>
        <v/>
      </c>
      <c r="F720" s="79" t="str">
        <f t="shared" si="57"/>
        <v/>
      </c>
      <c r="G720" s="101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8"/>
      <c r="U720" s="218" t="str">
        <f t="shared" si="61"/>
        <v/>
      </c>
      <c r="V720" s="216" t="s">
        <v>47</v>
      </c>
      <c r="W720" s="102" t="s">
        <v>167</v>
      </c>
      <c r="X720" s="102" t="s">
        <v>168</v>
      </c>
      <c r="Y720" s="103" t="s">
        <v>169</v>
      </c>
      <c r="Z720" s="103" t="s">
        <v>170</v>
      </c>
      <c r="AA720" s="103" t="s">
        <v>47</v>
      </c>
      <c r="AB720" s="103" t="s">
        <v>171</v>
      </c>
      <c r="AC720" s="104" t="s">
        <v>172</v>
      </c>
    </row>
    <row r="721" spans="1:29" ht="25.5" customHeight="1" x14ac:dyDescent="0.35">
      <c r="A721" s="188"/>
      <c r="B721" s="190"/>
      <c r="C721" s="99" t="str">
        <f>IF(B721="","",IF(NOT(ISNUMBER(B721)),"DATA_PC invalida",IF(AND(ISNUMBER(parametros!$C$2),ISNUMBER(parametros!$D$2),B721&gt;=parametros!$C$2,B721&lt;=parametros!$D$2),"C0",IF(AND(ISNUMBER(parametros!$C$3),ISNUMBER(parametros!$D$3),B721&gt;=parametros!$C$3,B721&lt;=parametros!$D$3),"C1",IF(AND(ISNUMBER(parametros!$C$4),ISNUMBER(parametros!$D$4),B721&gt;=parametros!$C$4,B721&lt;=parametros!$D$4),"C2",IF(AND(ISNUMBER(parametros!$C$5),ISNUMBER(parametros!$D$5),B721&gt;=parametros!$C$5,B721&lt;=parametros!$D$5),"C3",IF(AND(ISNUMBER(parametros!$C$6),ISNUMBER(parametros!$D$6),B721&gt;=parametros!$C$6,B721&lt;=parametros!$D$6),"C4","Fora dos ciclos")))))))</f>
        <v/>
      </c>
      <c r="D721" s="100"/>
      <c r="E721" s="78" t="str">
        <f>IF(C721="","",IFERROR(VLOOKUP(C721,parametros!$A$11:$E$15,5,0),""))</f>
        <v/>
      </c>
      <c r="F721" s="79" t="str">
        <f t="shared" si="57"/>
        <v/>
      </c>
      <c r="G721" s="101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8"/>
      <c r="U721" s="218" t="str">
        <f t="shared" si="61"/>
        <v/>
      </c>
      <c r="V721" s="216" t="s">
        <v>47</v>
      </c>
      <c r="W721" s="102" t="s">
        <v>167</v>
      </c>
      <c r="X721" s="102" t="s">
        <v>168</v>
      </c>
      <c r="Y721" s="103" t="s">
        <v>169</v>
      </c>
      <c r="Z721" s="103" t="s">
        <v>170</v>
      </c>
      <c r="AA721" s="103" t="s">
        <v>47</v>
      </c>
      <c r="AB721" s="103" t="s">
        <v>171</v>
      </c>
      <c r="AC721" s="104" t="s">
        <v>172</v>
      </c>
    </row>
    <row r="722" spans="1:29" ht="25.5" customHeight="1" x14ac:dyDescent="0.35">
      <c r="A722" s="188"/>
      <c r="B722" s="190"/>
      <c r="C722" s="99" t="str">
        <f>IF(B722="","",IF(NOT(ISNUMBER(B722)),"DATA_PC invalida",IF(AND(ISNUMBER(parametros!$C$2),ISNUMBER(parametros!$D$2),B722&gt;=parametros!$C$2,B722&lt;=parametros!$D$2),"C0",IF(AND(ISNUMBER(parametros!$C$3),ISNUMBER(parametros!$D$3),B722&gt;=parametros!$C$3,B722&lt;=parametros!$D$3),"C1",IF(AND(ISNUMBER(parametros!$C$4),ISNUMBER(parametros!$D$4),B722&gt;=parametros!$C$4,B722&lt;=parametros!$D$4),"C2",IF(AND(ISNUMBER(parametros!$C$5),ISNUMBER(parametros!$D$5),B722&gt;=parametros!$C$5,B722&lt;=parametros!$D$5),"C3",IF(AND(ISNUMBER(parametros!$C$6),ISNUMBER(parametros!$D$6),B722&gt;=parametros!$C$6,B722&lt;=parametros!$D$6),"C4","Fora dos ciclos")))))))</f>
        <v/>
      </c>
      <c r="D722" s="100"/>
      <c r="E722" s="78" t="str">
        <f>IF(C722="","",IFERROR(VLOOKUP(C722,parametros!$A$11:$E$15,5,0),""))</f>
        <v/>
      </c>
      <c r="F722" s="79" t="str">
        <f t="shared" si="57"/>
        <v/>
      </c>
      <c r="G722" s="101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8"/>
      <c r="U722" s="218" t="str">
        <f t="shared" si="61"/>
        <v/>
      </c>
      <c r="V722" s="216" t="s">
        <v>47</v>
      </c>
      <c r="W722" s="102" t="s">
        <v>167</v>
      </c>
      <c r="X722" s="102" t="s">
        <v>168</v>
      </c>
      <c r="Y722" s="103" t="s">
        <v>169</v>
      </c>
      <c r="Z722" s="103" t="s">
        <v>170</v>
      </c>
      <c r="AA722" s="103" t="s">
        <v>47</v>
      </c>
      <c r="AB722" s="103" t="s">
        <v>171</v>
      </c>
      <c r="AC722" s="104" t="s">
        <v>172</v>
      </c>
    </row>
    <row r="723" spans="1:29" ht="25.5" customHeight="1" x14ac:dyDescent="0.35">
      <c r="A723" s="188"/>
      <c r="B723" s="190"/>
      <c r="C723" s="99" t="str">
        <f>IF(B723="","",IF(NOT(ISNUMBER(B723)),"DATA_PC invalida",IF(AND(ISNUMBER(parametros!$C$2),ISNUMBER(parametros!$D$2),B723&gt;=parametros!$C$2,B723&lt;=parametros!$D$2),"C0",IF(AND(ISNUMBER(parametros!$C$3),ISNUMBER(parametros!$D$3),B723&gt;=parametros!$C$3,B723&lt;=parametros!$D$3),"C1",IF(AND(ISNUMBER(parametros!$C$4),ISNUMBER(parametros!$D$4),B723&gt;=parametros!$C$4,B723&lt;=parametros!$D$4),"C2",IF(AND(ISNUMBER(parametros!$C$5),ISNUMBER(parametros!$D$5),B723&gt;=parametros!$C$5,B723&lt;=parametros!$D$5),"C3",IF(AND(ISNUMBER(parametros!$C$6),ISNUMBER(parametros!$D$6),B723&gt;=parametros!$C$6,B723&lt;=parametros!$D$6),"C4","Fora dos ciclos")))))))</f>
        <v/>
      </c>
      <c r="D723" s="100"/>
      <c r="E723" s="78" t="str">
        <f>IF(C723="","",IFERROR(VLOOKUP(C723,parametros!$A$11:$E$15,5,0),""))</f>
        <v/>
      </c>
      <c r="F723" s="79" t="str">
        <f t="shared" si="57"/>
        <v/>
      </c>
      <c r="G723" s="101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8"/>
      <c r="U723" s="218" t="str">
        <f t="shared" si="61"/>
        <v/>
      </c>
      <c r="V723" s="216" t="s">
        <v>47</v>
      </c>
      <c r="W723" s="102" t="s">
        <v>167</v>
      </c>
      <c r="X723" s="102" t="s">
        <v>168</v>
      </c>
      <c r="Y723" s="103" t="s">
        <v>169</v>
      </c>
      <c r="Z723" s="103" t="s">
        <v>170</v>
      </c>
      <c r="AA723" s="103" t="s">
        <v>47</v>
      </c>
      <c r="AB723" s="103" t="s">
        <v>171</v>
      </c>
      <c r="AC723" s="104" t="s">
        <v>172</v>
      </c>
    </row>
    <row r="724" spans="1:29" ht="25.5" customHeight="1" x14ac:dyDescent="0.35">
      <c r="A724" s="188"/>
      <c r="B724" s="190"/>
      <c r="C724" s="99" t="str">
        <f>IF(B724="","",IF(NOT(ISNUMBER(B724)),"DATA_PC invalida",IF(AND(ISNUMBER(parametros!$C$2),ISNUMBER(parametros!$D$2),B724&gt;=parametros!$C$2,B724&lt;=parametros!$D$2),"C0",IF(AND(ISNUMBER(parametros!$C$3),ISNUMBER(parametros!$D$3),B724&gt;=parametros!$C$3,B724&lt;=parametros!$D$3),"C1",IF(AND(ISNUMBER(parametros!$C$4),ISNUMBER(parametros!$D$4),B724&gt;=parametros!$C$4,B724&lt;=parametros!$D$4),"C2",IF(AND(ISNUMBER(parametros!$C$5),ISNUMBER(parametros!$D$5),B724&gt;=parametros!$C$5,B724&lt;=parametros!$D$5),"C3",IF(AND(ISNUMBER(parametros!$C$6),ISNUMBER(parametros!$D$6),B724&gt;=parametros!$C$6,B724&lt;=parametros!$D$6),"C4","Fora dos ciclos")))))))</f>
        <v/>
      </c>
      <c r="D724" s="100"/>
      <c r="E724" s="78" t="str">
        <f>IF(C724="","",IFERROR(VLOOKUP(C724,parametros!$A$11:$E$15,5,0),""))</f>
        <v/>
      </c>
      <c r="F724" s="79" t="str">
        <f t="shared" si="57"/>
        <v/>
      </c>
      <c r="G724" s="101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8"/>
      <c r="U724" s="218" t="str">
        <f t="shared" si="61"/>
        <v/>
      </c>
      <c r="V724" s="216" t="s">
        <v>47</v>
      </c>
      <c r="W724" s="102" t="s">
        <v>167</v>
      </c>
      <c r="X724" s="102" t="s">
        <v>168</v>
      </c>
      <c r="Y724" s="103" t="s">
        <v>169</v>
      </c>
      <c r="Z724" s="103" t="s">
        <v>170</v>
      </c>
      <c r="AA724" s="103" t="s">
        <v>47</v>
      </c>
      <c r="AB724" s="103" t="s">
        <v>171</v>
      </c>
      <c r="AC724" s="104" t="s">
        <v>172</v>
      </c>
    </row>
    <row r="725" spans="1:29" ht="25.5" customHeight="1" x14ac:dyDescent="0.35">
      <c r="A725" s="188"/>
      <c r="B725" s="190"/>
      <c r="C725" s="99" t="str">
        <f>IF(B725="","",IF(NOT(ISNUMBER(B725)),"DATA_PC invalida",IF(AND(ISNUMBER(parametros!$C$2),ISNUMBER(parametros!$D$2),B725&gt;=parametros!$C$2,B725&lt;=parametros!$D$2),"C0",IF(AND(ISNUMBER(parametros!$C$3),ISNUMBER(parametros!$D$3),B725&gt;=parametros!$C$3,B725&lt;=parametros!$D$3),"C1",IF(AND(ISNUMBER(parametros!$C$4),ISNUMBER(parametros!$D$4),B725&gt;=parametros!$C$4,B725&lt;=parametros!$D$4),"C2",IF(AND(ISNUMBER(parametros!$C$5),ISNUMBER(parametros!$D$5),B725&gt;=parametros!$C$5,B725&lt;=parametros!$D$5),"C3",IF(AND(ISNUMBER(parametros!$C$6),ISNUMBER(parametros!$D$6),B725&gt;=parametros!$C$6,B725&lt;=parametros!$D$6),"C4","Fora dos ciclos")))))))</f>
        <v/>
      </c>
      <c r="D725" s="100"/>
      <c r="E725" s="78" t="str">
        <f>IF(C725="","",IFERROR(VLOOKUP(C725,parametros!$A$11:$E$15,5,0),""))</f>
        <v/>
      </c>
      <c r="F725" s="79" t="str">
        <f t="shared" si="57"/>
        <v/>
      </c>
      <c r="G725" s="101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8"/>
      <c r="U725" s="218" t="str">
        <f t="shared" si="61"/>
        <v/>
      </c>
      <c r="V725" s="216" t="s">
        <v>47</v>
      </c>
      <c r="W725" s="102" t="s">
        <v>167</v>
      </c>
      <c r="X725" s="102" t="s">
        <v>168</v>
      </c>
      <c r="Y725" s="103" t="s">
        <v>169</v>
      </c>
      <c r="Z725" s="103" t="s">
        <v>170</v>
      </c>
      <c r="AA725" s="103" t="s">
        <v>47</v>
      </c>
      <c r="AB725" s="103" t="s">
        <v>171</v>
      </c>
      <c r="AC725" s="104" t="s">
        <v>172</v>
      </c>
    </row>
    <row r="726" spans="1:29" ht="25.5" customHeight="1" x14ac:dyDescent="0.35">
      <c r="A726" s="188"/>
      <c r="B726" s="190"/>
      <c r="C726" s="99" t="str">
        <f>IF(B726="","",IF(NOT(ISNUMBER(B726)),"DATA_PC invalida",IF(AND(ISNUMBER(parametros!$C$2),ISNUMBER(parametros!$D$2),B726&gt;=parametros!$C$2,B726&lt;=parametros!$D$2),"C0",IF(AND(ISNUMBER(parametros!$C$3),ISNUMBER(parametros!$D$3),B726&gt;=parametros!$C$3,B726&lt;=parametros!$D$3),"C1",IF(AND(ISNUMBER(parametros!$C$4),ISNUMBER(parametros!$D$4),B726&gt;=parametros!$C$4,B726&lt;=parametros!$D$4),"C2",IF(AND(ISNUMBER(parametros!$C$5),ISNUMBER(parametros!$D$5),B726&gt;=parametros!$C$5,B726&lt;=parametros!$D$5),"C3",IF(AND(ISNUMBER(parametros!$C$6),ISNUMBER(parametros!$D$6),B726&gt;=parametros!$C$6,B726&lt;=parametros!$D$6),"C4","Fora dos ciclos")))))))</f>
        <v/>
      </c>
      <c r="D726" s="100"/>
      <c r="E726" s="78" t="str">
        <f>IF(C726="","",IFERROR(VLOOKUP(C726,parametros!$A$11:$E$15,5,0),""))</f>
        <v/>
      </c>
      <c r="F726" s="79" t="str">
        <f t="shared" si="57"/>
        <v/>
      </c>
      <c r="G726" s="101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8"/>
      <c r="U726" s="218" t="str">
        <f t="shared" si="61"/>
        <v/>
      </c>
      <c r="V726" s="216" t="s">
        <v>47</v>
      </c>
      <c r="W726" s="102" t="s">
        <v>167</v>
      </c>
      <c r="X726" s="102" t="s">
        <v>168</v>
      </c>
      <c r="Y726" s="103" t="s">
        <v>169</v>
      </c>
      <c r="Z726" s="103" t="s">
        <v>170</v>
      </c>
      <c r="AA726" s="103" t="s">
        <v>47</v>
      </c>
      <c r="AB726" s="103" t="s">
        <v>171</v>
      </c>
      <c r="AC726" s="104" t="s">
        <v>172</v>
      </c>
    </row>
    <row r="727" spans="1:29" ht="25.5" customHeight="1" x14ac:dyDescent="0.35">
      <c r="A727" s="188"/>
      <c r="B727" s="190"/>
      <c r="C727" s="99" t="str">
        <f>IF(B727="","",IF(NOT(ISNUMBER(B727)),"DATA_PC invalida",IF(AND(ISNUMBER(parametros!$C$2),ISNUMBER(parametros!$D$2),B727&gt;=parametros!$C$2,B727&lt;=parametros!$D$2),"C0",IF(AND(ISNUMBER(parametros!$C$3),ISNUMBER(parametros!$D$3),B727&gt;=parametros!$C$3,B727&lt;=parametros!$D$3),"C1",IF(AND(ISNUMBER(parametros!$C$4),ISNUMBER(parametros!$D$4),B727&gt;=parametros!$C$4,B727&lt;=parametros!$D$4),"C2",IF(AND(ISNUMBER(parametros!$C$5),ISNUMBER(parametros!$D$5),B727&gt;=parametros!$C$5,B727&lt;=parametros!$D$5),"C3",IF(AND(ISNUMBER(parametros!$C$6),ISNUMBER(parametros!$D$6),B727&gt;=parametros!$C$6,B727&lt;=parametros!$D$6),"C4","Fora dos ciclos")))))))</f>
        <v/>
      </c>
      <c r="D727" s="100"/>
      <c r="E727" s="78" t="str">
        <f>IF(C727="","",IFERROR(VLOOKUP(C727,parametros!$A$11:$E$15,5,0),""))</f>
        <v/>
      </c>
      <c r="F727" s="79" t="str">
        <f t="shared" si="57"/>
        <v/>
      </c>
      <c r="G727" s="101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8"/>
      <c r="U727" s="218" t="str">
        <f t="shared" si="61"/>
        <v/>
      </c>
      <c r="V727" s="216" t="s">
        <v>47</v>
      </c>
      <c r="W727" s="102" t="s">
        <v>167</v>
      </c>
      <c r="X727" s="102" t="s">
        <v>168</v>
      </c>
      <c r="Y727" s="103" t="s">
        <v>169</v>
      </c>
      <c r="Z727" s="103" t="s">
        <v>170</v>
      </c>
      <c r="AA727" s="103" t="s">
        <v>47</v>
      </c>
      <c r="AB727" s="103" t="s">
        <v>171</v>
      </c>
      <c r="AC727" s="104" t="s">
        <v>172</v>
      </c>
    </row>
    <row r="728" spans="1:29" ht="25.5" customHeight="1" x14ac:dyDescent="0.35">
      <c r="A728" s="188"/>
      <c r="B728" s="190"/>
      <c r="C728" s="99" t="str">
        <f>IF(B728="","",IF(NOT(ISNUMBER(B728)),"DATA_PC invalida",IF(AND(ISNUMBER(parametros!$C$2),ISNUMBER(parametros!$D$2),B728&gt;=parametros!$C$2,B728&lt;=parametros!$D$2),"C0",IF(AND(ISNUMBER(parametros!$C$3),ISNUMBER(parametros!$D$3),B728&gt;=parametros!$C$3,B728&lt;=parametros!$D$3),"C1",IF(AND(ISNUMBER(parametros!$C$4),ISNUMBER(parametros!$D$4),B728&gt;=parametros!$C$4,B728&lt;=parametros!$D$4),"C2",IF(AND(ISNUMBER(parametros!$C$5),ISNUMBER(parametros!$D$5),B728&gt;=parametros!$C$5,B728&lt;=parametros!$D$5),"C3",IF(AND(ISNUMBER(parametros!$C$6),ISNUMBER(parametros!$D$6),B728&gt;=parametros!$C$6,B728&lt;=parametros!$D$6),"C4","Fora dos ciclos")))))))</f>
        <v/>
      </c>
      <c r="D728" s="100"/>
      <c r="E728" s="78" t="str">
        <f>IF(C728="","",IFERROR(VLOOKUP(C728,parametros!$A$11:$E$15,5,0),""))</f>
        <v/>
      </c>
      <c r="F728" s="79" t="str">
        <f t="shared" si="57"/>
        <v/>
      </c>
      <c r="G728" s="101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8"/>
      <c r="U728" s="218" t="str">
        <f t="shared" si="61"/>
        <v/>
      </c>
      <c r="V728" s="216" t="s">
        <v>47</v>
      </c>
      <c r="W728" s="102" t="s">
        <v>167</v>
      </c>
      <c r="X728" s="102" t="s">
        <v>168</v>
      </c>
      <c r="Y728" s="103" t="s">
        <v>169</v>
      </c>
      <c r="Z728" s="103" t="s">
        <v>170</v>
      </c>
      <c r="AA728" s="103" t="s">
        <v>47</v>
      </c>
      <c r="AB728" s="103" t="s">
        <v>171</v>
      </c>
      <c r="AC728" s="104" t="s">
        <v>172</v>
      </c>
    </row>
    <row r="729" spans="1:29" ht="25.5" customHeight="1" x14ac:dyDescent="0.35">
      <c r="A729" s="188"/>
      <c r="B729" s="190"/>
      <c r="C729" s="99" t="str">
        <f>IF(B729="","",IF(NOT(ISNUMBER(B729)),"DATA_PC invalida",IF(AND(ISNUMBER(parametros!$C$2),ISNUMBER(parametros!$D$2),B729&gt;=parametros!$C$2,B729&lt;=parametros!$D$2),"C0",IF(AND(ISNUMBER(parametros!$C$3),ISNUMBER(parametros!$D$3),B729&gt;=parametros!$C$3,B729&lt;=parametros!$D$3),"C1",IF(AND(ISNUMBER(parametros!$C$4),ISNUMBER(parametros!$D$4),B729&gt;=parametros!$C$4,B729&lt;=parametros!$D$4),"C2",IF(AND(ISNUMBER(parametros!$C$5),ISNUMBER(parametros!$D$5),B729&gt;=parametros!$C$5,B729&lt;=parametros!$D$5),"C3",IF(AND(ISNUMBER(parametros!$C$6),ISNUMBER(parametros!$D$6),B729&gt;=parametros!$C$6,B729&lt;=parametros!$D$6),"C4","Fora dos ciclos")))))))</f>
        <v/>
      </c>
      <c r="D729" s="100"/>
      <c r="E729" s="78" t="str">
        <f>IF(C729="","",IFERROR(VLOOKUP(C729,parametros!$A$11:$E$15,5,0),""))</f>
        <v/>
      </c>
      <c r="F729" s="79" t="str">
        <f t="shared" si="57"/>
        <v/>
      </c>
      <c r="G729" s="101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8"/>
      <c r="U729" s="218" t="str">
        <f t="shared" si="61"/>
        <v/>
      </c>
      <c r="V729" s="216" t="s">
        <v>47</v>
      </c>
      <c r="W729" s="102" t="s">
        <v>167</v>
      </c>
      <c r="X729" s="102" t="s">
        <v>168</v>
      </c>
      <c r="Y729" s="103" t="s">
        <v>169</v>
      </c>
      <c r="Z729" s="103" t="s">
        <v>170</v>
      </c>
      <c r="AA729" s="103" t="s">
        <v>47</v>
      </c>
      <c r="AB729" s="103" t="s">
        <v>171</v>
      </c>
      <c r="AC729" s="104" t="s">
        <v>172</v>
      </c>
    </row>
    <row r="730" spans="1:29" ht="25.5" customHeight="1" x14ac:dyDescent="0.35">
      <c r="A730" s="188"/>
      <c r="B730" s="190"/>
      <c r="C730" s="99" t="str">
        <f>IF(B730="","",IF(NOT(ISNUMBER(B730)),"DATA_PC invalida",IF(AND(ISNUMBER(parametros!$C$2),ISNUMBER(parametros!$D$2),B730&gt;=parametros!$C$2,B730&lt;=parametros!$D$2),"C0",IF(AND(ISNUMBER(parametros!$C$3),ISNUMBER(parametros!$D$3),B730&gt;=parametros!$C$3,B730&lt;=parametros!$D$3),"C1",IF(AND(ISNUMBER(parametros!$C$4),ISNUMBER(parametros!$D$4),B730&gt;=parametros!$C$4,B730&lt;=parametros!$D$4),"C2",IF(AND(ISNUMBER(parametros!$C$5),ISNUMBER(parametros!$D$5),B730&gt;=parametros!$C$5,B730&lt;=parametros!$D$5),"C3",IF(AND(ISNUMBER(parametros!$C$6),ISNUMBER(parametros!$D$6),B730&gt;=parametros!$C$6,B730&lt;=parametros!$D$6),"C4","Fora dos ciclos")))))))</f>
        <v/>
      </c>
      <c r="D730" s="100"/>
      <c r="E730" s="78" t="str">
        <f>IF(C730="","",IFERROR(VLOOKUP(C730,parametros!$A$11:$E$15,5,0),""))</f>
        <v/>
      </c>
      <c r="F730" s="79" t="str">
        <f t="shared" si="57"/>
        <v/>
      </c>
      <c r="G730" s="101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8"/>
      <c r="U730" s="218" t="str">
        <f t="shared" si="61"/>
        <v/>
      </c>
      <c r="V730" s="216" t="s">
        <v>47</v>
      </c>
      <c r="W730" s="102" t="s">
        <v>167</v>
      </c>
      <c r="X730" s="102" t="s">
        <v>168</v>
      </c>
      <c r="Y730" s="103" t="s">
        <v>169</v>
      </c>
      <c r="Z730" s="103" t="s">
        <v>170</v>
      </c>
      <c r="AA730" s="103" t="s">
        <v>47</v>
      </c>
      <c r="AB730" s="103" t="s">
        <v>171</v>
      </c>
      <c r="AC730" s="104" t="s">
        <v>172</v>
      </c>
    </row>
    <row r="731" spans="1:29" ht="25.5" customHeight="1" x14ac:dyDescent="0.35">
      <c r="A731" s="188"/>
      <c r="B731" s="190"/>
      <c r="C731" s="99" t="str">
        <f>IF(B731="","",IF(NOT(ISNUMBER(B731)),"DATA_PC invalida",IF(AND(ISNUMBER(parametros!$C$2),ISNUMBER(parametros!$D$2),B731&gt;=parametros!$C$2,B731&lt;=parametros!$D$2),"C0",IF(AND(ISNUMBER(parametros!$C$3),ISNUMBER(parametros!$D$3),B731&gt;=parametros!$C$3,B731&lt;=parametros!$D$3),"C1",IF(AND(ISNUMBER(parametros!$C$4),ISNUMBER(parametros!$D$4),B731&gt;=parametros!$C$4,B731&lt;=parametros!$D$4),"C2",IF(AND(ISNUMBER(parametros!$C$5),ISNUMBER(parametros!$D$5),B731&gt;=parametros!$C$5,B731&lt;=parametros!$D$5),"C3",IF(AND(ISNUMBER(parametros!$C$6),ISNUMBER(parametros!$D$6),B731&gt;=parametros!$C$6,B731&lt;=parametros!$D$6),"C4","Fora dos ciclos")))))))</f>
        <v/>
      </c>
      <c r="D731" s="100"/>
      <c r="E731" s="78" t="str">
        <f>IF(C731="","",IFERROR(VLOOKUP(C731,parametros!$A$11:$E$15,5,0),""))</f>
        <v/>
      </c>
      <c r="F731" s="79" t="str">
        <f t="shared" si="57"/>
        <v/>
      </c>
      <c r="G731" s="101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8"/>
      <c r="U731" s="218" t="str">
        <f t="shared" si="61"/>
        <v/>
      </c>
      <c r="V731" s="216" t="s">
        <v>47</v>
      </c>
      <c r="W731" s="102" t="s">
        <v>167</v>
      </c>
      <c r="X731" s="102" t="s">
        <v>168</v>
      </c>
      <c r="Y731" s="103" t="s">
        <v>169</v>
      </c>
      <c r="Z731" s="103" t="s">
        <v>170</v>
      </c>
      <c r="AA731" s="103" t="s">
        <v>47</v>
      </c>
      <c r="AB731" s="103" t="s">
        <v>171</v>
      </c>
      <c r="AC731" s="104" t="s">
        <v>172</v>
      </c>
    </row>
    <row r="732" spans="1:29" ht="25.5" customHeight="1" x14ac:dyDescent="0.35">
      <c r="A732" s="188"/>
      <c r="B732" s="190"/>
      <c r="C732" s="99" t="str">
        <f>IF(B732="","",IF(NOT(ISNUMBER(B732)),"DATA_PC invalida",IF(AND(ISNUMBER(parametros!$C$2),ISNUMBER(parametros!$D$2),B732&gt;=parametros!$C$2,B732&lt;=parametros!$D$2),"C0",IF(AND(ISNUMBER(parametros!$C$3),ISNUMBER(parametros!$D$3),B732&gt;=parametros!$C$3,B732&lt;=parametros!$D$3),"C1",IF(AND(ISNUMBER(parametros!$C$4),ISNUMBER(parametros!$D$4),B732&gt;=parametros!$C$4,B732&lt;=parametros!$D$4),"C2",IF(AND(ISNUMBER(parametros!$C$5),ISNUMBER(parametros!$D$5),B732&gt;=parametros!$C$5,B732&lt;=parametros!$D$5),"C3",IF(AND(ISNUMBER(parametros!$C$6),ISNUMBER(parametros!$D$6),B732&gt;=parametros!$C$6,B732&lt;=parametros!$D$6),"C4","Fora dos ciclos")))))))</f>
        <v/>
      </c>
      <c r="D732" s="100"/>
      <c r="E732" s="78" t="str">
        <f>IF(C732="","",IFERROR(VLOOKUP(C732,parametros!$A$11:$E$15,5,0),""))</f>
        <v/>
      </c>
      <c r="F732" s="79" t="str">
        <f t="shared" si="57"/>
        <v/>
      </c>
      <c r="G732" s="101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8"/>
      <c r="U732" s="218" t="str">
        <f t="shared" si="61"/>
        <v/>
      </c>
      <c r="V732" s="216" t="s">
        <v>47</v>
      </c>
      <c r="W732" s="102" t="s">
        <v>167</v>
      </c>
      <c r="X732" s="102" t="s">
        <v>168</v>
      </c>
      <c r="Y732" s="103" t="s">
        <v>169</v>
      </c>
      <c r="Z732" s="103" t="s">
        <v>170</v>
      </c>
      <c r="AA732" s="103" t="s">
        <v>47</v>
      </c>
      <c r="AB732" s="103" t="s">
        <v>171</v>
      </c>
      <c r="AC732" s="104" t="s">
        <v>172</v>
      </c>
    </row>
    <row r="733" spans="1:29" ht="25.5" customHeight="1" x14ac:dyDescent="0.35">
      <c r="A733" s="188"/>
      <c r="B733" s="190"/>
      <c r="C733" s="99" t="str">
        <f>IF(B733="","",IF(NOT(ISNUMBER(B733)),"DATA_PC invalida",IF(AND(ISNUMBER(parametros!$C$2),ISNUMBER(parametros!$D$2),B733&gt;=parametros!$C$2,B733&lt;=parametros!$D$2),"C0",IF(AND(ISNUMBER(parametros!$C$3),ISNUMBER(parametros!$D$3),B733&gt;=parametros!$C$3,B733&lt;=parametros!$D$3),"C1",IF(AND(ISNUMBER(parametros!$C$4),ISNUMBER(parametros!$D$4),B733&gt;=parametros!$C$4,B733&lt;=parametros!$D$4),"C2",IF(AND(ISNUMBER(parametros!$C$5),ISNUMBER(parametros!$D$5),B733&gt;=parametros!$C$5,B733&lt;=parametros!$D$5),"C3",IF(AND(ISNUMBER(parametros!$C$6),ISNUMBER(parametros!$D$6),B733&gt;=parametros!$C$6,B733&lt;=parametros!$D$6),"C4","Fora dos ciclos")))))))</f>
        <v/>
      </c>
      <c r="D733" s="100"/>
      <c r="E733" s="78" t="str">
        <f>IF(C733="","",IFERROR(VLOOKUP(C733,parametros!$A$11:$E$15,5,0),""))</f>
        <v/>
      </c>
      <c r="F733" s="79" t="str">
        <f t="shared" si="57"/>
        <v/>
      </c>
      <c r="G733" s="101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8"/>
      <c r="U733" s="218" t="str">
        <f t="shared" si="61"/>
        <v/>
      </c>
      <c r="V733" s="216" t="s">
        <v>47</v>
      </c>
      <c r="W733" s="102" t="s">
        <v>167</v>
      </c>
      <c r="X733" s="102" t="s">
        <v>168</v>
      </c>
      <c r="Y733" s="103" t="s">
        <v>169</v>
      </c>
      <c r="Z733" s="103" t="s">
        <v>170</v>
      </c>
      <c r="AA733" s="103" t="s">
        <v>47</v>
      </c>
      <c r="AB733" s="103" t="s">
        <v>171</v>
      </c>
      <c r="AC733" s="104" t="s">
        <v>172</v>
      </c>
    </row>
    <row r="734" spans="1:29" ht="25.5" customHeight="1" x14ac:dyDescent="0.35">
      <c r="A734" s="188"/>
      <c r="B734" s="190"/>
      <c r="C734" s="99" t="str">
        <f>IF(B734="","",IF(NOT(ISNUMBER(B734)),"DATA_PC invalida",IF(AND(ISNUMBER(parametros!$C$2),ISNUMBER(parametros!$D$2),B734&gt;=parametros!$C$2,B734&lt;=parametros!$D$2),"C0",IF(AND(ISNUMBER(parametros!$C$3),ISNUMBER(parametros!$D$3),B734&gt;=parametros!$C$3,B734&lt;=parametros!$D$3),"C1",IF(AND(ISNUMBER(parametros!$C$4),ISNUMBER(parametros!$D$4),B734&gt;=parametros!$C$4,B734&lt;=parametros!$D$4),"C2",IF(AND(ISNUMBER(parametros!$C$5),ISNUMBER(parametros!$D$5),B734&gt;=parametros!$C$5,B734&lt;=parametros!$D$5),"C3",IF(AND(ISNUMBER(parametros!$C$6),ISNUMBER(parametros!$D$6),B734&gt;=parametros!$C$6,B734&lt;=parametros!$D$6),"C4","Fora dos ciclos")))))))</f>
        <v/>
      </c>
      <c r="D734" s="100"/>
      <c r="E734" s="78" t="str">
        <f>IF(C734="","",IFERROR(VLOOKUP(C734,parametros!$A$11:$E$15,5,0),""))</f>
        <v/>
      </c>
      <c r="F734" s="79" t="str">
        <f t="shared" si="57"/>
        <v/>
      </c>
      <c r="G734" s="101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8"/>
      <c r="U734" s="218" t="str">
        <f t="shared" si="61"/>
        <v/>
      </c>
      <c r="V734" s="216" t="s">
        <v>47</v>
      </c>
      <c r="W734" s="102" t="s">
        <v>167</v>
      </c>
      <c r="X734" s="102" t="s">
        <v>168</v>
      </c>
      <c r="Y734" s="103" t="s">
        <v>169</v>
      </c>
      <c r="Z734" s="103" t="s">
        <v>170</v>
      </c>
      <c r="AA734" s="103" t="s">
        <v>47</v>
      </c>
      <c r="AB734" s="103" t="s">
        <v>171</v>
      </c>
      <c r="AC734" s="104" t="s">
        <v>172</v>
      </c>
    </row>
    <row r="735" spans="1:29" ht="25.5" customHeight="1" x14ac:dyDescent="0.35">
      <c r="A735" s="188"/>
      <c r="B735" s="190"/>
      <c r="C735" s="99" t="str">
        <f>IF(B735="","",IF(NOT(ISNUMBER(B735)),"DATA_PC invalida",IF(AND(ISNUMBER(parametros!$C$2),ISNUMBER(parametros!$D$2),B735&gt;=parametros!$C$2,B735&lt;=parametros!$D$2),"C0",IF(AND(ISNUMBER(parametros!$C$3),ISNUMBER(parametros!$D$3),B735&gt;=parametros!$C$3,B735&lt;=parametros!$D$3),"C1",IF(AND(ISNUMBER(parametros!$C$4),ISNUMBER(parametros!$D$4),B735&gt;=parametros!$C$4,B735&lt;=parametros!$D$4),"C2",IF(AND(ISNUMBER(parametros!$C$5),ISNUMBER(parametros!$D$5),B735&gt;=parametros!$C$5,B735&lt;=parametros!$D$5),"C3",IF(AND(ISNUMBER(parametros!$C$6),ISNUMBER(parametros!$D$6),B735&gt;=parametros!$C$6,B735&lt;=parametros!$D$6),"C4","Fora dos ciclos")))))))</f>
        <v/>
      </c>
      <c r="D735" s="100"/>
      <c r="E735" s="78" t="str">
        <f>IF(C735="","",IFERROR(VLOOKUP(C735,parametros!$A$11:$E$15,5,0),""))</f>
        <v/>
      </c>
      <c r="F735" s="79" t="str">
        <f t="shared" si="57"/>
        <v/>
      </c>
      <c r="G735" s="101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8"/>
      <c r="U735" s="218" t="str">
        <f t="shared" si="61"/>
        <v/>
      </c>
      <c r="V735" s="216" t="s">
        <v>47</v>
      </c>
      <c r="W735" s="102" t="s">
        <v>167</v>
      </c>
      <c r="X735" s="102" t="s">
        <v>168</v>
      </c>
      <c r="Y735" s="103" t="s">
        <v>169</v>
      </c>
      <c r="Z735" s="103" t="s">
        <v>170</v>
      </c>
      <c r="AA735" s="103" t="s">
        <v>47</v>
      </c>
      <c r="AB735" s="103" t="s">
        <v>171</v>
      </c>
      <c r="AC735" s="104" t="s">
        <v>172</v>
      </c>
    </row>
    <row r="736" spans="1:29" ht="25.5" customHeight="1" x14ac:dyDescent="0.35">
      <c r="A736" s="188"/>
      <c r="B736" s="190"/>
      <c r="C736" s="99" t="str">
        <f>IF(B736="","",IF(NOT(ISNUMBER(B736)),"DATA_PC invalida",IF(AND(ISNUMBER(parametros!$C$2),ISNUMBER(parametros!$D$2),B736&gt;=parametros!$C$2,B736&lt;=parametros!$D$2),"C0",IF(AND(ISNUMBER(parametros!$C$3),ISNUMBER(parametros!$D$3),B736&gt;=parametros!$C$3,B736&lt;=parametros!$D$3),"C1",IF(AND(ISNUMBER(parametros!$C$4),ISNUMBER(parametros!$D$4),B736&gt;=parametros!$C$4,B736&lt;=parametros!$D$4),"C2",IF(AND(ISNUMBER(parametros!$C$5),ISNUMBER(parametros!$D$5),B736&gt;=parametros!$C$5,B736&lt;=parametros!$D$5),"C3",IF(AND(ISNUMBER(parametros!$C$6),ISNUMBER(parametros!$D$6),B736&gt;=parametros!$C$6,B736&lt;=parametros!$D$6),"C4","Fora dos ciclos")))))))</f>
        <v/>
      </c>
      <c r="D736" s="100"/>
      <c r="E736" s="78" t="str">
        <f>IF(C736="","",IFERROR(VLOOKUP(C736,parametros!$A$11:$E$15,5,0),""))</f>
        <v/>
      </c>
      <c r="F736" s="79" t="str">
        <f t="shared" si="57"/>
        <v/>
      </c>
      <c r="G736" s="101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8"/>
      <c r="U736" s="218" t="str">
        <f t="shared" si="61"/>
        <v/>
      </c>
      <c r="V736" s="216" t="s">
        <v>47</v>
      </c>
      <c r="W736" s="102" t="s">
        <v>167</v>
      </c>
      <c r="X736" s="102" t="s">
        <v>168</v>
      </c>
      <c r="Y736" s="103" t="s">
        <v>169</v>
      </c>
      <c r="Z736" s="103" t="s">
        <v>170</v>
      </c>
      <c r="AA736" s="103" t="s">
        <v>47</v>
      </c>
      <c r="AB736" s="103" t="s">
        <v>171</v>
      </c>
      <c r="AC736" s="104" t="s">
        <v>172</v>
      </c>
    </row>
    <row r="737" spans="1:29" ht="25.5" customHeight="1" x14ac:dyDescent="0.35">
      <c r="A737" s="188"/>
      <c r="B737" s="190"/>
      <c r="C737" s="99" t="str">
        <f>IF(B737="","",IF(NOT(ISNUMBER(B737)),"DATA_PC invalida",IF(AND(ISNUMBER(parametros!$C$2),ISNUMBER(parametros!$D$2),B737&gt;=parametros!$C$2,B737&lt;=parametros!$D$2),"C0",IF(AND(ISNUMBER(parametros!$C$3),ISNUMBER(parametros!$D$3),B737&gt;=parametros!$C$3,B737&lt;=parametros!$D$3),"C1",IF(AND(ISNUMBER(parametros!$C$4),ISNUMBER(parametros!$D$4),B737&gt;=parametros!$C$4,B737&lt;=parametros!$D$4),"C2",IF(AND(ISNUMBER(parametros!$C$5),ISNUMBER(parametros!$D$5),B737&gt;=parametros!$C$5,B737&lt;=parametros!$D$5),"C3",IF(AND(ISNUMBER(parametros!$C$6),ISNUMBER(parametros!$D$6),B737&gt;=parametros!$C$6,B737&lt;=parametros!$D$6),"C4","Fora dos ciclos")))))))</f>
        <v/>
      </c>
      <c r="D737" s="100"/>
      <c r="E737" s="78" t="str">
        <f>IF(C737="","",IFERROR(VLOOKUP(C737,parametros!$A$11:$E$15,5,0),""))</f>
        <v/>
      </c>
      <c r="F737" s="79" t="str">
        <f t="shared" si="57"/>
        <v/>
      </c>
      <c r="G737" s="101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8"/>
      <c r="U737" s="218" t="str">
        <f t="shared" si="61"/>
        <v/>
      </c>
      <c r="V737" s="216" t="s">
        <v>47</v>
      </c>
      <c r="W737" s="102" t="s">
        <v>167</v>
      </c>
      <c r="X737" s="102" t="s">
        <v>168</v>
      </c>
      <c r="Y737" s="103" t="s">
        <v>169</v>
      </c>
      <c r="Z737" s="103" t="s">
        <v>170</v>
      </c>
      <c r="AA737" s="103" t="s">
        <v>47</v>
      </c>
      <c r="AB737" s="103" t="s">
        <v>171</v>
      </c>
      <c r="AC737" s="104" t="s">
        <v>172</v>
      </c>
    </row>
    <row r="738" spans="1:29" ht="25.5" customHeight="1" x14ac:dyDescent="0.35">
      <c r="A738" s="188"/>
      <c r="B738" s="190"/>
      <c r="C738" s="99" t="str">
        <f>IF(B738="","",IF(NOT(ISNUMBER(B738)),"DATA_PC invalida",IF(AND(ISNUMBER(parametros!$C$2),ISNUMBER(parametros!$D$2),B738&gt;=parametros!$C$2,B738&lt;=parametros!$D$2),"C0",IF(AND(ISNUMBER(parametros!$C$3),ISNUMBER(parametros!$D$3),B738&gt;=parametros!$C$3,B738&lt;=parametros!$D$3),"C1",IF(AND(ISNUMBER(parametros!$C$4),ISNUMBER(parametros!$D$4),B738&gt;=parametros!$C$4,B738&lt;=parametros!$D$4),"C2",IF(AND(ISNUMBER(parametros!$C$5),ISNUMBER(parametros!$D$5),B738&gt;=parametros!$C$5,B738&lt;=parametros!$D$5),"C3",IF(AND(ISNUMBER(parametros!$C$6),ISNUMBER(parametros!$D$6),B738&gt;=parametros!$C$6,B738&lt;=parametros!$D$6),"C4","Fora dos ciclos")))))))</f>
        <v/>
      </c>
      <c r="D738" s="100"/>
      <c r="E738" s="78" t="str">
        <f>IF(C738="","",IFERROR(VLOOKUP(C738,parametros!$A$11:$E$15,5,0),""))</f>
        <v/>
      </c>
      <c r="F738" s="79" t="str">
        <f t="shared" si="57"/>
        <v/>
      </c>
      <c r="G738" s="101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8"/>
      <c r="U738" s="218" t="str">
        <f t="shared" si="61"/>
        <v/>
      </c>
      <c r="V738" s="216" t="s">
        <v>47</v>
      </c>
      <c r="W738" s="102" t="s">
        <v>167</v>
      </c>
      <c r="X738" s="102" t="s">
        <v>168</v>
      </c>
      <c r="Y738" s="103" t="s">
        <v>169</v>
      </c>
      <c r="Z738" s="103" t="s">
        <v>170</v>
      </c>
      <c r="AA738" s="103" t="s">
        <v>47</v>
      </c>
      <c r="AB738" s="103" t="s">
        <v>171</v>
      </c>
      <c r="AC738" s="104" t="s">
        <v>172</v>
      </c>
    </row>
    <row r="739" spans="1:29" ht="25.5" customHeight="1" x14ac:dyDescent="0.35">
      <c r="A739" s="188"/>
      <c r="B739" s="190"/>
      <c r="C739" s="99" t="str">
        <f>IF(B739="","",IF(NOT(ISNUMBER(B739)),"DATA_PC invalida",IF(AND(ISNUMBER(parametros!$C$2),ISNUMBER(parametros!$D$2),B739&gt;=parametros!$C$2,B739&lt;=parametros!$D$2),"C0",IF(AND(ISNUMBER(parametros!$C$3),ISNUMBER(parametros!$D$3),B739&gt;=parametros!$C$3,B739&lt;=parametros!$D$3),"C1",IF(AND(ISNUMBER(parametros!$C$4),ISNUMBER(parametros!$D$4),B739&gt;=parametros!$C$4,B739&lt;=parametros!$D$4),"C2",IF(AND(ISNUMBER(parametros!$C$5),ISNUMBER(parametros!$D$5),B739&gt;=parametros!$C$5,B739&lt;=parametros!$D$5),"C3",IF(AND(ISNUMBER(parametros!$C$6),ISNUMBER(parametros!$D$6),B739&gt;=parametros!$C$6,B739&lt;=parametros!$D$6),"C4","Fora dos ciclos")))))))</f>
        <v/>
      </c>
      <c r="D739" s="100"/>
      <c r="E739" s="78" t="str">
        <f>IF(C739="","",IFERROR(VLOOKUP(C739,parametros!$A$11:$E$15,5,0),""))</f>
        <v/>
      </c>
      <c r="F739" s="79" t="str">
        <f t="shared" si="57"/>
        <v/>
      </c>
      <c r="G739" s="101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8"/>
      <c r="U739" s="218" t="str">
        <f t="shared" si="61"/>
        <v/>
      </c>
      <c r="V739" s="216" t="s">
        <v>47</v>
      </c>
      <c r="W739" s="102" t="s">
        <v>167</v>
      </c>
      <c r="X739" s="102" t="s">
        <v>168</v>
      </c>
      <c r="Y739" s="103" t="s">
        <v>169</v>
      </c>
      <c r="Z739" s="103" t="s">
        <v>170</v>
      </c>
      <c r="AA739" s="103" t="s">
        <v>47</v>
      </c>
      <c r="AB739" s="103" t="s">
        <v>171</v>
      </c>
      <c r="AC739" s="104" t="s">
        <v>172</v>
      </c>
    </row>
    <row r="740" spans="1:29" ht="25.5" customHeight="1" x14ac:dyDescent="0.35">
      <c r="A740" s="188"/>
      <c r="B740" s="190"/>
      <c r="C740" s="99" t="str">
        <f>IF(B740="","",IF(NOT(ISNUMBER(B740)),"DATA_PC invalida",IF(AND(ISNUMBER(parametros!$C$2),ISNUMBER(parametros!$D$2),B740&gt;=parametros!$C$2,B740&lt;=parametros!$D$2),"C0",IF(AND(ISNUMBER(parametros!$C$3),ISNUMBER(parametros!$D$3),B740&gt;=parametros!$C$3,B740&lt;=parametros!$D$3),"C1",IF(AND(ISNUMBER(parametros!$C$4),ISNUMBER(parametros!$D$4),B740&gt;=parametros!$C$4,B740&lt;=parametros!$D$4),"C2",IF(AND(ISNUMBER(parametros!$C$5),ISNUMBER(parametros!$D$5),B740&gt;=parametros!$C$5,B740&lt;=parametros!$D$5),"C3",IF(AND(ISNUMBER(parametros!$C$6),ISNUMBER(parametros!$D$6),B740&gt;=parametros!$C$6,B740&lt;=parametros!$D$6),"C4","Fora dos ciclos")))))))</f>
        <v/>
      </c>
      <c r="D740" s="100"/>
      <c r="E740" s="78" t="str">
        <f>IF(C740="","",IFERROR(VLOOKUP(C740,parametros!$A$11:$E$15,5,0),""))</f>
        <v/>
      </c>
      <c r="F740" s="79" t="str">
        <f t="shared" si="57"/>
        <v/>
      </c>
      <c r="G740" s="101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8"/>
      <c r="U740" s="218" t="str">
        <f t="shared" si="61"/>
        <v/>
      </c>
      <c r="V740" s="216" t="s">
        <v>47</v>
      </c>
      <c r="W740" s="102" t="s">
        <v>167</v>
      </c>
      <c r="X740" s="102" t="s">
        <v>168</v>
      </c>
      <c r="Y740" s="103" t="s">
        <v>169</v>
      </c>
      <c r="Z740" s="103" t="s">
        <v>170</v>
      </c>
      <c r="AA740" s="103" t="s">
        <v>47</v>
      </c>
      <c r="AB740" s="103" t="s">
        <v>171</v>
      </c>
      <c r="AC740" s="104" t="s">
        <v>172</v>
      </c>
    </row>
    <row r="741" spans="1:29" ht="25.5" customHeight="1" x14ac:dyDescent="0.35">
      <c r="A741" s="188"/>
      <c r="B741" s="190"/>
      <c r="C741" s="99" t="str">
        <f>IF(B741="","",IF(NOT(ISNUMBER(B741)),"DATA_PC invalida",IF(AND(ISNUMBER(parametros!$C$2),ISNUMBER(parametros!$D$2),B741&gt;=parametros!$C$2,B741&lt;=parametros!$D$2),"C0",IF(AND(ISNUMBER(parametros!$C$3),ISNUMBER(parametros!$D$3),B741&gt;=parametros!$C$3,B741&lt;=parametros!$D$3),"C1",IF(AND(ISNUMBER(parametros!$C$4),ISNUMBER(parametros!$D$4),B741&gt;=parametros!$C$4,B741&lt;=parametros!$D$4),"C2",IF(AND(ISNUMBER(parametros!$C$5),ISNUMBER(parametros!$D$5),B741&gt;=parametros!$C$5,B741&lt;=parametros!$D$5),"C3",IF(AND(ISNUMBER(parametros!$C$6),ISNUMBER(parametros!$D$6),B741&gt;=parametros!$C$6,B741&lt;=parametros!$D$6),"C4","Fora dos ciclos")))))))</f>
        <v/>
      </c>
      <c r="D741" s="100"/>
      <c r="E741" s="78" t="str">
        <f>IF(C741="","",IFERROR(VLOOKUP(C741,parametros!$A$11:$E$15,5,0),""))</f>
        <v/>
      </c>
      <c r="F741" s="79" t="str">
        <f t="shared" si="57"/>
        <v/>
      </c>
      <c r="G741" s="101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8"/>
      <c r="U741" s="218" t="str">
        <f t="shared" si="61"/>
        <v/>
      </c>
      <c r="V741" s="216" t="s">
        <v>47</v>
      </c>
      <c r="W741" s="102" t="s">
        <v>167</v>
      </c>
      <c r="X741" s="102" t="s">
        <v>168</v>
      </c>
      <c r="Y741" s="103" t="s">
        <v>169</v>
      </c>
      <c r="Z741" s="103" t="s">
        <v>170</v>
      </c>
      <c r="AA741" s="103" t="s">
        <v>47</v>
      </c>
      <c r="AB741" s="103" t="s">
        <v>171</v>
      </c>
      <c r="AC741" s="104" t="s">
        <v>172</v>
      </c>
    </row>
    <row r="742" spans="1:29" ht="25.5" customHeight="1" x14ac:dyDescent="0.35">
      <c r="A742" s="188"/>
      <c r="B742" s="190"/>
      <c r="C742" s="99" t="str">
        <f>IF(B742="","",IF(NOT(ISNUMBER(B742)),"DATA_PC invalida",IF(AND(ISNUMBER(parametros!$C$2),ISNUMBER(parametros!$D$2),B742&gt;=parametros!$C$2,B742&lt;=parametros!$D$2),"C0",IF(AND(ISNUMBER(parametros!$C$3),ISNUMBER(parametros!$D$3),B742&gt;=parametros!$C$3,B742&lt;=parametros!$D$3),"C1",IF(AND(ISNUMBER(parametros!$C$4),ISNUMBER(parametros!$D$4),B742&gt;=parametros!$C$4,B742&lt;=parametros!$D$4),"C2",IF(AND(ISNUMBER(parametros!$C$5),ISNUMBER(parametros!$D$5),B742&gt;=parametros!$C$5,B742&lt;=parametros!$D$5),"C3",IF(AND(ISNUMBER(parametros!$C$6),ISNUMBER(parametros!$D$6),B742&gt;=parametros!$C$6,B742&lt;=parametros!$D$6),"C4","Fora dos ciclos")))))))</f>
        <v/>
      </c>
      <c r="D742" s="100"/>
      <c r="E742" s="78" t="str">
        <f>IF(C742="","",IFERROR(VLOOKUP(C742,parametros!$A$11:$E$15,5,0),""))</f>
        <v/>
      </c>
      <c r="F742" s="79" t="str">
        <f t="shared" si="57"/>
        <v/>
      </c>
      <c r="G742" s="101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8"/>
      <c r="U742" s="218" t="str">
        <f t="shared" si="61"/>
        <v/>
      </c>
      <c r="V742" s="216" t="s">
        <v>47</v>
      </c>
      <c r="W742" s="102" t="s">
        <v>167</v>
      </c>
      <c r="X742" s="102" t="s">
        <v>168</v>
      </c>
      <c r="Y742" s="103" t="s">
        <v>169</v>
      </c>
      <c r="Z742" s="103" t="s">
        <v>170</v>
      </c>
      <c r="AA742" s="103" t="s">
        <v>47</v>
      </c>
      <c r="AB742" s="103" t="s">
        <v>171</v>
      </c>
      <c r="AC742" s="104" t="s">
        <v>172</v>
      </c>
    </row>
    <row r="743" spans="1:29" ht="25.5" customHeight="1" x14ac:dyDescent="0.35">
      <c r="A743" s="188"/>
      <c r="B743" s="190"/>
      <c r="C743" s="99" t="str">
        <f>IF(B743="","",IF(NOT(ISNUMBER(B743)),"DATA_PC invalida",IF(AND(ISNUMBER(parametros!$C$2),ISNUMBER(parametros!$D$2),B743&gt;=parametros!$C$2,B743&lt;=parametros!$D$2),"C0",IF(AND(ISNUMBER(parametros!$C$3),ISNUMBER(parametros!$D$3),B743&gt;=parametros!$C$3,B743&lt;=parametros!$D$3),"C1",IF(AND(ISNUMBER(parametros!$C$4),ISNUMBER(parametros!$D$4),B743&gt;=parametros!$C$4,B743&lt;=parametros!$D$4),"C2",IF(AND(ISNUMBER(parametros!$C$5),ISNUMBER(parametros!$D$5),B743&gt;=parametros!$C$5,B743&lt;=parametros!$D$5),"C3",IF(AND(ISNUMBER(parametros!$C$6),ISNUMBER(parametros!$D$6),B743&gt;=parametros!$C$6,B743&lt;=parametros!$D$6),"C4","Fora dos ciclos")))))))</f>
        <v/>
      </c>
      <c r="D743" s="100"/>
      <c r="E743" s="78" t="str">
        <f>IF(C743="","",IFERROR(VLOOKUP(C743,parametros!$A$11:$E$15,5,0),""))</f>
        <v/>
      </c>
      <c r="F743" s="79" t="str">
        <f t="shared" si="57"/>
        <v/>
      </c>
      <c r="G743" s="101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8"/>
      <c r="U743" s="218" t="str">
        <f t="shared" si="61"/>
        <v/>
      </c>
      <c r="V743" s="216" t="s">
        <v>47</v>
      </c>
      <c r="W743" s="102" t="s">
        <v>167</v>
      </c>
      <c r="X743" s="102" t="s">
        <v>168</v>
      </c>
      <c r="Y743" s="103" t="s">
        <v>169</v>
      </c>
      <c r="Z743" s="103" t="s">
        <v>170</v>
      </c>
      <c r="AA743" s="103" t="s">
        <v>47</v>
      </c>
      <c r="AB743" s="103" t="s">
        <v>171</v>
      </c>
      <c r="AC743" s="104" t="s">
        <v>172</v>
      </c>
    </row>
    <row r="744" spans="1:29" ht="25.5" customHeight="1" x14ac:dyDescent="0.35">
      <c r="A744" s="188"/>
      <c r="B744" s="190"/>
      <c r="C744" s="99" t="str">
        <f>IF(B744="","",IF(NOT(ISNUMBER(B744)),"DATA_PC invalida",IF(AND(ISNUMBER(parametros!$C$2),ISNUMBER(parametros!$D$2),B744&gt;=parametros!$C$2,B744&lt;=parametros!$D$2),"C0",IF(AND(ISNUMBER(parametros!$C$3),ISNUMBER(parametros!$D$3),B744&gt;=parametros!$C$3,B744&lt;=parametros!$D$3),"C1",IF(AND(ISNUMBER(parametros!$C$4),ISNUMBER(parametros!$D$4),B744&gt;=parametros!$C$4,B744&lt;=parametros!$D$4),"C2",IF(AND(ISNUMBER(parametros!$C$5),ISNUMBER(parametros!$D$5),B744&gt;=parametros!$C$5,B744&lt;=parametros!$D$5),"C3",IF(AND(ISNUMBER(parametros!$C$6),ISNUMBER(parametros!$D$6),B744&gt;=parametros!$C$6,B744&lt;=parametros!$D$6),"C4","Fora dos ciclos")))))))</f>
        <v/>
      </c>
      <c r="D744" s="100"/>
      <c r="E744" s="78" t="str">
        <f>IF(C744="","",IFERROR(VLOOKUP(C744,parametros!$A$11:$E$15,5,0),""))</f>
        <v/>
      </c>
      <c r="F744" s="79" t="str">
        <f t="shared" si="57"/>
        <v/>
      </c>
      <c r="G744" s="101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8"/>
      <c r="U744" s="218" t="str">
        <f t="shared" si="61"/>
        <v/>
      </c>
      <c r="V744" s="216" t="s">
        <v>47</v>
      </c>
      <c r="W744" s="102" t="s">
        <v>167</v>
      </c>
      <c r="X744" s="102" t="s">
        <v>168</v>
      </c>
      <c r="Y744" s="103" t="s">
        <v>169</v>
      </c>
      <c r="Z744" s="103" t="s">
        <v>170</v>
      </c>
      <c r="AA744" s="103" t="s">
        <v>47</v>
      </c>
      <c r="AB744" s="103" t="s">
        <v>171</v>
      </c>
      <c r="AC744" s="104" t="s">
        <v>172</v>
      </c>
    </row>
    <row r="745" spans="1:29" ht="25.5" customHeight="1" x14ac:dyDescent="0.35">
      <c r="A745" s="188"/>
      <c r="B745" s="190"/>
      <c r="C745" s="99" t="str">
        <f>IF(B745="","",IF(NOT(ISNUMBER(B745)),"DATA_PC invalida",IF(AND(ISNUMBER(parametros!$C$2),ISNUMBER(parametros!$D$2),B745&gt;=parametros!$C$2,B745&lt;=parametros!$D$2),"C0",IF(AND(ISNUMBER(parametros!$C$3),ISNUMBER(parametros!$D$3),B745&gt;=parametros!$C$3,B745&lt;=parametros!$D$3),"C1",IF(AND(ISNUMBER(parametros!$C$4),ISNUMBER(parametros!$D$4),B745&gt;=parametros!$C$4,B745&lt;=parametros!$D$4),"C2",IF(AND(ISNUMBER(parametros!$C$5),ISNUMBER(parametros!$D$5),B745&gt;=parametros!$C$5,B745&lt;=parametros!$D$5),"C3",IF(AND(ISNUMBER(parametros!$C$6),ISNUMBER(parametros!$D$6),B745&gt;=parametros!$C$6,B745&lt;=parametros!$D$6),"C4","Fora dos ciclos")))))))</f>
        <v/>
      </c>
      <c r="D745" s="100"/>
      <c r="E745" s="78" t="str">
        <f>IF(C745="","",IFERROR(VLOOKUP(C745,parametros!$A$11:$E$15,5,0),""))</f>
        <v/>
      </c>
      <c r="F745" s="79" t="str">
        <f t="shared" si="57"/>
        <v/>
      </c>
      <c r="G745" s="101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8"/>
      <c r="U745" s="218" t="str">
        <f t="shared" si="61"/>
        <v/>
      </c>
      <c r="V745" s="216" t="s">
        <v>47</v>
      </c>
      <c r="W745" s="102" t="s">
        <v>167</v>
      </c>
      <c r="X745" s="102" t="s">
        <v>168</v>
      </c>
      <c r="Y745" s="103" t="s">
        <v>169</v>
      </c>
      <c r="Z745" s="103" t="s">
        <v>170</v>
      </c>
      <c r="AA745" s="103" t="s">
        <v>47</v>
      </c>
      <c r="AB745" s="103" t="s">
        <v>171</v>
      </c>
      <c r="AC745" s="104" t="s">
        <v>172</v>
      </c>
    </row>
    <row r="746" spans="1:29" ht="25.5" customHeight="1" x14ac:dyDescent="0.35">
      <c r="A746" s="188"/>
      <c r="B746" s="190"/>
      <c r="C746" s="99" t="str">
        <f>IF(B746="","",IF(NOT(ISNUMBER(B746)),"DATA_PC invalida",IF(AND(ISNUMBER(parametros!$C$2),ISNUMBER(parametros!$D$2),B746&gt;=parametros!$C$2,B746&lt;=parametros!$D$2),"C0",IF(AND(ISNUMBER(parametros!$C$3),ISNUMBER(parametros!$D$3),B746&gt;=parametros!$C$3,B746&lt;=parametros!$D$3),"C1",IF(AND(ISNUMBER(parametros!$C$4),ISNUMBER(parametros!$D$4),B746&gt;=parametros!$C$4,B746&lt;=parametros!$D$4),"C2",IF(AND(ISNUMBER(parametros!$C$5),ISNUMBER(parametros!$D$5),B746&gt;=parametros!$C$5,B746&lt;=parametros!$D$5),"C3",IF(AND(ISNUMBER(parametros!$C$6),ISNUMBER(parametros!$D$6),B746&gt;=parametros!$C$6,B746&lt;=parametros!$D$6),"C4","Fora dos ciclos")))))))</f>
        <v/>
      </c>
      <c r="D746" s="100"/>
      <c r="E746" s="78" t="str">
        <f>IF(C746="","",IFERROR(VLOOKUP(C746,parametros!$A$11:$E$15,5,0),""))</f>
        <v/>
      </c>
      <c r="F746" s="79" t="str">
        <f t="shared" si="57"/>
        <v/>
      </c>
      <c r="G746" s="101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8"/>
      <c r="U746" s="218" t="str">
        <f t="shared" si="61"/>
        <v/>
      </c>
      <c r="V746" s="216" t="s">
        <v>47</v>
      </c>
      <c r="W746" s="102" t="s">
        <v>167</v>
      </c>
      <c r="X746" s="102" t="s">
        <v>168</v>
      </c>
      <c r="Y746" s="103" t="s">
        <v>169</v>
      </c>
      <c r="Z746" s="103" t="s">
        <v>170</v>
      </c>
      <c r="AA746" s="103" t="s">
        <v>47</v>
      </c>
      <c r="AB746" s="103" t="s">
        <v>171</v>
      </c>
      <c r="AC746" s="104" t="s">
        <v>172</v>
      </c>
    </row>
    <row r="747" spans="1:29" ht="25.5" customHeight="1" x14ac:dyDescent="0.35">
      <c r="A747" s="188"/>
      <c r="B747" s="190"/>
      <c r="C747" s="99" t="str">
        <f>IF(B747="","",IF(NOT(ISNUMBER(B747)),"DATA_PC invalida",IF(AND(ISNUMBER(parametros!$C$2),ISNUMBER(parametros!$D$2),B747&gt;=parametros!$C$2,B747&lt;=parametros!$D$2),"C0",IF(AND(ISNUMBER(parametros!$C$3),ISNUMBER(parametros!$D$3),B747&gt;=parametros!$C$3,B747&lt;=parametros!$D$3),"C1",IF(AND(ISNUMBER(parametros!$C$4),ISNUMBER(parametros!$D$4),B747&gt;=parametros!$C$4,B747&lt;=parametros!$D$4),"C2",IF(AND(ISNUMBER(parametros!$C$5),ISNUMBER(parametros!$D$5),B747&gt;=parametros!$C$5,B747&lt;=parametros!$D$5),"C3",IF(AND(ISNUMBER(parametros!$C$6),ISNUMBER(parametros!$D$6),B747&gt;=parametros!$C$6,B747&lt;=parametros!$D$6),"C4","Fora dos ciclos")))))))</f>
        <v/>
      </c>
      <c r="D747" s="100"/>
      <c r="E747" s="78" t="str">
        <f>IF(C747="","",IFERROR(VLOOKUP(C747,parametros!$A$11:$E$15,5,0),""))</f>
        <v/>
      </c>
      <c r="F747" s="79" t="str">
        <f t="shared" si="57"/>
        <v/>
      </c>
      <c r="G747" s="101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8"/>
      <c r="U747" s="218" t="str">
        <f t="shared" si="61"/>
        <v/>
      </c>
      <c r="V747" s="216" t="s">
        <v>47</v>
      </c>
      <c r="W747" s="102" t="s">
        <v>167</v>
      </c>
      <c r="X747" s="102" t="s">
        <v>168</v>
      </c>
      <c r="Y747" s="103" t="s">
        <v>169</v>
      </c>
      <c r="Z747" s="103" t="s">
        <v>170</v>
      </c>
      <c r="AA747" s="103" t="s">
        <v>47</v>
      </c>
      <c r="AB747" s="103" t="s">
        <v>171</v>
      </c>
      <c r="AC747" s="104" t="s">
        <v>172</v>
      </c>
    </row>
    <row r="748" spans="1:29" ht="25.5" customHeight="1" x14ac:dyDescent="0.35">
      <c r="A748" s="188"/>
      <c r="B748" s="190"/>
      <c r="C748" s="99" t="str">
        <f>IF(B748="","",IF(NOT(ISNUMBER(B748)),"DATA_PC invalida",IF(AND(ISNUMBER(parametros!$C$2),ISNUMBER(parametros!$D$2),B748&gt;=parametros!$C$2,B748&lt;=parametros!$D$2),"C0",IF(AND(ISNUMBER(parametros!$C$3),ISNUMBER(parametros!$D$3),B748&gt;=parametros!$C$3,B748&lt;=parametros!$D$3),"C1",IF(AND(ISNUMBER(parametros!$C$4),ISNUMBER(parametros!$D$4),B748&gt;=parametros!$C$4,B748&lt;=parametros!$D$4),"C2",IF(AND(ISNUMBER(parametros!$C$5),ISNUMBER(parametros!$D$5),B748&gt;=parametros!$C$5,B748&lt;=parametros!$D$5),"C3",IF(AND(ISNUMBER(parametros!$C$6),ISNUMBER(parametros!$D$6),B748&gt;=parametros!$C$6,B748&lt;=parametros!$D$6),"C4","Fora dos ciclos")))))))</f>
        <v/>
      </c>
      <c r="D748" s="100"/>
      <c r="E748" s="78" t="str">
        <f>IF(C748="","",IFERROR(VLOOKUP(C748,parametros!$A$11:$E$15,5,0),""))</f>
        <v/>
      </c>
      <c r="F748" s="79" t="str">
        <f t="shared" si="57"/>
        <v/>
      </c>
      <c r="G748" s="101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8"/>
      <c r="U748" s="218" t="str">
        <f t="shared" si="61"/>
        <v/>
      </c>
      <c r="V748" s="216" t="s">
        <v>47</v>
      </c>
      <c r="W748" s="102" t="s">
        <v>167</v>
      </c>
      <c r="X748" s="102" t="s">
        <v>168</v>
      </c>
      <c r="Y748" s="103" t="s">
        <v>169</v>
      </c>
      <c r="Z748" s="103" t="s">
        <v>170</v>
      </c>
      <c r="AA748" s="103" t="s">
        <v>47</v>
      </c>
      <c r="AB748" s="103" t="s">
        <v>171</v>
      </c>
      <c r="AC748" s="104" t="s">
        <v>172</v>
      </c>
    </row>
    <row r="749" spans="1:29" ht="25.5" customHeight="1" x14ac:dyDescent="0.35">
      <c r="A749" s="188"/>
      <c r="B749" s="190"/>
      <c r="C749" s="99" t="str">
        <f>IF(B749="","",IF(NOT(ISNUMBER(B749)),"DATA_PC invalida",IF(AND(ISNUMBER(parametros!$C$2),ISNUMBER(parametros!$D$2),B749&gt;=parametros!$C$2,B749&lt;=parametros!$D$2),"C0",IF(AND(ISNUMBER(parametros!$C$3),ISNUMBER(parametros!$D$3),B749&gt;=parametros!$C$3,B749&lt;=parametros!$D$3),"C1",IF(AND(ISNUMBER(parametros!$C$4),ISNUMBER(parametros!$D$4),B749&gt;=parametros!$C$4,B749&lt;=parametros!$D$4),"C2",IF(AND(ISNUMBER(parametros!$C$5),ISNUMBER(parametros!$D$5),B749&gt;=parametros!$C$5,B749&lt;=parametros!$D$5),"C3",IF(AND(ISNUMBER(parametros!$C$6),ISNUMBER(parametros!$D$6),B749&gt;=parametros!$C$6,B749&lt;=parametros!$D$6),"C4","Fora dos ciclos")))))))</f>
        <v/>
      </c>
      <c r="D749" s="100"/>
      <c r="E749" s="78" t="str">
        <f>IF(C749="","",IFERROR(VLOOKUP(C749,parametros!$A$11:$E$15,5,0),""))</f>
        <v/>
      </c>
      <c r="F749" s="79" t="str">
        <f t="shared" si="57"/>
        <v/>
      </c>
      <c r="G749" s="101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8"/>
      <c r="U749" s="218" t="str">
        <f t="shared" si="61"/>
        <v/>
      </c>
      <c r="V749" s="216" t="s">
        <v>47</v>
      </c>
      <c r="W749" s="102" t="s">
        <v>167</v>
      </c>
      <c r="X749" s="102" t="s">
        <v>168</v>
      </c>
      <c r="Y749" s="103" t="s">
        <v>169</v>
      </c>
      <c r="Z749" s="103" t="s">
        <v>170</v>
      </c>
      <c r="AA749" s="103" t="s">
        <v>47</v>
      </c>
      <c r="AB749" s="103" t="s">
        <v>171</v>
      </c>
      <c r="AC749" s="104" t="s">
        <v>172</v>
      </c>
    </row>
    <row r="750" spans="1:29" ht="25.5" customHeight="1" x14ac:dyDescent="0.35">
      <c r="A750" s="188"/>
      <c r="B750" s="190"/>
      <c r="C750" s="99" t="str">
        <f>IF(B750="","",IF(NOT(ISNUMBER(B750)),"DATA_PC invalida",IF(AND(ISNUMBER(parametros!$C$2),ISNUMBER(parametros!$D$2),B750&gt;=parametros!$C$2,B750&lt;=parametros!$D$2),"C0",IF(AND(ISNUMBER(parametros!$C$3),ISNUMBER(parametros!$D$3),B750&gt;=parametros!$C$3,B750&lt;=parametros!$D$3),"C1",IF(AND(ISNUMBER(parametros!$C$4),ISNUMBER(parametros!$D$4),B750&gt;=parametros!$C$4,B750&lt;=parametros!$D$4),"C2",IF(AND(ISNUMBER(parametros!$C$5),ISNUMBER(parametros!$D$5),B750&gt;=parametros!$C$5,B750&lt;=parametros!$D$5),"C3",IF(AND(ISNUMBER(parametros!$C$6),ISNUMBER(parametros!$D$6),B750&gt;=parametros!$C$6,B750&lt;=parametros!$D$6),"C4","Fora dos ciclos")))))))</f>
        <v/>
      </c>
      <c r="D750" s="100"/>
      <c r="E750" s="78" t="str">
        <f>IF(C750="","",IFERROR(VLOOKUP(C750,parametros!$A$11:$E$15,5,0),""))</f>
        <v/>
      </c>
      <c r="F750" s="79" t="str">
        <f t="shared" si="57"/>
        <v/>
      </c>
      <c r="G750" s="101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8"/>
      <c r="U750" s="218" t="str">
        <f t="shared" si="61"/>
        <v/>
      </c>
      <c r="V750" s="216" t="s">
        <v>47</v>
      </c>
      <c r="W750" s="102" t="s">
        <v>167</v>
      </c>
      <c r="X750" s="102" t="s">
        <v>168</v>
      </c>
      <c r="Y750" s="103" t="s">
        <v>169</v>
      </c>
      <c r="Z750" s="103" t="s">
        <v>170</v>
      </c>
      <c r="AA750" s="103" t="s">
        <v>47</v>
      </c>
      <c r="AB750" s="103" t="s">
        <v>171</v>
      </c>
      <c r="AC750" s="104" t="s">
        <v>172</v>
      </c>
    </row>
    <row r="751" spans="1:29" ht="25.5" customHeight="1" x14ac:dyDescent="0.35">
      <c r="A751" s="188"/>
      <c r="B751" s="190"/>
      <c r="C751" s="99" t="str">
        <f>IF(B751="","",IF(NOT(ISNUMBER(B751)),"DATA_PC invalida",IF(AND(ISNUMBER(parametros!$C$2),ISNUMBER(parametros!$D$2),B751&gt;=parametros!$C$2,B751&lt;=parametros!$D$2),"C0",IF(AND(ISNUMBER(parametros!$C$3),ISNUMBER(parametros!$D$3),B751&gt;=parametros!$C$3,B751&lt;=parametros!$D$3),"C1",IF(AND(ISNUMBER(parametros!$C$4),ISNUMBER(parametros!$D$4),B751&gt;=parametros!$C$4,B751&lt;=parametros!$D$4),"C2",IF(AND(ISNUMBER(parametros!$C$5),ISNUMBER(parametros!$D$5),B751&gt;=parametros!$C$5,B751&lt;=parametros!$D$5),"C3",IF(AND(ISNUMBER(parametros!$C$6),ISNUMBER(parametros!$D$6),B751&gt;=parametros!$C$6,B751&lt;=parametros!$D$6),"C4","Fora dos ciclos")))))))</f>
        <v/>
      </c>
      <c r="D751" s="100"/>
      <c r="E751" s="78" t="str">
        <f>IF(C751="","",IFERROR(VLOOKUP(C751,parametros!$A$11:$E$15,5,0),""))</f>
        <v/>
      </c>
      <c r="F751" s="79" t="str">
        <f t="shared" si="57"/>
        <v/>
      </c>
      <c r="G751" s="101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8"/>
      <c r="U751" s="218" t="str">
        <f t="shared" si="61"/>
        <v/>
      </c>
      <c r="V751" s="216" t="s">
        <v>47</v>
      </c>
      <c r="W751" s="102" t="s">
        <v>167</v>
      </c>
      <c r="X751" s="102" t="s">
        <v>168</v>
      </c>
      <c r="Y751" s="103" t="s">
        <v>169</v>
      </c>
      <c r="Z751" s="103" t="s">
        <v>170</v>
      </c>
      <c r="AA751" s="103" t="s">
        <v>47</v>
      </c>
      <c r="AB751" s="103" t="s">
        <v>171</v>
      </c>
      <c r="AC751" s="104" t="s">
        <v>172</v>
      </c>
    </row>
    <row r="752" spans="1:29" ht="25.5" customHeight="1" x14ac:dyDescent="0.35">
      <c r="A752" s="188"/>
      <c r="B752" s="190"/>
      <c r="C752" s="99" t="str">
        <f>IF(B752="","",IF(NOT(ISNUMBER(B752)),"DATA_PC invalida",IF(AND(ISNUMBER(parametros!$C$2),ISNUMBER(parametros!$D$2),B752&gt;=parametros!$C$2,B752&lt;=parametros!$D$2),"C0",IF(AND(ISNUMBER(parametros!$C$3),ISNUMBER(parametros!$D$3),B752&gt;=parametros!$C$3,B752&lt;=parametros!$D$3),"C1",IF(AND(ISNUMBER(parametros!$C$4),ISNUMBER(parametros!$D$4),B752&gt;=parametros!$C$4,B752&lt;=parametros!$D$4),"C2",IF(AND(ISNUMBER(parametros!$C$5),ISNUMBER(parametros!$D$5),B752&gt;=parametros!$C$5,B752&lt;=parametros!$D$5),"C3",IF(AND(ISNUMBER(parametros!$C$6),ISNUMBER(parametros!$D$6),B752&gt;=parametros!$C$6,B752&lt;=parametros!$D$6),"C4","Fora dos ciclos")))))))</f>
        <v/>
      </c>
      <c r="D752" s="100"/>
      <c r="E752" s="78" t="str">
        <f>IF(C752="","",IFERROR(VLOOKUP(C752,parametros!$A$11:$E$15,5,0),""))</f>
        <v/>
      </c>
      <c r="F752" s="79" t="str">
        <f t="shared" si="57"/>
        <v/>
      </c>
      <c r="G752" s="101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8"/>
      <c r="U752" s="218" t="str">
        <f t="shared" si="61"/>
        <v/>
      </c>
      <c r="V752" s="216" t="s">
        <v>47</v>
      </c>
      <c r="W752" s="102" t="s">
        <v>167</v>
      </c>
      <c r="X752" s="102" t="s">
        <v>168</v>
      </c>
      <c r="Y752" s="103" t="s">
        <v>169</v>
      </c>
      <c r="Z752" s="103" t="s">
        <v>170</v>
      </c>
      <c r="AA752" s="103" t="s">
        <v>47</v>
      </c>
      <c r="AB752" s="103" t="s">
        <v>171</v>
      </c>
      <c r="AC752" s="104" t="s">
        <v>172</v>
      </c>
    </row>
    <row r="753" spans="1:29" ht="25.5" customHeight="1" x14ac:dyDescent="0.35">
      <c r="A753" s="188"/>
      <c r="B753" s="190"/>
      <c r="C753" s="99" t="str">
        <f>IF(B753="","",IF(NOT(ISNUMBER(B753)),"DATA_PC invalida",IF(AND(ISNUMBER(parametros!$C$2),ISNUMBER(parametros!$D$2),B753&gt;=parametros!$C$2,B753&lt;=parametros!$D$2),"C0",IF(AND(ISNUMBER(parametros!$C$3),ISNUMBER(parametros!$D$3),B753&gt;=parametros!$C$3,B753&lt;=parametros!$D$3),"C1",IF(AND(ISNUMBER(parametros!$C$4),ISNUMBER(parametros!$D$4),B753&gt;=parametros!$C$4,B753&lt;=parametros!$D$4),"C2",IF(AND(ISNUMBER(parametros!$C$5),ISNUMBER(parametros!$D$5),B753&gt;=parametros!$C$5,B753&lt;=parametros!$D$5),"C3",IF(AND(ISNUMBER(parametros!$C$6),ISNUMBER(parametros!$D$6),B753&gt;=parametros!$C$6,B753&lt;=parametros!$D$6),"C4","Fora dos ciclos")))))))</f>
        <v/>
      </c>
      <c r="D753" s="100"/>
      <c r="E753" s="78" t="str">
        <f>IF(C753="","",IFERROR(VLOOKUP(C753,parametros!$A$11:$E$15,5,0),""))</f>
        <v/>
      </c>
      <c r="F753" s="79" t="str">
        <f t="shared" si="57"/>
        <v/>
      </c>
      <c r="G753" s="101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8"/>
      <c r="U753" s="218" t="str">
        <f t="shared" si="61"/>
        <v/>
      </c>
      <c r="V753" s="216" t="s">
        <v>47</v>
      </c>
      <c r="W753" s="102" t="s">
        <v>167</v>
      </c>
      <c r="X753" s="102" t="s">
        <v>168</v>
      </c>
      <c r="Y753" s="103" t="s">
        <v>169</v>
      </c>
      <c r="Z753" s="103" t="s">
        <v>170</v>
      </c>
      <c r="AA753" s="103" t="s">
        <v>47</v>
      </c>
      <c r="AB753" s="103" t="s">
        <v>171</v>
      </c>
      <c r="AC753" s="104" t="s">
        <v>172</v>
      </c>
    </row>
    <row r="754" spans="1:29" ht="25.5" customHeight="1" x14ac:dyDescent="0.35">
      <c r="A754" s="188"/>
      <c r="B754" s="190"/>
      <c r="C754" s="99" t="str">
        <f>IF(B754="","",IF(NOT(ISNUMBER(B754)),"DATA_PC invalida",IF(AND(ISNUMBER(parametros!$C$2),ISNUMBER(parametros!$D$2),B754&gt;=parametros!$C$2,B754&lt;=parametros!$D$2),"C0",IF(AND(ISNUMBER(parametros!$C$3),ISNUMBER(parametros!$D$3),B754&gt;=parametros!$C$3,B754&lt;=parametros!$D$3),"C1",IF(AND(ISNUMBER(parametros!$C$4),ISNUMBER(parametros!$D$4),B754&gt;=parametros!$C$4,B754&lt;=parametros!$D$4),"C2",IF(AND(ISNUMBER(parametros!$C$5),ISNUMBER(parametros!$D$5),B754&gt;=parametros!$C$5,B754&lt;=parametros!$D$5),"C3",IF(AND(ISNUMBER(parametros!$C$6),ISNUMBER(parametros!$D$6),B754&gt;=parametros!$C$6,B754&lt;=parametros!$D$6),"C4","Fora dos ciclos")))))))</f>
        <v/>
      </c>
      <c r="D754" s="100"/>
      <c r="E754" s="78" t="str">
        <f>IF(C754="","",IFERROR(VLOOKUP(C754,parametros!$A$11:$E$15,5,0),""))</f>
        <v/>
      </c>
      <c r="F754" s="79" t="str">
        <f t="shared" si="57"/>
        <v/>
      </c>
      <c r="G754" s="101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8"/>
      <c r="U754" s="218" t="str">
        <f t="shared" si="61"/>
        <v/>
      </c>
      <c r="V754" s="216" t="s">
        <v>47</v>
      </c>
      <c r="W754" s="102" t="s">
        <v>167</v>
      </c>
      <c r="X754" s="102" t="s">
        <v>168</v>
      </c>
      <c r="Y754" s="103" t="s">
        <v>169</v>
      </c>
      <c r="Z754" s="103" t="s">
        <v>170</v>
      </c>
      <c r="AA754" s="103" t="s">
        <v>47</v>
      </c>
      <c r="AB754" s="103" t="s">
        <v>171</v>
      </c>
      <c r="AC754" s="104" t="s">
        <v>172</v>
      </c>
    </row>
    <row r="755" spans="1:29" ht="25.5" customHeight="1" x14ac:dyDescent="0.35">
      <c r="A755" s="188"/>
      <c r="B755" s="190"/>
      <c r="C755" s="99" t="str">
        <f>IF(B755="","",IF(NOT(ISNUMBER(B755)),"DATA_PC invalida",IF(AND(ISNUMBER(parametros!$C$2),ISNUMBER(parametros!$D$2),B755&gt;=parametros!$C$2,B755&lt;=parametros!$D$2),"C0",IF(AND(ISNUMBER(parametros!$C$3),ISNUMBER(parametros!$D$3),B755&gt;=parametros!$C$3,B755&lt;=parametros!$D$3),"C1",IF(AND(ISNUMBER(parametros!$C$4),ISNUMBER(parametros!$D$4),B755&gt;=parametros!$C$4,B755&lt;=parametros!$D$4),"C2",IF(AND(ISNUMBER(parametros!$C$5),ISNUMBER(parametros!$D$5),B755&gt;=parametros!$C$5,B755&lt;=parametros!$D$5),"C3",IF(AND(ISNUMBER(parametros!$C$6),ISNUMBER(parametros!$D$6),B755&gt;=parametros!$C$6,B755&lt;=parametros!$D$6),"C4","Fora dos ciclos")))))))</f>
        <v/>
      </c>
      <c r="D755" s="100"/>
      <c r="E755" s="78" t="str">
        <f>IF(C755="","",IFERROR(VLOOKUP(C755,parametros!$A$11:$E$15,5,0),""))</f>
        <v/>
      </c>
      <c r="F755" s="79" t="str">
        <f t="shared" si="57"/>
        <v/>
      </c>
      <c r="G755" s="101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8"/>
      <c r="U755" s="218" t="str">
        <f t="shared" si="61"/>
        <v/>
      </c>
      <c r="V755" s="216" t="s">
        <v>47</v>
      </c>
      <c r="W755" s="102" t="s">
        <v>167</v>
      </c>
      <c r="X755" s="102" t="s">
        <v>168</v>
      </c>
      <c r="Y755" s="103" t="s">
        <v>169</v>
      </c>
      <c r="Z755" s="103" t="s">
        <v>170</v>
      </c>
      <c r="AA755" s="103" t="s">
        <v>47</v>
      </c>
      <c r="AB755" s="103" t="s">
        <v>171</v>
      </c>
      <c r="AC755" s="104" t="s">
        <v>172</v>
      </c>
    </row>
    <row r="756" spans="1:29" ht="25.5" customHeight="1" x14ac:dyDescent="0.35">
      <c r="A756" s="188"/>
      <c r="B756" s="190"/>
      <c r="C756" s="99" t="str">
        <f>IF(B756="","",IF(NOT(ISNUMBER(B756)),"DATA_PC invalida",IF(AND(ISNUMBER(parametros!$C$2),ISNUMBER(parametros!$D$2),B756&gt;=parametros!$C$2,B756&lt;=parametros!$D$2),"C0",IF(AND(ISNUMBER(parametros!$C$3),ISNUMBER(parametros!$D$3),B756&gt;=parametros!$C$3,B756&lt;=parametros!$D$3),"C1",IF(AND(ISNUMBER(parametros!$C$4),ISNUMBER(parametros!$D$4),B756&gt;=parametros!$C$4,B756&lt;=parametros!$D$4),"C2",IF(AND(ISNUMBER(parametros!$C$5),ISNUMBER(parametros!$D$5),B756&gt;=parametros!$C$5,B756&lt;=parametros!$D$5),"C3",IF(AND(ISNUMBER(parametros!$C$6),ISNUMBER(parametros!$D$6),B756&gt;=parametros!$C$6,B756&lt;=parametros!$D$6),"C4","Fora dos ciclos")))))))</f>
        <v/>
      </c>
      <c r="D756" s="100"/>
      <c r="E756" s="78" t="str">
        <f>IF(C756="","",IFERROR(VLOOKUP(C756,parametros!$A$11:$E$15,5,0),""))</f>
        <v/>
      </c>
      <c r="F756" s="79" t="str">
        <f t="shared" si="57"/>
        <v/>
      </c>
      <c r="G756" s="101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8"/>
      <c r="U756" s="218" t="str">
        <f t="shared" si="61"/>
        <v/>
      </c>
      <c r="V756" s="216" t="s">
        <v>47</v>
      </c>
      <c r="W756" s="102" t="s">
        <v>167</v>
      </c>
      <c r="X756" s="102" t="s">
        <v>168</v>
      </c>
      <c r="Y756" s="103" t="s">
        <v>169</v>
      </c>
      <c r="Z756" s="103" t="s">
        <v>170</v>
      </c>
      <c r="AA756" s="103" t="s">
        <v>47</v>
      </c>
      <c r="AB756" s="103" t="s">
        <v>171</v>
      </c>
      <c r="AC756" s="104" t="s">
        <v>172</v>
      </c>
    </row>
    <row r="757" spans="1:29" ht="25.5" customHeight="1" x14ac:dyDescent="0.35">
      <c r="A757" s="188"/>
      <c r="B757" s="190"/>
      <c r="C757" s="99" t="str">
        <f>IF(B757="","",IF(NOT(ISNUMBER(B757)),"DATA_PC invalida",IF(AND(ISNUMBER(parametros!$C$2),ISNUMBER(parametros!$D$2),B757&gt;=parametros!$C$2,B757&lt;=parametros!$D$2),"C0",IF(AND(ISNUMBER(parametros!$C$3),ISNUMBER(parametros!$D$3),B757&gt;=parametros!$C$3,B757&lt;=parametros!$D$3),"C1",IF(AND(ISNUMBER(parametros!$C$4),ISNUMBER(parametros!$D$4),B757&gt;=parametros!$C$4,B757&lt;=parametros!$D$4),"C2",IF(AND(ISNUMBER(parametros!$C$5),ISNUMBER(parametros!$D$5),B757&gt;=parametros!$C$5,B757&lt;=parametros!$D$5),"C3",IF(AND(ISNUMBER(parametros!$C$6),ISNUMBER(parametros!$D$6),B757&gt;=parametros!$C$6,B757&lt;=parametros!$D$6),"C4","Fora dos ciclos")))))))</f>
        <v/>
      </c>
      <c r="D757" s="100"/>
      <c r="E757" s="78" t="str">
        <f>IF(C757="","",IFERROR(VLOOKUP(C757,parametros!$A$11:$E$15,5,0),""))</f>
        <v/>
      </c>
      <c r="F757" s="79" t="str">
        <f t="shared" si="57"/>
        <v/>
      </c>
      <c r="G757" s="101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8"/>
      <c r="U757" s="218" t="str">
        <f t="shared" si="61"/>
        <v/>
      </c>
      <c r="V757" s="216" t="s">
        <v>47</v>
      </c>
      <c r="W757" s="102" t="s">
        <v>167</v>
      </c>
      <c r="X757" s="102" t="s">
        <v>168</v>
      </c>
      <c r="Y757" s="103" t="s">
        <v>169</v>
      </c>
      <c r="Z757" s="103" t="s">
        <v>170</v>
      </c>
      <c r="AA757" s="103" t="s">
        <v>47</v>
      </c>
      <c r="AB757" s="103" t="s">
        <v>171</v>
      </c>
      <c r="AC757" s="104" t="s">
        <v>172</v>
      </c>
    </row>
    <row r="758" spans="1:29" ht="25.5" customHeight="1" x14ac:dyDescent="0.35">
      <c r="A758" s="188"/>
      <c r="B758" s="190"/>
      <c r="C758" s="99" t="str">
        <f>IF(B758="","",IF(NOT(ISNUMBER(B758)),"DATA_PC invalida",IF(AND(ISNUMBER(parametros!$C$2),ISNUMBER(parametros!$D$2),B758&gt;=parametros!$C$2,B758&lt;=parametros!$D$2),"C0",IF(AND(ISNUMBER(parametros!$C$3),ISNUMBER(parametros!$D$3),B758&gt;=parametros!$C$3,B758&lt;=parametros!$D$3),"C1",IF(AND(ISNUMBER(parametros!$C$4),ISNUMBER(parametros!$D$4),B758&gt;=parametros!$C$4,B758&lt;=parametros!$D$4),"C2",IF(AND(ISNUMBER(parametros!$C$5),ISNUMBER(parametros!$D$5),B758&gt;=parametros!$C$5,B758&lt;=parametros!$D$5),"C3",IF(AND(ISNUMBER(parametros!$C$6),ISNUMBER(parametros!$D$6),B758&gt;=parametros!$C$6,B758&lt;=parametros!$D$6),"C4","Fora dos ciclos")))))))</f>
        <v/>
      </c>
      <c r="D758" s="100"/>
      <c r="E758" s="78" t="str">
        <f>IF(C758="","",IFERROR(VLOOKUP(C758,parametros!$A$11:$E$15,5,0),""))</f>
        <v/>
      </c>
      <c r="F758" s="79" t="str">
        <f t="shared" si="57"/>
        <v/>
      </c>
      <c r="G758" s="101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8"/>
      <c r="U758" s="218" t="str">
        <f t="shared" si="61"/>
        <v/>
      </c>
      <c r="V758" s="216" t="s">
        <v>47</v>
      </c>
      <c r="W758" s="102" t="s">
        <v>167</v>
      </c>
      <c r="X758" s="102" t="s">
        <v>168</v>
      </c>
      <c r="Y758" s="103" t="s">
        <v>169</v>
      </c>
      <c r="Z758" s="103" t="s">
        <v>170</v>
      </c>
      <c r="AA758" s="103" t="s">
        <v>47</v>
      </c>
      <c r="AB758" s="103" t="s">
        <v>171</v>
      </c>
      <c r="AC758" s="104" t="s">
        <v>172</v>
      </c>
    </row>
    <row r="759" spans="1:29" ht="25.5" customHeight="1" x14ac:dyDescent="0.35">
      <c r="A759" s="188"/>
      <c r="B759" s="190"/>
      <c r="C759" s="99" t="str">
        <f>IF(B759="","",IF(NOT(ISNUMBER(B759)),"DATA_PC invalida",IF(AND(ISNUMBER(parametros!$C$2),ISNUMBER(parametros!$D$2),B759&gt;=parametros!$C$2,B759&lt;=parametros!$D$2),"C0",IF(AND(ISNUMBER(parametros!$C$3),ISNUMBER(parametros!$D$3),B759&gt;=parametros!$C$3,B759&lt;=parametros!$D$3),"C1",IF(AND(ISNUMBER(parametros!$C$4),ISNUMBER(parametros!$D$4),B759&gt;=parametros!$C$4,B759&lt;=parametros!$D$4),"C2",IF(AND(ISNUMBER(parametros!$C$5),ISNUMBER(parametros!$D$5),B759&gt;=parametros!$C$5,B759&lt;=parametros!$D$5),"C3",IF(AND(ISNUMBER(parametros!$C$6),ISNUMBER(parametros!$D$6),B759&gt;=parametros!$C$6,B759&lt;=parametros!$D$6),"C4","Fora dos ciclos")))))))</f>
        <v/>
      </c>
      <c r="D759" s="100"/>
      <c r="E759" s="78" t="str">
        <f>IF(C759="","",IFERROR(VLOOKUP(C759,parametros!$A$11:$E$15,5,0),""))</f>
        <v/>
      </c>
      <c r="F759" s="79" t="str">
        <f t="shared" si="57"/>
        <v/>
      </c>
      <c r="G759" s="101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8"/>
      <c r="U759" s="218" t="str">
        <f t="shared" si="61"/>
        <v/>
      </c>
      <c r="V759" s="216" t="s">
        <v>47</v>
      </c>
      <c r="W759" s="102" t="s">
        <v>167</v>
      </c>
      <c r="X759" s="102" t="s">
        <v>168</v>
      </c>
      <c r="Y759" s="103" t="s">
        <v>169</v>
      </c>
      <c r="Z759" s="103" t="s">
        <v>170</v>
      </c>
      <c r="AA759" s="103" t="s">
        <v>47</v>
      </c>
      <c r="AB759" s="103" t="s">
        <v>171</v>
      </c>
      <c r="AC759" s="104" t="s">
        <v>172</v>
      </c>
    </row>
    <row r="760" spans="1:29" ht="25.5" customHeight="1" x14ac:dyDescent="0.35">
      <c r="A760" s="188"/>
      <c r="B760" s="190"/>
      <c r="C760" s="99" t="str">
        <f>IF(B760="","",IF(NOT(ISNUMBER(B760)),"DATA_PC invalida",IF(AND(ISNUMBER(parametros!$C$2),ISNUMBER(parametros!$D$2),B760&gt;=parametros!$C$2,B760&lt;=parametros!$D$2),"C0",IF(AND(ISNUMBER(parametros!$C$3),ISNUMBER(parametros!$D$3),B760&gt;=parametros!$C$3,B760&lt;=parametros!$D$3),"C1",IF(AND(ISNUMBER(parametros!$C$4),ISNUMBER(parametros!$D$4),B760&gt;=parametros!$C$4,B760&lt;=parametros!$D$4),"C2",IF(AND(ISNUMBER(parametros!$C$5),ISNUMBER(parametros!$D$5),B760&gt;=parametros!$C$5,B760&lt;=parametros!$D$5),"C3",IF(AND(ISNUMBER(parametros!$C$6),ISNUMBER(parametros!$D$6),B760&gt;=parametros!$C$6,B760&lt;=parametros!$D$6),"C4","Fora dos ciclos")))))))</f>
        <v/>
      </c>
      <c r="D760" s="100"/>
      <c r="E760" s="78" t="str">
        <f>IF(C760="","",IFERROR(VLOOKUP(C760,parametros!$A$11:$E$15,5,0),""))</f>
        <v/>
      </c>
      <c r="F760" s="79" t="str">
        <f t="shared" si="57"/>
        <v/>
      </c>
      <c r="G760" s="101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8"/>
      <c r="U760" s="218" t="str">
        <f t="shared" si="61"/>
        <v/>
      </c>
      <c r="V760" s="216" t="s">
        <v>47</v>
      </c>
      <c r="W760" s="102" t="s">
        <v>167</v>
      </c>
      <c r="X760" s="102" t="s">
        <v>168</v>
      </c>
      <c r="Y760" s="103" t="s">
        <v>169</v>
      </c>
      <c r="Z760" s="103" t="s">
        <v>170</v>
      </c>
      <c r="AA760" s="103" t="s">
        <v>47</v>
      </c>
      <c r="AB760" s="103" t="s">
        <v>171</v>
      </c>
      <c r="AC760" s="104" t="s">
        <v>172</v>
      </c>
    </row>
    <row r="761" spans="1:29" ht="25.5" customHeight="1" x14ac:dyDescent="0.35">
      <c r="A761" s="188"/>
      <c r="B761" s="190"/>
      <c r="C761" s="99" t="str">
        <f>IF(B761="","",IF(NOT(ISNUMBER(B761)),"DATA_PC invalida",IF(AND(ISNUMBER(parametros!$C$2),ISNUMBER(parametros!$D$2),B761&gt;=parametros!$C$2,B761&lt;=parametros!$D$2),"C0",IF(AND(ISNUMBER(parametros!$C$3),ISNUMBER(parametros!$D$3),B761&gt;=parametros!$C$3,B761&lt;=parametros!$D$3),"C1",IF(AND(ISNUMBER(parametros!$C$4),ISNUMBER(parametros!$D$4),B761&gt;=parametros!$C$4,B761&lt;=parametros!$D$4),"C2",IF(AND(ISNUMBER(parametros!$C$5),ISNUMBER(parametros!$D$5),B761&gt;=parametros!$C$5,B761&lt;=parametros!$D$5),"C3",IF(AND(ISNUMBER(parametros!$C$6),ISNUMBER(parametros!$D$6),B761&gt;=parametros!$C$6,B761&lt;=parametros!$D$6),"C4","Fora dos ciclos")))))))</f>
        <v/>
      </c>
      <c r="D761" s="100"/>
      <c r="E761" s="78" t="str">
        <f>IF(C761="","",IFERROR(VLOOKUP(C761,parametros!$A$11:$E$15,5,0),""))</f>
        <v/>
      </c>
      <c r="F761" s="79" t="str">
        <f t="shared" si="57"/>
        <v/>
      </c>
      <c r="G761" s="101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8"/>
      <c r="U761" s="218" t="str">
        <f t="shared" si="61"/>
        <v/>
      </c>
      <c r="V761" s="216" t="s">
        <v>47</v>
      </c>
      <c r="W761" s="102" t="s">
        <v>167</v>
      </c>
      <c r="X761" s="102" t="s">
        <v>168</v>
      </c>
      <c r="Y761" s="103" t="s">
        <v>169</v>
      </c>
      <c r="Z761" s="103" t="s">
        <v>170</v>
      </c>
      <c r="AA761" s="103" t="s">
        <v>47</v>
      </c>
      <c r="AB761" s="103" t="s">
        <v>171</v>
      </c>
      <c r="AC761" s="104" t="s">
        <v>172</v>
      </c>
    </row>
    <row r="762" spans="1:29" ht="25.5" customHeight="1" x14ac:dyDescent="0.35">
      <c r="A762" s="188"/>
      <c r="B762" s="190"/>
      <c r="C762" s="99" t="str">
        <f>IF(B762="","",IF(NOT(ISNUMBER(B762)),"DATA_PC invalida",IF(AND(ISNUMBER(parametros!$C$2),ISNUMBER(parametros!$D$2),B762&gt;=parametros!$C$2,B762&lt;=parametros!$D$2),"C0",IF(AND(ISNUMBER(parametros!$C$3),ISNUMBER(parametros!$D$3),B762&gt;=parametros!$C$3,B762&lt;=parametros!$D$3),"C1",IF(AND(ISNUMBER(parametros!$C$4),ISNUMBER(parametros!$D$4),B762&gt;=parametros!$C$4,B762&lt;=parametros!$D$4),"C2",IF(AND(ISNUMBER(parametros!$C$5),ISNUMBER(parametros!$D$5),B762&gt;=parametros!$C$5,B762&lt;=parametros!$D$5),"C3",IF(AND(ISNUMBER(parametros!$C$6),ISNUMBER(parametros!$D$6),B762&gt;=parametros!$C$6,B762&lt;=parametros!$D$6),"C4","Fora dos ciclos")))))))</f>
        <v/>
      </c>
      <c r="D762" s="100"/>
      <c r="E762" s="78" t="str">
        <f>IF(C762="","",IFERROR(VLOOKUP(C762,parametros!$A$11:$E$15,5,0),""))</f>
        <v/>
      </c>
      <c r="F762" s="79" t="str">
        <f t="shared" si="57"/>
        <v/>
      </c>
      <c r="G762" s="101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8"/>
      <c r="U762" s="218" t="str">
        <f t="shared" si="61"/>
        <v/>
      </c>
      <c r="V762" s="216" t="s">
        <v>47</v>
      </c>
      <c r="W762" s="102" t="s">
        <v>167</v>
      </c>
      <c r="X762" s="102" t="s">
        <v>168</v>
      </c>
      <c r="Y762" s="103" t="s">
        <v>169</v>
      </c>
      <c r="Z762" s="103" t="s">
        <v>170</v>
      </c>
      <c r="AA762" s="103" t="s">
        <v>47</v>
      </c>
      <c r="AB762" s="103" t="s">
        <v>171</v>
      </c>
      <c r="AC762" s="104" t="s">
        <v>172</v>
      </c>
    </row>
    <row r="763" spans="1:29" ht="25.5" customHeight="1" x14ac:dyDescent="0.35">
      <c r="A763" s="188"/>
      <c r="B763" s="190"/>
      <c r="C763" s="99" t="str">
        <f>IF(B763="","",IF(NOT(ISNUMBER(B763)),"DATA_PC invalida",IF(AND(ISNUMBER(parametros!$C$2),ISNUMBER(parametros!$D$2),B763&gt;=parametros!$C$2,B763&lt;=parametros!$D$2),"C0",IF(AND(ISNUMBER(parametros!$C$3),ISNUMBER(parametros!$D$3),B763&gt;=parametros!$C$3,B763&lt;=parametros!$D$3),"C1",IF(AND(ISNUMBER(parametros!$C$4),ISNUMBER(parametros!$D$4),B763&gt;=parametros!$C$4,B763&lt;=parametros!$D$4),"C2",IF(AND(ISNUMBER(parametros!$C$5),ISNUMBER(parametros!$D$5),B763&gt;=parametros!$C$5,B763&lt;=parametros!$D$5),"C3",IF(AND(ISNUMBER(parametros!$C$6),ISNUMBER(parametros!$D$6),B763&gt;=parametros!$C$6,B763&lt;=parametros!$D$6),"C4","Fora dos ciclos")))))))</f>
        <v/>
      </c>
      <c r="D763" s="100"/>
      <c r="E763" s="78" t="str">
        <f>IF(C763="","",IFERROR(VLOOKUP(C763,parametros!$A$11:$E$15,5,0),""))</f>
        <v/>
      </c>
      <c r="F763" s="79" t="str">
        <f t="shared" si="57"/>
        <v/>
      </c>
      <c r="G763" s="101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8"/>
      <c r="U763" s="218" t="str">
        <f t="shared" si="61"/>
        <v/>
      </c>
      <c r="V763" s="216" t="s">
        <v>47</v>
      </c>
      <c r="W763" s="102" t="s">
        <v>167</v>
      </c>
      <c r="X763" s="102" t="s">
        <v>168</v>
      </c>
      <c r="Y763" s="103" t="s">
        <v>169</v>
      </c>
      <c r="Z763" s="103" t="s">
        <v>170</v>
      </c>
      <c r="AA763" s="103" t="s">
        <v>47</v>
      </c>
      <c r="AB763" s="103" t="s">
        <v>171</v>
      </c>
      <c r="AC763" s="104" t="s">
        <v>172</v>
      </c>
    </row>
    <row r="764" spans="1:29" ht="25.5" customHeight="1" x14ac:dyDescent="0.35">
      <c r="A764" s="188"/>
      <c r="B764" s="190"/>
      <c r="C764" s="99" t="str">
        <f>IF(B764="","",IF(NOT(ISNUMBER(B764)),"DATA_PC invalida",IF(AND(ISNUMBER(parametros!$C$2),ISNUMBER(parametros!$D$2),B764&gt;=parametros!$C$2,B764&lt;=parametros!$D$2),"C0",IF(AND(ISNUMBER(parametros!$C$3),ISNUMBER(parametros!$D$3),B764&gt;=parametros!$C$3,B764&lt;=parametros!$D$3),"C1",IF(AND(ISNUMBER(parametros!$C$4),ISNUMBER(parametros!$D$4),B764&gt;=parametros!$C$4,B764&lt;=parametros!$D$4),"C2",IF(AND(ISNUMBER(parametros!$C$5),ISNUMBER(parametros!$D$5),B764&gt;=parametros!$C$5,B764&lt;=parametros!$D$5),"C3",IF(AND(ISNUMBER(parametros!$C$6),ISNUMBER(parametros!$D$6),B764&gt;=parametros!$C$6,B764&lt;=parametros!$D$6),"C4","Fora dos ciclos")))))))</f>
        <v/>
      </c>
      <c r="D764" s="100"/>
      <c r="E764" s="78" t="str">
        <f>IF(C764="","",IFERROR(VLOOKUP(C764,parametros!$A$11:$E$15,5,0),""))</f>
        <v/>
      </c>
      <c r="F764" s="79" t="str">
        <f t="shared" si="57"/>
        <v/>
      </c>
      <c r="G764" s="101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8"/>
      <c r="U764" s="218" t="str">
        <f t="shared" si="61"/>
        <v/>
      </c>
      <c r="V764" s="216" t="s">
        <v>47</v>
      </c>
      <c r="W764" s="102" t="s">
        <v>167</v>
      </c>
      <c r="X764" s="102" t="s">
        <v>168</v>
      </c>
      <c r="Y764" s="103" t="s">
        <v>169</v>
      </c>
      <c r="Z764" s="103" t="s">
        <v>170</v>
      </c>
      <c r="AA764" s="103" t="s">
        <v>47</v>
      </c>
      <c r="AB764" s="103" t="s">
        <v>171</v>
      </c>
      <c r="AC764" s="104" t="s">
        <v>172</v>
      </c>
    </row>
    <row r="765" spans="1:29" ht="25.5" customHeight="1" x14ac:dyDescent="0.35">
      <c r="A765" s="188"/>
      <c r="B765" s="190"/>
      <c r="C765" s="99" t="str">
        <f>IF(B765="","",IF(NOT(ISNUMBER(B765)),"DATA_PC invalida",IF(AND(ISNUMBER(parametros!$C$2),ISNUMBER(parametros!$D$2),B765&gt;=parametros!$C$2,B765&lt;=parametros!$D$2),"C0",IF(AND(ISNUMBER(parametros!$C$3),ISNUMBER(parametros!$D$3),B765&gt;=parametros!$C$3,B765&lt;=parametros!$D$3),"C1",IF(AND(ISNUMBER(parametros!$C$4),ISNUMBER(parametros!$D$4),B765&gt;=parametros!$C$4,B765&lt;=parametros!$D$4),"C2",IF(AND(ISNUMBER(parametros!$C$5),ISNUMBER(parametros!$D$5),B765&gt;=parametros!$C$5,B765&lt;=parametros!$D$5),"C3",IF(AND(ISNUMBER(parametros!$C$6),ISNUMBER(parametros!$D$6),B765&gt;=parametros!$C$6,B765&lt;=parametros!$D$6),"C4","Fora dos ciclos")))))))</f>
        <v/>
      </c>
      <c r="D765" s="100"/>
      <c r="E765" s="78" t="str">
        <f>IF(C765="","",IFERROR(VLOOKUP(C765,parametros!$A$11:$E$15,5,0),""))</f>
        <v/>
      </c>
      <c r="F765" s="79" t="str">
        <f t="shared" si="57"/>
        <v/>
      </c>
      <c r="G765" s="101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8"/>
      <c r="U765" s="218" t="str">
        <f t="shared" si="61"/>
        <v/>
      </c>
      <c r="V765" s="216" t="s">
        <v>47</v>
      </c>
      <c r="W765" s="102" t="s">
        <v>167</v>
      </c>
      <c r="X765" s="102" t="s">
        <v>168</v>
      </c>
      <c r="Y765" s="103" t="s">
        <v>169</v>
      </c>
      <c r="Z765" s="103" t="s">
        <v>170</v>
      </c>
      <c r="AA765" s="103" t="s">
        <v>47</v>
      </c>
      <c r="AB765" s="103" t="s">
        <v>171</v>
      </c>
      <c r="AC765" s="104" t="s">
        <v>172</v>
      </c>
    </row>
    <row r="766" spans="1:29" ht="25.5" customHeight="1" x14ac:dyDescent="0.35">
      <c r="A766" s="188"/>
      <c r="B766" s="190"/>
      <c r="C766" s="99" t="str">
        <f>IF(B766="","",IF(NOT(ISNUMBER(B766)),"DATA_PC invalida",IF(AND(ISNUMBER(parametros!$C$2),ISNUMBER(parametros!$D$2),B766&gt;=parametros!$C$2,B766&lt;=parametros!$D$2),"C0",IF(AND(ISNUMBER(parametros!$C$3),ISNUMBER(parametros!$D$3),B766&gt;=parametros!$C$3,B766&lt;=parametros!$D$3),"C1",IF(AND(ISNUMBER(parametros!$C$4),ISNUMBER(parametros!$D$4),B766&gt;=parametros!$C$4,B766&lt;=parametros!$D$4),"C2",IF(AND(ISNUMBER(parametros!$C$5),ISNUMBER(parametros!$D$5),B766&gt;=parametros!$C$5,B766&lt;=parametros!$D$5),"C3",IF(AND(ISNUMBER(parametros!$C$6),ISNUMBER(parametros!$D$6),B766&gt;=parametros!$C$6,B766&lt;=parametros!$D$6),"C4","Fora dos ciclos")))))))</f>
        <v/>
      </c>
      <c r="D766" s="100"/>
      <c r="E766" s="78" t="str">
        <f>IF(C766="","",IFERROR(VLOOKUP(C766,parametros!$A$11:$E$15,5,0),""))</f>
        <v/>
      </c>
      <c r="F766" s="79" t="str">
        <f t="shared" si="57"/>
        <v/>
      </c>
      <c r="G766" s="101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8"/>
      <c r="U766" s="218" t="str">
        <f t="shared" si="61"/>
        <v/>
      </c>
      <c r="V766" s="216" t="s">
        <v>47</v>
      </c>
      <c r="W766" s="102" t="s">
        <v>167</v>
      </c>
      <c r="X766" s="102" t="s">
        <v>168</v>
      </c>
      <c r="Y766" s="103" t="s">
        <v>169</v>
      </c>
      <c r="Z766" s="103" t="s">
        <v>170</v>
      </c>
      <c r="AA766" s="103" t="s">
        <v>47</v>
      </c>
      <c r="AB766" s="103" t="s">
        <v>171</v>
      </c>
      <c r="AC766" s="104" t="s">
        <v>172</v>
      </c>
    </row>
    <row r="767" spans="1:29" ht="25.5" customHeight="1" x14ac:dyDescent="0.35">
      <c r="A767" s="188"/>
      <c r="B767" s="190"/>
      <c r="C767" s="99" t="str">
        <f>IF(B767="","",IF(NOT(ISNUMBER(B767)),"DATA_PC invalida",IF(AND(ISNUMBER(parametros!$C$2),ISNUMBER(parametros!$D$2),B767&gt;=parametros!$C$2,B767&lt;=parametros!$D$2),"C0",IF(AND(ISNUMBER(parametros!$C$3),ISNUMBER(parametros!$D$3),B767&gt;=parametros!$C$3,B767&lt;=parametros!$D$3),"C1",IF(AND(ISNUMBER(parametros!$C$4),ISNUMBER(parametros!$D$4),B767&gt;=parametros!$C$4,B767&lt;=parametros!$D$4),"C2",IF(AND(ISNUMBER(parametros!$C$5),ISNUMBER(parametros!$D$5),B767&gt;=parametros!$C$5,B767&lt;=parametros!$D$5),"C3",IF(AND(ISNUMBER(parametros!$C$6),ISNUMBER(parametros!$D$6),B767&gt;=parametros!$C$6,B767&lt;=parametros!$D$6),"C4","Fora dos ciclos")))))))</f>
        <v/>
      </c>
      <c r="D767" s="100"/>
      <c r="E767" s="78" t="str">
        <f>IF(C767="","",IFERROR(VLOOKUP(C767,parametros!$A$11:$E$15,5,0),""))</f>
        <v/>
      </c>
      <c r="F767" s="79" t="str">
        <f t="shared" si="57"/>
        <v/>
      </c>
      <c r="G767" s="101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8"/>
      <c r="U767" s="218" t="str">
        <f t="shared" si="61"/>
        <v/>
      </c>
      <c r="V767" s="216" t="s">
        <v>47</v>
      </c>
      <c r="W767" s="102" t="s">
        <v>167</v>
      </c>
      <c r="X767" s="102" t="s">
        <v>168</v>
      </c>
      <c r="Y767" s="103" t="s">
        <v>169</v>
      </c>
      <c r="Z767" s="103" t="s">
        <v>170</v>
      </c>
      <c r="AA767" s="103" t="s">
        <v>47</v>
      </c>
      <c r="AB767" s="103" t="s">
        <v>171</v>
      </c>
      <c r="AC767" s="104" t="s">
        <v>172</v>
      </c>
    </row>
    <row r="768" spans="1:29" ht="25.5" customHeight="1" x14ac:dyDescent="0.35">
      <c r="A768" s="188"/>
      <c r="B768" s="190"/>
      <c r="C768" s="99" t="str">
        <f>IF(B768="","",IF(NOT(ISNUMBER(B768)),"DATA_PC invalida",IF(AND(ISNUMBER(parametros!$C$2),ISNUMBER(parametros!$D$2),B768&gt;=parametros!$C$2,B768&lt;=parametros!$D$2),"C0",IF(AND(ISNUMBER(parametros!$C$3),ISNUMBER(parametros!$D$3),B768&gt;=parametros!$C$3,B768&lt;=parametros!$D$3),"C1",IF(AND(ISNUMBER(parametros!$C$4),ISNUMBER(parametros!$D$4),B768&gt;=parametros!$C$4,B768&lt;=parametros!$D$4),"C2",IF(AND(ISNUMBER(parametros!$C$5),ISNUMBER(parametros!$D$5),B768&gt;=parametros!$C$5,B768&lt;=parametros!$D$5),"C3",IF(AND(ISNUMBER(parametros!$C$6),ISNUMBER(parametros!$D$6),B768&gt;=parametros!$C$6,B768&lt;=parametros!$D$6),"C4","Fora dos ciclos")))))))</f>
        <v/>
      </c>
      <c r="D768" s="100"/>
      <c r="E768" s="78" t="str">
        <f>IF(C768="","",IFERROR(VLOOKUP(C768,parametros!$A$11:$E$15,5,0),""))</f>
        <v/>
      </c>
      <c r="F768" s="79" t="str">
        <f t="shared" si="57"/>
        <v/>
      </c>
      <c r="G768" s="101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8"/>
      <c r="U768" s="218" t="str">
        <f t="shared" si="61"/>
        <v/>
      </c>
      <c r="V768" s="216" t="s">
        <v>47</v>
      </c>
      <c r="W768" s="102" t="s">
        <v>167</v>
      </c>
      <c r="X768" s="102" t="s">
        <v>168</v>
      </c>
      <c r="Y768" s="103" t="s">
        <v>169</v>
      </c>
      <c r="Z768" s="103" t="s">
        <v>170</v>
      </c>
      <c r="AA768" s="103" t="s">
        <v>47</v>
      </c>
      <c r="AB768" s="103" t="s">
        <v>171</v>
      </c>
      <c r="AC768" s="104" t="s">
        <v>172</v>
      </c>
    </row>
    <row r="769" spans="1:29" ht="25.5" customHeight="1" x14ac:dyDescent="0.35">
      <c r="A769" s="188"/>
      <c r="B769" s="190"/>
      <c r="C769" s="99" t="str">
        <f>IF(B769="","",IF(NOT(ISNUMBER(B769)),"DATA_PC invalida",IF(AND(ISNUMBER(parametros!$C$2),ISNUMBER(parametros!$D$2),B769&gt;=parametros!$C$2,B769&lt;=parametros!$D$2),"C0",IF(AND(ISNUMBER(parametros!$C$3),ISNUMBER(parametros!$D$3),B769&gt;=parametros!$C$3,B769&lt;=parametros!$D$3),"C1",IF(AND(ISNUMBER(parametros!$C$4),ISNUMBER(parametros!$D$4),B769&gt;=parametros!$C$4,B769&lt;=parametros!$D$4),"C2",IF(AND(ISNUMBER(parametros!$C$5),ISNUMBER(parametros!$D$5),B769&gt;=parametros!$C$5,B769&lt;=parametros!$D$5),"C3",IF(AND(ISNUMBER(parametros!$C$6),ISNUMBER(parametros!$D$6),B769&gt;=parametros!$C$6,B769&lt;=parametros!$D$6),"C4","Fora dos ciclos")))))))</f>
        <v/>
      </c>
      <c r="D769" s="100"/>
      <c r="E769" s="78" t="str">
        <f>IF(C769="","",IFERROR(VLOOKUP(C769,parametros!$A$11:$E$15,5,0),""))</f>
        <v/>
      </c>
      <c r="F769" s="79" t="str">
        <f t="shared" si="57"/>
        <v/>
      </c>
      <c r="G769" s="101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8"/>
      <c r="U769" s="218" t="str">
        <f t="shared" si="61"/>
        <v/>
      </c>
      <c r="V769" s="216" t="s">
        <v>47</v>
      </c>
      <c r="W769" s="102" t="s">
        <v>167</v>
      </c>
      <c r="X769" s="102" t="s">
        <v>168</v>
      </c>
      <c r="Y769" s="103" t="s">
        <v>169</v>
      </c>
      <c r="Z769" s="103" t="s">
        <v>170</v>
      </c>
      <c r="AA769" s="103" t="s">
        <v>47</v>
      </c>
      <c r="AB769" s="103" t="s">
        <v>171</v>
      </c>
      <c r="AC769" s="104" t="s">
        <v>172</v>
      </c>
    </row>
    <row r="770" spans="1:29" ht="25.5" customHeight="1" x14ac:dyDescent="0.35">
      <c r="A770" s="188"/>
      <c r="B770" s="190"/>
      <c r="C770" s="99" t="str">
        <f>IF(B770="","",IF(NOT(ISNUMBER(B770)),"DATA_PC invalida",IF(AND(ISNUMBER(parametros!$C$2),ISNUMBER(parametros!$D$2),B770&gt;=parametros!$C$2,B770&lt;=parametros!$D$2),"C0",IF(AND(ISNUMBER(parametros!$C$3),ISNUMBER(parametros!$D$3),B770&gt;=parametros!$C$3,B770&lt;=parametros!$D$3),"C1",IF(AND(ISNUMBER(parametros!$C$4),ISNUMBER(parametros!$D$4),B770&gt;=parametros!$C$4,B770&lt;=parametros!$D$4),"C2",IF(AND(ISNUMBER(parametros!$C$5),ISNUMBER(parametros!$D$5),B770&gt;=parametros!$C$5,B770&lt;=parametros!$D$5),"C3",IF(AND(ISNUMBER(parametros!$C$6),ISNUMBER(parametros!$D$6),B770&gt;=parametros!$C$6,B770&lt;=parametros!$D$6),"C4","Fora dos ciclos")))))))</f>
        <v/>
      </c>
      <c r="D770" s="100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101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8"/>
      <c r="U770" s="218" t="str">
        <f t="shared" ref="U770:U833" si="66">IF(OR($D770="",$H770=""),"",ROUND($D770+$H770,2))</f>
        <v/>
      </c>
      <c r="V770" s="216" t="s">
        <v>47</v>
      </c>
      <c r="W770" s="102" t="s">
        <v>167</v>
      </c>
      <c r="X770" s="102" t="s">
        <v>168</v>
      </c>
      <c r="Y770" s="103" t="s">
        <v>169</v>
      </c>
      <c r="Z770" s="103" t="s">
        <v>170</v>
      </c>
      <c r="AA770" s="103" t="s">
        <v>47</v>
      </c>
      <c r="AB770" s="103" t="s">
        <v>171</v>
      </c>
      <c r="AC770" s="104" t="s">
        <v>172</v>
      </c>
    </row>
    <row r="771" spans="1:29" ht="25.5" customHeight="1" x14ac:dyDescent="0.35">
      <c r="A771" s="188"/>
      <c r="B771" s="190"/>
      <c r="C771" s="99" t="str">
        <f>IF(B771="","",IF(NOT(ISNUMBER(B771)),"DATA_PC invalida",IF(AND(ISNUMBER(parametros!$C$2),ISNUMBER(parametros!$D$2),B771&gt;=parametros!$C$2,B771&lt;=parametros!$D$2),"C0",IF(AND(ISNUMBER(parametros!$C$3),ISNUMBER(parametros!$D$3),B771&gt;=parametros!$C$3,B771&lt;=parametros!$D$3),"C1",IF(AND(ISNUMBER(parametros!$C$4),ISNUMBER(parametros!$D$4),B771&gt;=parametros!$C$4,B771&lt;=parametros!$D$4),"C2",IF(AND(ISNUMBER(parametros!$C$5),ISNUMBER(parametros!$D$5),B771&gt;=parametros!$C$5,B771&lt;=parametros!$D$5),"C3",IF(AND(ISNUMBER(parametros!$C$6),ISNUMBER(parametros!$D$6),B771&gt;=parametros!$C$6,B771&lt;=parametros!$D$6),"C4","Fora dos ciclos")))))))</f>
        <v/>
      </c>
      <c r="D771" s="100"/>
      <c r="E771" s="78" t="str">
        <f>IF(C771="","",IFERROR(VLOOKUP(C771,parametros!$A$11:$E$15,5,0),""))</f>
        <v/>
      </c>
      <c r="F771" s="79" t="str">
        <f t="shared" si="62"/>
        <v/>
      </c>
      <c r="G771" s="101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8"/>
      <c r="U771" s="218" t="str">
        <f t="shared" si="66"/>
        <v/>
      </c>
      <c r="V771" s="216" t="s">
        <v>47</v>
      </c>
      <c r="W771" s="102" t="s">
        <v>167</v>
      </c>
      <c r="X771" s="102" t="s">
        <v>168</v>
      </c>
      <c r="Y771" s="103" t="s">
        <v>169</v>
      </c>
      <c r="Z771" s="103" t="s">
        <v>170</v>
      </c>
      <c r="AA771" s="103" t="s">
        <v>47</v>
      </c>
      <c r="AB771" s="103" t="s">
        <v>171</v>
      </c>
      <c r="AC771" s="104" t="s">
        <v>172</v>
      </c>
    </row>
    <row r="772" spans="1:29" ht="25.5" customHeight="1" x14ac:dyDescent="0.35">
      <c r="A772" s="188"/>
      <c r="B772" s="190"/>
      <c r="C772" s="99" t="str">
        <f>IF(B772="","",IF(NOT(ISNUMBER(B772)),"DATA_PC invalida",IF(AND(ISNUMBER(parametros!$C$2),ISNUMBER(parametros!$D$2),B772&gt;=parametros!$C$2,B772&lt;=parametros!$D$2),"C0",IF(AND(ISNUMBER(parametros!$C$3),ISNUMBER(parametros!$D$3),B772&gt;=parametros!$C$3,B772&lt;=parametros!$D$3),"C1",IF(AND(ISNUMBER(parametros!$C$4),ISNUMBER(parametros!$D$4),B772&gt;=parametros!$C$4,B772&lt;=parametros!$D$4),"C2",IF(AND(ISNUMBER(parametros!$C$5),ISNUMBER(parametros!$D$5),B772&gt;=parametros!$C$5,B772&lt;=parametros!$D$5),"C3",IF(AND(ISNUMBER(parametros!$C$6),ISNUMBER(parametros!$D$6),B772&gt;=parametros!$C$6,B772&lt;=parametros!$D$6),"C4","Fora dos ciclos")))))))</f>
        <v/>
      </c>
      <c r="D772" s="100"/>
      <c r="E772" s="78" t="str">
        <f>IF(C772="","",IFERROR(VLOOKUP(C772,parametros!$A$11:$E$15,5,0),""))</f>
        <v/>
      </c>
      <c r="F772" s="79" t="str">
        <f t="shared" si="62"/>
        <v/>
      </c>
      <c r="G772" s="101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8"/>
      <c r="U772" s="218" t="str">
        <f t="shared" si="66"/>
        <v/>
      </c>
      <c r="V772" s="216" t="s">
        <v>47</v>
      </c>
      <c r="W772" s="102" t="s">
        <v>167</v>
      </c>
      <c r="X772" s="102" t="s">
        <v>168</v>
      </c>
      <c r="Y772" s="103" t="s">
        <v>169</v>
      </c>
      <c r="Z772" s="103" t="s">
        <v>170</v>
      </c>
      <c r="AA772" s="103" t="s">
        <v>47</v>
      </c>
      <c r="AB772" s="103" t="s">
        <v>171</v>
      </c>
      <c r="AC772" s="104" t="s">
        <v>172</v>
      </c>
    </row>
    <row r="773" spans="1:29" ht="25.5" customHeight="1" x14ac:dyDescent="0.35">
      <c r="A773" s="188"/>
      <c r="B773" s="190"/>
      <c r="C773" s="99" t="str">
        <f>IF(B773="","",IF(NOT(ISNUMBER(B773)),"DATA_PC invalida",IF(AND(ISNUMBER(parametros!$C$2),ISNUMBER(parametros!$D$2),B773&gt;=parametros!$C$2,B773&lt;=parametros!$D$2),"C0",IF(AND(ISNUMBER(parametros!$C$3),ISNUMBER(parametros!$D$3),B773&gt;=parametros!$C$3,B773&lt;=parametros!$D$3),"C1",IF(AND(ISNUMBER(parametros!$C$4),ISNUMBER(parametros!$D$4),B773&gt;=parametros!$C$4,B773&lt;=parametros!$D$4),"C2",IF(AND(ISNUMBER(parametros!$C$5),ISNUMBER(parametros!$D$5),B773&gt;=parametros!$C$5,B773&lt;=parametros!$D$5),"C3",IF(AND(ISNUMBER(parametros!$C$6),ISNUMBER(parametros!$D$6),B773&gt;=parametros!$C$6,B773&lt;=parametros!$D$6),"C4","Fora dos ciclos")))))))</f>
        <v/>
      </c>
      <c r="D773" s="100"/>
      <c r="E773" s="78" t="str">
        <f>IF(C773="","",IFERROR(VLOOKUP(C773,parametros!$A$11:$E$15,5,0),""))</f>
        <v/>
      </c>
      <c r="F773" s="79" t="str">
        <f t="shared" si="62"/>
        <v/>
      </c>
      <c r="G773" s="101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8"/>
      <c r="U773" s="218" t="str">
        <f t="shared" si="66"/>
        <v/>
      </c>
      <c r="V773" s="216" t="s">
        <v>47</v>
      </c>
      <c r="W773" s="102" t="s">
        <v>167</v>
      </c>
      <c r="X773" s="102" t="s">
        <v>168</v>
      </c>
      <c r="Y773" s="103" t="s">
        <v>169</v>
      </c>
      <c r="Z773" s="103" t="s">
        <v>170</v>
      </c>
      <c r="AA773" s="103" t="s">
        <v>47</v>
      </c>
      <c r="AB773" s="103" t="s">
        <v>171</v>
      </c>
      <c r="AC773" s="104" t="s">
        <v>172</v>
      </c>
    </row>
    <row r="774" spans="1:29" ht="25.5" customHeight="1" x14ac:dyDescent="0.35">
      <c r="A774" s="188"/>
      <c r="B774" s="190"/>
      <c r="C774" s="99" t="str">
        <f>IF(B774="","",IF(NOT(ISNUMBER(B774)),"DATA_PC invalida",IF(AND(ISNUMBER(parametros!$C$2),ISNUMBER(parametros!$D$2),B774&gt;=parametros!$C$2,B774&lt;=parametros!$D$2),"C0",IF(AND(ISNUMBER(parametros!$C$3),ISNUMBER(parametros!$D$3),B774&gt;=parametros!$C$3,B774&lt;=parametros!$D$3),"C1",IF(AND(ISNUMBER(parametros!$C$4),ISNUMBER(parametros!$D$4),B774&gt;=parametros!$C$4,B774&lt;=parametros!$D$4),"C2",IF(AND(ISNUMBER(parametros!$C$5),ISNUMBER(parametros!$D$5),B774&gt;=parametros!$C$5,B774&lt;=parametros!$D$5),"C3",IF(AND(ISNUMBER(parametros!$C$6),ISNUMBER(parametros!$D$6),B774&gt;=parametros!$C$6,B774&lt;=parametros!$D$6),"C4","Fora dos ciclos")))))))</f>
        <v/>
      </c>
      <c r="D774" s="100"/>
      <c r="E774" s="78" t="str">
        <f>IF(C774="","",IFERROR(VLOOKUP(C774,parametros!$A$11:$E$15,5,0),""))</f>
        <v/>
      </c>
      <c r="F774" s="79" t="str">
        <f t="shared" si="62"/>
        <v/>
      </c>
      <c r="G774" s="101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8"/>
      <c r="U774" s="218" t="str">
        <f t="shared" si="66"/>
        <v/>
      </c>
      <c r="V774" s="216" t="s">
        <v>47</v>
      </c>
      <c r="W774" s="102" t="s">
        <v>167</v>
      </c>
      <c r="X774" s="102" t="s">
        <v>168</v>
      </c>
      <c r="Y774" s="103" t="s">
        <v>169</v>
      </c>
      <c r="Z774" s="103" t="s">
        <v>170</v>
      </c>
      <c r="AA774" s="103" t="s">
        <v>47</v>
      </c>
      <c r="AB774" s="103" t="s">
        <v>171</v>
      </c>
      <c r="AC774" s="104" t="s">
        <v>172</v>
      </c>
    </row>
    <row r="775" spans="1:29" ht="25.5" customHeight="1" x14ac:dyDescent="0.35">
      <c r="A775" s="188"/>
      <c r="B775" s="190"/>
      <c r="C775" s="99" t="str">
        <f>IF(B775="","",IF(NOT(ISNUMBER(B775)),"DATA_PC invalida",IF(AND(ISNUMBER(parametros!$C$2),ISNUMBER(parametros!$D$2),B775&gt;=parametros!$C$2,B775&lt;=parametros!$D$2),"C0",IF(AND(ISNUMBER(parametros!$C$3),ISNUMBER(parametros!$D$3),B775&gt;=parametros!$C$3,B775&lt;=parametros!$D$3),"C1",IF(AND(ISNUMBER(parametros!$C$4),ISNUMBER(parametros!$D$4),B775&gt;=parametros!$C$4,B775&lt;=parametros!$D$4),"C2",IF(AND(ISNUMBER(parametros!$C$5),ISNUMBER(parametros!$D$5),B775&gt;=parametros!$C$5,B775&lt;=parametros!$D$5),"C3",IF(AND(ISNUMBER(parametros!$C$6),ISNUMBER(parametros!$D$6),B775&gt;=parametros!$C$6,B775&lt;=parametros!$D$6),"C4","Fora dos ciclos")))))))</f>
        <v/>
      </c>
      <c r="D775" s="100"/>
      <c r="E775" s="78" t="str">
        <f>IF(C775="","",IFERROR(VLOOKUP(C775,parametros!$A$11:$E$15,5,0),""))</f>
        <v/>
      </c>
      <c r="F775" s="79" t="str">
        <f t="shared" si="62"/>
        <v/>
      </c>
      <c r="G775" s="101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8"/>
      <c r="U775" s="218" t="str">
        <f t="shared" si="66"/>
        <v/>
      </c>
      <c r="V775" s="216" t="s">
        <v>47</v>
      </c>
      <c r="W775" s="102" t="s">
        <v>167</v>
      </c>
      <c r="X775" s="102" t="s">
        <v>168</v>
      </c>
      <c r="Y775" s="103" t="s">
        <v>169</v>
      </c>
      <c r="Z775" s="103" t="s">
        <v>170</v>
      </c>
      <c r="AA775" s="103" t="s">
        <v>47</v>
      </c>
      <c r="AB775" s="103" t="s">
        <v>171</v>
      </c>
      <c r="AC775" s="104" t="s">
        <v>172</v>
      </c>
    </row>
    <row r="776" spans="1:29" ht="25.5" customHeight="1" x14ac:dyDescent="0.35">
      <c r="A776" s="188"/>
      <c r="B776" s="190"/>
      <c r="C776" s="99" t="str">
        <f>IF(B776="","",IF(NOT(ISNUMBER(B776)),"DATA_PC invalida",IF(AND(ISNUMBER(parametros!$C$2),ISNUMBER(parametros!$D$2),B776&gt;=parametros!$C$2,B776&lt;=parametros!$D$2),"C0",IF(AND(ISNUMBER(parametros!$C$3),ISNUMBER(parametros!$D$3),B776&gt;=parametros!$C$3,B776&lt;=parametros!$D$3),"C1",IF(AND(ISNUMBER(parametros!$C$4),ISNUMBER(parametros!$D$4),B776&gt;=parametros!$C$4,B776&lt;=parametros!$D$4),"C2",IF(AND(ISNUMBER(parametros!$C$5),ISNUMBER(parametros!$D$5),B776&gt;=parametros!$C$5,B776&lt;=parametros!$D$5),"C3",IF(AND(ISNUMBER(parametros!$C$6),ISNUMBER(parametros!$D$6),B776&gt;=parametros!$C$6,B776&lt;=parametros!$D$6),"C4","Fora dos ciclos")))))))</f>
        <v/>
      </c>
      <c r="D776" s="100"/>
      <c r="E776" s="78" t="str">
        <f>IF(C776="","",IFERROR(VLOOKUP(C776,parametros!$A$11:$E$15,5,0),""))</f>
        <v/>
      </c>
      <c r="F776" s="79" t="str">
        <f t="shared" si="62"/>
        <v/>
      </c>
      <c r="G776" s="101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8"/>
      <c r="U776" s="218" t="str">
        <f t="shared" si="66"/>
        <v/>
      </c>
      <c r="V776" s="216" t="s">
        <v>47</v>
      </c>
      <c r="W776" s="102" t="s">
        <v>167</v>
      </c>
      <c r="X776" s="102" t="s">
        <v>168</v>
      </c>
      <c r="Y776" s="103" t="s">
        <v>169</v>
      </c>
      <c r="Z776" s="103" t="s">
        <v>170</v>
      </c>
      <c r="AA776" s="103" t="s">
        <v>47</v>
      </c>
      <c r="AB776" s="103" t="s">
        <v>171</v>
      </c>
      <c r="AC776" s="104" t="s">
        <v>172</v>
      </c>
    </row>
    <row r="777" spans="1:29" ht="25.5" customHeight="1" x14ac:dyDescent="0.35">
      <c r="A777" s="188"/>
      <c r="B777" s="190"/>
      <c r="C777" s="99" t="str">
        <f>IF(B777="","",IF(NOT(ISNUMBER(B777)),"DATA_PC invalida",IF(AND(ISNUMBER(parametros!$C$2),ISNUMBER(parametros!$D$2),B777&gt;=parametros!$C$2,B777&lt;=parametros!$D$2),"C0",IF(AND(ISNUMBER(parametros!$C$3),ISNUMBER(parametros!$D$3),B777&gt;=parametros!$C$3,B777&lt;=parametros!$D$3),"C1",IF(AND(ISNUMBER(parametros!$C$4),ISNUMBER(parametros!$D$4),B777&gt;=parametros!$C$4,B777&lt;=parametros!$D$4),"C2",IF(AND(ISNUMBER(parametros!$C$5),ISNUMBER(parametros!$D$5),B777&gt;=parametros!$C$5,B777&lt;=parametros!$D$5),"C3",IF(AND(ISNUMBER(parametros!$C$6),ISNUMBER(parametros!$D$6),B777&gt;=parametros!$C$6,B777&lt;=parametros!$D$6),"C4","Fora dos ciclos")))))))</f>
        <v/>
      </c>
      <c r="D777" s="100"/>
      <c r="E777" s="78" t="str">
        <f>IF(C777="","",IFERROR(VLOOKUP(C777,parametros!$A$11:$E$15,5,0),""))</f>
        <v/>
      </c>
      <c r="F777" s="79" t="str">
        <f t="shared" si="62"/>
        <v/>
      </c>
      <c r="G777" s="101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8"/>
      <c r="U777" s="218" t="str">
        <f t="shared" si="66"/>
        <v/>
      </c>
      <c r="V777" s="216" t="s">
        <v>47</v>
      </c>
      <c r="W777" s="102" t="s">
        <v>167</v>
      </c>
      <c r="X777" s="102" t="s">
        <v>168</v>
      </c>
      <c r="Y777" s="103" t="s">
        <v>169</v>
      </c>
      <c r="Z777" s="103" t="s">
        <v>170</v>
      </c>
      <c r="AA777" s="103" t="s">
        <v>47</v>
      </c>
      <c r="AB777" s="103" t="s">
        <v>171</v>
      </c>
      <c r="AC777" s="104" t="s">
        <v>172</v>
      </c>
    </row>
    <row r="778" spans="1:29" ht="25.5" customHeight="1" x14ac:dyDescent="0.35">
      <c r="A778" s="188"/>
      <c r="B778" s="190"/>
      <c r="C778" s="99" t="str">
        <f>IF(B778="","",IF(NOT(ISNUMBER(B778)),"DATA_PC invalida",IF(AND(ISNUMBER(parametros!$C$2),ISNUMBER(parametros!$D$2),B778&gt;=parametros!$C$2,B778&lt;=parametros!$D$2),"C0",IF(AND(ISNUMBER(parametros!$C$3),ISNUMBER(parametros!$D$3),B778&gt;=parametros!$C$3,B778&lt;=parametros!$D$3),"C1",IF(AND(ISNUMBER(parametros!$C$4),ISNUMBER(parametros!$D$4),B778&gt;=parametros!$C$4,B778&lt;=parametros!$D$4),"C2",IF(AND(ISNUMBER(parametros!$C$5),ISNUMBER(parametros!$D$5),B778&gt;=parametros!$C$5,B778&lt;=parametros!$D$5),"C3",IF(AND(ISNUMBER(parametros!$C$6),ISNUMBER(parametros!$D$6),B778&gt;=parametros!$C$6,B778&lt;=parametros!$D$6),"C4","Fora dos ciclos")))))))</f>
        <v/>
      </c>
      <c r="D778" s="100"/>
      <c r="E778" s="78" t="str">
        <f>IF(C778="","",IFERROR(VLOOKUP(C778,parametros!$A$11:$E$15,5,0),""))</f>
        <v/>
      </c>
      <c r="F778" s="79" t="str">
        <f t="shared" si="62"/>
        <v/>
      </c>
      <c r="G778" s="101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8"/>
      <c r="U778" s="218" t="str">
        <f t="shared" si="66"/>
        <v/>
      </c>
      <c r="V778" s="216" t="s">
        <v>47</v>
      </c>
      <c r="W778" s="102" t="s">
        <v>167</v>
      </c>
      <c r="X778" s="102" t="s">
        <v>168</v>
      </c>
      <c r="Y778" s="103" t="s">
        <v>169</v>
      </c>
      <c r="Z778" s="103" t="s">
        <v>170</v>
      </c>
      <c r="AA778" s="103" t="s">
        <v>47</v>
      </c>
      <c r="AB778" s="103" t="s">
        <v>171</v>
      </c>
      <c r="AC778" s="104" t="s">
        <v>172</v>
      </c>
    </row>
    <row r="779" spans="1:29" ht="25.5" customHeight="1" x14ac:dyDescent="0.35">
      <c r="A779" s="188"/>
      <c r="B779" s="190"/>
      <c r="C779" s="99" t="str">
        <f>IF(B779="","",IF(NOT(ISNUMBER(B779)),"DATA_PC invalida",IF(AND(ISNUMBER(parametros!$C$2),ISNUMBER(parametros!$D$2),B779&gt;=parametros!$C$2,B779&lt;=parametros!$D$2),"C0",IF(AND(ISNUMBER(parametros!$C$3),ISNUMBER(parametros!$D$3),B779&gt;=parametros!$C$3,B779&lt;=parametros!$D$3),"C1",IF(AND(ISNUMBER(parametros!$C$4),ISNUMBER(parametros!$D$4),B779&gt;=parametros!$C$4,B779&lt;=parametros!$D$4),"C2",IF(AND(ISNUMBER(parametros!$C$5),ISNUMBER(parametros!$D$5),B779&gt;=parametros!$C$5,B779&lt;=parametros!$D$5),"C3",IF(AND(ISNUMBER(parametros!$C$6),ISNUMBER(parametros!$D$6),B779&gt;=parametros!$C$6,B779&lt;=parametros!$D$6),"C4","Fora dos ciclos")))))))</f>
        <v/>
      </c>
      <c r="D779" s="100"/>
      <c r="E779" s="78" t="str">
        <f>IF(C779="","",IFERROR(VLOOKUP(C779,parametros!$A$11:$E$15,5,0),""))</f>
        <v/>
      </c>
      <c r="F779" s="79" t="str">
        <f t="shared" si="62"/>
        <v/>
      </c>
      <c r="G779" s="101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8"/>
      <c r="U779" s="218" t="str">
        <f t="shared" si="66"/>
        <v/>
      </c>
      <c r="V779" s="216" t="s">
        <v>47</v>
      </c>
      <c r="W779" s="102" t="s">
        <v>167</v>
      </c>
      <c r="X779" s="102" t="s">
        <v>168</v>
      </c>
      <c r="Y779" s="103" t="s">
        <v>169</v>
      </c>
      <c r="Z779" s="103" t="s">
        <v>170</v>
      </c>
      <c r="AA779" s="103" t="s">
        <v>47</v>
      </c>
      <c r="AB779" s="103" t="s">
        <v>171</v>
      </c>
      <c r="AC779" s="104" t="s">
        <v>172</v>
      </c>
    </row>
    <row r="780" spans="1:29" ht="25.5" customHeight="1" x14ac:dyDescent="0.35">
      <c r="A780" s="188"/>
      <c r="B780" s="190"/>
      <c r="C780" s="99" t="str">
        <f>IF(B780="","",IF(NOT(ISNUMBER(B780)),"DATA_PC invalida",IF(AND(ISNUMBER(parametros!$C$2),ISNUMBER(parametros!$D$2),B780&gt;=parametros!$C$2,B780&lt;=parametros!$D$2),"C0",IF(AND(ISNUMBER(parametros!$C$3),ISNUMBER(parametros!$D$3),B780&gt;=parametros!$C$3,B780&lt;=parametros!$D$3),"C1",IF(AND(ISNUMBER(parametros!$C$4),ISNUMBER(parametros!$D$4),B780&gt;=parametros!$C$4,B780&lt;=parametros!$D$4),"C2",IF(AND(ISNUMBER(parametros!$C$5),ISNUMBER(parametros!$D$5),B780&gt;=parametros!$C$5,B780&lt;=parametros!$D$5),"C3",IF(AND(ISNUMBER(parametros!$C$6),ISNUMBER(parametros!$D$6),B780&gt;=parametros!$C$6,B780&lt;=parametros!$D$6),"C4","Fora dos ciclos")))))))</f>
        <v/>
      </c>
      <c r="D780" s="100"/>
      <c r="E780" s="78" t="str">
        <f>IF(C780="","",IFERROR(VLOOKUP(C780,parametros!$A$11:$E$15,5,0),""))</f>
        <v/>
      </c>
      <c r="F780" s="79" t="str">
        <f t="shared" si="62"/>
        <v/>
      </c>
      <c r="G780" s="101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8"/>
      <c r="U780" s="218" t="str">
        <f t="shared" si="66"/>
        <v/>
      </c>
      <c r="V780" s="216" t="s">
        <v>47</v>
      </c>
      <c r="W780" s="102" t="s">
        <v>167</v>
      </c>
      <c r="X780" s="102" t="s">
        <v>168</v>
      </c>
      <c r="Y780" s="103" t="s">
        <v>169</v>
      </c>
      <c r="Z780" s="103" t="s">
        <v>170</v>
      </c>
      <c r="AA780" s="103" t="s">
        <v>47</v>
      </c>
      <c r="AB780" s="103" t="s">
        <v>171</v>
      </c>
      <c r="AC780" s="104" t="s">
        <v>172</v>
      </c>
    </row>
    <row r="781" spans="1:29" ht="25.5" customHeight="1" x14ac:dyDescent="0.35">
      <c r="A781" s="188"/>
      <c r="B781" s="190"/>
      <c r="C781" s="99" t="str">
        <f>IF(B781="","",IF(NOT(ISNUMBER(B781)),"DATA_PC invalida",IF(AND(ISNUMBER(parametros!$C$2),ISNUMBER(parametros!$D$2),B781&gt;=parametros!$C$2,B781&lt;=parametros!$D$2),"C0",IF(AND(ISNUMBER(parametros!$C$3),ISNUMBER(parametros!$D$3),B781&gt;=parametros!$C$3,B781&lt;=parametros!$D$3),"C1",IF(AND(ISNUMBER(parametros!$C$4),ISNUMBER(parametros!$D$4),B781&gt;=parametros!$C$4,B781&lt;=parametros!$D$4),"C2",IF(AND(ISNUMBER(parametros!$C$5),ISNUMBER(parametros!$D$5),B781&gt;=parametros!$C$5,B781&lt;=parametros!$D$5),"C3",IF(AND(ISNUMBER(parametros!$C$6),ISNUMBER(parametros!$D$6),B781&gt;=parametros!$C$6,B781&lt;=parametros!$D$6),"C4","Fora dos ciclos")))))))</f>
        <v/>
      </c>
      <c r="D781" s="100"/>
      <c r="E781" s="78" t="str">
        <f>IF(C781="","",IFERROR(VLOOKUP(C781,parametros!$A$11:$E$15,5,0),""))</f>
        <v/>
      </c>
      <c r="F781" s="79" t="str">
        <f t="shared" si="62"/>
        <v/>
      </c>
      <c r="G781" s="101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8"/>
      <c r="U781" s="218" t="str">
        <f t="shared" si="66"/>
        <v/>
      </c>
      <c r="V781" s="216" t="s">
        <v>47</v>
      </c>
      <c r="W781" s="102" t="s">
        <v>167</v>
      </c>
      <c r="X781" s="102" t="s">
        <v>168</v>
      </c>
      <c r="Y781" s="103" t="s">
        <v>169</v>
      </c>
      <c r="Z781" s="103" t="s">
        <v>170</v>
      </c>
      <c r="AA781" s="103" t="s">
        <v>47</v>
      </c>
      <c r="AB781" s="103" t="s">
        <v>171</v>
      </c>
      <c r="AC781" s="104" t="s">
        <v>172</v>
      </c>
    </row>
    <row r="782" spans="1:29" ht="25.5" customHeight="1" x14ac:dyDescent="0.35">
      <c r="A782" s="188"/>
      <c r="B782" s="190"/>
      <c r="C782" s="99" t="str">
        <f>IF(B782="","",IF(NOT(ISNUMBER(B782)),"DATA_PC invalida",IF(AND(ISNUMBER(parametros!$C$2),ISNUMBER(parametros!$D$2),B782&gt;=parametros!$C$2,B782&lt;=parametros!$D$2),"C0",IF(AND(ISNUMBER(parametros!$C$3),ISNUMBER(parametros!$D$3),B782&gt;=parametros!$C$3,B782&lt;=parametros!$D$3),"C1",IF(AND(ISNUMBER(parametros!$C$4),ISNUMBER(parametros!$D$4),B782&gt;=parametros!$C$4,B782&lt;=parametros!$D$4),"C2",IF(AND(ISNUMBER(parametros!$C$5),ISNUMBER(parametros!$D$5),B782&gt;=parametros!$C$5,B782&lt;=parametros!$D$5),"C3",IF(AND(ISNUMBER(parametros!$C$6),ISNUMBER(parametros!$D$6),B782&gt;=parametros!$C$6,B782&lt;=parametros!$D$6),"C4","Fora dos ciclos")))))))</f>
        <v/>
      </c>
      <c r="D782" s="100"/>
      <c r="E782" s="78" t="str">
        <f>IF(C782="","",IFERROR(VLOOKUP(C782,parametros!$A$11:$E$15,5,0),""))</f>
        <v/>
      </c>
      <c r="F782" s="79" t="str">
        <f t="shared" si="62"/>
        <v/>
      </c>
      <c r="G782" s="101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8"/>
      <c r="U782" s="218" t="str">
        <f t="shared" si="66"/>
        <v/>
      </c>
      <c r="V782" s="216" t="s">
        <v>47</v>
      </c>
      <c r="W782" s="102" t="s">
        <v>167</v>
      </c>
      <c r="X782" s="102" t="s">
        <v>168</v>
      </c>
      <c r="Y782" s="103" t="s">
        <v>169</v>
      </c>
      <c r="Z782" s="103" t="s">
        <v>170</v>
      </c>
      <c r="AA782" s="103" t="s">
        <v>47</v>
      </c>
      <c r="AB782" s="103" t="s">
        <v>171</v>
      </c>
      <c r="AC782" s="104" t="s">
        <v>172</v>
      </c>
    </row>
    <row r="783" spans="1:29" ht="25.5" customHeight="1" x14ac:dyDescent="0.35">
      <c r="A783" s="188"/>
      <c r="B783" s="190"/>
      <c r="C783" s="99" t="str">
        <f>IF(B783="","",IF(NOT(ISNUMBER(B783)),"DATA_PC invalida",IF(AND(ISNUMBER(parametros!$C$2),ISNUMBER(parametros!$D$2),B783&gt;=parametros!$C$2,B783&lt;=parametros!$D$2),"C0",IF(AND(ISNUMBER(parametros!$C$3),ISNUMBER(parametros!$D$3),B783&gt;=parametros!$C$3,B783&lt;=parametros!$D$3),"C1",IF(AND(ISNUMBER(parametros!$C$4),ISNUMBER(parametros!$D$4),B783&gt;=parametros!$C$4,B783&lt;=parametros!$D$4),"C2",IF(AND(ISNUMBER(parametros!$C$5),ISNUMBER(parametros!$D$5),B783&gt;=parametros!$C$5,B783&lt;=parametros!$D$5),"C3",IF(AND(ISNUMBER(parametros!$C$6),ISNUMBER(parametros!$D$6),B783&gt;=parametros!$C$6,B783&lt;=parametros!$D$6),"C4","Fora dos ciclos")))))))</f>
        <v/>
      </c>
      <c r="D783" s="100"/>
      <c r="E783" s="78" t="str">
        <f>IF(C783="","",IFERROR(VLOOKUP(C783,parametros!$A$11:$E$15,5,0),""))</f>
        <v/>
      </c>
      <c r="F783" s="79" t="str">
        <f t="shared" si="62"/>
        <v/>
      </c>
      <c r="G783" s="101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8"/>
      <c r="U783" s="218" t="str">
        <f t="shared" si="66"/>
        <v/>
      </c>
      <c r="V783" s="216" t="s">
        <v>47</v>
      </c>
      <c r="W783" s="102" t="s">
        <v>167</v>
      </c>
      <c r="X783" s="102" t="s">
        <v>168</v>
      </c>
      <c r="Y783" s="103" t="s">
        <v>169</v>
      </c>
      <c r="Z783" s="103" t="s">
        <v>170</v>
      </c>
      <c r="AA783" s="103" t="s">
        <v>47</v>
      </c>
      <c r="AB783" s="103" t="s">
        <v>171</v>
      </c>
      <c r="AC783" s="104" t="s">
        <v>172</v>
      </c>
    </row>
    <row r="784" spans="1:29" ht="25.5" customHeight="1" x14ac:dyDescent="0.35">
      <c r="A784" s="188"/>
      <c r="B784" s="190"/>
      <c r="C784" s="99" t="str">
        <f>IF(B784="","",IF(NOT(ISNUMBER(B784)),"DATA_PC invalida",IF(AND(ISNUMBER(parametros!$C$2),ISNUMBER(parametros!$D$2),B784&gt;=parametros!$C$2,B784&lt;=parametros!$D$2),"C0",IF(AND(ISNUMBER(parametros!$C$3),ISNUMBER(parametros!$D$3),B784&gt;=parametros!$C$3,B784&lt;=parametros!$D$3),"C1",IF(AND(ISNUMBER(parametros!$C$4),ISNUMBER(parametros!$D$4),B784&gt;=parametros!$C$4,B784&lt;=parametros!$D$4),"C2",IF(AND(ISNUMBER(parametros!$C$5),ISNUMBER(parametros!$D$5),B784&gt;=parametros!$C$5,B784&lt;=parametros!$D$5),"C3",IF(AND(ISNUMBER(parametros!$C$6),ISNUMBER(parametros!$D$6),B784&gt;=parametros!$C$6,B784&lt;=parametros!$D$6),"C4","Fora dos ciclos")))))))</f>
        <v/>
      </c>
      <c r="D784" s="100"/>
      <c r="E784" s="78" t="str">
        <f>IF(C784="","",IFERROR(VLOOKUP(C784,parametros!$A$11:$E$15,5,0),""))</f>
        <v/>
      </c>
      <c r="F784" s="79" t="str">
        <f t="shared" si="62"/>
        <v/>
      </c>
      <c r="G784" s="101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8"/>
      <c r="U784" s="218" t="str">
        <f t="shared" si="66"/>
        <v/>
      </c>
      <c r="V784" s="216" t="s">
        <v>47</v>
      </c>
      <c r="W784" s="102" t="s">
        <v>167</v>
      </c>
      <c r="X784" s="102" t="s">
        <v>168</v>
      </c>
      <c r="Y784" s="103" t="s">
        <v>169</v>
      </c>
      <c r="Z784" s="103" t="s">
        <v>170</v>
      </c>
      <c r="AA784" s="103" t="s">
        <v>47</v>
      </c>
      <c r="AB784" s="103" t="s">
        <v>171</v>
      </c>
      <c r="AC784" s="104" t="s">
        <v>172</v>
      </c>
    </row>
    <row r="785" spans="1:29" ht="25.5" customHeight="1" x14ac:dyDescent="0.35">
      <c r="A785" s="188"/>
      <c r="B785" s="190"/>
      <c r="C785" s="99" t="str">
        <f>IF(B785="","",IF(NOT(ISNUMBER(B785)),"DATA_PC invalida",IF(AND(ISNUMBER(parametros!$C$2),ISNUMBER(parametros!$D$2),B785&gt;=parametros!$C$2,B785&lt;=parametros!$D$2),"C0",IF(AND(ISNUMBER(parametros!$C$3),ISNUMBER(parametros!$D$3),B785&gt;=parametros!$C$3,B785&lt;=parametros!$D$3),"C1",IF(AND(ISNUMBER(parametros!$C$4),ISNUMBER(parametros!$D$4),B785&gt;=parametros!$C$4,B785&lt;=parametros!$D$4),"C2",IF(AND(ISNUMBER(parametros!$C$5),ISNUMBER(parametros!$D$5),B785&gt;=parametros!$C$5,B785&lt;=parametros!$D$5),"C3",IF(AND(ISNUMBER(parametros!$C$6),ISNUMBER(parametros!$D$6),B785&gt;=parametros!$C$6,B785&lt;=parametros!$D$6),"C4","Fora dos ciclos")))))))</f>
        <v/>
      </c>
      <c r="D785" s="100"/>
      <c r="E785" s="78" t="str">
        <f>IF(C785="","",IFERROR(VLOOKUP(C785,parametros!$A$11:$E$15,5,0),""))</f>
        <v/>
      </c>
      <c r="F785" s="79" t="str">
        <f t="shared" si="62"/>
        <v/>
      </c>
      <c r="G785" s="101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8"/>
      <c r="U785" s="218" t="str">
        <f t="shared" si="66"/>
        <v/>
      </c>
      <c r="V785" s="216" t="s">
        <v>47</v>
      </c>
      <c r="W785" s="102" t="s">
        <v>167</v>
      </c>
      <c r="X785" s="102" t="s">
        <v>168</v>
      </c>
      <c r="Y785" s="103" t="s">
        <v>169</v>
      </c>
      <c r="Z785" s="103" t="s">
        <v>170</v>
      </c>
      <c r="AA785" s="103" t="s">
        <v>47</v>
      </c>
      <c r="AB785" s="103" t="s">
        <v>171</v>
      </c>
      <c r="AC785" s="104" t="s">
        <v>172</v>
      </c>
    </row>
    <row r="786" spans="1:29" ht="25.5" customHeight="1" x14ac:dyDescent="0.35">
      <c r="A786" s="188"/>
      <c r="B786" s="190"/>
      <c r="C786" s="99" t="str">
        <f>IF(B786="","",IF(NOT(ISNUMBER(B786)),"DATA_PC invalida",IF(AND(ISNUMBER(parametros!$C$2),ISNUMBER(parametros!$D$2),B786&gt;=parametros!$C$2,B786&lt;=parametros!$D$2),"C0",IF(AND(ISNUMBER(parametros!$C$3),ISNUMBER(parametros!$D$3),B786&gt;=parametros!$C$3,B786&lt;=parametros!$D$3),"C1",IF(AND(ISNUMBER(parametros!$C$4),ISNUMBER(parametros!$D$4),B786&gt;=parametros!$C$4,B786&lt;=parametros!$D$4),"C2",IF(AND(ISNUMBER(parametros!$C$5),ISNUMBER(parametros!$D$5),B786&gt;=parametros!$C$5,B786&lt;=parametros!$D$5),"C3",IF(AND(ISNUMBER(parametros!$C$6),ISNUMBER(parametros!$D$6),B786&gt;=parametros!$C$6,B786&lt;=parametros!$D$6),"C4","Fora dos ciclos")))))))</f>
        <v/>
      </c>
      <c r="D786" s="100"/>
      <c r="E786" s="78" t="str">
        <f>IF(C786="","",IFERROR(VLOOKUP(C786,parametros!$A$11:$E$15,5,0),""))</f>
        <v/>
      </c>
      <c r="F786" s="79" t="str">
        <f t="shared" si="62"/>
        <v/>
      </c>
      <c r="G786" s="101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8"/>
      <c r="U786" s="218" t="str">
        <f t="shared" si="66"/>
        <v/>
      </c>
      <c r="V786" s="216" t="s">
        <v>47</v>
      </c>
      <c r="W786" s="102" t="s">
        <v>167</v>
      </c>
      <c r="X786" s="102" t="s">
        <v>168</v>
      </c>
      <c r="Y786" s="103" t="s">
        <v>169</v>
      </c>
      <c r="Z786" s="103" t="s">
        <v>170</v>
      </c>
      <c r="AA786" s="103" t="s">
        <v>47</v>
      </c>
      <c r="AB786" s="103" t="s">
        <v>171</v>
      </c>
      <c r="AC786" s="104" t="s">
        <v>172</v>
      </c>
    </row>
    <row r="787" spans="1:29" ht="25.5" customHeight="1" x14ac:dyDescent="0.35">
      <c r="A787" s="188"/>
      <c r="B787" s="190"/>
      <c r="C787" s="99" t="str">
        <f>IF(B787="","",IF(NOT(ISNUMBER(B787)),"DATA_PC invalida",IF(AND(ISNUMBER(parametros!$C$2),ISNUMBER(parametros!$D$2),B787&gt;=parametros!$C$2,B787&lt;=parametros!$D$2),"C0",IF(AND(ISNUMBER(parametros!$C$3),ISNUMBER(parametros!$D$3),B787&gt;=parametros!$C$3,B787&lt;=parametros!$D$3),"C1",IF(AND(ISNUMBER(parametros!$C$4),ISNUMBER(parametros!$D$4),B787&gt;=parametros!$C$4,B787&lt;=parametros!$D$4),"C2",IF(AND(ISNUMBER(parametros!$C$5),ISNUMBER(parametros!$D$5),B787&gt;=parametros!$C$5,B787&lt;=parametros!$D$5),"C3",IF(AND(ISNUMBER(parametros!$C$6),ISNUMBER(parametros!$D$6),B787&gt;=parametros!$C$6,B787&lt;=parametros!$D$6),"C4","Fora dos ciclos")))))))</f>
        <v/>
      </c>
      <c r="D787" s="100"/>
      <c r="E787" s="78" t="str">
        <f>IF(C787="","",IFERROR(VLOOKUP(C787,parametros!$A$11:$E$15,5,0),""))</f>
        <v/>
      </c>
      <c r="F787" s="79" t="str">
        <f t="shared" si="62"/>
        <v/>
      </c>
      <c r="G787" s="101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8"/>
      <c r="U787" s="218" t="str">
        <f t="shared" si="66"/>
        <v/>
      </c>
      <c r="V787" s="216" t="s">
        <v>47</v>
      </c>
      <c r="W787" s="102" t="s">
        <v>167</v>
      </c>
      <c r="X787" s="102" t="s">
        <v>168</v>
      </c>
      <c r="Y787" s="103" t="s">
        <v>169</v>
      </c>
      <c r="Z787" s="103" t="s">
        <v>170</v>
      </c>
      <c r="AA787" s="103" t="s">
        <v>47</v>
      </c>
      <c r="AB787" s="103" t="s">
        <v>171</v>
      </c>
      <c r="AC787" s="104" t="s">
        <v>172</v>
      </c>
    </row>
    <row r="788" spans="1:29" ht="25.5" customHeight="1" x14ac:dyDescent="0.35">
      <c r="A788" s="188"/>
      <c r="B788" s="190"/>
      <c r="C788" s="99" t="str">
        <f>IF(B788="","",IF(NOT(ISNUMBER(B788)),"DATA_PC invalida",IF(AND(ISNUMBER(parametros!$C$2),ISNUMBER(parametros!$D$2),B788&gt;=parametros!$C$2,B788&lt;=parametros!$D$2),"C0",IF(AND(ISNUMBER(parametros!$C$3),ISNUMBER(parametros!$D$3),B788&gt;=parametros!$C$3,B788&lt;=parametros!$D$3),"C1",IF(AND(ISNUMBER(parametros!$C$4),ISNUMBER(parametros!$D$4),B788&gt;=parametros!$C$4,B788&lt;=parametros!$D$4),"C2",IF(AND(ISNUMBER(parametros!$C$5),ISNUMBER(parametros!$D$5),B788&gt;=parametros!$C$5,B788&lt;=parametros!$D$5),"C3",IF(AND(ISNUMBER(parametros!$C$6),ISNUMBER(parametros!$D$6),B788&gt;=parametros!$C$6,B788&lt;=parametros!$D$6),"C4","Fora dos ciclos")))))))</f>
        <v/>
      </c>
      <c r="D788" s="100"/>
      <c r="E788" s="78" t="str">
        <f>IF(C788="","",IFERROR(VLOOKUP(C788,parametros!$A$11:$E$15,5,0),""))</f>
        <v/>
      </c>
      <c r="F788" s="79" t="str">
        <f t="shared" si="62"/>
        <v/>
      </c>
      <c r="G788" s="101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8"/>
      <c r="U788" s="218" t="str">
        <f t="shared" si="66"/>
        <v/>
      </c>
      <c r="V788" s="216" t="s">
        <v>47</v>
      </c>
      <c r="W788" s="102" t="s">
        <v>167</v>
      </c>
      <c r="X788" s="102" t="s">
        <v>168</v>
      </c>
      <c r="Y788" s="103" t="s">
        <v>169</v>
      </c>
      <c r="Z788" s="103" t="s">
        <v>170</v>
      </c>
      <c r="AA788" s="103" t="s">
        <v>47</v>
      </c>
      <c r="AB788" s="103" t="s">
        <v>171</v>
      </c>
      <c r="AC788" s="104" t="s">
        <v>172</v>
      </c>
    </row>
    <row r="789" spans="1:29" ht="25.5" customHeight="1" x14ac:dyDescent="0.35">
      <c r="A789" s="188"/>
      <c r="B789" s="190"/>
      <c r="C789" s="99" t="str">
        <f>IF(B789="","",IF(NOT(ISNUMBER(B789)),"DATA_PC invalida",IF(AND(ISNUMBER(parametros!$C$2),ISNUMBER(parametros!$D$2),B789&gt;=parametros!$C$2,B789&lt;=parametros!$D$2),"C0",IF(AND(ISNUMBER(parametros!$C$3),ISNUMBER(parametros!$D$3),B789&gt;=parametros!$C$3,B789&lt;=parametros!$D$3),"C1",IF(AND(ISNUMBER(parametros!$C$4),ISNUMBER(parametros!$D$4),B789&gt;=parametros!$C$4,B789&lt;=parametros!$D$4),"C2",IF(AND(ISNUMBER(parametros!$C$5),ISNUMBER(parametros!$D$5),B789&gt;=parametros!$C$5,B789&lt;=parametros!$D$5),"C3",IF(AND(ISNUMBER(parametros!$C$6),ISNUMBER(parametros!$D$6),B789&gt;=parametros!$C$6,B789&lt;=parametros!$D$6),"C4","Fora dos ciclos")))))))</f>
        <v/>
      </c>
      <c r="D789" s="100"/>
      <c r="E789" s="78" t="str">
        <f>IF(C789="","",IFERROR(VLOOKUP(C789,parametros!$A$11:$E$15,5,0),""))</f>
        <v/>
      </c>
      <c r="F789" s="79" t="str">
        <f t="shared" si="62"/>
        <v/>
      </c>
      <c r="G789" s="101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8"/>
      <c r="U789" s="218" t="str">
        <f t="shared" si="66"/>
        <v/>
      </c>
      <c r="V789" s="216" t="s">
        <v>47</v>
      </c>
      <c r="W789" s="102" t="s">
        <v>167</v>
      </c>
      <c r="X789" s="102" t="s">
        <v>168</v>
      </c>
      <c r="Y789" s="103" t="s">
        <v>169</v>
      </c>
      <c r="Z789" s="103" t="s">
        <v>170</v>
      </c>
      <c r="AA789" s="103" t="s">
        <v>47</v>
      </c>
      <c r="AB789" s="103" t="s">
        <v>171</v>
      </c>
      <c r="AC789" s="104" t="s">
        <v>172</v>
      </c>
    </row>
    <row r="790" spans="1:29" ht="25.5" customHeight="1" x14ac:dyDescent="0.35">
      <c r="A790" s="188"/>
      <c r="B790" s="190"/>
      <c r="C790" s="99" t="str">
        <f>IF(B790="","",IF(NOT(ISNUMBER(B790)),"DATA_PC invalida",IF(AND(ISNUMBER(parametros!$C$2),ISNUMBER(parametros!$D$2),B790&gt;=parametros!$C$2,B790&lt;=parametros!$D$2),"C0",IF(AND(ISNUMBER(parametros!$C$3),ISNUMBER(parametros!$D$3),B790&gt;=parametros!$C$3,B790&lt;=parametros!$D$3),"C1",IF(AND(ISNUMBER(parametros!$C$4),ISNUMBER(parametros!$D$4),B790&gt;=parametros!$C$4,B790&lt;=parametros!$D$4),"C2",IF(AND(ISNUMBER(parametros!$C$5),ISNUMBER(parametros!$D$5),B790&gt;=parametros!$C$5,B790&lt;=parametros!$D$5),"C3",IF(AND(ISNUMBER(parametros!$C$6),ISNUMBER(parametros!$D$6),B790&gt;=parametros!$C$6,B790&lt;=parametros!$D$6),"C4","Fora dos ciclos")))))))</f>
        <v/>
      </c>
      <c r="D790" s="100"/>
      <c r="E790" s="78" t="str">
        <f>IF(C790="","",IFERROR(VLOOKUP(C790,parametros!$A$11:$E$15,5,0),""))</f>
        <v/>
      </c>
      <c r="F790" s="79" t="str">
        <f t="shared" si="62"/>
        <v/>
      </c>
      <c r="G790" s="101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8"/>
      <c r="U790" s="218" t="str">
        <f t="shared" si="66"/>
        <v/>
      </c>
      <c r="V790" s="216" t="s">
        <v>47</v>
      </c>
      <c r="W790" s="102" t="s">
        <v>167</v>
      </c>
      <c r="X790" s="102" t="s">
        <v>168</v>
      </c>
      <c r="Y790" s="103" t="s">
        <v>169</v>
      </c>
      <c r="Z790" s="103" t="s">
        <v>170</v>
      </c>
      <c r="AA790" s="103" t="s">
        <v>47</v>
      </c>
      <c r="AB790" s="103" t="s">
        <v>171</v>
      </c>
      <c r="AC790" s="104" t="s">
        <v>172</v>
      </c>
    </row>
    <row r="791" spans="1:29" ht="25.5" customHeight="1" x14ac:dyDescent="0.35">
      <c r="A791" s="188"/>
      <c r="B791" s="190"/>
      <c r="C791" s="99" t="str">
        <f>IF(B791="","",IF(NOT(ISNUMBER(B791)),"DATA_PC invalida",IF(AND(ISNUMBER(parametros!$C$2),ISNUMBER(parametros!$D$2),B791&gt;=parametros!$C$2,B791&lt;=parametros!$D$2),"C0",IF(AND(ISNUMBER(parametros!$C$3),ISNUMBER(parametros!$D$3),B791&gt;=parametros!$C$3,B791&lt;=parametros!$D$3),"C1",IF(AND(ISNUMBER(parametros!$C$4),ISNUMBER(parametros!$D$4),B791&gt;=parametros!$C$4,B791&lt;=parametros!$D$4),"C2",IF(AND(ISNUMBER(parametros!$C$5),ISNUMBER(parametros!$D$5),B791&gt;=parametros!$C$5,B791&lt;=parametros!$D$5),"C3",IF(AND(ISNUMBER(parametros!$C$6),ISNUMBER(parametros!$D$6),B791&gt;=parametros!$C$6,B791&lt;=parametros!$D$6),"C4","Fora dos ciclos")))))))</f>
        <v/>
      </c>
      <c r="D791" s="100"/>
      <c r="E791" s="78" t="str">
        <f>IF(C791="","",IFERROR(VLOOKUP(C791,parametros!$A$11:$E$15,5,0),""))</f>
        <v/>
      </c>
      <c r="F791" s="79" t="str">
        <f t="shared" si="62"/>
        <v/>
      </c>
      <c r="G791" s="101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8"/>
      <c r="U791" s="218" t="str">
        <f t="shared" si="66"/>
        <v/>
      </c>
      <c r="V791" s="216" t="s">
        <v>47</v>
      </c>
      <c r="W791" s="102" t="s">
        <v>167</v>
      </c>
      <c r="X791" s="102" t="s">
        <v>168</v>
      </c>
      <c r="Y791" s="103" t="s">
        <v>169</v>
      </c>
      <c r="Z791" s="103" t="s">
        <v>170</v>
      </c>
      <c r="AA791" s="103" t="s">
        <v>47</v>
      </c>
      <c r="AB791" s="103" t="s">
        <v>171</v>
      </c>
      <c r="AC791" s="104" t="s">
        <v>172</v>
      </c>
    </row>
    <row r="792" spans="1:29" ht="25.5" customHeight="1" x14ac:dyDescent="0.35">
      <c r="A792" s="188"/>
      <c r="B792" s="190"/>
      <c r="C792" s="99" t="str">
        <f>IF(B792="","",IF(NOT(ISNUMBER(B792)),"DATA_PC invalida",IF(AND(ISNUMBER(parametros!$C$2),ISNUMBER(parametros!$D$2),B792&gt;=parametros!$C$2,B792&lt;=parametros!$D$2),"C0",IF(AND(ISNUMBER(parametros!$C$3),ISNUMBER(parametros!$D$3),B792&gt;=parametros!$C$3,B792&lt;=parametros!$D$3),"C1",IF(AND(ISNUMBER(parametros!$C$4),ISNUMBER(parametros!$D$4),B792&gt;=parametros!$C$4,B792&lt;=parametros!$D$4),"C2",IF(AND(ISNUMBER(parametros!$C$5),ISNUMBER(parametros!$D$5),B792&gt;=parametros!$C$5,B792&lt;=parametros!$D$5),"C3",IF(AND(ISNUMBER(parametros!$C$6),ISNUMBER(parametros!$D$6),B792&gt;=parametros!$C$6,B792&lt;=parametros!$D$6),"C4","Fora dos ciclos")))))))</f>
        <v/>
      </c>
      <c r="D792" s="100"/>
      <c r="E792" s="78" t="str">
        <f>IF(C792="","",IFERROR(VLOOKUP(C792,parametros!$A$11:$E$15,5,0),""))</f>
        <v/>
      </c>
      <c r="F792" s="79" t="str">
        <f t="shared" si="62"/>
        <v/>
      </c>
      <c r="G792" s="101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8"/>
      <c r="U792" s="218" t="str">
        <f t="shared" si="66"/>
        <v/>
      </c>
      <c r="V792" s="216" t="s">
        <v>47</v>
      </c>
      <c r="W792" s="102" t="s">
        <v>167</v>
      </c>
      <c r="X792" s="102" t="s">
        <v>168</v>
      </c>
      <c r="Y792" s="103" t="s">
        <v>169</v>
      </c>
      <c r="Z792" s="103" t="s">
        <v>170</v>
      </c>
      <c r="AA792" s="103" t="s">
        <v>47</v>
      </c>
      <c r="AB792" s="103" t="s">
        <v>171</v>
      </c>
      <c r="AC792" s="104" t="s">
        <v>172</v>
      </c>
    </row>
    <row r="793" spans="1:29" ht="25.5" customHeight="1" x14ac:dyDescent="0.35">
      <c r="A793" s="188"/>
      <c r="B793" s="190"/>
      <c r="C793" s="99" t="str">
        <f>IF(B793="","",IF(NOT(ISNUMBER(B793)),"DATA_PC invalida",IF(AND(ISNUMBER(parametros!$C$2),ISNUMBER(parametros!$D$2),B793&gt;=parametros!$C$2,B793&lt;=parametros!$D$2),"C0",IF(AND(ISNUMBER(parametros!$C$3),ISNUMBER(parametros!$D$3),B793&gt;=parametros!$C$3,B793&lt;=parametros!$D$3),"C1",IF(AND(ISNUMBER(parametros!$C$4),ISNUMBER(parametros!$D$4),B793&gt;=parametros!$C$4,B793&lt;=parametros!$D$4),"C2",IF(AND(ISNUMBER(parametros!$C$5),ISNUMBER(parametros!$D$5),B793&gt;=parametros!$C$5,B793&lt;=parametros!$D$5),"C3",IF(AND(ISNUMBER(parametros!$C$6),ISNUMBER(parametros!$D$6),B793&gt;=parametros!$C$6,B793&lt;=parametros!$D$6),"C4","Fora dos ciclos")))))))</f>
        <v/>
      </c>
      <c r="D793" s="100"/>
      <c r="E793" s="78" t="str">
        <f>IF(C793="","",IFERROR(VLOOKUP(C793,parametros!$A$11:$E$15,5,0),""))</f>
        <v/>
      </c>
      <c r="F793" s="79" t="str">
        <f t="shared" si="62"/>
        <v/>
      </c>
      <c r="G793" s="101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8"/>
      <c r="U793" s="218" t="str">
        <f t="shared" si="66"/>
        <v/>
      </c>
      <c r="V793" s="216" t="s">
        <v>47</v>
      </c>
      <c r="W793" s="102" t="s">
        <v>167</v>
      </c>
      <c r="X793" s="102" t="s">
        <v>168</v>
      </c>
      <c r="Y793" s="103" t="s">
        <v>169</v>
      </c>
      <c r="Z793" s="103" t="s">
        <v>170</v>
      </c>
      <c r="AA793" s="103" t="s">
        <v>47</v>
      </c>
      <c r="AB793" s="103" t="s">
        <v>171</v>
      </c>
      <c r="AC793" s="104" t="s">
        <v>172</v>
      </c>
    </row>
    <row r="794" spans="1:29" ht="25.5" customHeight="1" x14ac:dyDescent="0.35">
      <c r="A794" s="188"/>
      <c r="B794" s="190"/>
      <c r="C794" s="99" t="str">
        <f>IF(B794="","",IF(NOT(ISNUMBER(B794)),"DATA_PC invalida",IF(AND(ISNUMBER(parametros!$C$2),ISNUMBER(parametros!$D$2),B794&gt;=parametros!$C$2,B794&lt;=parametros!$D$2),"C0",IF(AND(ISNUMBER(parametros!$C$3),ISNUMBER(parametros!$D$3),B794&gt;=parametros!$C$3,B794&lt;=parametros!$D$3),"C1",IF(AND(ISNUMBER(parametros!$C$4),ISNUMBER(parametros!$D$4),B794&gt;=parametros!$C$4,B794&lt;=parametros!$D$4),"C2",IF(AND(ISNUMBER(parametros!$C$5),ISNUMBER(parametros!$D$5),B794&gt;=parametros!$C$5,B794&lt;=parametros!$D$5),"C3",IF(AND(ISNUMBER(parametros!$C$6),ISNUMBER(parametros!$D$6),B794&gt;=parametros!$C$6,B794&lt;=parametros!$D$6),"C4","Fora dos ciclos")))))))</f>
        <v/>
      </c>
      <c r="D794" s="100"/>
      <c r="E794" s="78" t="str">
        <f>IF(C794="","",IFERROR(VLOOKUP(C794,parametros!$A$11:$E$15,5,0),""))</f>
        <v/>
      </c>
      <c r="F794" s="79" t="str">
        <f t="shared" si="62"/>
        <v/>
      </c>
      <c r="G794" s="101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8"/>
      <c r="U794" s="218" t="str">
        <f t="shared" si="66"/>
        <v/>
      </c>
      <c r="V794" s="216" t="s">
        <v>47</v>
      </c>
      <c r="W794" s="102" t="s">
        <v>167</v>
      </c>
      <c r="X794" s="102" t="s">
        <v>168</v>
      </c>
      <c r="Y794" s="103" t="s">
        <v>169</v>
      </c>
      <c r="Z794" s="103" t="s">
        <v>170</v>
      </c>
      <c r="AA794" s="103" t="s">
        <v>47</v>
      </c>
      <c r="AB794" s="103" t="s">
        <v>171</v>
      </c>
      <c r="AC794" s="104" t="s">
        <v>172</v>
      </c>
    </row>
    <row r="795" spans="1:29" ht="25.5" customHeight="1" x14ac:dyDescent="0.35">
      <c r="A795" s="188"/>
      <c r="B795" s="190"/>
      <c r="C795" s="99" t="str">
        <f>IF(B795="","",IF(NOT(ISNUMBER(B795)),"DATA_PC invalida",IF(AND(ISNUMBER(parametros!$C$2),ISNUMBER(parametros!$D$2),B795&gt;=parametros!$C$2,B795&lt;=parametros!$D$2),"C0",IF(AND(ISNUMBER(parametros!$C$3),ISNUMBER(parametros!$D$3),B795&gt;=parametros!$C$3,B795&lt;=parametros!$D$3),"C1",IF(AND(ISNUMBER(parametros!$C$4),ISNUMBER(parametros!$D$4),B795&gt;=parametros!$C$4,B795&lt;=parametros!$D$4),"C2",IF(AND(ISNUMBER(parametros!$C$5),ISNUMBER(parametros!$D$5),B795&gt;=parametros!$C$5,B795&lt;=parametros!$D$5),"C3",IF(AND(ISNUMBER(parametros!$C$6),ISNUMBER(parametros!$D$6),B795&gt;=parametros!$C$6,B795&lt;=parametros!$D$6),"C4","Fora dos ciclos")))))))</f>
        <v/>
      </c>
      <c r="D795" s="100"/>
      <c r="E795" s="78" t="str">
        <f>IF(C795="","",IFERROR(VLOOKUP(C795,parametros!$A$11:$E$15,5,0),""))</f>
        <v/>
      </c>
      <c r="F795" s="79" t="str">
        <f t="shared" si="62"/>
        <v/>
      </c>
      <c r="G795" s="101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8"/>
      <c r="U795" s="218" t="str">
        <f t="shared" si="66"/>
        <v/>
      </c>
      <c r="V795" s="216" t="s">
        <v>47</v>
      </c>
      <c r="W795" s="102" t="s">
        <v>167</v>
      </c>
      <c r="X795" s="102" t="s">
        <v>168</v>
      </c>
      <c r="Y795" s="103" t="s">
        <v>169</v>
      </c>
      <c r="Z795" s="103" t="s">
        <v>170</v>
      </c>
      <c r="AA795" s="103" t="s">
        <v>47</v>
      </c>
      <c r="AB795" s="103" t="s">
        <v>171</v>
      </c>
      <c r="AC795" s="104" t="s">
        <v>172</v>
      </c>
    </row>
    <row r="796" spans="1:29" ht="25.5" customHeight="1" x14ac:dyDescent="0.35">
      <c r="A796" s="188"/>
      <c r="B796" s="190"/>
      <c r="C796" s="99" t="str">
        <f>IF(B796="","",IF(NOT(ISNUMBER(B796)),"DATA_PC invalida",IF(AND(ISNUMBER(parametros!$C$2),ISNUMBER(parametros!$D$2),B796&gt;=parametros!$C$2,B796&lt;=parametros!$D$2),"C0",IF(AND(ISNUMBER(parametros!$C$3),ISNUMBER(parametros!$D$3),B796&gt;=parametros!$C$3,B796&lt;=parametros!$D$3),"C1",IF(AND(ISNUMBER(parametros!$C$4),ISNUMBER(parametros!$D$4),B796&gt;=parametros!$C$4,B796&lt;=parametros!$D$4),"C2",IF(AND(ISNUMBER(parametros!$C$5),ISNUMBER(parametros!$D$5),B796&gt;=parametros!$C$5,B796&lt;=parametros!$D$5),"C3",IF(AND(ISNUMBER(parametros!$C$6),ISNUMBER(parametros!$D$6),B796&gt;=parametros!$C$6,B796&lt;=parametros!$D$6),"C4","Fora dos ciclos")))))))</f>
        <v/>
      </c>
      <c r="D796" s="100"/>
      <c r="E796" s="78" t="str">
        <f>IF(C796="","",IFERROR(VLOOKUP(C796,parametros!$A$11:$E$15,5,0),""))</f>
        <v/>
      </c>
      <c r="F796" s="79" t="str">
        <f t="shared" si="62"/>
        <v/>
      </c>
      <c r="G796" s="101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8"/>
      <c r="U796" s="218" t="str">
        <f t="shared" si="66"/>
        <v/>
      </c>
      <c r="V796" s="216" t="s">
        <v>47</v>
      </c>
      <c r="W796" s="102" t="s">
        <v>167</v>
      </c>
      <c r="X796" s="102" t="s">
        <v>168</v>
      </c>
      <c r="Y796" s="103" t="s">
        <v>169</v>
      </c>
      <c r="Z796" s="103" t="s">
        <v>170</v>
      </c>
      <c r="AA796" s="103" t="s">
        <v>47</v>
      </c>
      <c r="AB796" s="103" t="s">
        <v>171</v>
      </c>
      <c r="AC796" s="104" t="s">
        <v>172</v>
      </c>
    </row>
    <row r="797" spans="1:29" ht="25.5" customHeight="1" x14ac:dyDescent="0.35">
      <c r="A797" s="188"/>
      <c r="B797" s="190"/>
      <c r="C797" s="99" t="str">
        <f>IF(B797="","",IF(NOT(ISNUMBER(B797)),"DATA_PC invalida",IF(AND(ISNUMBER(parametros!$C$2),ISNUMBER(parametros!$D$2),B797&gt;=parametros!$C$2,B797&lt;=parametros!$D$2),"C0",IF(AND(ISNUMBER(parametros!$C$3),ISNUMBER(parametros!$D$3),B797&gt;=parametros!$C$3,B797&lt;=parametros!$D$3),"C1",IF(AND(ISNUMBER(parametros!$C$4),ISNUMBER(parametros!$D$4),B797&gt;=parametros!$C$4,B797&lt;=parametros!$D$4),"C2",IF(AND(ISNUMBER(parametros!$C$5),ISNUMBER(parametros!$D$5),B797&gt;=parametros!$C$5,B797&lt;=parametros!$D$5),"C3",IF(AND(ISNUMBER(parametros!$C$6),ISNUMBER(parametros!$D$6),B797&gt;=parametros!$C$6,B797&lt;=parametros!$D$6),"C4","Fora dos ciclos")))))))</f>
        <v/>
      </c>
      <c r="D797" s="100"/>
      <c r="E797" s="78" t="str">
        <f>IF(C797="","",IFERROR(VLOOKUP(C797,parametros!$A$11:$E$15,5,0),""))</f>
        <v/>
      </c>
      <c r="F797" s="79" t="str">
        <f t="shared" si="62"/>
        <v/>
      </c>
      <c r="G797" s="101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8"/>
      <c r="U797" s="218" t="str">
        <f t="shared" si="66"/>
        <v/>
      </c>
      <c r="V797" s="216" t="s">
        <v>47</v>
      </c>
      <c r="W797" s="102" t="s">
        <v>167</v>
      </c>
      <c r="X797" s="102" t="s">
        <v>168</v>
      </c>
      <c r="Y797" s="103" t="s">
        <v>169</v>
      </c>
      <c r="Z797" s="103" t="s">
        <v>170</v>
      </c>
      <c r="AA797" s="103" t="s">
        <v>47</v>
      </c>
      <c r="AB797" s="103" t="s">
        <v>171</v>
      </c>
      <c r="AC797" s="104" t="s">
        <v>172</v>
      </c>
    </row>
    <row r="798" spans="1:29" ht="25.5" customHeight="1" x14ac:dyDescent="0.35">
      <c r="A798" s="188"/>
      <c r="B798" s="190"/>
      <c r="C798" s="99" t="str">
        <f>IF(B798="","",IF(NOT(ISNUMBER(B798)),"DATA_PC invalida",IF(AND(ISNUMBER(parametros!$C$2),ISNUMBER(parametros!$D$2),B798&gt;=parametros!$C$2,B798&lt;=parametros!$D$2),"C0",IF(AND(ISNUMBER(parametros!$C$3),ISNUMBER(parametros!$D$3),B798&gt;=parametros!$C$3,B798&lt;=parametros!$D$3),"C1",IF(AND(ISNUMBER(parametros!$C$4),ISNUMBER(parametros!$D$4),B798&gt;=parametros!$C$4,B798&lt;=parametros!$D$4),"C2",IF(AND(ISNUMBER(parametros!$C$5),ISNUMBER(parametros!$D$5),B798&gt;=parametros!$C$5,B798&lt;=parametros!$D$5),"C3",IF(AND(ISNUMBER(parametros!$C$6),ISNUMBER(parametros!$D$6),B798&gt;=parametros!$C$6,B798&lt;=parametros!$D$6),"C4","Fora dos ciclos")))))))</f>
        <v/>
      </c>
      <c r="D798" s="100"/>
      <c r="E798" s="78" t="str">
        <f>IF(C798="","",IFERROR(VLOOKUP(C798,parametros!$A$11:$E$15,5,0),""))</f>
        <v/>
      </c>
      <c r="F798" s="79" t="str">
        <f t="shared" si="62"/>
        <v/>
      </c>
      <c r="G798" s="101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8"/>
      <c r="U798" s="218" t="str">
        <f t="shared" si="66"/>
        <v/>
      </c>
      <c r="V798" s="216" t="s">
        <v>47</v>
      </c>
      <c r="W798" s="102" t="s">
        <v>167</v>
      </c>
      <c r="X798" s="102" t="s">
        <v>168</v>
      </c>
      <c r="Y798" s="103" t="s">
        <v>169</v>
      </c>
      <c r="Z798" s="103" t="s">
        <v>170</v>
      </c>
      <c r="AA798" s="103" t="s">
        <v>47</v>
      </c>
      <c r="AB798" s="103" t="s">
        <v>171</v>
      </c>
      <c r="AC798" s="104" t="s">
        <v>172</v>
      </c>
    </row>
    <row r="799" spans="1:29" ht="25.5" customHeight="1" x14ac:dyDescent="0.35">
      <c r="A799" s="188"/>
      <c r="B799" s="190"/>
      <c r="C799" s="99" t="str">
        <f>IF(B799="","",IF(NOT(ISNUMBER(B799)),"DATA_PC invalida",IF(AND(ISNUMBER(parametros!$C$2),ISNUMBER(parametros!$D$2),B799&gt;=parametros!$C$2,B799&lt;=parametros!$D$2),"C0",IF(AND(ISNUMBER(parametros!$C$3),ISNUMBER(parametros!$D$3),B799&gt;=parametros!$C$3,B799&lt;=parametros!$D$3),"C1",IF(AND(ISNUMBER(parametros!$C$4),ISNUMBER(parametros!$D$4),B799&gt;=parametros!$C$4,B799&lt;=parametros!$D$4),"C2",IF(AND(ISNUMBER(parametros!$C$5),ISNUMBER(parametros!$D$5),B799&gt;=parametros!$C$5,B799&lt;=parametros!$D$5),"C3",IF(AND(ISNUMBER(parametros!$C$6),ISNUMBER(parametros!$D$6),B799&gt;=parametros!$C$6,B799&lt;=parametros!$D$6),"C4","Fora dos ciclos")))))))</f>
        <v/>
      </c>
      <c r="D799" s="100"/>
      <c r="E799" s="78" t="str">
        <f>IF(C799="","",IFERROR(VLOOKUP(C799,parametros!$A$11:$E$15,5,0),""))</f>
        <v/>
      </c>
      <c r="F799" s="79" t="str">
        <f t="shared" si="62"/>
        <v/>
      </c>
      <c r="G799" s="101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8"/>
      <c r="U799" s="218" t="str">
        <f t="shared" si="66"/>
        <v/>
      </c>
      <c r="V799" s="216" t="s">
        <v>47</v>
      </c>
      <c r="W799" s="102" t="s">
        <v>167</v>
      </c>
      <c r="X799" s="102" t="s">
        <v>168</v>
      </c>
      <c r="Y799" s="103" t="s">
        <v>169</v>
      </c>
      <c r="Z799" s="103" t="s">
        <v>170</v>
      </c>
      <c r="AA799" s="103" t="s">
        <v>47</v>
      </c>
      <c r="AB799" s="103" t="s">
        <v>171</v>
      </c>
      <c r="AC799" s="104" t="s">
        <v>172</v>
      </c>
    </row>
    <row r="800" spans="1:29" ht="25.5" customHeight="1" x14ac:dyDescent="0.35">
      <c r="A800" s="188"/>
      <c r="B800" s="190"/>
      <c r="C800" s="99" t="str">
        <f>IF(B800="","",IF(NOT(ISNUMBER(B800)),"DATA_PC invalida",IF(AND(ISNUMBER(parametros!$C$2),ISNUMBER(parametros!$D$2),B800&gt;=parametros!$C$2,B800&lt;=parametros!$D$2),"C0",IF(AND(ISNUMBER(parametros!$C$3),ISNUMBER(parametros!$D$3),B800&gt;=parametros!$C$3,B800&lt;=parametros!$D$3),"C1",IF(AND(ISNUMBER(parametros!$C$4),ISNUMBER(parametros!$D$4),B800&gt;=parametros!$C$4,B800&lt;=parametros!$D$4),"C2",IF(AND(ISNUMBER(parametros!$C$5),ISNUMBER(parametros!$D$5),B800&gt;=parametros!$C$5,B800&lt;=parametros!$D$5),"C3",IF(AND(ISNUMBER(parametros!$C$6),ISNUMBER(parametros!$D$6),B800&gt;=parametros!$C$6,B800&lt;=parametros!$D$6),"C4","Fora dos ciclos")))))))</f>
        <v/>
      </c>
      <c r="D800" s="100"/>
      <c r="E800" s="78" t="str">
        <f>IF(C800="","",IFERROR(VLOOKUP(C800,parametros!$A$11:$E$15,5,0),""))</f>
        <v/>
      </c>
      <c r="F800" s="79" t="str">
        <f t="shared" si="62"/>
        <v/>
      </c>
      <c r="G800" s="101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8"/>
      <c r="U800" s="218" t="str">
        <f t="shared" si="66"/>
        <v/>
      </c>
      <c r="V800" s="216" t="s">
        <v>47</v>
      </c>
      <c r="W800" s="102" t="s">
        <v>167</v>
      </c>
      <c r="X800" s="102" t="s">
        <v>168</v>
      </c>
      <c r="Y800" s="103" t="s">
        <v>169</v>
      </c>
      <c r="Z800" s="103" t="s">
        <v>170</v>
      </c>
      <c r="AA800" s="103" t="s">
        <v>47</v>
      </c>
      <c r="AB800" s="103" t="s">
        <v>171</v>
      </c>
      <c r="AC800" s="104" t="s">
        <v>172</v>
      </c>
    </row>
    <row r="801" spans="1:29" ht="25.5" customHeight="1" x14ac:dyDescent="0.35">
      <c r="A801" s="188"/>
      <c r="B801" s="190"/>
      <c r="C801" s="99" t="str">
        <f>IF(B801="","",IF(NOT(ISNUMBER(B801)),"DATA_PC invalida",IF(AND(ISNUMBER(parametros!$C$2),ISNUMBER(parametros!$D$2),B801&gt;=parametros!$C$2,B801&lt;=parametros!$D$2),"C0",IF(AND(ISNUMBER(parametros!$C$3),ISNUMBER(parametros!$D$3),B801&gt;=parametros!$C$3,B801&lt;=parametros!$D$3),"C1",IF(AND(ISNUMBER(parametros!$C$4),ISNUMBER(parametros!$D$4),B801&gt;=parametros!$C$4,B801&lt;=parametros!$D$4),"C2",IF(AND(ISNUMBER(parametros!$C$5),ISNUMBER(parametros!$D$5),B801&gt;=parametros!$C$5,B801&lt;=parametros!$D$5),"C3",IF(AND(ISNUMBER(parametros!$C$6),ISNUMBER(parametros!$D$6),B801&gt;=parametros!$C$6,B801&lt;=parametros!$D$6),"C4","Fora dos ciclos")))))))</f>
        <v/>
      </c>
      <c r="D801" s="100"/>
      <c r="E801" s="78" t="str">
        <f>IF(C801="","",IFERROR(VLOOKUP(C801,parametros!$A$11:$E$15,5,0),""))</f>
        <v/>
      </c>
      <c r="F801" s="79" t="str">
        <f t="shared" si="62"/>
        <v/>
      </c>
      <c r="G801" s="101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8"/>
      <c r="U801" s="218" t="str">
        <f t="shared" si="66"/>
        <v/>
      </c>
      <c r="V801" s="216" t="s">
        <v>47</v>
      </c>
      <c r="W801" s="102" t="s">
        <v>167</v>
      </c>
      <c r="X801" s="102" t="s">
        <v>168</v>
      </c>
      <c r="Y801" s="103" t="s">
        <v>169</v>
      </c>
      <c r="Z801" s="103" t="s">
        <v>170</v>
      </c>
      <c r="AA801" s="103" t="s">
        <v>47</v>
      </c>
      <c r="AB801" s="103" t="s">
        <v>171</v>
      </c>
      <c r="AC801" s="104" t="s">
        <v>172</v>
      </c>
    </row>
    <row r="802" spans="1:29" ht="25.5" customHeight="1" x14ac:dyDescent="0.35">
      <c r="A802" s="188"/>
      <c r="B802" s="190"/>
      <c r="C802" s="99" t="str">
        <f>IF(B802="","",IF(NOT(ISNUMBER(B802)),"DATA_PC invalida",IF(AND(ISNUMBER(parametros!$C$2),ISNUMBER(parametros!$D$2),B802&gt;=parametros!$C$2,B802&lt;=parametros!$D$2),"C0",IF(AND(ISNUMBER(parametros!$C$3),ISNUMBER(parametros!$D$3),B802&gt;=parametros!$C$3,B802&lt;=parametros!$D$3),"C1",IF(AND(ISNUMBER(parametros!$C$4),ISNUMBER(parametros!$D$4),B802&gt;=parametros!$C$4,B802&lt;=parametros!$D$4),"C2",IF(AND(ISNUMBER(parametros!$C$5),ISNUMBER(parametros!$D$5),B802&gt;=parametros!$C$5,B802&lt;=parametros!$D$5),"C3",IF(AND(ISNUMBER(parametros!$C$6),ISNUMBER(parametros!$D$6),B802&gt;=parametros!$C$6,B802&lt;=parametros!$D$6),"C4","Fora dos ciclos")))))))</f>
        <v/>
      </c>
      <c r="D802" s="100"/>
      <c r="E802" s="78" t="str">
        <f>IF(C802="","",IFERROR(VLOOKUP(C802,parametros!$A$11:$E$15,5,0),""))</f>
        <v/>
      </c>
      <c r="F802" s="79" t="str">
        <f t="shared" si="62"/>
        <v/>
      </c>
      <c r="G802" s="101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8"/>
      <c r="U802" s="218" t="str">
        <f t="shared" si="66"/>
        <v/>
      </c>
      <c r="V802" s="216" t="s">
        <v>47</v>
      </c>
      <c r="W802" s="102" t="s">
        <v>167</v>
      </c>
      <c r="X802" s="102" t="s">
        <v>168</v>
      </c>
      <c r="Y802" s="103" t="s">
        <v>169</v>
      </c>
      <c r="Z802" s="103" t="s">
        <v>170</v>
      </c>
      <c r="AA802" s="103" t="s">
        <v>47</v>
      </c>
      <c r="AB802" s="103" t="s">
        <v>171</v>
      </c>
      <c r="AC802" s="104" t="s">
        <v>172</v>
      </c>
    </row>
    <row r="803" spans="1:29" ht="25.5" customHeight="1" x14ac:dyDescent="0.35">
      <c r="A803" s="188"/>
      <c r="B803" s="190"/>
      <c r="C803" s="99" t="str">
        <f>IF(B803="","",IF(NOT(ISNUMBER(B803)),"DATA_PC invalida",IF(AND(ISNUMBER(parametros!$C$2),ISNUMBER(parametros!$D$2),B803&gt;=parametros!$C$2,B803&lt;=parametros!$D$2),"C0",IF(AND(ISNUMBER(parametros!$C$3),ISNUMBER(parametros!$D$3),B803&gt;=parametros!$C$3,B803&lt;=parametros!$D$3),"C1",IF(AND(ISNUMBER(parametros!$C$4),ISNUMBER(parametros!$D$4),B803&gt;=parametros!$C$4,B803&lt;=parametros!$D$4),"C2",IF(AND(ISNUMBER(parametros!$C$5),ISNUMBER(parametros!$D$5),B803&gt;=parametros!$C$5,B803&lt;=parametros!$D$5),"C3",IF(AND(ISNUMBER(parametros!$C$6),ISNUMBER(parametros!$D$6),B803&gt;=parametros!$C$6,B803&lt;=parametros!$D$6),"C4","Fora dos ciclos")))))))</f>
        <v/>
      </c>
      <c r="D803" s="100"/>
      <c r="E803" s="78" t="str">
        <f>IF(C803="","",IFERROR(VLOOKUP(C803,parametros!$A$11:$E$15,5,0),""))</f>
        <v/>
      </c>
      <c r="F803" s="79" t="str">
        <f t="shared" si="62"/>
        <v/>
      </c>
      <c r="G803" s="101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8"/>
      <c r="U803" s="218" t="str">
        <f t="shared" si="66"/>
        <v/>
      </c>
      <c r="V803" s="216" t="s">
        <v>47</v>
      </c>
      <c r="W803" s="102" t="s">
        <v>167</v>
      </c>
      <c r="X803" s="102" t="s">
        <v>168</v>
      </c>
      <c r="Y803" s="103" t="s">
        <v>169</v>
      </c>
      <c r="Z803" s="103" t="s">
        <v>170</v>
      </c>
      <c r="AA803" s="103" t="s">
        <v>47</v>
      </c>
      <c r="AB803" s="103" t="s">
        <v>171</v>
      </c>
      <c r="AC803" s="104" t="s">
        <v>172</v>
      </c>
    </row>
    <row r="804" spans="1:29" ht="25.5" customHeight="1" x14ac:dyDescent="0.35">
      <c r="A804" s="188"/>
      <c r="B804" s="190"/>
      <c r="C804" s="99" t="str">
        <f>IF(B804="","",IF(NOT(ISNUMBER(B804)),"DATA_PC invalida",IF(AND(ISNUMBER(parametros!$C$2),ISNUMBER(parametros!$D$2),B804&gt;=parametros!$C$2,B804&lt;=parametros!$D$2),"C0",IF(AND(ISNUMBER(parametros!$C$3),ISNUMBER(parametros!$D$3),B804&gt;=parametros!$C$3,B804&lt;=parametros!$D$3),"C1",IF(AND(ISNUMBER(parametros!$C$4),ISNUMBER(parametros!$D$4),B804&gt;=parametros!$C$4,B804&lt;=parametros!$D$4),"C2",IF(AND(ISNUMBER(parametros!$C$5),ISNUMBER(parametros!$D$5),B804&gt;=parametros!$C$5,B804&lt;=parametros!$D$5),"C3",IF(AND(ISNUMBER(parametros!$C$6),ISNUMBER(parametros!$D$6),B804&gt;=parametros!$C$6,B804&lt;=parametros!$D$6),"C4","Fora dos ciclos")))))))</f>
        <v/>
      </c>
      <c r="D804" s="100"/>
      <c r="E804" s="78" t="str">
        <f>IF(C804="","",IFERROR(VLOOKUP(C804,parametros!$A$11:$E$15,5,0),""))</f>
        <v/>
      </c>
      <c r="F804" s="79" t="str">
        <f t="shared" si="62"/>
        <v/>
      </c>
      <c r="G804" s="101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8"/>
      <c r="U804" s="218" t="str">
        <f t="shared" si="66"/>
        <v/>
      </c>
      <c r="V804" s="216" t="s">
        <v>47</v>
      </c>
      <c r="W804" s="102" t="s">
        <v>167</v>
      </c>
      <c r="X804" s="102" t="s">
        <v>168</v>
      </c>
      <c r="Y804" s="103" t="s">
        <v>169</v>
      </c>
      <c r="Z804" s="103" t="s">
        <v>170</v>
      </c>
      <c r="AA804" s="103" t="s">
        <v>47</v>
      </c>
      <c r="AB804" s="103" t="s">
        <v>171</v>
      </c>
      <c r="AC804" s="104" t="s">
        <v>172</v>
      </c>
    </row>
    <row r="805" spans="1:29" ht="25.5" customHeight="1" x14ac:dyDescent="0.35">
      <c r="A805" s="188"/>
      <c r="B805" s="190"/>
      <c r="C805" s="99" t="str">
        <f>IF(B805="","",IF(NOT(ISNUMBER(B805)),"DATA_PC invalida",IF(AND(ISNUMBER(parametros!$C$2),ISNUMBER(parametros!$D$2),B805&gt;=parametros!$C$2,B805&lt;=parametros!$D$2),"C0",IF(AND(ISNUMBER(parametros!$C$3),ISNUMBER(parametros!$D$3),B805&gt;=parametros!$C$3,B805&lt;=parametros!$D$3),"C1",IF(AND(ISNUMBER(parametros!$C$4),ISNUMBER(parametros!$D$4),B805&gt;=parametros!$C$4,B805&lt;=parametros!$D$4),"C2",IF(AND(ISNUMBER(parametros!$C$5),ISNUMBER(parametros!$D$5),B805&gt;=parametros!$C$5,B805&lt;=parametros!$D$5),"C3",IF(AND(ISNUMBER(parametros!$C$6),ISNUMBER(parametros!$D$6),B805&gt;=parametros!$C$6,B805&lt;=parametros!$D$6),"C4","Fora dos ciclos")))))))</f>
        <v/>
      </c>
      <c r="D805" s="100"/>
      <c r="E805" s="78" t="str">
        <f>IF(C805="","",IFERROR(VLOOKUP(C805,parametros!$A$11:$E$15,5,0),""))</f>
        <v/>
      </c>
      <c r="F805" s="79" t="str">
        <f t="shared" si="62"/>
        <v/>
      </c>
      <c r="G805" s="101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8"/>
      <c r="U805" s="218" t="str">
        <f t="shared" si="66"/>
        <v/>
      </c>
      <c r="V805" s="216" t="s">
        <v>47</v>
      </c>
      <c r="W805" s="102" t="s">
        <v>167</v>
      </c>
      <c r="X805" s="102" t="s">
        <v>168</v>
      </c>
      <c r="Y805" s="103" t="s">
        <v>169</v>
      </c>
      <c r="Z805" s="103" t="s">
        <v>170</v>
      </c>
      <c r="AA805" s="103" t="s">
        <v>47</v>
      </c>
      <c r="AB805" s="103" t="s">
        <v>171</v>
      </c>
      <c r="AC805" s="104" t="s">
        <v>172</v>
      </c>
    </row>
    <row r="806" spans="1:29" ht="25.5" customHeight="1" x14ac:dyDescent="0.35">
      <c r="A806" s="188"/>
      <c r="B806" s="190"/>
      <c r="C806" s="99" t="str">
        <f>IF(B806="","",IF(NOT(ISNUMBER(B806)),"DATA_PC invalida",IF(AND(ISNUMBER(parametros!$C$2),ISNUMBER(parametros!$D$2),B806&gt;=parametros!$C$2,B806&lt;=parametros!$D$2),"C0",IF(AND(ISNUMBER(parametros!$C$3),ISNUMBER(parametros!$D$3),B806&gt;=parametros!$C$3,B806&lt;=parametros!$D$3),"C1",IF(AND(ISNUMBER(parametros!$C$4),ISNUMBER(parametros!$D$4),B806&gt;=parametros!$C$4,B806&lt;=parametros!$D$4),"C2",IF(AND(ISNUMBER(parametros!$C$5),ISNUMBER(parametros!$D$5),B806&gt;=parametros!$C$5,B806&lt;=parametros!$D$5),"C3",IF(AND(ISNUMBER(parametros!$C$6),ISNUMBER(parametros!$D$6),B806&gt;=parametros!$C$6,B806&lt;=parametros!$D$6),"C4","Fora dos ciclos")))))))</f>
        <v/>
      </c>
      <c r="D806" s="100"/>
      <c r="E806" s="78" t="str">
        <f>IF(C806="","",IFERROR(VLOOKUP(C806,parametros!$A$11:$E$15,5,0),""))</f>
        <v/>
      </c>
      <c r="F806" s="79" t="str">
        <f t="shared" si="62"/>
        <v/>
      </c>
      <c r="G806" s="101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8"/>
      <c r="U806" s="218" t="str">
        <f t="shared" si="66"/>
        <v/>
      </c>
      <c r="V806" s="216" t="s">
        <v>47</v>
      </c>
      <c r="W806" s="102" t="s">
        <v>167</v>
      </c>
      <c r="X806" s="102" t="s">
        <v>168</v>
      </c>
      <c r="Y806" s="103" t="s">
        <v>169</v>
      </c>
      <c r="Z806" s="103" t="s">
        <v>170</v>
      </c>
      <c r="AA806" s="103" t="s">
        <v>47</v>
      </c>
      <c r="AB806" s="103" t="s">
        <v>171</v>
      </c>
      <c r="AC806" s="104" t="s">
        <v>172</v>
      </c>
    </row>
    <row r="807" spans="1:29" ht="25.5" customHeight="1" x14ac:dyDescent="0.35">
      <c r="A807" s="188"/>
      <c r="B807" s="190"/>
      <c r="C807" s="99" t="str">
        <f>IF(B807="","",IF(NOT(ISNUMBER(B807)),"DATA_PC invalida",IF(AND(ISNUMBER(parametros!$C$2),ISNUMBER(parametros!$D$2),B807&gt;=parametros!$C$2,B807&lt;=parametros!$D$2),"C0",IF(AND(ISNUMBER(parametros!$C$3),ISNUMBER(parametros!$D$3),B807&gt;=parametros!$C$3,B807&lt;=parametros!$D$3),"C1",IF(AND(ISNUMBER(parametros!$C$4),ISNUMBER(parametros!$D$4),B807&gt;=parametros!$C$4,B807&lt;=parametros!$D$4),"C2",IF(AND(ISNUMBER(parametros!$C$5),ISNUMBER(parametros!$D$5),B807&gt;=parametros!$C$5,B807&lt;=parametros!$D$5),"C3",IF(AND(ISNUMBER(parametros!$C$6),ISNUMBER(parametros!$D$6),B807&gt;=parametros!$C$6,B807&lt;=parametros!$D$6),"C4","Fora dos ciclos")))))))</f>
        <v/>
      </c>
      <c r="D807" s="100"/>
      <c r="E807" s="78" t="str">
        <f>IF(C807="","",IFERROR(VLOOKUP(C807,parametros!$A$11:$E$15,5,0),""))</f>
        <v/>
      </c>
      <c r="F807" s="79" t="str">
        <f t="shared" si="62"/>
        <v/>
      </c>
      <c r="G807" s="101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8"/>
      <c r="U807" s="218" t="str">
        <f t="shared" si="66"/>
        <v/>
      </c>
      <c r="V807" s="216" t="s">
        <v>47</v>
      </c>
      <c r="W807" s="102" t="s">
        <v>167</v>
      </c>
      <c r="X807" s="102" t="s">
        <v>168</v>
      </c>
      <c r="Y807" s="103" t="s">
        <v>169</v>
      </c>
      <c r="Z807" s="103" t="s">
        <v>170</v>
      </c>
      <c r="AA807" s="103" t="s">
        <v>47</v>
      </c>
      <c r="AB807" s="103" t="s">
        <v>171</v>
      </c>
      <c r="AC807" s="104" t="s">
        <v>172</v>
      </c>
    </row>
    <row r="808" spans="1:29" ht="25.5" customHeight="1" x14ac:dyDescent="0.35">
      <c r="A808" s="188"/>
      <c r="B808" s="190"/>
      <c r="C808" s="99" t="str">
        <f>IF(B808="","",IF(NOT(ISNUMBER(B808)),"DATA_PC invalida",IF(AND(ISNUMBER(parametros!$C$2),ISNUMBER(parametros!$D$2),B808&gt;=parametros!$C$2,B808&lt;=parametros!$D$2),"C0",IF(AND(ISNUMBER(parametros!$C$3),ISNUMBER(parametros!$D$3),B808&gt;=parametros!$C$3,B808&lt;=parametros!$D$3),"C1",IF(AND(ISNUMBER(parametros!$C$4),ISNUMBER(parametros!$D$4),B808&gt;=parametros!$C$4,B808&lt;=parametros!$D$4),"C2",IF(AND(ISNUMBER(parametros!$C$5),ISNUMBER(parametros!$D$5),B808&gt;=parametros!$C$5,B808&lt;=parametros!$D$5),"C3",IF(AND(ISNUMBER(parametros!$C$6),ISNUMBER(parametros!$D$6),B808&gt;=parametros!$C$6,B808&lt;=parametros!$D$6),"C4","Fora dos ciclos")))))))</f>
        <v/>
      </c>
      <c r="D808" s="100"/>
      <c r="E808" s="78" t="str">
        <f>IF(C808="","",IFERROR(VLOOKUP(C808,parametros!$A$11:$E$15,5,0),""))</f>
        <v/>
      </c>
      <c r="F808" s="79" t="str">
        <f t="shared" si="62"/>
        <v/>
      </c>
      <c r="G808" s="101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8"/>
      <c r="U808" s="218" t="str">
        <f t="shared" si="66"/>
        <v/>
      </c>
      <c r="V808" s="216" t="s">
        <v>47</v>
      </c>
      <c r="W808" s="102" t="s">
        <v>167</v>
      </c>
      <c r="X808" s="102" t="s">
        <v>168</v>
      </c>
      <c r="Y808" s="103" t="s">
        <v>169</v>
      </c>
      <c r="Z808" s="103" t="s">
        <v>170</v>
      </c>
      <c r="AA808" s="103" t="s">
        <v>47</v>
      </c>
      <c r="AB808" s="103" t="s">
        <v>171</v>
      </c>
      <c r="AC808" s="104" t="s">
        <v>172</v>
      </c>
    </row>
    <row r="809" spans="1:29" ht="25.5" customHeight="1" x14ac:dyDescent="0.35">
      <c r="A809" s="188"/>
      <c r="B809" s="190"/>
      <c r="C809" s="99" t="str">
        <f>IF(B809="","",IF(NOT(ISNUMBER(B809)),"DATA_PC invalida",IF(AND(ISNUMBER(parametros!$C$2),ISNUMBER(parametros!$D$2),B809&gt;=parametros!$C$2,B809&lt;=parametros!$D$2),"C0",IF(AND(ISNUMBER(parametros!$C$3),ISNUMBER(parametros!$D$3),B809&gt;=parametros!$C$3,B809&lt;=parametros!$D$3),"C1",IF(AND(ISNUMBER(parametros!$C$4),ISNUMBER(parametros!$D$4),B809&gt;=parametros!$C$4,B809&lt;=parametros!$D$4),"C2",IF(AND(ISNUMBER(parametros!$C$5),ISNUMBER(parametros!$D$5),B809&gt;=parametros!$C$5,B809&lt;=parametros!$D$5),"C3",IF(AND(ISNUMBER(parametros!$C$6),ISNUMBER(parametros!$D$6),B809&gt;=parametros!$C$6,B809&lt;=parametros!$D$6),"C4","Fora dos ciclos")))))))</f>
        <v/>
      </c>
      <c r="D809" s="100"/>
      <c r="E809" s="78" t="str">
        <f>IF(C809="","",IFERROR(VLOOKUP(C809,parametros!$A$11:$E$15,5,0),""))</f>
        <v/>
      </c>
      <c r="F809" s="79" t="str">
        <f t="shared" si="62"/>
        <v/>
      </c>
      <c r="G809" s="101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8"/>
      <c r="U809" s="218" t="str">
        <f t="shared" si="66"/>
        <v/>
      </c>
      <c r="V809" s="216" t="s">
        <v>47</v>
      </c>
      <c r="W809" s="102" t="s">
        <v>167</v>
      </c>
      <c r="X809" s="102" t="s">
        <v>168</v>
      </c>
      <c r="Y809" s="103" t="s">
        <v>169</v>
      </c>
      <c r="Z809" s="103" t="s">
        <v>170</v>
      </c>
      <c r="AA809" s="103" t="s">
        <v>47</v>
      </c>
      <c r="AB809" s="103" t="s">
        <v>171</v>
      </c>
      <c r="AC809" s="104" t="s">
        <v>172</v>
      </c>
    </row>
    <row r="810" spans="1:29" ht="25.5" customHeight="1" x14ac:dyDescent="0.35">
      <c r="A810" s="188"/>
      <c r="B810" s="190"/>
      <c r="C810" s="99" t="str">
        <f>IF(B810="","",IF(NOT(ISNUMBER(B810)),"DATA_PC invalida",IF(AND(ISNUMBER(parametros!$C$2),ISNUMBER(parametros!$D$2),B810&gt;=parametros!$C$2,B810&lt;=parametros!$D$2),"C0",IF(AND(ISNUMBER(parametros!$C$3),ISNUMBER(parametros!$D$3),B810&gt;=parametros!$C$3,B810&lt;=parametros!$D$3),"C1",IF(AND(ISNUMBER(parametros!$C$4),ISNUMBER(parametros!$D$4),B810&gt;=parametros!$C$4,B810&lt;=parametros!$D$4),"C2",IF(AND(ISNUMBER(parametros!$C$5),ISNUMBER(parametros!$D$5),B810&gt;=parametros!$C$5,B810&lt;=parametros!$D$5),"C3",IF(AND(ISNUMBER(parametros!$C$6),ISNUMBER(parametros!$D$6),B810&gt;=parametros!$C$6,B810&lt;=parametros!$D$6),"C4","Fora dos ciclos")))))))</f>
        <v/>
      </c>
      <c r="D810" s="100"/>
      <c r="E810" s="78" t="str">
        <f>IF(C810="","",IFERROR(VLOOKUP(C810,parametros!$A$11:$E$15,5,0),""))</f>
        <v/>
      </c>
      <c r="F810" s="79" t="str">
        <f t="shared" si="62"/>
        <v/>
      </c>
      <c r="G810" s="101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8"/>
      <c r="U810" s="218" t="str">
        <f t="shared" si="66"/>
        <v/>
      </c>
      <c r="V810" s="216" t="s">
        <v>47</v>
      </c>
      <c r="W810" s="102" t="s">
        <v>167</v>
      </c>
      <c r="X810" s="102" t="s">
        <v>168</v>
      </c>
      <c r="Y810" s="103" t="s">
        <v>169</v>
      </c>
      <c r="Z810" s="103" t="s">
        <v>170</v>
      </c>
      <c r="AA810" s="103" t="s">
        <v>47</v>
      </c>
      <c r="AB810" s="103" t="s">
        <v>171</v>
      </c>
      <c r="AC810" s="104" t="s">
        <v>172</v>
      </c>
    </row>
    <row r="811" spans="1:29" ht="25.5" customHeight="1" x14ac:dyDescent="0.35">
      <c r="A811" s="188"/>
      <c r="B811" s="190"/>
      <c r="C811" s="99" t="str">
        <f>IF(B811="","",IF(NOT(ISNUMBER(B811)),"DATA_PC invalida",IF(AND(ISNUMBER(parametros!$C$2),ISNUMBER(parametros!$D$2),B811&gt;=parametros!$C$2,B811&lt;=parametros!$D$2),"C0",IF(AND(ISNUMBER(parametros!$C$3),ISNUMBER(parametros!$D$3),B811&gt;=parametros!$C$3,B811&lt;=parametros!$D$3),"C1",IF(AND(ISNUMBER(parametros!$C$4),ISNUMBER(parametros!$D$4),B811&gt;=parametros!$C$4,B811&lt;=parametros!$D$4),"C2",IF(AND(ISNUMBER(parametros!$C$5),ISNUMBER(parametros!$D$5),B811&gt;=parametros!$C$5,B811&lt;=parametros!$D$5),"C3",IF(AND(ISNUMBER(parametros!$C$6),ISNUMBER(parametros!$D$6),B811&gt;=parametros!$C$6,B811&lt;=parametros!$D$6),"C4","Fora dos ciclos")))))))</f>
        <v/>
      </c>
      <c r="D811" s="100"/>
      <c r="E811" s="78" t="str">
        <f>IF(C811="","",IFERROR(VLOOKUP(C811,parametros!$A$11:$E$15,5,0),""))</f>
        <v/>
      </c>
      <c r="F811" s="79" t="str">
        <f t="shared" si="62"/>
        <v/>
      </c>
      <c r="G811" s="101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8"/>
      <c r="U811" s="218" t="str">
        <f t="shared" si="66"/>
        <v/>
      </c>
      <c r="V811" s="216" t="s">
        <v>47</v>
      </c>
      <c r="W811" s="102" t="s">
        <v>167</v>
      </c>
      <c r="X811" s="102" t="s">
        <v>168</v>
      </c>
      <c r="Y811" s="103" t="s">
        <v>169</v>
      </c>
      <c r="Z811" s="103" t="s">
        <v>170</v>
      </c>
      <c r="AA811" s="103" t="s">
        <v>47</v>
      </c>
      <c r="AB811" s="103" t="s">
        <v>171</v>
      </c>
      <c r="AC811" s="104" t="s">
        <v>172</v>
      </c>
    </row>
    <row r="812" spans="1:29" ht="25.5" customHeight="1" x14ac:dyDescent="0.35">
      <c r="A812" s="188"/>
      <c r="B812" s="190"/>
      <c r="C812" s="99" t="str">
        <f>IF(B812="","",IF(NOT(ISNUMBER(B812)),"DATA_PC invalida",IF(AND(ISNUMBER(parametros!$C$2),ISNUMBER(parametros!$D$2),B812&gt;=parametros!$C$2,B812&lt;=parametros!$D$2),"C0",IF(AND(ISNUMBER(parametros!$C$3),ISNUMBER(parametros!$D$3),B812&gt;=parametros!$C$3,B812&lt;=parametros!$D$3),"C1",IF(AND(ISNUMBER(parametros!$C$4),ISNUMBER(parametros!$D$4),B812&gt;=parametros!$C$4,B812&lt;=parametros!$D$4),"C2",IF(AND(ISNUMBER(parametros!$C$5),ISNUMBER(parametros!$D$5),B812&gt;=parametros!$C$5,B812&lt;=parametros!$D$5),"C3",IF(AND(ISNUMBER(parametros!$C$6),ISNUMBER(parametros!$D$6),B812&gt;=parametros!$C$6,B812&lt;=parametros!$D$6),"C4","Fora dos ciclos")))))))</f>
        <v/>
      </c>
      <c r="D812" s="100"/>
      <c r="E812" s="78" t="str">
        <f>IF(C812="","",IFERROR(VLOOKUP(C812,parametros!$A$11:$E$15,5,0),""))</f>
        <v/>
      </c>
      <c r="F812" s="79" t="str">
        <f t="shared" si="62"/>
        <v/>
      </c>
      <c r="G812" s="101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8"/>
      <c r="U812" s="218" t="str">
        <f t="shared" si="66"/>
        <v/>
      </c>
      <c r="V812" s="216" t="s">
        <v>47</v>
      </c>
      <c r="W812" s="102" t="s">
        <v>167</v>
      </c>
      <c r="X812" s="102" t="s">
        <v>168</v>
      </c>
      <c r="Y812" s="103" t="s">
        <v>169</v>
      </c>
      <c r="Z812" s="103" t="s">
        <v>170</v>
      </c>
      <c r="AA812" s="103" t="s">
        <v>47</v>
      </c>
      <c r="AB812" s="103" t="s">
        <v>171</v>
      </c>
      <c r="AC812" s="104" t="s">
        <v>172</v>
      </c>
    </row>
    <row r="813" spans="1:29" ht="25.5" customHeight="1" x14ac:dyDescent="0.35">
      <c r="A813" s="188"/>
      <c r="B813" s="190"/>
      <c r="C813" s="99" t="str">
        <f>IF(B813="","",IF(NOT(ISNUMBER(B813)),"DATA_PC invalida",IF(AND(ISNUMBER(parametros!$C$2),ISNUMBER(parametros!$D$2),B813&gt;=parametros!$C$2,B813&lt;=parametros!$D$2),"C0",IF(AND(ISNUMBER(parametros!$C$3),ISNUMBER(parametros!$D$3),B813&gt;=parametros!$C$3,B813&lt;=parametros!$D$3),"C1",IF(AND(ISNUMBER(parametros!$C$4),ISNUMBER(parametros!$D$4),B813&gt;=parametros!$C$4,B813&lt;=parametros!$D$4),"C2",IF(AND(ISNUMBER(parametros!$C$5),ISNUMBER(parametros!$D$5),B813&gt;=parametros!$C$5,B813&lt;=parametros!$D$5),"C3",IF(AND(ISNUMBER(parametros!$C$6),ISNUMBER(parametros!$D$6),B813&gt;=parametros!$C$6,B813&lt;=parametros!$D$6),"C4","Fora dos ciclos")))))))</f>
        <v/>
      </c>
      <c r="D813" s="100"/>
      <c r="E813" s="78" t="str">
        <f>IF(C813="","",IFERROR(VLOOKUP(C813,parametros!$A$11:$E$15,5,0),""))</f>
        <v/>
      </c>
      <c r="F813" s="79" t="str">
        <f t="shared" si="62"/>
        <v/>
      </c>
      <c r="G813" s="101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8"/>
      <c r="U813" s="218" t="str">
        <f t="shared" si="66"/>
        <v/>
      </c>
      <c r="V813" s="216" t="s">
        <v>47</v>
      </c>
      <c r="W813" s="102" t="s">
        <v>167</v>
      </c>
      <c r="X813" s="102" t="s">
        <v>168</v>
      </c>
      <c r="Y813" s="103" t="s">
        <v>169</v>
      </c>
      <c r="Z813" s="103" t="s">
        <v>170</v>
      </c>
      <c r="AA813" s="103" t="s">
        <v>47</v>
      </c>
      <c r="AB813" s="103" t="s">
        <v>171</v>
      </c>
      <c r="AC813" s="104" t="s">
        <v>172</v>
      </c>
    </row>
    <row r="814" spans="1:29" ht="25.5" customHeight="1" x14ac:dyDescent="0.35">
      <c r="A814" s="188"/>
      <c r="B814" s="190"/>
      <c r="C814" s="99" t="str">
        <f>IF(B814="","",IF(NOT(ISNUMBER(B814)),"DATA_PC invalida",IF(AND(ISNUMBER(parametros!$C$2),ISNUMBER(parametros!$D$2),B814&gt;=parametros!$C$2,B814&lt;=parametros!$D$2),"C0",IF(AND(ISNUMBER(parametros!$C$3),ISNUMBER(parametros!$D$3),B814&gt;=parametros!$C$3,B814&lt;=parametros!$D$3),"C1",IF(AND(ISNUMBER(parametros!$C$4),ISNUMBER(parametros!$D$4),B814&gt;=parametros!$C$4,B814&lt;=parametros!$D$4),"C2",IF(AND(ISNUMBER(parametros!$C$5),ISNUMBER(parametros!$D$5),B814&gt;=parametros!$C$5,B814&lt;=parametros!$D$5),"C3",IF(AND(ISNUMBER(parametros!$C$6),ISNUMBER(parametros!$D$6),B814&gt;=parametros!$C$6,B814&lt;=parametros!$D$6),"C4","Fora dos ciclos")))))))</f>
        <v/>
      </c>
      <c r="D814" s="100"/>
      <c r="E814" s="78" t="str">
        <f>IF(C814="","",IFERROR(VLOOKUP(C814,parametros!$A$11:$E$15,5,0),""))</f>
        <v/>
      </c>
      <c r="F814" s="79" t="str">
        <f t="shared" si="62"/>
        <v/>
      </c>
      <c r="G814" s="101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8"/>
      <c r="U814" s="218" t="str">
        <f t="shared" si="66"/>
        <v/>
      </c>
      <c r="V814" s="216" t="s">
        <v>47</v>
      </c>
      <c r="W814" s="102" t="s">
        <v>167</v>
      </c>
      <c r="X814" s="102" t="s">
        <v>168</v>
      </c>
      <c r="Y814" s="103" t="s">
        <v>169</v>
      </c>
      <c r="Z814" s="103" t="s">
        <v>170</v>
      </c>
      <c r="AA814" s="103" t="s">
        <v>47</v>
      </c>
      <c r="AB814" s="103" t="s">
        <v>171</v>
      </c>
      <c r="AC814" s="104" t="s">
        <v>172</v>
      </c>
    </row>
    <row r="815" spans="1:29" ht="25.5" customHeight="1" x14ac:dyDescent="0.35">
      <c r="A815" s="188"/>
      <c r="B815" s="190"/>
      <c r="C815" s="99" t="str">
        <f>IF(B815="","",IF(NOT(ISNUMBER(B815)),"DATA_PC invalida",IF(AND(ISNUMBER(parametros!$C$2),ISNUMBER(parametros!$D$2),B815&gt;=parametros!$C$2,B815&lt;=parametros!$D$2),"C0",IF(AND(ISNUMBER(parametros!$C$3),ISNUMBER(parametros!$D$3),B815&gt;=parametros!$C$3,B815&lt;=parametros!$D$3),"C1",IF(AND(ISNUMBER(parametros!$C$4),ISNUMBER(parametros!$D$4),B815&gt;=parametros!$C$4,B815&lt;=parametros!$D$4),"C2",IF(AND(ISNUMBER(parametros!$C$5),ISNUMBER(parametros!$D$5),B815&gt;=parametros!$C$5,B815&lt;=parametros!$D$5),"C3",IF(AND(ISNUMBER(parametros!$C$6),ISNUMBER(parametros!$D$6),B815&gt;=parametros!$C$6,B815&lt;=parametros!$D$6),"C4","Fora dos ciclos")))))))</f>
        <v/>
      </c>
      <c r="D815" s="100"/>
      <c r="E815" s="78" t="str">
        <f>IF(C815="","",IFERROR(VLOOKUP(C815,parametros!$A$11:$E$15,5,0),""))</f>
        <v/>
      </c>
      <c r="F815" s="79" t="str">
        <f t="shared" si="62"/>
        <v/>
      </c>
      <c r="G815" s="101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8"/>
      <c r="U815" s="218" t="str">
        <f t="shared" si="66"/>
        <v/>
      </c>
      <c r="V815" s="216" t="s">
        <v>47</v>
      </c>
      <c r="W815" s="102" t="s">
        <v>167</v>
      </c>
      <c r="X815" s="102" t="s">
        <v>168</v>
      </c>
      <c r="Y815" s="103" t="s">
        <v>169</v>
      </c>
      <c r="Z815" s="103" t="s">
        <v>170</v>
      </c>
      <c r="AA815" s="103" t="s">
        <v>47</v>
      </c>
      <c r="AB815" s="103" t="s">
        <v>171</v>
      </c>
      <c r="AC815" s="104" t="s">
        <v>172</v>
      </c>
    </row>
    <row r="816" spans="1:29" ht="25.5" customHeight="1" x14ac:dyDescent="0.35">
      <c r="A816" s="188"/>
      <c r="B816" s="190"/>
      <c r="C816" s="99" t="str">
        <f>IF(B816="","",IF(NOT(ISNUMBER(B816)),"DATA_PC invalida",IF(AND(ISNUMBER(parametros!$C$2),ISNUMBER(parametros!$D$2),B816&gt;=parametros!$C$2,B816&lt;=parametros!$D$2),"C0",IF(AND(ISNUMBER(parametros!$C$3),ISNUMBER(parametros!$D$3),B816&gt;=parametros!$C$3,B816&lt;=parametros!$D$3),"C1",IF(AND(ISNUMBER(parametros!$C$4),ISNUMBER(parametros!$D$4),B816&gt;=parametros!$C$4,B816&lt;=parametros!$D$4),"C2",IF(AND(ISNUMBER(parametros!$C$5),ISNUMBER(parametros!$D$5),B816&gt;=parametros!$C$5,B816&lt;=parametros!$D$5),"C3",IF(AND(ISNUMBER(parametros!$C$6),ISNUMBER(parametros!$D$6),B816&gt;=parametros!$C$6,B816&lt;=parametros!$D$6),"C4","Fora dos ciclos")))))))</f>
        <v/>
      </c>
      <c r="D816" s="100"/>
      <c r="E816" s="78" t="str">
        <f>IF(C816="","",IFERROR(VLOOKUP(C816,parametros!$A$11:$E$15,5,0),""))</f>
        <v/>
      </c>
      <c r="F816" s="79" t="str">
        <f t="shared" si="62"/>
        <v/>
      </c>
      <c r="G816" s="101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8"/>
      <c r="U816" s="218" t="str">
        <f t="shared" si="66"/>
        <v/>
      </c>
      <c r="V816" s="216" t="s">
        <v>47</v>
      </c>
      <c r="W816" s="102" t="s">
        <v>167</v>
      </c>
      <c r="X816" s="102" t="s">
        <v>168</v>
      </c>
      <c r="Y816" s="103" t="s">
        <v>169</v>
      </c>
      <c r="Z816" s="103" t="s">
        <v>170</v>
      </c>
      <c r="AA816" s="103" t="s">
        <v>47</v>
      </c>
      <c r="AB816" s="103" t="s">
        <v>171</v>
      </c>
      <c r="AC816" s="104" t="s">
        <v>172</v>
      </c>
    </row>
    <row r="817" spans="1:29" ht="25.5" customHeight="1" x14ac:dyDescent="0.35">
      <c r="A817" s="188"/>
      <c r="B817" s="190"/>
      <c r="C817" s="99" t="str">
        <f>IF(B817="","",IF(NOT(ISNUMBER(B817)),"DATA_PC invalida",IF(AND(ISNUMBER(parametros!$C$2),ISNUMBER(parametros!$D$2),B817&gt;=parametros!$C$2,B817&lt;=parametros!$D$2),"C0",IF(AND(ISNUMBER(parametros!$C$3),ISNUMBER(parametros!$D$3),B817&gt;=parametros!$C$3,B817&lt;=parametros!$D$3),"C1",IF(AND(ISNUMBER(parametros!$C$4),ISNUMBER(parametros!$D$4),B817&gt;=parametros!$C$4,B817&lt;=parametros!$D$4),"C2",IF(AND(ISNUMBER(parametros!$C$5),ISNUMBER(parametros!$D$5),B817&gt;=parametros!$C$5,B817&lt;=parametros!$D$5),"C3",IF(AND(ISNUMBER(parametros!$C$6),ISNUMBER(parametros!$D$6),B817&gt;=parametros!$C$6,B817&lt;=parametros!$D$6),"C4","Fora dos ciclos")))))))</f>
        <v/>
      </c>
      <c r="D817" s="100"/>
      <c r="E817" s="78" t="str">
        <f>IF(C817="","",IFERROR(VLOOKUP(C817,parametros!$A$11:$E$15,5,0),""))</f>
        <v/>
      </c>
      <c r="F817" s="79" t="str">
        <f t="shared" si="62"/>
        <v/>
      </c>
      <c r="G817" s="101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8"/>
      <c r="U817" s="218" t="str">
        <f t="shared" si="66"/>
        <v/>
      </c>
      <c r="V817" s="216" t="s">
        <v>47</v>
      </c>
      <c r="W817" s="102" t="s">
        <v>167</v>
      </c>
      <c r="X817" s="102" t="s">
        <v>168</v>
      </c>
      <c r="Y817" s="103" t="s">
        <v>169</v>
      </c>
      <c r="Z817" s="103" t="s">
        <v>170</v>
      </c>
      <c r="AA817" s="103" t="s">
        <v>47</v>
      </c>
      <c r="AB817" s="103" t="s">
        <v>171</v>
      </c>
      <c r="AC817" s="104" t="s">
        <v>172</v>
      </c>
    </row>
    <row r="818" spans="1:29" ht="25.5" customHeight="1" x14ac:dyDescent="0.35">
      <c r="A818" s="188"/>
      <c r="B818" s="190"/>
      <c r="C818" s="99" t="str">
        <f>IF(B818="","",IF(NOT(ISNUMBER(B818)),"DATA_PC invalida",IF(AND(ISNUMBER(parametros!$C$2),ISNUMBER(parametros!$D$2),B818&gt;=parametros!$C$2,B818&lt;=parametros!$D$2),"C0",IF(AND(ISNUMBER(parametros!$C$3),ISNUMBER(parametros!$D$3),B818&gt;=parametros!$C$3,B818&lt;=parametros!$D$3),"C1",IF(AND(ISNUMBER(parametros!$C$4),ISNUMBER(parametros!$D$4),B818&gt;=parametros!$C$4,B818&lt;=parametros!$D$4),"C2",IF(AND(ISNUMBER(parametros!$C$5),ISNUMBER(parametros!$D$5),B818&gt;=parametros!$C$5,B818&lt;=parametros!$D$5),"C3",IF(AND(ISNUMBER(parametros!$C$6),ISNUMBER(parametros!$D$6),B818&gt;=parametros!$C$6,B818&lt;=parametros!$D$6),"C4","Fora dos ciclos")))))))</f>
        <v/>
      </c>
      <c r="D818" s="100"/>
      <c r="E818" s="78" t="str">
        <f>IF(C818="","",IFERROR(VLOOKUP(C818,parametros!$A$11:$E$15,5,0),""))</f>
        <v/>
      </c>
      <c r="F818" s="79" t="str">
        <f t="shared" si="62"/>
        <v/>
      </c>
      <c r="G818" s="101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8"/>
      <c r="U818" s="218" t="str">
        <f t="shared" si="66"/>
        <v/>
      </c>
      <c r="V818" s="216" t="s">
        <v>47</v>
      </c>
      <c r="W818" s="102" t="s">
        <v>167</v>
      </c>
      <c r="X818" s="102" t="s">
        <v>168</v>
      </c>
      <c r="Y818" s="103" t="s">
        <v>169</v>
      </c>
      <c r="Z818" s="103" t="s">
        <v>170</v>
      </c>
      <c r="AA818" s="103" t="s">
        <v>47</v>
      </c>
      <c r="AB818" s="103" t="s">
        <v>171</v>
      </c>
      <c r="AC818" s="104" t="s">
        <v>172</v>
      </c>
    </row>
    <row r="819" spans="1:29" ht="25.5" customHeight="1" x14ac:dyDescent="0.35">
      <c r="A819" s="188"/>
      <c r="B819" s="190"/>
      <c r="C819" s="99" t="str">
        <f>IF(B819="","",IF(NOT(ISNUMBER(B819)),"DATA_PC invalida",IF(AND(ISNUMBER(parametros!$C$2),ISNUMBER(parametros!$D$2),B819&gt;=parametros!$C$2,B819&lt;=parametros!$D$2),"C0",IF(AND(ISNUMBER(parametros!$C$3),ISNUMBER(parametros!$D$3),B819&gt;=parametros!$C$3,B819&lt;=parametros!$D$3),"C1",IF(AND(ISNUMBER(parametros!$C$4),ISNUMBER(parametros!$D$4),B819&gt;=parametros!$C$4,B819&lt;=parametros!$D$4),"C2",IF(AND(ISNUMBER(parametros!$C$5),ISNUMBER(parametros!$D$5),B819&gt;=parametros!$C$5,B819&lt;=parametros!$D$5),"C3",IF(AND(ISNUMBER(parametros!$C$6),ISNUMBER(parametros!$D$6),B819&gt;=parametros!$C$6,B819&lt;=parametros!$D$6),"C4","Fora dos ciclos")))))))</f>
        <v/>
      </c>
      <c r="D819" s="100"/>
      <c r="E819" s="78" t="str">
        <f>IF(C819="","",IFERROR(VLOOKUP(C819,parametros!$A$11:$E$15,5,0),""))</f>
        <v/>
      </c>
      <c r="F819" s="79" t="str">
        <f t="shared" si="62"/>
        <v/>
      </c>
      <c r="G819" s="101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8"/>
      <c r="U819" s="218" t="str">
        <f t="shared" si="66"/>
        <v/>
      </c>
      <c r="V819" s="216" t="s">
        <v>47</v>
      </c>
      <c r="W819" s="102" t="s">
        <v>167</v>
      </c>
      <c r="X819" s="102" t="s">
        <v>168</v>
      </c>
      <c r="Y819" s="103" t="s">
        <v>169</v>
      </c>
      <c r="Z819" s="103" t="s">
        <v>170</v>
      </c>
      <c r="AA819" s="103" t="s">
        <v>47</v>
      </c>
      <c r="AB819" s="103" t="s">
        <v>171</v>
      </c>
      <c r="AC819" s="104" t="s">
        <v>172</v>
      </c>
    </row>
    <row r="820" spans="1:29" ht="25.5" customHeight="1" x14ac:dyDescent="0.35">
      <c r="A820" s="188"/>
      <c r="B820" s="190"/>
      <c r="C820" s="99" t="str">
        <f>IF(B820="","",IF(NOT(ISNUMBER(B820)),"DATA_PC invalida",IF(AND(ISNUMBER(parametros!$C$2),ISNUMBER(parametros!$D$2),B820&gt;=parametros!$C$2,B820&lt;=parametros!$D$2),"C0",IF(AND(ISNUMBER(parametros!$C$3),ISNUMBER(parametros!$D$3),B820&gt;=parametros!$C$3,B820&lt;=parametros!$D$3),"C1",IF(AND(ISNUMBER(parametros!$C$4),ISNUMBER(parametros!$D$4),B820&gt;=parametros!$C$4,B820&lt;=parametros!$D$4),"C2",IF(AND(ISNUMBER(parametros!$C$5),ISNUMBER(parametros!$D$5),B820&gt;=parametros!$C$5,B820&lt;=parametros!$D$5),"C3",IF(AND(ISNUMBER(parametros!$C$6),ISNUMBER(parametros!$D$6),B820&gt;=parametros!$C$6,B820&lt;=parametros!$D$6),"C4","Fora dos ciclos")))))))</f>
        <v/>
      </c>
      <c r="D820" s="100"/>
      <c r="E820" s="78" t="str">
        <f>IF(C820="","",IFERROR(VLOOKUP(C820,parametros!$A$11:$E$15,5,0),""))</f>
        <v/>
      </c>
      <c r="F820" s="79" t="str">
        <f t="shared" si="62"/>
        <v/>
      </c>
      <c r="G820" s="101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8"/>
      <c r="U820" s="218" t="str">
        <f t="shared" si="66"/>
        <v/>
      </c>
      <c r="V820" s="216" t="s">
        <v>47</v>
      </c>
      <c r="W820" s="102" t="s">
        <v>167</v>
      </c>
      <c r="X820" s="102" t="s">
        <v>168</v>
      </c>
      <c r="Y820" s="103" t="s">
        <v>169</v>
      </c>
      <c r="Z820" s="103" t="s">
        <v>170</v>
      </c>
      <c r="AA820" s="103" t="s">
        <v>47</v>
      </c>
      <c r="AB820" s="103" t="s">
        <v>171</v>
      </c>
      <c r="AC820" s="104" t="s">
        <v>172</v>
      </c>
    </row>
    <row r="821" spans="1:29" ht="25.5" customHeight="1" x14ac:dyDescent="0.35">
      <c r="A821" s="188"/>
      <c r="B821" s="190"/>
      <c r="C821" s="99" t="str">
        <f>IF(B821="","",IF(NOT(ISNUMBER(B821)),"DATA_PC invalida",IF(AND(ISNUMBER(parametros!$C$2),ISNUMBER(parametros!$D$2),B821&gt;=parametros!$C$2,B821&lt;=parametros!$D$2),"C0",IF(AND(ISNUMBER(parametros!$C$3),ISNUMBER(parametros!$D$3),B821&gt;=parametros!$C$3,B821&lt;=parametros!$D$3),"C1",IF(AND(ISNUMBER(parametros!$C$4),ISNUMBER(parametros!$D$4),B821&gt;=parametros!$C$4,B821&lt;=parametros!$D$4),"C2",IF(AND(ISNUMBER(parametros!$C$5),ISNUMBER(parametros!$D$5),B821&gt;=parametros!$C$5,B821&lt;=parametros!$D$5),"C3",IF(AND(ISNUMBER(parametros!$C$6),ISNUMBER(parametros!$D$6),B821&gt;=parametros!$C$6,B821&lt;=parametros!$D$6),"C4","Fora dos ciclos")))))))</f>
        <v/>
      </c>
      <c r="D821" s="100"/>
      <c r="E821" s="78" t="str">
        <f>IF(C821="","",IFERROR(VLOOKUP(C821,parametros!$A$11:$E$15,5,0),""))</f>
        <v/>
      </c>
      <c r="F821" s="79" t="str">
        <f t="shared" si="62"/>
        <v/>
      </c>
      <c r="G821" s="101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8"/>
      <c r="U821" s="218" t="str">
        <f t="shared" si="66"/>
        <v/>
      </c>
      <c r="V821" s="216" t="s">
        <v>47</v>
      </c>
      <c r="W821" s="102" t="s">
        <v>167</v>
      </c>
      <c r="X821" s="102" t="s">
        <v>168</v>
      </c>
      <c r="Y821" s="103" t="s">
        <v>169</v>
      </c>
      <c r="Z821" s="103" t="s">
        <v>170</v>
      </c>
      <c r="AA821" s="103" t="s">
        <v>47</v>
      </c>
      <c r="AB821" s="103" t="s">
        <v>171</v>
      </c>
      <c r="AC821" s="104" t="s">
        <v>172</v>
      </c>
    </row>
    <row r="822" spans="1:29" ht="25.5" customHeight="1" x14ac:dyDescent="0.35">
      <c r="A822" s="188"/>
      <c r="B822" s="190"/>
      <c r="C822" s="99" t="str">
        <f>IF(B822="","",IF(NOT(ISNUMBER(B822)),"DATA_PC invalida",IF(AND(ISNUMBER(parametros!$C$2),ISNUMBER(parametros!$D$2),B822&gt;=parametros!$C$2,B822&lt;=parametros!$D$2),"C0",IF(AND(ISNUMBER(parametros!$C$3),ISNUMBER(parametros!$D$3),B822&gt;=parametros!$C$3,B822&lt;=parametros!$D$3),"C1",IF(AND(ISNUMBER(parametros!$C$4),ISNUMBER(parametros!$D$4),B822&gt;=parametros!$C$4,B822&lt;=parametros!$D$4),"C2",IF(AND(ISNUMBER(parametros!$C$5),ISNUMBER(parametros!$D$5),B822&gt;=parametros!$C$5,B822&lt;=parametros!$D$5),"C3",IF(AND(ISNUMBER(parametros!$C$6),ISNUMBER(parametros!$D$6),B822&gt;=parametros!$C$6,B822&lt;=parametros!$D$6),"C4","Fora dos ciclos")))))))</f>
        <v/>
      </c>
      <c r="D822" s="100"/>
      <c r="E822" s="78" t="str">
        <f>IF(C822="","",IFERROR(VLOOKUP(C822,parametros!$A$11:$E$15,5,0),""))</f>
        <v/>
      </c>
      <c r="F822" s="79" t="str">
        <f t="shared" si="62"/>
        <v/>
      </c>
      <c r="G822" s="101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8"/>
      <c r="U822" s="218" t="str">
        <f t="shared" si="66"/>
        <v/>
      </c>
      <c r="V822" s="216" t="s">
        <v>47</v>
      </c>
      <c r="W822" s="102" t="s">
        <v>167</v>
      </c>
      <c r="X822" s="102" t="s">
        <v>168</v>
      </c>
      <c r="Y822" s="103" t="s">
        <v>169</v>
      </c>
      <c r="Z822" s="103" t="s">
        <v>170</v>
      </c>
      <c r="AA822" s="103" t="s">
        <v>47</v>
      </c>
      <c r="AB822" s="103" t="s">
        <v>171</v>
      </c>
      <c r="AC822" s="104" t="s">
        <v>172</v>
      </c>
    </row>
    <row r="823" spans="1:29" ht="25.5" customHeight="1" x14ac:dyDescent="0.35">
      <c r="A823" s="188"/>
      <c r="B823" s="190"/>
      <c r="C823" s="99" t="str">
        <f>IF(B823="","",IF(NOT(ISNUMBER(B823)),"DATA_PC invalida",IF(AND(ISNUMBER(parametros!$C$2),ISNUMBER(parametros!$D$2),B823&gt;=parametros!$C$2,B823&lt;=parametros!$D$2),"C0",IF(AND(ISNUMBER(parametros!$C$3),ISNUMBER(parametros!$D$3),B823&gt;=parametros!$C$3,B823&lt;=parametros!$D$3),"C1",IF(AND(ISNUMBER(parametros!$C$4),ISNUMBER(parametros!$D$4),B823&gt;=parametros!$C$4,B823&lt;=parametros!$D$4),"C2",IF(AND(ISNUMBER(parametros!$C$5),ISNUMBER(parametros!$D$5),B823&gt;=parametros!$C$5,B823&lt;=parametros!$D$5),"C3",IF(AND(ISNUMBER(parametros!$C$6),ISNUMBER(parametros!$D$6),B823&gt;=parametros!$C$6,B823&lt;=parametros!$D$6),"C4","Fora dos ciclos")))))))</f>
        <v/>
      </c>
      <c r="D823" s="100"/>
      <c r="E823" s="78" t="str">
        <f>IF(C823="","",IFERROR(VLOOKUP(C823,parametros!$A$11:$E$15,5,0),""))</f>
        <v/>
      </c>
      <c r="F823" s="79" t="str">
        <f t="shared" si="62"/>
        <v/>
      </c>
      <c r="G823" s="101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8"/>
      <c r="U823" s="218" t="str">
        <f t="shared" si="66"/>
        <v/>
      </c>
      <c r="V823" s="216" t="s">
        <v>47</v>
      </c>
      <c r="W823" s="102" t="s">
        <v>167</v>
      </c>
      <c r="X823" s="102" t="s">
        <v>168</v>
      </c>
      <c r="Y823" s="103" t="s">
        <v>169</v>
      </c>
      <c r="Z823" s="103" t="s">
        <v>170</v>
      </c>
      <c r="AA823" s="103" t="s">
        <v>47</v>
      </c>
      <c r="AB823" s="103" t="s">
        <v>171</v>
      </c>
      <c r="AC823" s="104" t="s">
        <v>172</v>
      </c>
    </row>
    <row r="824" spans="1:29" ht="25.5" customHeight="1" x14ac:dyDescent="0.35">
      <c r="A824" s="188"/>
      <c r="B824" s="190"/>
      <c r="C824" s="99" t="str">
        <f>IF(B824="","",IF(NOT(ISNUMBER(B824)),"DATA_PC invalida",IF(AND(ISNUMBER(parametros!$C$2),ISNUMBER(parametros!$D$2),B824&gt;=parametros!$C$2,B824&lt;=parametros!$D$2),"C0",IF(AND(ISNUMBER(parametros!$C$3),ISNUMBER(parametros!$D$3),B824&gt;=parametros!$C$3,B824&lt;=parametros!$D$3),"C1",IF(AND(ISNUMBER(parametros!$C$4),ISNUMBER(parametros!$D$4),B824&gt;=parametros!$C$4,B824&lt;=parametros!$D$4),"C2",IF(AND(ISNUMBER(parametros!$C$5),ISNUMBER(parametros!$D$5),B824&gt;=parametros!$C$5,B824&lt;=parametros!$D$5),"C3",IF(AND(ISNUMBER(parametros!$C$6),ISNUMBER(parametros!$D$6),B824&gt;=parametros!$C$6,B824&lt;=parametros!$D$6),"C4","Fora dos ciclos")))))))</f>
        <v/>
      </c>
      <c r="D824" s="100"/>
      <c r="E824" s="78" t="str">
        <f>IF(C824="","",IFERROR(VLOOKUP(C824,parametros!$A$11:$E$15,5,0),""))</f>
        <v/>
      </c>
      <c r="F824" s="79" t="str">
        <f t="shared" si="62"/>
        <v/>
      </c>
      <c r="G824" s="101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8"/>
      <c r="U824" s="218" t="str">
        <f t="shared" si="66"/>
        <v/>
      </c>
      <c r="V824" s="216" t="s">
        <v>47</v>
      </c>
      <c r="W824" s="102" t="s">
        <v>167</v>
      </c>
      <c r="X824" s="102" t="s">
        <v>168</v>
      </c>
      <c r="Y824" s="103" t="s">
        <v>169</v>
      </c>
      <c r="Z824" s="103" t="s">
        <v>170</v>
      </c>
      <c r="AA824" s="103" t="s">
        <v>47</v>
      </c>
      <c r="AB824" s="103" t="s">
        <v>171</v>
      </c>
      <c r="AC824" s="104" t="s">
        <v>172</v>
      </c>
    </row>
    <row r="825" spans="1:29" ht="25.5" customHeight="1" x14ac:dyDescent="0.35">
      <c r="A825" s="188"/>
      <c r="B825" s="190"/>
      <c r="C825" s="99" t="str">
        <f>IF(B825="","",IF(NOT(ISNUMBER(B825)),"DATA_PC invalida",IF(AND(ISNUMBER(parametros!$C$2),ISNUMBER(parametros!$D$2),B825&gt;=parametros!$C$2,B825&lt;=parametros!$D$2),"C0",IF(AND(ISNUMBER(parametros!$C$3),ISNUMBER(parametros!$D$3),B825&gt;=parametros!$C$3,B825&lt;=parametros!$D$3),"C1",IF(AND(ISNUMBER(parametros!$C$4),ISNUMBER(parametros!$D$4),B825&gt;=parametros!$C$4,B825&lt;=parametros!$D$4),"C2",IF(AND(ISNUMBER(parametros!$C$5),ISNUMBER(parametros!$D$5),B825&gt;=parametros!$C$5,B825&lt;=parametros!$D$5),"C3",IF(AND(ISNUMBER(parametros!$C$6),ISNUMBER(parametros!$D$6),B825&gt;=parametros!$C$6,B825&lt;=parametros!$D$6),"C4","Fora dos ciclos")))))))</f>
        <v/>
      </c>
      <c r="D825" s="100"/>
      <c r="E825" s="78" t="str">
        <f>IF(C825="","",IFERROR(VLOOKUP(C825,parametros!$A$11:$E$15,5,0),""))</f>
        <v/>
      </c>
      <c r="F825" s="79" t="str">
        <f t="shared" si="62"/>
        <v/>
      </c>
      <c r="G825" s="101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8"/>
      <c r="U825" s="218" t="str">
        <f t="shared" si="66"/>
        <v/>
      </c>
      <c r="V825" s="216" t="s">
        <v>47</v>
      </c>
      <c r="W825" s="102" t="s">
        <v>167</v>
      </c>
      <c r="X825" s="102" t="s">
        <v>168</v>
      </c>
      <c r="Y825" s="103" t="s">
        <v>169</v>
      </c>
      <c r="Z825" s="103" t="s">
        <v>170</v>
      </c>
      <c r="AA825" s="103" t="s">
        <v>47</v>
      </c>
      <c r="AB825" s="103" t="s">
        <v>171</v>
      </c>
      <c r="AC825" s="104" t="s">
        <v>172</v>
      </c>
    </row>
    <row r="826" spans="1:29" ht="25.5" customHeight="1" x14ac:dyDescent="0.35">
      <c r="A826" s="188"/>
      <c r="B826" s="190"/>
      <c r="C826" s="99" t="str">
        <f>IF(B826="","",IF(NOT(ISNUMBER(B826)),"DATA_PC invalida",IF(AND(ISNUMBER(parametros!$C$2),ISNUMBER(parametros!$D$2),B826&gt;=parametros!$C$2,B826&lt;=parametros!$D$2),"C0",IF(AND(ISNUMBER(parametros!$C$3),ISNUMBER(parametros!$D$3),B826&gt;=parametros!$C$3,B826&lt;=parametros!$D$3),"C1",IF(AND(ISNUMBER(parametros!$C$4),ISNUMBER(parametros!$D$4),B826&gt;=parametros!$C$4,B826&lt;=parametros!$D$4),"C2",IF(AND(ISNUMBER(parametros!$C$5),ISNUMBER(parametros!$D$5),B826&gt;=parametros!$C$5,B826&lt;=parametros!$D$5),"C3",IF(AND(ISNUMBER(parametros!$C$6),ISNUMBER(parametros!$D$6),B826&gt;=parametros!$C$6,B826&lt;=parametros!$D$6),"C4","Fora dos ciclos")))))))</f>
        <v/>
      </c>
      <c r="D826" s="100"/>
      <c r="E826" s="78" t="str">
        <f>IF(C826="","",IFERROR(VLOOKUP(C826,parametros!$A$11:$E$15,5,0),""))</f>
        <v/>
      </c>
      <c r="F826" s="79" t="str">
        <f t="shared" si="62"/>
        <v/>
      </c>
      <c r="G826" s="101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8"/>
      <c r="U826" s="218" t="str">
        <f t="shared" si="66"/>
        <v/>
      </c>
      <c r="V826" s="216" t="s">
        <v>47</v>
      </c>
      <c r="W826" s="102" t="s">
        <v>167</v>
      </c>
      <c r="X826" s="102" t="s">
        <v>168</v>
      </c>
      <c r="Y826" s="103" t="s">
        <v>169</v>
      </c>
      <c r="Z826" s="103" t="s">
        <v>170</v>
      </c>
      <c r="AA826" s="103" t="s">
        <v>47</v>
      </c>
      <c r="AB826" s="103" t="s">
        <v>171</v>
      </c>
      <c r="AC826" s="104" t="s">
        <v>172</v>
      </c>
    </row>
    <row r="827" spans="1:29" ht="25.5" customHeight="1" x14ac:dyDescent="0.35">
      <c r="A827" s="188"/>
      <c r="B827" s="190"/>
      <c r="C827" s="99" t="str">
        <f>IF(B827="","",IF(NOT(ISNUMBER(B827)),"DATA_PC invalida",IF(AND(ISNUMBER(parametros!$C$2),ISNUMBER(parametros!$D$2),B827&gt;=parametros!$C$2,B827&lt;=parametros!$D$2),"C0",IF(AND(ISNUMBER(parametros!$C$3),ISNUMBER(parametros!$D$3),B827&gt;=parametros!$C$3,B827&lt;=parametros!$D$3),"C1",IF(AND(ISNUMBER(parametros!$C$4),ISNUMBER(parametros!$D$4),B827&gt;=parametros!$C$4,B827&lt;=parametros!$D$4),"C2",IF(AND(ISNUMBER(parametros!$C$5),ISNUMBER(parametros!$D$5),B827&gt;=parametros!$C$5,B827&lt;=parametros!$D$5),"C3",IF(AND(ISNUMBER(parametros!$C$6),ISNUMBER(parametros!$D$6),B827&gt;=parametros!$C$6,B827&lt;=parametros!$D$6),"C4","Fora dos ciclos")))))))</f>
        <v/>
      </c>
      <c r="D827" s="100"/>
      <c r="E827" s="78" t="str">
        <f>IF(C827="","",IFERROR(VLOOKUP(C827,parametros!$A$11:$E$15,5,0),""))</f>
        <v/>
      </c>
      <c r="F827" s="79" t="str">
        <f t="shared" si="62"/>
        <v/>
      </c>
      <c r="G827" s="101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8"/>
      <c r="U827" s="218" t="str">
        <f t="shared" si="66"/>
        <v/>
      </c>
      <c r="V827" s="216" t="s">
        <v>47</v>
      </c>
      <c r="W827" s="102" t="s">
        <v>167</v>
      </c>
      <c r="X827" s="102" t="s">
        <v>168</v>
      </c>
      <c r="Y827" s="103" t="s">
        <v>169</v>
      </c>
      <c r="Z827" s="103" t="s">
        <v>170</v>
      </c>
      <c r="AA827" s="103" t="s">
        <v>47</v>
      </c>
      <c r="AB827" s="103" t="s">
        <v>171</v>
      </c>
      <c r="AC827" s="104" t="s">
        <v>172</v>
      </c>
    </row>
    <row r="828" spans="1:29" ht="25.5" customHeight="1" x14ac:dyDescent="0.35">
      <c r="A828" s="188"/>
      <c r="B828" s="190"/>
      <c r="C828" s="99" t="str">
        <f>IF(B828="","",IF(NOT(ISNUMBER(B828)),"DATA_PC invalida",IF(AND(ISNUMBER(parametros!$C$2),ISNUMBER(parametros!$D$2),B828&gt;=parametros!$C$2,B828&lt;=parametros!$D$2),"C0",IF(AND(ISNUMBER(parametros!$C$3),ISNUMBER(parametros!$D$3),B828&gt;=parametros!$C$3,B828&lt;=parametros!$D$3),"C1",IF(AND(ISNUMBER(parametros!$C$4),ISNUMBER(parametros!$D$4),B828&gt;=parametros!$C$4,B828&lt;=parametros!$D$4),"C2",IF(AND(ISNUMBER(parametros!$C$5),ISNUMBER(parametros!$D$5),B828&gt;=parametros!$C$5,B828&lt;=parametros!$D$5),"C3",IF(AND(ISNUMBER(parametros!$C$6),ISNUMBER(parametros!$D$6),B828&gt;=parametros!$C$6,B828&lt;=parametros!$D$6),"C4","Fora dos ciclos")))))))</f>
        <v/>
      </c>
      <c r="D828" s="100"/>
      <c r="E828" s="78" t="str">
        <f>IF(C828="","",IFERROR(VLOOKUP(C828,parametros!$A$11:$E$15,5,0),""))</f>
        <v/>
      </c>
      <c r="F828" s="79" t="str">
        <f t="shared" si="62"/>
        <v/>
      </c>
      <c r="G828" s="101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8"/>
      <c r="U828" s="218" t="str">
        <f t="shared" si="66"/>
        <v/>
      </c>
      <c r="V828" s="216" t="s">
        <v>47</v>
      </c>
      <c r="W828" s="102" t="s">
        <v>167</v>
      </c>
      <c r="X828" s="102" t="s">
        <v>168</v>
      </c>
      <c r="Y828" s="103" t="s">
        <v>169</v>
      </c>
      <c r="Z828" s="103" t="s">
        <v>170</v>
      </c>
      <c r="AA828" s="103" t="s">
        <v>47</v>
      </c>
      <c r="AB828" s="103" t="s">
        <v>171</v>
      </c>
      <c r="AC828" s="104" t="s">
        <v>172</v>
      </c>
    </row>
    <row r="829" spans="1:29" ht="25.5" customHeight="1" x14ac:dyDescent="0.35">
      <c r="A829" s="188"/>
      <c r="B829" s="190"/>
      <c r="C829" s="99" t="str">
        <f>IF(B829="","",IF(NOT(ISNUMBER(B829)),"DATA_PC invalida",IF(AND(ISNUMBER(parametros!$C$2),ISNUMBER(parametros!$D$2),B829&gt;=parametros!$C$2,B829&lt;=parametros!$D$2),"C0",IF(AND(ISNUMBER(parametros!$C$3),ISNUMBER(parametros!$D$3),B829&gt;=parametros!$C$3,B829&lt;=parametros!$D$3),"C1",IF(AND(ISNUMBER(parametros!$C$4),ISNUMBER(parametros!$D$4),B829&gt;=parametros!$C$4,B829&lt;=parametros!$D$4),"C2",IF(AND(ISNUMBER(parametros!$C$5),ISNUMBER(parametros!$D$5),B829&gt;=parametros!$C$5,B829&lt;=parametros!$D$5),"C3",IF(AND(ISNUMBER(parametros!$C$6),ISNUMBER(parametros!$D$6),B829&gt;=parametros!$C$6,B829&lt;=parametros!$D$6),"C4","Fora dos ciclos")))))))</f>
        <v/>
      </c>
      <c r="D829" s="100"/>
      <c r="E829" s="78" t="str">
        <f>IF(C829="","",IFERROR(VLOOKUP(C829,parametros!$A$11:$E$15,5,0),""))</f>
        <v/>
      </c>
      <c r="F829" s="79" t="str">
        <f t="shared" si="62"/>
        <v/>
      </c>
      <c r="G829" s="101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8"/>
      <c r="U829" s="218" t="str">
        <f t="shared" si="66"/>
        <v/>
      </c>
      <c r="V829" s="216" t="s">
        <v>47</v>
      </c>
      <c r="W829" s="102" t="s">
        <v>167</v>
      </c>
      <c r="X829" s="102" t="s">
        <v>168</v>
      </c>
      <c r="Y829" s="103" t="s">
        <v>169</v>
      </c>
      <c r="Z829" s="103" t="s">
        <v>170</v>
      </c>
      <c r="AA829" s="103" t="s">
        <v>47</v>
      </c>
      <c r="AB829" s="103" t="s">
        <v>171</v>
      </c>
      <c r="AC829" s="104" t="s">
        <v>172</v>
      </c>
    </row>
    <row r="830" spans="1:29" ht="25.5" customHeight="1" x14ac:dyDescent="0.35">
      <c r="A830" s="188"/>
      <c r="B830" s="190"/>
      <c r="C830" s="99" t="str">
        <f>IF(B830="","",IF(NOT(ISNUMBER(B830)),"DATA_PC invalida",IF(AND(ISNUMBER(parametros!$C$2),ISNUMBER(parametros!$D$2),B830&gt;=parametros!$C$2,B830&lt;=parametros!$D$2),"C0",IF(AND(ISNUMBER(parametros!$C$3),ISNUMBER(parametros!$D$3),B830&gt;=parametros!$C$3,B830&lt;=parametros!$D$3),"C1",IF(AND(ISNUMBER(parametros!$C$4),ISNUMBER(parametros!$D$4),B830&gt;=parametros!$C$4,B830&lt;=parametros!$D$4),"C2",IF(AND(ISNUMBER(parametros!$C$5),ISNUMBER(parametros!$D$5),B830&gt;=parametros!$C$5,B830&lt;=parametros!$D$5),"C3",IF(AND(ISNUMBER(parametros!$C$6),ISNUMBER(parametros!$D$6),B830&gt;=parametros!$C$6,B830&lt;=parametros!$D$6),"C4","Fora dos ciclos")))))))</f>
        <v/>
      </c>
      <c r="D830" s="100"/>
      <c r="E830" s="78" t="str">
        <f>IF(C830="","",IFERROR(VLOOKUP(C830,parametros!$A$11:$E$15,5,0),""))</f>
        <v/>
      </c>
      <c r="F830" s="79" t="str">
        <f t="shared" si="62"/>
        <v/>
      </c>
      <c r="G830" s="101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8"/>
      <c r="U830" s="218" t="str">
        <f t="shared" si="66"/>
        <v/>
      </c>
      <c r="V830" s="216" t="s">
        <v>47</v>
      </c>
      <c r="W830" s="102" t="s">
        <v>167</v>
      </c>
      <c r="X830" s="102" t="s">
        <v>168</v>
      </c>
      <c r="Y830" s="103" t="s">
        <v>169</v>
      </c>
      <c r="Z830" s="103" t="s">
        <v>170</v>
      </c>
      <c r="AA830" s="103" t="s">
        <v>47</v>
      </c>
      <c r="AB830" s="103" t="s">
        <v>171</v>
      </c>
      <c r="AC830" s="104" t="s">
        <v>172</v>
      </c>
    </row>
    <row r="831" spans="1:29" ht="25.5" customHeight="1" x14ac:dyDescent="0.35">
      <c r="A831" s="188"/>
      <c r="B831" s="190"/>
      <c r="C831" s="99" t="str">
        <f>IF(B831="","",IF(NOT(ISNUMBER(B831)),"DATA_PC invalida",IF(AND(ISNUMBER(parametros!$C$2),ISNUMBER(parametros!$D$2),B831&gt;=parametros!$C$2,B831&lt;=parametros!$D$2),"C0",IF(AND(ISNUMBER(parametros!$C$3),ISNUMBER(parametros!$D$3),B831&gt;=parametros!$C$3,B831&lt;=parametros!$D$3),"C1",IF(AND(ISNUMBER(parametros!$C$4),ISNUMBER(parametros!$D$4),B831&gt;=parametros!$C$4,B831&lt;=parametros!$D$4),"C2",IF(AND(ISNUMBER(parametros!$C$5),ISNUMBER(parametros!$D$5),B831&gt;=parametros!$C$5,B831&lt;=parametros!$D$5),"C3",IF(AND(ISNUMBER(parametros!$C$6),ISNUMBER(parametros!$D$6),B831&gt;=parametros!$C$6,B831&lt;=parametros!$D$6),"C4","Fora dos ciclos")))))))</f>
        <v/>
      </c>
      <c r="D831" s="100"/>
      <c r="E831" s="78" t="str">
        <f>IF(C831="","",IFERROR(VLOOKUP(C831,parametros!$A$11:$E$15,5,0),""))</f>
        <v/>
      </c>
      <c r="F831" s="79" t="str">
        <f t="shared" si="62"/>
        <v/>
      </c>
      <c r="G831" s="101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8"/>
      <c r="U831" s="218" t="str">
        <f t="shared" si="66"/>
        <v/>
      </c>
      <c r="V831" s="216" t="s">
        <v>47</v>
      </c>
      <c r="W831" s="102" t="s">
        <v>167</v>
      </c>
      <c r="X831" s="102" t="s">
        <v>168</v>
      </c>
      <c r="Y831" s="103" t="s">
        <v>169</v>
      </c>
      <c r="Z831" s="103" t="s">
        <v>170</v>
      </c>
      <c r="AA831" s="103" t="s">
        <v>47</v>
      </c>
      <c r="AB831" s="103" t="s">
        <v>171</v>
      </c>
      <c r="AC831" s="104" t="s">
        <v>172</v>
      </c>
    </row>
    <row r="832" spans="1:29" ht="25.5" customHeight="1" x14ac:dyDescent="0.35">
      <c r="A832" s="188"/>
      <c r="B832" s="190"/>
      <c r="C832" s="99" t="str">
        <f>IF(B832="","",IF(NOT(ISNUMBER(B832)),"DATA_PC invalida",IF(AND(ISNUMBER(parametros!$C$2),ISNUMBER(parametros!$D$2),B832&gt;=parametros!$C$2,B832&lt;=parametros!$D$2),"C0",IF(AND(ISNUMBER(parametros!$C$3),ISNUMBER(parametros!$D$3),B832&gt;=parametros!$C$3,B832&lt;=parametros!$D$3),"C1",IF(AND(ISNUMBER(parametros!$C$4),ISNUMBER(parametros!$D$4),B832&gt;=parametros!$C$4,B832&lt;=parametros!$D$4),"C2",IF(AND(ISNUMBER(parametros!$C$5),ISNUMBER(parametros!$D$5),B832&gt;=parametros!$C$5,B832&lt;=parametros!$D$5),"C3",IF(AND(ISNUMBER(parametros!$C$6),ISNUMBER(parametros!$D$6),B832&gt;=parametros!$C$6,B832&lt;=parametros!$D$6),"C4","Fora dos ciclos")))))))</f>
        <v/>
      </c>
      <c r="D832" s="100"/>
      <c r="E832" s="78" t="str">
        <f>IF(C832="","",IFERROR(VLOOKUP(C832,parametros!$A$11:$E$15,5,0),""))</f>
        <v/>
      </c>
      <c r="F832" s="79" t="str">
        <f t="shared" si="62"/>
        <v/>
      </c>
      <c r="G832" s="101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8"/>
      <c r="U832" s="218" t="str">
        <f t="shared" si="66"/>
        <v/>
      </c>
      <c r="V832" s="216" t="s">
        <v>47</v>
      </c>
      <c r="W832" s="102" t="s">
        <v>167</v>
      </c>
      <c r="X832" s="102" t="s">
        <v>168</v>
      </c>
      <c r="Y832" s="103" t="s">
        <v>169</v>
      </c>
      <c r="Z832" s="103" t="s">
        <v>170</v>
      </c>
      <c r="AA832" s="103" t="s">
        <v>47</v>
      </c>
      <c r="AB832" s="103" t="s">
        <v>171</v>
      </c>
      <c r="AC832" s="104" t="s">
        <v>172</v>
      </c>
    </row>
    <row r="833" spans="1:29" ht="25.5" customHeight="1" x14ac:dyDescent="0.35">
      <c r="A833" s="188"/>
      <c r="B833" s="190"/>
      <c r="C833" s="99" t="str">
        <f>IF(B833="","",IF(NOT(ISNUMBER(B833)),"DATA_PC invalida",IF(AND(ISNUMBER(parametros!$C$2),ISNUMBER(parametros!$D$2),B833&gt;=parametros!$C$2,B833&lt;=parametros!$D$2),"C0",IF(AND(ISNUMBER(parametros!$C$3),ISNUMBER(parametros!$D$3),B833&gt;=parametros!$C$3,B833&lt;=parametros!$D$3),"C1",IF(AND(ISNUMBER(parametros!$C$4),ISNUMBER(parametros!$D$4),B833&gt;=parametros!$C$4,B833&lt;=parametros!$D$4),"C2",IF(AND(ISNUMBER(parametros!$C$5),ISNUMBER(parametros!$D$5),B833&gt;=parametros!$C$5,B833&lt;=parametros!$D$5),"C3",IF(AND(ISNUMBER(parametros!$C$6),ISNUMBER(parametros!$D$6),B833&gt;=parametros!$C$6,B833&lt;=parametros!$D$6),"C4","Fora dos ciclos")))))))</f>
        <v/>
      </c>
      <c r="D833" s="100"/>
      <c r="E833" s="78" t="str">
        <f>IF(C833="","",IFERROR(VLOOKUP(C833,parametros!$A$11:$E$15,5,0),""))</f>
        <v/>
      </c>
      <c r="F833" s="79" t="str">
        <f t="shared" si="62"/>
        <v/>
      </c>
      <c r="G833" s="101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8"/>
      <c r="U833" s="218" t="str">
        <f t="shared" si="66"/>
        <v/>
      </c>
      <c r="V833" s="216" t="s">
        <v>47</v>
      </c>
      <c r="W833" s="102" t="s">
        <v>167</v>
      </c>
      <c r="X833" s="102" t="s">
        <v>168</v>
      </c>
      <c r="Y833" s="103" t="s">
        <v>169</v>
      </c>
      <c r="Z833" s="103" t="s">
        <v>170</v>
      </c>
      <c r="AA833" s="103" t="s">
        <v>47</v>
      </c>
      <c r="AB833" s="103" t="s">
        <v>171</v>
      </c>
      <c r="AC833" s="104" t="s">
        <v>172</v>
      </c>
    </row>
    <row r="834" spans="1:29" ht="25.5" customHeight="1" x14ac:dyDescent="0.35">
      <c r="A834" s="188"/>
      <c r="B834" s="190"/>
      <c r="C834" s="99" t="str">
        <f>IF(B834="","",IF(NOT(ISNUMBER(B834)),"DATA_PC invalida",IF(AND(ISNUMBER(parametros!$C$2),ISNUMBER(parametros!$D$2),B834&gt;=parametros!$C$2,B834&lt;=parametros!$D$2),"C0",IF(AND(ISNUMBER(parametros!$C$3),ISNUMBER(parametros!$D$3),B834&gt;=parametros!$C$3,B834&lt;=parametros!$D$3),"C1",IF(AND(ISNUMBER(parametros!$C$4),ISNUMBER(parametros!$D$4),B834&gt;=parametros!$C$4,B834&lt;=parametros!$D$4),"C2",IF(AND(ISNUMBER(parametros!$C$5),ISNUMBER(parametros!$D$5),B834&gt;=parametros!$C$5,B834&lt;=parametros!$D$5),"C3",IF(AND(ISNUMBER(parametros!$C$6),ISNUMBER(parametros!$D$6),B834&gt;=parametros!$C$6,B834&lt;=parametros!$D$6),"C4","Fora dos ciclos")))))))</f>
        <v/>
      </c>
      <c r="D834" s="100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101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8"/>
      <c r="U834" s="218" t="str">
        <f t="shared" ref="U834:U897" si="71">IF(OR($D834="",$H834=""),"",ROUND($D834+$H834,2))</f>
        <v/>
      </c>
      <c r="V834" s="216" t="s">
        <v>47</v>
      </c>
      <c r="W834" s="102" t="s">
        <v>167</v>
      </c>
      <c r="X834" s="102" t="s">
        <v>168</v>
      </c>
      <c r="Y834" s="103" t="s">
        <v>169</v>
      </c>
      <c r="Z834" s="103" t="s">
        <v>170</v>
      </c>
      <c r="AA834" s="103" t="s">
        <v>47</v>
      </c>
      <c r="AB834" s="103" t="s">
        <v>171</v>
      </c>
      <c r="AC834" s="104" t="s">
        <v>172</v>
      </c>
    </row>
    <row r="835" spans="1:29" ht="25.5" customHeight="1" x14ac:dyDescent="0.35">
      <c r="A835" s="188"/>
      <c r="B835" s="190"/>
      <c r="C835" s="99" t="str">
        <f>IF(B835="","",IF(NOT(ISNUMBER(B835)),"DATA_PC invalida",IF(AND(ISNUMBER(parametros!$C$2),ISNUMBER(parametros!$D$2),B835&gt;=parametros!$C$2,B835&lt;=parametros!$D$2),"C0",IF(AND(ISNUMBER(parametros!$C$3),ISNUMBER(parametros!$D$3),B835&gt;=parametros!$C$3,B835&lt;=parametros!$D$3),"C1",IF(AND(ISNUMBER(parametros!$C$4),ISNUMBER(parametros!$D$4),B835&gt;=parametros!$C$4,B835&lt;=parametros!$D$4),"C2",IF(AND(ISNUMBER(parametros!$C$5),ISNUMBER(parametros!$D$5),B835&gt;=parametros!$C$5,B835&lt;=parametros!$D$5),"C3",IF(AND(ISNUMBER(parametros!$C$6),ISNUMBER(parametros!$D$6),B835&gt;=parametros!$C$6,B835&lt;=parametros!$D$6),"C4","Fora dos ciclos")))))))</f>
        <v/>
      </c>
      <c r="D835" s="100"/>
      <c r="E835" s="78" t="str">
        <f>IF(C835="","",IFERROR(VLOOKUP(C835,parametros!$A$11:$E$15,5,0),""))</f>
        <v/>
      </c>
      <c r="F835" s="79" t="str">
        <f t="shared" si="67"/>
        <v/>
      </c>
      <c r="G835" s="101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8"/>
      <c r="U835" s="218" t="str">
        <f t="shared" si="71"/>
        <v/>
      </c>
      <c r="V835" s="216" t="s">
        <v>47</v>
      </c>
      <c r="W835" s="102" t="s">
        <v>167</v>
      </c>
      <c r="X835" s="102" t="s">
        <v>168</v>
      </c>
      <c r="Y835" s="103" t="s">
        <v>169</v>
      </c>
      <c r="Z835" s="103" t="s">
        <v>170</v>
      </c>
      <c r="AA835" s="103" t="s">
        <v>47</v>
      </c>
      <c r="AB835" s="103" t="s">
        <v>171</v>
      </c>
      <c r="AC835" s="104" t="s">
        <v>172</v>
      </c>
    </row>
    <row r="836" spans="1:29" ht="25.5" customHeight="1" x14ac:dyDescent="0.35">
      <c r="A836" s="188"/>
      <c r="B836" s="190"/>
      <c r="C836" s="99" t="str">
        <f>IF(B836="","",IF(NOT(ISNUMBER(B836)),"DATA_PC invalida",IF(AND(ISNUMBER(parametros!$C$2),ISNUMBER(parametros!$D$2),B836&gt;=parametros!$C$2,B836&lt;=parametros!$D$2),"C0",IF(AND(ISNUMBER(parametros!$C$3),ISNUMBER(parametros!$D$3),B836&gt;=parametros!$C$3,B836&lt;=parametros!$D$3),"C1",IF(AND(ISNUMBER(parametros!$C$4),ISNUMBER(parametros!$D$4),B836&gt;=parametros!$C$4,B836&lt;=parametros!$D$4),"C2",IF(AND(ISNUMBER(parametros!$C$5),ISNUMBER(parametros!$D$5),B836&gt;=parametros!$C$5,B836&lt;=parametros!$D$5),"C3",IF(AND(ISNUMBER(parametros!$C$6),ISNUMBER(parametros!$D$6),B836&gt;=parametros!$C$6,B836&lt;=parametros!$D$6),"C4","Fora dos ciclos")))))))</f>
        <v/>
      </c>
      <c r="D836" s="100"/>
      <c r="E836" s="78" t="str">
        <f>IF(C836="","",IFERROR(VLOOKUP(C836,parametros!$A$11:$E$15,5,0),""))</f>
        <v/>
      </c>
      <c r="F836" s="79" t="str">
        <f t="shared" si="67"/>
        <v/>
      </c>
      <c r="G836" s="101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8"/>
      <c r="U836" s="218" t="str">
        <f t="shared" si="71"/>
        <v/>
      </c>
      <c r="V836" s="216" t="s">
        <v>47</v>
      </c>
      <c r="W836" s="102" t="s">
        <v>167</v>
      </c>
      <c r="X836" s="102" t="s">
        <v>168</v>
      </c>
      <c r="Y836" s="103" t="s">
        <v>169</v>
      </c>
      <c r="Z836" s="103" t="s">
        <v>170</v>
      </c>
      <c r="AA836" s="103" t="s">
        <v>47</v>
      </c>
      <c r="AB836" s="103" t="s">
        <v>171</v>
      </c>
      <c r="AC836" s="104" t="s">
        <v>172</v>
      </c>
    </row>
    <row r="837" spans="1:29" ht="25.5" customHeight="1" x14ac:dyDescent="0.35">
      <c r="A837" s="188"/>
      <c r="B837" s="190"/>
      <c r="C837" s="99" t="str">
        <f>IF(B837="","",IF(NOT(ISNUMBER(B837)),"DATA_PC invalida",IF(AND(ISNUMBER(parametros!$C$2),ISNUMBER(parametros!$D$2),B837&gt;=parametros!$C$2,B837&lt;=parametros!$D$2),"C0",IF(AND(ISNUMBER(parametros!$C$3),ISNUMBER(parametros!$D$3),B837&gt;=parametros!$C$3,B837&lt;=parametros!$D$3),"C1",IF(AND(ISNUMBER(parametros!$C$4),ISNUMBER(parametros!$D$4),B837&gt;=parametros!$C$4,B837&lt;=parametros!$D$4),"C2",IF(AND(ISNUMBER(parametros!$C$5),ISNUMBER(parametros!$D$5),B837&gt;=parametros!$C$5,B837&lt;=parametros!$D$5),"C3",IF(AND(ISNUMBER(parametros!$C$6),ISNUMBER(parametros!$D$6),B837&gt;=parametros!$C$6,B837&lt;=parametros!$D$6),"C4","Fora dos ciclos")))))))</f>
        <v/>
      </c>
      <c r="D837" s="100"/>
      <c r="E837" s="78" t="str">
        <f>IF(C837="","",IFERROR(VLOOKUP(C837,parametros!$A$11:$E$15,5,0),""))</f>
        <v/>
      </c>
      <c r="F837" s="79" t="str">
        <f t="shared" si="67"/>
        <v/>
      </c>
      <c r="G837" s="101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8"/>
      <c r="U837" s="218" t="str">
        <f t="shared" si="71"/>
        <v/>
      </c>
      <c r="V837" s="216" t="s">
        <v>47</v>
      </c>
      <c r="W837" s="102" t="s">
        <v>167</v>
      </c>
      <c r="X837" s="102" t="s">
        <v>168</v>
      </c>
      <c r="Y837" s="103" t="s">
        <v>169</v>
      </c>
      <c r="Z837" s="103" t="s">
        <v>170</v>
      </c>
      <c r="AA837" s="103" t="s">
        <v>47</v>
      </c>
      <c r="AB837" s="103" t="s">
        <v>171</v>
      </c>
      <c r="AC837" s="104" t="s">
        <v>172</v>
      </c>
    </row>
    <row r="838" spans="1:29" ht="25.5" customHeight="1" x14ac:dyDescent="0.35">
      <c r="A838" s="188"/>
      <c r="B838" s="190"/>
      <c r="C838" s="99" t="str">
        <f>IF(B838="","",IF(NOT(ISNUMBER(B838)),"DATA_PC invalida",IF(AND(ISNUMBER(parametros!$C$2),ISNUMBER(parametros!$D$2),B838&gt;=parametros!$C$2,B838&lt;=parametros!$D$2),"C0",IF(AND(ISNUMBER(parametros!$C$3),ISNUMBER(parametros!$D$3),B838&gt;=parametros!$C$3,B838&lt;=parametros!$D$3),"C1",IF(AND(ISNUMBER(parametros!$C$4),ISNUMBER(parametros!$D$4),B838&gt;=parametros!$C$4,B838&lt;=parametros!$D$4),"C2",IF(AND(ISNUMBER(parametros!$C$5),ISNUMBER(parametros!$D$5),B838&gt;=parametros!$C$5,B838&lt;=parametros!$D$5),"C3",IF(AND(ISNUMBER(parametros!$C$6),ISNUMBER(parametros!$D$6),B838&gt;=parametros!$C$6,B838&lt;=parametros!$D$6),"C4","Fora dos ciclos")))))))</f>
        <v/>
      </c>
      <c r="D838" s="100"/>
      <c r="E838" s="78" t="str">
        <f>IF(C838="","",IFERROR(VLOOKUP(C838,parametros!$A$11:$E$15,5,0),""))</f>
        <v/>
      </c>
      <c r="F838" s="79" t="str">
        <f t="shared" si="67"/>
        <v/>
      </c>
      <c r="G838" s="101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8"/>
      <c r="U838" s="218" t="str">
        <f t="shared" si="71"/>
        <v/>
      </c>
      <c r="V838" s="216" t="s">
        <v>47</v>
      </c>
      <c r="W838" s="102" t="s">
        <v>167</v>
      </c>
      <c r="X838" s="102" t="s">
        <v>168</v>
      </c>
      <c r="Y838" s="103" t="s">
        <v>169</v>
      </c>
      <c r="Z838" s="103" t="s">
        <v>170</v>
      </c>
      <c r="AA838" s="103" t="s">
        <v>47</v>
      </c>
      <c r="AB838" s="103" t="s">
        <v>171</v>
      </c>
      <c r="AC838" s="104" t="s">
        <v>172</v>
      </c>
    </row>
    <row r="839" spans="1:29" ht="25.5" customHeight="1" x14ac:dyDescent="0.35">
      <c r="A839" s="188"/>
      <c r="B839" s="190"/>
      <c r="C839" s="99" t="str">
        <f>IF(B839="","",IF(NOT(ISNUMBER(B839)),"DATA_PC invalida",IF(AND(ISNUMBER(parametros!$C$2),ISNUMBER(parametros!$D$2),B839&gt;=parametros!$C$2,B839&lt;=parametros!$D$2),"C0",IF(AND(ISNUMBER(parametros!$C$3),ISNUMBER(parametros!$D$3),B839&gt;=parametros!$C$3,B839&lt;=parametros!$D$3),"C1",IF(AND(ISNUMBER(parametros!$C$4),ISNUMBER(parametros!$D$4),B839&gt;=parametros!$C$4,B839&lt;=parametros!$D$4),"C2",IF(AND(ISNUMBER(parametros!$C$5),ISNUMBER(parametros!$D$5),B839&gt;=parametros!$C$5,B839&lt;=parametros!$D$5),"C3",IF(AND(ISNUMBER(parametros!$C$6),ISNUMBER(parametros!$D$6),B839&gt;=parametros!$C$6,B839&lt;=parametros!$D$6),"C4","Fora dos ciclos")))))))</f>
        <v/>
      </c>
      <c r="D839" s="100"/>
      <c r="E839" s="78" t="str">
        <f>IF(C839="","",IFERROR(VLOOKUP(C839,parametros!$A$11:$E$15,5,0),""))</f>
        <v/>
      </c>
      <c r="F839" s="79" t="str">
        <f t="shared" si="67"/>
        <v/>
      </c>
      <c r="G839" s="101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8"/>
      <c r="U839" s="218" t="str">
        <f t="shared" si="71"/>
        <v/>
      </c>
      <c r="V839" s="216" t="s">
        <v>47</v>
      </c>
      <c r="W839" s="102" t="s">
        <v>167</v>
      </c>
      <c r="X839" s="102" t="s">
        <v>168</v>
      </c>
      <c r="Y839" s="103" t="s">
        <v>169</v>
      </c>
      <c r="Z839" s="103" t="s">
        <v>170</v>
      </c>
      <c r="AA839" s="103" t="s">
        <v>47</v>
      </c>
      <c r="AB839" s="103" t="s">
        <v>171</v>
      </c>
      <c r="AC839" s="104" t="s">
        <v>172</v>
      </c>
    </row>
    <row r="840" spans="1:29" ht="25.5" customHeight="1" x14ac:dyDescent="0.35">
      <c r="A840" s="188"/>
      <c r="B840" s="190"/>
      <c r="C840" s="99" t="str">
        <f>IF(B840="","",IF(NOT(ISNUMBER(B840)),"DATA_PC invalida",IF(AND(ISNUMBER(parametros!$C$2),ISNUMBER(parametros!$D$2),B840&gt;=parametros!$C$2,B840&lt;=parametros!$D$2),"C0",IF(AND(ISNUMBER(parametros!$C$3),ISNUMBER(parametros!$D$3),B840&gt;=parametros!$C$3,B840&lt;=parametros!$D$3),"C1",IF(AND(ISNUMBER(parametros!$C$4),ISNUMBER(parametros!$D$4),B840&gt;=parametros!$C$4,B840&lt;=parametros!$D$4),"C2",IF(AND(ISNUMBER(parametros!$C$5),ISNUMBER(parametros!$D$5),B840&gt;=parametros!$C$5,B840&lt;=parametros!$D$5),"C3",IF(AND(ISNUMBER(parametros!$C$6),ISNUMBER(parametros!$D$6),B840&gt;=parametros!$C$6,B840&lt;=parametros!$D$6),"C4","Fora dos ciclos")))))))</f>
        <v/>
      </c>
      <c r="D840" s="100"/>
      <c r="E840" s="78" t="str">
        <f>IF(C840="","",IFERROR(VLOOKUP(C840,parametros!$A$11:$E$15,5,0),""))</f>
        <v/>
      </c>
      <c r="F840" s="79" t="str">
        <f t="shared" si="67"/>
        <v/>
      </c>
      <c r="G840" s="101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8"/>
      <c r="U840" s="218" t="str">
        <f t="shared" si="71"/>
        <v/>
      </c>
      <c r="V840" s="216" t="s">
        <v>47</v>
      </c>
      <c r="W840" s="102" t="s">
        <v>167</v>
      </c>
      <c r="X840" s="102" t="s">
        <v>168</v>
      </c>
      <c r="Y840" s="103" t="s">
        <v>169</v>
      </c>
      <c r="Z840" s="103" t="s">
        <v>170</v>
      </c>
      <c r="AA840" s="103" t="s">
        <v>47</v>
      </c>
      <c r="AB840" s="103" t="s">
        <v>171</v>
      </c>
      <c r="AC840" s="104" t="s">
        <v>172</v>
      </c>
    </row>
    <row r="841" spans="1:29" ht="25.5" customHeight="1" x14ac:dyDescent="0.35">
      <c r="A841" s="188"/>
      <c r="B841" s="190"/>
      <c r="C841" s="99" t="str">
        <f>IF(B841="","",IF(NOT(ISNUMBER(B841)),"DATA_PC invalida",IF(AND(ISNUMBER(parametros!$C$2),ISNUMBER(parametros!$D$2),B841&gt;=parametros!$C$2,B841&lt;=parametros!$D$2),"C0",IF(AND(ISNUMBER(parametros!$C$3),ISNUMBER(parametros!$D$3),B841&gt;=parametros!$C$3,B841&lt;=parametros!$D$3),"C1",IF(AND(ISNUMBER(parametros!$C$4),ISNUMBER(parametros!$D$4),B841&gt;=parametros!$C$4,B841&lt;=parametros!$D$4),"C2",IF(AND(ISNUMBER(parametros!$C$5),ISNUMBER(parametros!$D$5),B841&gt;=parametros!$C$5,B841&lt;=parametros!$D$5),"C3",IF(AND(ISNUMBER(parametros!$C$6),ISNUMBER(parametros!$D$6),B841&gt;=parametros!$C$6,B841&lt;=parametros!$D$6),"C4","Fora dos ciclos")))))))</f>
        <v/>
      </c>
      <c r="D841" s="100"/>
      <c r="E841" s="78" t="str">
        <f>IF(C841="","",IFERROR(VLOOKUP(C841,parametros!$A$11:$E$15,5,0),""))</f>
        <v/>
      </c>
      <c r="F841" s="79" t="str">
        <f t="shared" si="67"/>
        <v/>
      </c>
      <c r="G841" s="101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8"/>
      <c r="U841" s="218" t="str">
        <f t="shared" si="71"/>
        <v/>
      </c>
      <c r="V841" s="216" t="s">
        <v>47</v>
      </c>
      <c r="W841" s="102" t="s">
        <v>167</v>
      </c>
      <c r="X841" s="102" t="s">
        <v>168</v>
      </c>
      <c r="Y841" s="103" t="s">
        <v>169</v>
      </c>
      <c r="Z841" s="103" t="s">
        <v>170</v>
      </c>
      <c r="AA841" s="103" t="s">
        <v>47</v>
      </c>
      <c r="AB841" s="103" t="s">
        <v>171</v>
      </c>
      <c r="AC841" s="104" t="s">
        <v>172</v>
      </c>
    </row>
    <row r="842" spans="1:29" ht="25.5" customHeight="1" x14ac:dyDescent="0.35">
      <c r="A842" s="188"/>
      <c r="B842" s="190"/>
      <c r="C842" s="99" t="str">
        <f>IF(B842="","",IF(NOT(ISNUMBER(B842)),"DATA_PC invalida",IF(AND(ISNUMBER(parametros!$C$2),ISNUMBER(parametros!$D$2),B842&gt;=parametros!$C$2,B842&lt;=parametros!$D$2),"C0",IF(AND(ISNUMBER(parametros!$C$3),ISNUMBER(parametros!$D$3),B842&gt;=parametros!$C$3,B842&lt;=parametros!$D$3),"C1",IF(AND(ISNUMBER(parametros!$C$4),ISNUMBER(parametros!$D$4),B842&gt;=parametros!$C$4,B842&lt;=parametros!$D$4),"C2",IF(AND(ISNUMBER(parametros!$C$5),ISNUMBER(parametros!$D$5),B842&gt;=parametros!$C$5,B842&lt;=parametros!$D$5),"C3",IF(AND(ISNUMBER(parametros!$C$6),ISNUMBER(parametros!$D$6),B842&gt;=parametros!$C$6,B842&lt;=parametros!$D$6),"C4","Fora dos ciclos")))))))</f>
        <v/>
      </c>
      <c r="D842" s="100"/>
      <c r="E842" s="78" t="str">
        <f>IF(C842="","",IFERROR(VLOOKUP(C842,parametros!$A$11:$E$15,5,0),""))</f>
        <v/>
      </c>
      <c r="F842" s="79" t="str">
        <f t="shared" si="67"/>
        <v/>
      </c>
      <c r="G842" s="101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8"/>
      <c r="U842" s="218" t="str">
        <f t="shared" si="71"/>
        <v/>
      </c>
      <c r="V842" s="216" t="s">
        <v>47</v>
      </c>
      <c r="W842" s="102" t="s">
        <v>167</v>
      </c>
      <c r="X842" s="102" t="s">
        <v>168</v>
      </c>
      <c r="Y842" s="103" t="s">
        <v>169</v>
      </c>
      <c r="Z842" s="103" t="s">
        <v>170</v>
      </c>
      <c r="AA842" s="103" t="s">
        <v>47</v>
      </c>
      <c r="AB842" s="103" t="s">
        <v>171</v>
      </c>
      <c r="AC842" s="104" t="s">
        <v>172</v>
      </c>
    </row>
    <row r="843" spans="1:29" ht="25.5" customHeight="1" x14ac:dyDescent="0.35">
      <c r="A843" s="188"/>
      <c r="B843" s="190"/>
      <c r="C843" s="99" t="str">
        <f>IF(B843="","",IF(NOT(ISNUMBER(B843)),"DATA_PC invalida",IF(AND(ISNUMBER(parametros!$C$2),ISNUMBER(parametros!$D$2),B843&gt;=parametros!$C$2,B843&lt;=parametros!$D$2),"C0",IF(AND(ISNUMBER(parametros!$C$3),ISNUMBER(parametros!$D$3),B843&gt;=parametros!$C$3,B843&lt;=parametros!$D$3),"C1",IF(AND(ISNUMBER(parametros!$C$4),ISNUMBER(parametros!$D$4),B843&gt;=parametros!$C$4,B843&lt;=parametros!$D$4),"C2",IF(AND(ISNUMBER(parametros!$C$5),ISNUMBER(parametros!$D$5),B843&gt;=parametros!$C$5,B843&lt;=parametros!$D$5),"C3",IF(AND(ISNUMBER(parametros!$C$6),ISNUMBER(parametros!$D$6),B843&gt;=parametros!$C$6,B843&lt;=parametros!$D$6),"C4","Fora dos ciclos")))))))</f>
        <v/>
      </c>
      <c r="D843" s="100"/>
      <c r="E843" s="78" t="str">
        <f>IF(C843="","",IFERROR(VLOOKUP(C843,parametros!$A$11:$E$15,5,0),""))</f>
        <v/>
      </c>
      <c r="F843" s="79" t="str">
        <f t="shared" si="67"/>
        <v/>
      </c>
      <c r="G843" s="101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8"/>
      <c r="U843" s="218" t="str">
        <f t="shared" si="71"/>
        <v/>
      </c>
      <c r="V843" s="216" t="s">
        <v>47</v>
      </c>
      <c r="W843" s="102" t="s">
        <v>167</v>
      </c>
      <c r="X843" s="102" t="s">
        <v>168</v>
      </c>
      <c r="Y843" s="103" t="s">
        <v>169</v>
      </c>
      <c r="Z843" s="103" t="s">
        <v>170</v>
      </c>
      <c r="AA843" s="103" t="s">
        <v>47</v>
      </c>
      <c r="AB843" s="103" t="s">
        <v>171</v>
      </c>
      <c r="AC843" s="104" t="s">
        <v>172</v>
      </c>
    </row>
    <row r="844" spans="1:29" ht="25.5" customHeight="1" x14ac:dyDescent="0.35">
      <c r="A844" s="188"/>
      <c r="B844" s="190"/>
      <c r="C844" s="99" t="str">
        <f>IF(B844="","",IF(NOT(ISNUMBER(B844)),"DATA_PC invalida",IF(AND(ISNUMBER(parametros!$C$2),ISNUMBER(parametros!$D$2),B844&gt;=parametros!$C$2,B844&lt;=parametros!$D$2),"C0",IF(AND(ISNUMBER(parametros!$C$3),ISNUMBER(parametros!$D$3),B844&gt;=parametros!$C$3,B844&lt;=parametros!$D$3),"C1",IF(AND(ISNUMBER(parametros!$C$4),ISNUMBER(parametros!$D$4),B844&gt;=parametros!$C$4,B844&lt;=parametros!$D$4),"C2",IF(AND(ISNUMBER(parametros!$C$5),ISNUMBER(parametros!$D$5),B844&gt;=parametros!$C$5,B844&lt;=parametros!$D$5),"C3",IF(AND(ISNUMBER(parametros!$C$6),ISNUMBER(parametros!$D$6),B844&gt;=parametros!$C$6,B844&lt;=parametros!$D$6),"C4","Fora dos ciclos")))))))</f>
        <v/>
      </c>
      <c r="D844" s="100"/>
      <c r="E844" s="78" t="str">
        <f>IF(C844="","",IFERROR(VLOOKUP(C844,parametros!$A$11:$E$15,5,0),""))</f>
        <v/>
      </c>
      <c r="F844" s="79" t="str">
        <f t="shared" si="67"/>
        <v/>
      </c>
      <c r="G844" s="101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8"/>
      <c r="U844" s="218" t="str">
        <f t="shared" si="71"/>
        <v/>
      </c>
      <c r="V844" s="216" t="s">
        <v>47</v>
      </c>
      <c r="W844" s="102" t="s">
        <v>167</v>
      </c>
      <c r="X844" s="102" t="s">
        <v>168</v>
      </c>
      <c r="Y844" s="103" t="s">
        <v>169</v>
      </c>
      <c r="Z844" s="103" t="s">
        <v>170</v>
      </c>
      <c r="AA844" s="103" t="s">
        <v>47</v>
      </c>
      <c r="AB844" s="103" t="s">
        <v>171</v>
      </c>
      <c r="AC844" s="104" t="s">
        <v>172</v>
      </c>
    </row>
    <row r="845" spans="1:29" ht="25.5" customHeight="1" x14ac:dyDescent="0.35">
      <c r="A845" s="188"/>
      <c r="B845" s="190"/>
      <c r="C845" s="99" t="str">
        <f>IF(B845="","",IF(NOT(ISNUMBER(B845)),"DATA_PC invalida",IF(AND(ISNUMBER(parametros!$C$2),ISNUMBER(parametros!$D$2),B845&gt;=parametros!$C$2,B845&lt;=parametros!$D$2),"C0",IF(AND(ISNUMBER(parametros!$C$3),ISNUMBER(parametros!$D$3),B845&gt;=parametros!$C$3,B845&lt;=parametros!$D$3),"C1",IF(AND(ISNUMBER(parametros!$C$4),ISNUMBER(parametros!$D$4),B845&gt;=parametros!$C$4,B845&lt;=parametros!$D$4),"C2",IF(AND(ISNUMBER(parametros!$C$5),ISNUMBER(parametros!$D$5),B845&gt;=parametros!$C$5,B845&lt;=parametros!$D$5),"C3",IF(AND(ISNUMBER(parametros!$C$6),ISNUMBER(parametros!$D$6),B845&gt;=parametros!$C$6,B845&lt;=parametros!$D$6),"C4","Fora dos ciclos")))))))</f>
        <v/>
      </c>
      <c r="D845" s="100"/>
      <c r="E845" s="78" t="str">
        <f>IF(C845="","",IFERROR(VLOOKUP(C845,parametros!$A$11:$E$15,5,0),""))</f>
        <v/>
      </c>
      <c r="F845" s="79" t="str">
        <f t="shared" si="67"/>
        <v/>
      </c>
      <c r="G845" s="101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8"/>
      <c r="U845" s="218" t="str">
        <f t="shared" si="71"/>
        <v/>
      </c>
      <c r="V845" s="216" t="s">
        <v>47</v>
      </c>
      <c r="W845" s="102" t="s">
        <v>167</v>
      </c>
      <c r="X845" s="102" t="s">
        <v>168</v>
      </c>
      <c r="Y845" s="103" t="s">
        <v>169</v>
      </c>
      <c r="Z845" s="103" t="s">
        <v>170</v>
      </c>
      <c r="AA845" s="103" t="s">
        <v>47</v>
      </c>
      <c r="AB845" s="103" t="s">
        <v>171</v>
      </c>
      <c r="AC845" s="104" t="s">
        <v>172</v>
      </c>
    </row>
    <row r="846" spans="1:29" ht="25.5" customHeight="1" x14ac:dyDescent="0.35">
      <c r="A846" s="188"/>
      <c r="B846" s="190"/>
      <c r="C846" s="99" t="str">
        <f>IF(B846="","",IF(NOT(ISNUMBER(B846)),"DATA_PC invalida",IF(AND(ISNUMBER(parametros!$C$2),ISNUMBER(parametros!$D$2),B846&gt;=parametros!$C$2,B846&lt;=parametros!$D$2),"C0",IF(AND(ISNUMBER(parametros!$C$3),ISNUMBER(parametros!$D$3),B846&gt;=parametros!$C$3,B846&lt;=parametros!$D$3),"C1",IF(AND(ISNUMBER(parametros!$C$4),ISNUMBER(parametros!$D$4),B846&gt;=parametros!$C$4,B846&lt;=parametros!$D$4),"C2",IF(AND(ISNUMBER(parametros!$C$5),ISNUMBER(parametros!$D$5),B846&gt;=parametros!$C$5,B846&lt;=parametros!$D$5),"C3",IF(AND(ISNUMBER(parametros!$C$6),ISNUMBER(parametros!$D$6),B846&gt;=parametros!$C$6,B846&lt;=parametros!$D$6),"C4","Fora dos ciclos")))))))</f>
        <v/>
      </c>
      <c r="D846" s="100"/>
      <c r="E846" s="78" t="str">
        <f>IF(C846="","",IFERROR(VLOOKUP(C846,parametros!$A$11:$E$15,5,0),""))</f>
        <v/>
      </c>
      <c r="F846" s="79" t="str">
        <f t="shared" si="67"/>
        <v/>
      </c>
      <c r="G846" s="101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8"/>
      <c r="U846" s="218" t="str">
        <f t="shared" si="71"/>
        <v/>
      </c>
      <c r="V846" s="216" t="s">
        <v>47</v>
      </c>
      <c r="W846" s="102" t="s">
        <v>167</v>
      </c>
      <c r="X846" s="102" t="s">
        <v>168</v>
      </c>
      <c r="Y846" s="103" t="s">
        <v>169</v>
      </c>
      <c r="Z846" s="103" t="s">
        <v>170</v>
      </c>
      <c r="AA846" s="103" t="s">
        <v>47</v>
      </c>
      <c r="AB846" s="103" t="s">
        <v>171</v>
      </c>
      <c r="AC846" s="104" t="s">
        <v>172</v>
      </c>
    </row>
    <row r="847" spans="1:29" ht="25.5" customHeight="1" x14ac:dyDescent="0.35">
      <c r="A847" s="188"/>
      <c r="B847" s="190"/>
      <c r="C847" s="99" t="str">
        <f>IF(B847="","",IF(NOT(ISNUMBER(B847)),"DATA_PC invalida",IF(AND(ISNUMBER(parametros!$C$2),ISNUMBER(parametros!$D$2),B847&gt;=parametros!$C$2,B847&lt;=parametros!$D$2),"C0",IF(AND(ISNUMBER(parametros!$C$3),ISNUMBER(parametros!$D$3),B847&gt;=parametros!$C$3,B847&lt;=parametros!$D$3),"C1",IF(AND(ISNUMBER(parametros!$C$4),ISNUMBER(parametros!$D$4),B847&gt;=parametros!$C$4,B847&lt;=parametros!$D$4),"C2",IF(AND(ISNUMBER(parametros!$C$5),ISNUMBER(parametros!$D$5),B847&gt;=parametros!$C$5,B847&lt;=parametros!$D$5),"C3",IF(AND(ISNUMBER(parametros!$C$6),ISNUMBER(parametros!$D$6),B847&gt;=parametros!$C$6,B847&lt;=parametros!$D$6),"C4","Fora dos ciclos")))))))</f>
        <v/>
      </c>
      <c r="D847" s="100"/>
      <c r="E847" s="78" t="str">
        <f>IF(C847="","",IFERROR(VLOOKUP(C847,parametros!$A$11:$E$15,5,0),""))</f>
        <v/>
      </c>
      <c r="F847" s="79" t="str">
        <f t="shared" si="67"/>
        <v/>
      </c>
      <c r="G847" s="101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8"/>
      <c r="U847" s="218" t="str">
        <f t="shared" si="71"/>
        <v/>
      </c>
      <c r="V847" s="216" t="s">
        <v>47</v>
      </c>
      <c r="W847" s="102" t="s">
        <v>167</v>
      </c>
      <c r="X847" s="102" t="s">
        <v>168</v>
      </c>
      <c r="Y847" s="103" t="s">
        <v>169</v>
      </c>
      <c r="Z847" s="103" t="s">
        <v>170</v>
      </c>
      <c r="AA847" s="103" t="s">
        <v>47</v>
      </c>
      <c r="AB847" s="103" t="s">
        <v>171</v>
      </c>
      <c r="AC847" s="104" t="s">
        <v>172</v>
      </c>
    </row>
    <row r="848" spans="1:29" ht="25.5" customHeight="1" x14ac:dyDescent="0.35">
      <c r="A848" s="188"/>
      <c r="B848" s="190"/>
      <c r="C848" s="99" t="str">
        <f>IF(B848="","",IF(NOT(ISNUMBER(B848)),"DATA_PC invalida",IF(AND(ISNUMBER(parametros!$C$2),ISNUMBER(parametros!$D$2),B848&gt;=parametros!$C$2,B848&lt;=parametros!$D$2),"C0",IF(AND(ISNUMBER(parametros!$C$3),ISNUMBER(parametros!$D$3),B848&gt;=parametros!$C$3,B848&lt;=parametros!$D$3),"C1",IF(AND(ISNUMBER(parametros!$C$4),ISNUMBER(parametros!$D$4),B848&gt;=parametros!$C$4,B848&lt;=parametros!$D$4),"C2",IF(AND(ISNUMBER(parametros!$C$5),ISNUMBER(parametros!$D$5),B848&gt;=parametros!$C$5,B848&lt;=parametros!$D$5),"C3",IF(AND(ISNUMBER(parametros!$C$6),ISNUMBER(parametros!$D$6),B848&gt;=parametros!$C$6,B848&lt;=parametros!$D$6),"C4","Fora dos ciclos")))))))</f>
        <v/>
      </c>
      <c r="D848" s="100"/>
      <c r="E848" s="78" t="str">
        <f>IF(C848="","",IFERROR(VLOOKUP(C848,parametros!$A$11:$E$15,5,0),""))</f>
        <v/>
      </c>
      <c r="F848" s="79" t="str">
        <f t="shared" si="67"/>
        <v/>
      </c>
      <c r="G848" s="101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8"/>
      <c r="U848" s="218" t="str">
        <f t="shared" si="71"/>
        <v/>
      </c>
      <c r="V848" s="216" t="s">
        <v>47</v>
      </c>
      <c r="W848" s="102" t="s">
        <v>167</v>
      </c>
      <c r="X848" s="102" t="s">
        <v>168</v>
      </c>
      <c r="Y848" s="103" t="s">
        <v>169</v>
      </c>
      <c r="Z848" s="103" t="s">
        <v>170</v>
      </c>
      <c r="AA848" s="103" t="s">
        <v>47</v>
      </c>
      <c r="AB848" s="103" t="s">
        <v>171</v>
      </c>
      <c r="AC848" s="104" t="s">
        <v>172</v>
      </c>
    </row>
    <row r="849" spans="1:29" ht="25.5" customHeight="1" x14ac:dyDescent="0.35">
      <c r="A849" s="188"/>
      <c r="B849" s="190"/>
      <c r="C849" s="99" t="str">
        <f>IF(B849="","",IF(NOT(ISNUMBER(B849)),"DATA_PC invalida",IF(AND(ISNUMBER(parametros!$C$2),ISNUMBER(parametros!$D$2),B849&gt;=parametros!$C$2,B849&lt;=parametros!$D$2),"C0",IF(AND(ISNUMBER(parametros!$C$3),ISNUMBER(parametros!$D$3),B849&gt;=parametros!$C$3,B849&lt;=parametros!$D$3),"C1",IF(AND(ISNUMBER(parametros!$C$4),ISNUMBER(parametros!$D$4),B849&gt;=parametros!$C$4,B849&lt;=parametros!$D$4),"C2",IF(AND(ISNUMBER(parametros!$C$5),ISNUMBER(parametros!$D$5),B849&gt;=parametros!$C$5,B849&lt;=parametros!$D$5),"C3",IF(AND(ISNUMBER(parametros!$C$6),ISNUMBER(parametros!$D$6),B849&gt;=parametros!$C$6,B849&lt;=parametros!$D$6),"C4","Fora dos ciclos")))))))</f>
        <v/>
      </c>
      <c r="D849" s="100"/>
      <c r="E849" s="78" t="str">
        <f>IF(C849="","",IFERROR(VLOOKUP(C849,parametros!$A$11:$E$15,5,0),""))</f>
        <v/>
      </c>
      <c r="F849" s="79" t="str">
        <f t="shared" si="67"/>
        <v/>
      </c>
      <c r="G849" s="101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8"/>
      <c r="U849" s="218" t="str">
        <f t="shared" si="71"/>
        <v/>
      </c>
      <c r="V849" s="216" t="s">
        <v>47</v>
      </c>
      <c r="W849" s="102" t="s">
        <v>167</v>
      </c>
      <c r="X849" s="102" t="s">
        <v>168</v>
      </c>
      <c r="Y849" s="103" t="s">
        <v>169</v>
      </c>
      <c r="Z849" s="103" t="s">
        <v>170</v>
      </c>
      <c r="AA849" s="103" t="s">
        <v>47</v>
      </c>
      <c r="AB849" s="103" t="s">
        <v>171</v>
      </c>
      <c r="AC849" s="104" t="s">
        <v>172</v>
      </c>
    </row>
    <row r="850" spans="1:29" ht="25.5" customHeight="1" x14ac:dyDescent="0.35">
      <c r="A850" s="188"/>
      <c r="B850" s="190"/>
      <c r="C850" s="99" t="str">
        <f>IF(B850="","",IF(NOT(ISNUMBER(B850)),"DATA_PC invalida",IF(AND(ISNUMBER(parametros!$C$2),ISNUMBER(parametros!$D$2),B850&gt;=parametros!$C$2,B850&lt;=parametros!$D$2),"C0",IF(AND(ISNUMBER(parametros!$C$3),ISNUMBER(parametros!$D$3),B850&gt;=parametros!$C$3,B850&lt;=parametros!$D$3),"C1",IF(AND(ISNUMBER(parametros!$C$4),ISNUMBER(parametros!$D$4),B850&gt;=parametros!$C$4,B850&lt;=parametros!$D$4),"C2",IF(AND(ISNUMBER(parametros!$C$5),ISNUMBER(parametros!$D$5),B850&gt;=parametros!$C$5,B850&lt;=parametros!$D$5),"C3",IF(AND(ISNUMBER(parametros!$C$6),ISNUMBER(parametros!$D$6),B850&gt;=parametros!$C$6,B850&lt;=parametros!$D$6),"C4","Fora dos ciclos")))))))</f>
        <v/>
      </c>
      <c r="D850" s="100"/>
      <c r="E850" s="78" t="str">
        <f>IF(C850="","",IFERROR(VLOOKUP(C850,parametros!$A$11:$E$15,5,0),""))</f>
        <v/>
      </c>
      <c r="F850" s="79" t="str">
        <f t="shared" si="67"/>
        <v/>
      </c>
      <c r="G850" s="101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8"/>
      <c r="U850" s="218" t="str">
        <f t="shared" si="71"/>
        <v/>
      </c>
      <c r="V850" s="216" t="s">
        <v>47</v>
      </c>
      <c r="W850" s="102" t="s">
        <v>167</v>
      </c>
      <c r="X850" s="102" t="s">
        <v>168</v>
      </c>
      <c r="Y850" s="103" t="s">
        <v>169</v>
      </c>
      <c r="Z850" s="103" t="s">
        <v>170</v>
      </c>
      <c r="AA850" s="103" t="s">
        <v>47</v>
      </c>
      <c r="AB850" s="103" t="s">
        <v>171</v>
      </c>
      <c r="AC850" s="104" t="s">
        <v>172</v>
      </c>
    </row>
    <row r="851" spans="1:29" ht="25.5" customHeight="1" x14ac:dyDescent="0.35">
      <c r="A851" s="188"/>
      <c r="B851" s="190"/>
      <c r="C851" s="99" t="str">
        <f>IF(B851="","",IF(NOT(ISNUMBER(B851)),"DATA_PC invalida",IF(AND(ISNUMBER(parametros!$C$2),ISNUMBER(parametros!$D$2),B851&gt;=parametros!$C$2,B851&lt;=parametros!$D$2),"C0",IF(AND(ISNUMBER(parametros!$C$3),ISNUMBER(parametros!$D$3),B851&gt;=parametros!$C$3,B851&lt;=parametros!$D$3),"C1",IF(AND(ISNUMBER(parametros!$C$4),ISNUMBER(parametros!$D$4),B851&gt;=parametros!$C$4,B851&lt;=parametros!$D$4),"C2",IF(AND(ISNUMBER(parametros!$C$5),ISNUMBER(parametros!$D$5),B851&gt;=parametros!$C$5,B851&lt;=parametros!$D$5),"C3",IF(AND(ISNUMBER(parametros!$C$6),ISNUMBER(parametros!$D$6),B851&gt;=parametros!$C$6,B851&lt;=parametros!$D$6),"C4","Fora dos ciclos")))))))</f>
        <v/>
      </c>
      <c r="D851" s="100"/>
      <c r="E851" s="78" t="str">
        <f>IF(C851="","",IFERROR(VLOOKUP(C851,parametros!$A$11:$E$15,5,0),""))</f>
        <v/>
      </c>
      <c r="F851" s="79" t="str">
        <f t="shared" si="67"/>
        <v/>
      </c>
      <c r="G851" s="101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8"/>
      <c r="U851" s="218" t="str">
        <f t="shared" si="71"/>
        <v/>
      </c>
      <c r="V851" s="216" t="s">
        <v>47</v>
      </c>
      <c r="W851" s="102" t="s">
        <v>167</v>
      </c>
      <c r="X851" s="102" t="s">
        <v>168</v>
      </c>
      <c r="Y851" s="103" t="s">
        <v>169</v>
      </c>
      <c r="Z851" s="103" t="s">
        <v>170</v>
      </c>
      <c r="AA851" s="103" t="s">
        <v>47</v>
      </c>
      <c r="AB851" s="103" t="s">
        <v>171</v>
      </c>
      <c r="AC851" s="104" t="s">
        <v>172</v>
      </c>
    </row>
    <row r="852" spans="1:29" ht="25.5" customHeight="1" x14ac:dyDescent="0.35">
      <c r="A852" s="188"/>
      <c r="B852" s="190"/>
      <c r="C852" s="99" t="str">
        <f>IF(B852="","",IF(NOT(ISNUMBER(B852)),"DATA_PC invalida",IF(AND(ISNUMBER(parametros!$C$2),ISNUMBER(parametros!$D$2),B852&gt;=parametros!$C$2,B852&lt;=parametros!$D$2),"C0",IF(AND(ISNUMBER(parametros!$C$3),ISNUMBER(parametros!$D$3),B852&gt;=parametros!$C$3,B852&lt;=parametros!$D$3),"C1",IF(AND(ISNUMBER(parametros!$C$4),ISNUMBER(parametros!$D$4),B852&gt;=parametros!$C$4,B852&lt;=parametros!$D$4),"C2",IF(AND(ISNUMBER(parametros!$C$5),ISNUMBER(parametros!$D$5),B852&gt;=parametros!$C$5,B852&lt;=parametros!$D$5),"C3",IF(AND(ISNUMBER(parametros!$C$6),ISNUMBER(parametros!$D$6),B852&gt;=parametros!$C$6,B852&lt;=parametros!$D$6),"C4","Fora dos ciclos")))))))</f>
        <v/>
      </c>
      <c r="D852" s="100"/>
      <c r="E852" s="78" t="str">
        <f>IF(C852="","",IFERROR(VLOOKUP(C852,parametros!$A$11:$E$15,5,0),""))</f>
        <v/>
      </c>
      <c r="F852" s="79" t="str">
        <f t="shared" si="67"/>
        <v/>
      </c>
      <c r="G852" s="101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8"/>
      <c r="U852" s="218" t="str">
        <f t="shared" si="71"/>
        <v/>
      </c>
      <c r="V852" s="216" t="s">
        <v>47</v>
      </c>
      <c r="W852" s="102" t="s">
        <v>167</v>
      </c>
      <c r="X852" s="102" t="s">
        <v>168</v>
      </c>
      <c r="Y852" s="103" t="s">
        <v>169</v>
      </c>
      <c r="Z852" s="103" t="s">
        <v>170</v>
      </c>
      <c r="AA852" s="103" t="s">
        <v>47</v>
      </c>
      <c r="AB852" s="103" t="s">
        <v>171</v>
      </c>
      <c r="AC852" s="104" t="s">
        <v>172</v>
      </c>
    </row>
    <row r="853" spans="1:29" ht="25.5" customHeight="1" x14ac:dyDescent="0.35">
      <c r="A853" s="188"/>
      <c r="B853" s="190"/>
      <c r="C853" s="99" t="str">
        <f>IF(B853="","",IF(NOT(ISNUMBER(B853)),"DATA_PC invalida",IF(AND(ISNUMBER(parametros!$C$2),ISNUMBER(parametros!$D$2),B853&gt;=parametros!$C$2,B853&lt;=parametros!$D$2),"C0",IF(AND(ISNUMBER(parametros!$C$3),ISNUMBER(parametros!$D$3),B853&gt;=parametros!$C$3,B853&lt;=parametros!$D$3),"C1",IF(AND(ISNUMBER(parametros!$C$4),ISNUMBER(parametros!$D$4),B853&gt;=parametros!$C$4,B853&lt;=parametros!$D$4),"C2",IF(AND(ISNUMBER(parametros!$C$5),ISNUMBER(parametros!$D$5),B853&gt;=parametros!$C$5,B853&lt;=parametros!$D$5),"C3",IF(AND(ISNUMBER(parametros!$C$6),ISNUMBER(parametros!$D$6),B853&gt;=parametros!$C$6,B853&lt;=parametros!$D$6),"C4","Fora dos ciclos")))))))</f>
        <v/>
      </c>
      <c r="D853" s="100"/>
      <c r="E853" s="78" t="str">
        <f>IF(C853="","",IFERROR(VLOOKUP(C853,parametros!$A$11:$E$15,5,0),""))</f>
        <v/>
      </c>
      <c r="F853" s="79" t="str">
        <f t="shared" si="67"/>
        <v/>
      </c>
      <c r="G853" s="101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8"/>
      <c r="U853" s="218" t="str">
        <f t="shared" si="71"/>
        <v/>
      </c>
      <c r="V853" s="216" t="s">
        <v>47</v>
      </c>
      <c r="W853" s="102" t="s">
        <v>167</v>
      </c>
      <c r="X853" s="102" t="s">
        <v>168</v>
      </c>
      <c r="Y853" s="103" t="s">
        <v>169</v>
      </c>
      <c r="Z853" s="103" t="s">
        <v>170</v>
      </c>
      <c r="AA853" s="103" t="s">
        <v>47</v>
      </c>
      <c r="AB853" s="103" t="s">
        <v>171</v>
      </c>
      <c r="AC853" s="104" t="s">
        <v>172</v>
      </c>
    </row>
    <row r="854" spans="1:29" ht="25.5" customHeight="1" x14ac:dyDescent="0.35">
      <c r="A854" s="188"/>
      <c r="B854" s="190"/>
      <c r="C854" s="99" t="str">
        <f>IF(B854="","",IF(NOT(ISNUMBER(B854)),"DATA_PC invalida",IF(AND(ISNUMBER(parametros!$C$2),ISNUMBER(parametros!$D$2),B854&gt;=parametros!$C$2,B854&lt;=parametros!$D$2),"C0",IF(AND(ISNUMBER(parametros!$C$3),ISNUMBER(parametros!$D$3),B854&gt;=parametros!$C$3,B854&lt;=parametros!$D$3),"C1",IF(AND(ISNUMBER(parametros!$C$4),ISNUMBER(parametros!$D$4),B854&gt;=parametros!$C$4,B854&lt;=parametros!$D$4),"C2",IF(AND(ISNUMBER(parametros!$C$5),ISNUMBER(parametros!$D$5),B854&gt;=parametros!$C$5,B854&lt;=parametros!$D$5),"C3",IF(AND(ISNUMBER(parametros!$C$6),ISNUMBER(parametros!$D$6),B854&gt;=parametros!$C$6,B854&lt;=parametros!$D$6),"C4","Fora dos ciclos")))))))</f>
        <v/>
      </c>
      <c r="D854" s="100"/>
      <c r="E854" s="78" t="str">
        <f>IF(C854="","",IFERROR(VLOOKUP(C854,parametros!$A$11:$E$15,5,0),""))</f>
        <v/>
      </c>
      <c r="F854" s="79" t="str">
        <f t="shared" si="67"/>
        <v/>
      </c>
      <c r="G854" s="101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8"/>
      <c r="U854" s="218" t="str">
        <f t="shared" si="71"/>
        <v/>
      </c>
      <c r="V854" s="216" t="s">
        <v>47</v>
      </c>
      <c r="W854" s="102" t="s">
        <v>167</v>
      </c>
      <c r="X854" s="102" t="s">
        <v>168</v>
      </c>
      <c r="Y854" s="103" t="s">
        <v>169</v>
      </c>
      <c r="Z854" s="103" t="s">
        <v>170</v>
      </c>
      <c r="AA854" s="103" t="s">
        <v>47</v>
      </c>
      <c r="AB854" s="103" t="s">
        <v>171</v>
      </c>
      <c r="AC854" s="104" t="s">
        <v>172</v>
      </c>
    </row>
    <row r="855" spans="1:29" ht="25.5" customHeight="1" x14ac:dyDescent="0.35">
      <c r="A855" s="188"/>
      <c r="B855" s="190"/>
      <c r="C855" s="99" t="str">
        <f>IF(B855="","",IF(NOT(ISNUMBER(B855)),"DATA_PC invalida",IF(AND(ISNUMBER(parametros!$C$2),ISNUMBER(parametros!$D$2),B855&gt;=parametros!$C$2,B855&lt;=parametros!$D$2),"C0",IF(AND(ISNUMBER(parametros!$C$3),ISNUMBER(parametros!$D$3),B855&gt;=parametros!$C$3,B855&lt;=parametros!$D$3),"C1",IF(AND(ISNUMBER(parametros!$C$4),ISNUMBER(parametros!$D$4),B855&gt;=parametros!$C$4,B855&lt;=parametros!$D$4),"C2",IF(AND(ISNUMBER(parametros!$C$5),ISNUMBER(parametros!$D$5),B855&gt;=parametros!$C$5,B855&lt;=parametros!$D$5),"C3",IF(AND(ISNUMBER(parametros!$C$6),ISNUMBER(parametros!$D$6),B855&gt;=parametros!$C$6,B855&lt;=parametros!$D$6),"C4","Fora dos ciclos")))))))</f>
        <v/>
      </c>
      <c r="D855" s="100"/>
      <c r="E855" s="78" t="str">
        <f>IF(C855="","",IFERROR(VLOOKUP(C855,parametros!$A$11:$E$15,5,0),""))</f>
        <v/>
      </c>
      <c r="F855" s="79" t="str">
        <f t="shared" si="67"/>
        <v/>
      </c>
      <c r="G855" s="101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8"/>
      <c r="U855" s="218" t="str">
        <f t="shared" si="71"/>
        <v/>
      </c>
      <c r="V855" s="216" t="s">
        <v>47</v>
      </c>
      <c r="W855" s="102" t="s">
        <v>167</v>
      </c>
      <c r="X855" s="102" t="s">
        <v>168</v>
      </c>
      <c r="Y855" s="103" t="s">
        <v>169</v>
      </c>
      <c r="Z855" s="103" t="s">
        <v>170</v>
      </c>
      <c r="AA855" s="103" t="s">
        <v>47</v>
      </c>
      <c r="AB855" s="103" t="s">
        <v>171</v>
      </c>
      <c r="AC855" s="104" t="s">
        <v>172</v>
      </c>
    </row>
    <row r="856" spans="1:29" ht="25.5" customHeight="1" x14ac:dyDescent="0.35">
      <c r="A856" s="188"/>
      <c r="B856" s="190"/>
      <c r="C856" s="99" t="str">
        <f>IF(B856="","",IF(NOT(ISNUMBER(B856)),"DATA_PC invalida",IF(AND(ISNUMBER(parametros!$C$2),ISNUMBER(parametros!$D$2),B856&gt;=parametros!$C$2,B856&lt;=parametros!$D$2),"C0",IF(AND(ISNUMBER(parametros!$C$3),ISNUMBER(parametros!$D$3),B856&gt;=parametros!$C$3,B856&lt;=parametros!$D$3),"C1",IF(AND(ISNUMBER(parametros!$C$4),ISNUMBER(parametros!$D$4),B856&gt;=parametros!$C$4,B856&lt;=parametros!$D$4),"C2",IF(AND(ISNUMBER(parametros!$C$5),ISNUMBER(parametros!$D$5),B856&gt;=parametros!$C$5,B856&lt;=parametros!$D$5),"C3",IF(AND(ISNUMBER(parametros!$C$6),ISNUMBER(parametros!$D$6),B856&gt;=parametros!$C$6,B856&lt;=parametros!$D$6),"C4","Fora dos ciclos")))))))</f>
        <v/>
      </c>
      <c r="D856" s="100"/>
      <c r="E856" s="78" t="str">
        <f>IF(C856="","",IFERROR(VLOOKUP(C856,parametros!$A$11:$E$15,5,0),""))</f>
        <v/>
      </c>
      <c r="F856" s="79" t="str">
        <f t="shared" si="67"/>
        <v/>
      </c>
      <c r="G856" s="101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8"/>
      <c r="U856" s="218" t="str">
        <f t="shared" si="71"/>
        <v/>
      </c>
      <c r="V856" s="216" t="s">
        <v>47</v>
      </c>
      <c r="W856" s="102" t="s">
        <v>167</v>
      </c>
      <c r="X856" s="102" t="s">
        <v>168</v>
      </c>
      <c r="Y856" s="103" t="s">
        <v>169</v>
      </c>
      <c r="Z856" s="103" t="s">
        <v>170</v>
      </c>
      <c r="AA856" s="103" t="s">
        <v>47</v>
      </c>
      <c r="AB856" s="103" t="s">
        <v>171</v>
      </c>
      <c r="AC856" s="104" t="s">
        <v>172</v>
      </c>
    </row>
    <row r="857" spans="1:29" ht="25.5" customHeight="1" x14ac:dyDescent="0.35">
      <c r="A857" s="188"/>
      <c r="B857" s="190"/>
      <c r="C857" s="99" t="str">
        <f>IF(B857="","",IF(NOT(ISNUMBER(B857)),"DATA_PC invalida",IF(AND(ISNUMBER(parametros!$C$2),ISNUMBER(parametros!$D$2),B857&gt;=parametros!$C$2,B857&lt;=parametros!$D$2),"C0",IF(AND(ISNUMBER(parametros!$C$3),ISNUMBER(parametros!$D$3),B857&gt;=parametros!$C$3,B857&lt;=parametros!$D$3),"C1",IF(AND(ISNUMBER(parametros!$C$4),ISNUMBER(parametros!$D$4),B857&gt;=parametros!$C$4,B857&lt;=parametros!$D$4),"C2",IF(AND(ISNUMBER(parametros!$C$5),ISNUMBER(parametros!$D$5),B857&gt;=parametros!$C$5,B857&lt;=parametros!$D$5),"C3",IF(AND(ISNUMBER(parametros!$C$6),ISNUMBER(parametros!$D$6),B857&gt;=parametros!$C$6,B857&lt;=parametros!$D$6),"C4","Fora dos ciclos")))))))</f>
        <v/>
      </c>
      <c r="D857" s="100"/>
      <c r="E857" s="78" t="str">
        <f>IF(C857="","",IFERROR(VLOOKUP(C857,parametros!$A$11:$E$15,5,0),""))</f>
        <v/>
      </c>
      <c r="F857" s="79" t="str">
        <f t="shared" si="67"/>
        <v/>
      </c>
      <c r="G857" s="101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8"/>
      <c r="U857" s="218" t="str">
        <f t="shared" si="71"/>
        <v/>
      </c>
      <c r="V857" s="216" t="s">
        <v>47</v>
      </c>
      <c r="W857" s="102" t="s">
        <v>167</v>
      </c>
      <c r="X857" s="102" t="s">
        <v>168</v>
      </c>
      <c r="Y857" s="103" t="s">
        <v>169</v>
      </c>
      <c r="Z857" s="103" t="s">
        <v>170</v>
      </c>
      <c r="AA857" s="103" t="s">
        <v>47</v>
      </c>
      <c r="AB857" s="103" t="s">
        <v>171</v>
      </c>
      <c r="AC857" s="104" t="s">
        <v>172</v>
      </c>
    </row>
    <row r="858" spans="1:29" ht="25.5" customHeight="1" x14ac:dyDescent="0.35">
      <c r="A858" s="188"/>
      <c r="B858" s="190"/>
      <c r="C858" s="99" t="str">
        <f>IF(B858="","",IF(NOT(ISNUMBER(B858)),"DATA_PC invalida",IF(AND(ISNUMBER(parametros!$C$2),ISNUMBER(parametros!$D$2),B858&gt;=parametros!$C$2,B858&lt;=parametros!$D$2),"C0",IF(AND(ISNUMBER(parametros!$C$3),ISNUMBER(parametros!$D$3),B858&gt;=parametros!$C$3,B858&lt;=parametros!$D$3),"C1",IF(AND(ISNUMBER(parametros!$C$4),ISNUMBER(parametros!$D$4),B858&gt;=parametros!$C$4,B858&lt;=parametros!$D$4),"C2",IF(AND(ISNUMBER(parametros!$C$5),ISNUMBER(parametros!$D$5),B858&gt;=parametros!$C$5,B858&lt;=parametros!$D$5),"C3",IF(AND(ISNUMBER(parametros!$C$6),ISNUMBER(parametros!$D$6),B858&gt;=parametros!$C$6,B858&lt;=parametros!$D$6),"C4","Fora dos ciclos")))))))</f>
        <v/>
      </c>
      <c r="D858" s="100"/>
      <c r="E858" s="78" t="str">
        <f>IF(C858="","",IFERROR(VLOOKUP(C858,parametros!$A$11:$E$15,5,0),""))</f>
        <v/>
      </c>
      <c r="F858" s="79" t="str">
        <f t="shared" si="67"/>
        <v/>
      </c>
      <c r="G858" s="101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8"/>
      <c r="U858" s="218" t="str">
        <f t="shared" si="71"/>
        <v/>
      </c>
      <c r="V858" s="216" t="s">
        <v>47</v>
      </c>
      <c r="W858" s="102" t="s">
        <v>167</v>
      </c>
      <c r="X858" s="102" t="s">
        <v>168</v>
      </c>
      <c r="Y858" s="103" t="s">
        <v>169</v>
      </c>
      <c r="Z858" s="103" t="s">
        <v>170</v>
      </c>
      <c r="AA858" s="103" t="s">
        <v>47</v>
      </c>
      <c r="AB858" s="103" t="s">
        <v>171</v>
      </c>
      <c r="AC858" s="104" t="s">
        <v>172</v>
      </c>
    </row>
    <row r="859" spans="1:29" ht="25.5" customHeight="1" x14ac:dyDescent="0.35">
      <c r="A859" s="188"/>
      <c r="B859" s="190"/>
      <c r="C859" s="99" t="str">
        <f>IF(B859="","",IF(NOT(ISNUMBER(B859)),"DATA_PC invalida",IF(AND(ISNUMBER(parametros!$C$2),ISNUMBER(parametros!$D$2),B859&gt;=parametros!$C$2,B859&lt;=parametros!$D$2),"C0",IF(AND(ISNUMBER(parametros!$C$3),ISNUMBER(parametros!$D$3),B859&gt;=parametros!$C$3,B859&lt;=parametros!$D$3),"C1",IF(AND(ISNUMBER(parametros!$C$4),ISNUMBER(parametros!$D$4),B859&gt;=parametros!$C$4,B859&lt;=parametros!$D$4),"C2",IF(AND(ISNUMBER(parametros!$C$5),ISNUMBER(parametros!$D$5),B859&gt;=parametros!$C$5,B859&lt;=parametros!$D$5),"C3",IF(AND(ISNUMBER(parametros!$C$6),ISNUMBER(parametros!$D$6),B859&gt;=parametros!$C$6,B859&lt;=parametros!$D$6),"C4","Fora dos ciclos")))))))</f>
        <v/>
      </c>
      <c r="D859" s="100"/>
      <c r="E859" s="78" t="str">
        <f>IF(C859="","",IFERROR(VLOOKUP(C859,parametros!$A$11:$E$15,5,0),""))</f>
        <v/>
      </c>
      <c r="F859" s="79" t="str">
        <f t="shared" si="67"/>
        <v/>
      </c>
      <c r="G859" s="101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8"/>
      <c r="U859" s="218" t="str">
        <f t="shared" si="71"/>
        <v/>
      </c>
      <c r="V859" s="216" t="s">
        <v>47</v>
      </c>
      <c r="W859" s="102" t="s">
        <v>167</v>
      </c>
      <c r="X859" s="102" t="s">
        <v>168</v>
      </c>
      <c r="Y859" s="103" t="s">
        <v>169</v>
      </c>
      <c r="Z859" s="103" t="s">
        <v>170</v>
      </c>
      <c r="AA859" s="103" t="s">
        <v>47</v>
      </c>
      <c r="AB859" s="103" t="s">
        <v>171</v>
      </c>
      <c r="AC859" s="104" t="s">
        <v>172</v>
      </c>
    </row>
    <row r="860" spans="1:29" ht="25.5" customHeight="1" x14ac:dyDescent="0.35">
      <c r="A860" s="188"/>
      <c r="B860" s="190"/>
      <c r="C860" s="99" t="str">
        <f>IF(B860="","",IF(NOT(ISNUMBER(B860)),"DATA_PC invalida",IF(AND(ISNUMBER(parametros!$C$2),ISNUMBER(parametros!$D$2),B860&gt;=parametros!$C$2,B860&lt;=parametros!$D$2),"C0",IF(AND(ISNUMBER(parametros!$C$3),ISNUMBER(parametros!$D$3),B860&gt;=parametros!$C$3,B860&lt;=parametros!$D$3),"C1",IF(AND(ISNUMBER(parametros!$C$4),ISNUMBER(parametros!$D$4),B860&gt;=parametros!$C$4,B860&lt;=parametros!$D$4),"C2",IF(AND(ISNUMBER(parametros!$C$5),ISNUMBER(parametros!$D$5),B860&gt;=parametros!$C$5,B860&lt;=parametros!$D$5),"C3",IF(AND(ISNUMBER(parametros!$C$6),ISNUMBER(parametros!$D$6),B860&gt;=parametros!$C$6,B860&lt;=parametros!$D$6),"C4","Fora dos ciclos")))))))</f>
        <v/>
      </c>
      <c r="D860" s="100"/>
      <c r="E860" s="78" t="str">
        <f>IF(C860="","",IFERROR(VLOOKUP(C860,parametros!$A$11:$E$15,5,0),""))</f>
        <v/>
      </c>
      <c r="F860" s="79" t="str">
        <f t="shared" si="67"/>
        <v/>
      </c>
      <c r="G860" s="101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8"/>
      <c r="U860" s="218" t="str">
        <f t="shared" si="71"/>
        <v/>
      </c>
      <c r="V860" s="216" t="s">
        <v>47</v>
      </c>
      <c r="W860" s="102" t="s">
        <v>167</v>
      </c>
      <c r="X860" s="102" t="s">
        <v>168</v>
      </c>
      <c r="Y860" s="103" t="s">
        <v>169</v>
      </c>
      <c r="Z860" s="103" t="s">
        <v>170</v>
      </c>
      <c r="AA860" s="103" t="s">
        <v>47</v>
      </c>
      <c r="AB860" s="103" t="s">
        <v>171</v>
      </c>
      <c r="AC860" s="104" t="s">
        <v>172</v>
      </c>
    </row>
    <row r="861" spans="1:29" ht="25.5" customHeight="1" x14ac:dyDescent="0.35">
      <c r="A861" s="188"/>
      <c r="B861" s="190"/>
      <c r="C861" s="99" t="str">
        <f>IF(B861="","",IF(NOT(ISNUMBER(B861)),"DATA_PC invalida",IF(AND(ISNUMBER(parametros!$C$2),ISNUMBER(parametros!$D$2),B861&gt;=parametros!$C$2,B861&lt;=parametros!$D$2),"C0",IF(AND(ISNUMBER(parametros!$C$3),ISNUMBER(parametros!$D$3),B861&gt;=parametros!$C$3,B861&lt;=parametros!$D$3),"C1",IF(AND(ISNUMBER(parametros!$C$4),ISNUMBER(parametros!$D$4),B861&gt;=parametros!$C$4,B861&lt;=parametros!$D$4),"C2",IF(AND(ISNUMBER(parametros!$C$5),ISNUMBER(parametros!$D$5),B861&gt;=parametros!$C$5,B861&lt;=parametros!$D$5),"C3",IF(AND(ISNUMBER(parametros!$C$6),ISNUMBER(parametros!$D$6),B861&gt;=parametros!$C$6,B861&lt;=parametros!$D$6),"C4","Fora dos ciclos")))))))</f>
        <v/>
      </c>
      <c r="D861" s="100"/>
      <c r="E861" s="78" t="str">
        <f>IF(C861="","",IFERROR(VLOOKUP(C861,parametros!$A$11:$E$15,5,0),""))</f>
        <v/>
      </c>
      <c r="F861" s="79" t="str">
        <f t="shared" si="67"/>
        <v/>
      </c>
      <c r="G861" s="101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8"/>
      <c r="U861" s="218" t="str">
        <f t="shared" si="71"/>
        <v/>
      </c>
      <c r="V861" s="216" t="s">
        <v>47</v>
      </c>
      <c r="W861" s="102" t="s">
        <v>167</v>
      </c>
      <c r="X861" s="102" t="s">
        <v>168</v>
      </c>
      <c r="Y861" s="103" t="s">
        <v>169</v>
      </c>
      <c r="Z861" s="103" t="s">
        <v>170</v>
      </c>
      <c r="AA861" s="103" t="s">
        <v>47</v>
      </c>
      <c r="AB861" s="103" t="s">
        <v>171</v>
      </c>
      <c r="AC861" s="104" t="s">
        <v>172</v>
      </c>
    </row>
    <row r="862" spans="1:29" ht="25.5" customHeight="1" x14ac:dyDescent="0.35">
      <c r="A862" s="188"/>
      <c r="B862" s="190"/>
      <c r="C862" s="99" t="str">
        <f>IF(B862="","",IF(NOT(ISNUMBER(B862)),"DATA_PC invalida",IF(AND(ISNUMBER(parametros!$C$2),ISNUMBER(parametros!$D$2),B862&gt;=parametros!$C$2,B862&lt;=parametros!$D$2),"C0",IF(AND(ISNUMBER(parametros!$C$3),ISNUMBER(parametros!$D$3),B862&gt;=parametros!$C$3,B862&lt;=parametros!$D$3),"C1",IF(AND(ISNUMBER(parametros!$C$4),ISNUMBER(parametros!$D$4),B862&gt;=parametros!$C$4,B862&lt;=parametros!$D$4),"C2",IF(AND(ISNUMBER(parametros!$C$5),ISNUMBER(parametros!$D$5),B862&gt;=parametros!$C$5,B862&lt;=parametros!$D$5),"C3",IF(AND(ISNUMBER(parametros!$C$6),ISNUMBER(parametros!$D$6),B862&gt;=parametros!$C$6,B862&lt;=parametros!$D$6),"C4","Fora dos ciclos")))))))</f>
        <v/>
      </c>
      <c r="D862" s="100"/>
      <c r="E862" s="78" t="str">
        <f>IF(C862="","",IFERROR(VLOOKUP(C862,parametros!$A$11:$E$15,5,0),""))</f>
        <v/>
      </c>
      <c r="F862" s="79" t="str">
        <f t="shared" si="67"/>
        <v/>
      </c>
      <c r="G862" s="101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8"/>
      <c r="U862" s="218" t="str">
        <f t="shared" si="71"/>
        <v/>
      </c>
      <c r="V862" s="216" t="s">
        <v>47</v>
      </c>
      <c r="W862" s="102" t="s">
        <v>167</v>
      </c>
      <c r="X862" s="102" t="s">
        <v>168</v>
      </c>
      <c r="Y862" s="103" t="s">
        <v>169</v>
      </c>
      <c r="Z862" s="103" t="s">
        <v>170</v>
      </c>
      <c r="AA862" s="103" t="s">
        <v>47</v>
      </c>
      <c r="AB862" s="103" t="s">
        <v>171</v>
      </c>
      <c r="AC862" s="104" t="s">
        <v>172</v>
      </c>
    </row>
    <row r="863" spans="1:29" ht="25.5" customHeight="1" x14ac:dyDescent="0.35">
      <c r="A863" s="188"/>
      <c r="B863" s="190"/>
      <c r="C863" s="99" t="str">
        <f>IF(B863="","",IF(NOT(ISNUMBER(B863)),"DATA_PC invalida",IF(AND(ISNUMBER(parametros!$C$2),ISNUMBER(parametros!$D$2),B863&gt;=parametros!$C$2,B863&lt;=parametros!$D$2),"C0",IF(AND(ISNUMBER(parametros!$C$3),ISNUMBER(parametros!$D$3),B863&gt;=parametros!$C$3,B863&lt;=parametros!$D$3),"C1",IF(AND(ISNUMBER(parametros!$C$4),ISNUMBER(parametros!$D$4),B863&gt;=parametros!$C$4,B863&lt;=parametros!$D$4),"C2",IF(AND(ISNUMBER(parametros!$C$5),ISNUMBER(parametros!$D$5),B863&gt;=parametros!$C$5,B863&lt;=parametros!$D$5),"C3",IF(AND(ISNUMBER(parametros!$C$6),ISNUMBER(parametros!$D$6),B863&gt;=parametros!$C$6,B863&lt;=parametros!$D$6),"C4","Fora dos ciclos")))))))</f>
        <v/>
      </c>
      <c r="D863" s="100"/>
      <c r="E863" s="78" t="str">
        <f>IF(C863="","",IFERROR(VLOOKUP(C863,parametros!$A$11:$E$15,5,0),""))</f>
        <v/>
      </c>
      <c r="F863" s="79" t="str">
        <f t="shared" si="67"/>
        <v/>
      </c>
      <c r="G863" s="101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8"/>
      <c r="U863" s="218" t="str">
        <f t="shared" si="71"/>
        <v/>
      </c>
      <c r="V863" s="216" t="s">
        <v>47</v>
      </c>
      <c r="W863" s="102" t="s">
        <v>167</v>
      </c>
      <c r="X863" s="102" t="s">
        <v>168</v>
      </c>
      <c r="Y863" s="103" t="s">
        <v>169</v>
      </c>
      <c r="Z863" s="103" t="s">
        <v>170</v>
      </c>
      <c r="AA863" s="103" t="s">
        <v>47</v>
      </c>
      <c r="AB863" s="103" t="s">
        <v>171</v>
      </c>
      <c r="AC863" s="104" t="s">
        <v>172</v>
      </c>
    </row>
    <row r="864" spans="1:29" ht="25.5" customHeight="1" x14ac:dyDescent="0.35">
      <c r="A864" s="188"/>
      <c r="B864" s="190"/>
      <c r="C864" s="99" t="str">
        <f>IF(B864="","",IF(NOT(ISNUMBER(B864)),"DATA_PC invalida",IF(AND(ISNUMBER(parametros!$C$2),ISNUMBER(parametros!$D$2),B864&gt;=parametros!$C$2,B864&lt;=parametros!$D$2),"C0",IF(AND(ISNUMBER(parametros!$C$3),ISNUMBER(parametros!$D$3),B864&gt;=parametros!$C$3,B864&lt;=parametros!$D$3),"C1",IF(AND(ISNUMBER(parametros!$C$4),ISNUMBER(parametros!$D$4),B864&gt;=parametros!$C$4,B864&lt;=parametros!$D$4),"C2",IF(AND(ISNUMBER(parametros!$C$5),ISNUMBER(parametros!$D$5),B864&gt;=parametros!$C$5,B864&lt;=parametros!$D$5),"C3",IF(AND(ISNUMBER(parametros!$C$6),ISNUMBER(parametros!$D$6),B864&gt;=parametros!$C$6,B864&lt;=parametros!$D$6),"C4","Fora dos ciclos")))))))</f>
        <v/>
      </c>
      <c r="D864" s="100"/>
      <c r="E864" s="78" t="str">
        <f>IF(C864="","",IFERROR(VLOOKUP(C864,parametros!$A$11:$E$15,5,0),""))</f>
        <v/>
      </c>
      <c r="F864" s="79" t="str">
        <f t="shared" si="67"/>
        <v/>
      </c>
      <c r="G864" s="101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8"/>
      <c r="U864" s="218" t="str">
        <f t="shared" si="71"/>
        <v/>
      </c>
      <c r="V864" s="216" t="s">
        <v>47</v>
      </c>
      <c r="W864" s="102" t="s">
        <v>167</v>
      </c>
      <c r="X864" s="102" t="s">
        <v>168</v>
      </c>
      <c r="Y864" s="103" t="s">
        <v>169</v>
      </c>
      <c r="Z864" s="103" t="s">
        <v>170</v>
      </c>
      <c r="AA864" s="103" t="s">
        <v>47</v>
      </c>
      <c r="AB864" s="103" t="s">
        <v>171</v>
      </c>
      <c r="AC864" s="104" t="s">
        <v>172</v>
      </c>
    </row>
    <row r="865" spans="1:29" ht="25.5" customHeight="1" x14ac:dyDescent="0.35">
      <c r="A865" s="188"/>
      <c r="B865" s="190"/>
      <c r="C865" s="99" t="str">
        <f>IF(B865="","",IF(NOT(ISNUMBER(B865)),"DATA_PC invalida",IF(AND(ISNUMBER(parametros!$C$2),ISNUMBER(parametros!$D$2),B865&gt;=parametros!$C$2,B865&lt;=parametros!$D$2),"C0",IF(AND(ISNUMBER(parametros!$C$3),ISNUMBER(parametros!$D$3),B865&gt;=parametros!$C$3,B865&lt;=parametros!$D$3),"C1",IF(AND(ISNUMBER(parametros!$C$4),ISNUMBER(parametros!$D$4),B865&gt;=parametros!$C$4,B865&lt;=parametros!$D$4),"C2",IF(AND(ISNUMBER(parametros!$C$5),ISNUMBER(parametros!$D$5),B865&gt;=parametros!$C$5,B865&lt;=parametros!$D$5),"C3",IF(AND(ISNUMBER(parametros!$C$6),ISNUMBER(parametros!$D$6),B865&gt;=parametros!$C$6,B865&lt;=parametros!$D$6),"C4","Fora dos ciclos")))))))</f>
        <v/>
      </c>
      <c r="D865" s="100"/>
      <c r="E865" s="78" t="str">
        <f>IF(C865="","",IFERROR(VLOOKUP(C865,parametros!$A$11:$E$15,5,0),""))</f>
        <v/>
      </c>
      <c r="F865" s="79" t="str">
        <f t="shared" si="67"/>
        <v/>
      </c>
      <c r="G865" s="101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8"/>
      <c r="U865" s="218" t="str">
        <f t="shared" si="71"/>
        <v/>
      </c>
      <c r="V865" s="216" t="s">
        <v>47</v>
      </c>
      <c r="W865" s="102" t="s">
        <v>167</v>
      </c>
      <c r="X865" s="102" t="s">
        <v>168</v>
      </c>
      <c r="Y865" s="103" t="s">
        <v>169</v>
      </c>
      <c r="Z865" s="103" t="s">
        <v>170</v>
      </c>
      <c r="AA865" s="103" t="s">
        <v>47</v>
      </c>
      <c r="AB865" s="103" t="s">
        <v>171</v>
      </c>
      <c r="AC865" s="104" t="s">
        <v>172</v>
      </c>
    </row>
    <row r="866" spans="1:29" ht="25.5" customHeight="1" x14ac:dyDescent="0.35">
      <c r="A866" s="188"/>
      <c r="B866" s="190"/>
      <c r="C866" s="99" t="str">
        <f>IF(B866="","",IF(NOT(ISNUMBER(B866)),"DATA_PC invalida",IF(AND(ISNUMBER(parametros!$C$2),ISNUMBER(parametros!$D$2),B866&gt;=parametros!$C$2,B866&lt;=parametros!$D$2),"C0",IF(AND(ISNUMBER(parametros!$C$3),ISNUMBER(parametros!$D$3),B866&gt;=parametros!$C$3,B866&lt;=parametros!$D$3),"C1",IF(AND(ISNUMBER(parametros!$C$4),ISNUMBER(parametros!$D$4),B866&gt;=parametros!$C$4,B866&lt;=parametros!$D$4),"C2",IF(AND(ISNUMBER(parametros!$C$5),ISNUMBER(parametros!$D$5),B866&gt;=parametros!$C$5,B866&lt;=parametros!$D$5),"C3",IF(AND(ISNUMBER(parametros!$C$6),ISNUMBER(parametros!$D$6),B866&gt;=parametros!$C$6,B866&lt;=parametros!$D$6),"C4","Fora dos ciclos")))))))</f>
        <v/>
      </c>
      <c r="D866" s="100"/>
      <c r="E866" s="78" t="str">
        <f>IF(C866="","",IFERROR(VLOOKUP(C866,parametros!$A$11:$E$15,5,0),""))</f>
        <v/>
      </c>
      <c r="F866" s="79" t="str">
        <f t="shared" si="67"/>
        <v/>
      </c>
      <c r="G866" s="101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8"/>
      <c r="U866" s="218" t="str">
        <f t="shared" si="71"/>
        <v/>
      </c>
      <c r="V866" s="216" t="s">
        <v>47</v>
      </c>
      <c r="W866" s="102" t="s">
        <v>167</v>
      </c>
      <c r="X866" s="102" t="s">
        <v>168</v>
      </c>
      <c r="Y866" s="103" t="s">
        <v>169</v>
      </c>
      <c r="Z866" s="103" t="s">
        <v>170</v>
      </c>
      <c r="AA866" s="103" t="s">
        <v>47</v>
      </c>
      <c r="AB866" s="103" t="s">
        <v>171</v>
      </c>
      <c r="AC866" s="104" t="s">
        <v>172</v>
      </c>
    </row>
    <row r="867" spans="1:29" ht="25.5" customHeight="1" x14ac:dyDescent="0.35">
      <c r="A867" s="188"/>
      <c r="B867" s="190"/>
      <c r="C867" s="99" t="str">
        <f>IF(B867="","",IF(NOT(ISNUMBER(B867)),"DATA_PC invalida",IF(AND(ISNUMBER(parametros!$C$2),ISNUMBER(parametros!$D$2),B867&gt;=parametros!$C$2,B867&lt;=parametros!$D$2),"C0",IF(AND(ISNUMBER(parametros!$C$3),ISNUMBER(parametros!$D$3),B867&gt;=parametros!$C$3,B867&lt;=parametros!$D$3),"C1",IF(AND(ISNUMBER(parametros!$C$4),ISNUMBER(parametros!$D$4),B867&gt;=parametros!$C$4,B867&lt;=parametros!$D$4),"C2",IF(AND(ISNUMBER(parametros!$C$5),ISNUMBER(parametros!$D$5),B867&gt;=parametros!$C$5,B867&lt;=parametros!$D$5),"C3",IF(AND(ISNUMBER(parametros!$C$6),ISNUMBER(parametros!$D$6),B867&gt;=parametros!$C$6,B867&lt;=parametros!$D$6),"C4","Fora dos ciclos")))))))</f>
        <v/>
      </c>
      <c r="D867" s="100"/>
      <c r="E867" s="78" t="str">
        <f>IF(C867="","",IFERROR(VLOOKUP(C867,parametros!$A$11:$E$15,5,0),""))</f>
        <v/>
      </c>
      <c r="F867" s="79" t="str">
        <f t="shared" si="67"/>
        <v/>
      </c>
      <c r="G867" s="101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8"/>
      <c r="U867" s="218" t="str">
        <f t="shared" si="71"/>
        <v/>
      </c>
      <c r="V867" s="216" t="s">
        <v>47</v>
      </c>
      <c r="W867" s="102" t="s">
        <v>167</v>
      </c>
      <c r="X867" s="102" t="s">
        <v>168</v>
      </c>
      <c r="Y867" s="103" t="s">
        <v>169</v>
      </c>
      <c r="Z867" s="103" t="s">
        <v>170</v>
      </c>
      <c r="AA867" s="103" t="s">
        <v>47</v>
      </c>
      <c r="AB867" s="103" t="s">
        <v>171</v>
      </c>
      <c r="AC867" s="104" t="s">
        <v>172</v>
      </c>
    </row>
    <row r="868" spans="1:29" ht="25.5" customHeight="1" x14ac:dyDescent="0.35">
      <c r="A868" s="188"/>
      <c r="B868" s="190"/>
      <c r="C868" s="99" t="str">
        <f>IF(B868="","",IF(NOT(ISNUMBER(B868)),"DATA_PC invalida",IF(AND(ISNUMBER(parametros!$C$2),ISNUMBER(parametros!$D$2),B868&gt;=parametros!$C$2,B868&lt;=parametros!$D$2),"C0",IF(AND(ISNUMBER(parametros!$C$3),ISNUMBER(parametros!$D$3),B868&gt;=parametros!$C$3,B868&lt;=parametros!$D$3),"C1",IF(AND(ISNUMBER(parametros!$C$4),ISNUMBER(parametros!$D$4),B868&gt;=parametros!$C$4,B868&lt;=parametros!$D$4),"C2",IF(AND(ISNUMBER(parametros!$C$5),ISNUMBER(parametros!$D$5),B868&gt;=parametros!$C$5,B868&lt;=parametros!$D$5),"C3",IF(AND(ISNUMBER(parametros!$C$6),ISNUMBER(parametros!$D$6),B868&gt;=parametros!$C$6,B868&lt;=parametros!$D$6),"C4","Fora dos ciclos")))))))</f>
        <v/>
      </c>
      <c r="D868" s="100"/>
      <c r="E868" s="78" t="str">
        <f>IF(C868="","",IFERROR(VLOOKUP(C868,parametros!$A$11:$E$15,5,0),""))</f>
        <v/>
      </c>
      <c r="F868" s="79" t="str">
        <f t="shared" si="67"/>
        <v/>
      </c>
      <c r="G868" s="101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8"/>
      <c r="U868" s="218" t="str">
        <f t="shared" si="71"/>
        <v/>
      </c>
      <c r="V868" s="216" t="s">
        <v>47</v>
      </c>
      <c r="W868" s="102" t="s">
        <v>167</v>
      </c>
      <c r="X868" s="102" t="s">
        <v>168</v>
      </c>
      <c r="Y868" s="103" t="s">
        <v>169</v>
      </c>
      <c r="Z868" s="103" t="s">
        <v>170</v>
      </c>
      <c r="AA868" s="103" t="s">
        <v>47</v>
      </c>
      <c r="AB868" s="103" t="s">
        <v>171</v>
      </c>
      <c r="AC868" s="104" t="s">
        <v>172</v>
      </c>
    </row>
    <row r="869" spans="1:29" ht="25.5" customHeight="1" x14ac:dyDescent="0.35">
      <c r="A869" s="188"/>
      <c r="B869" s="190"/>
      <c r="C869" s="99" t="str">
        <f>IF(B869="","",IF(NOT(ISNUMBER(B869)),"DATA_PC invalida",IF(AND(ISNUMBER(parametros!$C$2),ISNUMBER(parametros!$D$2),B869&gt;=parametros!$C$2,B869&lt;=parametros!$D$2),"C0",IF(AND(ISNUMBER(parametros!$C$3),ISNUMBER(parametros!$D$3),B869&gt;=parametros!$C$3,B869&lt;=parametros!$D$3),"C1",IF(AND(ISNUMBER(parametros!$C$4),ISNUMBER(parametros!$D$4),B869&gt;=parametros!$C$4,B869&lt;=parametros!$D$4),"C2",IF(AND(ISNUMBER(parametros!$C$5),ISNUMBER(parametros!$D$5),B869&gt;=parametros!$C$5,B869&lt;=parametros!$D$5),"C3",IF(AND(ISNUMBER(parametros!$C$6),ISNUMBER(parametros!$D$6),B869&gt;=parametros!$C$6,B869&lt;=parametros!$D$6),"C4","Fora dos ciclos")))))))</f>
        <v/>
      </c>
      <c r="D869" s="100"/>
      <c r="E869" s="78" t="str">
        <f>IF(C869="","",IFERROR(VLOOKUP(C869,parametros!$A$11:$E$15,5,0),""))</f>
        <v/>
      </c>
      <c r="F869" s="79" t="str">
        <f t="shared" si="67"/>
        <v/>
      </c>
      <c r="G869" s="101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8"/>
      <c r="U869" s="218" t="str">
        <f t="shared" si="71"/>
        <v/>
      </c>
      <c r="V869" s="216" t="s">
        <v>47</v>
      </c>
      <c r="W869" s="102" t="s">
        <v>167</v>
      </c>
      <c r="X869" s="102" t="s">
        <v>168</v>
      </c>
      <c r="Y869" s="103" t="s">
        <v>169</v>
      </c>
      <c r="Z869" s="103" t="s">
        <v>170</v>
      </c>
      <c r="AA869" s="103" t="s">
        <v>47</v>
      </c>
      <c r="AB869" s="103" t="s">
        <v>171</v>
      </c>
      <c r="AC869" s="104" t="s">
        <v>172</v>
      </c>
    </row>
    <row r="870" spans="1:29" ht="25.5" customHeight="1" x14ac:dyDescent="0.35">
      <c r="A870" s="188"/>
      <c r="B870" s="190"/>
      <c r="C870" s="99" t="str">
        <f>IF(B870="","",IF(NOT(ISNUMBER(B870)),"DATA_PC invalida",IF(AND(ISNUMBER(parametros!$C$2),ISNUMBER(parametros!$D$2),B870&gt;=parametros!$C$2,B870&lt;=parametros!$D$2),"C0",IF(AND(ISNUMBER(parametros!$C$3),ISNUMBER(parametros!$D$3),B870&gt;=parametros!$C$3,B870&lt;=parametros!$D$3),"C1",IF(AND(ISNUMBER(parametros!$C$4),ISNUMBER(parametros!$D$4),B870&gt;=parametros!$C$4,B870&lt;=parametros!$D$4),"C2",IF(AND(ISNUMBER(parametros!$C$5),ISNUMBER(parametros!$D$5),B870&gt;=parametros!$C$5,B870&lt;=parametros!$D$5),"C3",IF(AND(ISNUMBER(parametros!$C$6),ISNUMBER(parametros!$D$6),B870&gt;=parametros!$C$6,B870&lt;=parametros!$D$6),"C4","Fora dos ciclos")))))))</f>
        <v/>
      </c>
      <c r="D870" s="100"/>
      <c r="E870" s="78" t="str">
        <f>IF(C870="","",IFERROR(VLOOKUP(C870,parametros!$A$11:$E$15,5,0),""))</f>
        <v/>
      </c>
      <c r="F870" s="79" t="str">
        <f t="shared" si="67"/>
        <v/>
      </c>
      <c r="G870" s="101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8"/>
      <c r="U870" s="218" t="str">
        <f t="shared" si="71"/>
        <v/>
      </c>
      <c r="V870" s="216" t="s">
        <v>47</v>
      </c>
      <c r="W870" s="102" t="s">
        <v>167</v>
      </c>
      <c r="X870" s="102" t="s">
        <v>168</v>
      </c>
      <c r="Y870" s="103" t="s">
        <v>169</v>
      </c>
      <c r="Z870" s="103" t="s">
        <v>170</v>
      </c>
      <c r="AA870" s="103" t="s">
        <v>47</v>
      </c>
      <c r="AB870" s="103" t="s">
        <v>171</v>
      </c>
      <c r="AC870" s="104" t="s">
        <v>172</v>
      </c>
    </row>
    <row r="871" spans="1:29" ht="25.5" customHeight="1" x14ac:dyDescent="0.35">
      <c r="A871" s="188"/>
      <c r="B871" s="190"/>
      <c r="C871" s="99" t="str">
        <f>IF(B871="","",IF(NOT(ISNUMBER(B871)),"DATA_PC invalida",IF(AND(ISNUMBER(parametros!$C$2),ISNUMBER(parametros!$D$2),B871&gt;=parametros!$C$2,B871&lt;=parametros!$D$2),"C0",IF(AND(ISNUMBER(parametros!$C$3),ISNUMBER(parametros!$D$3),B871&gt;=parametros!$C$3,B871&lt;=parametros!$D$3),"C1",IF(AND(ISNUMBER(parametros!$C$4),ISNUMBER(parametros!$D$4),B871&gt;=parametros!$C$4,B871&lt;=parametros!$D$4),"C2",IF(AND(ISNUMBER(parametros!$C$5),ISNUMBER(parametros!$D$5),B871&gt;=parametros!$C$5,B871&lt;=parametros!$D$5),"C3",IF(AND(ISNUMBER(parametros!$C$6),ISNUMBER(parametros!$D$6),B871&gt;=parametros!$C$6,B871&lt;=parametros!$D$6),"C4","Fora dos ciclos")))))))</f>
        <v/>
      </c>
      <c r="D871" s="100"/>
      <c r="E871" s="78" t="str">
        <f>IF(C871="","",IFERROR(VLOOKUP(C871,parametros!$A$11:$E$15,5,0),""))</f>
        <v/>
      </c>
      <c r="F871" s="79" t="str">
        <f t="shared" si="67"/>
        <v/>
      </c>
      <c r="G871" s="101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8"/>
      <c r="U871" s="218" t="str">
        <f t="shared" si="71"/>
        <v/>
      </c>
      <c r="V871" s="216" t="s">
        <v>47</v>
      </c>
      <c r="W871" s="102" t="s">
        <v>167</v>
      </c>
      <c r="X871" s="102" t="s">
        <v>168</v>
      </c>
      <c r="Y871" s="103" t="s">
        <v>169</v>
      </c>
      <c r="Z871" s="103" t="s">
        <v>170</v>
      </c>
      <c r="AA871" s="103" t="s">
        <v>47</v>
      </c>
      <c r="AB871" s="103" t="s">
        <v>171</v>
      </c>
      <c r="AC871" s="104" t="s">
        <v>172</v>
      </c>
    </row>
    <row r="872" spans="1:29" ht="25.5" customHeight="1" x14ac:dyDescent="0.35">
      <c r="A872" s="188"/>
      <c r="B872" s="190"/>
      <c r="C872" s="99" t="str">
        <f>IF(B872="","",IF(NOT(ISNUMBER(B872)),"DATA_PC invalida",IF(AND(ISNUMBER(parametros!$C$2),ISNUMBER(parametros!$D$2),B872&gt;=parametros!$C$2,B872&lt;=parametros!$D$2),"C0",IF(AND(ISNUMBER(parametros!$C$3),ISNUMBER(parametros!$D$3),B872&gt;=parametros!$C$3,B872&lt;=parametros!$D$3),"C1",IF(AND(ISNUMBER(parametros!$C$4),ISNUMBER(parametros!$D$4),B872&gt;=parametros!$C$4,B872&lt;=parametros!$D$4),"C2",IF(AND(ISNUMBER(parametros!$C$5),ISNUMBER(parametros!$D$5),B872&gt;=parametros!$C$5,B872&lt;=parametros!$D$5),"C3",IF(AND(ISNUMBER(parametros!$C$6),ISNUMBER(parametros!$D$6),B872&gt;=parametros!$C$6,B872&lt;=parametros!$D$6),"C4","Fora dos ciclos")))))))</f>
        <v/>
      </c>
      <c r="D872" s="100"/>
      <c r="E872" s="78" t="str">
        <f>IF(C872="","",IFERROR(VLOOKUP(C872,parametros!$A$11:$E$15,5,0),""))</f>
        <v/>
      </c>
      <c r="F872" s="79" t="str">
        <f t="shared" si="67"/>
        <v/>
      </c>
      <c r="G872" s="101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8"/>
      <c r="U872" s="218" t="str">
        <f t="shared" si="71"/>
        <v/>
      </c>
      <c r="V872" s="216" t="s">
        <v>47</v>
      </c>
      <c r="W872" s="102" t="s">
        <v>167</v>
      </c>
      <c r="X872" s="102" t="s">
        <v>168</v>
      </c>
      <c r="Y872" s="103" t="s">
        <v>169</v>
      </c>
      <c r="Z872" s="103" t="s">
        <v>170</v>
      </c>
      <c r="AA872" s="103" t="s">
        <v>47</v>
      </c>
      <c r="AB872" s="103" t="s">
        <v>171</v>
      </c>
      <c r="AC872" s="104" t="s">
        <v>172</v>
      </c>
    </row>
    <row r="873" spans="1:29" ht="25.5" customHeight="1" x14ac:dyDescent="0.35">
      <c r="A873" s="188"/>
      <c r="B873" s="190"/>
      <c r="C873" s="99" t="str">
        <f>IF(B873="","",IF(NOT(ISNUMBER(B873)),"DATA_PC invalida",IF(AND(ISNUMBER(parametros!$C$2),ISNUMBER(parametros!$D$2),B873&gt;=parametros!$C$2,B873&lt;=parametros!$D$2),"C0",IF(AND(ISNUMBER(parametros!$C$3),ISNUMBER(parametros!$D$3),B873&gt;=parametros!$C$3,B873&lt;=parametros!$D$3),"C1",IF(AND(ISNUMBER(parametros!$C$4),ISNUMBER(parametros!$D$4),B873&gt;=parametros!$C$4,B873&lt;=parametros!$D$4),"C2",IF(AND(ISNUMBER(parametros!$C$5),ISNUMBER(parametros!$D$5),B873&gt;=parametros!$C$5,B873&lt;=parametros!$D$5),"C3",IF(AND(ISNUMBER(parametros!$C$6),ISNUMBER(parametros!$D$6),B873&gt;=parametros!$C$6,B873&lt;=parametros!$D$6),"C4","Fora dos ciclos")))))))</f>
        <v/>
      </c>
      <c r="D873" s="100"/>
      <c r="E873" s="78" t="str">
        <f>IF(C873="","",IFERROR(VLOOKUP(C873,parametros!$A$11:$E$15,5,0),""))</f>
        <v/>
      </c>
      <c r="F873" s="79" t="str">
        <f t="shared" si="67"/>
        <v/>
      </c>
      <c r="G873" s="101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8"/>
      <c r="U873" s="218" t="str">
        <f t="shared" si="71"/>
        <v/>
      </c>
      <c r="V873" s="216" t="s">
        <v>47</v>
      </c>
      <c r="W873" s="102" t="s">
        <v>167</v>
      </c>
      <c r="X873" s="102" t="s">
        <v>168</v>
      </c>
      <c r="Y873" s="103" t="s">
        <v>169</v>
      </c>
      <c r="Z873" s="103" t="s">
        <v>170</v>
      </c>
      <c r="AA873" s="103" t="s">
        <v>47</v>
      </c>
      <c r="AB873" s="103" t="s">
        <v>171</v>
      </c>
      <c r="AC873" s="104" t="s">
        <v>172</v>
      </c>
    </row>
    <row r="874" spans="1:29" ht="25.5" customHeight="1" x14ac:dyDescent="0.35">
      <c r="A874" s="188"/>
      <c r="B874" s="190"/>
      <c r="C874" s="99" t="str">
        <f>IF(B874="","",IF(NOT(ISNUMBER(B874)),"DATA_PC invalida",IF(AND(ISNUMBER(parametros!$C$2),ISNUMBER(parametros!$D$2),B874&gt;=parametros!$C$2,B874&lt;=parametros!$D$2),"C0",IF(AND(ISNUMBER(parametros!$C$3),ISNUMBER(parametros!$D$3),B874&gt;=parametros!$C$3,B874&lt;=parametros!$D$3),"C1",IF(AND(ISNUMBER(parametros!$C$4),ISNUMBER(parametros!$D$4),B874&gt;=parametros!$C$4,B874&lt;=parametros!$D$4),"C2",IF(AND(ISNUMBER(parametros!$C$5),ISNUMBER(parametros!$D$5),B874&gt;=parametros!$C$5,B874&lt;=parametros!$D$5),"C3",IF(AND(ISNUMBER(parametros!$C$6),ISNUMBER(parametros!$D$6),B874&gt;=parametros!$C$6,B874&lt;=parametros!$D$6),"C4","Fora dos ciclos")))))))</f>
        <v/>
      </c>
      <c r="D874" s="100"/>
      <c r="E874" s="78" t="str">
        <f>IF(C874="","",IFERROR(VLOOKUP(C874,parametros!$A$11:$E$15,5,0),""))</f>
        <v/>
      </c>
      <c r="F874" s="79" t="str">
        <f t="shared" si="67"/>
        <v/>
      </c>
      <c r="G874" s="101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8"/>
      <c r="U874" s="218" t="str">
        <f t="shared" si="71"/>
        <v/>
      </c>
      <c r="V874" s="216" t="s">
        <v>47</v>
      </c>
      <c r="W874" s="102" t="s">
        <v>167</v>
      </c>
      <c r="X874" s="102" t="s">
        <v>168</v>
      </c>
      <c r="Y874" s="103" t="s">
        <v>169</v>
      </c>
      <c r="Z874" s="103" t="s">
        <v>170</v>
      </c>
      <c r="AA874" s="103" t="s">
        <v>47</v>
      </c>
      <c r="AB874" s="103" t="s">
        <v>171</v>
      </c>
      <c r="AC874" s="104" t="s">
        <v>172</v>
      </c>
    </row>
    <row r="875" spans="1:29" ht="25.5" customHeight="1" x14ac:dyDescent="0.35">
      <c r="A875" s="188"/>
      <c r="B875" s="190"/>
      <c r="C875" s="99" t="str">
        <f>IF(B875="","",IF(NOT(ISNUMBER(B875)),"DATA_PC invalida",IF(AND(ISNUMBER(parametros!$C$2),ISNUMBER(parametros!$D$2),B875&gt;=parametros!$C$2,B875&lt;=parametros!$D$2),"C0",IF(AND(ISNUMBER(parametros!$C$3),ISNUMBER(parametros!$D$3),B875&gt;=parametros!$C$3,B875&lt;=parametros!$D$3),"C1",IF(AND(ISNUMBER(parametros!$C$4),ISNUMBER(parametros!$D$4),B875&gt;=parametros!$C$4,B875&lt;=parametros!$D$4),"C2",IF(AND(ISNUMBER(parametros!$C$5),ISNUMBER(parametros!$D$5),B875&gt;=parametros!$C$5,B875&lt;=parametros!$D$5),"C3",IF(AND(ISNUMBER(parametros!$C$6),ISNUMBER(parametros!$D$6),B875&gt;=parametros!$C$6,B875&lt;=parametros!$D$6),"C4","Fora dos ciclos")))))))</f>
        <v/>
      </c>
      <c r="D875" s="100"/>
      <c r="E875" s="78" t="str">
        <f>IF(C875="","",IFERROR(VLOOKUP(C875,parametros!$A$11:$E$15,5,0),""))</f>
        <v/>
      </c>
      <c r="F875" s="79" t="str">
        <f t="shared" si="67"/>
        <v/>
      </c>
      <c r="G875" s="101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8"/>
      <c r="U875" s="218" t="str">
        <f t="shared" si="71"/>
        <v/>
      </c>
      <c r="V875" s="216" t="s">
        <v>47</v>
      </c>
      <c r="W875" s="102" t="s">
        <v>167</v>
      </c>
      <c r="X875" s="102" t="s">
        <v>168</v>
      </c>
      <c r="Y875" s="103" t="s">
        <v>169</v>
      </c>
      <c r="Z875" s="103" t="s">
        <v>170</v>
      </c>
      <c r="AA875" s="103" t="s">
        <v>47</v>
      </c>
      <c r="AB875" s="103" t="s">
        <v>171</v>
      </c>
      <c r="AC875" s="104" t="s">
        <v>172</v>
      </c>
    </row>
    <row r="876" spans="1:29" ht="25.5" customHeight="1" x14ac:dyDescent="0.35">
      <c r="A876" s="188"/>
      <c r="B876" s="190"/>
      <c r="C876" s="99" t="str">
        <f>IF(B876="","",IF(NOT(ISNUMBER(B876)),"DATA_PC invalida",IF(AND(ISNUMBER(parametros!$C$2),ISNUMBER(parametros!$D$2),B876&gt;=parametros!$C$2,B876&lt;=parametros!$D$2),"C0",IF(AND(ISNUMBER(parametros!$C$3),ISNUMBER(parametros!$D$3),B876&gt;=parametros!$C$3,B876&lt;=parametros!$D$3),"C1",IF(AND(ISNUMBER(parametros!$C$4),ISNUMBER(parametros!$D$4),B876&gt;=parametros!$C$4,B876&lt;=parametros!$D$4),"C2",IF(AND(ISNUMBER(parametros!$C$5),ISNUMBER(parametros!$D$5),B876&gt;=parametros!$C$5,B876&lt;=parametros!$D$5),"C3",IF(AND(ISNUMBER(parametros!$C$6),ISNUMBER(parametros!$D$6),B876&gt;=parametros!$C$6,B876&lt;=parametros!$D$6),"C4","Fora dos ciclos")))))))</f>
        <v/>
      </c>
      <c r="D876" s="100"/>
      <c r="E876" s="78" t="str">
        <f>IF(C876="","",IFERROR(VLOOKUP(C876,parametros!$A$11:$E$15,5,0),""))</f>
        <v/>
      </c>
      <c r="F876" s="79" t="str">
        <f t="shared" si="67"/>
        <v/>
      </c>
      <c r="G876" s="101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8"/>
      <c r="U876" s="218" t="str">
        <f t="shared" si="71"/>
        <v/>
      </c>
      <c r="V876" s="216" t="s">
        <v>47</v>
      </c>
      <c r="W876" s="102" t="s">
        <v>167</v>
      </c>
      <c r="X876" s="102" t="s">
        <v>168</v>
      </c>
      <c r="Y876" s="103" t="s">
        <v>169</v>
      </c>
      <c r="Z876" s="103" t="s">
        <v>170</v>
      </c>
      <c r="AA876" s="103" t="s">
        <v>47</v>
      </c>
      <c r="AB876" s="103" t="s">
        <v>171</v>
      </c>
      <c r="AC876" s="104" t="s">
        <v>172</v>
      </c>
    </row>
    <row r="877" spans="1:29" ht="25.5" customHeight="1" x14ac:dyDescent="0.35">
      <c r="A877" s="188"/>
      <c r="B877" s="190"/>
      <c r="C877" s="99" t="str">
        <f>IF(B877="","",IF(NOT(ISNUMBER(B877)),"DATA_PC invalida",IF(AND(ISNUMBER(parametros!$C$2),ISNUMBER(parametros!$D$2),B877&gt;=parametros!$C$2,B877&lt;=parametros!$D$2),"C0",IF(AND(ISNUMBER(parametros!$C$3),ISNUMBER(parametros!$D$3),B877&gt;=parametros!$C$3,B877&lt;=parametros!$D$3),"C1",IF(AND(ISNUMBER(parametros!$C$4),ISNUMBER(parametros!$D$4),B877&gt;=parametros!$C$4,B877&lt;=parametros!$D$4),"C2",IF(AND(ISNUMBER(parametros!$C$5),ISNUMBER(parametros!$D$5),B877&gt;=parametros!$C$5,B877&lt;=parametros!$D$5),"C3",IF(AND(ISNUMBER(parametros!$C$6),ISNUMBER(parametros!$D$6),B877&gt;=parametros!$C$6,B877&lt;=parametros!$D$6),"C4","Fora dos ciclos")))))))</f>
        <v/>
      </c>
      <c r="D877" s="100"/>
      <c r="E877" s="78" t="str">
        <f>IF(C877="","",IFERROR(VLOOKUP(C877,parametros!$A$11:$E$15,5,0),""))</f>
        <v/>
      </c>
      <c r="F877" s="79" t="str">
        <f t="shared" si="67"/>
        <v/>
      </c>
      <c r="G877" s="101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8"/>
      <c r="U877" s="218" t="str">
        <f t="shared" si="71"/>
        <v/>
      </c>
      <c r="V877" s="216" t="s">
        <v>47</v>
      </c>
      <c r="W877" s="102" t="s">
        <v>167</v>
      </c>
      <c r="X877" s="102" t="s">
        <v>168</v>
      </c>
      <c r="Y877" s="103" t="s">
        <v>169</v>
      </c>
      <c r="Z877" s="103" t="s">
        <v>170</v>
      </c>
      <c r="AA877" s="103" t="s">
        <v>47</v>
      </c>
      <c r="AB877" s="103" t="s">
        <v>171</v>
      </c>
      <c r="AC877" s="104" t="s">
        <v>172</v>
      </c>
    </row>
    <row r="878" spans="1:29" ht="25.5" customHeight="1" x14ac:dyDescent="0.35">
      <c r="A878" s="188"/>
      <c r="B878" s="190"/>
      <c r="C878" s="99" t="str">
        <f>IF(B878="","",IF(NOT(ISNUMBER(B878)),"DATA_PC invalida",IF(AND(ISNUMBER(parametros!$C$2),ISNUMBER(parametros!$D$2),B878&gt;=parametros!$C$2,B878&lt;=parametros!$D$2),"C0",IF(AND(ISNUMBER(parametros!$C$3),ISNUMBER(parametros!$D$3),B878&gt;=parametros!$C$3,B878&lt;=parametros!$D$3),"C1",IF(AND(ISNUMBER(parametros!$C$4),ISNUMBER(parametros!$D$4),B878&gt;=parametros!$C$4,B878&lt;=parametros!$D$4),"C2",IF(AND(ISNUMBER(parametros!$C$5),ISNUMBER(parametros!$D$5),B878&gt;=parametros!$C$5,B878&lt;=parametros!$D$5),"C3",IF(AND(ISNUMBER(parametros!$C$6),ISNUMBER(parametros!$D$6),B878&gt;=parametros!$C$6,B878&lt;=parametros!$D$6),"C4","Fora dos ciclos")))))))</f>
        <v/>
      </c>
      <c r="D878" s="100"/>
      <c r="E878" s="78" t="str">
        <f>IF(C878="","",IFERROR(VLOOKUP(C878,parametros!$A$11:$E$15,5,0),""))</f>
        <v/>
      </c>
      <c r="F878" s="79" t="str">
        <f t="shared" si="67"/>
        <v/>
      </c>
      <c r="G878" s="101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8"/>
      <c r="U878" s="218" t="str">
        <f t="shared" si="71"/>
        <v/>
      </c>
      <c r="V878" s="216" t="s">
        <v>47</v>
      </c>
      <c r="W878" s="102" t="s">
        <v>167</v>
      </c>
      <c r="X878" s="102" t="s">
        <v>168</v>
      </c>
      <c r="Y878" s="103" t="s">
        <v>169</v>
      </c>
      <c r="Z878" s="103" t="s">
        <v>170</v>
      </c>
      <c r="AA878" s="103" t="s">
        <v>47</v>
      </c>
      <c r="AB878" s="103" t="s">
        <v>171</v>
      </c>
      <c r="AC878" s="104" t="s">
        <v>172</v>
      </c>
    </row>
    <row r="879" spans="1:29" ht="25.5" customHeight="1" x14ac:dyDescent="0.35">
      <c r="A879" s="188"/>
      <c r="B879" s="190"/>
      <c r="C879" s="99" t="str">
        <f>IF(B879="","",IF(NOT(ISNUMBER(B879)),"DATA_PC invalida",IF(AND(ISNUMBER(parametros!$C$2),ISNUMBER(parametros!$D$2),B879&gt;=parametros!$C$2,B879&lt;=parametros!$D$2),"C0",IF(AND(ISNUMBER(parametros!$C$3),ISNUMBER(parametros!$D$3),B879&gt;=parametros!$C$3,B879&lt;=parametros!$D$3),"C1",IF(AND(ISNUMBER(parametros!$C$4),ISNUMBER(parametros!$D$4),B879&gt;=parametros!$C$4,B879&lt;=parametros!$D$4),"C2",IF(AND(ISNUMBER(parametros!$C$5),ISNUMBER(parametros!$D$5),B879&gt;=parametros!$C$5,B879&lt;=parametros!$D$5),"C3",IF(AND(ISNUMBER(parametros!$C$6),ISNUMBER(parametros!$D$6),B879&gt;=parametros!$C$6,B879&lt;=parametros!$D$6),"C4","Fora dos ciclos")))))))</f>
        <v/>
      </c>
      <c r="D879" s="100"/>
      <c r="E879" s="78" t="str">
        <f>IF(C879="","",IFERROR(VLOOKUP(C879,parametros!$A$11:$E$15,5,0),""))</f>
        <v/>
      </c>
      <c r="F879" s="79" t="str">
        <f t="shared" si="67"/>
        <v/>
      </c>
      <c r="G879" s="101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8"/>
      <c r="U879" s="218" t="str">
        <f t="shared" si="71"/>
        <v/>
      </c>
      <c r="V879" s="216" t="s">
        <v>47</v>
      </c>
      <c r="W879" s="102" t="s">
        <v>167</v>
      </c>
      <c r="X879" s="102" t="s">
        <v>168</v>
      </c>
      <c r="Y879" s="103" t="s">
        <v>169</v>
      </c>
      <c r="Z879" s="103" t="s">
        <v>170</v>
      </c>
      <c r="AA879" s="103" t="s">
        <v>47</v>
      </c>
      <c r="AB879" s="103" t="s">
        <v>171</v>
      </c>
      <c r="AC879" s="104" t="s">
        <v>172</v>
      </c>
    </row>
    <row r="880" spans="1:29" ht="25.5" customHeight="1" x14ac:dyDescent="0.35">
      <c r="A880" s="188"/>
      <c r="B880" s="190"/>
      <c r="C880" s="99" t="str">
        <f>IF(B880="","",IF(NOT(ISNUMBER(B880)),"DATA_PC invalida",IF(AND(ISNUMBER(parametros!$C$2),ISNUMBER(parametros!$D$2),B880&gt;=parametros!$C$2,B880&lt;=parametros!$D$2),"C0",IF(AND(ISNUMBER(parametros!$C$3),ISNUMBER(parametros!$D$3),B880&gt;=parametros!$C$3,B880&lt;=parametros!$D$3),"C1",IF(AND(ISNUMBER(parametros!$C$4),ISNUMBER(parametros!$D$4),B880&gt;=parametros!$C$4,B880&lt;=parametros!$D$4),"C2",IF(AND(ISNUMBER(parametros!$C$5),ISNUMBER(parametros!$D$5),B880&gt;=parametros!$C$5,B880&lt;=parametros!$D$5),"C3",IF(AND(ISNUMBER(parametros!$C$6),ISNUMBER(parametros!$D$6),B880&gt;=parametros!$C$6,B880&lt;=parametros!$D$6),"C4","Fora dos ciclos")))))))</f>
        <v/>
      </c>
      <c r="D880" s="100"/>
      <c r="E880" s="78" t="str">
        <f>IF(C880="","",IFERROR(VLOOKUP(C880,parametros!$A$11:$E$15,5,0),""))</f>
        <v/>
      </c>
      <c r="F880" s="79" t="str">
        <f t="shared" si="67"/>
        <v/>
      </c>
      <c r="G880" s="101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8"/>
      <c r="U880" s="218" t="str">
        <f t="shared" si="71"/>
        <v/>
      </c>
      <c r="V880" s="216" t="s">
        <v>47</v>
      </c>
      <c r="W880" s="102" t="s">
        <v>167</v>
      </c>
      <c r="X880" s="102" t="s">
        <v>168</v>
      </c>
      <c r="Y880" s="103" t="s">
        <v>169</v>
      </c>
      <c r="Z880" s="103" t="s">
        <v>170</v>
      </c>
      <c r="AA880" s="103" t="s">
        <v>47</v>
      </c>
      <c r="AB880" s="103" t="s">
        <v>171</v>
      </c>
      <c r="AC880" s="104" t="s">
        <v>172</v>
      </c>
    </row>
    <row r="881" spans="1:29" ht="25.5" customHeight="1" x14ac:dyDescent="0.35">
      <c r="A881" s="188"/>
      <c r="B881" s="190"/>
      <c r="C881" s="99" t="str">
        <f>IF(B881="","",IF(NOT(ISNUMBER(B881)),"DATA_PC invalida",IF(AND(ISNUMBER(parametros!$C$2),ISNUMBER(parametros!$D$2),B881&gt;=parametros!$C$2,B881&lt;=parametros!$D$2),"C0",IF(AND(ISNUMBER(parametros!$C$3),ISNUMBER(parametros!$D$3),B881&gt;=parametros!$C$3,B881&lt;=parametros!$D$3),"C1",IF(AND(ISNUMBER(parametros!$C$4),ISNUMBER(parametros!$D$4),B881&gt;=parametros!$C$4,B881&lt;=parametros!$D$4),"C2",IF(AND(ISNUMBER(parametros!$C$5),ISNUMBER(parametros!$D$5),B881&gt;=parametros!$C$5,B881&lt;=parametros!$D$5),"C3",IF(AND(ISNUMBER(parametros!$C$6),ISNUMBER(parametros!$D$6),B881&gt;=parametros!$C$6,B881&lt;=parametros!$D$6),"C4","Fora dos ciclos")))))))</f>
        <v/>
      </c>
      <c r="D881" s="100"/>
      <c r="E881" s="78" t="str">
        <f>IF(C881="","",IFERROR(VLOOKUP(C881,parametros!$A$11:$E$15,5,0),""))</f>
        <v/>
      </c>
      <c r="F881" s="79" t="str">
        <f t="shared" si="67"/>
        <v/>
      </c>
      <c r="G881" s="101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8"/>
      <c r="U881" s="218" t="str">
        <f t="shared" si="71"/>
        <v/>
      </c>
      <c r="V881" s="216" t="s">
        <v>47</v>
      </c>
      <c r="W881" s="102" t="s">
        <v>167</v>
      </c>
      <c r="X881" s="102" t="s">
        <v>168</v>
      </c>
      <c r="Y881" s="103" t="s">
        <v>169</v>
      </c>
      <c r="Z881" s="103" t="s">
        <v>170</v>
      </c>
      <c r="AA881" s="103" t="s">
        <v>47</v>
      </c>
      <c r="AB881" s="103" t="s">
        <v>171</v>
      </c>
      <c r="AC881" s="104" t="s">
        <v>172</v>
      </c>
    </row>
    <row r="882" spans="1:29" ht="25.5" customHeight="1" x14ac:dyDescent="0.35">
      <c r="A882" s="188"/>
      <c r="B882" s="190"/>
      <c r="C882" s="99" t="str">
        <f>IF(B882="","",IF(NOT(ISNUMBER(B882)),"DATA_PC invalida",IF(AND(ISNUMBER(parametros!$C$2),ISNUMBER(parametros!$D$2),B882&gt;=parametros!$C$2,B882&lt;=parametros!$D$2),"C0",IF(AND(ISNUMBER(parametros!$C$3),ISNUMBER(parametros!$D$3),B882&gt;=parametros!$C$3,B882&lt;=parametros!$D$3),"C1",IF(AND(ISNUMBER(parametros!$C$4),ISNUMBER(parametros!$D$4),B882&gt;=parametros!$C$4,B882&lt;=parametros!$D$4),"C2",IF(AND(ISNUMBER(parametros!$C$5),ISNUMBER(parametros!$D$5),B882&gt;=parametros!$C$5,B882&lt;=parametros!$D$5),"C3",IF(AND(ISNUMBER(parametros!$C$6),ISNUMBER(parametros!$D$6),B882&gt;=parametros!$C$6,B882&lt;=parametros!$D$6),"C4","Fora dos ciclos")))))))</f>
        <v/>
      </c>
      <c r="D882" s="100"/>
      <c r="E882" s="78" t="str">
        <f>IF(C882="","",IFERROR(VLOOKUP(C882,parametros!$A$11:$E$15,5,0),""))</f>
        <v/>
      </c>
      <c r="F882" s="79" t="str">
        <f t="shared" si="67"/>
        <v/>
      </c>
      <c r="G882" s="101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8"/>
      <c r="U882" s="218" t="str">
        <f t="shared" si="71"/>
        <v/>
      </c>
      <c r="V882" s="216" t="s">
        <v>47</v>
      </c>
      <c r="W882" s="102" t="s">
        <v>167</v>
      </c>
      <c r="X882" s="102" t="s">
        <v>168</v>
      </c>
      <c r="Y882" s="103" t="s">
        <v>169</v>
      </c>
      <c r="Z882" s="103" t="s">
        <v>170</v>
      </c>
      <c r="AA882" s="103" t="s">
        <v>47</v>
      </c>
      <c r="AB882" s="103" t="s">
        <v>171</v>
      </c>
      <c r="AC882" s="104" t="s">
        <v>172</v>
      </c>
    </row>
    <row r="883" spans="1:29" ht="25.5" customHeight="1" x14ac:dyDescent="0.35">
      <c r="A883" s="188"/>
      <c r="B883" s="190"/>
      <c r="C883" s="99" t="str">
        <f>IF(B883="","",IF(NOT(ISNUMBER(B883)),"DATA_PC invalida",IF(AND(ISNUMBER(parametros!$C$2),ISNUMBER(parametros!$D$2),B883&gt;=parametros!$C$2,B883&lt;=parametros!$D$2),"C0",IF(AND(ISNUMBER(parametros!$C$3),ISNUMBER(parametros!$D$3),B883&gt;=parametros!$C$3,B883&lt;=parametros!$D$3),"C1",IF(AND(ISNUMBER(parametros!$C$4),ISNUMBER(parametros!$D$4),B883&gt;=parametros!$C$4,B883&lt;=parametros!$D$4),"C2",IF(AND(ISNUMBER(parametros!$C$5),ISNUMBER(parametros!$D$5),B883&gt;=parametros!$C$5,B883&lt;=parametros!$D$5),"C3",IF(AND(ISNUMBER(parametros!$C$6),ISNUMBER(parametros!$D$6),B883&gt;=parametros!$C$6,B883&lt;=parametros!$D$6),"C4","Fora dos ciclos")))))))</f>
        <v/>
      </c>
      <c r="D883" s="100"/>
      <c r="E883" s="78" t="str">
        <f>IF(C883="","",IFERROR(VLOOKUP(C883,parametros!$A$11:$E$15,5,0),""))</f>
        <v/>
      </c>
      <c r="F883" s="79" t="str">
        <f t="shared" si="67"/>
        <v/>
      </c>
      <c r="G883" s="101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8"/>
      <c r="U883" s="218" t="str">
        <f t="shared" si="71"/>
        <v/>
      </c>
      <c r="V883" s="216" t="s">
        <v>47</v>
      </c>
      <c r="W883" s="102" t="s">
        <v>167</v>
      </c>
      <c r="X883" s="102" t="s">
        <v>168</v>
      </c>
      <c r="Y883" s="103" t="s">
        <v>169</v>
      </c>
      <c r="Z883" s="103" t="s">
        <v>170</v>
      </c>
      <c r="AA883" s="103" t="s">
        <v>47</v>
      </c>
      <c r="AB883" s="103" t="s">
        <v>171</v>
      </c>
      <c r="AC883" s="104" t="s">
        <v>172</v>
      </c>
    </row>
    <row r="884" spans="1:29" ht="25.5" customHeight="1" x14ac:dyDescent="0.35">
      <c r="A884" s="188"/>
      <c r="B884" s="190"/>
      <c r="C884" s="99" t="str">
        <f>IF(B884="","",IF(NOT(ISNUMBER(B884)),"DATA_PC invalida",IF(AND(ISNUMBER(parametros!$C$2),ISNUMBER(parametros!$D$2),B884&gt;=parametros!$C$2,B884&lt;=parametros!$D$2),"C0",IF(AND(ISNUMBER(parametros!$C$3),ISNUMBER(parametros!$D$3),B884&gt;=parametros!$C$3,B884&lt;=parametros!$D$3),"C1",IF(AND(ISNUMBER(parametros!$C$4),ISNUMBER(parametros!$D$4),B884&gt;=parametros!$C$4,B884&lt;=parametros!$D$4),"C2",IF(AND(ISNUMBER(parametros!$C$5),ISNUMBER(parametros!$D$5),B884&gt;=parametros!$C$5,B884&lt;=parametros!$D$5),"C3",IF(AND(ISNUMBER(parametros!$C$6),ISNUMBER(parametros!$D$6),B884&gt;=parametros!$C$6,B884&lt;=parametros!$D$6),"C4","Fora dos ciclos")))))))</f>
        <v/>
      </c>
      <c r="D884" s="100"/>
      <c r="E884" s="78" t="str">
        <f>IF(C884="","",IFERROR(VLOOKUP(C884,parametros!$A$11:$E$15,5,0),""))</f>
        <v/>
      </c>
      <c r="F884" s="79" t="str">
        <f t="shared" si="67"/>
        <v/>
      </c>
      <c r="G884" s="101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8"/>
      <c r="U884" s="218" t="str">
        <f t="shared" si="71"/>
        <v/>
      </c>
      <c r="V884" s="216" t="s">
        <v>47</v>
      </c>
      <c r="W884" s="102" t="s">
        <v>167</v>
      </c>
      <c r="X884" s="102" t="s">
        <v>168</v>
      </c>
      <c r="Y884" s="103" t="s">
        <v>169</v>
      </c>
      <c r="Z884" s="103" t="s">
        <v>170</v>
      </c>
      <c r="AA884" s="103" t="s">
        <v>47</v>
      </c>
      <c r="AB884" s="103" t="s">
        <v>171</v>
      </c>
      <c r="AC884" s="104" t="s">
        <v>172</v>
      </c>
    </row>
    <row r="885" spans="1:29" ht="25.5" customHeight="1" x14ac:dyDescent="0.35">
      <c r="A885" s="188"/>
      <c r="B885" s="190"/>
      <c r="C885" s="99" t="str">
        <f>IF(B885="","",IF(NOT(ISNUMBER(B885)),"DATA_PC invalida",IF(AND(ISNUMBER(parametros!$C$2),ISNUMBER(parametros!$D$2),B885&gt;=parametros!$C$2,B885&lt;=parametros!$D$2),"C0",IF(AND(ISNUMBER(parametros!$C$3),ISNUMBER(parametros!$D$3),B885&gt;=parametros!$C$3,B885&lt;=parametros!$D$3),"C1",IF(AND(ISNUMBER(parametros!$C$4),ISNUMBER(parametros!$D$4),B885&gt;=parametros!$C$4,B885&lt;=parametros!$D$4),"C2",IF(AND(ISNUMBER(parametros!$C$5),ISNUMBER(parametros!$D$5),B885&gt;=parametros!$C$5,B885&lt;=parametros!$D$5),"C3",IF(AND(ISNUMBER(parametros!$C$6),ISNUMBER(parametros!$D$6),B885&gt;=parametros!$C$6,B885&lt;=parametros!$D$6),"C4","Fora dos ciclos")))))))</f>
        <v/>
      </c>
      <c r="D885" s="100"/>
      <c r="E885" s="78" t="str">
        <f>IF(C885="","",IFERROR(VLOOKUP(C885,parametros!$A$11:$E$15,5,0),""))</f>
        <v/>
      </c>
      <c r="F885" s="79" t="str">
        <f t="shared" si="67"/>
        <v/>
      </c>
      <c r="G885" s="101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8"/>
      <c r="U885" s="218" t="str">
        <f t="shared" si="71"/>
        <v/>
      </c>
      <c r="V885" s="216" t="s">
        <v>47</v>
      </c>
      <c r="W885" s="102" t="s">
        <v>167</v>
      </c>
      <c r="X885" s="102" t="s">
        <v>168</v>
      </c>
      <c r="Y885" s="103" t="s">
        <v>169</v>
      </c>
      <c r="Z885" s="103" t="s">
        <v>170</v>
      </c>
      <c r="AA885" s="103" t="s">
        <v>47</v>
      </c>
      <c r="AB885" s="103" t="s">
        <v>171</v>
      </c>
      <c r="AC885" s="104" t="s">
        <v>172</v>
      </c>
    </row>
    <row r="886" spans="1:29" ht="25.5" customHeight="1" x14ac:dyDescent="0.35">
      <c r="A886" s="188"/>
      <c r="B886" s="190"/>
      <c r="C886" s="99" t="str">
        <f>IF(B886="","",IF(NOT(ISNUMBER(B886)),"DATA_PC invalida",IF(AND(ISNUMBER(parametros!$C$2),ISNUMBER(parametros!$D$2),B886&gt;=parametros!$C$2,B886&lt;=parametros!$D$2),"C0",IF(AND(ISNUMBER(parametros!$C$3),ISNUMBER(parametros!$D$3),B886&gt;=parametros!$C$3,B886&lt;=parametros!$D$3),"C1",IF(AND(ISNUMBER(parametros!$C$4),ISNUMBER(parametros!$D$4),B886&gt;=parametros!$C$4,B886&lt;=parametros!$D$4),"C2",IF(AND(ISNUMBER(parametros!$C$5),ISNUMBER(parametros!$D$5),B886&gt;=parametros!$C$5,B886&lt;=parametros!$D$5),"C3",IF(AND(ISNUMBER(parametros!$C$6),ISNUMBER(parametros!$D$6),B886&gt;=parametros!$C$6,B886&lt;=parametros!$D$6),"C4","Fora dos ciclos")))))))</f>
        <v/>
      </c>
      <c r="D886" s="100"/>
      <c r="E886" s="78" t="str">
        <f>IF(C886="","",IFERROR(VLOOKUP(C886,parametros!$A$11:$E$15,5,0),""))</f>
        <v/>
      </c>
      <c r="F886" s="79" t="str">
        <f t="shared" si="67"/>
        <v/>
      </c>
      <c r="G886" s="101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8"/>
      <c r="U886" s="218" t="str">
        <f t="shared" si="71"/>
        <v/>
      </c>
      <c r="V886" s="216" t="s">
        <v>47</v>
      </c>
      <c r="W886" s="102" t="s">
        <v>167</v>
      </c>
      <c r="X886" s="102" t="s">
        <v>168</v>
      </c>
      <c r="Y886" s="103" t="s">
        <v>169</v>
      </c>
      <c r="Z886" s="103" t="s">
        <v>170</v>
      </c>
      <c r="AA886" s="103" t="s">
        <v>47</v>
      </c>
      <c r="AB886" s="103" t="s">
        <v>171</v>
      </c>
      <c r="AC886" s="104" t="s">
        <v>172</v>
      </c>
    </row>
    <row r="887" spans="1:29" ht="25.5" customHeight="1" x14ac:dyDescent="0.35">
      <c r="A887" s="188"/>
      <c r="B887" s="190"/>
      <c r="C887" s="99" t="str">
        <f>IF(B887="","",IF(NOT(ISNUMBER(B887)),"DATA_PC invalida",IF(AND(ISNUMBER(parametros!$C$2),ISNUMBER(parametros!$D$2),B887&gt;=parametros!$C$2,B887&lt;=parametros!$D$2),"C0",IF(AND(ISNUMBER(parametros!$C$3),ISNUMBER(parametros!$D$3),B887&gt;=parametros!$C$3,B887&lt;=parametros!$D$3),"C1",IF(AND(ISNUMBER(parametros!$C$4),ISNUMBER(parametros!$D$4),B887&gt;=parametros!$C$4,B887&lt;=parametros!$D$4),"C2",IF(AND(ISNUMBER(parametros!$C$5),ISNUMBER(parametros!$D$5),B887&gt;=parametros!$C$5,B887&lt;=parametros!$D$5),"C3",IF(AND(ISNUMBER(parametros!$C$6),ISNUMBER(parametros!$D$6),B887&gt;=parametros!$C$6,B887&lt;=parametros!$D$6),"C4","Fora dos ciclos")))))))</f>
        <v/>
      </c>
      <c r="D887" s="100"/>
      <c r="E887" s="78" t="str">
        <f>IF(C887="","",IFERROR(VLOOKUP(C887,parametros!$A$11:$E$15,5,0),""))</f>
        <v/>
      </c>
      <c r="F887" s="79" t="str">
        <f t="shared" si="67"/>
        <v/>
      </c>
      <c r="G887" s="101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8"/>
      <c r="U887" s="218" t="str">
        <f t="shared" si="71"/>
        <v/>
      </c>
      <c r="V887" s="216" t="s">
        <v>47</v>
      </c>
      <c r="W887" s="102" t="s">
        <v>167</v>
      </c>
      <c r="X887" s="102" t="s">
        <v>168</v>
      </c>
      <c r="Y887" s="103" t="s">
        <v>169</v>
      </c>
      <c r="Z887" s="103" t="s">
        <v>170</v>
      </c>
      <c r="AA887" s="103" t="s">
        <v>47</v>
      </c>
      <c r="AB887" s="103" t="s">
        <v>171</v>
      </c>
      <c r="AC887" s="104" t="s">
        <v>172</v>
      </c>
    </row>
    <row r="888" spans="1:29" ht="25.5" customHeight="1" x14ac:dyDescent="0.35">
      <c r="A888" s="188"/>
      <c r="B888" s="190"/>
      <c r="C888" s="99" t="str">
        <f>IF(B888="","",IF(NOT(ISNUMBER(B888)),"DATA_PC invalida",IF(AND(ISNUMBER(parametros!$C$2),ISNUMBER(parametros!$D$2),B888&gt;=parametros!$C$2,B888&lt;=parametros!$D$2),"C0",IF(AND(ISNUMBER(parametros!$C$3),ISNUMBER(parametros!$D$3),B888&gt;=parametros!$C$3,B888&lt;=parametros!$D$3),"C1",IF(AND(ISNUMBER(parametros!$C$4),ISNUMBER(parametros!$D$4),B888&gt;=parametros!$C$4,B888&lt;=parametros!$D$4),"C2",IF(AND(ISNUMBER(parametros!$C$5),ISNUMBER(parametros!$D$5),B888&gt;=parametros!$C$5,B888&lt;=parametros!$D$5),"C3",IF(AND(ISNUMBER(parametros!$C$6),ISNUMBER(parametros!$D$6),B888&gt;=parametros!$C$6,B888&lt;=parametros!$D$6),"C4","Fora dos ciclos")))))))</f>
        <v/>
      </c>
      <c r="D888" s="100"/>
      <c r="E888" s="78" t="str">
        <f>IF(C888="","",IFERROR(VLOOKUP(C888,parametros!$A$11:$E$15,5,0),""))</f>
        <v/>
      </c>
      <c r="F888" s="79" t="str">
        <f t="shared" si="67"/>
        <v/>
      </c>
      <c r="G888" s="101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8"/>
      <c r="U888" s="218" t="str">
        <f t="shared" si="71"/>
        <v/>
      </c>
      <c r="V888" s="216" t="s">
        <v>47</v>
      </c>
      <c r="W888" s="102" t="s">
        <v>167</v>
      </c>
      <c r="X888" s="102" t="s">
        <v>168</v>
      </c>
      <c r="Y888" s="103" t="s">
        <v>169</v>
      </c>
      <c r="Z888" s="103" t="s">
        <v>170</v>
      </c>
      <c r="AA888" s="103" t="s">
        <v>47</v>
      </c>
      <c r="AB888" s="103" t="s">
        <v>171</v>
      </c>
      <c r="AC888" s="104" t="s">
        <v>172</v>
      </c>
    </row>
    <row r="889" spans="1:29" ht="25.5" customHeight="1" x14ac:dyDescent="0.35">
      <c r="A889" s="188"/>
      <c r="B889" s="190"/>
      <c r="C889" s="99" t="str">
        <f>IF(B889="","",IF(NOT(ISNUMBER(B889)),"DATA_PC invalida",IF(AND(ISNUMBER(parametros!$C$2),ISNUMBER(parametros!$D$2),B889&gt;=parametros!$C$2,B889&lt;=parametros!$D$2),"C0",IF(AND(ISNUMBER(parametros!$C$3),ISNUMBER(parametros!$D$3),B889&gt;=parametros!$C$3,B889&lt;=parametros!$D$3),"C1",IF(AND(ISNUMBER(parametros!$C$4),ISNUMBER(parametros!$D$4),B889&gt;=parametros!$C$4,B889&lt;=parametros!$D$4),"C2",IF(AND(ISNUMBER(parametros!$C$5),ISNUMBER(parametros!$D$5),B889&gt;=parametros!$C$5,B889&lt;=parametros!$D$5),"C3",IF(AND(ISNUMBER(parametros!$C$6),ISNUMBER(parametros!$D$6),B889&gt;=parametros!$C$6,B889&lt;=parametros!$D$6),"C4","Fora dos ciclos")))))))</f>
        <v/>
      </c>
      <c r="D889" s="100"/>
      <c r="E889" s="78" t="str">
        <f>IF(C889="","",IFERROR(VLOOKUP(C889,parametros!$A$11:$E$15,5,0),""))</f>
        <v/>
      </c>
      <c r="F889" s="79" t="str">
        <f t="shared" si="67"/>
        <v/>
      </c>
      <c r="G889" s="101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8"/>
      <c r="U889" s="218" t="str">
        <f t="shared" si="71"/>
        <v/>
      </c>
      <c r="V889" s="216" t="s">
        <v>47</v>
      </c>
      <c r="W889" s="102" t="s">
        <v>167</v>
      </c>
      <c r="X889" s="102" t="s">
        <v>168</v>
      </c>
      <c r="Y889" s="103" t="s">
        <v>169</v>
      </c>
      <c r="Z889" s="103" t="s">
        <v>170</v>
      </c>
      <c r="AA889" s="103" t="s">
        <v>47</v>
      </c>
      <c r="AB889" s="103" t="s">
        <v>171</v>
      </c>
      <c r="AC889" s="104" t="s">
        <v>172</v>
      </c>
    </row>
    <row r="890" spans="1:29" ht="25.5" customHeight="1" x14ac:dyDescent="0.35">
      <c r="A890" s="188"/>
      <c r="B890" s="190"/>
      <c r="C890" s="99" t="str">
        <f>IF(B890="","",IF(NOT(ISNUMBER(B890)),"DATA_PC invalida",IF(AND(ISNUMBER(parametros!$C$2),ISNUMBER(parametros!$D$2),B890&gt;=parametros!$C$2,B890&lt;=parametros!$D$2),"C0",IF(AND(ISNUMBER(parametros!$C$3),ISNUMBER(parametros!$D$3),B890&gt;=parametros!$C$3,B890&lt;=parametros!$D$3),"C1",IF(AND(ISNUMBER(parametros!$C$4),ISNUMBER(parametros!$D$4),B890&gt;=parametros!$C$4,B890&lt;=parametros!$D$4),"C2",IF(AND(ISNUMBER(parametros!$C$5),ISNUMBER(parametros!$D$5),B890&gt;=parametros!$C$5,B890&lt;=parametros!$D$5),"C3",IF(AND(ISNUMBER(parametros!$C$6),ISNUMBER(parametros!$D$6),B890&gt;=parametros!$C$6,B890&lt;=parametros!$D$6),"C4","Fora dos ciclos")))))))</f>
        <v/>
      </c>
      <c r="D890" s="100"/>
      <c r="E890" s="78" t="str">
        <f>IF(C890="","",IFERROR(VLOOKUP(C890,parametros!$A$11:$E$15,5,0),""))</f>
        <v/>
      </c>
      <c r="F890" s="79" t="str">
        <f t="shared" si="67"/>
        <v/>
      </c>
      <c r="G890" s="101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8"/>
      <c r="U890" s="218" t="str">
        <f t="shared" si="71"/>
        <v/>
      </c>
      <c r="V890" s="216" t="s">
        <v>47</v>
      </c>
      <c r="W890" s="102" t="s">
        <v>167</v>
      </c>
      <c r="X890" s="102" t="s">
        <v>168</v>
      </c>
      <c r="Y890" s="103" t="s">
        <v>169</v>
      </c>
      <c r="Z890" s="103" t="s">
        <v>170</v>
      </c>
      <c r="AA890" s="103" t="s">
        <v>47</v>
      </c>
      <c r="AB890" s="103" t="s">
        <v>171</v>
      </c>
      <c r="AC890" s="104" t="s">
        <v>172</v>
      </c>
    </row>
    <row r="891" spans="1:29" ht="25.5" customHeight="1" x14ac:dyDescent="0.35">
      <c r="A891" s="188"/>
      <c r="B891" s="190"/>
      <c r="C891" s="99" t="str">
        <f>IF(B891="","",IF(NOT(ISNUMBER(B891)),"DATA_PC invalida",IF(AND(ISNUMBER(parametros!$C$2),ISNUMBER(parametros!$D$2),B891&gt;=parametros!$C$2,B891&lt;=parametros!$D$2),"C0",IF(AND(ISNUMBER(parametros!$C$3),ISNUMBER(parametros!$D$3),B891&gt;=parametros!$C$3,B891&lt;=parametros!$D$3),"C1",IF(AND(ISNUMBER(parametros!$C$4),ISNUMBER(parametros!$D$4),B891&gt;=parametros!$C$4,B891&lt;=parametros!$D$4),"C2",IF(AND(ISNUMBER(parametros!$C$5),ISNUMBER(parametros!$D$5),B891&gt;=parametros!$C$5,B891&lt;=parametros!$D$5),"C3",IF(AND(ISNUMBER(parametros!$C$6),ISNUMBER(parametros!$D$6),B891&gt;=parametros!$C$6,B891&lt;=parametros!$D$6),"C4","Fora dos ciclos")))))))</f>
        <v/>
      </c>
      <c r="D891" s="100"/>
      <c r="E891" s="78" t="str">
        <f>IF(C891="","",IFERROR(VLOOKUP(C891,parametros!$A$11:$E$15,5,0),""))</f>
        <v/>
      </c>
      <c r="F891" s="79" t="str">
        <f t="shared" si="67"/>
        <v/>
      </c>
      <c r="G891" s="101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8"/>
      <c r="U891" s="218" t="str">
        <f t="shared" si="71"/>
        <v/>
      </c>
      <c r="V891" s="216" t="s">
        <v>47</v>
      </c>
      <c r="W891" s="102" t="s">
        <v>167</v>
      </c>
      <c r="X891" s="102" t="s">
        <v>168</v>
      </c>
      <c r="Y891" s="103" t="s">
        <v>169</v>
      </c>
      <c r="Z891" s="103" t="s">
        <v>170</v>
      </c>
      <c r="AA891" s="103" t="s">
        <v>47</v>
      </c>
      <c r="AB891" s="103" t="s">
        <v>171</v>
      </c>
      <c r="AC891" s="104" t="s">
        <v>172</v>
      </c>
    </row>
    <row r="892" spans="1:29" ht="25.5" customHeight="1" x14ac:dyDescent="0.35">
      <c r="A892" s="188"/>
      <c r="B892" s="190"/>
      <c r="C892" s="99" t="str">
        <f>IF(B892="","",IF(NOT(ISNUMBER(B892)),"DATA_PC invalida",IF(AND(ISNUMBER(parametros!$C$2),ISNUMBER(parametros!$D$2),B892&gt;=parametros!$C$2,B892&lt;=parametros!$D$2),"C0",IF(AND(ISNUMBER(parametros!$C$3),ISNUMBER(parametros!$D$3),B892&gt;=parametros!$C$3,B892&lt;=parametros!$D$3),"C1",IF(AND(ISNUMBER(parametros!$C$4),ISNUMBER(parametros!$D$4),B892&gt;=parametros!$C$4,B892&lt;=parametros!$D$4),"C2",IF(AND(ISNUMBER(parametros!$C$5),ISNUMBER(parametros!$D$5),B892&gt;=parametros!$C$5,B892&lt;=parametros!$D$5),"C3",IF(AND(ISNUMBER(parametros!$C$6),ISNUMBER(parametros!$D$6),B892&gt;=parametros!$C$6,B892&lt;=parametros!$D$6),"C4","Fora dos ciclos")))))))</f>
        <v/>
      </c>
      <c r="D892" s="100"/>
      <c r="E892" s="78" t="str">
        <f>IF(C892="","",IFERROR(VLOOKUP(C892,parametros!$A$11:$E$15,5,0),""))</f>
        <v/>
      </c>
      <c r="F892" s="79" t="str">
        <f t="shared" si="67"/>
        <v/>
      </c>
      <c r="G892" s="101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8"/>
      <c r="U892" s="218" t="str">
        <f t="shared" si="71"/>
        <v/>
      </c>
      <c r="V892" s="216" t="s">
        <v>47</v>
      </c>
      <c r="W892" s="102" t="s">
        <v>167</v>
      </c>
      <c r="X892" s="102" t="s">
        <v>168</v>
      </c>
      <c r="Y892" s="103" t="s">
        <v>169</v>
      </c>
      <c r="Z892" s="103" t="s">
        <v>170</v>
      </c>
      <c r="AA892" s="103" t="s">
        <v>47</v>
      </c>
      <c r="AB892" s="103" t="s">
        <v>171</v>
      </c>
      <c r="AC892" s="104" t="s">
        <v>172</v>
      </c>
    </row>
    <row r="893" spans="1:29" ht="25.5" customHeight="1" x14ac:dyDescent="0.35">
      <c r="A893" s="188"/>
      <c r="B893" s="190"/>
      <c r="C893" s="99" t="str">
        <f>IF(B893="","",IF(NOT(ISNUMBER(B893)),"DATA_PC invalida",IF(AND(ISNUMBER(parametros!$C$2),ISNUMBER(parametros!$D$2),B893&gt;=parametros!$C$2,B893&lt;=parametros!$D$2),"C0",IF(AND(ISNUMBER(parametros!$C$3),ISNUMBER(parametros!$D$3),B893&gt;=parametros!$C$3,B893&lt;=parametros!$D$3),"C1",IF(AND(ISNUMBER(parametros!$C$4),ISNUMBER(parametros!$D$4),B893&gt;=parametros!$C$4,B893&lt;=parametros!$D$4),"C2",IF(AND(ISNUMBER(parametros!$C$5),ISNUMBER(parametros!$D$5),B893&gt;=parametros!$C$5,B893&lt;=parametros!$D$5),"C3",IF(AND(ISNUMBER(parametros!$C$6),ISNUMBER(parametros!$D$6),B893&gt;=parametros!$C$6,B893&lt;=parametros!$D$6),"C4","Fora dos ciclos")))))))</f>
        <v/>
      </c>
      <c r="D893" s="100"/>
      <c r="E893" s="78" t="str">
        <f>IF(C893="","",IFERROR(VLOOKUP(C893,parametros!$A$11:$E$15,5,0),""))</f>
        <v/>
      </c>
      <c r="F893" s="79" t="str">
        <f t="shared" si="67"/>
        <v/>
      </c>
      <c r="G893" s="101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8"/>
      <c r="U893" s="218" t="str">
        <f t="shared" si="71"/>
        <v/>
      </c>
      <c r="V893" s="216" t="s">
        <v>47</v>
      </c>
      <c r="W893" s="102" t="s">
        <v>167</v>
      </c>
      <c r="X893" s="102" t="s">
        <v>168</v>
      </c>
      <c r="Y893" s="103" t="s">
        <v>169</v>
      </c>
      <c r="Z893" s="103" t="s">
        <v>170</v>
      </c>
      <c r="AA893" s="103" t="s">
        <v>47</v>
      </c>
      <c r="AB893" s="103" t="s">
        <v>171</v>
      </c>
      <c r="AC893" s="104" t="s">
        <v>172</v>
      </c>
    </row>
    <row r="894" spans="1:29" ht="25.5" customHeight="1" x14ac:dyDescent="0.35">
      <c r="A894" s="188"/>
      <c r="B894" s="190"/>
      <c r="C894" s="99" t="str">
        <f>IF(B894="","",IF(NOT(ISNUMBER(B894)),"DATA_PC invalida",IF(AND(ISNUMBER(parametros!$C$2),ISNUMBER(parametros!$D$2),B894&gt;=parametros!$C$2,B894&lt;=parametros!$D$2),"C0",IF(AND(ISNUMBER(parametros!$C$3),ISNUMBER(parametros!$D$3),B894&gt;=parametros!$C$3,B894&lt;=parametros!$D$3),"C1",IF(AND(ISNUMBER(parametros!$C$4),ISNUMBER(parametros!$D$4),B894&gt;=parametros!$C$4,B894&lt;=parametros!$D$4),"C2",IF(AND(ISNUMBER(parametros!$C$5),ISNUMBER(parametros!$D$5),B894&gt;=parametros!$C$5,B894&lt;=parametros!$D$5),"C3",IF(AND(ISNUMBER(parametros!$C$6),ISNUMBER(parametros!$D$6),B894&gt;=parametros!$C$6,B894&lt;=parametros!$D$6),"C4","Fora dos ciclos")))))))</f>
        <v/>
      </c>
      <c r="D894" s="100"/>
      <c r="E894" s="78" t="str">
        <f>IF(C894="","",IFERROR(VLOOKUP(C894,parametros!$A$11:$E$15,5,0),""))</f>
        <v/>
      </c>
      <c r="F894" s="79" t="str">
        <f t="shared" si="67"/>
        <v/>
      </c>
      <c r="G894" s="101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8"/>
      <c r="U894" s="218" t="str">
        <f t="shared" si="71"/>
        <v/>
      </c>
      <c r="V894" s="216" t="s">
        <v>47</v>
      </c>
      <c r="W894" s="102" t="s">
        <v>167</v>
      </c>
      <c r="X894" s="102" t="s">
        <v>168</v>
      </c>
      <c r="Y894" s="103" t="s">
        <v>169</v>
      </c>
      <c r="Z894" s="103" t="s">
        <v>170</v>
      </c>
      <c r="AA894" s="103" t="s">
        <v>47</v>
      </c>
      <c r="AB894" s="103" t="s">
        <v>171</v>
      </c>
      <c r="AC894" s="104" t="s">
        <v>172</v>
      </c>
    </row>
    <row r="895" spans="1:29" ht="25.5" customHeight="1" x14ac:dyDescent="0.35">
      <c r="A895" s="188"/>
      <c r="B895" s="190"/>
      <c r="C895" s="99" t="str">
        <f>IF(B895="","",IF(NOT(ISNUMBER(B895)),"DATA_PC invalida",IF(AND(ISNUMBER(parametros!$C$2),ISNUMBER(parametros!$D$2),B895&gt;=parametros!$C$2,B895&lt;=parametros!$D$2),"C0",IF(AND(ISNUMBER(parametros!$C$3),ISNUMBER(parametros!$D$3),B895&gt;=parametros!$C$3,B895&lt;=parametros!$D$3),"C1",IF(AND(ISNUMBER(parametros!$C$4),ISNUMBER(parametros!$D$4),B895&gt;=parametros!$C$4,B895&lt;=parametros!$D$4),"C2",IF(AND(ISNUMBER(parametros!$C$5),ISNUMBER(parametros!$D$5),B895&gt;=parametros!$C$5,B895&lt;=parametros!$D$5),"C3",IF(AND(ISNUMBER(parametros!$C$6),ISNUMBER(parametros!$D$6),B895&gt;=parametros!$C$6,B895&lt;=parametros!$D$6),"C4","Fora dos ciclos")))))))</f>
        <v/>
      </c>
      <c r="D895" s="100"/>
      <c r="E895" s="78" t="str">
        <f>IF(C895="","",IFERROR(VLOOKUP(C895,parametros!$A$11:$E$15,5,0),""))</f>
        <v/>
      </c>
      <c r="F895" s="79" t="str">
        <f t="shared" si="67"/>
        <v/>
      </c>
      <c r="G895" s="101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8"/>
      <c r="U895" s="218" t="str">
        <f t="shared" si="71"/>
        <v/>
      </c>
      <c r="V895" s="216" t="s">
        <v>47</v>
      </c>
      <c r="W895" s="102" t="s">
        <v>167</v>
      </c>
      <c r="X895" s="102" t="s">
        <v>168</v>
      </c>
      <c r="Y895" s="103" t="s">
        <v>169</v>
      </c>
      <c r="Z895" s="103" t="s">
        <v>170</v>
      </c>
      <c r="AA895" s="103" t="s">
        <v>47</v>
      </c>
      <c r="AB895" s="103" t="s">
        <v>171</v>
      </c>
      <c r="AC895" s="104" t="s">
        <v>172</v>
      </c>
    </row>
    <row r="896" spans="1:29" ht="25.5" customHeight="1" x14ac:dyDescent="0.35">
      <c r="A896" s="188"/>
      <c r="B896" s="190"/>
      <c r="C896" s="99" t="str">
        <f>IF(B896="","",IF(NOT(ISNUMBER(B896)),"DATA_PC invalida",IF(AND(ISNUMBER(parametros!$C$2),ISNUMBER(parametros!$D$2),B896&gt;=parametros!$C$2,B896&lt;=parametros!$D$2),"C0",IF(AND(ISNUMBER(parametros!$C$3),ISNUMBER(parametros!$D$3),B896&gt;=parametros!$C$3,B896&lt;=parametros!$D$3),"C1",IF(AND(ISNUMBER(parametros!$C$4),ISNUMBER(parametros!$D$4),B896&gt;=parametros!$C$4,B896&lt;=parametros!$D$4),"C2",IF(AND(ISNUMBER(parametros!$C$5),ISNUMBER(parametros!$D$5),B896&gt;=parametros!$C$5,B896&lt;=parametros!$D$5),"C3",IF(AND(ISNUMBER(parametros!$C$6),ISNUMBER(parametros!$D$6),B896&gt;=parametros!$C$6,B896&lt;=parametros!$D$6),"C4","Fora dos ciclos")))))))</f>
        <v/>
      </c>
      <c r="D896" s="100"/>
      <c r="E896" s="78" t="str">
        <f>IF(C896="","",IFERROR(VLOOKUP(C896,parametros!$A$11:$E$15,5,0),""))</f>
        <v/>
      </c>
      <c r="F896" s="79" t="str">
        <f t="shared" si="67"/>
        <v/>
      </c>
      <c r="G896" s="101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8"/>
      <c r="U896" s="218" t="str">
        <f t="shared" si="71"/>
        <v/>
      </c>
      <c r="V896" s="216" t="s">
        <v>47</v>
      </c>
      <c r="W896" s="102" t="s">
        <v>167</v>
      </c>
      <c r="X896" s="102" t="s">
        <v>168</v>
      </c>
      <c r="Y896" s="103" t="s">
        <v>169</v>
      </c>
      <c r="Z896" s="103" t="s">
        <v>170</v>
      </c>
      <c r="AA896" s="103" t="s">
        <v>47</v>
      </c>
      <c r="AB896" s="103" t="s">
        <v>171</v>
      </c>
      <c r="AC896" s="104" t="s">
        <v>172</v>
      </c>
    </row>
    <row r="897" spans="1:29" ht="25.5" customHeight="1" x14ac:dyDescent="0.35">
      <c r="A897" s="188"/>
      <c r="B897" s="190"/>
      <c r="C897" s="99" t="str">
        <f>IF(B897="","",IF(NOT(ISNUMBER(B897)),"DATA_PC invalida",IF(AND(ISNUMBER(parametros!$C$2),ISNUMBER(parametros!$D$2),B897&gt;=parametros!$C$2,B897&lt;=parametros!$D$2),"C0",IF(AND(ISNUMBER(parametros!$C$3),ISNUMBER(parametros!$D$3),B897&gt;=parametros!$C$3,B897&lt;=parametros!$D$3),"C1",IF(AND(ISNUMBER(parametros!$C$4),ISNUMBER(parametros!$D$4),B897&gt;=parametros!$C$4,B897&lt;=parametros!$D$4),"C2",IF(AND(ISNUMBER(parametros!$C$5),ISNUMBER(parametros!$D$5),B897&gt;=parametros!$C$5,B897&lt;=parametros!$D$5),"C3",IF(AND(ISNUMBER(parametros!$C$6),ISNUMBER(parametros!$D$6),B897&gt;=parametros!$C$6,B897&lt;=parametros!$D$6),"C4","Fora dos ciclos")))))))</f>
        <v/>
      </c>
      <c r="D897" s="100"/>
      <c r="E897" s="78" t="str">
        <f>IF(C897="","",IFERROR(VLOOKUP(C897,parametros!$A$11:$E$15,5,0),""))</f>
        <v/>
      </c>
      <c r="F897" s="79" t="str">
        <f t="shared" si="67"/>
        <v/>
      </c>
      <c r="G897" s="101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8"/>
      <c r="U897" s="218" t="str">
        <f t="shared" si="71"/>
        <v/>
      </c>
      <c r="V897" s="216" t="s">
        <v>47</v>
      </c>
      <c r="W897" s="102" t="s">
        <v>167</v>
      </c>
      <c r="X897" s="102" t="s">
        <v>168</v>
      </c>
      <c r="Y897" s="103" t="s">
        <v>169</v>
      </c>
      <c r="Z897" s="103" t="s">
        <v>170</v>
      </c>
      <c r="AA897" s="103" t="s">
        <v>47</v>
      </c>
      <c r="AB897" s="103" t="s">
        <v>171</v>
      </c>
      <c r="AC897" s="104" t="s">
        <v>172</v>
      </c>
    </row>
    <row r="898" spans="1:29" ht="25.5" customHeight="1" x14ac:dyDescent="0.35">
      <c r="A898" s="188"/>
      <c r="B898" s="190"/>
      <c r="C898" s="99" t="str">
        <f>IF(B898="","",IF(NOT(ISNUMBER(B898)),"DATA_PC invalida",IF(AND(ISNUMBER(parametros!$C$2),ISNUMBER(parametros!$D$2),B898&gt;=parametros!$C$2,B898&lt;=parametros!$D$2),"C0",IF(AND(ISNUMBER(parametros!$C$3),ISNUMBER(parametros!$D$3),B898&gt;=parametros!$C$3,B898&lt;=parametros!$D$3),"C1",IF(AND(ISNUMBER(parametros!$C$4),ISNUMBER(parametros!$D$4),B898&gt;=parametros!$C$4,B898&lt;=parametros!$D$4),"C2",IF(AND(ISNUMBER(parametros!$C$5),ISNUMBER(parametros!$D$5),B898&gt;=parametros!$C$5,B898&lt;=parametros!$D$5),"C3",IF(AND(ISNUMBER(parametros!$C$6),ISNUMBER(parametros!$D$6),B898&gt;=parametros!$C$6,B898&lt;=parametros!$D$6),"C4","Fora dos ciclos")))))))</f>
        <v/>
      </c>
      <c r="D898" s="100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101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8"/>
      <c r="U898" s="218" t="str">
        <f t="shared" ref="U898:U961" si="76">IF(OR($D898="",$H898=""),"",ROUND($D898+$H898,2))</f>
        <v/>
      </c>
      <c r="V898" s="216" t="s">
        <v>47</v>
      </c>
      <c r="W898" s="102" t="s">
        <v>167</v>
      </c>
      <c r="X898" s="102" t="s">
        <v>168</v>
      </c>
      <c r="Y898" s="103" t="s">
        <v>169</v>
      </c>
      <c r="Z898" s="103" t="s">
        <v>170</v>
      </c>
      <c r="AA898" s="103" t="s">
        <v>47</v>
      </c>
      <c r="AB898" s="103" t="s">
        <v>171</v>
      </c>
      <c r="AC898" s="104" t="s">
        <v>172</v>
      </c>
    </row>
    <row r="899" spans="1:29" ht="25.5" customHeight="1" x14ac:dyDescent="0.35">
      <c r="A899" s="188"/>
      <c r="B899" s="190"/>
      <c r="C899" s="99" t="str">
        <f>IF(B899="","",IF(NOT(ISNUMBER(B899)),"DATA_PC invalida",IF(AND(ISNUMBER(parametros!$C$2),ISNUMBER(parametros!$D$2),B899&gt;=parametros!$C$2,B899&lt;=parametros!$D$2),"C0",IF(AND(ISNUMBER(parametros!$C$3),ISNUMBER(parametros!$D$3),B899&gt;=parametros!$C$3,B899&lt;=parametros!$D$3),"C1",IF(AND(ISNUMBER(parametros!$C$4),ISNUMBER(parametros!$D$4),B899&gt;=parametros!$C$4,B899&lt;=parametros!$D$4),"C2",IF(AND(ISNUMBER(parametros!$C$5),ISNUMBER(parametros!$D$5),B899&gt;=parametros!$C$5,B899&lt;=parametros!$D$5),"C3",IF(AND(ISNUMBER(parametros!$C$6),ISNUMBER(parametros!$D$6),B899&gt;=parametros!$C$6,B899&lt;=parametros!$D$6),"C4","Fora dos ciclos")))))))</f>
        <v/>
      </c>
      <c r="D899" s="100"/>
      <c r="E899" s="78" t="str">
        <f>IF(C899="","",IFERROR(VLOOKUP(C899,parametros!$A$11:$E$15,5,0),""))</f>
        <v/>
      </c>
      <c r="F899" s="79" t="str">
        <f t="shared" si="72"/>
        <v/>
      </c>
      <c r="G899" s="101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8"/>
      <c r="U899" s="218" t="str">
        <f t="shared" si="76"/>
        <v/>
      </c>
      <c r="V899" s="216" t="s">
        <v>47</v>
      </c>
      <c r="W899" s="102" t="s">
        <v>167</v>
      </c>
      <c r="X899" s="102" t="s">
        <v>168</v>
      </c>
      <c r="Y899" s="103" t="s">
        <v>169</v>
      </c>
      <c r="Z899" s="103" t="s">
        <v>170</v>
      </c>
      <c r="AA899" s="103" t="s">
        <v>47</v>
      </c>
      <c r="AB899" s="103" t="s">
        <v>171</v>
      </c>
      <c r="AC899" s="104" t="s">
        <v>172</v>
      </c>
    </row>
    <row r="900" spans="1:29" ht="25.5" customHeight="1" x14ac:dyDescent="0.35">
      <c r="A900" s="188"/>
      <c r="B900" s="190"/>
      <c r="C900" s="99" t="str">
        <f>IF(B900="","",IF(NOT(ISNUMBER(B900)),"DATA_PC invalida",IF(AND(ISNUMBER(parametros!$C$2),ISNUMBER(parametros!$D$2),B900&gt;=parametros!$C$2,B900&lt;=parametros!$D$2),"C0",IF(AND(ISNUMBER(parametros!$C$3),ISNUMBER(parametros!$D$3),B900&gt;=parametros!$C$3,B900&lt;=parametros!$D$3),"C1",IF(AND(ISNUMBER(parametros!$C$4),ISNUMBER(parametros!$D$4),B900&gt;=parametros!$C$4,B900&lt;=parametros!$D$4),"C2",IF(AND(ISNUMBER(parametros!$C$5),ISNUMBER(parametros!$D$5),B900&gt;=parametros!$C$5,B900&lt;=parametros!$D$5),"C3",IF(AND(ISNUMBER(parametros!$C$6),ISNUMBER(parametros!$D$6),B900&gt;=parametros!$C$6,B900&lt;=parametros!$D$6),"C4","Fora dos ciclos")))))))</f>
        <v/>
      </c>
      <c r="D900" s="100"/>
      <c r="E900" s="78" t="str">
        <f>IF(C900="","",IFERROR(VLOOKUP(C900,parametros!$A$11:$E$15,5,0),""))</f>
        <v/>
      </c>
      <c r="F900" s="79" t="str">
        <f t="shared" si="72"/>
        <v/>
      </c>
      <c r="G900" s="101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8"/>
      <c r="U900" s="218" t="str">
        <f t="shared" si="76"/>
        <v/>
      </c>
      <c r="V900" s="216" t="s">
        <v>47</v>
      </c>
      <c r="W900" s="102" t="s">
        <v>167</v>
      </c>
      <c r="X900" s="102" t="s">
        <v>168</v>
      </c>
      <c r="Y900" s="103" t="s">
        <v>169</v>
      </c>
      <c r="Z900" s="103" t="s">
        <v>170</v>
      </c>
      <c r="AA900" s="103" t="s">
        <v>47</v>
      </c>
      <c r="AB900" s="103" t="s">
        <v>171</v>
      </c>
      <c r="AC900" s="104" t="s">
        <v>172</v>
      </c>
    </row>
    <row r="901" spans="1:29" ht="25.5" customHeight="1" x14ac:dyDescent="0.35">
      <c r="A901" s="188"/>
      <c r="B901" s="190"/>
      <c r="C901" s="99" t="str">
        <f>IF(B901="","",IF(NOT(ISNUMBER(B901)),"DATA_PC invalida",IF(AND(ISNUMBER(parametros!$C$2),ISNUMBER(parametros!$D$2),B901&gt;=parametros!$C$2,B901&lt;=parametros!$D$2),"C0",IF(AND(ISNUMBER(parametros!$C$3),ISNUMBER(parametros!$D$3),B901&gt;=parametros!$C$3,B901&lt;=parametros!$D$3),"C1",IF(AND(ISNUMBER(parametros!$C$4),ISNUMBER(parametros!$D$4),B901&gt;=parametros!$C$4,B901&lt;=parametros!$D$4),"C2",IF(AND(ISNUMBER(parametros!$C$5),ISNUMBER(parametros!$D$5),B901&gt;=parametros!$C$5,B901&lt;=parametros!$D$5),"C3",IF(AND(ISNUMBER(parametros!$C$6),ISNUMBER(parametros!$D$6),B901&gt;=parametros!$C$6,B901&lt;=parametros!$D$6),"C4","Fora dos ciclos")))))))</f>
        <v/>
      </c>
      <c r="D901" s="100"/>
      <c r="E901" s="78" t="str">
        <f>IF(C901="","",IFERROR(VLOOKUP(C901,parametros!$A$11:$E$15,5,0),""))</f>
        <v/>
      </c>
      <c r="F901" s="79" t="str">
        <f t="shared" si="72"/>
        <v/>
      </c>
      <c r="G901" s="101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8"/>
      <c r="U901" s="218" t="str">
        <f t="shared" si="76"/>
        <v/>
      </c>
      <c r="V901" s="216" t="s">
        <v>47</v>
      </c>
      <c r="W901" s="102" t="s">
        <v>167</v>
      </c>
      <c r="X901" s="102" t="s">
        <v>168</v>
      </c>
      <c r="Y901" s="103" t="s">
        <v>169</v>
      </c>
      <c r="Z901" s="103" t="s">
        <v>170</v>
      </c>
      <c r="AA901" s="103" t="s">
        <v>47</v>
      </c>
      <c r="AB901" s="103" t="s">
        <v>171</v>
      </c>
      <c r="AC901" s="104" t="s">
        <v>172</v>
      </c>
    </row>
    <row r="902" spans="1:29" ht="25.5" customHeight="1" x14ac:dyDescent="0.35">
      <c r="A902" s="188"/>
      <c r="B902" s="190"/>
      <c r="C902" s="99" t="str">
        <f>IF(B902="","",IF(NOT(ISNUMBER(B902)),"DATA_PC invalida",IF(AND(ISNUMBER(parametros!$C$2),ISNUMBER(parametros!$D$2),B902&gt;=parametros!$C$2,B902&lt;=parametros!$D$2),"C0",IF(AND(ISNUMBER(parametros!$C$3),ISNUMBER(parametros!$D$3),B902&gt;=parametros!$C$3,B902&lt;=parametros!$D$3),"C1",IF(AND(ISNUMBER(parametros!$C$4),ISNUMBER(parametros!$D$4),B902&gt;=parametros!$C$4,B902&lt;=parametros!$D$4),"C2",IF(AND(ISNUMBER(parametros!$C$5),ISNUMBER(parametros!$D$5),B902&gt;=parametros!$C$5,B902&lt;=parametros!$D$5),"C3",IF(AND(ISNUMBER(parametros!$C$6),ISNUMBER(parametros!$D$6),B902&gt;=parametros!$C$6,B902&lt;=parametros!$D$6),"C4","Fora dos ciclos")))))))</f>
        <v/>
      </c>
      <c r="D902" s="100"/>
      <c r="E902" s="78" t="str">
        <f>IF(C902="","",IFERROR(VLOOKUP(C902,parametros!$A$11:$E$15,5,0),""))</f>
        <v/>
      </c>
      <c r="F902" s="79" t="str">
        <f t="shared" si="72"/>
        <v/>
      </c>
      <c r="G902" s="101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8"/>
      <c r="U902" s="218" t="str">
        <f t="shared" si="76"/>
        <v/>
      </c>
      <c r="V902" s="216" t="s">
        <v>47</v>
      </c>
      <c r="W902" s="102" t="s">
        <v>167</v>
      </c>
      <c r="X902" s="102" t="s">
        <v>168</v>
      </c>
      <c r="Y902" s="103" t="s">
        <v>169</v>
      </c>
      <c r="Z902" s="103" t="s">
        <v>170</v>
      </c>
      <c r="AA902" s="103" t="s">
        <v>47</v>
      </c>
      <c r="AB902" s="103" t="s">
        <v>171</v>
      </c>
      <c r="AC902" s="104" t="s">
        <v>172</v>
      </c>
    </row>
    <row r="903" spans="1:29" ht="25.5" customHeight="1" x14ac:dyDescent="0.35">
      <c r="A903" s="188"/>
      <c r="B903" s="190"/>
      <c r="C903" s="99" t="str">
        <f>IF(B903="","",IF(NOT(ISNUMBER(B903)),"DATA_PC invalida",IF(AND(ISNUMBER(parametros!$C$2),ISNUMBER(parametros!$D$2),B903&gt;=parametros!$C$2,B903&lt;=parametros!$D$2),"C0",IF(AND(ISNUMBER(parametros!$C$3),ISNUMBER(parametros!$D$3),B903&gt;=parametros!$C$3,B903&lt;=parametros!$D$3),"C1",IF(AND(ISNUMBER(parametros!$C$4),ISNUMBER(parametros!$D$4),B903&gt;=parametros!$C$4,B903&lt;=parametros!$D$4),"C2",IF(AND(ISNUMBER(parametros!$C$5),ISNUMBER(parametros!$D$5),B903&gt;=parametros!$C$5,B903&lt;=parametros!$D$5),"C3",IF(AND(ISNUMBER(parametros!$C$6),ISNUMBER(parametros!$D$6),B903&gt;=parametros!$C$6,B903&lt;=parametros!$D$6),"C4","Fora dos ciclos")))))))</f>
        <v/>
      </c>
      <c r="D903" s="100"/>
      <c r="E903" s="78" t="str">
        <f>IF(C903="","",IFERROR(VLOOKUP(C903,parametros!$A$11:$E$15,5,0),""))</f>
        <v/>
      </c>
      <c r="F903" s="79" t="str">
        <f t="shared" si="72"/>
        <v/>
      </c>
      <c r="G903" s="101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8"/>
      <c r="U903" s="218" t="str">
        <f t="shared" si="76"/>
        <v/>
      </c>
      <c r="V903" s="216" t="s">
        <v>47</v>
      </c>
      <c r="W903" s="102" t="s">
        <v>167</v>
      </c>
      <c r="X903" s="102" t="s">
        <v>168</v>
      </c>
      <c r="Y903" s="103" t="s">
        <v>169</v>
      </c>
      <c r="Z903" s="103" t="s">
        <v>170</v>
      </c>
      <c r="AA903" s="103" t="s">
        <v>47</v>
      </c>
      <c r="AB903" s="103" t="s">
        <v>171</v>
      </c>
      <c r="AC903" s="104" t="s">
        <v>172</v>
      </c>
    </row>
    <row r="904" spans="1:29" ht="25.5" customHeight="1" x14ac:dyDescent="0.35">
      <c r="A904" s="188"/>
      <c r="B904" s="190"/>
      <c r="C904" s="99" t="str">
        <f>IF(B904="","",IF(NOT(ISNUMBER(B904)),"DATA_PC invalida",IF(AND(ISNUMBER(parametros!$C$2),ISNUMBER(parametros!$D$2),B904&gt;=parametros!$C$2,B904&lt;=parametros!$D$2),"C0",IF(AND(ISNUMBER(parametros!$C$3),ISNUMBER(parametros!$D$3),B904&gt;=parametros!$C$3,B904&lt;=parametros!$D$3),"C1",IF(AND(ISNUMBER(parametros!$C$4),ISNUMBER(parametros!$D$4),B904&gt;=parametros!$C$4,B904&lt;=parametros!$D$4),"C2",IF(AND(ISNUMBER(parametros!$C$5),ISNUMBER(parametros!$D$5),B904&gt;=parametros!$C$5,B904&lt;=parametros!$D$5),"C3",IF(AND(ISNUMBER(parametros!$C$6),ISNUMBER(parametros!$D$6),B904&gt;=parametros!$C$6,B904&lt;=parametros!$D$6),"C4","Fora dos ciclos")))))))</f>
        <v/>
      </c>
      <c r="D904" s="100"/>
      <c r="E904" s="78" t="str">
        <f>IF(C904="","",IFERROR(VLOOKUP(C904,parametros!$A$11:$E$15,5,0),""))</f>
        <v/>
      </c>
      <c r="F904" s="79" t="str">
        <f t="shared" si="72"/>
        <v/>
      </c>
      <c r="G904" s="101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8"/>
      <c r="U904" s="218" t="str">
        <f t="shared" si="76"/>
        <v/>
      </c>
      <c r="V904" s="216" t="s">
        <v>47</v>
      </c>
      <c r="W904" s="102" t="s">
        <v>167</v>
      </c>
      <c r="X904" s="102" t="s">
        <v>168</v>
      </c>
      <c r="Y904" s="103" t="s">
        <v>169</v>
      </c>
      <c r="Z904" s="103" t="s">
        <v>170</v>
      </c>
      <c r="AA904" s="103" t="s">
        <v>47</v>
      </c>
      <c r="AB904" s="103" t="s">
        <v>171</v>
      </c>
      <c r="AC904" s="104" t="s">
        <v>172</v>
      </c>
    </row>
    <row r="905" spans="1:29" ht="25.5" customHeight="1" x14ac:dyDescent="0.35">
      <c r="A905" s="188"/>
      <c r="B905" s="190"/>
      <c r="C905" s="99" t="str">
        <f>IF(B905="","",IF(NOT(ISNUMBER(B905)),"DATA_PC invalida",IF(AND(ISNUMBER(parametros!$C$2),ISNUMBER(parametros!$D$2),B905&gt;=parametros!$C$2,B905&lt;=parametros!$D$2),"C0",IF(AND(ISNUMBER(parametros!$C$3),ISNUMBER(parametros!$D$3),B905&gt;=parametros!$C$3,B905&lt;=parametros!$D$3),"C1",IF(AND(ISNUMBER(parametros!$C$4),ISNUMBER(parametros!$D$4),B905&gt;=parametros!$C$4,B905&lt;=parametros!$D$4),"C2",IF(AND(ISNUMBER(parametros!$C$5),ISNUMBER(parametros!$D$5),B905&gt;=parametros!$C$5,B905&lt;=parametros!$D$5),"C3",IF(AND(ISNUMBER(parametros!$C$6),ISNUMBER(parametros!$D$6),B905&gt;=parametros!$C$6,B905&lt;=parametros!$D$6),"C4","Fora dos ciclos")))))))</f>
        <v/>
      </c>
      <c r="D905" s="100"/>
      <c r="E905" s="78" t="str">
        <f>IF(C905="","",IFERROR(VLOOKUP(C905,parametros!$A$11:$E$15,5,0),""))</f>
        <v/>
      </c>
      <c r="F905" s="79" t="str">
        <f t="shared" si="72"/>
        <v/>
      </c>
      <c r="G905" s="101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8"/>
      <c r="U905" s="218" t="str">
        <f t="shared" si="76"/>
        <v/>
      </c>
      <c r="V905" s="216" t="s">
        <v>47</v>
      </c>
      <c r="W905" s="102" t="s">
        <v>167</v>
      </c>
      <c r="X905" s="102" t="s">
        <v>168</v>
      </c>
      <c r="Y905" s="103" t="s">
        <v>169</v>
      </c>
      <c r="Z905" s="103" t="s">
        <v>170</v>
      </c>
      <c r="AA905" s="103" t="s">
        <v>47</v>
      </c>
      <c r="AB905" s="103" t="s">
        <v>171</v>
      </c>
      <c r="AC905" s="104" t="s">
        <v>172</v>
      </c>
    </row>
    <row r="906" spans="1:29" ht="25.5" customHeight="1" x14ac:dyDescent="0.35">
      <c r="A906" s="188"/>
      <c r="B906" s="190"/>
      <c r="C906" s="99" t="str">
        <f>IF(B906="","",IF(NOT(ISNUMBER(B906)),"DATA_PC invalida",IF(AND(ISNUMBER(parametros!$C$2),ISNUMBER(parametros!$D$2),B906&gt;=parametros!$C$2,B906&lt;=parametros!$D$2),"C0",IF(AND(ISNUMBER(parametros!$C$3),ISNUMBER(parametros!$D$3),B906&gt;=parametros!$C$3,B906&lt;=parametros!$D$3),"C1",IF(AND(ISNUMBER(parametros!$C$4),ISNUMBER(parametros!$D$4),B906&gt;=parametros!$C$4,B906&lt;=parametros!$D$4),"C2",IF(AND(ISNUMBER(parametros!$C$5),ISNUMBER(parametros!$D$5),B906&gt;=parametros!$C$5,B906&lt;=parametros!$D$5),"C3",IF(AND(ISNUMBER(parametros!$C$6),ISNUMBER(parametros!$D$6),B906&gt;=parametros!$C$6,B906&lt;=parametros!$D$6),"C4","Fora dos ciclos")))))))</f>
        <v/>
      </c>
      <c r="D906" s="100"/>
      <c r="E906" s="78" t="str">
        <f>IF(C906="","",IFERROR(VLOOKUP(C906,parametros!$A$11:$E$15,5,0),""))</f>
        <v/>
      </c>
      <c r="F906" s="79" t="str">
        <f t="shared" si="72"/>
        <v/>
      </c>
      <c r="G906" s="101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8"/>
      <c r="U906" s="218" t="str">
        <f t="shared" si="76"/>
        <v/>
      </c>
      <c r="V906" s="216" t="s">
        <v>47</v>
      </c>
      <c r="W906" s="102" t="s">
        <v>167</v>
      </c>
      <c r="X906" s="102" t="s">
        <v>168</v>
      </c>
      <c r="Y906" s="103" t="s">
        <v>169</v>
      </c>
      <c r="Z906" s="103" t="s">
        <v>170</v>
      </c>
      <c r="AA906" s="103" t="s">
        <v>47</v>
      </c>
      <c r="AB906" s="103" t="s">
        <v>171</v>
      </c>
      <c r="AC906" s="104" t="s">
        <v>172</v>
      </c>
    </row>
    <row r="907" spans="1:29" ht="25.5" customHeight="1" x14ac:dyDescent="0.35">
      <c r="A907" s="188"/>
      <c r="B907" s="190"/>
      <c r="C907" s="99" t="str">
        <f>IF(B907="","",IF(NOT(ISNUMBER(B907)),"DATA_PC invalida",IF(AND(ISNUMBER(parametros!$C$2),ISNUMBER(parametros!$D$2),B907&gt;=parametros!$C$2,B907&lt;=parametros!$D$2),"C0",IF(AND(ISNUMBER(parametros!$C$3),ISNUMBER(parametros!$D$3),B907&gt;=parametros!$C$3,B907&lt;=parametros!$D$3),"C1",IF(AND(ISNUMBER(parametros!$C$4),ISNUMBER(parametros!$D$4),B907&gt;=parametros!$C$4,B907&lt;=parametros!$D$4),"C2",IF(AND(ISNUMBER(parametros!$C$5),ISNUMBER(parametros!$D$5),B907&gt;=parametros!$C$5,B907&lt;=parametros!$D$5),"C3",IF(AND(ISNUMBER(parametros!$C$6),ISNUMBER(parametros!$D$6),B907&gt;=parametros!$C$6,B907&lt;=parametros!$D$6),"C4","Fora dos ciclos")))))))</f>
        <v/>
      </c>
      <c r="D907" s="100"/>
      <c r="E907" s="78" t="str">
        <f>IF(C907="","",IFERROR(VLOOKUP(C907,parametros!$A$11:$E$15,5,0),""))</f>
        <v/>
      </c>
      <c r="F907" s="79" t="str">
        <f t="shared" si="72"/>
        <v/>
      </c>
      <c r="G907" s="101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8"/>
      <c r="U907" s="218" t="str">
        <f t="shared" si="76"/>
        <v/>
      </c>
      <c r="V907" s="216" t="s">
        <v>47</v>
      </c>
      <c r="W907" s="102" t="s">
        <v>167</v>
      </c>
      <c r="X907" s="102" t="s">
        <v>168</v>
      </c>
      <c r="Y907" s="103" t="s">
        <v>169</v>
      </c>
      <c r="Z907" s="103" t="s">
        <v>170</v>
      </c>
      <c r="AA907" s="103" t="s">
        <v>47</v>
      </c>
      <c r="AB907" s="103" t="s">
        <v>171</v>
      </c>
      <c r="AC907" s="104" t="s">
        <v>172</v>
      </c>
    </row>
    <row r="908" spans="1:29" ht="25.5" customHeight="1" x14ac:dyDescent="0.35">
      <c r="A908" s="188"/>
      <c r="B908" s="190"/>
      <c r="C908" s="99" t="str">
        <f>IF(B908="","",IF(NOT(ISNUMBER(B908)),"DATA_PC invalida",IF(AND(ISNUMBER(parametros!$C$2),ISNUMBER(parametros!$D$2),B908&gt;=parametros!$C$2,B908&lt;=parametros!$D$2),"C0",IF(AND(ISNUMBER(parametros!$C$3),ISNUMBER(parametros!$D$3),B908&gt;=parametros!$C$3,B908&lt;=parametros!$D$3),"C1",IF(AND(ISNUMBER(parametros!$C$4),ISNUMBER(parametros!$D$4),B908&gt;=parametros!$C$4,B908&lt;=parametros!$D$4),"C2",IF(AND(ISNUMBER(parametros!$C$5),ISNUMBER(parametros!$D$5),B908&gt;=parametros!$C$5,B908&lt;=parametros!$D$5),"C3",IF(AND(ISNUMBER(parametros!$C$6),ISNUMBER(parametros!$D$6),B908&gt;=parametros!$C$6,B908&lt;=parametros!$D$6),"C4","Fora dos ciclos")))))))</f>
        <v/>
      </c>
      <c r="D908" s="100"/>
      <c r="E908" s="78" t="str">
        <f>IF(C908="","",IFERROR(VLOOKUP(C908,parametros!$A$11:$E$15,5,0),""))</f>
        <v/>
      </c>
      <c r="F908" s="79" t="str">
        <f t="shared" si="72"/>
        <v/>
      </c>
      <c r="G908" s="101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8"/>
      <c r="U908" s="218" t="str">
        <f t="shared" si="76"/>
        <v/>
      </c>
      <c r="V908" s="216" t="s">
        <v>47</v>
      </c>
      <c r="W908" s="102" t="s">
        <v>167</v>
      </c>
      <c r="X908" s="102" t="s">
        <v>168</v>
      </c>
      <c r="Y908" s="103" t="s">
        <v>169</v>
      </c>
      <c r="Z908" s="103" t="s">
        <v>170</v>
      </c>
      <c r="AA908" s="103" t="s">
        <v>47</v>
      </c>
      <c r="AB908" s="103" t="s">
        <v>171</v>
      </c>
      <c r="AC908" s="104" t="s">
        <v>172</v>
      </c>
    </row>
    <row r="909" spans="1:29" ht="25.5" customHeight="1" x14ac:dyDescent="0.35">
      <c r="A909" s="188"/>
      <c r="B909" s="190"/>
      <c r="C909" s="99" t="str">
        <f>IF(B909="","",IF(NOT(ISNUMBER(B909)),"DATA_PC invalida",IF(AND(ISNUMBER(parametros!$C$2),ISNUMBER(parametros!$D$2),B909&gt;=parametros!$C$2,B909&lt;=parametros!$D$2),"C0",IF(AND(ISNUMBER(parametros!$C$3),ISNUMBER(parametros!$D$3),B909&gt;=parametros!$C$3,B909&lt;=parametros!$D$3),"C1",IF(AND(ISNUMBER(parametros!$C$4),ISNUMBER(parametros!$D$4),B909&gt;=parametros!$C$4,B909&lt;=parametros!$D$4),"C2",IF(AND(ISNUMBER(parametros!$C$5),ISNUMBER(parametros!$D$5),B909&gt;=parametros!$C$5,B909&lt;=parametros!$D$5),"C3",IF(AND(ISNUMBER(parametros!$C$6),ISNUMBER(parametros!$D$6),B909&gt;=parametros!$C$6,B909&lt;=parametros!$D$6),"C4","Fora dos ciclos")))))))</f>
        <v/>
      </c>
      <c r="D909" s="100"/>
      <c r="E909" s="78" t="str">
        <f>IF(C909="","",IFERROR(VLOOKUP(C909,parametros!$A$11:$E$15,5,0),""))</f>
        <v/>
      </c>
      <c r="F909" s="79" t="str">
        <f t="shared" si="72"/>
        <v/>
      </c>
      <c r="G909" s="101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8"/>
      <c r="U909" s="218" t="str">
        <f t="shared" si="76"/>
        <v/>
      </c>
      <c r="V909" s="216" t="s">
        <v>47</v>
      </c>
      <c r="W909" s="102" t="s">
        <v>167</v>
      </c>
      <c r="X909" s="102" t="s">
        <v>168</v>
      </c>
      <c r="Y909" s="103" t="s">
        <v>169</v>
      </c>
      <c r="Z909" s="103" t="s">
        <v>170</v>
      </c>
      <c r="AA909" s="103" t="s">
        <v>47</v>
      </c>
      <c r="AB909" s="103" t="s">
        <v>171</v>
      </c>
      <c r="AC909" s="104" t="s">
        <v>172</v>
      </c>
    </row>
    <row r="910" spans="1:29" ht="25.5" customHeight="1" x14ac:dyDescent="0.35">
      <c r="A910" s="188"/>
      <c r="B910" s="190"/>
      <c r="C910" s="99" t="str">
        <f>IF(B910="","",IF(NOT(ISNUMBER(B910)),"DATA_PC invalida",IF(AND(ISNUMBER(parametros!$C$2),ISNUMBER(parametros!$D$2),B910&gt;=parametros!$C$2,B910&lt;=parametros!$D$2),"C0",IF(AND(ISNUMBER(parametros!$C$3),ISNUMBER(parametros!$D$3),B910&gt;=parametros!$C$3,B910&lt;=parametros!$D$3),"C1",IF(AND(ISNUMBER(parametros!$C$4),ISNUMBER(parametros!$D$4),B910&gt;=parametros!$C$4,B910&lt;=parametros!$D$4),"C2",IF(AND(ISNUMBER(parametros!$C$5),ISNUMBER(parametros!$D$5),B910&gt;=parametros!$C$5,B910&lt;=parametros!$D$5),"C3",IF(AND(ISNUMBER(parametros!$C$6),ISNUMBER(parametros!$D$6),B910&gt;=parametros!$C$6,B910&lt;=parametros!$D$6),"C4","Fora dos ciclos")))))))</f>
        <v/>
      </c>
      <c r="D910" s="100"/>
      <c r="E910" s="78" t="str">
        <f>IF(C910="","",IFERROR(VLOOKUP(C910,parametros!$A$11:$E$15,5,0),""))</f>
        <v/>
      </c>
      <c r="F910" s="79" t="str">
        <f t="shared" si="72"/>
        <v/>
      </c>
      <c r="G910" s="101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8"/>
      <c r="U910" s="218" t="str">
        <f t="shared" si="76"/>
        <v/>
      </c>
      <c r="V910" s="216" t="s">
        <v>47</v>
      </c>
      <c r="W910" s="102" t="s">
        <v>167</v>
      </c>
      <c r="X910" s="102" t="s">
        <v>168</v>
      </c>
      <c r="Y910" s="103" t="s">
        <v>169</v>
      </c>
      <c r="Z910" s="103" t="s">
        <v>170</v>
      </c>
      <c r="AA910" s="103" t="s">
        <v>47</v>
      </c>
      <c r="AB910" s="103" t="s">
        <v>171</v>
      </c>
      <c r="AC910" s="104" t="s">
        <v>172</v>
      </c>
    </row>
    <row r="911" spans="1:29" ht="25.5" customHeight="1" x14ac:dyDescent="0.35">
      <c r="A911" s="188"/>
      <c r="B911" s="190"/>
      <c r="C911" s="99" t="str">
        <f>IF(B911="","",IF(NOT(ISNUMBER(B911)),"DATA_PC invalida",IF(AND(ISNUMBER(parametros!$C$2),ISNUMBER(parametros!$D$2),B911&gt;=parametros!$C$2,B911&lt;=parametros!$D$2),"C0",IF(AND(ISNUMBER(parametros!$C$3),ISNUMBER(parametros!$D$3),B911&gt;=parametros!$C$3,B911&lt;=parametros!$D$3),"C1",IF(AND(ISNUMBER(parametros!$C$4),ISNUMBER(parametros!$D$4),B911&gt;=parametros!$C$4,B911&lt;=parametros!$D$4),"C2",IF(AND(ISNUMBER(parametros!$C$5),ISNUMBER(parametros!$D$5),B911&gt;=parametros!$C$5,B911&lt;=parametros!$D$5),"C3",IF(AND(ISNUMBER(parametros!$C$6),ISNUMBER(parametros!$D$6),B911&gt;=parametros!$C$6,B911&lt;=parametros!$D$6),"C4","Fora dos ciclos")))))))</f>
        <v/>
      </c>
      <c r="D911" s="100"/>
      <c r="E911" s="78" t="str">
        <f>IF(C911="","",IFERROR(VLOOKUP(C911,parametros!$A$11:$E$15,5,0),""))</f>
        <v/>
      </c>
      <c r="F911" s="79" t="str">
        <f t="shared" si="72"/>
        <v/>
      </c>
      <c r="G911" s="101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8"/>
      <c r="U911" s="218" t="str">
        <f t="shared" si="76"/>
        <v/>
      </c>
      <c r="V911" s="216" t="s">
        <v>47</v>
      </c>
      <c r="W911" s="102" t="s">
        <v>167</v>
      </c>
      <c r="X911" s="102" t="s">
        <v>168</v>
      </c>
      <c r="Y911" s="103" t="s">
        <v>169</v>
      </c>
      <c r="Z911" s="103" t="s">
        <v>170</v>
      </c>
      <c r="AA911" s="103" t="s">
        <v>47</v>
      </c>
      <c r="AB911" s="103" t="s">
        <v>171</v>
      </c>
      <c r="AC911" s="104" t="s">
        <v>172</v>
      </c>
    </row>
    <row r="912" spans="1:29" ht="25.5" customHeight="1" x14ac:dyDescent="0.35">
      <c r="A912" s="188"/>
      <c r="B912" s="190"/>
      <c r="C912" s="99" t="str">
        <f>IF(B912="","",IF(NOT(ISNUMBER(B912)),"DATA_PC invalida",IF(AND(ISNUMBER(parametros!$C$2),ISNUMBER(parametros!$D$2),B912&gt;=parametros!$C$2,B912&lt;=parametros!$D$2),"C0",IF(AND(ISNUMBER(parametros!$C$3),ISNUMBER(parametros!$D$3),B912&gt;=parametros!$C$3,B912&lt;=parametros!$D$3),"C1",IF(AND(ISNUMBER(parametros!$C$4),ISNUMBER(parametros!$D$4),B912&gt;=parametros!$C$4,B912&lt;=parametros!$D$4),"C2",IF(AND(ISNUMBER(parametros!$C$5),ISNUMBER(parametros!$D$5),B912&gt;=parametros!$C$5,B912&lt;=parametros!$D$5),"C3",IF(AND(ISNUMBER(parametros!$C$6),ISNUMBER(parametros!$D$6),B912&gt;=parametros!$C$6,B912&lt;=parametros!$D$6),"C4","Fora dos ciclos")))))))</f>
        <v/>
      </c>
      <c r="D912" s="100"/>
      <c r="E912" s="78" t="str">
        <f>IF(C912="","",IFERROR(VLOOKUP(C912,parametros!$A$11:$E$15,5,0),""))</f>
        <v/>
      </c>
      <c r="F912" s="79" t="str">
        <f t="shared" si="72"/>
        <v/>
      </c>
      <c r="G912" s="101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8"/>
      <c r="U912" s="218" t="str">
        <f t="shared" si="76"/>
        <v/>
      </c>
      <c r="V912" s="216" t="s">
        <v>47</v>
      </c>
      <c r="W912" s="102" t="s">
        <v>167</v>
      </c>
      <c r="X912" s="102" t="s">
        <v>168</v>
      </c>
      <c r="Y912" s="103" t="s">
        <v>169</v>
      </c>
      <c r="Z912" s="103" t="s">
        <v>170</v>
      </c>
      <c r="AA912" s="103" t="s">
        <v>47</v>
      </c>
      <c r="AB912" s="103" t="s">
        <v>171</v>
      </c>
      <c r="AC912" s="104" t="s">
        <v>172</v>
      </c>
    </row>
    <row r="913" spans="1:29" ht="25.5" customHeight="1" x14ac:dyDescent="0.35">
      <c r="A913" s="188"/>
      <c r="B913" s="190"/>
      <c r="C913" s="99" t="str">
        <f>IF(B913="","",IF(NOT(ISNUMBER(B913)),"DATA_PC invalida",IF(AND(ISNUMBER(parametros!$C$2),ISNUMBER(parametros!$D$2),B913&gt;=parametros!$C$2,B913&lt;=parametros!$D$2),"C0",IF(AND(ISNUMBER(parametros!$C$3),ISNUMBER(parametros!$D$3),B913&gt;=parametros!$C$3,B913&lt;=parametros!$D$3),"C1",IF(AND(ISNUMBER(parametros!$C$4),ISNUMBER(parametros!$D$4),B913&gt;=parametros!$C$4,B913&lt;=parametros!$D$4),"C2",IF(AND(ISNUMBER(parametros!$C$5),ISNUMBER(parametros!$D$5),B913&gt;=parametros!$C$5,B913&lt;=parametros!$D$5),"C3",IF(AND(ISNUMBER(parametros!$C$6),ISNUMBER(parametros!$D$6),B913&gt;=parametros!$C$6,B913&lt;=parametros!$D$6),"C4","Fora dos ciclos")))))))</f>
        <v/>
      </c>
      <c r="D913" s="100"/>
      <c r="E913" s="78" t="str">
        <f>IF(C913="","",IFERROR(VLOOKUP(C913,parametros!$A$11:$E$15,5,0),""))</f>
        <v/>
      </c>
      <c r="F913" s="79" t="str">
        <f t="shared" si="72"/>
        <v/>
      </c>
      <c r="G913" s="101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8"/>
      <c r="U913" s="218" t="str">
        <f t="shared" si="76"/>
        <v/>
      </c>
      <c r="V913" s="216" t="s">
        <v>47</v>
      </c>
      <c r="W913" s="102" t="s">
        <v>167</v>
      </c>
      <c r="X913" s="102" t="s">
        <v>168</v>
      </c>
      <c r="Y913" s="103" t="s">
        <v>169</v>
      </c>
      <c r="Z913" s="103" t="s">
        <v>170</v>
      </c>
      <c r="AA913" s="103" t="s">
        <v>47</v>
      </c>
      <c r="AB913" s="103" t="s">
        <v>171</v>
      </c>
      <c r="AC913" s="104" t="s">
        <v>172</v>
      </c>
    </row>
    <row r="914" spans="1:29" ht="25.5" customHeight="1" x14ac:dyDescent="0.35">
      <c r="A914" s="188"/>
      <c r="B914" s="190"/>
      <c r="C914" s="99" t="str">
        <f>IF(B914="","",IF(NOT(ISNUMBER(B914)),"DATA_PC invalida",IF(AND(ISNUMBER(parametros!$C$2),ISNUMBER(parametros!$D$2),B914&gt;=parametros!$C$2,B914&lt;=parametros!$D$2),"C0",IF(AND(ISNUMBER(parametros!$C$3),ISNUMBER(parametros!$D$3),B914&gt;=parametros!$C$3,B914&lt;=parametros!$D$3),"C1",IF(AND(ISNUMBER(parametros!$C$4),ISNUMBER(parametros!$D$4),B914&gt;=parametros!$C$4,B914&lt;=parametros!$D$4),"C2",IF(AND(ISNUMBER(parametros!$C$5),ISNUMBER(parametros!$D$5),B914&gt;=parametros!$C$5,B914&lt;=parametros!$D$5),"C3",IF(AND(ISNUMBER(parametros!$C$6),ISNUMBER(parametros!$D$6),B914&gt;=parametros!$C$6,B914&lt;=parametros!$D$6),"C4","Fora dos ciclos")))))))</f>
        <v/>
      </c>
      <c r="D914" s="100"/>
      <c r="E914" s="78" t="str">
        <f>IF(C914="","",IFERROR(VLOOKUP(C914,parametros!$A$11:$E$15,5,0),""))</f>
        <v/>
      </c>
      <c r="F914" s="79" t="str">
        <f t="shared" si="72"/>
        <v/>
      </c>
      <c r="G914" s="101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8"/>
      <c r="U914" s="218" t="str">
        <f t="shared" si="76"/>
        <v/>
      </c>
      <c r="V914" s="216" t="s">
        <v>47</v>
      </c>
      <c r="W914" s="102" t="s">
        <v>167</v>
      </c>
      <c r="X914" s="102" t="s">
        <v>168</v>
      </c>
      <c r="Y914" s="103" t="s">
        <v>169</v>
      </c>
      <c r="Z914" s="103" t="s">
        <v>170</v>
      </c>
      <c r="AA914" s="103" t="s">
        <v>47</v>
      </c>
      <c r="AB914" s="103" t="s">
        <v>171</v>
      </c>
      <c r="AC914" s="104" t="s">
        <v>172</v>
      </c>
    </row>
    <row r="915" spans="1:29" ht="25.5" customHeight="1" x14ac:dyDescent="0.35">
      <c r="A915" s="188"/>
      <c r="B915" s="190"/>
      <c r="C915" s="99" t="str">
        <f>IF(B915="","",IF(NOT(ISNUMBER(B915)),"DATA_PC invalida",IF(AND(ISNUMBER(parametros!$C$2),ISNUMBER(parametros!$D$2),B915&gt;=parametros!$C$2,B915&lt;=parametros!$D$2),"C0",IF(AND(ISNUMBER(parametros!$C$3),ISNUMBER(parametros!$D$3),B915&gt;=parametros!$C$3,B915&lt;=parametros!$D$3),"C1",IF(AND(ISNUMBER(parametros!$C$4),ISNUMBER(parametros!$D$4),B915&gt;=parametros!$C$4,B915&lt;=parametros!$D$4),"C2",IF(AND(ISNUMBER(parametros!$C$5),ISNUMBER(parametros!$D$5),B915&gt;=parametros!$C$5,B915&lt;=parametros!$D$5),"C3",IF(AND(ISNUMBER(parametros!$C$6),ISNUMBER(parametros!$D$6),B915&gt;=parametros!$C$6,B915&lt;=parametros!$D$6),"C4","Fora dos ciclos")))))))</f>
        <v/>
      </c>
      <c r="D915" s="100"/>
      <c r="E915" s="78" t="str">
        <f>IF(C915="","",IFERROR(VLOOKUP(C915,parametros!$A$11:$E$15,5,0),""))</f>
        <v/>
      </c>
      <c r="F915" s="79" t="str">
        <f t="shared" si="72"/>
        <v/>
      </c>
      <c r="G915" s="101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8"/>
      <c r="U915" s="218" t="str">
        <f t="shared" si="76"/>
        <v/>
      </c>
      <c r="V915" s="216" t="s">
        <v>47</v>
      </c>
      <c r="W915" s="102" t="s">
        <v>167</v>
      </c>
      <c r="X915" s="102" t="s">
        <v>168</v>
      </c>
      <c r="Y915" s="103" t="s">
        <v>169</v>
      </c>
      <c r="Z915" s="103" t="s">
        <v>170</v>
      </c>
      <c r="AA915" s="103" t="s">
        <v>47</v>
      </c>
      <c r="AB915" s="103" t="s">
        <v>171</v>
      </c>
      <c r="AC915" s="104" t="s">
        <v>172</v>
      </c>
    </row>
    <row r="916" spans="1:29" ht="25.5" customHeight="1" x14ac:dyDescent="0.35">
      <c r="A916" s="188"/>
      <c r="B916" s="190"/>
      <c r="C916" s="99" t="str">
        <f>IF(B916="","",IF(NOT(ISNUMBER(B916)),"DATA_PC invalida",IF(AND(ISNUMBER(parametros!$C$2),ISNUMBER(parametros!$D$2),B916&gt;=parametros!$C$2,B916&lt;=parametros!$D$2),"C0",IF(AND(ISNUMBER(parametros!$C$3),ISNUMBER(parametros!$D$3),B916&gt;=parametros!$C$3,B916&lt;=parametros!$D$3),"C1",IF(AND(ISNUMBER(parametros!$C$4),ISNUMBER(parametros!$D$4),B916&gt;=parametros!$C$4,B916&lt;=parametros!$D$4),"C2",IF(AND(ISNUMBER(parametros!$C$5),ISNUMBER(parametros!$D$5),B916&gt;=parametros!$C$5,B916&lt;=parametros!$D$5),"C3",IF(AND(ISNUMBER(parametros!$C$6),ISNUMBER(parametros!$D$6),B916&gt;=parametros!$C$6,B916&lt;=parametros!$D$6),"C4","Fora dos ciclos")))))))</f>
        <v/>
      </c>
      <c r="D916" s="100"/>
      <c r="E916" s="78" t="str">
        <f>IF(C916="","",IFERROR(VLOOKUP(C916,parametros!$A$11:$E$15,5,0),""))</f>
        <v/>
      </c>
      <c r="F916" s="79" t="str">
        <f t="shared" si="72"/>
        <v/>
      </c>
      <c r="G916" s="101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8"/>
      <c r="U916" s="218" t="str">
        <f t="shared" si="76"/>
        <v/>
      </c>
      <c r="V916" s="216" t="s">
        <v>47</v>
      </c>
      <c r="W916" s="102" t="s">
        <v>167</v>
      </c>
      <c r="X916" s="102" t="s">
        <v>168</v>
      </c>
      <c r="Y916" s="103" t="s">
        <v>169</v>
      </c>
      <c r="Z916" s="103" t="s">
        <v>170</v>
      </c>
      <c r="AA916" s="103" t="s">
        <v>47</v>
      </c>
      <c r="AB916" s="103" t="s">
        <v>171</v>
      </c>
      <c r="AC916" s="104" t="s">
        <v>172</v>
      </c>
    </row>
    <row r="917" spans="1:29" ht="25.5" customHeight="1" x14ac:dyDescent="0.35">
      <c r="A917" s="188"/>
      <c r="B917" s="190"/>
      <c r="C917" s="99" t="str">
        <f>IF(B917="","",IF(NOT(ISNUMBER(B917)),"DATA_PC invalida",IF(AND(ISNUMBER(parametros!$C$2),ISNUMBER(parametros!$D$2),B917&gt;=parametros!$C$2,B917&lt;=parametros!$D$2),"C0",IF(AND(ISNUMBER(parametros!$C$3),ISNUMBER(parametros!$D$3),B917&gt;=parametros!$C$3,B917&lt;=parametros!$D$3),"C1",IF(AND(ISNUMBER(parametros!$C$4),ISNUMBER(parametros!$D$4),B917&gt;=parametros!$C$4,B917&lt;=parametros!$D$4),"C2",IF(AND(ISNUMBER(parametros!$C$5),ISNUMBER(parametros!$D$5),B917&gt;=parametros!$C$5,B917&lt;=parametros!$D$5),"C3",IF(AND(ISNUMBER(parametros!$C$6),ISNUMBER(parametros!$D$6),B917&gt;=parametros!$C$6,B917&lt;=parametros!$D$6),"C4","Fora dos ciclos")))))))</f>
        <v/>
      </c>
      <c r="D917" s="100"/>
      <c r="E917" s="78" t="str">
        <f>IF(C917="","",IFERROR(VLOOKUP(C917,parametros!$A$11:$E$15,5,0),""))</f>
        <v/>
      </c>
      <c r="F917" s="79" t="str">
        <f t="shared" si="72"/>
        <v/>
      </c>
      <c r="G917" s="101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8"/>
      <c r="U917" s="218" t="str">
        <f t="shared" si="76"/>
        <v/>
      </c>
      <c r="V917" s="216" t="s">
        <v>47</v>
      </c>
      <c r="W917" s="102" t="s">
        <v>167</v>
      </c>
      <c r="X917" s="102" t="s">
        <v>168</v>
      </c>
      <c r="Y917" s="103" t="s">
        <v>169</v>
      </c>
      <c r="Z917" s="103" t="s">
        <v>170</v>
      </c>
      <c r="AA917" s="103" t="s">
        <v>47</v>
      </c>
      <c r="AB917" s="103" t="s">
        <v>171</v>
      </c>
      <c r="AC917" s="104" t="s">
        <v>172</v>
      </c>
    </row>
    <row r="918" spans="1:29" ht="25.5" customHeight="1" x14ac:dyDescent="0.35">
      <c r="A918" s="188"/>
      <c r="B918" s="190"/>
      <c r="C918" s="99" t="str">
        <f>IF(B918="","",IF(NOT(ISNUMBER(B918)),"DATA_PC invalida",IF(AND(ISNUMBER(parametros!$C$2),ISNUMBER(parametros!$D$2),B918&gt;=parametros!$C$2,B918&lt;=parametros!$D$2),"C0",IF(AND(ISNUMBER(parametros!$C$3),ISNUMBER(parametros!$D$3),B918&gt;=parametros!$C$3,B918&lt;=parametros!$D$3),"C1",IF(AND(ISNUMBER(parametros!$C$4),ISNUMBER(parametros!$D$4),B918&gt;=parametros!$C$4,B918&lt;=parametros!$D$4),"C2",IF(AND(ISNUMBER(parametros!$C$5),ISNUMBER(parametros!$D$5),B918&gt;=parametros!$C$5,B918&lt;=parametros!$D$5),"C3",IF(AND(ISNUMBER(parametros!$C$6),ISNUMBER(parametros!$D$6),B918&gt;=parametros!$C$6,B918&lt;=parametros!$D$6),"C4","Fora dos ciclos")))))))</f>
        <v/>
      </c>
      <c r="D918" s="100"/>
      <c r="E918" s="78" t="str">
        <f>IF(C918="","",IFERROR(VLOOKUP(C918,parametros!$A$11:$E$15,5,0),""))</f>
        <v/>
      </c>
      <c r="F918" s="79" t="str">
        <f t="shared" si="72"/>
        <v/>
      </c>
      <c r="G918" s="101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8"/>
      <c r="U918" s="218" t="str">
        <f t="shared" si="76"/>
        <v/>
      </c>
      <c r="V918" s="216" t="s">
        <v>47</v>
      </c>
      <c r="W918" s="102" t="s">
        <v>167</v>
      </c>
      <c r="X918" s="102" t="s">
        <v>168</v>
      </c>
      <c r="Y918" s="103" t="s">
        <v>169</v>
      </c>
      <c r="Z918" s="103" t="s">
        <v>170</v>
      </c>
      <c r="AA918" s="103" t="s">
        <v>47</v>
      </c>
      <c r="AB918" s="103" t="s">
        <v>171</v>
      </c>
      <c r="AC918" s="104" t="s">
        <v>172</v>
      </c>
    </row>
    <row r="919" spans="1:29" ht="25.5" customHeight="1" x14ac:dyDescent="0.35">
      <c r="A919" s="188"/>
      <c r="B919" s="190"/>
      <c r="C919" s="99" t="str">
        <f>IF(B919="","",IF(NOT(ISNUMBER(B919)),"DATA_PC invalida",IF(AND(ISNUMBER(parametros!$C$2),ISNUMBER(parametros!$D$2),B919&gt;=parametros!$C$2,B919&lt;=parametros!$D$2),"C0",IF(AND(ISNUMBER(parametros!$C$3),ISNUMBER(parametros!$D$3),B919&gt;=parametros!$C$3,B919&lt;=parametros!$D$3),"C1",IF(AND(ISNUMBER(parametros!$C$4),ISNUMBER(parametros!$D$4),B919&gt;=parametros!$C$4,B919&lt;=parametros!$D$4),"C2",IF(AND(ISNUMBER(parametros!$C$5),ISNUMBER(parametros!$D$5),B919&gt;=parametros!$C$5,B919&lt;=parametros!$D$5),"C3",IF(AND(ISNUMBER(parametros!$C$6),ISNUMBER(parametros!$D$6),B919&gt;=parametros!$C$6,B919&lt;=parametros!$D$6),"C4","Fora dos ciclos")))))))</f>
        <v/>
      </c>
      <c r="D919" s="100"/>
      <c r="E919" s="78" t="str">
        <f>IF(C919="","",IFERROR(VLOOKUP(C919,parametros!$A$11:$E$15,5,0),""))</f>
        <v/>
      </c>
      <c r="F919" s="79" t="str">
        <f t="shared" si="72"/>
        <v/>
      </c>
      <c r="G919" s="101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8"/>
      <c r="U919" s="218" t="str">
        <f t="shared" si="76"/>
        <v/>
      </c>
      <c r="V919" s="216" t="s">
        <v>47</v>
      </c>
      <c r="W919" s="102" t="s">
        <v>167</v>
      </c>
      <c r="X919" s="102" t="s">
        <v>168</v>
      </c>
      <c r="Y919" s="103" t="s">
        <v>169</v>
      </c>
      <c r="Z919" s="103" t="s">
        <v>170</v>
      </c>
      <c r="AA919" s="103" t="s">
        <v>47</v>
      </c>
      <c r="AB919" s="103" t="s">
        <v>171</v>
      </c>
      <c r="AC919" s="104" t="s">
        <v>172</v>
      </c>
    </row>
    <row r="920" spans="1:29" ht="25.5" customHeight="1" x14ac:dyDescent="0.35">
      <c r="A920" s="188"/>
      <c r="B920" s="190"/>
      <c r="C920" s="99" t="str">
        <f>IF(B920="","",IF(NOT(ISNUMBER(B920)),"DATA_PC invalida",IF(AND(ISNUMBER(parametros!$C$2),ISNUMBER(parametros!$D$2),B920&gt;=parametros!$C$2,B920&lt;=parametros!$D$2),"C0",IF(AND(ISNUMBER(parametros!$C$3),ISNUMBER(parametros!$D$3),B920&gt;=parametros!$C$3,B920&lt;=parametros!$D$3),"C1",IF(AND(ISNUMBER(parametros!$C$4),ISNUMBER(parametros!$D$4),B920&gt;=parametros!$C$4,B920&lt;=parametros!$D$4),"C2",IF(AND(ISNUMBER(parametros!$C$5),ISNUMBER(parametros!$D$5),B920&gt;=parametros!$C$5,B920&lt;=parametros!$D$5),"C3",IF(AND(ISNUMBER(parametros!$C$6),ISNUMBER(parametros!$D$6),B920&gt;=parametros!$C$6,B920&lt;=parametros!$D$6),"C4","Fora dos ciclos")))))))</f>
        <v/>
      </c>
      <c r="D920" s="100"/>
      <c r="E920" s="78" t="str">
        <f>IF(C920="","",IFERROR(VLOOKUP(C920,parametros!$A$11:$E$15,5,0),""))</f>
        <v/>
      </c>
      <c r="F920" s="79" t="str">
        <f t="shared" si="72"/>
        <v/>
      </c>
      <c r="G920" s="101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8"/>
      <c r="U920" s="218" t="str">
        <f t="shared" si="76"/>
        <v/>
      </c>
      <c r="V920" s="216" t="s">
        <v>47</v>
      </c>
      <c r="W920" s="102" t="s">
        <v>167</v>
      </c>
      <c r="X920" s="102" t="s">
        <v>168</v>
      </c>
      <c r="Y920" s="103" t="s">
        <v>169</v>
      </c>
      <c r="Z920" s="103" t="s">
        <v>170</v>
      </c>
      <c r="AA920" s="103" t="s">
        <v>47</v>
      </c>
      <c r="AB920" s="103" t="s">
        <v>171</v>
      </c>
      <c r="AC920" s="104" t="s">
        <v>172</v>
      </c>
    </row>
    <row r="921" spans="1:29" ht="25.5" customHeight="1" x14ac:dyDescent="0.35">
      <c r="A921" s="188"/>
      <c r="B921" s="190"/>
      <c r="C921" s="99" t="str">
        <f>IF(B921="","",IF(NOT(ISNUMBER(B921)),"DATA_PC invalida",IF(AND(ISNUMBER(parametros!$C$2),ISNUMBER(parametros!$D$2),B921&gt;=parametros!$C$2,B921&lt;=parametros!$D$2),"C0",IF(AND(ISNUMBER(parametros!$C$3),ISNUMBER(parametros!$D$3),B921&gt;=parametros!$C$3,B921&lt;=parametros!$D$3),"C1",IF(AND(ISNUMBER(parametros!$C$4),ISNUMBER(parametros!$D$4),B921&gt;=parametros!$C$4,B921&lt;=parametros!$D$4),"C2",IF(AND(ISNUMBER(parametros!$C$5),ISNUMBER(parametros!$D$5),B921&gt;=parametros!$C$5,B921&lt;=parametros!$D$5),"C3",IF(AND(ISNUMBER(parametros!$C$6),ISNUMBER(parametros!$D$6),B921&gt;=parametros!$C$6,B921&lt;=parametros!$D$6),"C4","Fora dos ciclos")))))))</f>
        <v/>
      </c>
      <c r="D921" s="100"/>
      <c r="E921" s="78" t="str">
        <f>IF(C921="","",IFERROR(VLOOKUP(C921,parametros!$A$11:$E$15,5,0),""))</f>
        <v/>
      </c>
      <c r="F921" s="79" t="str">
        <f t="shared" si="72"/>
        <v/>
      </c>
      <c r="G921" s="101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8"/>
      <c r="U921" s="218" t="str">
        <f t="shared" si="76"/>
        <v/>
      </c>
      <c r="V921" s="216" t="s">
        <v>47</v>
      </c>
      <c r="W921" s="102" t="s">
        <v>167</v>
      </c>
      <c r="X921" s="102" t="s">
        <v>168</v>
      </c>
      <c r="Y921" s="103" t="s">
        <v>169</v>
      </c>
      <c r="Z921" s="103" t="s">
        <v>170</v>
      </c>
      <c r="AA921" s="103" t="s">
        <v>47</v>
      </c>
      <c r="AB921" s="103" t="s">
        <v>171</v>
      </c>
      <c r="AC921" s="104" t="s">
        <v>172</v>
      </c>
    </row>
    <row r="922" spans="1:29" ht="25.5" customHeight="1" x14ac:dyDescent="0.35">
      <c r="A922" s="188"/>
      <c r="B922" s="190"/>
      <c r="C922" s="99" t="str">
        <f>IF(B922="","",IF(NOT(ISNUMBER(B922)),"DATA_PC invalida",IF(AND(ISNUMBER(parametros!$C$2),ISNUMBER(parametros!$D$2),B922&gt;=parametros!$C$2,B922&lt;=parametros!$D$2),"C0",IF(AND(ISNUMBER(parametros!$C$3),ISNUMBER(parametros!$D$3),B922&gt;=parametros!$C$3,B922&lt;=parametros!$D$3),"C1",IF(AND(ISNUMBER(parametros!$C$4),ISNUMBER(parametros!$D$4),B922&gt;=parametros!$C$4,B922&lt;=parametros!$D$4),"C2",IF(AND(ISNUMBER(parametros!$C$5),ISNUMBER(parametros!$D$5),B922&gt;=parametros!$C$5,B922&lt;=parametros!$D$5),"C3",IF(AND(ISNUMBER(parametros!$C$6),ISNUMBER(parametros!$D$6),B922&gt;=parametros!$C$6,B922&lt;=parametros!$D$6),"C4","Fora dos ciclos")))))))</f>
        <v/>
      </c>
      <c r="D922" s="100"/>
      <c r="E922" s="78" t="str">
        <f>IF(C922="","",IFERROR(VLOOKUP(C922,parametros!$A$11:$E$15,5,0),""))</f>
        <v/>
      </c>
      <c r="F922" s="79" t="str">
        <f t="shared" si="72"/>
        <v/>
      </c>
      <c r="G922" s="101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8"/>
      <c r="U922" s="218" t="str">
        <f t="shared" si="76"/>
        <v/>
      </c>
      <c r="V922" s="216" t="s">
        <v>47</v>
      </c>
      <c r="W922" s="102" t="s">
        <v>167</v>
      </c>
      <c r="X922" s="102" t="s">
        <v>168</v>
      </c>
      <c r="Y922" s="103" t="s">
        <v>169</v>
      </c>
      <c r="Z922" s="103" t="s">
        <v>170</v>
      </c>
      <c r="AA922" s="103" t="s">
        <v>47</v>
      </c>
      <c r="AB922" s="103" t="s">
        <v>171</v>
      </c>
      <c r="AC922" s="104" t="s">
        <v>172</v>
      </c>
    </row>
    <row r="923" spans="1:29" ht="25.5" customHeight="1" x14ac:dyDescent="0.35">
      <c r="A923" s="188"/>
      <c r="B923" s="190"/>
      <c r="C923" s="99" t="str">
        <f>IF(B923="","",IF(NOT(ISNUMBER(B923)),"DATA_PC invalida",IF(AND(ISNUMBER(parametros!$C$2),ISNUMBER(parametros!$D$2),B923&gt;=parametros!$C$2,B923&lt;=parametros!$D$2),"C0",IF(AND(ISNUMBER(parametros!$C$3),ISNUMBER(parametros!$D$3),B923&gt;=parametros!$C$3,B923&lt;=parametros!$D$3),"C1",IF(AND(ISNUMBER(parametros!$C$4),ISNUMBER(parametros!$D$4),B923&gt;=parametros!$C$4,B923&lt;=parametros!$D$4),"C2",IF(AND(ISNUMBER(parametros!$C$5),ISNUMBER(parametros!$D$5),B923&gt;=parametros!$C$5,B923&lt;=parametros!$D$5),"C3",IF(AND(ISNUMBER(parametros!$C$6),ISNUMBER(parametros!$D$6),B923&gt;=parametros!$C$6,B923&lt;=parametros!$D$6),"C4","Fora dos ciclos")))))))</f>
        <v/>
      </c>
      <c r="D923" s="100"/>
      <c r="E923" s="78" t="str">
        <f>IF(C923="","",IFERROR(VLOOKUP(C923,parametros!$A$11:$E$15,5,0),""))</f>
        <v/>
      </c>
      <c r="F923" s="79" t="str">
        <f t="shared" si="72"/>
        <v/>
      </c>
      <c r="G923" s="101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8"/>
      <c r="U923" s="218" t="str">
        <f t="shared" si="76"/>
        <v/>
      </c>
      <c r="V923" s="216" t="s">
        <v>47</v>
      </c>
      <c r="W923" s="102" t="s">
        <v>167</v>
      </c>
      <c r="X923" s="102" t="s">
        <v>168</v>
      </c>
      <c r="Y923" s="103" t="s">
        <v>169</v>
      </c>
      <c r="Z923" s="103" t="s">
        <v>170</v>
      </c>
      <c r="AA923" s="103" t="s">
        <v>47</v>
      </c>
      <c r="AB923" s="103" t="s">
        <v>171</v>
      </c>
      <c r="AC923" s="104" t="s">
        <v>172</v>
      </c>
    </row>
    <row r="924" spans="1:29" ht="25.5" customHeight="1" x14ac:dyDescent="0.35">
      <c r="A924" s="188"/>
      <c r="B924" s="190"/>
      <c r="C924" s="99" t="str">
        <f>IF(B924="","",IF(NOT(ISNUMBER(B924)),"DATA_PC invalida",IF(AND(ISNUMBER(parametros!$C$2),ISNUMBER(parametros!$D$2),B924&gt;=parametros!$C$2,B924&lt;=parametros!$D$2),"C0",IF(AND(ISNUMBER(parametros!$C$3),ISNUMBER(parametros!$D$3),B924&gt;=parametros!$C$3,B924&lt;=parametros!$D$3),"C1",IF(AND(ISNUMBER(parametros!$C$4),ISNUMBER(parametros!$D$4),B924&gt;=parametros!$C$4,B924&lt;=parametros!$D$4),"C2",IF(AND(ISNUMBER(parametros!$C$5),ISNUMBER(parametros!$D$5),B924&gt;=parametros!$C$5,B924&lt;=parametros!$D$5),"C3",IF(AND(ISNUMBER(parametros!$C$6),ISNUMBER(parametros!$D$6),B924&gt;=parametros!$C$6,B924&lt;=parametros!$D$6),"C4","Fora dos ciclos")))))))</f>
        <v/>
      </c>
      <c r="D924" s="100"/>
      <c r="E924" s="78" t="str">
        <f>IF(C924="","",IFERROR(VLOOKUP(C924,parametros!$A$11:$E$15,5,0),""))</f>
        <v/>
      </c>
      <c r="F924" s="79" t="str">
        <f t="shared" si="72"/>
        <v/>
      </c>
      <c r="G924" s="101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8"/>
      <c r="U924" s="218" t="str">
        <f t="shared" si="76"/>
        <v/>
      </c>
      <c r="V924" s="216" t="s">
        <v>47</v>
      </c>
      <c r="W924" s="102" t="s">
        <v>167</v>
      </c>
      <c r="X924" s="102" t="s">
        <v>168</v>
      </c>
      <c r="Y924" s="103" t="s">
        <v>169</v>
      </c>
      <c r="Z924" s="103" t="s">
        <v>170</v>
      </c>
      <c r="AA924" s="103" t="s">
        <v>47</v>
      </c>
      <c r="AB924" s="103" t="s">
        <v>171</v>
      </c>
      <c r="AC924" s="104" t="s">
        <v>172</v>
      </c>
    </row>
    <row r="925" spans="1:29" ht="25.5" customHeight="1" x14ac:dyDescent="0.35">
      <c r="A925" s="188"/>
      <c r="B925" s="190"/>
      <c r="C925" s="99" t="str">
        <f>IF(B925="","",IF(NOT(ISNUMBER(B925)),"DATA_PC invalida",IF(AND(ISNUMBER(parametros!$C$2),ISNUMBER(parametros!$D$2),B925&gt;=parametros!$C$2,B925&lt;=parametros!$D$2),"C0",IF(AND(ISNUMBER(parametros!$C$3),ISNUMBER(parametros!$D$3),B925&gt;=parametros!$C$3,B925&lt;=parametros!$D$3),"C1",IF(AND(ISNUMBER(parametros!$C$4),ISNUMBER(parametros!$D$4),B925&gt;=parametros!$C$4,B925&lt;=parametros!$D$4),"C2",IF(AND(ISNUMBER(parametros!$C$5),ISNUMBER(parametros!$D$5),B925&gt;=parametros!$C$5,B925&lt;=parametros!$D$5),"C3",IF(AND(ISNUMBER(parametros!$C$6),ISNUMBER(parametros!$D$6),B925&gt;=parametros!$C$6,B925&lt;=parametros!$D$6),"C4","Fora dos ciclos")))))))</f>
        <v/>
      </c>
      <c r="D925" s="100"/>
      <c r="E925" s="78" t="str">
        <f>IF(C925="","",IFERROR(VLOOKUP(C925,parametros!$A$11:$E$15,5,0),""))</f>
        <v/>
      </c>
      <c r="F925" s="79" t="str">
        <f t="shared" si="72"/>
        <v/>
      </c>
      <c r="G925" s="101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8"/>
      <c r="U925" s="218" t="str">
        <f t="shared" si="76"/>
        <v/>
      </c>
      <c r="V925" s="216" t="s">
        <v>47</v>
      </c>
      <c r="W925" s="102" t="s">
        <v>167</v>
      </c>
      <c r="X925" s="102" t="s">
        <v>168</v>
      </c>
      <c r="Y925" s="103" t="s">
        <v>169</v>
      </c>
      <c r="Z925" s="103" t="s">
        <v>170</v>
      </c>
      <c r="AA925" s="103" t="s">
        <v>47</v>
      </c>
      <c r="AB925" s="103" t="s">
        <v>171</v>
      </c>
      <c r="AC925" s="104" t="s">
        <v>172</v>
      </c>
    </row>
    <row r="926" spans="1:29" ht="25.5" customHeight="1" x14ac:dyDescent="0.35">
      <c r="A926" s="188"/>
      <c r="B926" s="190"/>
      <c r="C926" s="99" t="str">
        <f>IF(B926="","",IF(NOT(ISNUMBER(B926)),"DATA_PC invalida",IF(AND(ISNUMBER(parametros!$C$2),ISNUMBER(parametros!$D$2),B926&gt;=parametros!$C$2,B926&lt;=parametros!$D$2),"C0",IF(AND(ISNUMBER(parametros!$C$3),ISNUMBER(parametros!$D$3),B926&gt;=parametros!$C$3,B926&lt;=parametros!$D$3),"C1",IF(AND(ISNUMBER(parametros!$C$4),ISNUMBER(parametros!$D$4),B926&gt;=parametros!$C$4,B926&lt;=parametros!$D$4),"C2",IF(AND(ISNUMBER(parametros!$C$5),ISNUMBER(parametros!$D$5),B926&gt;=parametros!$C$5,B926&lt;=parametros!$D$5),"C3",IF(AND(ISNUMBER(parametros!$C$6),ISNUMBER(parametros!$D$6),B926&gt;=parametros!$C$6,B926&lt;=parametros!$D$6),"C4","Fora dos ciclos")))))))</f>
        <v/>
      </c>
      <c r="D926" s="100"/>
      <c r="E926" s="78" t="str">
        <f>IF(C926="","",IFERROR(VLOOKUP(C926,parametros!$A$11:$E$15,5,0),""))</f>
        <v/>
      </c>
      <c r="F926" s="79" t="str">
        <f t="shared" si="72"/>
        <v/>
      </c>
      <c r="G926" s="101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8"/>
      <c r="U926" s="218" t="str">
        <f t="shared" si="76"/>
        <v/>
      </c>
      <c r="V926" s="216" t="s">
        <v>47</v>
      </c>
      <c r="W926" s="102" t="s">
        <v>167</v>
      </c>
      <c r="X926" s="102" t="s">
        <v>168</v>
      </c>
      <c r="Y926" s="103" t="s">
        <v>169</v>
      </c>
      <c r="Z926" s="103" t="s">
        <v>170</v>
      </c>
      <c r="AA926" s="103" t="s">
        <v>47</v>
      </c>
      <c r="AB926" s="103" t="s">
        <v>171</v>
      </c>
      <c r="AC926" s="104" t="s">
        <v>172</v>
      </c>
    </row>
    <row r="927" spans="1:29" ht="25.5" customHeight="1" x14ac:dyDescent="0.35">
      <c r="A927" s="188"/>
      <c r="B927" s="190"/>
      <c r="C927" s="99" t="str">
        <f>IF(B927="","",IF(NOT(ISNUMBER(B927)),"DATA_PC invalida",IF(AND(ISNUMBER(parametros!$C$2),ISNUMBER(parametros!$D$2),B927&gt;=parametros!$C$2,B927&lt;=parametros!$D$2),"C0",IF(AND(ISNUMBER(parametros!$C$3),ISNUMBER(parametros!$D$3),B927&gt;=parametros!$C$3,B927&lt;=parametros!$D$3),"C1",IF(AND(ISNUMBER(parametros!$C$4),ISNUMBER(parametros!$D$4),B927&gt;=parametros!$C$4,B927&lt;=parametros!$D$4),"C2",IF(AND(ISNUMBER(parametros!$C$5),ISNUMBER(parametros!$D$5),B927&gt;=parametros!$C$5,B927&lt;=parametros!$D$5),"C3",IF(AND(ISNUMBER(parametros!$C$6),ISNUMBER(parametros!$D$6),B927&gt;=parametros!$C$6,B927&lt;=parametros!$D$6),"C4","Fora dos ciclos")))))))</f>
        <v/>
      </c>
      <c r="D927" s="100"/>
      <c r="E927" s="78" t="str">
        <f>IF(C927="","",IFERROR(VLOOKUP(C927,parametros!$A$11:$E$15,5,0),""))</f>
        <v/>
      </c>
      <c r="F927" s="79" t="str">
        <f t="shared" si="72"/>
        <v/>
      </c>
      <c r="G927" s="101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8"/>
      <c r="U927" s="218" t="str">
        <f t="shared" si="76"/>
        <v/>
      </c>
      <c r="V927" s="216" t="s">
        <v>47</v>
      </c>
      <c r="W927" s="102" t="s">
        <v>167</v>
      </c>
      <c r="X927" s="102" t="s">
        <v>168</v>
      </c>
      <c r="Y927" s="103" t="s">
        <v>169</v>
      </c>
      <c r="Z927" s="103" t="s">
        <v>170</v>
      </c>
      <c r="AA927" s="103" t="s">
        <v>47</v>
      </c>
      <c r="AB927" s="103" t="s">
        <v>171</v>
      </c>
      <c r="AC927" s="104" t="s">
        <v>172</v>
      </c>
    </row>
    <row r="928" spans="1:29" ht="25.5" customHeight="1" x14ac:dyDescent="0.35">
      <c r="A928" s="188"/>
      <c r="B928" s="190"/>
      <c r="C928" s="99" t="str">
        <f>IF(B928="","",IF(NOT(ISNUMBER(B928)),"DATA_PC invalida",IF(AND(ISNUMBER(parametros!$C$2),ISNUMBER(parametros!$D$2),B928&gt;=parametros!$C$2,B928&lt;=parametros!$D$2),"C0",IF(AND(ISNUMBER(parametros!$C$3),ISNUMBER(parametros!$D$3),B928&gt;=parametros!$C$3,B928&lt;=parametros!$D$3),"C1",IF(AND(ISNUMBER(parametros!$C$4),ISNUMBER(parametros!$D$4),B928&gt;=parametros!$C$4,B928&lt;=parametros!$D$4),"C2",IF(AND(ISNUMBER(parametros!$C$5),ISNUMBER(parametros!$D$5),B928&gt;=parametros!$C$5,B928&lt;=parametros!$D$5),"C3",IF(AND(ISNUMBER(parametros!$C$6),ISNUMBER(parametros!$D$6),B928&gt;=parametros!$C$6,B928&lt;=parametros!$D$6),"C4","Fora dos ciclos")))))))</f>
        <v/>
      </c>
      <c r="D928" s="100"/>
      <c r="E928" s="78" t="str">
        <f>IF(C928="","",IFERROR(VLOOKUP(C928,parametros!$A$11:$E$15,5,0),""))</f>
        <v/>
      </c>
      <c r="F928" s="79" t="str">
        <f t="shared" si="72"/>
        <v/>
      </c>
      <c r="G928" s="101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8"/>
      <c r="U928" s="218" t="str">
        <f t="shared" si="76"/>
        <v/>
      </c>
      <c r="V928" s="216" t="s">
        <v>47</v>
      </c>
      <c r="W928" s="102" t="s">
        <v>167</v>
      </c>
      <c r="X928" s="102" t="s">
        <v>168</v>
      </c>
      <c r="Y928" s="103" t="s">
        <v>169</v>
      </c>
      <c r="Z928" s="103" t="s">
        <v>170</v>
      </c>
      <c r="AA928" s="103" t="s">
        <v>47</v>
      </c>
      <c r="AB928" s="103" t="s">
        <v>171</v>
      </c>
      <c r="AC928" s="104" t="s">
        <v>172</v>
      </c>
    </row>
    <row r="929" spans="1:29" ht="25.5" customHeight="1" x14ac:dyDescent="0.35">
      <c r="A929" s="188"/>
      <c r="B929" s="190"/>
      <c r="C929" s="99" t="str">
        <f>IF(B929="","",IF(NOT(ISNUMBER(B929)),"DATA_PC invalida",IF(AND(ISNUMBER(parametros!$C$2),ISNUMBER(parametros!$D$2),B929&gt;=parametros!$C$2,B929&lt;=parametros!$D$2),"C0",IF(AND(ISNUMBER(parametros!$C$3),ISNUMBER(parametros!$D$3),B929&gt;=parametros!$C$3,B929&lt;=parametros!$D$3),"C1",IF(AND(ISNUMBER(parametros!$C$4),ISNUMBER(parametros!$D$4),B929&gt;=parametros!$C$4,B929&lt;=parametros!$D$4),"C2",IF(AND(ISNUMBER(parametros!$C$5),ISNUMBER(parametros!$D$5),B929&gt;=parametros!$C$5,B929&lt;=parametros!$D$5),"C3",IF(AND(ISNUMBER(parametros!$C$6),ISNUMBER(parametros!$D$6),B929&gt;=parametros!$C$6,B929&lt;=parametros!$D$6),"C4","Fora dos ciclos")))))))</f>
        <v/>
      </c>
      <c r="D929" s="100"/>
      <c r="E929" s="78" t="str">
        <f>IF(C929="","",IFERROR(VLOOKUP(C929,parametros!$A$11:$E$15,5,0),""))</f>
        <v/>
      </c>
      <c r="F929" s="79" t="str">
        <f t="shared" si="72"/>
        <v/>
      </c>
      <c r="G929" s="101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8"/>
      <c r="U929" s="218" t="str">
        <f t="shared" si="76"/>
        <v/>
      </c>
      <c r="V929" s="216" t="s">
        <v>47</v>
      </c>
      <c r="W929" s="102" t="s">
        <v>167</v>
      </c>
      <c r="X929" s="102" t="s">
        <v>168</v>
      </c>
      <c r="Y929" s="103" t="s">
        <v>169</v>
      </c>
      <c r="Z929" s="103" t="s">
        <v>170</v>
      </c>
      <c r="AA929" s="103" t="s">
        <v>47</v>
      </c>
      <c r="AB929" s="103" t="s">
        <v>171</v>
      </c>
      <c r="AC929" s="104" t="s">
        <v>172</v>
      </c>
    </row>
    <row r="930" spans="1:29" ht="25.5" customHeight="1" x14ac:dyDescent="0.35">
      <c r="A930" s="188"/>
      <c r="B930" s="190"/>
      <c r="C930" s="99" t="str">
        <f>IF(B930="","",IF(NOT(ISNUMBER(B930)),"DATA_PC invalida",IF(AND(ISNUMBER(parametros!$C$2),ISNUMBER(parametros!$D$2),B930&gt;=parametros!$C$2,B930&lt;=parametros!$D$2),"C0",IF(AND(ISNUMBER(parametros!$C$3),ISNUMBER(parametros!$D$3),B930&gt;=parametros!$C$3,B930&lt;=parametros!$D$3),"C1",IF(AND(ISNUMBER(parametros!$C$4),ISNUMBER(parametros!$D$4),B930&gt;=parametros!$C$4,B930&lt;=parametros!$D$4),"C2",IF(AND(ISNUMBER(parametros!$C$5),ISNUMBER(parametros!$D$5),B930&gt;=parametros!$C$5,B930&lt;=parametros!$D$5),"C3",IF(AND(ISNUMBER(parametros!$C$6),ISNUMBER(parametros!$D$6),B930&gt;=parametros!$C$6,B930&lt;=parametros!$D$6),"C4","Fora dos ciclos")))))))</f>
        <v/>
      </c>
      <c r="D930" s="100"/>
      <c r="E930" s="78" t="str">
        <f>IF(C930="","",IFERROR(VLOOKUP(C930,parametros!$A$11:$E$15,5,0),""))</f>
        <v/>
      </c>
      <c r="F930" s="79" t="str">
        <f t="shared" si="72"/>
        <v/>
      </c>
      <c r="G930" s="101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8"/>
      <c r="U930" s="218" t="str">
        <f t="shared" si="76"/>
        <v/>
      </c>
      <c r="V930" s="216" t="s">
        <v>47</v>
      </c>
      <c r="W930" s="102" t="s">
        <v>167</v>
      </c>
      <c r="X930" s="102" t="s">
        <v>168</v>
      </c>
      <c r="Y930" s="103" t="s">
        <v>169</v>
      </c>
      <c r="Z930" s="103" t="s">
        <v>170</v>
      </c>
      <c r="AA930" s="103" t="s">
        <v>47</v>
      </c>
      <c r="AB930" s="103" t="s">
        <v>171</v>
      </c>
      <c r="AC930" s="104" t="s">
        <v>172</v>
      </c>
    </row>
    <row r="931" spans="1:29" ht="25.5" customHeight="1" x14ac:dyDescent="0.35">
      <c r="A931" s="188"/>
      <c r="B931" s="190"/>
      <c r="C931" s="99" t="str">
        <f>IF(B931="","",IF(NOT(ISNUMBER(B931)),"DATA_PC invalida",IF(AND(ISNUMBER(parametros!$C$2),ISNUMBER(parametros!$D$2),B931&gt;=parametros!$C$2,B931&lt;=parametros!$D$2),"C0",IF(AND(ISNUMBER(parametros!$C$3),ISNUMBER(parametros!$D$3),B931&gt;=parametros!$C$3,B931&lt;=parametros!$D$3),"C1",IF(AND(ISNUMBER(parametros!$C$4),ISNUMBER(parametros!$D$4),B931&gt;=parametros!$C$4,B931&lt;=parametros!$D$4),"C2",IF(AND(ISNUMBER(parametros!$C$5),ISNUMBER(parametros!$D$5),B931&gt;=parametros!$C$5,B931&lt;=parametros!$D$5),"C3",IF(AND(ISNUMBER(parametros!$C$6),ISNUMBER(parametros!$D$6),B931&gt;=parametros!$C$6,B931&lt;=parametros!$D$6),"C4","Fora dos ciclos")))))))</f>
        <v/>
      </c>
      <c r="D931" s="100"/>
      <c r="E931" s="78" t="str">
        <f>IF(C931="","",IFERROR(VLOOKUP(C931,parametros!$A$11:$E$15,5,0),""))</f>
        <v/>
      </c>
      <c r="F931" s="79" t="str">
        <f t="shared" si="72"/>
        <v/>
      </c>
      <c r="G931" s="101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8"/>
      <c r="U931" s="218" t="str">
        <f t="shared" si="76"/>
        <v/>
      </c>
      <c r="V931" s="216" t="s">
        <v>47</v>
      </c>
      <c r="W931" s="102" t="s">
        <v>167</v>
      </c>
      <c r="X931" s="102" t="s">
        <v>168</v>
      </c>
      <c r="Y931" s="103" t="s">
        <v>169</v>
      </c>
      <c r="Z931" s="103" t="s">
        <v>170</v>
      </c>
      <c r="AA931" s="103" t="s">
        <v>47</v>
      </c>
      <c r="AB931" s="103" t="s">
        <v>171</v>
      </c>
      <c r="AC931" s="104" t="s">
        <v>172</v>
      </c>
    </row>
    <row r="932" spans="1:29" ht="25.5" customHeight="1" x14ac:dyDescent="0.35">
      <c r="A932" s="188"/>
      <c r="B932" s="190"/>
      <c r="C932" s="99" t="str">
        <f>IF(B932="","",IF(NOT(ISNUMBER(B932)),"DATA_PC invalida",IF(AND(ISNUMBER(parametros!$C$2),ISNUMBER(parametros!$D$2),B932&gt;=parametros!$C$2,B932&lt;=parametros!$D$2),"C0",IF(AND(ISNUMBER(parametros!$C$3),ISNUMBER(parametros!$D$3),B932&gt;=parametros!$C$3,B932&lt;=parametros!$D$3),"C1",IF(AND(ISNUMBER(parametros!$C$4),ISNUMBER(parametros!$D$4),B932&gt;=parametros!$C$4,B932&lt;=parametros!$D$4),"C2",IF(AND(ISNUMBER(parametros!$C$5),ISNUMBER(parametros!$D$5),B932&gt;=parametros!$C$5,B932&lt;=parametros!$D$5),"C3",IF(AND(ISNUMBER(parametros!$C$6),ISNUMBER(parametros!$D$6),B932&gt;=parametros!$C$6,B932&lt;=parametros!$D$6),"C4","Fora dos ciclos")))))))</f>
        <v/>
      </c>
      <c r="D932" s="100"/>
      <c r="E932" s="78" t="str">
        <f>IF(C932="","",IFERROR(VLOOKUP(C932,parametros!$A$11:$E$15,5,0),""))</f>
        <v/>
      </c>
      <c r="F932" s="79" t="str">
        <f t="shared" si="72"/>
        <v/>
      </c>
      <c r="G932" s="101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8"/>
      <c r="U932" s="218" t="str">
        <f t="shared" si="76"/>
        <v/>
      </c>
      <c r="V932" s="216" t="s">
        <v>47</v>
      </c>
      <c r="W932" s="102" t="s">
        <v>167</v>
      </c>
      <c r="X932" s="102" t="s">
        <v>168</v>
      </c>
      <c r="Y932" s="103" t="s">
        <v>169</v>
      </c>
      <c r="Z932" s="103" t="s">
        <v>170</v>
      </c>
      <c r="AA932" s="103" t="s">
        <v>47</v>
      </c>
      <c r="AB932" s="103" t="s">
        <v>171</v>
      </c>
      <c r="AC932" s="104" t="s">
        <v>172</v>
      </c>
    </row>
    <row r="933" spans="1:29" ht="25.5" customHeight="1" x14ac:dyDescent="0.35">
      <c r="A933" s="188"/>
      <c r="B933" s="190"/>
      <c r="C933" s="99" t="str">
        <f>IF(B933="","",IF(NOT(ISNUMBER(B933)),"DATA_PC invalida",IF(AND(ISNUMBER(parametros!$C$2),ISNUMBER(parametros!$D$2),B933&gt;=parametros!$C$2,B933&lt;=parametros!$D$2),"C0",IF(AND(ISNUMBER(parametros!$C$3),ISNUMBER(parametros!$D$3),B933&gt;=parametros!$C$3,B933&lt;=parametros!$D$3),"C1",IF(AND(ISNUMBER(parametros!$C$4),ISNUMBER(parametros!$D$4),B933&gt;=parametros!$C$4,B933&lt;=parametros!$D$4),"C2",IF(AND(ISNUMBER(parametros!$C$5),ISNUMBER(parametros!$D$5),B933&gt;=parametros!$C$5,B933&lt;=parametros!$D$5),"C3",IF(AND(ISNUMBER(parametros!$C$6),ISNUMBER(parametros!$D$6),B933&gt;=parametros!$C$6,B933&lt;=parametros!$D$6),"C4","Fora dos ciclos")))))))</f>
        <v/>
      </c>
      <c r="D933" s="100"/>
      <c r="E933" s="78" t="str">
        <f>IF(C933="","",IFERROR(VLOOKUP(C933,parametros!$A$11:$E$15,5,0),""))</f>
        <v/>
      </c>
      <c r="F933" s="79" t="str">
        <f t="shared" si="72"/>
        <v/>
      </c>
      <c r="G933" s="101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8"/>
      <c r="U933" s="218" t="str">
        <f t="shared" si="76"/>
        <v/>
      </c>
      <c r="V933" s="216" t="s">
        <v>47</v>
      </c>
      <c r="W933" s="102" t="s">
        <v>167</v>
      </c>
      <c r="X933" s="102" t="s">
        <v>168</v>
      </c>
      <c r="Y933" s="103" t="s">
        <v>169</v>
      </c>
      <c r="Z933" s="103" t="s">
        <v>170</v>
      </c>
      <c r="AA933" s="103" t="s">
        <v>47</v>
      </c>
      <c r="AB933" s="103" t="s">
        <v>171</v>
      </c>
      <c r="AC933" s="104" t="s">
        <v>172</v>
      </c>
    </row>
    <row r="934" spans="1:29" ht="25.5" customHeight="1" x14ac:dyDescent="0.35">
      <c r="A934" s="188"/>
      <c r="B934" s="190"/>
      <c r="C934" s="99" t="str">
        <f>IF(B934="","",IF(NOT(ISNUMBER(B934)),"DATA_PC invalida",IF(AND(ISNUMBER(parametros!$C$2),ISNUMBER(parametros!$D$2),B934&gt;=parametros!$C$2,B934&lt;=parametros!$D$2),"C0",IF(AND(ISNUMBER(parametros!$C$3),ISNUMBER(parametros!$D$3),B934&gt;=parametros!$C$3,B934&lt;=parametros!$D$3),"C1",IF(AND(ISNUMBER(parametros!$C$4),ISNUMBER(parametros!$D$4),B934&gt;=parametros!$C$4,B934&lt;=parametros!$D$4),"C2",IF(AND(ISNUMBER(parametros!$C$5),ISNUMBER(parametros!$D$5),B934&gt;=parametros!$C$5,B934&lt;=parametros!$D$5),"C3",IF(AND(ISNUMBER(parametros!$C$6),ISNUMBER(parametros!$D$6),B934&gt;=parametros!$C$6,B934&lt;=parametros!$D$6),"C4","Fora dos ciclos")))))))</f>
        <v/>
      </c>
      <c r="D934" s="100"/>
      <c r="E934" s="78" t="str">
        <f>IF(C934="","",IFERROR(VLOOKUP(C934,parametros!$A$11:$E$15,5,0),""))</f>
        <v/>
      </c>
      <c r="F934" s="79" t="str">
        <f t="shared" si="72"/>
        <v/>
      </c>
      <c r="G934" s="101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8"/>
      <c r="U934" s="218" t="str">
        <f t="shared" si="76"/>
        <v/>
      </c>
      <c r="V934" s="216" t="s">
        <v>47</v>
      </c>
      <c r="W934" s="102" t="s">
        <v>167</v>
      </c>
      <c r="X934" s="102" t="s">
        <v>168</v>
      </c>
      <c r="Y934" s="103" t="s">
        <v>169</v>
      </c>
      <c r="Z934" s="103" t="s">
        <v>170</v>
      </c>
      <c r="AA934" s="103" t="s">
        <v>47</v>
      </c>
      <c r="AB934" s="103" t="s">
        <v>171</v>
      </c>
      <c r="AC934" s="104" t="s">
        <v>172</v>
      </c>
    </row>
    <row r="935" spans="1:29" ht="25.5" customHeight="1" x14ac:dyDescent="0.35">
      <c r="A935" s="188"/>
      <c r="B935" s="190"/>
      <c r="C935" s="99" t="str">
        <f>IF(B935="","",IF(NOT(ISNUMBER(B935)),"DATA_PC invalida",IF(AND(ISNUMBER(parametros!$C$2),ISNUMBER(parametros!$D$2),B935&gt;=parametros!$C$2,B935&lt;=parametros!$D$2),"C0",IF(AND(ISNUMBER(parametros!$C$3),ISNUMBER(parametros!$D$3),B935&gt;=parametros!$C$3,B935&lt;=parametros!$D$3),"C1",IF(AND(ISNUMBER(parametros!$C$4),ISNUMBER(parametros!$D$4),B935&gt;=parametros!$C$4,B935&lt;=parametros!$D$4),"C2",IF(AND(ISNUMBER(parametros!$C$5),ISNUMBER(parametros!$D$5),B935&gt;=parametros!$C$5,B935&lt;=parametros!$D$5),"C3",IF(AND(ISNUMBER(parametros!$C$6),ISNUMBER(parametros!$D$6),B935&gt;=parametros!$C$6,B935&lt;=parametros!$D$6),"C4","Fora dos ciclos")))))))</f>
        <v/>
      </c>
      <c r="D935" s="100"/>
      <c r="E935" s="78" t="str">
        <f>IF(C935="","",IFERROR(VLOOKUP(C935,parametros!$A$11:$E$15,5,0),""))</f>
        <v/>
      </c>
      <c r="F935" s="79" t="str">
        <f t="shared" si="72"/>
        <v/>
      </c>
      <c r="G935" s="101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8"/>
      <c r="U935" s="218" t="str">
        <f t="shared" si="76"/>
        <v/>
      </c>
      <c r="V935" s="216" t="s">
        <v>47</v>
      </c>
      <c r="W935" s="102" t="s">
        <v>167</v>
      </c>
      <c r="X935" s="102" t="s">
        <v>168</v>
      </c>
      <c r="Y935" s="103" t="s">
        <v>169</v>
      </c>
      <c r="Z935" s="103" t="s">
        <v>170</v>
      </c>
      <c r="AA935" s="103" t="s">
        <v>47</v>
      </c>
      <c r="AB935" s="103" t="s">
        <v>171</v>
      </c>
      <c r="AC935" s="104" t="s">
        <v>172</v>
      </c>
    </row>
    <row r="936" spans="1:29" ht="25.5" customHeight="1" x14ac:dyDescent="0.35">
      <c r="A936" s="188"/>
      <c r="B936" s="190"/>
      <c r="C936" s="99" t="str">
        <f>IF(B936="","",IF(NOT(ISNUMBER(B936)),"DATA_PC invalida",IF(AND(ISNUMBER(parametros!$C$2),ISNUMBER(parametros!$D$2),B936&gt;=parametros!$C$2,B936&lt;=parametros!$D$2),"C0",IF(AND(ISNUMBER(parametros!$C$3),ISNUMBER(parametros!$D$3),B936&gt;=parametros!$C$3,B936&lt;=parametros!$D$3),"C1",IF(AND(ISNUMBER(parametros!$C$4),ISNUMBER(parametros!$D$4),B936&gt;=parametros!$C$4,B936&lt;=parametros!$D$4),"C2",IF(AND(ISNUMBER(parametros!$C$5),ISNUMBER(parametros!$D$5),B936&gt;=parametros!$C$5,B936&lt;=parametros!$D$5),"C3",IF(AND(ISNUMBER(parametros!$C$6),ISNUMBER(parametros!$D$6),B936&gt;=parametros!$C$6,B936&lt;=parametros!$D$6),"C4","Fora dos ciclos")))))))</f>
        <v/>
      </c>
      <c r="D936" s="100"/>
      <c r="E936" s="78" t="str">
        <f>IF(C936="","",IFERROR(VLOOKUP(C936,parametros!$A$11:$E$15,5,0),""))</f>
        <v/>
      </c>
      <c r="F936" s="79" t="str">
        <f t="shared" si="72"/>
        <v/>
      </c>
      <c r="G936" s="101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8"/>
      <c r="U936" s="218" t="str">
        <f t="shared" si="76"/>
        <v/>
      </c>
      <c r="V936" s="216" t="s">
        <v>47</v>
      </c>
      <c r="W936" s="102" t="s">
        <v>167</v>
      </c>
      <c r="X936" s="102" t="s">
        <v>168</v>
      </c>
      <c r="Y936" s="103" t="s">
        <v>169</v>
      </c>
      <c r="Z936" s="103" t="s">
        <v>170</v>
      </c>
      <c r="AA936" s="103" t="s">
        <v>47</v>
      </c>
      <c r="AB936" s="103" t="s">
        <v>171</v>
      </c>
      <c r="AC936" s="104" t="s">
        <v>172</v>
      </c>
    </row>
    <row r="937" spans="1:29" ht="25.5" customHeight="1" x14ac:dyDescent="0.35">
      <c r="A937" s="188"/>
      <c r="B937" s="190"/>
      <c r="C937" s="99" t="str">
        <f>IF(B937="","",IF(NOT(ISNUMBER(B937)),"DATA_PC invalida",IF(AND(ISNUMBER(parametros!$C$2),ISNUMBER(parametros!$D$2),B937&gt;=parametros!$C$2,B937&lt;=parametros!$D$2),"C0",IF(AND(ISNUMBER(parametros!$C$3),ISNUMBER(parametros!$D$3),B937&gt;=parametros!$C$3,B937&lt;=parametros!$D$3),"C1",IF(AND(ISNUMBER(parametros!$C$4),ISNUMBER(parametros!$D$4),B937&gt;=parametros!$C$4,B937&lt;=parametros!$D$4),"C2",IF(AND(ISNUMBER(parametros!$C$5),ISNUMBER(parametros!$D$5),B937&gt;=parametros!$C$5,B937&lt;=parametros!$D$5),"C3",IF(AND(ISNUMBER(parametros!$C$6),ISNUMBER(parametros!$D$6),B937&gt;=parametros!$C$6,B937&lt;=parametros!$D$6),"C4","Fora dos ciclos")))))))</f>
        <v/>
      </c>
      <c r="D937" s="100"/>
      <c r="E937" s="78" t="str">
        <f>IF(C937="","",IFERROR(VLOOKUP(C937,parametros!$A$11:$E$15,5,0),""))</f>
        <v/>
      </c>
      <c r="F937" s="79" t="str">
        <f t="shared" si="72"/>
        <v/>
      </c>
      <c r="G937" s="101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8"/>
      <c r="U937" s="218" t="str">
        <f t="shared" si="76"/>
        <v/>
      </c>
      <c r="V937" s="216" t="s">
        <v>47</v>
      </c>
      <c r="W937" s="102" t="s">
        <v>167</v>
      </c>
      <c r="X937" s="102" t="s">
        <v>168</v>
      </c>
      <c r="Y937" s="103" t="s">
        <v>169</v>
      </c>
      <c r="Z937" s="103" t="s">
        <v>170</v>
      </c>
      <c r="AA937" s="103" t="s">
        <v>47</v>
      </c>
      <c r="AB937" s="103" t="s">
        <v>171</v>
      </c>
      <c r="AC937" s="104" t="s">
        <v>172</v>
      </c>
    </row>
    <row r="938" spans="1:29" ht="25.5" customHeight="1" x14ac:dyDescent="0.35">
      <c r="A938" s="188"/>
      <c r="B938" s="190"/>
      <c r="C938" s="99" t="str">
        <f>IF(B938="","",IF(NOT(ISNUMBER(B938)),"DATA_PC invalida",IF(AND(ISNUMBER(parametros!$C$2),ISNUMBER(parametros!$D$2),B938&gt;=parametros!$C$2,B938&lt;=parametros!$D$2),"C0",IF(AND(ISNUMBER(parametros!$C$3),ISNUMBER(parametros!$D$3),B938&gt;=parametros!$C$3,B938&lt;=parametros!$D$3),"C1",IF(AND(ISNUMBER(parametros!$C$4),ISNUMBER(parametros!$D$4),B938&gt;=parametros!$C$4,B938&lt;=parametros!$D$4),"C2",IF(AND(ISNUMBER(parametros!$C$5),ISNUMBER(parametros!$D$5),B938&gt;=parametros!$C$5,B938&lt;=parametros!$D$5),"C3",IF(AND(ISNUMBER(parametros!$C$6),ISNUMBER(parametros!$D$6),B938&gt;=parametros!$C$6,B938&lt;=parametros!$D$6),"C4","Fora dos ciclos")))))))</f>
        <v/>
      </c>
      <c r="D938" s="100"/>
      <c r="E938" s="78" t="str">
        <f>IF(C938="","",IFERROR(VLOOKUP(C938,parametros!$A$11:$E$15,5,0),""))</f>
        <v/>
      </c>
      <c r="F938" s="79" t="str">
        <f t="shared" si="72"/>
        <v/>
      </c>
      <c r="G938" s="101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8"/>
      <c r="U938" s="218" t="str">
        <f t="shared" si="76"/>
        <v/>
      </c>
      <c r="V938" s="216" t="s">
        <v>47</v>
      </c>
      <c r="W938" s="102" t="s">
        <v>167</v>
      </c>
      <c r="X938" s="102" t="s">
        <v>168</v>
      </c>
      <c r="Y938" s="103" t="s">
        <v>169</v>
      </c>
      <c r="Z938" s="103" t="s">
        <v>170</v>
      </c>
      <c r="AA938" s="103" t="s">
        <v>47</v>
      </c>
      <c r="AB938" s="103" t="s">
        <v>171</v>
      </c>
      <c r="AC938" s="104" t="s">
        <v>172</v>
      </c>
    </row>
    <row r="939" spans="1:29" ht="25.5" customHeight="1" x14ac:dyDescent="0.35">
      <c r="A939" s="188"/>
      <c r="B939" s="190"/>
      <c r="C939" s="99" t="str">
        <f>IF(B939="","",IF(NOT(ISNUMBER(B939)),"DATA_PC invalida",IF(AND(ISNUMBER(parametros!$C$2),ISNUMBER(parametros!$D$2),B939&gt;=parametros!$C$2,B939&lt;=parametros!$D$2),"C0",IF(AND(ISNUMBER(parametros!$C$3),ISNUMBER(parametros!$D$3),B939&gt;=parametros!$C$3,B939&lt;=parametros!$D$3),"C1",IF(AND(ISNUMBER(parametros!$C$4),ISNUMBER(parametros!$D$4),B939&gt;=parametros!$C$4,B939&lt;=parametros!$D$4),"C2",IF(AND(ISNUMBER(parametros!$C$5),ISNUMBER(parametros!$D$5),B939&gt;=parametros!$C$5,B939&lt;=parametros!$D$5),"C3",IF(AND(ISNUMBER(parametros!$C$6),ISNUMBER(parametros!$D$6),B939&gt;=parametros!$C$6,B939&lt;=parametros!$D$6),"C4","Fora dos ciclos")))))))</f>
        <v/>
      </c>
      <c r="D939" s="100"/>
      <c r="E939" s="78" t="str">
        <f>IF(C939="","",IFERROR(VLOOKUP(C939,parametros!$A$11:$E$15,5,0),""))</f>
        <v/>
      </c>
      <c r="F939" s="79" t="str">
        <f t="shared" si="72"/>
        <v/>
      </c>
      <c r="G939" s="101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8"/>
      <c r="U939" s="218" t="str">
        <f t="shared" si="76"/>
        <v/>
      </c>
      <c r="V939" s="216" t="s">
        <v>47</v>
      </c>
      <c r="W939" s="102" t="s">
        <v>167</v>
      </c>
      <c r="X939" s="102" t="s">
        <v>168</v>
      </c>
      <c r="Y939" s="103" t="s">
        <v>169</v>
      </c>
      <c r="Z939" s="103" t="s">
        <v>170</v>
      </c>
      <c r="AA939" s="103" t="s">
        <v>47</v>
      </c>
      <c r="AB939" s="103" t="s">
        <v>171</v>
      </c>
      <c r="AC939" s="104" t="s">
        <v>172</v>
      </c>
    </row>
    <row r="940" spans="1:29" ht="25.5" customHeight="1" x14ac:dyDescent="0.35">
      <c r="A940" s="188"/>
      <c r="B940" s="190"/>
      <c r="C940" s="99" t="str">
        <f>IF(B940="","",IF(NOT(ISNUMBER(B940)),"DATA_PC invalida",IF(AND(ISNUMBER(parametros!$C$2),ISNUMBER(parametros!$D$2),B940&gt;=parametros!$C$2,B940&lt;=parametros!$D$2),"C0",IF(AND(ISNUMBER(parametros!$C$3),ISNUMBER(parametros!$D$3),B940&gt;=parametros!$C$3,B940&lt;=parametros!$D$3),"C1",IF(AND(ISNUMBER(parametros!$C$4),ISNUMBER(parametros!$D$4),B940&gt;=parametros!$C$4,B940&lt;=parametros!$D$4),"C2",IF(AND(ISNUMBER(parametros!$C$5),ISNUMBER(parametros!$D$5),B940&gt;=parametros!$C$5,B940&lt;=parametros!$D$5),"C3",IF(AND(ISNUMBER(parametros!$C$6),ISNUMBER(parametros!$D$6),B940&gt;=parametros!$C$6,B940&lt;=parametros!$D$6),"C4","Fora dos ciclos")))))))</f>
        <v/>
      </c>
      <c r="D940" s="100"/>
      <c r="E940" s="78" t="str">
        <f>IF(C940="","",IFERROR(VLOOKUP(C940,parametros!$A$11:$E$15,5,0),""))</f>
        <v/>
      </c>
      <c r="F940" s="79" t="str">
        <f t="shared" si="72"/>
        <v/>
      </c>
      <c r="G940" s="101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8"/>
      <c r="U940" s="218" t="str">
        <f t="shared" si="76"/>
        <v/>
      </c>
      <c r="V940" s="216" t="s">
        <v>47</v>
      </c>
      <c r="W940" s="102" t="s">
        <v>167</v>
      </c>
      <c r="X940" s="102" t="s">
        <v>168</v>
      </c>
      <c r="Y940" s="103" t="s">
        <v>169</v>
      </c>
      <c r="Z940" s="103" t="s">
        <v>170</v>
      </c>
      <c r="AA940" s="103" t="s">
        <v>47</v>
      </c>
      <c r="AB940" s="103" t="s">
        <v>171</v>
      </c>
      <c r="AC940" s="104" t="s">
        <v>172</v>
      </c>
    </row>
    <row r="941" spans="1:29" ht="25.5" customHeight="1" x14ac:dyDescent="0.35">
      <c r="A941" s="188"/>
      <c r="B941" s="190"/>
      <c r="C941" s="99" t="str">
        <f>IF(B941="","",IF(NOT(ISNUMBER(B941)),"DATA_PC invalida",IF(AND(ISNUMBER(parametros!$C$2),ISNUMBER(parametros!$D$2),B941&gt;=parametros!$C$2,B941&lt;=parametros!$D$2),"C0",IF(AND(ISNUMBER(parametros!$C$3),ISNUMBER(parametros!$D$3),B941&gt;=parametros!$C$3,B941&lt;=parametros!$D$3),"C1",IF(AND(ISNUMBER(parametros!$C$4),ISNUMBER(parametros!$D$4),B941&gt;=parametros!$C$4,B941&lt;=parametros!$D$4),"C2",IF(AND(ISNUMBER(parametros!$C$5),ISNUMBER(parametros!$D$5),B941&gt;=parametros!$C$5,B941&lt;=parametros!$D$5),"C3",IF(AND(ISNUMBER(parametros!$C$6),ISNUMBER(parametros!$D$6),B941&gt;=parametros!$C$6,B941&lt;=parametros!$D$6),"C4","Fora dos ciclos")))))))</f>
        <v/>
      </c>
      <c r="D941" s="100"/>
      <c r="E941" s="78" t="str">
        <f>IF(C941="","",IFERROR(VLOOKUP(C941,parametros!$A$11:$E$15,5,0),""))</f>
        <v/>
      </c>
      <c r="F941" s="79" t="str">
        <f t="shared" si="72"/>
        <v/>
      </c>
      <c r="G941" s="101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8"/>
      <c r="U941" s="218" t="str">
        <f t="shared" si="76"/>
        <v/>
      </c>
      <c r="V941" s="216" t="s">
        <v>47</v>
      </c>
      <c r="W941" s="102" t="s">
        <v>167</v>
      </c>
      <c r="X941" s="102" t="s">
        <v>168</v>
      </c>
      <c r="Y941" s="103" t="s">
        <v>169</v>
      </c>
      <c r="Z941" s="103" t="s">
        <v>170</v>
      </c>
      <c r="AA941" s="103" t="s">
        <v>47</v>
      </c>
      <c r="AB941" s="103" t="s">
        <v>171</v>
      </c>
      <c r="AC941" s="104" t="s">
        <v>172</v>
      </c>
    </row>
    <row r="942" spans="1:29" ht="25.5" customHeight="1" x14ac:dyDescent="0.35">
      <c r="A942" s="188"/>
      <c r="B942" s="190"/>
      <c r="C942" s="99" t="str">
        <f>IF(B942="","",IF(NOT(ISNUMBER(B942)),"DATA_PC invalida",IF(AND(ISNUMBER(parametros!$C$2),ISNUMBER(parametros!$D$2),B942&gt;=parametros!$C$2,B942&lt;=parametros!$D$2),"C0",IF(AND(ISNUMBER(parametros!$C$3),ISNUMBER(parametros!$D$3),B942&gt;=parametros!$C$3,B942&lt;=parametros!$D$3),"C1",IF(AND(ISNUMBER(parametros!$C$4),ISNUMBER(parametros!$D$4),B942&gt;=parametros!$C$4,B942&lt;=parametros!$D$4),"C2",IF(AND(ISNUMBER(parametros!$C$5),ISNUMBER(parametros!$D$5),B942&gt;=parametros!$C$5,B942&lt;=parametros!$D$5),"C3",IF(AND(ISNUMBER(parametros!$C$6),ISNUMBER(parametros!$D$6),B942&gt;=parametros!$C$6,B942&lt;=parametros!$D$6),"C4","Fora dos ciclos")))))))</f>
        <v/>
      </c>
      <c r="D942" s="100"/>
      <c r="E942" s="78" t="str">
        <f>IF(C942="","",IFERROR(VLOOKUP(C942,parametros!$A$11:$E$15,5,0),""))</f>
        <v/>
      </c>
      <c r="F942" s="79" t="str">
        <f t="shared" si="72"/>
        <v/>
      </c>
      <c r="G942" s="101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8"/>
      <c r="U942" s="218" t="str">
        <f t="shared" si="76"/>
        <v/>
      </c>
      <c r="V942" s="216" t="s">
        <v>47</v>
      </c>
      <c r="W942" s="102" t="s">
        <v>167</v>
      </c>
      <c r="X942" s="102" t="s">
        <v>168</v>
      </c>
      <c r="Y942" s="103" t="s">
        <v>169</v>
      </c>
      <c r="Z942" s="103" t="s">
        <v>170</v>
      </c>
      <c r="AA942" s="103" t="s">
        <v>47</v>
      </c>
      <c r="AB942" s="103" t="s">
        <v>171</v>
      </c>
      <c r="AC942" s="104" t="s">
        <v>172</v>
      </c>
    </row>
    <row r="943" spans="1:29" ht="25.5" customHeight="1" x14ac:dyDescent="0.35">
      <c r="A943" s="188"/>
      <c r="B943" s="190"/>
      <c r="C943" s="99" t="str">
        <f>IF(B943="","",IF(NOT(ISNUMBER(B943)),"DATA_PC invalida",IF(AND(ISNUMBER(parametros!$C$2),ISNUMBER(parametros!$D$2),B943&gt;=parametros!$C$2,B943&lt;=parametros!$D$2),"C0",IF(AND(ISNUMBER(parametros!$C$3),ISNUMBER(parametros!$D$3),B943&gt;=parametros!$C$3,B943&lt;=parametros!$D$3),"C1",IF(AND(ISNUMBER(parametros!$C$4),ISNUMBER(parametros!$D$4),B943&gt;=parametros!$C$4,B943&lt;=parametros!$D$4),"C2",IF(AND(ISNUMBER(parametros!$C$5),ISNUMBER(parametros!$D$5),B943&gt;=parametros!$C$5,B943&lt;=parametros!$D$5),"C3",IF(AND(ISNUMBER(parametros!$C$6),ISNUMBER(parametros!$D$6),B943&gt;=parametros!$C$6,B943&lt;=parametros!$D$6),"C4","Fora dos ciclos")))))))</f>
        <v/>
      </c>
      <c r="D943" s="100"/>
      <c r="E943" s="78" t="str">
        <f>IF(C943="","",IFERROR(VLOOKUP(C943,parametros!$A$11:$E$15,5,0),""))</f>
        <v/>
      </c>
      <c r="F943" s="79" t="str">
        <f t="shared" si="72"/>
        <v/>
      </c>
      <c r="G943" s="101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8"/>
      <c r="U943" s="218" t="str">
        <f t="shared" si="76"/>
        <v/>
      </c>
      <c r="V943" s="216" t="s">
        <v>47</v>
      </c>
      <c r="W943" s="102" t="s">
        <v>167</v>
      </c>
      <c r="X943" s="102" t="s">
        <v>168</v>
      </c>
      <c r="Y943" s="103" t="s">
        <v>169</v>
      </c>
      <c r="Z943" s="103" t="s">
        <v>170</v>
      </c>
      <c r="AA943" s="103" t="s">
        <v>47</v>
      </c>
      <c r="AB943" s="103" t="s">
        <v>171</v>
      </c>
      <c r="AC943" s="104" t="s">
        <v>172</v>
      </c>
    </row>
    <row r="944" spans="1:29" ht="25.5" customHeight="1" x14ac:dyDescent="0.35">
      <c r="A944" s="188"/>
      <c r="B944" s="190"/>
      <c r="C944" s="99" t="str">
        <f>IF(B944="","",IF(NOT(ISNUMBER(B944)),"DATA_PC invalida",IF(AND(ISNUMBER(parametros!$C$2),ISNUMBER(parametros!$D$2),B944&gt;=parametros!$C$2,B944&lt;=parametros!$D$2),"C0",IF(AND(ISNUMBER(parametros!$C$3),ISNUMBER(parametros!$D$3),B944&gt;=parametros!$C$3,B944&lt;=parametros!$D$3),"C1",IF(AND(ISNUMBER(parametros!$C$4),ISNUMBER(parametros!$D$4),B944&gt;=parametros!$C$4,B944&lt;=parametros!$D$4),"C2",IF(AND(ISNUMBER(parametros!$C$5),ISNUMBER(parametros!$D$5),B944&gt;=parametros!$C$5,B944&lt;=parametros!$D$5),"C3",IF(AND(ISNUMBER(parametros!$C$6),ISNUMBER(parametros!$D$6),B944&gt;=parametros!$C$6,B944&lt;=parametros!$D$6),"C4","Fora dos ciclos")))))))</f>
        <v/>
      </c>
      <c r="D944" s="100"/>
      <c r="E944" s="78" t="str">
        <f>IF(C944="","",IFERROR(VLOOKUP(C944,parametros!$A$11:$E$15,5,0),""))</f>
        <v/>
      </c>
      <c r="F944" s="79" t="str">
        <f t="shared" si="72"/>
        <v/>
      </c>
      <c r="G944" s="101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8"/>
      <c r="U944" s="218" t="str">
        <f t="shared" si="76"/>
        <v/>
      </c>
      <c r="V944" s="216" t="s">
        <v>47</v>
      </c>
      <c r="W944" s="102" t="s">
        <v>167</v>
      </c>
      <c r="X944" s="102" t="s">
        <v>168</v>
      </c>
      <c r="Y944" s="103" t="s">
        <v>169</v>
      </c>
      <c r="Z944" s="103" t="s">
        <v>170</v>
      </c>
      <c r="AA944" s="103" t="s">
        <v>47</v>
      </c>
      <c r="AB944" s="103" t="s">
        <v>171</v>
      </c>
      <c r="AC944" s="104" t="s">
        <v>172</v>
      </c>
    </row>
    <row r="945" spans="1:29" ht="25.5" customHeight="1" x14ac:dyDescent="0.35">
      <c r="A945" s="188"/>
      <c r="B945" s="190"/>
      <c r="C945" s="99" t="str">
        <f>IF(B945="","",IF(NOT(ISNUMBER(B945)),"DATA_PC invalida",IF(AND(ISNUMBER(parametros!$C$2),ISNUMBER(parametros!$D$2),B945&gt;=parametros!$C$2,B945&lt;=parametros!$D$2),"C0",IF(AND(ISNUMBER(parametros!$C$3),ISNUMBER(parametros!$D$3),B945&gt;=parametros!$C$3,B945&lt;=parametros!$D$3),"C1",IF(AND(ISNUMBER(parametros!$C$4),ISNUMBER(parametros!$D$4),B945&gt;=parametros!$C$4,B945&lt;=parametros!$D$4),"C2",IF(AND(ISNUMBER(parametros!$C$5),ISNUMBER(parametros!$D$5),B945&gt;=parametros!$C$5,B945&lt;=parametros!$D$5),"C3",IF(AND(ISNUMBER(parametros!$C$6),ISNUMBER(parametros!$D$6),B945&gt;=parametros!$C$6,B945&lt;=parametros!$D$6),"C4","Fora dos ciclos")))))))</f>
        <v/>
      </c>
      <c r="D945" s="100"/>
      <c r="E945" s="78" t="str">
        <f>IF(C945="","",IFERROR(VLOOKUP(C945,parametros!$A$11:$E$15,5,0),""))</f>
        <v/>
      </c>
      <c r="F945" s="79" t="str">
        <f t="shared" si="72"/>
        <v/>
      </c>
      <c r="G945" s="101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8"/>
      <c r="U945" s="218" t="str">
        <f t="shared" si="76"/>
        <v/>
      </c>
      <c r="V945" s="216" t="s">
        <v>47</v>
      </c>
      <c r="W945" s="102" t="s">
        <v>167</v>
      </c>
      <c r="X945" s="102" t="s">
        <v>168</v>
      </c>
      <c r="Y945" s="103" t="s">
        <v>169</v>
      </c>
      <c r="Z945" s="103" t="s">
        <v>170</v>
      </c>
      <c r="AA945" s="103" t="s">
        <v>47</v>
      </c>
      <c r="AB945" s="103" t="s">
        <v>171</v>
      </c>
      <c r="AC945" s="104" t="s">
        <v>172</v>
      </c>
    </row>
    <row r="946" spans="1:29" ht="25.5" customHeight="1" x14ac:dyDescent="0.35">
      <c r="A946" s="188"/>
      <c r="B946" s="190"/>
      <c r="C946" s="99" t="str">
        <f>IF(B946="","",IF(NOT(ISNUMBER(B946)),"DATA_PC invalida",IF(AND(ISNUMBER(parametros!$C$2),ISNUMBER(parametros!$D$2),B946&gt;=parametros!$C$2,B946&lt;=parametros!$D$2),"C0",IF(AND(ISNUMBER(parametros!$C$3),ISNUMBER(parametros!$D$3),B946&gt;=parametros!$C$3,B946&lt;=parametros!$D$3),"C1",IF(AND(ISNUMBER(parametros!$C$4),ISNUMBER(parametros!$D$4),B946&gt;=parametros!$C$4,B946&lt;=parametros!$D$4),"C2",IF(AND(ISNUMBER(parametros!$C$5),ISNUMBER(parametros!$D$5),B946&gt;=parametros!$C$5,B946&lt;=parametros!$D$5),"C3",IF(AND(ISNUMBER(parametros!$C$6),ISNUMBER(parametros!$D$6),B946&gt;=parametros!$C$6,B946&lt;=parametros!$D$6),"C4","Fora dos ciclos")))))))</f>
        <v/>
      </c>
      <c r="D946" s="100"/>
      <c r="E946" s="78" t="str">
        <f>IF(C946="","",IFERROR(VLOOKUP(C946,parametros!$A$11:$E$15,5,0),""))</f>
        <v/>
      </c>
      <c r="F946" s="79" t="str">
        <f t="shared" si="72"/>
        <v/>
      </c>
      <c r="G946" s="101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8"/>
      <c r="U946" s="218" t="str">
        <f t="shared" si="76"/>
        <v/>
      </c>
      <c r="V946" s="216" t="s">
        <v>47</v>
      </c>
      <c r="W946" s="102" t="s">
        <v>167</v>
      </c>
      <c r="X946" s="102" t="s">
        <v>168</v>
      </c>
      <c r="Y946" s="103" t="s">
        <v>169</v>
      </c>
      <c r="Z946" s="103" t="s">
        <v>170</v>
      </c>
      <c r="AA946" s="103" t="s">
        <v>47</v>
      </c>
      <c r="AB946" s="103" t="s">
        <v>171</v>
      </c>
      <c r="AC946" s="104" t="s">
        <v>172</v>
      </c>
    </row>
    <row r="947" spans="1:29" ht="25.5" customHeight="1" x14ac:dyDescent="0.35">
      <c r="A947" s="188"/>
      <c r="B947" s="190"/>
      <c r="C947" s="99" t="str">
        <f>IF(B947="","",IF(NOT(ISNUMBER(B947)),"DATA_PC invalida",IF(AND(ISNUMBER(parametros!$C$2),ISNUMBER(parametros!$D$2),B947&gt;=parametros!$C$2,B947&lt;=parametros!$D$2),"C0",IF(AND(ISNUMBER(parametros!$C$3),ISNUMBER(parametros!$D$3),B947&gt;=parametros!$C$3,B947&lt;=parametros!$D$3),"C1",IF(AND(ISNUMBER(parametros!$C$4),ISNUMBER(parametros!$D$4),B947&gt;=parametros!$C$4,B947&lt;=parametros!$D$4),"C2",IF(AND(ISNUMBER(parametros!$C$5),ISNUMBER(parametros!$D$5),B947&gt;=parametros!$C$5,B947&lt;=parametros!$D$5),"C3",IF(AND(ISNUMBER(parametros!$C$6),ISNUMBER(parametros!$D$6),B947&gt;=parametros!$C$6,B947&lt;=parametros!$D$6),"C4","Fora dos ciclos")))))))</f>
        <v/>
      </c>
      <c r="D947" s="100"/>
      <c r="E947" s="78" t="str">
        <f>IF(C947="","",IFERROR(VLOOKUP(C947,parametros!$A$11:$E$15,5,0),""))</f>
        <v/>
      </c>
      <c r="F947" s="79" t="str">
        <f t="shared" si="72"/>
        <v/>
      </c>
      <c r="G947" s="101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8"/>
      <c r="U947" s="218" t="str">
        <f t="shared" si="76"/>
        <v/>
      </c>
      <c r="V947" s="216" t="s">
        <v>47</v>
      </c>
      <c r="W947" s="102" t="s">
        <v>167</v>
      </c>
      <c r="X947" s="102" t="s">
        <v>168</v>
      </c>
      <c r="Y947" s="103" t="s">
        <v>169</v>
      </c>
      <c r="Z947" s="103" t="s">
        <v>170</v>
      </c>
      <c r="AA947" s="103" t="s">
        <v>47</v>
      </c>
      <c r="AB947" s="103" t="s">
        <v>171</v>
      </c>
      <c r="AC947" s="104" t="s">
        <v>172</v>
      </c>
    </row>
    <row r="948" spans="1:29" ht="25.5" customHeight="1" x14ac:dyDescent="0.35">
      <c r="A948" s="188"/>
      <c r="B948" s="190"/>
      <c r="C948" s="99" t="str">
        <f>IF(B948="","",IF(NOT(ISNUMBER(B948)),"DATA_PC invalida",IF(AND(ISNUMBER(parametros!$C$2),ISNUMBER(parametros!$D$2),B948&gt;=parametros!$C$2,B948&lt;=parametros!$D$2),"C0",IF(AND(ISNUMBER(parametros!$C$3),ISNUMBER(parametros!$D$3),B948&gt;=parametros!$C$3,B948&lt;=parametros!$D$3),"C1",IF(AND(ISNUMBER(parametros!$C$4),ISNUMBER(parametros!$D$4),B948&gt;=parametros!$C$4,B948&lt;=parametros!$D$4),"C2",IF(AND(ISNUMBER(parametros!$C$5),ISNUMBER(parametros!$D$5),B948&gt;=parametros!$C$5,B948&lt;=parametros!$D$5),"C3",IF(AND(ISNUMBER(parametros!$C$6),ISNUMBER(parametros!$D$6),B948&gt;=parametros!$C$6,B948&lt;=parametros!$D$6),"C4","Fora dos ciclos")))))))</f>
        <v/>
      </c>
      <c r="D948" s="100"/>
      <c r="E948" s="78" t="str">
        <f>IF(C948="","",IFERROR(VLOOKUP(C948,parametros!$A$11:$E$15,5,0),""))</f>
        <v/>
      </c>
      <c r="F948" s="79" t="str">
        <f t="shared" si="72"/>
        <v/>
      </c>
      <c r="G948" s="101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8"/>
      <c r="U948" s="218" t="str">
        <f t="shared" si="76"/>
        <v/>
      </c>
      <c r="V948" s="216" t="s">
        <v>47</v>
      </c>
      <c r="W948" s="102" t="s">
        <v>167</v>
      </c>
      <c r="X948" s="102" t="s">
        <v>168</v>
      </c>
      <c r="Y948" s="103" t="s">
        <v>169</v>
      </c>
      <c r="Z948" s="103" t="s">
        <v>170</v>
      </c>
      <c r="AA948" s="103" t="s">
        <v>47</v>
      </c>
      <c r="AB948" s="103" t="s">
        <v>171</v>
      </c>
      <c r="AC948" s="104" t="s">
        <v>172</v>
      </c>
    </row>
    <row r="949" spans="1:29" ht="25.5" customHeight="1" x14ac:dyDescent="0.35">
      <c r="A949" s="188"/>
      <c r="B949" s="190"/>
      <c r="C949" s="99" t="str">
        <f>IF(B949="","",IF(NOT(ISNUMBER(B949)),"DATA_PC invalida",IF(AND(ISNUMBER(parametros!$C$2),ISNUMBER(parametros!$D$2),B949&gt;=parametros!$C$2,B949&lt;=parametros!$D$2),"C0",IF(AND(ISNUMBER(parametros!$C$3),ISNUMBER(parametros!$D$3),B949&gt;=parametros!$C$3,B949&lt;=parametros!$D$3),"C1",IF(AND(ISNUMBER(parametros!$C$4),ISNUMBER(parametros!$D$4),B949&gt;=parametros!$C$4,B949&lt;=parametros!$D$4),"C2",IF(AND(ISNUMBER(parametros!$C$5),ISNUMBER(parametros!$D$5),B949&gt;=parametros!$C$5,B949&lt;=parametros!$D$5),"C3",IF(AND(ISNUMBER(parametros!$C$6),ISNUMBER(parametros!$D$6),B949&gt;=parametros!$C$6,B949&lt;=parametros!$D$6),"C4","Fora dos ciclos")))))))</f>
        <v/>
      </c>
      <c r="D949" s="100"/>
      <c r="E949" s="78" t="str">
        <f>IF(C949="","",IFERROR(VLOOKUP(C949,parametros!$A$11:$E$15,5,0),""))</f>
        <v/>
      </c>
      <c r="F949" s="79" t="str">
        <f t="shared" si="72"/>
        <v/>
      </c>
      <c r="G949" s="101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8"/>
      <c r="U949" s="218" t="str">
        <f t="shared" si="76"/>
        <v/>
      </c>
      <c r="V949" s="216" t="s">
        <v>47</v>
      </c>
      <c r="W949" s="102" t="s">
        <v>167</v>
      </c>
      <c r="X949" s="102" t="s">
        <v>168</v>
      </c>
      <c r="Y949" s="103" t="s">
        <v>169</v>
      </c>
      <c r="Z949" s="103" t="s">
        <v>170</v>
      </c>
      <c r="AA949" s="103" t="s">
        <v>47</v>
      </c>
      <c r="AB949" s="103" t="s">
        <v>171</v>
      </c>
      <c r="AC949" s="104" t="s">
        <v>172</v>
      </c>
    </row>
    <row r="950" spans="1:29" ht="25.5" customHeight="1" x14ac:dyDescent="0.35">
      <c r="A950" s="188"/>
      <c r="B950" s="190"/>
      <c r="C950" s="99" t="str">
        <f>IF(B950="","",IF(NOT(ISNUMBER(B950)),"DATA_PC invalida",IF(AND(ISNUMBER(parametros!$C$2),ISNUMBER(parametros!$D$2),B950&gt;=parametros!$C$2,B950&lt;=parametros!$D$2),"C0",IF(AND(ISNUMBER(parametros!$C$3),ISNUMBER(parametros!$D$3),B950&gt;=parametros!$C$3,B950&lt;=parametros!$D$3),"C1",IF(AND(ISNUMBER(parametros!$C$4),ISNUMBER(parametros!$D$4),B950&gt;=parametros!$C$4,B950&lt;=parametros!$D$4),"C2",IF(AND(ISNUMBER(parametros!$C$5),ISNUMBER(parametros!$D$5),B950&gt;=parametros!$C$5,B950&lt;=parametros!$D$5),"C3",IF(AND(ISNUMBER(parametros!$C$6),ISNUMBER(parametros!$D$6),B950&gt;=parametros!$C$6,B950&lt;=parametros!$D$6),"C4","Fora dos ciclos")))))))</f>
        <v/>
      </c>
      <c r="D950" s="100"/>
      <c r="E950" s="78" t="str">
        <f>IF(C950="","",IFERROR(VLOOKUP(C950,parametros!$A$11:$E$15,5,0),""))</f>
        <v/>
      </c>
      <c r="F950" s="79" t="str">
        <f t="shared" si="72"/>
        <v/>
      </c>
      <c r="G950" s="101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8"/>
      <c r="U950" s="218" t="str">
        <f t="shared" si="76"/>
        <v/>
      </c>
      <c r="V950" s="216" t="s">
        <v>47</v>
      </c>
      <c r="W950" s="102" t="s">
        <v>167</v>
      </c>
      <c r="X950" s="102" t="s">
        <v>168</v>
      </c>
      <c r="Y950" s="103" t="s">
        <v>169</v>
      </c>
      <c r="Z950" s="103" t="s">
        <v>170</v>
      </c>
      <c r="AA950" s="103" t="s">
        <v>47</v>
      </c>
      <c r="AB950" s="103" t="s">
        <v>171</v>
      </c>
      <c r="AC950" s="104" t="s">
        <v>172</v>
      </c>
    </row>
    <row r="951" spans="1:29" ht="25.5" customHeight="1" x14ac:dyDescent="0.35">
      <c r="A951" s="188"/>
      <c r="B951" s="190"/>
      <c r="C951" s="99" t="str">
        <f>IF(B951="","",IF(NOT(ISNUMBER(B951)),"DATA_PC invalida",IF(AND(ISNUMBER(parametros!$C$2),ISNUMBER(parametros!$D$2),B951&gt;=parametros!$C$2,B951&lt;=parametros!$D$2),"C0",IF(AND(ISNUMBER(parametros!$C$3),ISNUMBER(parametros!$D$3),B951&gt;=parametros!$C$3,B951&lt;=parametros!$D$3),"C1",IF(AND(ISNUMBER(parametros!$C$4),ISNUMBER(parametros!$D$4),B951&gt;=parametros!$C$4,B951&lt;=parametros!$D$4),"C2",IF(AND(ISNUMBER(parametros!$C$5),ISNUMBER(parametros!$D$5),B951&gt;=parametros!$C$5,B951&lt;=parametros!$D$5),"C3",IF(AND(ISNUMBER(parametros!$C$6),ISNUMBER(parametros!$D$6),B951&gt;=parametros!$C$6,B951&lt;=parametros!$D$6),"C4","Fora dos ciclos")))))))</f>
        <v/>
      </c>
      <c r="D951" s="100"/>
      <c r="E951" s="78" t="str">
        <f>IF(C951="","",IFERROR(VLOOKUP(C951,parametros!$A$11:$E$15,5,0),""))</f>
        <v/>
      </c>
      <c r="F951" s="79" t="str">
        <f t="shared" si="72"/>
        <v/>
      </c>
      <c r="G951" s="101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8"/>
      <c r="U951" s="218" t="str">
        <f t="shared" si="76"/>
        <v/>
      </c>
      <c r="V951" s="216" t="s">
        <v>47</v>
      </c>
      <c r="W951" s="102" t="s">
        <v>167</v>
      </c>
      <c r="X951" s="102" t="s">
        <v>168</v>
      </c>
      <c r="Y951" s="103" t="s">
        <v>169</v>
      </c>
      <c r="Z951" s="103" t="s">
        <v>170</v>
      </c>
      <c r="AA951" s="103" t="s">
        <v>47</v>
      </c>
      <c r="AB951" s="103" t="s">
        <v>171</v>
      </c>
      <c r="AC951" s="104" t="s">
        <v>172</v>
      </c>
    </row>
    <row r="952" spans="1:29" ht="25.5" customHeight="1" x14ac:dyDescent="0.35">
      <c r="A952" s="188"/>
      <c r="B952" s="190"/>
      <c r="C952" s="99" t="str">
        <f>IF(B952="","",IF(NOT(ISNUMBER(B952)),"DATA_PC invalida",IF(AND(ISNUMBER(parametros!$C$2),ISNUMBER(parametros!$D$2),B952&gt;=parametros!$C$2,B952&lt;=parametros!$D$2),"C0",IF(AND(ISNUMBER(parametros!$C$3),ISNUMBER(parametros!$D$3),B952&gt;=parametros!$C$3,B952&lt;=parametros!$D$3),"C1",IF(AND(ISNUMBER(parametros!$C$4),ISNUMBER(parametros!$D$4),B952&gt;=parametros!$C$4,B952&lt;=parametros!$D$4),"C2",IF(AND(ISNUMBER(parametros!$C$5),ISNUMBER(parametros!$D$5),B952&gt;=parametros!$C$5,B952&lt;=parametros!$D$5),"C3",IF(AND(ISNUMBER(parametros!$C$6),ISNUMBER(parametros!$D$6),B952&gt;=parametros!$C$6,B952&lt;=parametros!$D$6),"C4","Fora dos ciclos")))))))</f>
        <v/>
      </c>
      <c r="D952" s="100"/>
      <c r="E952" s="78" t="str">
        <f>IF(C952="","",IFERROR(VLOOKUP(C952,parametros!$A$11:$E$15,5,0),""))</f>
        <v/>
      </c>
      <c r="F952" s="79" t="str">
        <f t="shared" si="72"/>
        <v/>
      </c>
      <c r="G952" s="101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8"/>
      <c r="U952" s="218" t="str">
        <f t="shared" si="76"/>
        <v/>
      </c>
      <c r="V952" s="216" t="s">
        <v>47</v>
      </c>
      <c r="W952" s="102" t="s">
        <v>167</v>
      </c>
      <c r="X952" s="102" t="s">
        <v>168</v>
      </c>
      <c r="Y952" s="103" t="s">
        <v>169</v>
      </c>
      <c r="Z952" s="103" t="s">
        <v>170</v>
      </c>
      <c r="AA952" s="103" t="s">
        <v>47</v>
      </c>
      <c r="AB952" s="103" t="s">
        <v>171</v>
      </c>
      <c r="AC952" s="104" t="s">
        <v>172</v>
      </c>
    </row>
    <row r="953" spans="1:29" ht="25.5" customHeight="1" x14ac:dyDescent="0.35">
      <c r="A953" s="188"/>
      <c r="B953" s="190"/>
      <c r="C953" s="99" t="str">
        <f>IF(B953="","",IF(NOT(ISNUMBER(B953)),"DATA_PC invalida",IF(AND(ISNUMBER(parametros!$C$2),ISNUMBER(parametros!$D$2),B953&gt;=parametros!$C$2,B953&lt;=parametros!$D$2),"C0",IF(AND(ISNUMBER(parametros!$C$3),ISNUMBER(parametros!$D$3),B953&gt;=parametros!$C$3,B953&lt;=parametros!$D$3),"C1",IF(AND(ISNUMBER(parametros!$C$4),ISNUMBER(parametros!$D$4),B953&gt;=parametros!$C$4,B953&lt;=parametros!$D$4),"C2",IF(AND(ISNUMBER(parametros!$C$5),ISNUMBER(parametros!$D$5),B953&gt;=parametros!$C$5,B953&lt;=parametros!$D$5),"C3",IF(AND(ISNUMBER(parametros!$C$6),ISNUMBER(parametros!$D$6),B953&gt;=parametros!$C$6,B953&lt;=parametros!$D$6),"C4","Fora dos ciclos")))))))</f>
        <v/>
      </c>
      <c r="D953" s="100"/>
      <c r="E953" s="78" t="str">
        <f>IF(C953="","",IFERROR(VLOOKUP(C953,parametros!$A$11:$E$15,5,0),""))</f>
        <v/>
      </c>
      <c r="F953" s="79" t="str">
        <f t="shared" si="72"/>
        <v/>
      </c>
      <c r="G953" s="101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8"/>
      <c r="U953" s="218" t="str">
        <f t="shared" si="76"/>
        <v/>
      </c>
      <c r="V953" s="216" t="s">
        <v>47</v>
      </c>
      <c r="W953" s="102" t="s">
        <v>167</v>
      </c>
      <c r="X953" s="102" t="s">
        <v>168</v>
      </c>
      <c r="Y953" s="103" t="s">
        <v>169</v>
      </c>
      <c r="Z953" s="103" t="s">
        <v>170</v>
      </c>
      <c r="AA953" s="103" t="s">
        <v>47</v>
      </c>
      <c r="AB953" s="103" t="s">
        <v>171</v>
      </c>
      <c r="AC953" s="104" t="s">
        <v>172</v>
      </c>
    </row>
    <row r="954" spans="1:29" ht="25.5" customHeight="1" x14ac:dyDescent="0.35">
      <c r="A954" s="188"/>
      <c r="B954" s="190"/>
      <c r="C954" s="99" t="str">
        <f>IF(B954="","",IF(NOT(ISNUMBER(B954)),"DATA_PC invalida",IF(AND(ISNUMBER(parametros!$C$2),ISNUMBER(parametros!$D$2),B954&gt;=parametros!$C$2,B954&lt;=parametros!$D$2),"C0",IF(AND(ISNUMBER(parametros!$C$3),ISNUMBER(parametros!$D$3),B954&gt;=parametros!$C$3,B954&lt;=parametros!$D$3),"C1",IF(AND(ISNUMBER(parametros!$C$4),ISNUMBER(parametros!$D$4),B954&gt;=parametros!$C$4,B954&lt;=parametros!$D$4),"C2",IF(AND(ISNUMBER(parametros!$C$5),ISNUMBER(parametros!$D$5),B954&gt;=parametros!$C$5,B954&lt;=parametros!$D$5),"C3",IF(AND(ISNUMBER(parametros!$C$6),ISNUMBER(parametros!$D$6),B954&gt;=parametros!$C$6,B954&lt;=parametros!$D$6),"C4","Fora dos ciclos")))))))</f>
        <v/>
      </c>
      <c r="D954" s="100"/>
      <c r="E954" s="78" t="str">
        <f>IF(C954="","",IFERROR(VLOOKUP(C954,parametros!$A$11:$E$15,5,0),""))</f>
        <v/>
      </c>
      <c r="F954" s="79" t="str">
        <f t="shared" si="72"/>
        <v/>
      </c>
      <c r="G954" s="101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8"/>
      <c r="U954" s="218" t="str">
        <f t="shared" si="76"/>
        <v/>
      </c>
      <c r="V954" s="216" t="s">
        <v>47</v>
      </c>
      <c r="W954" s="102" t="s">
        <v>167</v>
      </c>
      <c r="X954" s="102" t="s">
        <v>168</v>
      </c>
      <c r="Y954" s="103" t="s">
        <v>169</v>
      </c>
      <c r="Z954" s="103" t="s">
        <v>170</v>
      </c>
      <c r="AA954" s="103" t="s">
        <v>47</v>
      </c>
      <c r="AB954" s="103" t="s">
        <v>171</v>
      </c>
      <c r="AC954" s="104" t="s">
        <v>172</v>
      </c>
    </row>
    <row r="955" spans="1:29" ht="25.5" customHeight="1" x14ac:dyDescent="0.35">
      <c r="A955" s="188"/>
      <c r="B955" s="190"/>
      <c r="C955" s="99" t="str">
        <f>IF(B955="","",IF(NOT(ISNUMBER(B955)),"DATA_PC invalida",IF(AND(ISNUMBER(parametros!$C$2),ISNUMBER(parametros!$D$2),B955&gt;=parametros!$C$2,B955&lt;=parametros!$D$2),"C0",IF(AND(ISNUMBER(parametros!$C$3),ISNUMBER(parametros!$D$3),B955&gt;=parametros!$C$3,B955&lt;=parametros!$D$3),"C1",IF(AND(ISNUMBER(parametros!$C$4),ISNUMBER(parametros!$D$4),B955&gt;=parametros!$C$4,B955&lt;=parametros!$D$4),"C2",IF(AND(ISNUMBER(parametros!$C$5),ISNUMBER(parametros!$D$5),B955&gt;=parametros!$C$5,B955&lt;=parametros!$D$5),"C3",IF(AND(ISNUMBER(parametros!$C$6),ISNUMBER(parametros!$D$6),B955&gt;=parametros!$C$6,B955&lt;=parametros!$D$6),"C4","Fora dos ciclos")))))))</f>
        <v/>
      </c>
      <c r="D955" s="100"/>
      <c r="E955" s="78" t="str">
        <f>IF(C955="","",IFERROR(VLOOKUP(C955,parametros!$A$11:$E$15,5,0),""))</f>
        <v/>
      </c>
      <c r="F955" s="79" t="str">
        <f t="shared" si="72"/>
        <v/>
      </c>
      <c r="G955" s="101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8"/>
      <c r="U955" s="218" t="str">
        <f t="shared" si="76"/>
        <v/>
      </c>
      <c r="V955" s="216" t="s">
        <v>47</v>
      </c>
      <c r="W955" s="102" t="s">
        <v>167</v>
      </c>
      <c r="X955" s="102" t="s">
        <v>168</v>
      </c>
      <c r="Y955" s="103" t="s">
        <v>169</v>
      </c>
      <c r="Z955" s="103" t="s">
        <v>170</v>
      </c>
      <c r="AA955" s="103" t="s">
        <v>47</v>
      </c>
      <c r="AB955" s="103" t="s">
        <v>171</v>
      </c>
      <c r="AC955" s="104" t="s">
        <v>172</v>
      </c>
    </row>
    <row r="956" spans="1:29" ht="25.5" customHeight="1" x14ac:dyDescent="0.35">
      <c r="A956" s="188"/>
      <c r="B956" s="190"/>
      <c r="C956" s="99" t="str">
        <f>IF(B956="","",IF(NOT(ISNUMBER(B956)),"DATA_PC invalida",IF(AND(ISNUMBER(parametros!$C$2),ISNUMBER(parametros!$D$2),B956&gt;=parametros!$C$2,B956&lt;=parametros!$D$2),"C0",IF(AND(ISNUMBER(parametros!$C$3),ISNUMBER(parametros!$D$3),B956&gt;=parametros!$C$3,B956&lt;=parametros!$D$3),"C1",IF(AND(ISNUMBER(parametros!$C$4),ISNUMBER(parametros!$D$4),B956&gt;=parametros!$C$4,B956&lt;=parametros!$D$4),"C2",IF(AND(ISNUMBER(parametros!$C$5),ISNUMBER(parametros!$D$5),B956&gt;=parametros!$C$5,B956&lt;=parametros!$D$5),"C3",IF(AND(ISNUMBER(parametros!$C$6),ISNUMBER(parametros!$D$6),B956&gt;=parametros!$C$6,B956&lt;=parametros!$D$6),"C4","Fora dos ciclos")))))))</f>
        <v/>
      </c>
      <c r="D956" s="100"/>
      <c r="E956" s="78" t="str">
        <f>IF(C956="","",IFERROR(VLOOKUP(C956,parametros!$A$11:$E$15,5,0),""))</f>
        <v/>
      </c>
      <c r="F956" s="79" t="str">
        <f t="shared" si="72"/>
        <v/>
      </c>
      <c r="G956" s="101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8"/>
      <c r="U956" s="218" t="str">
        <f t="shared" si="76"/>
        <v/>
      </c>
      <c r="V956" s="216" t="s">
        <v>47</v>
      </c>
      <c r="W956" s="102" t="s">
        <v>167</v>
      </c>
      <c r="X956" s="102" t="s">
        <v>168</v>
      </c>
      <c r="Y956" s="103" t="s">
        <v>169</v>
      </c>
      <c r="Z956" s="103" t="s">
        <v>170</v>
      </c>
      <c r="AA956" s="103" t="s">
        <v>47</v>
      </c>
      <c r="AB956" s="103" t="s">
        <v>171</v>
      </c>
      <c r="AC956" s="104" t="s">
        <v>172</v>
      </c>
    </row>
    <row r="957" spans="1:29" ht="25.5" customHeight="1" x14ac:dyDescent="0.35">
      <c r="A957" s="188"/>
      <c r="B957" s="190"/>
      <c r="C957" s="99" t="str">
        <f>IF(B957="","",IF(NOT(ISNUMBER(B957)),"DATA_PC invalida",IF(AND(ISNUMBER(parametros!$C$2),ISNUMBER(parametros!$D$2),B957&gt;=parametros!$C$2,B957&lt;=parametros!$D$2),"C0",IF(AND(ISNUMBER(parametros!$C$3),ISNUMBER(parametros!$D$3),B957&gt;=parametros!$C$3,B957&lt;=parametros!$D$3),"C1",IF(AND(ISNUMBER(parametros!$C$4),ISNUMBER(parametros!$D$4),B957&gt;=parametros!$C$4,B957&lt;=parametros!$D$4),"C2",IF(AND(ISNUMBER(parametros!$C$5),ISNUMBER(parametros!$D$5),B957&gt;=parametros!$C$5,B957&lt;=parametros!$D$5),"C3",IF(AND(ISNUMBER(parametros!$C$6),ISNUMBER(parametros!$D$6),B957&gt;=parametros!$C$6,B957&lt;=parametros!$D$6),"C4","Fora dos ciclos")))))))</f>
        <v/>
      </c>
      <c r="D957" s="100"/>
      <c r="E957" s="78" t="str">
        <f>IF(C957="","",IFERROR(VLOOKUP(C957,parametros!$A$11:$E$15,5,0),""))</f>
        <v/>
      </c>
      <c r="F957" s="79" t="str">
        <f t="shared" si="72"/>
        <v/>
      </c>
      <c r="G957" s="101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8"/>
      <c r="U957" s="218" t="str">
        <f t="shared" si="76"/>
        <v/>
      </c>
      <c r="V957" s="216" t="s">
        <v>47</v>
      </c>
      <c r="W957" s="102" t="s">
        <v>167</v>
      </c>
      <c r="X957" s="102" t="s">
        <v>168</v>
      </c>
      <c r="Y957" s="103" t="s">
        <v>169</v>
      </c>
      <c r="Z957" s="103" t="s">
        <v>170</v>
      </c>
      <c r="AA957" s="103" t="s">
        <v>47</v>
      </c>
      <c r="AB957" s="103" t="s">
        <v>171</v>
      </c>
      <c r="AC957" s="104" t="s">
        <v>172</v>
      </c>
    </row>
    <row r="958" spans="1:29" ht="25.5" customHeight="1" x14ac:dyDescent="0.35">
      <c r="A958" s="188"/>
      <c r="B958" s="190"/>
      <c r="C958" s="99" t="str">
        <f>IF(B958="","",IF(NOT(ISNUMBER(B958)),"DATA_PC invalida",IF(AND(ISNUMBER(parametros!$C$2),ISNUMBER(parametros!$D$2),B958&gt;=parametros!$C$2,B958&lt;=parametros!$D$2),"C0",IF(AND(ISNUMBER(parametros!$C$3),ISNUMBER(parametros!$D$3),B958&gt;=parametros!$C$3,B958&lt;=parametros!$D$3),"C1",IF(AND(ISNUMBER(parametros!$C$4),ISNUMBER(parametros!$D$4),B958&gt;=parametros!$C$4,B958&lt;=parametros!$D$4),"C2",IF(AND(ISNUMBER(parametros!$C$5),ISNUMBER(parametros!$D$5),B958&gt;=parametros!$C$5,B958&lt;=parametros!$D$5),"C3",IF(AND(ISNUMBER(parametros!$C$6),ISNUMBER(parametros!$D$6),B958&gt;=parametros!$C$6,B958&lt;=parametros!$D$6),"C4","Fora dos ciclos")))))))</f>
        <v/>
      </c>
      <c r="D958" s="100"/>
      <c r="E958" s="78" t="str">
        <f>IF(C958="","",IFERROR(VLOOKUP(C958,parametros!$A$11:$E$15,5,0),""))</f>
        <v/>
      </c>
      <c r="F958" s="79" t="str">
        <f t="shared" si="72"/>
        <v/>
      </c>
      <c r="G958" s="101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8"/>
      <c r="U958" s="218" t="str">
        <f t="shared" si="76"/>
        <v/>
      </c>
      <c r="V958" s="216" t="s">
        <v>47</v>
      </c>
      <c r="W958" s="102" t="s">
        <v>167</v>
      </c>
      <c r="X958" s="102" t="s">
        <v>168</v>
      </c>
      <c r="Y958" s="103" t="s">
        <v>169</v>
      </c>
      <c r="Z958" s="103" t="s">
        <v>170</v>
      </c>
      <c r="AA958" s="103" t="s">
        <v>47</v>
      </c>
      <c r="AB958" s="103" t="s">
        <v>171</v>
      </c>
      <c r="AC958" s="104" t="s">
        <v>172</v>
      </c>
    </row>
    <row r="959" spans="1:29" ht="25.5" customHeight="1" x14ac:dyDescent="0.35">
      <c r="A959" s="188"/>
      <c r="B959" s="190"/>
      <c r="C959" s="99" t="str">
        <f>IF(B959="","",IF(NOT(ISNUMBER(B959)),"DATA_PC invalida",IF(AND(ISNUMBER(parametros!$C$2),ISNUMBER(parametros!$D$2),B959&gt;=parametros!$C$2,B959&lt;=parametros!$D$2),"C0",IF(AND(ISNUMBER(parametros!$C$3),ISNUMBER(parametros!$D$3),B959&gt;=parametros!$C$3,B959&lt;=parametros!$D$3),"C1",IF(AND(ISNUMBER(parametros!$C$4),ISNUMBER(parametros!$D$4),B959&gt;=parametros!$C$4,B959&lt;=parametros!$D$4),"C2",IF(AND(ISNUMBER(parametros!$C$5),ISNUMBER(parametros!$D$5),B959&gt;=parametros!$C$5,B959&lt;=parametros!$D$5),"C3",IF(AND(ISNUMBER(parametros!$C$6),ISNUMBER(parametros!$D$6),B959&gt;=parametros!$C$6,B959&lt;=parametros!$D$6),"C4","Fora dos ciclos")))))))</f>
        <v/>
      </c>
      <c r="D959" s="100"/>
      <c r="E959" s="78" t="str">
        <f>IF(C959="","",IFERROR(VLOOKUP(C959,parametros!$A$11:$E$15,5,0),""))</f>
        <v/>
      </c>
      <c r="F959" s="79" t="str">
        <f t="shared" si="72"/>
        <v/>
      </c>
      <c r="G959" s="101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8"/>
      <c r="U959" s="218" t="str">
        <f t="shared" si="76"/>
        <v/>
      </c>
      <c r="V959" s="216" t="s">
        <v>47</v>
      </c>
      <c r="W959" s="102" t="s">
        <v>167</v>
      </c>
      <c r="X959" s="102" t="s">
        <v>168</v>
      </c>
      <c r="Y959" s="103" t="s">
        <v>169</v>
      </c>
      <c r="Z959" s="103" t="s">
        <v>170</v>
      </c>
      <c r="AA959" s="103" t="s">
        <v>47</v>
      </c>
      <c r="AB959" s="103" t="s">
        <v>171</v>
      </c>
      <c r="AC959" s="104" t="s">
        <v>172</v>
      </c>
    </row>
    <row r="960" spans="1:29" ht="25.5" customHeight="1" x14ac:dyDescent="0.35">
      <c r="A960" s="188"/>
      <c r="B960" s="190"/>
      <c r="C960" s="99" t="str">
        <f>IF(B960="","",IF(NOT(ISNUMBER(B960)),"DATA_PC invalida",IF(AND(ISNUMBER(parametros!$C$2),ISNUMBER(parametros!$D$2),B960&gt;=parametros!$C$2,B960&lt;=parametros!$D$2),"C0",IF(AND(ISNUMBER(parametros!$C$3),ISNUMBER(parametros!$D$3),B960&gt;=parametros!$C$3,B960&lt;=parametros!$D$3),"C1",IF(AND(ISNUMBER(parametros!$C$4),ISNUMBER(parametros!$D$4),B960&gt;=parametros!$C$4,B960&lt;=parametros!$D$4),"C2",IF(AND(ISNUMBER(parametros!$C$5),ISNUMBER(parametros!$D$5),B960&gt;=parametros!$C$5,B960&lt;=parametros!$D$5),"C3",IF(AND(ISNUMBER(parametros!$C$6),ISNUMBER(parametros!$D$6),B960&gt;=parametros!$C$6,B960&lt;=parametros!$D$6),"C4","Fora dos ciclos")))))))</f>
        <v/>
      </c>
      <c r="D960" s="100"/>
      <c r="E960" s="78" t="str">
        <f>IF(C960="","",IFERROR(VLOOKUP(C960,parametros!$A$11:$E$15,5,0),""))</f>
        <v/>
      </c>
      <c r="F960" s="79" t="str">
        <f t="shared" si="72"/>
        <v/>
      </c>
      <c r="G960" s="101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8"/>
      <c r="U960" s="218" t="str">
        <f t="shared" si="76"/>
        <v/>
      </c>
      <c r="V960" s="216" t="s">
        <v>47</v>
      </c>
      <c r="W960" s="102" t="s">
        <v>167</v>
      </c>
      <c r="X960" s="102" t="s">
        <v>168</v>
      </c>
      <c r="Y960" s="103" t="s">
        <v>169</v>
      </c>
      <c r="Z960" s="103" t="s">
        <v>170</v>
      </c>
      <c r="AA960" s="103" t="s">
        <v>47</v>
      </c>
      <c r="AB960" s="103" t="s">
        <v>171</v>
      </c>
      <c r="AC960" s="104" t="s">
        <v>172</v>
      </c>
    </row>
    <row r="961" spans="1:29" ht="25.5" customHeight="1" x14ac:dyDescent="0.35">
      <c r="A961" s="188"/>
      <c r="B961" s="190"/>
      <c r="C961" s="99" t="str">
        <f>IF(B961="","",IF(NOT(ISNUMBER(B961)),"DATA_PC invalida",IF(AND(ISNUMBER(parametros!$C$2),ISNUMBER(parametros!$D$2),B961&gt;=parametros!$C$2,B961&lt;=parametros!$D$2),"C0",IF(AND(ISNUMBER(parametros!$C$3),ISNUMBER(parametros!$D$3),B961&gt;=parametros!$C$3,B961&lt;=parametros!$D$3),"C1",IF(AND(ISNUMBER(parametros!$C$4),ISNUMBER(parametros!$D$4),B961&gt;=parametros!$C$4,B961&lt;=parametros!$D$4),"C2",IF(AND(ISNUMBER(parametros!$C$5),ISNUMBER(parametros!$D$5),B961&gt;=parametros!$C$5,B961&lt;=parametros!$D$5),"C3",IF(AND(ISNUMBER(parametros!$C$6),ISNUMBER(parametros!$D$6),B961&gt;=parametros!$C$6,B961&lt;=parametros!$D$6),"C4","Fora dos ciclos")))))))</f>
        <v/>
      </c>
      <c r="D961" s="100"/>
      <c r="E961" s="78" t="str">
        <f>IF(C961="","",IFERROR(VLOOKUP(C961,parametros!$A$11:$E$15,5,0),""))</f>
        <v/>
      </c>
      <c r="F961" s="79" t="str">
        <f t="shared" si="72"/>
        <v/>
      </c>
      <c r="G961" s="101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8"/>
      <c r="U961" s="218" t="str">
        <f t="shared" si="76"/>
        <v/>
      </c>
      <c r="V961" s="216" t="s">
        <v>47</v>
      </c>
      <c r="W961" s="102" t="s">
        <v>167</v>
      </c>
      <c r="X961" s="102" t="s">
        <v>168</v>
      </c>
      <c r="Y961" s="103" t="s">
        <v>169</v>
      </c>
      <c r="Z961" s="103" t="s">
        <v>170</v>
      </c>
      <c r="AA961" s="103" t="s">
        <v>47</v>
      </c>
      <c r="AB961" s="103" t="s">
        <v>171</v>
      </c>
      <c r="AC961" s="104" t="s">
        <v>172</v>
      </c>
    </row>
    <row r="962" spans="1:29" ht="25.5" customHeight="1" x14ac:dyDescent="0.35">
      <c r="A962" s="188"/>
      <c r="B962" s="190"/>
      <c r="C962" s="99" t="str">
        <f>IF(B962="","",IF(NOT(ISNUMBER(B962)),"DATA_PC invalida",IF(AND(ISNUMBER(parametros!$C$2),ISNUMBER(parametros!$D$2),B962&gt;=parametros!$C$2,B962&lt;=parametros!$D$2),"C0",IF(AND(ISNUMBER(parametros!$C$3),ISNUMBER(parametros!$D$3),B962&gt;=parametros!$C$3,B962&lt;=parametros!$D$3),"C1",IF(AND(ISNUMBER(parametros!$C$4),ISNUMBER(parametros!$D$4),B962&gt;=parametros!$C$4,B962&lt;=parametros!$D$4),"C2",IF(AND(ISNUMBER(parametros!$C$5),ISNUMBER(parametros!$D$5),B962&gt;=parametros!$C$5,B962&lt;=parametros!$D$5),"C3",IF(AND(ISNUMBER(parametros!$C$6),ISNUMBER(parametros!$D$6),B962&gt;=parametros!$C$6,B962&lt;=parametros!$D$6),"C4","Fora dos ciclos")))))))</f>
        <v/>
      </c>
      <c r="D962" s="100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101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8"/>
      <c r="U962" s="218" t="str">
        <f t="shared" ref="U962:U1025" si="81">IF(OR($D962="",$H962=""),"",ROUND($D962+$H962,2))</f>
        <v/>
      </c>
      <c r="V962" s="216" t="s">
        <v>47</v>
      </c>
      <c r="W962" s="102" t="s">
        <v>167</v>
      </c>
      <c r="X962" s="102" t="s">
        <v>168</v>
      </c>
      <c r="Y962" s="103" t="s">
        <v>169</v>
      </c>
      <c r="Z962" s="103" t="s">
        <v>170</v>
      </c>
      <c r="AA962" s="103" t="s">
        <v>47</v>
      </c>
      <c r="AB962" s="103" t="s">
        <v>171</v>
      </c>
      <c r="AC962" s="104" t="s">
        <v>172</v>
      </c>
    </row>
    <row r="963" spans="1:29" ht="25.5" customHeight="1" x14ac:dyDescent="0.35">
      <c r="A963" s="188"/>
      <c r="B963" s="190"/>
      <c r="C963" s="99" t="str">
        <f>IF(B963="","",IF(NOT(ISNUMBER(B963)),"DATA_PC invalida",IF(AND(ISNUMBER(parametros!$C$2),ISNUMBER(parametros!$D$2),B963&gt;=parametros!$C$2,B963&lt;=parametros!$D$2),"C0",IF(AND(ISNUMBER(parametros!$C$3),ISNUMBER(parametros!$D$3),B963&gt;=parametros!$C$3,B963&lt;=parametros!$D$3),"C1",IF(AND(ISNUMBER(parametros!$C$4),ISNUMBER(parametros!$D$4),B963&gt;=parametros!$C$4,B963&lt;=parametros!$D$4),"C2",IF(AND(ISNUMBER(parametros!$C$5),ISNUMBER(parametros!$D$5),B963&gt;=parametros!$C$5,B963&lt;=parametros!$D$5),"C3",IF(AND(ISNUMBER(parametros!$C$6),ISNUMBER(parametros!$D$6),B963&gt;=parametros!$C$6,B963&lt;=parametros!$D$6),"C4","Fora dos ciclos")))))))</f>
        <v/>
      </c>
      <c r="D963" s="100"/>
      <c r="E963" s="78" t="str">
        <f>IF(C963="","",IFERROR(VLOOKUP(C963,parametros!$A$11:$E$15,5,0),""))</f>
        <v/>
      </c>
      <c r="F963" s="79" t="str">
        <f t="shared" si="77"/>
        <v/>
      </c>
      <c r="G963" s="101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8"/>
      <c r="U963" s="218" t="str">
        <f t="shared" si="81"/>
        <v/>
      </c>
      <c r="V963" s="216" t="s">
        <v>47</v>
      </c>
      <c r="W963" s="102" t="s">
        <v>167</v>
      </c>
      <c r="X963" s="102" t="s">
        <v>168</v>
      </c>
      <c r="Y963" s="103" t="s">
        <v>169</v>
      </c>
      <c r="Z963" s="103" t="s">
        <v>170</v>
      </c>
      <c r="AA963" s="103" t="s">
        <v>47</v>
      </c>
      <c r="AB963" s="103" t="s">
        <v>171</v>
      </c>
      <c r="AC963" s="104" t="s">
        <v>172</v>
      </c>
    </row>
    <row r="964" spans="1:29" ht="25.5" customHeight="1" x14ac:dyDescent="0.35">
      <c r="A964" s="188"/>
      <c r="B964" s="190"/>
      <c r="C964" s="99" t="str">
        <f>IF(B964="","",IF(NOT(ISNUMBER(B964)),"DATA_PC invalida",IF(AND(ISNUMBER(parametros!$C$2),ISNUMBER(parametros!$D$2),B964&gt;=parametros!$C$2,B964&lt;=parametros!$D$2),"C0",IF(AND(ISNUMBER(parametros!$C$3),ISNUMBER(parametros!$D$3),B964&gt;=parametros!$C$3,B964&lt;=parametros!$D$3),"C1",IF(AND(ISNUMBER(parametros!$C$4),ISNUMBER(parametros!$D$4),B964&gt;=parametros!$C$4,B964&lt;=parametros!$D$4),"C2",IF(AND(ISNUMBER(parametros!$C$5),ISNUMBER(parametros!$D$5),B964&gt;=parametros!$C$5,B964&lt;=parametros!$D$5),"C3",IF(AND(ISNUMBER(parametros!$C$6),ISNUMBER(parametros!$D$6),B964&gt;=parametros!$C$6,B964&lt;=parametros!$D$6),"C4","Fora dos ciclos")))))))</f>
        <v/>
      </c>
      <c r="D964" s="100"/>
      <c r="E964" s="78" t="str">
        <f>IF(C964="","",IFERROR(VLOOKUP(C964,parametros!$A$11:$E$15,5,0),""))</f>
        <v/>
      </c>
      <c r="F964" s="79" t="str">
        <f t="shared" si="77"/>
        <v/>
      </c>
      <c r="G964" s="101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8"/>
      <c r="U964" s="218" t="str">
        <f t="shared" si="81"/>
        <v/>
      </c>
      <c r="V964" s="216" t="s">
        <v>47</v>
      </c>
      <c r="W964" s="102" t="s">
        <v>167</v>
      </c>
      <c r="X964" s="102" t="s">
        <v>168</v>
      </c>
      <c r="Y964" s="103" t="s">
        <v>169</v>
      </c>
      <c r="Z964" s="103" t="s">
        <v>170</v>
      </c>
      <c r="AA964" s="103" t="s">
        <v>47</v>
      </c>
      <c r="AB964" s="103" t="s">
        <v>171</v>
      </c>
      <c r="AC964" s="104" t="s">
        <v>172</v>
      </c>
    </row>
    <row r="965" spans="1:29" ht="25.5" customHeight="1" x14ac:dyDescent="0.35">
      <c r="A965" s="188"/>
      <c r="B965" s="190"/>
      <c r="C965" s="99" t="str">
        <f>IF(B965="","",IF(NOT(ISNUMBER(B965)),"DATA_PC invalida",IF(AND(ISNUMBER(parametros!$C$2),ISNUMBER(parametros!$D$2),B965&gt;=parametros!$C$2,B965&lt;=parametros!$D$2),"C0",IF(AND(ISNUMBER(parametros!$C$3),ISNUMBER(parametros!$D$3),B965&gt;=parametros!$C$3,B965&lt;=parametros!$D$3),"C1",IF(AND(ISNUMBER(parametros!$C$4),ISNUMBER(parametros!$D$4),B965&gt;=parametros!$C$4,B965&lt;=parametros!$D$4),"C2",IF(AND(ISNUMBER(parametros!$C$5),ISNUMBER(parametros!$D$5),B965&gt;=parametros!$C$5,B965&lt;=parametros!$D$5),"C3",IF(AND(ISNUMBER(parametros!$C$6),ISNUMBER(parametros!$D$6),B965&gt;=parametros!$C$6,B965&lt;=parametros!$D$6),"C4","Fora dos ciclos")))))))</f>
        <v/>
      </c>
      <c r="D965" s="100"/>
      <c r="E965" s="78" t="str">
        <f>IF(C965="","",IFERROR(VLOOKUP(C965,parametros!$A$11:$E$15,5,0),""))</f>
        <v/>
      </c>
      <c r="F965" s="79" t="str">
        <f t="shared" si="77"/>
        <v/>
      </c>
      <c r="G965" s="101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8"/>
      <c r="U965" s="218" t="str">
        <f t="shared" si="81"/>
        <v/>
      </c>
      <c r="V965" s="216" t="s">
        <v>47</v>
      </c>
      <c r="W965" s="102" t="s">
        <v>167</v>
      </c>
      <c r="X965" s="102" t="s">
        <v>168</v>
      </c>
      <c r="Y965" s="103" t="s">
        <v>169</v>
      </c>
      <c r="Z965" s="103" t="s">
        <v>170</v>
      </c>
      <c r="AA965" s="103" t="s">
        <v>47</v>
      </c>
      <c r="AB965" s="103" t="s">
        <v>171</v>
      </c>
      <c r="AC965" s="104" t="s">
        <v>172</v>
      </c>
    </row>
    <row r="966" spans="1:29" ht="25.5" customHeight="1" x14ac:dyDescent="0.35">
      <c r="A966" s="188"/>
      <c r="B966" s="190"/>
      <c r="C966" s="99" t="str">
        <f>IF(B966="","",IF(NOT(ISNUMBER(B966)),"DATA_PC invalida",IF(AND(ISNUMBER(parametros!$C$2),ISNUMBER(parametros!$D$2),B966&gt;=parametros!$C$2,B966&lt;=parametros!$D$2),"C0",IF(AND(ISNUMBER(parametros!$C$3),ISNUMBER(parametros!$D$3),B966&gt;=parametros!$C$3,B966&lt;=parametros!$D$3),"C1",IF(AND(ISNUMBER(parametros!$C$4),ISNUMBER(parametros!$D$4),B966&gt;=parametros!$C$4,B966&lt;=parametros!$D$4),"C2",IF(AND(ISNUMBER(parametros!$C$5),ISNUMBER(parametros!$D$5),B966&gt;=parametros!$C$5,B966&lt;=parametros!$D$5),"C3",IF(AND(ISNUMBER(parametros!$C$6),ISNUMBER(parametros!$D$6),B966&gt;=parametros!$C$6,B966&lt;=parametros!$D$6),"C4","Fora dos ciclos")))))))</f>
        <v/>
      </c>
      <c r="D966" s="100"/>
      <c r="E966" s="78" t="str">
        <f>IF(C966="","",IFERROR(VLOOKUP(C966,parametros!$A$11:$E$15,5,0),""))</f>
        <v/>
      </c>
      <c r="F966" s="79" t="str">
        <f t="shared" si="77"/>
        <v/>
      </c>
      <c r="G966" s="101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8"/>
      <c r="U966" s="218" t="str">
        <f t="shared" si="81"/>
        <v/>
      </c>
      <c r="V966" s="216" t="s">
        <v>47</v>
      </c>
      <c r="W966" s="102" t="s">
        <v>167</v>
      </c>
      <c r="X966" s="102" t="s">
        <v>168</v>
      </c>
      <c r="Y966" s="103" t="s">
        <v>169</v>
      </c>
      <c r="Z966" s="103" t="s">
        <v>170</v>
      </c>
      <c r="AA966" s="103" t="s">
        <v>47</v>
      </c>
      <c r="AB966" s="103" t="s">
        <v>171</v>
      </c>
      <c r="AC966" s="104" t="s">
        <v>172</v>
      </c>
    </row>
    <row r="967" spans="1:29" ht="25.5" customHeight="1" x14ac:dyDescent="0.35">
      <c r="A967" s="188"/>
      <c r="B967" s="190"/>
      <c r="C967" s="99" t="str">
        <f>IF(B967="","",IF(NOT(ISNUMBER(B967)),"DATA_PC invalida",IF(AND(ISNUMBER(parametros!$C$2),ISNUMBER(parametros!$D$2),B967&gt;=parametros!$C$2,B967&lt;=parametros!$D$2),"C0",IF(AND(ISNUMBER(parametros!$C$3),ISNUMBER(parametros!$D$3),B967&gt;=parametros!$C$3,B967&lt;=parametros!$D$3),"C1",IF(AND(ISNUMBER(parametros!$C$4),ISNUMBER(parametros!$D$4),B967&gt;=parametros!$C$4,B967&lt;=parametros!$D$4),"C2",IF(AND(ISNUMBER(parametros!$C$5),ISNUMBER(parametros!$D$5),B967&gt;=parametros!$C$5,B967&lt;=parametros!$D$5),"C3",IF(AND(ISNUMBER(parametros!$C$6),ISNUMBER(parametros!$D$6),B967&gt;=parametros!$C$6,B967&lt;=parametros!$D$6),"C4","Fora dos ciclos")))))))</f>
        <v/>
      </c>
      <c r="D967" s="100"/>
      <c r="E967" s="78" t="str">
        <f>IF(C967="","",IFERROR(VLOOKUP(C967,parametros!$A$11:$E$15,5,0),""))</f>
        <v/>
      </c>
      <c r="F967" s="79" t="str">
        <f t="shared" si="77"/>
        <v/>
      </c>
      <c r="G967" s="101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8"/>
      <c r="U967" s="218" t="str">
        <f t="shared" si="81"/>
        <v/>
      </c>
      <c r="V967" s="216" t="s">
        <v>47</v>
      </c>
      <c r="W967" s="102" t="s">
        <v>167</v>
      </c>
      <c r="X967" s="102" t="s">
        <v>168</v>
      </c>
      <c r="Y967" s="103" t="s">
        <v>169</v>
      </c>
      <c r="Z967" s="103" t="s">
        <v>170</v>
      </c>
      <c r="AA967" s="103" t="s">
        <v>47</v>
      </c>
      <c r="AB967" s="103" t="s">
        <v>171</v>
      </c>
      <c r="AC967" s="104" t="s">
        <v>172</v>
      </c>
    </row>
    <row r="968" spans="1:29" ht="25.5" customHeight="1" x14ac:dyDescent="0.35">
      <c r="A968" s="188"/>
      <c r="B968" s="190"/>
      <c r="C968" s="99" t="str">
        <f>IF(B968="","",IF(NOT(ISNUMBER(B968)),"DATA_PC invalida",IF(AND(ISNUMBER(parametros!$C$2),ISNUMBER(parametros!$D$2),B968&gt;=parametros!$C$2,B968&lt;=parametros!$D$2),"C0",IF(AND(ISNUMBER(parametros!$C$3),ISNUMBER(parametros!$D$3),B968&gt;=parametros!$C$3,B968&lt;=parametros!$D$3),"C1",IF(AND(ISNUMBER(parametros!$C$4),ISNUMBER(parametros!$D$4),B968&gt;=parametros!$C$4,B968&lt;=parametros!$D$4),"C2",IF(AND(ISNUMBER(parametros!$C$5),ISNUMBER(parametros!$D$5),B968&gt;=parametros!$C$5,B968&lt;=parametros!$D$5),"C3",IF(AND(ISNUMBER(parametros!$C$6),ISNUMBER(parametros!$D$6),B968&gt;=parametros!$C$6,B968&lt;=parametros!$D$6),"C4","Fora dos ciclos")))))))</f>
        <v/>
      </c>
      <c r="D968" s="100"/>
      <c r="E968" s="78" t="str">
        <f>IF(C968="","",IFERROR(VLOOKUP(C968,parametros!$A$11:$E$15,5,0),""))</f>
        <v/>
      </c>
      <c r="F968" s="79" t="str">
        <f t="shared" si="77"/>
        <v/>
      </c>
      <c r="G968" s="101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8"/>
      <c r="U968" s="218" t="str">
        <f t="shared" si="81"/>
        <v/>
      </c>
      <c r="V968" s="216" t="s">
        <v>47</v>
      </c>
      <c r="W968" s="102" t="s">
        <v>167</v>
      </c>
      <c r="X968" s="102" t="s">
        <v>168</v>
      </c>
      <c r="Y968" s="103" t="s">
        <v>169</v>
      </c>
      <c r="Z968" s="103" t="s">
        <v>170</v>
      </c>
      <c r="AA968" s="103" t="s">
        <v>47</v>
      </c>
      <c r="AB968" s="103" t="s">
        <v>171</v>
      </c>
      <c r="AC968" s="104" t="s">
        <v>172</v>
      </c>
    </row>
    <row r="969" spans="1:29" ht="25.5" customHeight="1" x14ac:dyDescent="0.35">
      <c r="A969" s="188"/>
      <c r="B969" s="190"/>
      <c r="C969" s="99" t="str">
        <f>IF(B969="","",IF(NOT(ISNUMBER(B969)),"DATA_PC invalida",IF(AND(ISNUMBER(parametros!$C$2),ISNUMBER(parametros!$D$2),B969&gt;=parametros!$C$2,B969&lt;=parametros!$D$2),"C0",IF(AND(ISNUMBER(parametros!$C$3),ISNUMBER(parametros!$D$3),B969&gt;=parametros!$C$3,B969&lt;=parametros!$D$3),"C1",IF(AND(ISNUMBER(parametros!$C$4),ISNUMBER(parametros!$D$4),B969&gt;=parametros!$C$4,B969&lt;=parametros!$D$4),"C2",IF(AND(ISNUMBER(parametros!$C$5),ISNUMBER(parametros!$D$5),B969&gt;=parametros!$C$5,B969&lt;=parametros!$D$5),"C3",IF(AND(ISNUMBER(parametros!$C$6),ISNUMBER(parametros!$D$6),B969&gt;=parametros!$C$6,B969&lt;=parametros!$D$6),"C4","Fora dos ciclos")))))))</f>
        <v/>
      </c>
      <c r="D969" s="100"/>
      <c r="E969" s="78" t="str">
        <f>IF(C969="","",IFERROR(VLOOKUP(C969,parametros!$A$11:$E$15,5,0),""))</f>
        <v/>
      </c>
      <c r="F969" s="79" t="str">
        <f t="shared" si="77"/>
        <v/>
      </c>
      <c r="G969" s="101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8"/>
      <c r="U969" s="218" t="str">
        <f t="shared" si="81"/>
        <v/>
      </c>
      <c r="V969" s="216" t="s">
        <v>47</v>
      </c>
      <c r="W969" s="102" t="s">
        <v>167</v>
      </c>
      <c r="X969" s="102" t="s">
        <v>168</v>
      </c>
      <c r="Y969" s="103" t="s">
        <v>169</v>
      </c>
      <c r="Z969" s="103" t="s">
        <v>170</v>
      </c>
      <c r="AA969" s="103" t="s">
        <v>47</v>
      </c>
      <c r="AB969" s="103" t="s">
        <v>171</v>
      </c>
      <c r="AC969" s="104" t="s">
        <v>172</v>
      </c>
    </row>
    <row r="970" spans="1:29" ht="25.5" customHeight="1" x14ac:dyDescent="0.35">
      <c r="A970" s="188"/>
      <c r="B970" s="190"/>
      <c r="C970" s="99" t="str">
        <f>IF(B970="","",IF(NOT(ISNUMBER(B970)),"DATA_PC invalida",IF(AND(ISNUMBER(parametros!$C$2),ISNUMBER(parametros!$D$2),B970&gt;=parametros!$C$2,B970&lt;=parametros!$D$2),"C0",IF(AND(ISNUMBER(parametros!$C$3),ISNUMBER(parametros!$D$3),B970&gt;=parametros!$C$3,B970&lt;=parametros!$D$3),"C1",IF(AND(ISNUMBER(parametros!$C$4),ISNUMBER(parametros!$D$4),B970&gt;=parametros!$C$4,B970&lt;=parametros!$D$4),"C2",IF(AND(ISNUMBER(parametros!$C$5),ISNUMBER(parametros!$D$5),B970&gt;=parametros!$C$5,B970&lt;=parametros!$D$5),"C3",IF(AND(ISNUMBER(parametros!$C$6),ISNUMBER(parametros!$D$6),B970&gt;=parametros!$C$6,B970&lt;=parametros!$D$6),"C4","Fora dos ciclos")))))))</f>
        <v/>
      </c>
      <c r="D970" s="100"/>
      <c r="E970" s="78" t="str">
        <f>IF(C970="","",IFERROR(VLOOKUP(C970,parametros!$A$11:$E$15,5,0),""))</f>
        <v/>
      </c>
      <c r="F970" s="79" t="str">
        <f t="shared" si="77"/>
        <v/>
      </c>
      <c r="G970" s="101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8"/>
      <c r="U970" s="218" t="str">
        <f t="shared" si="81"/>
        <v/>
      </c>
      <c r="V970" s="216" t="s">
        <v>47</v>
      </c>
      <c r="W970" s="102" t="s">
        <v>167</v>
      </c>
      <c r="X970" s="102" t="s">
        <v>168</v>
      </c>
      <c r="Y970" s="103" t="s">
        <v>169</v>
      </c>
      <c r="Z970" s="103" t="s">
        <v>170</v>
      </c>
      <c r="AA970" s="103" t="s">
        <v>47</v>
      </c>
      <c r="AB970" s="103" t="s">
        <v>171</v>
      </c>
      <c r="AC970" s="104" t="s">
        <v>172</v>
      </c>
    </row>
    <row r="971" spans="1:29" ht="25.5" customHeight="1" x14ac:dyDescent="0.35">
      <c r="A971" s="188"/>
      <c r="B971" s="190"/>
      <c r="C971" s="99" t="str">
        <f>IF(B971="","",IF(NOT(ISNUMBER(B971)),"DATA_PC invalida",IF(AND(ISNUMBER(parametros!$C$2),ISNUMBER(parametros!$D$2),B971&gt;=parametros!$C$2,B971&lt;=parametros!$D$2),"C0",IF(AND(ISNUMBER(parametros!$C$3),ISNUMBER(parametros!$D$3),B971&gt;=parametros!$C$3,B971&lt;=parametros!$D$3),"C1",IF(AND(ISNUMBER(parametros!$C$4),ISNUMBER(parametros!$D$4),B971&gt;=parametros!$C$4,B971&lt;=parametros!$D$4),"C2",IF(AND(ISNUMBER(parametros!$C$5),ISNUMBER(parametros!$D$5),B971&gt;=parametros!$C$5,B971&lt;=parametros!$D$5),"C3",IF(AND(ISNUMBER(parametros!$C$6),ISNUMBER(parametros!$D$6),B971&gt;=parametros!$C$6,B971&lt;=parametros!$D$6),"C4","Fora dos ciclos")))))))</f>
        <v/>
      </c>
      <c r="D971" s="100"/>
      <c r="E971" s="78" t="str">
        <f>IF(C971="","",IFERROR(VLOOKUP(C971,parametros!$A$11:$E$15,5,0),""))</f>
        <v/>
      </c>
      <c r="F971" s="79" t="str">
        <f t="shared" si="77"/>
        <v/>
      </c>
      <c r="G971" s="101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8"/>
      <c r="U971" s="218" t="str">
        <f t="shared" si="81"/>
        <v/>
      </c>
      <c r="V971" s="216" t="s">
        <v>47</v>
      </c>
      <c r="W971" s="102" t="s">
        <v>167</v>
      </c>
      <c r="X971" s="102" t="s">
        <v>168</v>
      </c>
      <c r="Y971" s="103" t="s">
        <v>169</v>
      </c>
      <c r="Z971" s="103" t="s">
        <v>170</v>
      </c>
      <c r="AA971" s="103" t="s">
        <v>47</v>
      </c>
      <c r="AB971" s="103" t="s">
        <v>171</v>
      </c>
      <c r="AC971" s="104" t="s">
        <v>172</v>
      </c>
    </row>
    <row r="972" spans="1:29" ht="25.5" customHeight="1" x14ac:dyDescent="0.35">
      <c r="A972" s="188"/>
      <c r="B972" s="190"/>
      <c r="C972" s="99" t="str">
        <f>IF(B972="","",IF(NOT(ISNUMBER(B972)),"DATA_PC invalida",IF(AND(ISNUMBER(parametros!$C$2),ISNUMBER(parametros!$D$2),B972&gt;=parametros!$C$2,B972&lt;=parametros!$D$2),"C0",IF(AND(ISNUMBER(parametros!$C$3),ISNUMBER(parametros!$D$3),B972&gt;=parametros!$C$3,B972&lt;=parametros!$D$3),"C1",IF(AND(ISNUMBER(parametros!$C$4),ISNUMBER(parametros!$D$4),B972&gt;=parametros!$C$4,B972&lt;=parametros!$D$4),"C2",IF(AND(ISNUMBER(parametros!$C$5),ISNUMBER(parametros!$D$5),B972&gt;=parametros!$C$5,B972&lt;=parametros!$D$5),"C3",IF(AND(ISNUMBER(parametros!$C$6),ISNUMBER(parametros!$D$6),B972&gt;=parametros!$C$6,B972&lt;=parametros!$D$6),"C4","Fora dos ciclos")))))))</f>
        <v/>
      </c>
      <c r="D972" s="100"/>
      <c r="E972" s="78" t="str">
        <f>IF(C972="","",IFERROR(VLOOKUP(C972,parametros!$A$11:$E$15,5,0),""))</f>
        <v/>
      </c>
      <c r="F972" s="79" t="str">
        <f t="shared" si="77"/>
        <v/>
      </c>
      <c r="G972" s="101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8"/>
      <c r="U972" s="218" t="str">
        <f t="shared" si="81"/>
        <v/>
      </c>
      <c r="V972" s="216" t="s">
        <v>47</v>
      </c>
      <c r="W972" s="102" t="s">
        <v>167</v>
      </c>
      <c r="X972" s="102" t="s">
        <v>168</v>
      </c>
      <c r="Y972" s="103" t="s">
        <v>169</v>
      </c>
      <c r="Z972" s="103" t="s">
        <v>170</v>
      </c>
      <c r="AA972" s="103" t="s">
        <v>47</v>
      </c>
      <c r="AB972" s="103" t="s">
        <v>171</v>
      </c>
      <c r="AC972" s="104" t="s">
        <v>172</v>
      </c>
    </row>
    <row r="973" spans="1:29" ht="25.5" customHeight="1" x14ac:dyDescent="0.35">
      <c r="A973" s="188"/>
      <c r="B973" s="190"/>
      <c r="C973" s="99" t="str">
        <f>IF(B973="","",IF(NOT(ISNUMBER(B973)),"DATA_PC invalida",IF(AND(ISNUMBER(parametros!$C$2),ISNUMBER(parametros!$D$2),B973&gt;=parametros!$C$2,B973&lt;=parametros!$D$2),"C0",IF(AND(ISNUMBER(parametros!$C$3),ISNUMBER(parametros!$D$3),B973&gt;=parametros!$C$3,B973&lt;=parametros!$D$3),"C1",IF(AND(ISNUMBER(parametros!$C$4),ISNUMBER(parametros!$D$4),B973&gt;=parametros!$C$4,B973&lt;=parametros!$D$4),"C2",IF(AND(ISNUMBER(parametros!$C$5),ISNUMBER(parametros!$D$5),B973&gt;=parametros!$C$5,B973&lt;=parametros!$D$5),"C3",IF(AND(ISNUMBER(parametros!$C$6),ISNUMBER(parametros!$D$6),B973&gt;=parametros!$C$6,B973&lt;=parametros!$D$6),"C4","Fora dos ciclos")))))))</f>
        <v/>
      </c>
      <c r="D973" s="100"/>
      <c r="E973" s="78" t="str">
        <f>IF(C973="","",IFERROR(VLOOKUP(C973,parametros!$A$11:$E$15,5,0),""))</f>
        <v/>
      </c>
      <c r="F973" s="79" t="str">
        <f t="shared" si="77"/>
        <v/>
      </c>
      <c r="G973" s="101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8"/>
      <c r="U973" s="218" t="str">
        <f t="shared" si="81"/>
        <v/>
      </c>
      <c r="V973" s="216" t="s">
        <v>47</v>
      </c>
      <c r="W973" s="102" t="s">
        <v>167</v>
      </c>
      <c r="X973" s="102" t="s">
        <v>168</v>
      </c>
      <c r="Y973" s="103" t="s">
        <v>169</v>
      </c>
      <c r="Z973" s="103" t="s">
        <v>170</v>
      </c>
      <c r="AA973" s="103" t="s">
        <v>47</v>
      </c>
      <c r="AB973" s="103" t="s">
        <v>171</v>
      </c>
      <c r="AC973" s="104" t="s">
        <v>172</v>
      </c>
    </row>
    <row r="974" spans="1:29" ht="25.5" customHeight="1" x14ac:dyDescent="0.35">
      <c r="A974" s="188"/>
      <c r="B974" s="190"/>
      <c r="C974" s="99" t="str">
        <f>IF(B974="","",IF(NOT(ISNUMBER(B974)),"DATA_PC invalida",IF(AND(ISNUMBER(parametros!$C$2),ISNUMBER(parametros!$D$2),B974&gt;=parametros!$C$2,B974&lt;=parametros!$D$2),"C0",IF(AND(ISNUMBER(parametros!$C$3),ISNUMBER(parametros!$D$3),B974&gt;=parametros!$C$3,B974&lt;=parametros!$D$3),"C1",IF(AND(ISNUMBER(parametros!$C$4),ISNUMBER(parametros!$D$4),B974&gt;=parametros!$C$4,B974&lt;=parametros!$D$4),"C2",IF(AND(ISNUMBER(parametros!$C$5),ISNUMBER(parametros!$D$5),B974&gt;=parametros!$C$5,B974&lt;=parametros!$D$5),"C3",IF(AND(ISNUMBER(parametros!$C$6),ISNUMBER(parametros!$D$6),B974&gt;=parametros!$C$6,B974&lt;=parametros!$D$6),"C4","Fora dos ciclos")))))))</f>
        <v/>
      </c>
      <c r="D974" s="100"/>
      <c r="E974" s="78" t="str">
        <f>IF(C974="","",IFERROR(VLOOKUP(C974,parametros!$A$11:$E$15,5,0),""))</f>
        <v/>
      </c>
      <c r="F974" s="79" t="str">
        <f t="shared" si="77"/>
        <v/>
      </c>
      <c r="G974" s="101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8"/>
      <c r="U974" s="218" t="str">
        <f t="shared" si="81"/>
        <v/>
      </c>
      <c r="V974" s="216" t="s">
        <v>47</v>
      </c>
      <c r="W974" s="102" t="s">
        <v>167</v>
      </c>
      <c r="X974" s="102" t="s">
        <v>168</v>
      </c>
      <c r="Y974" s="103" t="s">
        <v>169</v>
      </c>
      <c r="Z974" s="103" t="s">
        <v>170</v>
      </c>
      <c r="AA974" s="103" t="s">
        <v>47</v>
      </c>
      <c r="AB974" s="103" t="s">
        <v>171</v>
      </c>
      <c r="AC974" s="104" t="s">
        <v>172</v>
      </c>
    </row>
    <row r="975" spans="1:29" ht="25.5" customHeight="1" x14ac:dyDescent="0.35">
      <c r="A975" s="188"/>
      <c r="B975" s="190"/>
      <c r="C975" s="99" t="str">
        <f>IF(B975="","",IF(NOT(ISNUMBER(B975)),"DATA_PC invalida",IF(AND(ISNUMBER(parametros!$C$2),ISNUMBER(parametros!$D$2),B975&gt;=parametros!$C$2,B975&lt;=parametros!$D$2),"C0",IF(AND(ISNUMBER(parametros!$C$3),ISNUMBER(parametros!$D$3),B975&gt;=parametros!$C$3,B975&lt;=parametros!$D$3),"C1",IF(AND(ISNUMBER(parametros!$C$4),ISNUMBER(parametros!$D$4),B975&gt;=parametros!$C$4,B975&lt;=parametros!$D$4),"C2",IF(AND(ISNUMBER(parametros!$C$5),ISNUMBER(parametros!$D$5),B975&gt;=parametros!$C$5,B975&lt;=parametros!$D$5),"C3",IF(AND(ISNUMBER(parametros!$C$6),ISNUMBER(parametros!$D$6),B975&gt;=parametros!$C$6,B975&lt;=parametros!$D$6),"C4","Fora dos ciclos")))))))</f>
        <v/>
      </c>
      <c r="D975" s="100"/>
      <c r="E975" s="78" t="str">
        <f>IF(C975="","",IFERROR(VLOOKUP(C975,parametros!$A$11:$E$15,5,0),""))</f>
        <v/>
      </c>
      <c r="F975" s="79" t="str">
        <f t="shared" si="77"/>
        <v/>
      </c>
      <c r="G975" s="101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8"/>
      <c r="U975" s="218" t="str">
        <f t="shared" si="81"/>
        <v/>
      </c>
      <c r="V975" s="216" t="s">
        <v>47</v>
      </c>
      <c r="W975" s="102" t="s">
        <v>167</v>
      </c>
      <c r="X975" s="102" t="s">
        <v>168</v>
      </c>
      <c r="Y975" s="103" t="s">
        <v>169</v>
      </c>
      <c r="Z975" s="103" t="s">
        <v>170</v>
      </c>
      <c r="AA975" s="103" t="s">
        <v>47</v>
      </c>
      <c r="AB975" s="103" t="s">
        <v>171</v>
      </c>
      <c r="AC975" s="104" t="s">
        <v>172</v>
      </c>
    </row>
    <row r="976" spans="1:29" ht="25.5" customHeight="1" x14ac:dyDescent="0.35">
      <c r="A976" s="188"/>
      <c r="B976" s="190"/>
      <c r="C976" s="99" t="str">
        <f>IF(B976="","",IF(NOT(ISNUMBER(B976)),"DATA_PC invalida",IF(AND(ISNUMBER(parametros!$C$2),ISNUMBER(parametros!$D$2),B976&gt;=parametros!$C$2,B976&lt;=parametros!$D$2),"C0",IF(AND(ISNUMBER(parametros!$C$3),ISNUMBER(parametros!$D$3),B976&gt;=parametros!$C$3,B976&lt;=parametros!$D$3),"C1",IF(AND(ISNUMBER(parametros!$C$4),ISNUMBER(parametros!$D$4),B976&gt;=parametros!$C$4,B976&lt;=parametros!$D$4),"C2",IF(AND(ISNUMBER(parametros!$C$5),ISNUMBER(parametros!$D$5),B976&gt;=parametros!$C$5,B976&lt;=parametros!$D$5),"C3",IF(AND(ISNUMBER(parametros!$C$6),ISNUMBER(parametros!$D$6),B976&gt;=parametros!$C$6,B976&lt;=parametros!$D$6),"C4","Fora dos ciclos")))))))</f>
        <v/>
      </c>
      <c r="D976" s="100"/>
      <c r="E976" s="78" t="str">
        <f>IF(C976="","",IFERROR(VLOOKUP(C976,parametros!$A$11:$E$15,5,0),""))</f>
        <v/>
      </c>
      <c r="F976" s="79" t="str">
        <f t="shared" si="77"/>
        <v/>
      </c>
      <c r="G976" s="101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8"/>
      <c r="U976" s="218" t="str">
        <f t="shared" si="81"/>
        <v/>
      </c>
      <c r="V976" s="216" t="s">
        <v>47</v>
      </c>
      <c r="W976" s="102" t="s">
        <v>167</v>
      </c>
      <c r="X976" s="102" t="s">
        <v>168</v>
      </c>
      <c r="Y976" s="103" t="s">
        <v>169</v>
      </c>
      <c r="Z976" s="103" t="s">
        <v>170</v>
      </c>
      <c r="AA976" s="103" t="s">
        <v>47</v>
      </c>
      <c r="AB976" s="103" t="s">
        <v>171</v>
      </c>
      <c r="AC976" s="104" t="s">
        <v>172</v>
      </c>
    </row>
    <row r="977" spans="1:29" ht="25.5" customHeight="1" x14ac:dyDescent="0.35">
      <c r="A977" s="188"/>
      <c r="B977" s="190"/>
      <c r="C977" s="99" t="str">
        <f>IF(B977="","",IF(NOT(ISNUMBER(B977)),"DATA_PC invalida",IF(AND(ISNUMBER(parametros!$C$2),ISNUMBER(parametros!$D$2),B977&gt;=parametros!$C$2,B977&lt;=parametros!$D$2),"C0",IF(AND(ISNUMBER(parametros!$C$3),ISNUMBER(parametros!$D$3),B977&gt;=parametros!$C$3,B977&lt;=parametros!$D$3),"C1",IF(AND(ISNUMBER(parametros!$C$4),ISNUMBER(parametros!$D$4),B977&gt;=parametros!$C$4,B977&lt;=parametros!$D$4),"C2",IF(AND(ISNUMBER(parametros!$C$5),ISNUMBER(parametros!$D$5),B977&gt;=parametros!$C$5,B977&lt;=parametros!$D$5),"C3",IF(AND(ISNUMBER(parametros!$C$6),ISNUMBER(parametros!$D$6),B977&gt;=parametros!$C$6,B977&lt;=parametros!$D$6),"C4","Fora dos ciclos")))))))</f>
        <v/>
      </c>
      <c r="D977" s="100"/>
      <c r="E977" s="78" t="str">
        <f>IF(C977="","",IFERROR(VLOOKUP(C977,parametros!$A$11:$E$15,5,0),""))</f>
        <v/>
      </c>
      <c r="F977" s="79" t="str">
        <f t="shared" si="77"/>
        <v/>
      </c>
      <c r="G977" s="101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8"/>
      <c r="U977" s="218" t="str">
        <f t="shared" si="81"/>
        <v/>
      </c>
      <c r="V977" s="216" t="s">
        <v>47</v>
      </c>
      <c r="W977" s="102" t="s">
        <v>167</v>
      </c>
      <c r="X977" s="102" t="s">
        <v>168</v>
      </c>
      <c r="Y977" s="103" t="s">
        <v>169</v>
      </c>
      <c r="Z977" s="103" t="s">
        <v>170</v>
      </c>
      <c r="AA977" s="103" t="s">
        <v>47</v>
      </c>
      <c r="AB977" s="103" t="s">
        <v>171</v>
      </c>
      <c r="AC977" s="104" t="s">
        <v>172</v>
      </c>
    </row>
    <row r="978" spans="1:29" ht="25.5" customHeight="1" x14ac:dyDescent="0.35">
      <c r="A978" s="188"/>
      <c r="B978" s="190"/>
      <c r="C978" s="99" t="str">
        <f>IF(B978="","",IF(NOT(ISNUMBER(B978)),"DATA_PC invalida",IF(AND(ISNUMBER(parametros!$C$2),ISNUMBER(parametros!$D$2),B978&gt;=parametros!$C$2,B978&lt;=parametros!$D$2),"C0",IF(AND(ISNUMBER(parametros!$C$3),ISNUMBER(parametros!$D$3),B978&gt;=parametros!$C$3,B978&lt;=parametros!$D$3),"C1",IF(AND(ISNUMBER(parametros!$C$4),ISNUMBER(parametros!$D$4),B978&gt;=parametros!$C$4,B978&lt;=parametros!$D$4),"C2",IF(AND(ISNUMBER(parametros!$C$5),ISNUMBER(parametros!$D$5),B978&gt;=parametros!$C$5,B978&lt;=parametros!$D$5),"C3",IF(AND(ISNUMBER(parametros!$C$6),ISNUMBER(parametros!$D$6),B978&gt;=parametros!$C$6,B978&lt;=parametros!$D$6),"C4","Fora dos ciclos")))))))</f>
        <v/>
      </c>
      <c r="D978" s="100"/>
      <c r="E978" s="78" t="str">
        <f>IF(C978="","",IFERROR(VLOOKUP(C978,parametros!$A$11:$E$15,5,0),""))</f>
        <v/>
      </c>
      <c r="F978" s="79" t="str">
        <f t="shared" si="77"/>
        <v/>
      </c>
      <c r="G978" s="101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8"/>
      <c r="U978" s="218" t="str">
        <f t="shared" si="81"/>
        <v/>
      </c>
      <c r="V978" s="216" t="s">
        <v>47</v>
      </c>
      <c r="W978" s="102" t="s">
        <v>167</v>
      </c>
      <c r="X978" s="102" t="s">
        <v>168</v>
      </c>
      <c r="Y978" s="103" t="s">
        <v>169</v>
      </c>
      <c r="Z978" s="103" t="s">
        <v>170</v>
      </c>
      <c r="AA978" s="103" t="s">
        <v>47</v>
      </c>
      <c r="AB978" s="103" t="s">
        <v>171</v>
      </c>
      <c r="AC978" s="104" t="s">
        <v>172</v>
      </c>
    </row>
    <row r="979" spans="1:29" ht="25.5" customHeight="1" x14ac:dyDescent="0.35">
      <c r="A979" s="188"/>
      <c r="B979" s="190"/>
      <c r="C979" s="99" t="str">
        <f>IF(B979="","",IF(NOT(ISNUMBER(B979)),"DATA_PC invalida",IF(AND(ISNUMBER(parametros!$C$2),ISNUMBER(parametros!$D$2),B979&gt;=parametros!$C$2,B979&lt;=parametros!$D$2),"C0",IF(AND(ISNUMBER(parametros!$C$3),ISNUMBER(parametros!$D$3),B979&gt;=parametros!$C$3,B979&lt;=parametros!$D$3),"C1",IF(AND(ISNUMBER(parametros!$C$4),ISNUMBER(parametros!$D$4),B979&gt;=parametros!$C$4,B979&lt;=parametros!$D$4),"C2",IF(AND(ISNUMBER(parametros!$C$5),ISNUMBER(parametros!$D$5),B979&gt;=parametros!$C$5,B979&lt;=parametros!$D$5),"C3",IF(AND(ISNUMBER(parametros!$C$6),ISNUMBER(parametros!$D$6),B979&gt;=parametros!$C$6,B979&lt;=parametros!$D$6),"C4","Fora dos ciclos")))))))</f>
        <v/>
      </c>
      <c r="D979" s="100"/>
      <c r="E979" s="78" t="str">
        <f>IF(C979="","",IFERROR(VLOOKUP(C979,parametros!$A$11:$E$15,5,0),""))</f>
        <v/>
      </c>
      <c r="F979" s="79" t="str">
        <f t="shared" si="77"/>
        <v/>
      </c>
      <c r="G979" s="101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8"/>
      <c r="U979" s="218" t="str">
        <f t="shared" si="81"/>
        <v/>
      </c>
      <c r="V979" s="216" t="s">
        <v>47</v>
      </c>
      <c r="W979" s="102" t="s">
        <v>167</v>
      </c>
      <c r="X979" s="102" t="s">
        <v>168</v>
      </c>
      <c r="Y979" s="103" t="s">
        <v>169</v>
      </c>
      <c r="Z979" s="103" t="s">
        <v>170</v>
      </c>
      <c r="AA979" s="103" t="s">
        <v>47</v>
      </c>
      <c r="AB979" s="103" t="s">
        <v>171</v>
      </c>
      <c r="AC979" s="104" t="s">
        <v>172</v>
      </c>
    </row>
    <row r="980" spans="1:29" ht="25.5" customHeight="1" x14ac:dyDescent="0.35">
      <c r="A980" s="188"/>
      <c r="B980" s="190"/>
      <c r="C980" s="99" t="str">
        <f>IF(B980="","",IF(NOT(ISNUMBER(B980)),"DATA_PC invalida",IF(AND(ISNUMBER(parametros!$C$2),ISNUMBER(parametros!$D$2),B980&gt;=parametros!$C$2,B980&lt;=parametros!$D$2),"C0",IF(AND(ISNUMBER(parametros!$C$3),ISNUMBER(parametros!$D$3),B980&gt;=parametros!$C$3,B980&lt;=parametros!$D$3),"C1",IF(AND(ISNUMBER(parametros!$C$4),ISNUMBER(parametros!$D$4),B980&gt;=parametros!$C$4,B980&lt;=parametros!$D$4),"C2",IF(AND(ISNUMBER(parametros!$C$5),ISNUMBER(parametros!$D$5),B980&gt;=parametros!$C$5,B980&lt;=parametros!$D$5),"C3",IF(AND(ISNUMBER(parametros!$C$6),ISNUMBER(parametros!$D$6),B980&gt;=parametros!$C$6,B980&lt;=parametros!$D$6),"C4","Fora dos ciclos")))))))</f>
        <v/>
      </c>
      <c r="D980" s="100"/>
      <c r="E980" s="78" t="str">
        <f>IF(C980="","",IFERROR(VLOOKUP(C980,parametros!$A$11:$E$15,5,0),""))</f>
        <v/>
      </c>
      <c r="F980" s="79" t="str">
        <f t="shared" si="77"/>
        <v/>
      </c>
      <c r="G980" s="101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8"/>
      <c r="U980" s="218" t="str">
        <f t="shared" si="81"/>
        <v/>
      </c>
      <c r="V980" s="216" t="s">
        <v>47</v>
      </c>
      <c r="W980" s="102" t="s">
        <v>167</v>
      </c>
      <c r="X980" s="102" t="s">
        <v>168</v>
      </c>
      <c r="Y980" s="103" t="s">
        <v>169</v>
      </c>
      <c r="Z980" s="103" t="s">
        <v>170</v>
      </c>
      <c r="AA980" s="103" t="s">
        <v>47</v>
      </c>
      <c r="AB980" s="103" t="s">
        <v>171</v>
      </c>
      <c r="AC980" s="104" t="s">
        <v>172</v>
      </c>
    </row>
    <row r="981" spans="1:29" ht="25.5" customHeight="1" x14ac:dyDescent="0.35">
      <c r="A981" s="188"/>
      <c r="B981" s="190"/>
      <c r="C981" s="99" t="str">
        <f>IF(B981="","",IF(NOT(ISNUMBER(B981)),"DATA_PC invalida",IF(AND(ISNUMBER(parametros!$C$2),ISNUMBER(parametros!$D$2),B981&gt;=parametros!$C$2,B981&lt;=parametros!$D$2),"C0",IF(AND(ISNUMBER(parametros!$C$3),ISNUMBER(parametros!$D$3),B981&gt;=parametros!$C$3,B981&lt;=parametros!$D$3),"C1",IF(AND(ISNUMBER(parametros!$C$4),ISNUMBER(parametros!$D$4),B981&gt;=parametros!$C$4,B981&lt;=parametros!$D$4),"C2",IF(AND(ISNUMBER(parametros!$C$5),ISNUMBER(parametros!$D$5),B981&gt;=parametros!$C$5,B981&lt;=parametros!$D$5),"C3",IF(AND(ISNUMBER(parametros!$C$6),ISNUMBER(parametros!$D$6),B981&gt;=parametros!$C$6,B981&lt;=parametros!$D$6),"C4","Fora dos ciclos")))))))</f>
        <v/>
      </c>
      <c r="D981" s="100"/>
      <c r="E981" s="78" t="str">
        <f>IF(C981="","",IFERROR(VLOOKUP(C981,parametros!$A$11:$E$15,5,0),""))</f>
        <v/>
      </c>
      <c r="F981" s="79" t="str">
        <f t="shared" si="77"/>
        <v/>
      </c>
      <c r="G981" s="101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8"/>
      <c r="U981" s="218" t="str">
        <f t="shared" si="81"/>
        <v/>
      </c>
      <c r="V981" s="216" t="s">
        <v>47</v>
      </c>
      <c r="W981" s="102" t="s">
        <v>167</v>
      </c>
      <c r="X981" s="102" t="s">
        <v>168</v>
      </c>
      <c r="Y981" s="103" t="s">
        <v>169</v>
      </c>
      <c r="Z981" s="103" t="s">
        <v>170</v>
      </c>
      <c r="AA981" s="103" t="s">
        <v>47</v>
      </c>
      <c r="AB981" s="103" t="s">
        <v>171</v>
      </c>
      <c r="AC981" s="104" t="s">
        <v>172</v>
      </c>
    </row>
    <row r="982" spans="1:29" ht="25.5" customHeight="1" x14ac:dyDescent="0.35">
      <c r="A982" s="188"/>
      <c r="B982" s="190"/>
      <c r="C982" s="99" t="str">
        <f>IF(B982="","",IF(NOT(ISNUMBER(B982)),"DATA_PC invalida",IF(AND(ISNUMBER(parametros!$C$2),ISNUMBER(parametros!$D$2),B982&gt;=parametros!$C$2,B982&lt;=parametros!$D$2),"C0",IF(AND(ISNUMBER(parametros!$C$3),ISNUMBER(parametros!$D$3),B982&gt;=parametros!$C$3,B982&lt;=parametros!$D$3),"C1",IF(AND(ISNUMBER(parametros!$C$4),ISNUMBER(parametros!$D$4),B982&gt;=parametros!$C$4,B982&lt;=parametros!$D$4),"C2",IF(AND(ISNUMBER(parametros!$C$5),ISNUMBER(parametros!$D$5),B982&gt;=parametros!$C$5,B982&lt;=parametros!$D$5),"C3",IF(AND(ISNUMBER(parametros!$C$6),ISNUMBER(parametros!$D$6),B982&gt;=parametros!$C$6,B982&lt;=parametros!$D$6),"C4","Fora dos ciclos")))))))</f>
        <v/>
      </c>
      <c r="D982" s="100"/>
      <c r="E982" s="78" t="str">
        <f>IF(C982="","",IFERROR(VLOOKUP(C982,parametros!$A$11:$E$15,5,0),""))</f>
        <v/>
      </c>
      <c r="F982" s="79" t="str">
        <f t="shared" si="77"/>
        <v/>
      </c>
      <c r="G982" s="101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8"/>
      <c r="U982" s="218" t="str">
        <f t="shared" si="81"/>
        <v/>
      </c>
      <c r="V982" s="216" t="s">
        <v>47</v>
      </c>
      <c r="W982" s="102" t="s">
        <v>167</v>
      </c>
      <c r="X982" s="102" t="s">
        <v>168</v>
      </c>
      <c r="Y982" s="103" t="s">
        <v>169</v>
      </c>
      <c r="Z982" s="103" t="s">
        <v>170</v>
      </c>
      <c r="AA982" s="103" t="s">
        <v>47</v>
      </c>
      <c r="AB982" s="103" t="s">
        <v>171</v>
      </c>
      <c r="AC982" s="104" t="s">
        <v>172</v>
      </c>
    </row>
    <row r="983" spans="1:29" ht="25.5" customHeight="1" x14ac:dyDescent="0.35">
      <c r="A983" s="188"/>
      <c r="B983" s="190"/>
      <c r="C983" s="99" t="str">
        <f>IF(B983="","",IF(NOT(ISNUMBER(B983)),"DATA_PC invalida",IF(AND(ISNUMBER(parametros!$C$2),ISNUMBER(parametros!$D$2),B983&gt;=parametros!$C$2,B983&lt;=parametros!$D$2),"C0",IF(AND(ISNUMBER(parametros!$C$3),ISNUMBER(parametros!$D$3),B983&gt;=parametros!$C$3,B983&lt;=parametros!$D$3),"C1",IF(AND(ISNUMBER(parametros!$C$4),ISNUMBER(parametros!$D$4),B983&gt;=parametros!$C$4,B983&lt;=parametros!$D$4),"C2",IF(AND(ISNUMBER(parametros!$C$5),ISNUMBER(parametros!$D$5),B983&gt;=parametros!$C$5,B983&lt;=parametros!$D$5),"C3",IF(AND(ISNUMBER(parametros!$C$6),ISNUMBER(parametros!$D$6),B983&gt;=parametros!$C$6,B983&lt;=parametros!$D$6),"C4","Fora dos ciclos")))))))</f>
        <v/>
      </c>
      <c r="D983" s="100"/>
      <c r="E983" s="78" t="str">
        <f>IF(C983="","",IFERROR(VLOOKUP(C983,parametros!$A$11:$E$15,5,0),""))</f>
        <v/>
      </c>
      <c r="F983" s="79" t="str">
        <f t="shared" si="77"/>
        <v/>
      </c>
      <c r="G983" s="101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8"/>
      <c r="U983" s="218" t="str">
        <f t="shared" si="81"/>
        <v/>
      </c>
      <c r="V983" s="216" t="s">
        <v>47</v>
      </c>
      <c r="W983" s="102" t="s">
        <v>167</v>
      </c>
      <c r="X983" s="102" t="s">
        <v>168</v>
      </c>
      <c r="Y983" s="103" t="s">
        <v>169</v>
      </c>
      <c r="Z983" s="103" t="s">
        <v>170</v>
      </c>
      <c r="AA983" s="103" t="s">
        <v>47</v>
      </c>
      <c r="AB983" s="103" t="s">
        <v>171</v>
      </c>
      <c r="AC983" s="104" t="s">
        <v>172</v>
      </c>
    </row>
    <row r="984" spans="1:29" ht="25.5" customHeight="1" x14ac:dyDescent="0.35">
      <c r="A984" s="188"/>
      <c r="B984" s="190"/>
      <c r="C984" s="99" t="str">
        <f>IF(B984="","",IF(NOT(ISNUMBER(B984)),"DATA_PC invalida",IF(AND(ISNUMBER(parametros!$C$2),ISNUMBER(parametros!$D$2),B984&gt;=parametros!$C$2,B984&lt;=parametros!$D$2),"C0",IF(AND(ISNUMBER(parametros!$C$3),ISNUMBER(parametros!$D$3),B984&gt;=parametros!$C$3,B984&lt;=parametros!$D$3),"C1",IF(AND(ISNUMBER(parametros!$C$4),ISNUMBER(parametros!$D$4),B984&gt;=parametros!$C$4,B984&lt;=parametros!$D$4),"C2",IF(AND(ISNUMBER(parametros!$C$5),ISNUMBER(parametros!$D$5),B984&gt;=parametros!$C$5,B984&lt;=parametros!$D$5),"C3",IF(AND(ISNUMBER(parametros!$C$6),ISNUMBER(parametros!$D$6),B984&gt;=parametros!$C$6,B984&lt;=parametros!$D$6),"C4","Fora dos ciclos")))))))</f>
        <v/>
      </c>
      <c r="D984" s="100"/>
      <c r="E984" s="78" t="str">
        <f>IF(C984="","",IFERROR(VLOOKUP(C984,parametros!$A$11:$E$15,5,0),""))</f>
        <v/>
      </c>
      <c r="F984" s="79" t="str">
        <f t="shared" si="77"/>
        <v/>
      </c>
      <c r="G984" s="101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8"/>
      <c r="U984" s="218" t="str">
        <f t="shared" si="81"/>
        <v/>
      </c>
      <c r="V984" s="216" t="s">
        <v>47</v>
      </c>
      <c r="W984" s="102" t="s">
        <v>167</v>
      </c>
      <c r="X984" s="102" t="s">
        <v>168</v>
      </c>
      <c r="Y984" s="103" t="s">
        <v>169</v>
      </c>
      <c r="Z984" s="103" t="s">
        <v>170</v>
      </c>
      <c r="AA984" s="103" t="s">
        <v>47</v>
      </c>
      <c r="AB984" s="103" t="s">
        <v>171</v>
      </c>
      <c r="AC984" s="104" t="s">
        <v>172</v>
      </c>
    </row>
    <row r="985" spans="1:29" ht="25.5" customHeight="1" x14ac:dyDescent="0.35">
      <c r="A985" s="188"/>
      <c r="B985" s="190"/>
      <c r="C985" s="99" t="str">
        <f>IF(B985="","",IF(NOT(ISNUMBER(B985)),"DATA_PC invalida",IF(AND(ISNUMBER(parametros!$C$2),ISNUMBER(parametros!$D$2),B985&gt;=parametros!$C$2,B985&lt;=parametros!$D$2),"C0",IF(AND(ISNUMBER(parametros!$C$3),ISNUMBER(parametros!$D$3),B985&gt;=parametros!$C$3,B985&lt;=parametros!$D$3),"C1",IF(AND(ISNUMBER(parametros!$C$4),ISNUMBER(parametros!$D$4),B985&gt;=parametros!$C$4,B985&lt;=parametros!$D$4),"C2",IF(AND(ISNUMBER(parametros!$C$5),ISNUMBER(parametros!$D$5),B985&gt;=parametros!$C$5,B985&lt;=parametros!$D$5),"C3",IF(AND(ISNUMBER(parametros!$C$6),ISNUMBER(parametros!$D$6),B985&gt;=parametros!$C$6,B985&lt;=parametros!$D$6),"C4","Fora dos ciclos")))))))</f>
        <v/>
      </c>
      <c r="D985" s="100"/>
      <c r="E985" s="78" t="str">
        <f>IF(C985="","",IFERROR(VLOOKUP(C985,parametros!$A$11:$E$15,5,0),""))</f>
        <v/>
      </c>
      <c r="F985" s="79" t="str">
        <f t="shared" si="77"/>
        <v/>
      </c>
      <c r="G985" s="101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8"/>
      <c r="U985" s="218" t="str">
        <f t="shared" si="81"/>
        <v/>
      </c>
      <c r="V985" s="216" t="s">
        <v>47</v>
      </c>
      <c r="W985" s="102" t="s">
        <v>167</v>
      </c>
      <c r="X985" s="102" t="s">
        <v>168</v>
      </c>
      <c r="Y985" s="103" t="s">
        <v>169</v>
      </c>
      <c r="Z985" s="103" t="s">
        <v>170</v>
      </c>
      <c r="AA985" s="103" t="s">
        <v>47</v>
      </c>
      <c r="AB985" s="103" t="s">
        <v>171</v>
      </c>
      <c r="AC985" s="104" t="s">
        <v>172</v>
      </c>
    </row>
    <row r="986" spans="1:29" ht="25.5" customHeight="1" x14ac:dyDescent="0.35">
      <c r="A986" s="188"/>
      <c r="B986" s="190"/>
      <c r="C986" s="99" t="str">
        <f>IF(B986="","",IF(NOT(ISNUMBER(B986)),"DATA_PC invalida",IF(AND(ISNUMBER(parametros!$C$2),ISNUMBER(parametros!$D$2),B986&gt;=parametros!$C$2,B986&lt;=parametros!$D$2),"C0",IF(AND(ISNUMBER(parametros!$C$3),ISNUMBER(parametros!$D$3),B986&gt;=parametros!$C$3,B986&lt;=parametros!$D$3),"C1",IF(AND(ISNUMBER(parametros!$C$4),ISNUMBER(parametros!$D$4),B986&gt;=parametros!$C$4,B986&lt;=parametros!$D$4),"C2",IF(AND(ISNUMBER(parametros!$C$5),ISNUMBER(parametros!$D$5),B986&gt;=parametros!$C$5,B986&lt;=parametros!$D$5),"C3",IF(AND(ISNUMBER(parametros!$C$6),ISNUMBER(parametros!$D$6),B986&gt;=parametros!$C$6,B986&lt;=parametros!$D$6),"C4","Fora dos ciclos")))))))</f>
        <v/>
      </c>
      <c r="D986" s="100"/>
      <c r="E986" s="78" t="str">
        <f>IF(C986="","",IFERROR(VLOOKUP(C986,parametros!$A$11:$E$15,5,0),""))</f>
        <v/>
      </c>
      <c r="F986" s="79" t="str">
        <f t="shared" si="77"/>
        <v/>
      </c>
      <c r="G986" s="101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8"/>
      <c r="U986" s="218" t="str">
        <f t="shared" si="81"/>
        <v/>
      </c>
      <c r="V986" s="216" t="s">
        <v>47</v>
      </c>
      <c r="W986" s="102" t="s">
        <v>167</v>
      </c>
      <c r="X986" s="102" t="s">
        <v>168</v>
      </c>
      <c r="Y986" s="103" t="s">
        <v>169</v>
      </c>
      <c r="Z986" s="103" t="s">
        <v>170</v>
      </c>
      <c r="AA986" s="103" t="s">
        <v>47</v>
      </c>
      <c r="AB986" s="103" t="s">
        <v>171</v>
      </c>
      <c r="AC986" s="104" t="s">
        <v>172</v>
      </c>
    </row>
    <row r="987" spans="1:29" ht="25.5" customHeight="1" x14ac:dyDescent="0.35">
      <c r="A987" s="188"/>
      <c r="B987" s="190"/>
      <c r="C987" s="99" t="str">
        <f>IF(B987="","",IF(NOT(ISNUMBER(B987)),"DATA_PC invalida",IF(AND(ISNUMBER(parametros!$C$2),ISNUMBER(parametros!$D$2),B987&gt;=parametros!$C$2,B987&lt;=parametros!$D$2),"C0",IF(AND(ISNUMBER(parametros!$C$3),ISNUMBER(parametros!$D$3),B987&gt;=parametros!$C$3,B987&lt;=parametros!$D$3),"C1",IF(AND(ISNUMBER(parametros!$C$4),ISNUMBER(parametros!$D$4),B987&gt;=parametros!$C$4,B987&lt;=parametros!$D$4),"C2",IF(AND(ISNUMBER(parametros!$C$5),ISNUMBER(parametros!$D$5),B987&gt;=parametros!$C$5,B987&lt;=parametros!$D$5),"C3",IF(AND(ISNUMBER(parametros!$C$6),ISNUMBER(parametros!$D$6),B987&gt;=parametros!$C$6,B987&lt;=parametros!$D$6),"C4","Fora dos ciclos")))))))</f>
        <v/>
      </c>
      <c r="D987" s="100"/>
      <c r="E987" s="78" t="str">
        <f>IF(C987="","",IFERROR(VLOOKUP(C987,parametros!$A$11:$E$15,5,0),""))</f>
        <v/>
      </c>
      <c r="F987" s="79" t="str">
        <f t="shared" si="77"/>
        <v/>
      </c>
      <c r="G987" s="101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8"/>
      <c r="U987" s="218" t="str">
        <f t="shared" si="81"/>
        <v/>
      </c>
      <c r="V987" s="216" t="s">
        <v>47</v>
      </c>
      <c r="W987" s="102" t="s">
        <v>167</v>
      </c>
      <c r="X987" s="102" t="s">
        <v>168</v>
      </c>
      <c r="Y987" s="103" t="s">
        <v>169</v>
      </c>
      <c r="Z987" s="103" t="s">
        <v>170</v>
      </c>
      <c r="AA987" s="103" t="s">
        <v>47</v>
      </c>
      <c r="AB987" s="103" t="s">
        <v>171</v>
      </c>
      <c r="AC987" s="104" t="s">
        <v>172</v>
      </c>
    </row>
    <row r="988" spans="1:29" ht="25.5" customHeight="1" x14ac:dyDescent="0.35">
      <c r="A988" s="188"/>
      <c r="B988" s="190"/>
      <c r="C988" s="99" t="str">
        <f>IF(B988="","",IF(NOT(ISNUMBER(B988)),"DATA_PC invalida",IF(AND(ISNUMBER(parametros!$C$2),ISNUMBER(parametros!$D$2),B988&gt;=parametros!$C$2,B988&lt;=parametros!$D$2),"C0",IF(AND(ISNUMBER(parametros!$C$3),ISNUMBER(parametros!$D$3),B988&gt;=parametros!$C$3,B988&lt;=parametros!$D$3),"C1",IF(AND(ISNUMBER(parametros!$C$4),ISNUMBER(parametros!$D$4),B988&gt;=parametros!$C$4,B988&lt;=parametros!$D$4),"C2",IF(AND(ISNUMBER(parametros!$C$5),ISNUMBER(parametros!$D$5),B988&gt;=parametros!$C$5,B988&lt;=parametros!$D$5),"C3",IF(AND(ISNUMBER(parametros!$C$6),ISNUMBER(parametros!$D$6),B988&gt;=parametros!$C$6,B988&lt;=parametros!$D$6),"C4","Fora dos ciclos")))))))</f>
        <v/>
      </c>
      <c r="D988" s="100"/>
      <c r="E988" s="78" t="str">
        <f>IF(C988="","",IFERROR(VLOOKUP(C988,parametros!$A$11:$E$15,5,0),""))</f>
        <v/>
      </c>
      <c r="F988" s="79" t="str">
        <f t="shared" si="77"/>
        <v/>
      </c>
      <c r="G988" s="101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8"/>
      <c r="U988" s="218" t="str">
        <f t="shared" si="81"/>
        <v/>
      </c>
      <c r="V988" s="216" t="s">
        <v>47</v>
      </c>
      <c r="W988" s="102" t="s">
        <v>167</v>
      </c>
      <c r="X988" s="102" t="s">
        <v>168</v>
      </c>
      <c r="Y988" s="103" t="s">
        <v>169</v>
      </c>
      <c r="Z988" s="103" t="s">
        <v>170</v>
      </c>
      <c r="AA988" s="103" t="s">
        <v>47</v>
      </c>
      <c r="AB988" s="103" t="s">
        <v>171</v>
      </c>
      <c r="AC988" s="104" t="s">
        <v>172</v>
      </c>
    </row>
    <row r="989" spans="1:29" ht="25.5" customHeight="1" x14ac:dyDescent="0.35">
      <c r="A989" s="188"/>
      <c r="B989" s="190"/>
      <c r="C989" s="99" t="str">
        <f>IF(B989="","",IF(NOT(ISNUMBER(B989)),"DATA_PC invalida",IF(AND(ISNUMBER(parametros!$C$2),ISNUMBER(parametros!$D$2),B989&gt;=parametros!$C$2,B989&lt;=parametros!$D$2),"C0",IF(AND(ISNUMBER(parametros!$C$3),ISNUMBER(parametros!$D$3),B989&gt;=parametros!$C$3,B989&lt;=parametros!$D$3),"C1",IF(AND(ISNUMBER(parametros!$C$4),ISNUMBER(parametros!$D$4),B989&gt;=parametros!$C$4,B989&lt;=parametros!$D$4),"C2",IF(AND(ISNUMBER(parametros!$C$5),ISNUMBER(parametros!$D$5),B989&gt;=parametros!$C$5,B989&lt;=parametros!$D$5),"C3",IF(AND(ISNUMBER(parametros!$C$6),ISNUMBER(parametros!$D$6),B989&gt;=parametros!$C$6,B989&lt;=parametros!$D$6),"C4","Fora dos ciclos")))))))</f>
        <v/>
      </c>
      <c r="D989" s="100"/>
      <c r="E989" s="78" t="str">
        <f>IF(C989="","",IFERROR(VLOOKUP(C989,parametros!$A$11:$E$15,5,0),""))</f>
        <v/>
      </c>
      <c r="F989" s="79" t="str">
        <f t="shared" si="77"/>
        <v/>
      </c>
      <c r="G989" s="101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8"/>
      <c r="U989" s="218" t="str">
        <f t="shared" si="81"/>
        <v/>
      </c>
      <c r="V989" s="216" t="s">
        <v>47</v>
      </c>
      <c r="W989" s="102" t="s">
        <v>167</v>
      </c>
      <c r="X989" s="102" t="s">
        <v>168</v>
      </c>
      <c r="Y989" s="103" t="s">
        <v>169</v>
      </c>
      <c r="Z989" s="103" t="s">
        <v>170</v>
      </c>
      <c r="AA989" s="103" t="s">
        <v>47</v>
      </c>
      <c r="AB989" s="103" t="s">
        <v>171</v>
      </c>
      <c r="AC989" s="104" t="s">
        <v>172</v>
      </c>
    </row>
    <row r="990" spans="1:29" ht="25.5" customHeight="1" x14ac:dyDescent="0.35">
      <c r="A990" s="188"/>
      <c r="B990" s="190"/>
      <c r="C990" s="99" t="str">
        <f>IF(B990="","",IF(NOT(ISNUMBER(B990)),"DATA_PC invalida",IF(AND(ISNUMBER(parametros!$C$2),ISNUMBER(parametros!$D$2),B990&gt;=parametros!$C$2,B990&lt;=parametros!$D$2),"C0",IF(AND(ISNUMBER(parametros!$C$3),ISNUMBER(parametros!$D$3),B990&gt;=parametros!$C$3,B990&lt;=parametros!$D$3),"C1",IF(AND(ISNUMBER(parametros!$C$4),ISNUMBER(parametros!$D$4),B990&gt;=parametros!$C$4,B990&lt;=parametros!$D$4),"C2",IF(AND(ISNUMBER(parametros!$C$5),ISNUMBER(parametros!$D$5),B990&gt;=parametros!$C$5,B990&lt;=parametros!$D$5),"C3",IF(AND(ISNUMBER(parametros!$C$6),ISNUMBER(parametros!$D$6),B990&gt;=parametros!$C$6,B990&lt;=parametros!$D$6),"C4","Fora dos ciclos")))))))</f>
        <v/>
      </c>
      <c r="D990" s="100"/>
      <c r="E990" s="78" t="str">
        <f>IF(C990="","",IFERROR(VLOOKUP(C990,parametros!$A$11:$E$15,5,0),""))</f>
        <v/>
      </c>
      <c r="F990" s="79" t="str">
        <f t="shared" si="77"/>
        <v/>
      </c>
      <c r="G990" s="101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8"/>
      <c r="U990" s="218" t="str">
        <f t="shared" si="81"/>
        <v/>
      </c>
      <c r="V990" s="216" t="s">
        <v>47</v>
      </c>
      <c r="W990" s="102" t="s">
        <v>167</v>
      </c>
      <c r="X990" s="102" t="s">
        <v>168</v>
      </c>
      <c r="Y990" s="103" t="s">
        <v>169</v>
      </c>
      <c r="Z990" s="103" t="s">
        <v>170</v>
      </c>
      <c r="AA990" s="103" t="s">
        <v>47</v>
      </c>
      <c r="AB990" s="103" t="s">
        <v>171</v>
      </c>
      <c r="AC990" s="104" t="s">
        <v>172</v>
      </c>
    </row>
    <row r="991" spans="1:29" ht="25.5" customHeight="1" x14ac:dyDescent="0.35">
      <c r="A991" s="188"/>
      <c r="B991" s="190"/>
      <c r="C991" s="99" t="str">
        <f>IF(B991="","",IF(NOT(ISNUMBER(B991)),"DATA_PC invalida",IF(AND(ISNUMBER(parametros!$C$2),ISNUMBER(parametros!$D$2),B991&gt;=parametros!$C$2,B991&lt;=parametros!$D$2),"C0",IF(AND(ISNUMBER(parametros!$C$3),ISNUMBER(parametros!$D$3),B991&gt;=parametros!$C$3,B991&lt;=parametros!$D$3),"C1",IF(AND(ISNUMBER(parametros!$C$4),ISNUMBER(parametros!$D$4),B991&gt;=parametros!$C$4,B991&lt;=parametros!$D$4),"C2",IF(AND(ISNUMBER(parametros!$C$5),ISNUMBER(parametros!$D$5),B991&gt;=parametros!$C$5,B991&lt;=parametros!$D$5),"C3",IF(AND(ISNUMBER(parametros!$C$6),ISNUMBER(parametros!$D$6),B991&gt;=parametros!$C$6,B991&lt;=parametros!$D$6),"C4","Fora dos ciclos")))))))</f>
        <v/>
      </c>
      <c r="D991" s="100"/>
      <c r="E991" s="78" t="str">
        <f>IF(C991="","",IFERROR(VLOOKUP(C991,parametros!$A$11:$E$15,5,0),""))</f>
        <v/>
      </c>
      <c r="F991" s="79" t="str">
        <f t="shared" si="77"/>
        <v/>
      </c>
      <c r="G991" s="101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8"/>
      <c r="U991" s="218" t="str">
        <f t="shared" si="81"/>
        <v/>
      </c>
      <c r="V991" s="216" t="s">
        <v>47</v>
      </c>
      <c r="W991" s="102" t="s">
        <v>167</v>
      </c>
      <c r="X991" s="102" t="s">
        <v>168</v>
      </c>
      <c r="Y991" s="103" t="s">
        <v>169</v>
      </c>
      <c r="Z991" s="103" t="s">
        <v>170</v>
      </c>
      <c r="AA991" s="103" t="s">
        <v>47</v>
      </c>
      <c r="AB991" s="103" t="s">
        <v>171</v>
      </c>
      <c r="AC991" s="104" t="s">
        <v>172</v>
      </c>
    </row>
    <row r="992" spans="1:29" ht="25.5" customHeight="1" x14ac:dyDescent="0.35">
      <c r="A992" s="188"/>
      <c r="B992" s="190"/>
      <c r="C992" s="99" t="str">
        <f>IF(B992="","",IF(NOT(ISNUMBER(B992)),"DATA_PC invalida",IF(AND(ISNUMBER(parametros!$C$2),ISNUMBER(parametros!$D$2),B992&gt;=parametros!$C$2,B992&lt;=parametros!$D$2),"C0",IF(AND(ISNUMBER(parametros!$C$3),ISNUMBER(parametros!$D$3),B992&gt;=parametros!$C$3,B992&lt;=parametros!$D$3),"C1",IF(AND(ISNUMBER(parametros!$C$4),ISNUMBER(parametros!$D$4),B992&gt;=parametros!$C$4,B992&lt;=parametros!$D$4),"C2",IF(AND(ISNUMBER(parametros!$C$5),ISNUMBER(parametros!$D$5),B992&gt;=parametros!$C$5,B992&lt;=parametros!$D$5),"C3",IF(AND(ISNUMBER(parametros!$C$6),ISNUMBER(parametros!$D$6),B992&gt;=parametros!$C$6,B992&lt;=parametros!$D$6),"C4","Fora dos ciclos")))))))</f>
        <v/>
      </c>
      <c r="D992" s="100"/>
      <c r="E992" s="78" t="str">
        <f>IF(C992="","",IFERROR(VLOOKUP(C992,parametros!$A$11:$E$15,5,0),""))</f>
        <v/>
      </c>
      <c r="F992" s="79" t="str">
        <f t="shared" si="77"/>
        <v/>
      </c>
      <c r="G992" s="101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8"/>
      <c r="U992" s="218" t="str">
        <f t="shared" si="81"/>
        <v/>
      </c>
      <c r="V992" s="216" t="s">
        <v>47</v>
      </c>
      <c r="W992" s="102" t="s">
        <v>167</v>
      </c>
      <c r="X992" s="102" t="s">
        <v>168</v>
      </c>
      <c r="Y992" s="103" t="s">
        <v>169</v>
      </c>
      <c r="Z992" s="103" t="s">
        <v>170</v>
      </c>
      <c r="AA992" s="103" t="s">
        <v>47</v>
      </c>
      <c r="AB992" s="103" t="s">
        <v>171</v>
      </c>
      <c r="AC992" s="104" t="s">
        <v>172</v>
      </c>
    </row>
    <row r="993" spans="1:29" ht="25.5" customHeight="1" x14ac:dyDescent="0.35">
      <c r="A993" s="188"/>
      <c r="B993" s="190"/>
      <c r="C993" s="99" t="str">
        <f>IF(B993="","",IF(NOT(ISNUMBER(B993)),"DATA_PC invalida",IF(AND(ISNUMBER(parametros!$C$2),ISNUMBER(parametros!$D$2),B993&gt;=parametros!$C$2,B993&lt;=parametros!$D$2),"C0",IF(AND(ISNUMBER(parametros!$C$3),ISNUMBER(parametros!$D$3),B993&gt;=parametros!$C$3,B993&lt;=parametros!$D$3),"C1",IF(AND(ISNUMBER(parametros!$C$4),ISNUMBER(parametros!$D$4),B993&gt;=parametros!$C$4,B993&lt;=parametros!$D$4),"C2",IF(AND(ISNUMBER(parametros!$C$5),ISNUMBER(parametros!$D$5),B993&gt;=parametros!$C$5,B993&lt;=parametros!$D$5),"C3",IF(AND(ISNUMBER(parametros!$C$6),ISNUMBER(parametros!$D$6),B993&gt;=parametros!$C$6,B993&lt;=parametros!$D$6),"C4","Fora dos ciclos")))))))</f>
        <v/>
      </c>
      <c r="D993" s="100"/>
      <c r="E993" s="78" t="str">
        <f>IF(C993="","",IFERROR(VLOOKUP(C993,parametros!$A$11:$E$15,5,0),""))</f>
        <v/>
      </c>
      <c r="F993" s="79" t="str">
        <f t="shared" si="77"/>
        <v/>
      </c>
      <c r="G993" s="101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8"/>
      <c r="U993" s="218" t="str">
        <f t="shared" si="81"/>
        <v/>
      </c>
      <c r="V993" s="216" t="s">
        <v>47</v>
      </c>
      <c r="W993" s="102" t="s">
        <v>167</v>
      </c>
      <c r="X993" s="102" t="s">
        <v>168</v>
      </c>
      <c r="Y993" s="103" t="s">
        <v>169</v>
      </c>
      <c r="Z993" s="103" t="s">
        <v>170</v>
      </c>
      <c r="AA993" s="103" t="s">
        <v>47</v>
      </c>
      <c r="AB993" s="103" t="s">
        <v>171</v>
      </c>
      <c r="AC993" s="104" t="s">
        <v>172</v>
      </c>
    </row>
    <row r="994" spans="1:29" ht="25.5" customHeight="1" x14ac:dyDescent="0.35">
      <c r="A994" s="188"/>
      <c r="B994" s="190"/>
      <c r="C994" s="99" t="str">
        <f>IF(B994="","",IF(NOT(ISNUMBER(B994)),"DATA_PC invalida",IF(AND(ISNUMBER(parametros!$C$2),ISNUMBER(parametros!$D$2),B994&gt;=parametros!$C$2,B994&lt;=parametros!$D$2),"C0",IF(AND(ISNUMBER(parametros!$C$3),ISNUMBER(parametros!$D$3),B994&gt;=parametros!$C$3,B994&lt;=parametros!$D$3),"C1",IF(AND(ISNUMBER(parametros!$C$4),ISNUMBER(parametros!$D$4),B994&gt;=parametros!$C$4,B994&lt;=parametros!$D$4),"C2",IF(AND(ISNUMBER(parametros!$C$5),ISNUMBER(parametros!$D$5),B994&gt;=parametros!$C$5,B994&lt;=parametros!$D$5),"C3",IF(AND(ISNUMBER(parametros!$C$6),ISNUMBER(parametros!$D$6),B994&gt;=parametros!$C$6,B994&lt;=parametros!$D$6),"C4","Fora dos ciclos")))))))</f>
        <v/>
      </c>
      <c r="D994" s="100"/>
      <c r="E994" s="78" t="str">
        <f>IF(C994="","",IFERROR(VLOOKUP(C994,parametros!$A$11:$E$15,5,0),""))</f>
        <v/>
      </c>
      <c r="F994" s="79" t="str">
        <f t="shared" si="77"/>
        <v/>
      </c>
      <c r="G994" s="101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8"/>
      <c r="U994" s="218" t="str">
        <f t="shared" si="81"/>
        <v/>
      </c>
      <c r="V994" s="216" t="s">
        <v>47</v>
      </c>
      <c r="W994" s="102" t="s">
        <v>167</v>
      </c>
      <c r="X994" s="102" t="s">
        <v>168</v>
      </c>
      <c r="Y994" s="103" t="s">
        <v>169</v>
      </c>
      <c r="Z994" s="103" t="s">
        <v>170</v>
      </c>
      <c r="AA994" s="103" t="s">
        <v>47</v>
      </c>
      <c r="AB994" s="103" t="s">
        <v>171</v>
      </c>
      <c r="AC994" s="104" t="s">
        <v>172</v>
      </c>
    </row>
    <row r="995" spans="1:29" ht="25.5" customHeight="1" x14ac:dyDescent="0.35">
      <c r="A995" s="188"/>
      <c r="B995" s="190"/>
      <c r="C995" s="99" t="str">
        <f>IF(B995="","",IF(NOT(ISNUMBER(B995)),"DATA_PC invalida",IF(AND(ISNUMBER(parametros!$C$2),ISNUMBER(parametros!$D$2),B995&gt;=parametros!$C$2,B995&lt;=parametros!$D$2),"C0",IF(AND(ISNUMBER(parametros!$C$3),ISNUMBER(parametros!$D$3),B995&gt;=parametros!$C$3,B995&lt;=parametros!$D$3),"C1",IF(AND(ISNUMBER(parametros!$C$4),ISNUMBER(parametros!$D$4),B995&gt;=parametros!$C$4,B995&lt;=parametros!$D$4),"C2",IF(AND(ISNUMBER(parametros!$C$5),ISNUMBER(parametros!$D$5),B995&gt;=parametros!$C$5,B995&lt;=parametros!$D$5),"C3",IF(AND(ISNUMBER(parametros!$C$6),ISNUMBER(parametros!$D$6),B995&gt;=parametros!$C$6,B995&lt;=parametros!$D$6),"C4","Fora dos ciclos")))))))</f>
        <v/>
      </c>
      <c r="D995" s="100"/>
      <c r="E995" s="78" t="str">
        <f>IF(C995="","",IFERROR(VLOOKUP(C995,parametros!$A$11:$E$15,5,0),""))</f>
        <v/>
      </c>
      <c r="F995" s="79" t="str">
        <f t="shared" si="77"/>
        <v/>
      </c>
      <c r="G995" s="101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8"/>
      <c r="U995" s="218" t="str">
        <f t="shared" si="81"/>
        <v/>
      </c>
      <c r="V995" s="216" t="s">
        <v>47</v>
      </c>
      <c r="W995" s="102" t="s">
        <v>167</v>
      </c>
      <c r="X995" s="102" t="s">
        <v>168</v>
      </c>
      <c r="Y995" s="103" t="s">
        <v>169</v>
      </c>
      <c r="Z995" s="103" t="s">
        <v>170</v>
      </c>
      <c r="AA995" s="103" t="s">
        <v>47</v>
      </c>
      <c r="AB995" s="103" t="s">
        <v>171</v>
      </c>
      <c r="AC995" s="104" t="s">
        <v>172</v>
      </c>
    </row>
    <row r="996" spans="1:29" ht="25.5" customHeight="1" x14ac:dyDescent="0.35">
      <c r="A996" s="188"/>
      <c r="B996" s="190"/>
      <c r="C996" s="99" t="str">
        <f>IF(B996="","",IF(NOT(ISNUMBER(B996)),"DATA_PC invalida",IF(AND(ISNUMBER(parametros!$C$2),ISNUMBER(parametros!$D$2),B996&gt;=parametros!$C$2,B996&lt;=parametros!$D$2),"C0",IF(AND(ISNUMBER(parametros!$C$3),ISNUMBER(parametros!$D$3),B996&gt;=parametros!$C$3,B996&lt;=parametros!$D$3),"C1",IF(AND(ISNUMBER(parametros!$C$4),ISNUMBER(parametros!$D$4),B996&gt;=parametros!$C$4,B996&lt;=parametros!$D$4),"C2",IF(AND(ISNUMBER(parametros!$C$5),ISNUMBER(parametros!$D$5),B996&gt;=parametros!$C$5,B996&lt;=parametros!$D$5),"C3",IF(AND(ISNUMBER(parametros!$C$6),ISNUMBER(parametros!$D$6),B996&gt;=parametros!$C$6,B996&lt;=parametros!$D$6),"C4","Fora dos ciclos")))))))</f>
        <v/>
      </c>
      <c r="D996" s="100"/>
      <c r="E996" s="78" t="str">
        <f>IF(C996="","",IFERROR(VLOOKUP(C996,parametros!$A$11:$E$15,5,0),""))</f>
        <v/>
      </c>
      <c r="F996" s="79" t="str">
        <f t="shared" si="77"/>
        <v/>
      </c>
      <c r="G996" s="101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8"/>
      <c r="U996" s="218" t="str">
        <f t="shared" si="81"/>
        <v/>
      </c>
      <c r="V996" s="216" t="s">
        <v>47</v>
      </c>
      <c r="W996" s="102" t="s">
        <v>167</v>
      </c>
      <c r="X996" s="102" t="s">
        <v>168</v>
      </c>
      <c r="Y996" s="103" t="s">
        <v>169</v>
      </c>
      <c r="Z996" s="103" t="s">
        <v>170</v>
      </c>
      <c r="AA996" s="103" t="s">
        <v>47</v>
      </c>
      <c r="AB996" s="103" t="s">
        <v>171</v>
      </c>
      <c r="AC996" s="104" t="s">
        <v>172</v>
      </c>
    </row>
    <row r="997" spans="1:29" ht="25.5" customHeight="1" x14ac:dyDescent="0.35">
      <c r="A997" s="188"/>
      <c r="B997" s="190"/>
      <c r="C997" s="99" t="str">
        <f>IF(B997="","",IF(NOT(ISNUMBER(B997)),"DATA_PC invalida",IF(AND(ISNUMBER(parametros!$C$2),ISNUMBER(parametros!$D$2),B997&gt;=parametros!$C$2,B997&lt;=parametros!$D$2),"C0",IF(AND(ISNUMBER(parametros!$C$3),ISNUMBER(parametros!$D$3),B997&gt;=parametros!$C$3,B997&lt;=parametros!$D$3),"C1",IF(AND(ISNUMBER(parametros!$C$4),ISNUMBER(parametros!$D$4),B997&gt;=parametros!$C$4,B997&lt;=parametros!$D$4),"C2",IF(AND(ISNUMBER(parametros!$C$5),ISNUMBER(parametros!$D$5),B997&gt;=parametros!$C$5,B997&lt;=parametros!$D$5),"C3",IF(AND(ISNUMBER(parametros!$C$6),ISNUMBER(parametros!$D$6),B997&gt;=parametros!$C$6,B997&lt;=parametros!$D$6),"C4","Fora dos ciclos")))))))</f>
        <v/>
      </c>
      <c r="D997" s="100"/>
      <c r="E997" s="78" t="str">
        <f>IF(C997="","",IFERROR(VLOOKUP(C997,parametros!$A$11:$E$15,5,0),""))</f>
        <v/>
      </c>
      <c r="F997" s="79" t="str">
        <f t="shared" si="77"/>
        <v/>
      </c>
      <c r="G997" s="101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8"/>
      <c r="U997" s="218" t="str">
        <f t="shared" si="81"/>
        <v/>
      </c>
      <c r="V997" s="216" t="s">
        <v>47</v>
      </c>
      <c r="W997" s="102" t="s">
        <v>167</v>
      </c>
      <c r="X997" s="102" t="s">
        <v>168</v>
      </c>
      <c r="Y997" s="103" t="s">
        <v>169</v>
      </c>
      <c r="Z997" s="103" t="s">
        <v>170</v>
      </c>
      <c r="AA997" s="103" t="s">
        <v>47</v>
      </c>
      <c r="AB997" s="103" t="s">
        <v>171</v>
      </c>
      <c r="AC997" s="104" t="s">
        <v>172</v>
      </c>
    </row>
    <row r="998" spans="1:29" ht="25.5" customHeight="1" x14ac:dyDescent="0.35">
      <c r="A998" s="188"/>
      <c r="B998" s="190"/>
      <c r="C998" s="99" t="str">
        <f>IF(B998="","",IF(NOT(ISNUMBER(B998)),"DATA_PC invalida",IF(AND(ISNUMBER(parametros!$C$2),ISNUMBER(parametros!$D$2),B998&gt;=parametros!$C$2,B998&lt;=parametros!$D$2),"C0",IF(AND(ISNUMBER(parametros!$C$3),ISNUMBER(parametros!$D$3),B998&gt;=parametros!$C$3,B998&lt;=parametros!$D$3),"C1",IF(AND(ISNUMBER(parametros!$C$4),ISNUMBER(parametros!$D$4),B998&gt;=parametros!$C$4,B998&lt;=parametros!$D$4),"C2",IF(AND(ISNUMBER(parametros!$C$5),ISNUMBER(parametros!$D$5),B998&gt;=parametros!$C$5,B998&lt;=parametros!$D$5),"C3",IF(AND(ISNUMBER(parametros!$C$6),ISNUMBER(parametros!$D$6),B998&gt;=parametros!$C$6,B998&lt;=parametros!$D$6),"C4","Fora dos ciclos")))))))</f>
        <v/>
      </c>
      <c r="D998" s="100"/>
      <c r="E998" s="78" t="str">
        <f>IF(C998="","",IFERROR(VLOOKUP(C998,parametros!$A$11:$E$15,5,0),""))</f>
        <v/>
      </c>
      <c r="F998" s="79" t="str">
        <f t="shared" si="77"/>
        <v/>
      </c>
      <c r="G998" s="101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8"/>
      <c r="U998" s="218" t="str">
        <f t="shared" si="81"/>
        <v/>
      </c>
      <c r="V998" s="216" t="s">
        <v>47</v>
      </c>
      <c r="W998" s="102" t="s">
        <v>167</v>
      </c>
      <c r="X998" s="102" t="s">
        <v>168</v>
      </c>
      <c r="Y998" s="103" t="s">
        <v>169</v>
      </c>
      <c r="Z998" s="103" t="s">
        <v>170</v>
      </c>
      <c r="AA998" s="103" t="s">
        <v>47</v>
      </c>
      <c r="AB998" s="103" t="s">
        <v>171</v>
      </c>
      <c r="AC998" s="104" t="s">
        <v>172</v>
      </c>
    </row>
    <row r="999" spans="1:29" ht="25.5" customHeight="1" x14ac:dyDescent="0.35">
      <c r="A999" s="188"/>
      <c r="B999" s="190"/>
      <c r="C999" s="99" t="str">
        <f>IF(B999="","",IF(NOT(ISNUMBER(B999)),"DATA_PC invalida",IF(AND(ISNUMBER(parametros!$C$2),ISNUMBER(parametros!$D$2),B999&gt;=parametros!$C$2,B999&lt;=parametros!$D$2),"C0",IF(AND(ISNUMBER(parametros!$C$3),ISNUMBER(parametros!$D$3),B999&gt;=parametros!$C$3,B999&lt;=parametros!$D$3),"C1",IF(AND(ISNUMBER(parametros!$C$4),ISNUMBER(parametros!$D$4),B999&gt;=parametros!$C$4,B999&lt;=parametros!$D$4),"C2",IF(AND(ISNUMBER(parametros!$C$5),ISNUMBER(parametros!$D$5),B999&gt;=parametros!$C$5,B999&lt;=parametros!$D$5),"C3",IF(AND(ISNUMBER(parametros!$C$6),ISNUMBER(parametros!$D$6),B999&gt;=parametros!$C$6,B999&lt;=parametros!$D$6),"C4","Fora dos ciclos")))))))</f>
        <v/>
      </c>
      <c r="D999" s="100"/>
      <c r="E999" s="78" t="str">
        <f>IF(C999="","",IFERROR(VLOOKUP(C999,parametros!$A$11:$E$15,5,0),""))</f>
        <v/>
      </c>
      <c r="F999" s="79" t="str">
        <f t="shared" si="77"/>
        <v/>
      </c>
      <c r="G999" s="101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8"/>
      <c r="U999" s="218" t="str">
        <f t="shared" si="81"/>
        <v/>
      </c>
      <c r="V999" s="216" t="s">
        <v>47</v>
      </c>
      <c r="W999" s="102" t="s">
        <v>167</v>
      </c>
      <c r="X999" s="102" t="s">
        <v>168</v>
      </c>
      <c r="Y999" s="103" t="s">
        <v>169</v>
      </c>
      <c r="Z999" s="103" t="s">
        <v>170</v>
      </c>
      <c r="AA999" s="103" t="s">
        <v>47</v>
      </c>
      <c r="AB999" s="103" t="s">
        <v>171</v>
      </c>
      <c r="AC999" s="104" t="s">
        <v>172</v>
      </c>
    </row>
    <row r="1000" spans="1:29" ht="25.5" customHeight="1" x14ac:dyDescent="0.35">
      <c r="A1000" s="188"/>
      <c r="B1000" s="190"/>
      <c r="C1000" s="99" t="str">
        <f>IF(B1000="","",IF(NOT(ISNUMBER(B1000)),"DATA_PC invalida",IF(AND(ISNUMBER(parametros!$C$2),ISNUMBER(parametros!$D$2),B1000&gt;=parametros!$C$2,B1000&lt;=parametros!$D$2),"C0",IF(AND(ISNUMBER(parametros!$C$3),ISNUMBER(parametros!$D$3),B1000&gt;=parametros!$C$3,B1000&lt;=parametros!$D$3),"C1",IF(AND(ISNUMBER(parametros!$C$4),ISNUMBER(parametros!$D$4),B1000&gt;=parametros!$C$4,B1000&lt;=parametros!$D$4),"C2",IF(AND(ISNUMBER(parametros!$C$5),ISNUMBER(parametros!$D$5),B1000&gt;=parametros!$C$5,B1000&lt;=parametros!$D$5),"C3",IF(AND(ISNUMBER(parametros!$C$6),ISNUMBER(parametros!$D$6),B1000&gt;=parametros!$C$6,B1000&lt;=parametros!$D$6),"C4","Fora dos ciclos")))))))</f>
        <v/>
      </c>
      <c r="D1000" s="100"/>
      <c r="E1000" s="78" t="str">
        <f>IF(C1000="","",IFERROR(VLOOKUP(C1000,parametros!$A$11:$E$15,5,0),""))</f>
        <v/>
      </c>
      <c r="F1000" s="79" t="str">
        <f t="shared" si="77"/>
        <v/>
      </c>
      <c r="G1000" s="101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8"/>
      <c r="U1000" s="218" t="str">
        <f t="shared" si="81"/>
        <v/>
      </c>
      <c r="V1000" s="216" t="s">
        <v>47</v>
      </c>
      <c r="W1000" s="102" t="s">
        <v>167</v>
      </c>
      <c r="X1000" s="102" t="s">
        <v>168</v>
      </c>
      <c r="Y1000" s="103" t="s">
        <v>169</v>
      </c>
      <c r="Z1000" s="103" t="s">
        <v>170</v>
      </c>
      <c r="AA1000" s="103" t="s">
        <v>47</v>
      </c>
      <c r="AB1000" s="103" t="s">
        <v>171</v>
      </c>
      <c r="AC1000" s="104" t="s">
        <v>172</v>
      </c>
    </row>
    <row r="1001" spans="1:29" ht="25.5" customHeight="1" x14ac:dyDescent="0.35">
      <c r="A1001" s="188"/>
      <c r="B1001" s="190"/>
      <c r="C1001" s="99" t="str">
        <f>IF(B1001="","",IF(NOT(ISNUMBER(B1001)),"DATA_PC invalida",IF(AND(ISNUMBER(parametros!$C$2),ISNUMBER(parametros!$D$2),B1001&gt;=parametros!$C$2,B1001&lt;=parametros!$D$2),"C0",IF(AND(ISNUMBER(parametros!$C$3),ISNUMBER(parametros!$D$3),B1001&gt;=parametros!$C$3,B1001&lt;=parametros!$D$3),"C1",IF(AND(ISNUMBER(parametros!$C$4),ISNUMBER(parametros!$D$4),B1001&gt;=parametros!$C$4,B1001&lt;=parametros!$D$4),"C2",IF(AND(ISNUMBER(parametros!$C$5),ISNUMBER(parametros!$D$5),B1001&gt;=parametros!$C$5,B1001&lt;=parametros!$D$5),"C3",IF(AND(ISNUMBER(parametros!$C$6),ISNUMBER(parametros!$D$6),B1001&gt;=parametros!$C$6,B1001&lt;=parametros!$D$6),"C4","Fora dos ciclos")))))))</f>
        <v/>
      </c>
      <c r="D1001" s="100"/>
      <c r="E1001" s="78" t="str">
        <f>IF(C1001="","",IFERROR(VLOOKUP(C1001,parametros!$A$11:$E$15,5,0),""))</f>
        <v/>
      </c>
      <c r="F1001" s="79" t="str">
        <f t="shared" si="77"/>
        <v/>
      </c>
      <c r="G1001" s="101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8"/>
      <c r="U1001" s="218" t="str">
        <f t="shared" si="81"/>
        <v/>
      </c>
      <c r="V1001" s="216" t="s">
        <v>47</v>
      </c>
      <c r="W1001" s="102" t="s">
        <v>167</v>
      </c>
      <c r="X1001" s="102" t="s">
        <v>168</v>
      </c>
      <c r="Y1001" s="103" t="s">
        <v>169</v>
      </c>
      <c r="Z1001" s="103" t="s">
        <v>170</v>
      </c>
      <c r="AA1001" s="103" t="s">
        <v>47</v>
      </c>
      <c r="AB1001" s="103" t="s">
        <v>171</v>
      </c>
      <c r="AC1001" s="104" t="s">
        <v>172</v>
      </c>
    </row>
    <row r="1002" spans="1:29" ht="25.5" customHeight="1" x14ac:dyDescent="0.35">
      <c r="A1002" s="188"/>
      <c r="B1002" s="190"/>
      <c r="C1002" s="99" t="str">
        <f>IF(B1002="","",IF(NOT(ISNUMBER(B1002)),"DATA_PC invalida",IF(AND(ISNUMBER(parametros!$C$2),ISNUMBER(parametros!$D$2),B1002&gt;=parametros!$C$2,B1002&lt;=parametros!$D$2),"C0",IF(AND(ISNUMBER(parametros!$C$3),ISNUMBER(parametros!$D$3),B1002&gt;=parametros!$C$3,B1002&lt;=parametros!$D$3),"C1",IF(AND(ISNUMBER(parametros!$C$4),ISNUMBER(parametros!$D$4),B1002&gt;=parametros!$C$4,B1002&lt;=parametros!$D$4),"C2",IF(AND(ISNUMBER(parametros!$C$5),ISNUMBER(parametros!$D$5),B1002&gt;=parametros!$C$5,B1002&lt;=parametros!$D$5),"C3",IF(AND(ISNUMBER(parametros!$C$6),ISNUMBER(parametros!$D$6),B1002&gt;=parametros!$C$6,B1002&lt;=parametros!$D$6),"C4","Fora dos ciclos")))))))</f>
        <v/>
      </c>
      <c r="D1002" s="100"/>
      <c r="E1002" s="78" t="str">
        <f>IF(C1002="","",IFERROR(VLOOKUP(C1002,parametros!$A$11:$E$15,5,0),""))</f>
        <v/>
      </c>
      <c r="F1002" s="79" t="str">
        <f t="shared" si="77"/>
        <v/>
      </c>
      <c r="G1002" s="101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8"/>
      <c r="U1002" s="218" t="str">
        <f t="shared" si="81"/>
        <v/>
      </c>
      <c r="V1002" s="216" t="s">
        <v>47</v>
      </c>
      <c r="W1002" s="102" t="s">
        <v>167</v>
      </c>
      <c r="X1002" s="102" t="s">
        <v>168</v>
      </c>
      <c r="Y1002" s="103" t="s">
        <v>169</v>
      </c>
      <c r="Z1002" s="103" t="s">
        <v>170</v>
      </c>
      <c r="AA1002" s="103" t="s">
        <v>47</v>
      </c>
      <c r="AB1002" s="103" t="s">
        <v>171</v>
      </c>
      <c r="AC1002" s="104" t="s">
        <v>172</v>
      </c>
    </row>
    <row r="1003" spans="1:29" ht="25.5" customHeight="1" x14ac:dyDescent="0.35">
      <c r="A1003" s="188"/>
      <c r="B1003" s="190"/>
      <c r="C1003" s="99" t="str">
        <f>IF(B1003="","",IF(NOT(ISNUMBER(B1003)),"DATA_PC invalida",IF(AND(ISNUMBER(parametros!$C$2),ISNUMBER(parametros!$D$2),B1003&gt;=parametros!$C$2,B1003&lt;=parametros!$D$2),"C0",IF(AND(ISNUMBER(parametros!$C$3),ISNUMBER(parametros!$D$3),B1003&gt;=parametros!$C$3,B1003&lt;=parametros!$D$3),"C1",IF(AND(ISNUMBER(parametros!$C$4),ISNUMBER(parametros!$D$4),B1003&gt;=parametros!$C$4,B1003&lt;=parametros!$D$4),"C2",IF(AND(ISNUMBER(parametros!$C$5),ISNUMBER(parametros!$D$5),B1003&gt;=parametros!$C$5,B1003&lt;=parametros!$D$5),"C3",IF(AND(ISNUMBER(parametros!$C$6),ISNUMBER(parametros!$D$6),B1003&gt;=parametros!$C$6,B1003&lt;=parametros!$D$6),"C4","Fora dos ciclos")))))))</f>
        <v/>
      </c>
      <c r="D1003" s="100"/>
      <c r="E1003" s="78" t="str">
        <f>IF(C1003="","",IFERROR(VLOOKUP(C1003,parametros!$A$11:$E$15,5,0),""))</f>
        <v/>
      </c>
      <c r="F1003" s="79" t="str">
        <f t="shared" si="77"/>
        <v/>
      </c>
      <c r="G1003" s="101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8"/>
      <c r="U1003" s="218" t="str">
        <f t="shared" si="81"/>
        <v/>
      </c>
      <c r="V1003" s="216" t="s">
        <v>47</v>
      </c>
      <c r="W1003" s="102" t="s">
        <v>167</v>
      </c>
      <c r="X1003" s="102" t="s">
        <v>168</v>
      </c>
      <c r="Y1003" s="103" t="s">
        <v>169</v>
      </c>
      <c r="Z1003" s="103" t="s">
        <v>170</v>
      </c>
      <c r="AA1003" s="103" t="s">
        <v>47</v>
      </c>
      <c r="AB1003" s="103" t="s">
        <v>171</v>
      </c>
      <c r="AC1003" s="104" t="s">
        <v>172</v>
      </c>
    </row>
    <row r="1004" spans="1:29" ht="25.5" customHeight="1" x14ac:dyDescent="0.35">
      <c r="A1004" s="188"/>
      <c r="B1004" s="190"/>
      <c r="C1004" s="99" t="str">
        <f>IF(B1004="","",IF(NOT(ISNUMBER(B1004)),"DATA_PC invalida",IF(AND(ISNUMBER(parametros!$C$2),ISNUMBER(parametros!$D$2),B1004&gt;=parametros!$C$2,B1004&lt;=parametros!$D$2),"C0",IF(AND(ISNUMBER(parametros!$C$3),ISNUMBER(parametros!$D$3),B1004&gt;=parametros!$C$3,B1004&lt;=parametros!$D$3),"C1",IF(AND(ISNUMBER(parametros!$C$4),ISNUMBER(parametros!$D$4),B1004&gt;=parametros!$C$4,B1004&lt;=parametros!$D$4),"C2",IF(AND(ISNUMBER(parametros!$C$5),ISNUMBER(parametros!$D$5),B1004&gt;=parametros!$C$5,B1004&lt;=parametros!$D$5),"C3",IF(AND(ISNUMBER(parametros!$C$6),ISNUMBER(parametros!$D$6),B1004&gt;=parametros!$C$6,B1004&lt;=parametros!$D$6),"C4","Fora dos ciclos")))))))</f>
        <v/>
      </c>
      <c r="D1004" s="100"/>
      <c r="E1004" s="78" t="str">
        <f>IF(C1004="","",IFERROR(VLOOKUP(C1004,parametros!$A$11:$E$15,5,0),""))</f>
        <v/>
      </c>
      <c r="F1004" s="79" t="str">
        <f t="shared" si="77"/>
        <v/>
      </c>
      <c r="G1004" s="101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8"/>
      <c r="U1004" s="218" t="str">
        <f t="shared" si="81"/>
        <v/>
      </c>
      <c r="V1004" s="216" t="s">
        <v>47</v>
      </c>
      <c r="W1004" s="102" t="s">
        <v>167</v>
      </c>
      <c r="X1004" s="102" t="s">
        <v>168</v>
      </c>
      <c r="Y1004" s="103" t="s">
        <v>169</v>
      </c>
      <c r="Z1004" s="103" t="s">
        <v>170</v>
      </c>
      <c r="AA1004" s="103" t="s">
        <v>47</v>
      </c>
      <c r="AB1004" s="103" t="s">
        <v>171</v>
      </c>
      <c r="AC1004" s="104" t="s">
        <v>172</v>
      </c>
    </row>
    <row r="1005" spans="1:29" ht="25.5" customHeight="1" x14ac:dyDescent="0.35">
      <c r="A1005" s="188"/>
      <c r="B1005" s="190"/>
      <c r="C1005" s="99" t="str">
        <f>IF(B1005="","",IF(NOT(ISNUMBER(B1005)),"DATA_PC invalida",IF(AND(ISNUMBER(parametros!$C$2),ISNUMBER(parametros!$D$2),B1005&gt;=parametros!$C$2,B1005&lt;=parametros!$D$2),"C0",IF(AND(ISNUMBER(parametros!$C$3),ISNUMBER(parametros!$D$3),B1005&gt;=parametros!$C$3,B1005&lt;=parametros!$D$3),"C1",IF(AND(ISNUMBER(parametros!$C$4),ISNUMBER(parametros!$D$4),B1005&gt;=parametros!$C$4,B1005&lt;=parametros!$D$4),"C2",IF(AND(ISNUMBER(parametros!$C$5),ISNUMBER(parametros!$D$5),B1005&gt;=parametros!$C$5,B1005&lt;=parametros!$D$5),"C3",IF(AND(ISNUMBER(parametros!$C$6),ISNUMBER(parametros!$D$6),B1005&gt;=parametros!$C$6,B1005&lt;=parametros!$D$6),"C4","Fora dos ciclos")))))))</f>
        <v/>
      </c>
      <c r="D1005" s="100"/>
      <c r="E1005" s="78" t="str">
        <f>IF(C1005="","",IFERROR(VLOOKUP(C1005,parametros!$A$11:$E$15,5,0),""))</f>
        <v/>
      </c>
      <c r="F1005" s="79" t="str">
        <f t="shared" si="77"/>
        <v/>
      </c>
      <c r="G1005" s="101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8"/>
      <c r="U1005" s="218" t="str">
        <f t="shared" si="81"/>
        <v/>
      </c>
      <c r="V1005" s="216" t="s">
        <v>47</v>
      </c>
      <c r="W1005" s="102" t="s">
        <v>167</v>
      </c>
      <c r="X1005" s="102" t="s">
        <v>168</v>
      </c>
      <c r="Y1005" s="103" t="s">
        <v>169</v>
      </c>
      <c r="Z1005" s="103" t="s">
        <v>170</v>
      </c>
      <c r="AA1005" s="103" t="s">
        <v>47</v>
      </c>
      <c r="AB1005" s="103" t="s">
        <v>171</v>
      </c>
      <c r="AC1005" s="104" t="s">
        <v>172</v>
      </c>
    </row>
    <row r="1006" spans="1:29" ht="25.5" customHeight="1" x14ac:dyDescent="0.35">
      <c r="A1006" s="188"/>
      <c r="B1006" s="190"/>
      <c r="C1006" s="99" t="str">
        <f>IF(B1006="","",IF(NOT(ISNUMBER(B1006)),"DATA_PC invalida",IF(AND(ISNUMBER(parametros!$C$2),ISNUMBER(parametros!$D$2),B1006&gt;=parametros!$C$2,B1006&lt;=parametros!$D$2),"C0",IF(AND(ISNUMBER(parametros!$C$3),ISNUMBER(parametros!$D$3),B1006&gt;=parametros!$C$3,B1006&lt;=parametros!$D$3),"C1",IF(AND(ISNUMBER(parametros!$C$4),ISNUMBER(parametros!$D$4),B1006&gt;=parametros!$C$4,B1006&lt;=parametros!$D$4),"C2",IF(AND(ISNUMBER(parametros!$C$5),ISNUMBER(parametros!$D$5),B1006&gt;=parametros!$C$5,B1006&lt;=parametros!$D$5),"C3",IF(AND(ISNUMBER(parametros!$C$6),ISNUMBER(parametros!$D$6),B1006&gt;=parametros!$C$6,B1006&lt;=parametros!$D$6),"C4","Fora dos ciclos")))))))</f>
        <v/>
      </c>
      <c r="D1006" s="100"/>
      <c r="E1006" s="78" t="str">
        <f>IF(C1006="","",IFERROR(VLOOKUP(C1006,parametros!$A$11:$E$15,5,0),""))</f>
        <v/>
      </c>
      <c r="F1006" s="79" t="str">
        <f t="shared" si="77"/>
        <v/>
      </c>
      <c r="G1006" s="101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8"/>
      <c r="U1006" s="218" t="str">
        <f t="shared" si="81"/>
        <v/>
      </c>
      <c r="V1006" s="216" t="s">
        <v>47</v>
      </c>
      <c r="W1006" s="102" t="s">
        <v>167</v>
      </c>
      <c r="X1006" s="102" t="s">
        <v>168</v>
      </c>
      <c r="Y1006" s="103" t="s">
        <v>169</v>
      </c>
      <c r="Z1006" s="103" t="s">
        <v>170</v>
      </c>
      <c r="AA1006" s="103" t="s">
        <v>47</v>
      </c>
      <c r="AB1006" s="103" t="s">
        <v>171</v>
      </c>
      <c r="AC1006" s="104" t="s">
        <v>172</v>
      </c>
    </row>
    <row r="1007" spans="1:29" ht="25.5" customHeight="1" x14ac:dyDescent="0.35">
      <c r="A1007" s="188"/>
      <c r="B1007" s="190"/>
      <c r="C1007" s="99" t="str">
        <f>IF(B1007="","",IF(NOT(ISNUMBER(B1007)),"DATA_PC invalida",IF(AND(ISNUMBER(parametros!$C$2),ISNUMBER(parametros!$D$2),B1007&gt;=parametros!$C$2,B1007&lt;=parametros!$D$2),"C0",IF(AND(ISNUMBER(parametros!$C$3),ISNUMBER(parametros!$D$3),B1007&gt;=parametros!$C$3,B1007&lt;=parametros!$D$3),"C1",IF(AND(ISNUMBER(parametros!$C$4),ISNUMBER(parametros!$D$4),B1007&gt;=parametros!$C$4,B1007&lt;=parametros!$D$4),"C2",IF(AND(ISNUMBER(parametros!$C$5),ISNUMBER(parametros!$D$5),B1007&gt;=parametros!$C$5,B1007&lt;=parametros!$D$5),"C3",IF(AND(ISNUMBER(parametros!$C$6),ISNUMBER(parametros!$D$6),B1007&gt;=parametros!$C$6,B1007&lt;=parametros!$D$6),"C4","Fora dos ciclos")))))))</f>
        <v/>
      </c>
      <c r="D1007" s="100"/>
      <c r="E1007" s="78" t="str">
        <f>IF(C1007="","",IFERROR(VLOOKUP(C1007,parametros!$A$11:$E$15,5,0),""))</f>
        <v/>
      </c>
      <c r="F1007" s="79" t="str">
        <f t="shared" si="77"/>
        <v/>
      </c>
      <c r="G1007" s="101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8"/>
      <c r="U1007" s="218" t="str">
        <f t="shared" si="81"/>
        <v/>
      </c>
      <c r="V1007" s="216" t="s">
        <v>47</v>
      </c>
      <c r="W1007" s="102" t="s">
        <v>167</v>
      </c>
      <c r="X1007" s="102" t="s">
        <v>168</v>
      </c>
      <c r="Y1007" s="103" t="s">
        <v>169</v>
      </c>
      <c r="Z1007" s="103" t="s">
        <v>170</v>
      </c>
      <c r="AA1007" s="103" t="s">
        <v>47</v>
      </c>
      <c r="AB1007" s="103" t="s">
        <v>171</v>
      </c>
      <c r="AC1007" s="104" t="s">
        <v>172</v>
      </c>
    </row>
    <row r="1008" spans="1:29" ht="25.5" customHeight="1" x14ac:dyDescent="0.35">
      <c r="A1008" s="188"/>
      <c r="B1008" s="190"/>
      <c r="C1008" s="99" t="str">
        <f>IF(B1008="","",IF(NOT(ISNUMBER(B1008)),"DATA_PC invalida",IF(AND(ISNUMBER(parametros!$C$2),ISNUMBER(parametros!$D$2),B1008&gt;=parametros!$C$2,B1008&lt;=parametros!$D$2),"C0",IF(AND(ISNUMBER(parametros!$C$3),ISNUMBER(parametros!$D$3),B1008&gt;=parametros!$C$3,B1008&lt;=parametros!$D$3),"C1",IF(AND(ISNUMBER(parametros!$C$4),ISNUMBER(parametros!$D$4),B1008&gt;=parametros!$C$4,B1008&lt;=parametros!$D$4),"C2",IF(AND(ISNUMBER(parametros!$C$5),ISNUMBER(parametros!$D$5),B1008&gt;=parametros!$C$5,B1008&lt;=parametros!$D$5),"C3",IF(AND(ISNUMBER(parametros!$C$6),ISNUMBER(parametros!$D$6),B1008&gt;=parametros!$C$6,B1008&lt;=parametros!$D$6),"C4","Fora dos ciclos")))))))</f>
        <v/>
      </c>
      <c r="D1008" s="100"/>
      <c r="E1008" s="78" t="str">
        <f>IF(C1008="","",IFERROR(VLOOKUP(C1008,parametros!$A$11:$E$15,5,0),""))</f>
        <v/>
      </c>
      <c r="F1008" s="79" t="str">
        <f t="shared" si="77"/>
        <v/>
      </c>
      <c r="G1008" s="101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8"/>
      <c r="U1008" s="218" t="str">
        <f t="shared" si="81"/>
        <v/>
      </c>
      <c r="V1008" s="216" t="s">
        <v>47</v>
      </c>
      <c r="W1008" s="102" t="s">
        <v>167</v>
      </c>
      <c r="X1008" s="102" t="s">
        <v>168</v>
      </c>
      <c r="Y1008" s="103" t="s">
        <v>169</v>
      </c>
      <c r="Z1008" s="103" t="s">
        <v>170</v>
      </c>
      <c r="AA1008" s="103" t="s">
        <v>47</v>
      </c>
      <c r="AB1008" s="103" t="s">
        <v>171</v>
      </c>
      <c r="AC1008" s="104" t="s">
        <v>172</v>
      </c>
    </row>
    <row r="1009" spans="1:29" ht="25.5" customHeight="1" x14ac:dyDescent="0.35">
      <c r="A1009" s="188"/>
      <c r="B1009" s="190"/>
      <c r="C1009" s="99" t="str">
        <f>IF(B1009="","",IF(NOT(ISNUMBER(B1009)),"DATA_PC invalida",IF(AND(ISNUMBER(parametros!$C$2),ISNUMBER(parametros!$D$2),B1009&gt;=parametros!$C$2,B1009&lt;=parametros!$D$2),"C0",IF(AND(ISNUMBER(parametros!$C$3),ISNUMBER(parametros!$D$3),B1009&gt;=parametros!$C$3,B1009&lt;=parametros!$D$3),"C1",IF(AND(ISNUMBER(parametros!$C$4),ISNUMBER(parametros!$D$4),B1009&gt;=parametros!$C$4,B1009&lt;=parametros!$D$4),"C2",IF(AND(ISNUMBER(parametros!$C$5),ISNUMBER(parametros!$D$5),B1009&gt;=parametros!$C$5,B1009&lt;=parametros!$D$5),"C3",IF(AND(ISNUMBER(parametros!$C$6),ISNUMBER(parametros!$D$6),B1009&gt;=parametros!$C$6,B1009&lt;=parametros!$D$6),"C4","Fora dos ciclos")))))))</f>
        <v/>
      </c>
      <c r="D1009" s="100"/>
      <c r="E1009" s="78" t="str">
        <f>IF(C1009="","",IFERROR(VLOOKUP(C1009,parametros!$A$11:$E$15,5,0),""))</f>
        <v/>
      </c>
      <c r="F1009" s="79" t="str">
        <f t="shared" si="77"/>
        <v/>
      </c>
      <c r="G1009" s="101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8"/>
      <c r="U1009" s="218" t="str">
        <f t="shared" si="81"/>
        <v/>
      </c>
      <c r="V1009" s="216" t="s">
        <v>47</v>
      </c>
      <c r="W1009" s="102" t="s">
        <v>167</v>
      </c>
      <c r="X1009" s="102" t="s">
        <v>168</v>
      </c>
      <c r="Y1009" s="103" t="s">
        <v>169</v>
      </c>
      <c r="Z1009" s="103" t="s">
        <v>170</v>
      </c>
      <c r="AA1009" s="103" t="s">
        <v>47</v>
      </c>
      <c r="AB1009" s="103" t="s">
        <v>171</v>
      </c>
      <c r="AC1009" s="104" t="s">
        <v>172</v>
      </c>
    </row>
    <row r="1010" spans="1:29" ht="25.5" customHeight="1" x14ac:dyDescent="0.35">
      <c r="A1010" s="188"/>
      <c r="B1010" s="190"/>
      <c r="C1010" s="99" t="str">
        <f>IF(B1010="","",IF(NOT(ISNUMBER(B1010)),"DATA_PC invalida",IF(AND(ISNUMBER(parametros!$C$2),ISNUMBER(parametros!$D$2),B1010&gt;=parametros!$C$2,B1010&lt;=parametros!$D$2),"C0",IF(AND(ISNUMBER(parametros!$C$3),ISNUMBER(parametros!$D$3),B1010&gt;=parametros!$C$3,B1010&lt;=parametros!$D$3),"C1",IF(AND(ISNUMBER(parametros!$C$4),ISNUMBER(parametros!$D$4),B1010&gt;=parametros!$C$4,B1010&lt;=parametros!$D$4),"C2",IF(AND(ISNUMBER(parametros!$C$5),ISNUMBER(parametros!$D$5),B1010&gt;=parametros!$C$5,B1010&lt;=parametros!$D$5),"C3",IF(AND(ISNUMBER(parametros!$C$6),ISNUMBER(parametros!$D$6),B1010&gt;=parametros!$C$6,B1010&lt;=parametros!$D$6),"C4","Fora dos ciclos")))))))</f>
        <v/>
      </c>
      <c r="D1010" s="100"/>
      <c r="E1010" s="78" t="str">
        <f>IF(C1010="","",IFERROR(VLOOKUP(C1010,parametros!$A$11:$E$15,5,0),""))</f>
        <v/>
      </c>
      <c r="F1010" s="79" t="str">
        <f t="shared" si="77"/>
        <v/>
      </c>
      <c r="G1010" s="101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8"/>
      <c r="U1010" s="218" t="str">
        <f t="shared" si="81"/>
        <v/>
      </c>
      <c r="V1010" s="216" t="s">
        <v>47</v>
      </c>
      <c r="W1010" s="102" t="s">
        <v>167</v>
      </c>
      <c r="X1010" s="102" t="s">
        <v>168</v>
      </c>
      <c r="Y1010" s="103" t="s">
        <v>169</v>
      </c>
      <c r="Z1010" s="103" t="s">
        <v>170</v>
      </c>
      <c r="AA1010" s="103" t="s">
        <v>47</v>
      </c>
      <c r="AB1010" s="103" t="s">
        <v>171</v>
      </c>
      <c r="AC1010" s="104" t="s">
        <v>172</v>
      </c>
    </row>
    <row r="1011" spans="1:29" ht="25.5" customHeight="1" x14ac:dyDescent="0.35">
      <c r="A1011" s="188"/>
      <c r="B1011" s="190"/>
      <c r="C1011" s="99" t="str">
        <f>IF(B1011="","",IF(NOT(ISNUMBER(B1011)),"DATA_PC invalida",IF(AND(ISNUMBER(parametros!$C$2),ISNUMBER(parametros!$D$2),B1011&gt;=parametros!$C$2,B1011&lt;=parametros!$D$2),"C0",IF(AND(ISNUMBER(parametros!$C$3),ISNUMBER(parametros!$D$3),B1011&gt;=parametros!$C$3,B1011&lt;=parametros!$D$3),"C1",IF(AND(ISNUMBER(parametros!$C$4),ISNUMBER(parametros!$D$4),B1011&gt;=parametros!$C$4,B1011&lt;=parametros!$D$4),"C2",IF(AND(ISNUMBER(parametros!$C$5),ISNUMBER(parametros!$D$5),B1011&gt;=parametros!$C$5,B1011&lt;=parametros!$D$5),"C3",IF(AND(ISNUMBER(parametros!$C$6),ISNUMBER(parametros!$D$6),B1011&gt;=parametros!$C$6,B1011&lt;=parametros!$D$6),"C4","Fora dos ciclos")))))))</f>
        <v/>
      </c>
      <c r="D1011" s="100"/>
      <c r="E1011" s="78" t="str">
        <f>IF(C1011="","",IFERROR(VLOOKUP(C1011,parametros!$A$11:$E$15,5,0),""))</f>
        <v/>
      </c>
      <c r="F1011" s="79" t="str">
        <f t="shared" si="77"/>
        <v/>
      </c>
      <c r="G1011" s="101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8"/>
      <c r="U1011" s="218" t="str">
        <f t="shared" si="81"/>
        <v/>
      </c>
      <c r="V1011" s="216" t="s">
        <v>47</v>
      </c>
      <c r="W1011" s="102" t="s">
        <v>167</v>
      </c>
      <c r="X1011" s="102" t="s">
        <v>168</v>
      </c>
      <c r="Y1011" s="103" t="s">
        <v>169</v>
      </c>
      <c r="Z1011" s="103" t="s">
        <v>170</v>
      </c>
      <c r="AA1011" s="103" t="s">
        <v>47</v>
      </c>
      <c r="AB1011" s="103" t="s">
        <v>171</v>
      </c>
      <c r="AC1011" s="104" t="s">
        <v>172</v>
      </c>
    </row>
    <row r="1012" spans="1:29" ht="25.5" customHeight="1" x14ac:dyDescent="0.35">
      <c r="A1012" s="188"/>
      <c r="B1012" s="190"/>
      <c r="C1012" s="99" t="str">
        <f>IF(B1012="","",IF(NOT(ISNUMBER(B1012)),"DATA_PC invalida",IF(AND(ISNUMBER(parametros!$C$2),ISNUMBER(parametros!$D$2),B1012&gt;=parametros!$C$2,B1012&lt;=parametros!$D$2),"C0",IF(AND(ISNUMBER(parametros!$C$3),ISNUMBER(parametros!$D$3),B1012&gt;=parametros!$C$3,B1012&lt;=parametros!$D$3),"C1",IF(AND(ISNUMBER(parametros!$C$4),ISNUMBER(parametros!$D$4),B1012&gt;=parametros!$C$4,B1012&lt;=parametros!$D$4),"C2",IF(AND(ISNUMBER(parametros!$C$5),ISNUMBER(parametros!$D$5),B1012&gt;=parametros!$C$5,B1012&lt;=parametros!$D$5),"C3",IF(AND(ISNUMBER(parametros!$C$6),ISNUMBER(parametros!$D$6),B1012&gt;=parametros!$C$6,B1012&lt;=parametros!$D$6),"C4","Fora dos ciclos")))))))</f>
        <v/>
      </c>
      <c r="D1012" s="100"/>
      <c r="E1012" s="78" t="str">
        <f>IF(C1012="","",IFERROR(VLOOKUP(C1012,parametros!$A$11:$E$15,5,0),""))</f>
        <v/>
      </c>
      <c r="F1012" s="79" t="str">
        <f t="shared" si="77"/>
        <v/>
      </c>
      <c r="G1012" s="101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8"/>
      <c r="U1012" s="218" t="str">
        <f t="shared" si="81"/>
        <v/>
      </c>
      <c r="V1012" s="216" t="s">
        <v>47</v>
      </c>
      <c r="W1012" s="102" t="s">
        <v>167</v>
      </c>
      <c r="X1012" s="102" t="s">
        <v>168</v>
      </c>
      <c r="Y1012" s="103" t="s">
        <v>169</v>
      </c>
      <c r="Z1012" s="103" t="s">
        <v>170</v>
      </c>
      <c r="AA1012" s="103" t="s">
        <v>47</v>
      </c>
      <c r="AB1012" s="103" t="s">
        <v>171</v>
      </c>
      <c r="AC1012" s="104" t="s">
        <v>172</v>
      </c>
    </row>
    <row r="1013" spans="1:29" ht="25.5" customHeight="1" x14ac:dyDescent="0.35">
      <c r="A1013" s="188"/>
      <c r="B1013" s="190"/>
      <c r="C1013" s="99" t="str">
        <f>IF(B1013="","",IF(NOT(ISNUMBER(B1013)),"DATA_PC invalida",IF(AND(ISNUMBER(parametros!$C$2),ISNUMBER(parametros!$D$2),B1013&gt;=parametros!$C$2,B1013&lt;=parametros!$D$2),"C0",IF(AND(ISNUMBER(parametros!$C$3),ISNUMBER(parametros!$D$3),B1013&gt;=parametros!$C$3,B1013&lt;=parametros!$D$3),"C1",IF(AND(ISNUMBER(parametros!$C$4),ISNUMBER(parametros!$D$4),B1013&gt;=parametros!$C$4,B1013&lt;=parametros!$D$4),"C2",IF(AND(ISNUMBER(parametros!$C$5),ISNUMBER(parametros!$D$5),B1013&gt;=parametros!$C$5,B1013&lt;=parametros!$D$5),"C3",IF(AND(ISNUMBER(parametros!$C$6),ISNUMBER(parametros!$D$6),B1013&gt;=parametros!$C$6,B1013&lt;=parametros!$D$6),"C4","Fora dos ciclos")))))))</f>
        <v/>
      </c>
      <c r="D1013" s="100"/>
      <c r="E1013" s="78" t="str">
        <f>IF(C1013="","",IFERROR(VLOOKUP(C1013,parametros!$A$11:$E$15,5,0),""))</f>
        <v/>
      </c>
      <c r="F1013" s="79" t="str">
        <f t="shared" si="77"/>
        <v/>
      </c>
      <c r="G1013" s="101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8"/>
      <c r="U1013" s="218" t="str">
        <f t="shared" si="81"/>
        <v/>
      </c>
      <c r="V1013" s="216" t="s">
        <v>47</v>
      </c>
      <c r="W1013" s="102" t="s">
        <v>167</v>
      </c>
      <c r="X1013" s="102" t="s">
        <v>168</v>
      </c>
      <c r="Y1013" s="103" t="s">
        <v>169</v>
      </c>
      <c r="Z1013" s="103" t="s">
        <v>170</v>
      </c>
      <c r="AA1013" s="103" t="s">
        <v>47</v>
      </c>
      <c r="AB1013" s="103" t="s">
        <v>171</v>
      </c>
      <c r="AC1013" s="104" t="s">
        <v>172</v>
      </c>
    </row>
    <row r="1014" spans="1:29" ht="25.5" customHeight="1" x14ac:dyDescent="0.35">
      <c r="A1014" s="188"/>
      <c r="B1014" s="190"/>
      <c r="C1014" s="99" t="str">
        <f>IF(B1014="","",IF(NOT(ISNUMBER(B1014)),"DATA_PC invalida",IF(AND(ISNUMBER(parametros!$C$2),ISNUMBER(parametros!$D$2),B1014&gt;=parametros!$C$2,B1014&lt;=parametros!$D$2),"C0",IF(AND(ISNUMBER(parametros!$C$3),ISNUMBER(parametros!$D$3),B1014&gt;=parametros!$C$3,B1014&lt;=parametros!$D$3),"C1",IF(AND(ISNUMBER(parametros!$C$4),ISNUMBER(parametros!$D$4),B1014&gt;=parametros!$C$4,B1014&lt;=parametros!$D$4),"C2",IF(AND(ISNUMBER(parametros!$C$5),ISNUMBER(parametros!$D$5),B1014&gt;=parametros!$C$5,B1014&lt;=parametros!$D$5),"C3",IF(AND(ISNUMBER(parametros!$C$6),ISNUMBER(parametros!$D$6),B1014&gt;=parametros!$C$6,B1014&lt;=parametros!$D$6),"C4","Fora dos ciclos")))))))</f>
        <v/>
      </c>
      <c r="D1014" s="100"/>
      <c r="E1014" s="78" t="str">
        <f>IF(C1014="","",IFERROR(VLOOKUP(C1014,parametros!$A$11:$E$15,5,0),""))</f>
        <v/>
      </c>
      <c r="F1014" s="79" t="str">
        <f t="shared" si="77"/>
        <v/>
      </c>
      <c r="G1014" s="101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8"/>
      <c r="U1014" s="218" t="str">
        <f t="shared" si="81"/>
        <v/>
      </c>
      <c r="V1014" s="216" t="s">
        <v>47</v>
      </c>
      <c r="W1014" s="102" t="s">
        <v>167</v>
      </c>
      <c r="X1014" s="102" t="s">
        <v>168</v>
      </c>
      <c r="Y1014" s="103" t="s">
        <v>169</v>
      </c>
      <c r="Z1014" s="103" t="s">
        <v>170</v>
      </c>
      <c r="AA1014" s="103" t="s">
        <v>47</v>
      </c>
      <c r="AB1014" s="103" t="s">
        <v>171</v>
      </c>
      <c r="AC1014" s="104" t="s">
        <v>172</v>
      </c>
    </row>
    <row r="1015" spans="1:29" ht="25.5" customHeight="1" x14ac:dyDescent="0.35">
      <c r="A1015" s="188"/>
      <c r="B1015" s="190"/>
      <c r="C1015" s="99" t="str">
        <f>IF(B1015="","",IF(NOT(ISNUMBER(B1015)),"DATA_PC invalida",IF(AND(ISNUMBER(parametros!$C$2),ISNUMBER(parametros!$D$2),B1015&gt;=parametros!$C$2,B1015&lt;=parametros!$D$2),"C0",IF(AND(ISNUMBER(parametros!$C$3),ISNUMBER(parametros!$D$3),B1015&gt;=parametros!$C$3,B1015&lt;=parametros!$D$3),"C1",IF(AND(ISNUMBER(parametros!$C$4),ISNUMBER(parametros!$D$4),B1015&gt;=parametros!$C$4,B1015&lt;=parametros!$D$4),"C2",IF(AND(ISNUMBER(parametros!$C$5),ISNUMBER(parametros!$D$5),B1015&gt;=parametros!$C$5,B1015&lt;=parametros!$D$5),"C3",IF(AND(ISNUMBER(parametros!$C$6),ISNUMBER(parametros!$D$6),B1015&gt;=parametros!$C$6,B1015&lt;=parametros!$D$6),"C4","Fora dos ciclos")))))))</f>
        <v/>
      </c>
      <c r="D1015" s="100"/>
      <c r="E1015" s="78" t="str">
        <f>IF(C1015="","",IFERROR(VLOOKUP(C1015,parametros!$A$11:$E$15,5,0),""))</f>
        <v/>
      </c>
      <c r="F1015" s="79" t="str">
        <f t="shared" si="77"/>
        <v/>
      </c>
      <c r="G1015" s="101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8"/>
      <c r="U1015" s="218" t="str">
        <f t="shared" si="81"/>
        <v/>
      </c>
      <c r="V1015" s="216" t="s">
        <v>47</v>
      </c>
      <c r="W1015" s="102" t="s">
        <v>167</v>
      </c>
      <c r="X1015" s="102" t="s">
        <v>168</v>
      </c>
      <c r="Y1015" s="103" t="s">
        <v>169</v>
      </c>
      <c r="Z1015" s="103" t="s">
        <v>170</v>
      </c>
      <c r="AA1015" s="103" t="s">
        <v>47</v>
      </c>
      <c r="AB1015" s="103" t="s">
        <v>171</v>
      </c>
      <c r="AC1015" s="104" t="s">
        <v>172</v>
      </c>
    </row>
    <row r="1016" spans="1:29" ht="25.5" customHeight="1" x14ac:dyDescent="0.35">
      <c r="A1016" s="188"/>
      <c r="B1016" s="190"/>
      <c r="C1016" s="99" t="str">
        <f>IF(B1016="","",IF(NOT(ISNUMBER(B1016)),"DATA_PC invalida",IF(AND(ISNUMBER(parametros!$C$2),ISNUMBER(parametros!$D$2),B1016&gt;=parametros!$C$2,B1016&lt;=parametros!$D$2),"C0",IF(AND(ISNUMBER(parametros!$C$3),ISNUMBER(parametros!$D$3),B1016&gt;=parametros!$C$3,B1016&lt;=parametros!$D$3),"C1",IF(AND(ISNUMBER(parametros!$C$4),ISNUMBER(parametros!$D$4),B1016&gt;=parametros!$C$4,B1016&lt;=parametros!$D$4),"C2",IF(AND(ISNUMBER(parametros!$C$5),ISNUMBER(parametros!$D$5),B1016&gt;=parametros!$C$5,B1016&lt;=parametros!$D$5),"C3",IF(AND(ISNUMBER(parametros!$C$6),ISNUMBER(parametros!$D$6),B1016&gt;=parametros!$C$6,B1016&lt;=parametros!$D$6),"C4","Fora dos ciclos")))))))</f>
        <v/>
      </c>
      <c r="D1016" s="100"/>
      <c r="E1016" s="78" t="str">
        <f>IF(C1016="","",IFERROR(VLOOKUP(C1016,parametros!$A$11:$E$15,5,0),""))</f>
        <v/>
      </c>
      <c r="F1016" s="79" t="str">
        <f t="shared" si="77"/>
        <v/>
      </c>
      <c r="G1016" s="101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8"/>
      <c r="U1016" s="218" t="str">
        <f t="shared" si="81"/>
        <v/>
      </c>
      <c r="V1016" s="216" t="s">
        <v>47</v>
      </c>
      <c r="W1016" s="102" t="s">
        <v>167</v>
      </c>
      <c r="X1016" s="102" t="s">
        <v>168</v>
      </c>
      <c r="Y1016" s="103" t="s">
        <v>169</v>
      </c>
      <c r="Z1016" s="103" t="s">
        <v>170</v>
      </c>
      <c r="AA1016" s="103" t="s">
        <v>47</v>
      </c>
      <c r="AB1016" s="103" t="s">
        <v>171</v>
      </c>
      <c r="AC1016" s="104" t="s">
        <v>172</v>
      </c>
    </row>
    <row r="1017" spans="1:29" ht="25.5" customHeight="1" x14ac:dyDescent="0.35">
      <c r="A1017" s="188"/>
      <c r="B1017" s="190"/>
      <c r="C1017" s="99" t="str">
        <f>IF(B1017="","",IF(NOT(ISNUMBER(B1017)),"DATA_PC invalida",IF(AND(ISNUMBER(parametros!$C$2),ISNUMBER(parametros!$D$2),B1017&gt;=parametros!$C$2,B1017&lt;=parametros!$D$2),"C0",IF(AND(ISNUMBER(parametros!$C$3),ISNUMBER(parametros!$D$3),B1017&gt;=parametros!$C$3,B1017&lt;=parametros!$D$3),"C1",IF(AND(ISNUMBER(parametros!$C$4),ISNUMBER(parametros!$D$4),B1017&gt;=parametros!$C$4,B1017&lt;=parametros!$D$4),"C2",IF(AND(ISNUMBER(parametros!$C$5),ISNUMBER(parametros!$D$5),B1017&gt;=parametros!$C$5,B1017&lt;=parametros!$D$5),"C3",IF(AND(ISNUMBER(parametros!$C$6),ISNUMBER(parametros!$D$6),B1017&gt;=parametros!$C$6,B1017&lt;=parametros!$D$6),"C4","Fora dos ciclos")))))))</f>
        <v/>
      </c>
      <c r="D1017" s="100"/>
      <c r="E1017" s="78" t="str">
        <f>IF(C1017="","",IFERROR(VLOOKUP(C1017,parametros!$A$11:$E$15,5,0),""))</f>
        <v/>
      </c>
      <c r="F1017" s="79" t="str">
        <f t="shared" si="77"/>
        <v/>
      </c>
      <c r="G1017" s="101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8"/>
      <c r="U1017" s="218" t="str">
        <f t="shared" si="81"/>
        <v/>
      </c>
      <c r="V1017" s="216" t="s">
        <v>47</v>
      </c>
      <c r="W1017" s="102" t="s">
        <v>167</v>
      </c>
      <c r="X1017" s="102" t="s">
        <v>168</v>
      </c>
      <c r="Y1017" s="103" t="s">
        <v>169</v>
      </c>
      <c r="Z1017" s="103" t="s">
        <v>170</v>
      </c>
      <c r="AA1017" s="103" t="s">
        <v>47</v>
      </c>
      <c r="AB1017" s="103" t="s">
        <v>171</v>
      </c>
      <c r="AC1017" s="104" t="s">
        <v>172</v>
      </c>
    </row>
    <row r="1018" spans="1:29" ht="25.5" customHeight="1" x14ac:dyDescent="0.35">
      <c r="A1018" s="188"/>
      <c r="B1018" s="190"/>
      <c r="C1018" s="99" t="str">
        <f>IF(B1018="","",IF(NOT(ISNUMBER(B1018)),"DATA_PC invalida",IF(AND(ISNUMBER(parametros!$C$2),ISNUMBER(parametros!$D$2),B1018&gt;=parametros!$C$2,B1018&lt;=parametros!$D$2),"C0",IF(AND(ISNUMBER(parametros!$C$3),ISNUMBER(parametros!$D$3),B1018&gt;=parametros!$C$3,B1018&lt;=parametros!$D$3),"C1",IF(AND(ISNUMBER(parametros!$C$4),ISNUMBER(parametros!$D$4),B1018&gt;=parametros!$C$4,B1018&lt;=parametros!$D$4),"C2",IF(AND(ISNUMBER(parametros!$C$5),ISNUMBER(parametros!$D$5),B1018&gt;=parametros!$C$5,B1018&lt;=parametros!$D$5),"C3",IF(AND(ISNUMBER(parametros!$C$6),ISNUMBER(parametros!$D$6),B1018&gt;=parametros!$C$6,B1018&lt;=parametros!$D$6),"C4","Fora dos ciclos")))))))</f>
        <v/>
      </c>
      <c r="D1018" s="100"/>
      <c r="E1018" s="78" t="str">
        <f>IF(C1018="","",IFERROR(VLOOKUP(C1018,parametros!$A$11:$E$15,5,0),""))</f>
        <v/>
      </c>
      <c r="F1018" s="79" t="str">
        <f t="shared" si="77"/>
        <v/>
      </c>
      <c r="G1018" s="101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8"/>
      <c r="U1018" s="218" t="str">
        <f t="shared" si="81"/>
        <v/>
      </c>
      <c r="V1018" s="216" t="s">
        <v>47</v>
      </c>
      <c r="W1018" s="102" t="s">
        <v>167</v>
      </c>
      <c r="X1018" s="102" t="s">
        <v>168</v>
      </c>
      <c r="Y1018" s="103" t="s">
        <v>169</v>
      </c>
      <c r="Z1018" s="103" t="s">
        <v>170</v>
      </c>
      <c r="AA1018" s="103" t="s">
        <v>47</v>
      </c>
      <c r="AB1018" s="103" t="s">
        <v>171</v>
      </c>
      <c r="AC1018" s="104" t="s">
        <v>172</v>
      </c>
    </row>
    <row r="1019" spans="1:29" ht="25.5" customHeight="1" x14ac:dyDescent="0.35">
      <c r="A1019" s="188"/>
      <c r="B1019" s="190"/>
      <c r="C1019" s="99" t="str">
        <f>IF(B1019="","",IF(NOT(ISNUMBER(B1019)),"DATA_PC invalida",IF(AND(ISNUMBER(parametros!$C$2),ISNUMBER(parametros!$D$2),B1019&gt;=parametros!$C$2,B1019&lt;=parametros!$D$2),"C0",IF(AND(ISNUMBER(parametros!$C$3),ISNUMBER(parametros!$D$3),B1019&gt;=parametros!$C$3,B1019&lt;=parametros!$D$3),"C1",IF(AND(ISNUMBER(parametros!$C$4),ISNUMBER(parametros!$D$4),B1019&gt;=parametros!$C$4,B1019&lt;=parametros!$D$4),"C2",IF(AND(ISNUMBER(parametros!$C$5),ISNUMBER(parametros!$D$5),B1019&gt;=parametros!$C$5,B1019&lt;=parametros!$D$5),"C3",IF(AND(ISNUMBER(parametros!$C$6),ISNUMBER(parametros!$D$6),B1019&gt;=parametros!$C$6,B1019&lt;=parametros!$D$6),"C4","Fora dos ciclos")))))))</f>
        <v/>
      </c>
      <c r="D1019" s="100"/>
      <c r="E1019" s="78" t="str">
        <f>IF(C1019="","",IFERROR(VLOOKUP(C1019,parametros!$A$11:$E$15,5,0),""))</f>
        <v/>
      </c>
      <c r="F1019" s="79" t="str">
        <f t="shared" si="77"/>
        <v/>
      </c>
      <c r="G1019" s="101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8"/>
      <c r="U1019" s="218" t="str">
        <f t="shared" si="81"/>
        <v/>
      </c>
      <c r="V1019" s="216" t="s">
        <v>47</v>
      </c>
      <c r="W1019" s="102" t="s">
        <v>167</v>
      </c>
      <c r="X1019" s="102" t="s">
        <v>168</v>
      </c>
      <c r="Y1019" s="103" t="s">
        <v>169</v>
      </c>
      <c r="Z1019" s="103" t="s">
        <v>170</v>
      </c>
      <c r="AA1019" s="103" t="s">
        <v>47</v>
      </c>
      <c r="AB1019" s="103" t="s">
        <v>171</v>
      </c>
      <c r="AC1019" s="104" t="s">
        <v>172</v>
      </c>
    </row>
    <row r="1020" spans="1:29" ht="25.5" customHeight="1" x14ac:dyDescent="0.35">
      <c r="A1020" s="188"/>
      <c r="B1020" s="190"/>
      <c r="C1020" s="99" t="str">
        <f>IF(B1020="","",IF(NOT(ISNUMBER(B1020)),"DATA_PC invalida",IF(AND(ISNUMBER(parametros!$C$2),ISNUMBER(parametros!$D$2),B1020&gt;=parametros!$C$2,B1020&lt;=parametros!$D$2),"C0",IF(AND(ISNUMBER(parametros!$C$3),ISNUMBER(parametros!$D$3),B1020&gt;=parametros!$C$3,B1020&lt;=parametros!$D$3),"C1",IF(AND(ISNUMBER(parametros!$C$4),ISNUMBER(parametros!$D$4),B1020&gt;=parametros!$C$4,B1020&lt;=parametros!$D$4),"C2",IF(AND(ISNUMBER(parametros!$C$5),ISNUMBER(parametros!$D$5),B1020&gt;=parametros!$C$5,B1020&lt;=parametros!$D$5),"C3",IF(AND(ISNUMBER(parametros!$C$6),ISNUMBER(parametros!$D$6),B1020&gt;=parametros!$C$6,B1020&lt;=parametros!$D$6),"C4","Fora dos ciclos")))))))</f>
        <v/>
      </c>
      <c r="D1020" s="100"/>
      <c r="E1020" s="78" t="str">
        <f>IF(C1020="","",IFERROR(VLOOKUP(C1020,parametros!$A$11:$E$15,5,0),""))</f>
        <v/>
      </c>
      <c r="F1020" s="79" t="str">
        <f t="shared" si="77"/>
        <v/>
      </c>
      <c r="G1020" s="101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8"/>
      <c r="U1020" s="218" t="str">
        <f t="shared" si="81"/>
        <v/>
      </c>
      <c r="V1020" s="216" t="s">
        <v>47</v>
      </c>
      <c r="W1020" s="102" t="s">
        <v>167</v>
      </c>
      <c r="X1020" s="102" t="s">
        <v>168</v>
      </c>
      <c r="Y1020" s="103" t="s">
        <v>169</v>
      </c>
      <c r="Z1020" s="103" t="s">
        <v>170</v>
      </c>
      <c r="AA1020" s="103" t="s">
        <v>47</v>
      </c>
      <c r="AB1020" s="103" t="s">
        <v>171</v>
      </c>
      <c r="AC1020" s="104" t="s">
        <v>172</v>
      </c>
    </row>
    <row r="1021" spans="1:29" ht="25.5" customHeight="1" x14ac:dyDescent="0.35">
      <c r="A1021" s="188"/>
      <c r="B1021" s="190"/>
      <c r="C1021" s="99" t="str">
        <f>IF(B1021="","",IF(NOT(ISNUMBER(B1021)),"DATA_PC invalida",IF(AND(ISNUMBER(parametros!$C$2),ISNUMBER(parametros!$D$2),B1021&gt;=parametros!$C$2,B1021&lt;=parametros!$D$2),"C0",IF(AND(ISNUMBER(parametros!$C$3),ISNUMBER(parametros!$D$3),B1021&gt;=parametros!$C$3,B1021&lt;=parametros!$D$3),"C1",IF(AND(ISNUMBER(parametros!$C$4),ISNUMBER(parametros!$D$4),B1021&gt;=parametros!$C$4,B1021&lt;=parametros!$D$4),"C2",IF(AND(ISNUMBER(parametros!$C$5),ISNUMBER(parametros!$D$5),B1021&gt;=parametros!$C$5,B1021&lt;=parametros!$D$5),"C3",IF(AND(ISNUMBER(parametros!$C$6),ISNUMBER(parametros!$D$6),B1021&gt;=parametros!$C$6,B1021&lt;=parametros!$D$6),"C4","Fora dos ciclos")))))))</f>
        <v/>
      </c>
      <c r="D1021" s="100"/>
      <c r="E1021" s="78" t="str">
        <f>IF(C1021="","",IFERROR(VLOOKUP(C1021,parametros!$A$11:$E$15,5,0),""))</f>
        <v/>
      </c>
      <c r="F1021" s="79" t="str">
        <f t="shared" si="77"/>
        <v/>
      </c>
      <c r="G1021" s="101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8"/>
      <c r="U1021" s="218" t="str">
        <f t="shared" si="81"/>
        <v/>
      </c>
      <c r="V1021" s="216" t="s">
        <v>47</v>
      </c>
      <c r="W1021" s="102" t="s">
        <v>167</v>
      </c>
      <c r="X1021" s="102" t="s">
        <v>168</v>
      </c>
      <c r="Y1021" s="103" t="s">
        <v>169</v>
      </c>
      <c r="Z1021" s="103" t="s">
        <v>170</v>
      </c>
      <c r="AA1021" s="103" t="s">
        <v>47</v>
      </c>
      <c r="AB1021" s="103" t="s">
        <v>171</v>
      </c>
      <c r="AC1021" s="104" t="s">
        <v>172</v>
      </c>
    </row>
    <row r="1022" spans="1:29" ht="25.5" customHeight="1" x14ac:dyDescent="0.35">
      <c r="A1022" s="188"/>
      <c r="B1022" s="190"/>
      <c r="C1022" s="99" t="str">
        <f>IF(B1022="","",IF(NOT(ISNUMBER(B1022)),"DATA_PC invalida",IF(AND(ISNUMBER(parametros!$C$2),ISNUMBER(parametros!$D$2),B1022&gt;=parametros!$C$2,B1022&lt;=parametros!$D$2),"C0",IF(AND(ISNUMBER(parametros!$C$3),ISNUMBER(parametros!$D$3),B1022&gt;=parametros!$C$3,B1022&lt;=parametros!$D$3),"C1",IF(AND(ISNUMBER(parametros!$C$4),ISNUMBER(parametros!$D$4),B1022&gt;=parametros!$C$4,B1022&lt;=parametros!$D$4),"C2",IF(AND(ISNUMBER(parametros!$C$5),ISNUMBER(parametros!$D$5),B1022&gt;=parametros!$C$5,B1022&lt;=parametros!$D$5),"C3",IF(AND(ISNUMBER(parametros!$C$6),ISNUMBER(parametros!$D$6),B1022&gt;=parametros!$C$6,B1022&lt;=parametros!$D$6),"C4","Fora dos ciclos")))))))</f>
        <v/>
      </c>
      <c r="D1022" s="100"/>
      <c r="E1022" s="78" t="str">
        <f>IF(C1022="","",IFERROR(VLOOKUP(C1022,parametros!$A$11:$E$15,5,0),""))</f>
        <v/>
      </c>
      <c r="F1022" s="79" t="str">
        <f t="shared" si="77"/>
        <v/>
      </c>
      <c r="G1022" s="101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8"/>
      <c r="U1022" s="218" t="str">
        <f t="shared" si="81"/>
        <v/>
      </c>
      <c r="V1022" s="216" t="s">
        <v>47</v>
      </c>
      <c r="W1022" s="102" t="s">
        <v>167</v>
      </c>
      <c r="X1022" s="102" t="s">
        <v>168</v>
      </c>
      <c r="Y1022" s="103" t="s">
        <v>169</v>
      </c>
      <c r="Z1022" s="103" t="s">
        <v>170</v>
      </c>
      <c r="AA1022" s="103" t="s">
        <v>47</v>
      </c>
      <c r="AB1022" s="103" t="s">
        <v>171</v>
      </c>
      <c r="AC1022" s="104" t="s">
        <v>172</v>
      </c>
    </row>
    <row r="1023" spans="1:29" ht="25.5" customHeight="1" x14ac:dyDescent="0.35">
      <c r="A1023" s="188"/>
      <c r="B1023" s="190"/>
      <c r="C1023" s="99" t="str">
        <f>IF(B1023="","",IF(NOT(ISNUMBER(B1023)),"DATA_PC invalida",IF(AND(ISNUMBER(parametros!$C$2),ISNUMBER(parametros!$D$2),B1023&gt;=parametros!$C$2,B1023&lt;=parametros!$D$2),"C0",IF(AND(ISNUMBER(parametros!$C$3),ISNUMBER(parametros!$D$3),B1023&gt;=parametros!$C$3,B1023&lt;=parametros!$D$3),"C1",IF(AND(ISNUMBER(parametros!$C$4),ISNUMBER(parametros!$D$4),B1023&gt;=parametros!$C$4,B1023&lt;=parametros!$D$4),"C2",IF(AND(ISNUMBER(parametros!$C$5),ISNUMBER(parametros!$D$5),B1023&gt;=parametros!$C$5,B1023&lt;=parametros!$D$5),"C3",IF(AND(ISNUMBER(parametros!$C$6),ISNUMBER(parametros!$D$6),B1023&gt;=parametros!$C$6,B1023&lt;=parametros!$D$6),"C4","Fora dos ciclos")))))))</f>
        <v/>
      </c>
      <c r="D1023" s="100"/>
      <c r="E1023" s="78" t="str">
        <f>IF(C1023="","",IFERROR(VLOOKUP(C1023,parametros!$A$11:$E$15,5,0),""))</f>
        <v/>
      </c>
      <c r="F1023" s="79" t="str">
        <f t="shared" si="77"/>
        <v/>
      </c>
      <c r="G1023" s="101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8"/>
      <c r="U1023" s="218" t="str">
        <f t="shared" si="81"/>
        <v/>
      </c>
      <c r="V1023" s="216" t="s">
        <v>47</v>
      </c>
      <c r="W1023" s="102" t="s">
        <v>167</v>
      </c>
      <c r="X1023" s="102" t="s">
        <v>168</v>
      </c>
      <c r="Y1023" s="103" t="s">
        <v>169</v>
      </c>
      <c r="Z1023" s="103" t="s">
        <v>170</v>
      </c>
      <c r="AA1023" s="103" t="s">
        <v>47</v>
      </c>
      <c r="AB1023" s="103" t="s">
        <v>171</v>
      </c>
      <c r="AC1023" s="104" t="s">
        <v>172</v>
      </c>
    </row>
    <row r="1024" spans="1:29" ht="25.5" customHeight="1" x14ac:dyDescent="0.35">
      <c r="A1024" s="188"/>
      <c r="B1024" s="190"/>
      <c r="C1024" s="99" t="str">
        <f>IF(B1024="","",IF(NOT(ISNUMBER(B1024)),"DATA_PC invalida",IF(AND(ISNUMBER(parametros!$C$2),ISNUMBER(parametros!$D$2),B1024&gt;=parametros!$C$2,B1024&lt;=parametros!$D$2),"C0",IF(AND(ISNUMBER(parametros!$C$3),ISNUMBER(parametros!$D$3),B1024&gt;=parametros!$C$3,B1024&lt;=parametros!$D$3),"C1",IF(AND(ISNUMBER(parametros!$C$4),ISNUMBER(parametros!$D$4),B1024&gt;=parametros!$C$4,B1024&lt;=parametros!$D$4),"C2",IF(AND(ISNUMBER(parametros!$C$5),ISNUMBER(parametros!$D$5),B1024&gt;=parametros!$C$5,B1024&lt;=parametros!$D$5),"C3",IF(AND(ISNUMBER(parametros!$C$6),ISNUMBER(parametros!$D$6),B1024&gt;=parametros!$C$6,B1024&lt;=parametros!$D$6),"C4","Fora dos ciclos")))))))</f>
        <v/>
      </c>
      <c r="D1024" s="100"/>
      <c r="E1024" s="78" t="str">
        <f>IF(C1024="","",IFERROR(VLOOKUP(C1024,parametros!$A$11:$E$15,5,0),""))</f>
        <v/>
      </c>
      <c r="F1024" s="79" t="str">
        <f t="shared" si="77"/>
        <v/>
      </c>
      <c r="G1024" s="101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8"/>
      <c r="U1024" s="218" t="str">
        <f t="shared" si="81"/>
        <v/>
      </c>
      <c r="V1024" s="216" t="s">
        <v>47</v>
      </c>
      <c r="W1024" s="102" t="s">
        <v>167</v>
      </c>
      <c r="X1024" s="102" t="s">
        <v>168</v>
      </c>
      <c r="Y1024" s="103" t="s">
        <v>169</v>
      </c>
      <c r="Z1024" s="103" t="s">
        <v>170</v>
      </c>
      <c r="AA1024" s="103" t="s">
        <v>47</v>
      </c>
      <c r="AB1024" s="103" t="s">
        <v>171</v>
      </c>
      <c r="AC1024" s="104" t="s">
        <v>172</v>
      </c>
    </row>
    <row r="1025" spans="1:29" ht="25.5" customHeight="1" x14ac:dyDescent="0.35">
      <c r="A1025" s="188"/>
      <c r="B1025" s="190"/>
      <c r="C1025" s="99" t="str">
        <f>IF(B1025="","",IF(NOT(ISNUMBER(B1025)),"DATA_PC invalida",IF(AND(ISNUMBER(parametros!$C$2),ISNUMBER(parametros!$D$2),B1025&gt;=parametros!$C$2,B1025&lt;=parametros!$D$2),"C0",IF(AND(ISNUMBER(parametros!$C$3),ISNUMBER(parametros!$D$3),B1025&gt;=parametros!$C$3,B1025&lt;=parametros!$D$3),"C1",IF(AND(ISNUMBER(parametros!$C$4),ISNUMBER(parametros!$D$4),B1025&gt;=parametros!$C$4,B1025&lt;=parametros!$D$4),"C2",IF(AND(ISNUMBER(parametros!$C$5),ISNUMBER(parametros!$D$5),B1025&gt;=parametros!$C$5,B1025&lt;=parametros!$D$5),"C3",IF(AND(ISNUMBER(parametros!$C$6),ISNUMBER(parametros!$D$6),B1025&gt;=parametros!$C$6,B1025&lt;=parametros!$D$6),"C4","Fora dos ciclos")))))))</f>
        <v/>
      </c>
      <c r="D1025" s="100"/>
      <c r="E1025" s="78" t="str">
        <f>IF(C1025="","",IFERROR(VLOOKUP(C1025,parametros!$A$11:$E$15,5,0),""))</f>
        <v/>
      </c>
      <c r="F1025" s="79" t="str">
        <f t="shared" si="77"/>
        <v/>
      </c>
      <c r="G1025" s="101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8"/>
      <c r="U1025" s="218" t="str">
        <f t="shared" si="81"/>
        <v/>
      </c>
      <c r="V1025" s="216" t="s">
        <v>47</v>
      </c>
      <c r="W1025" s="102" t="s">
        <v>167</v>
      </c>
      <c r="X1025" s="102" t="s">
        <v>168</v>
      </c>
      <c r="Y1025" s="103" t="s">
        <v>169</v>
      </c>
      <c r="Z1025" s="103" t="s">
        <v>170</v>
      </c>
      <c r="AA1025" s="103" t="s">
        <v>47</v>
      </c>
      <c r="AB1025" s="103" t="s">
        <v>171</v>
      </c>
      <c r="AC1025" s="104" t="s">
        <v>172</v>
      </c>
    </row>
    <row r="1026" spans="1:29" ht="25.5" customHeight="1" x14ac:dyDescent="0.35">
      <c r="A1026" s="188"/>
      <c r="B1026" s="190"/>
      <c r="C1026" s="99" t="str">
        <f>IF(B1026="","",IF(NOT(ISNUMBER(B1026)),"DATA_PC invalida",IF(AND(ISNUMBER(parametros!$C$2),ISNUMBER(parametros!$D$2),B1026&gt;=parametros!$C$2,B1026&lt;=parametros!$D$2),"C0",IF(AND(ISNUMBER(parametros!$C$3),ISNUMBER(parametros!$D$3),B1026&gt;=parametros!$C$3,B1026&lt;=parametros!$D$3),"C1",IF(AND(ISNUMBER(parametros!$C$4),ISNUMBER(parametros!$D$4),B1026&gt;=parametros!$C$4,B1026&lt;=parametros!$D$4),"C2",IF(AND(ISNUMBER(parametros!$C$5),ISNUMBER(parametros!$D$5),B1026&gt;=parametros!$C$5,B1026&lt;=parametros!$D$5),"C3",IF(AND(ISNUMBER(parametros!$C$6),ISNUMBER(parametros!$D$6),B1026&gt;=parametros!$C$6,B1026&lt;=parametros!$D$6),"C4","Fora dos ciclos")))))))</f>
        <v/>
      </c>
      <c r="D1026" s="100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101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8"/>
      <c r="U1026" s="218" t="str">
        <f t="shared" ref="U1026:U1089" si="86">IF(OR($D1026="",$H1026=""),"",ROUND($D1026+$H1026,2))</f>
        <v/>
      </c>
      <c r="V1026" s="216" t="s">
        <v>47</v>
      </c>
      <c r="W1026" s="102" t="s">
        <v>167</v>
      </c>
      <c r="X1026" s="102" t="s">
        <v>168</v>
      </c>
      <c r="Y1026" s="103" t="s">
        <v>169</v>
      </c>
      <c r="Z1026" s="103" t="s">
        <v>170</v>
      </c>
      <c r="AA1026" s="103" t="s">
        <v>47</v>
      </c>
      <c r="AB1026" s="103" t="s">
        <v>171</v>
      </c>
      <c r="AC1026" s="104" t="s">
        <v>172</v>
      </c>
    </row>
    <row r="1027" spans="1:29" ht="25.5" customHeight="1" x14ac:dyDescent="0.35">
      <c r="A1027" s="188"/>
      <c r="B1027" s="190"/>
      <c r="C1027" s="99" t="str">
        <f>IF(B1027="","",IF(NOT(ISNUMBER(B1027)),"DATA_PC invalida",IF(AND(ISNUMBER(parametros!$C$2),ISNUMBER(parametros!$D$2),B1027&gt;=parametros!$C$2,B1027&lt;=parametros!$D$2),"C0",IF(AND(ISNUMBER(parametros!$C$3),ISNUMBER(parametros!$D$3),B1027&gt;=parametros!$C$3,B1027&lt;=parametros!$D$3),"C1",IF(AND(ISNUMBER(parametros!$C$4),ISNUMBER(parametros!$D$4),B1027&gt;=parametros!$C$4,B1027&lt;=parametros!$D$4),"C2",IF(AND(ISNUMBER(parametros!$C$5),ISNUMBER(parametros!$D$5),B1027&gt;=parametros!$C$5,B1027&lt;=parametros!$D$5),"C3",IF(AND(ISNUMBER(parametros!$C$6),ISNUMBER(parametros!$D$6),B1027&gt;=parametros!$C$6,B1027&lt;=parametros!$D$6),"C4","Fora dos ciclos")))))))</f>
        <v/>
      </c>
      <c r="D1027" s="100"/>
      <c r="E1027" s="78" t="str">
        <f>IF(C1027="","",IFERROR(VLOOKUP(C1027,parametros!$A$11:$E$15,5,0),""))</f>
        <v/>
      </c>
      <c r="F1027" s="79" t="str">
        <f t="shared" si="82"/>
        <v/>
      </c>
      <c r="G1027" s="101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8"/>
      <c r="U1027" s="218" t="str">
        <f t="shared" si="86"/>
        <v/>
      </c>
      <c r="V1027" s="216" t="s">
        <v>47</v>
      </c>
      <c r="W1027" s="102" t="s">
        <v>167</v>
      </c>
      <c r="X1027" s="102" t="s">
        <v>168</v>
      </c>
      <c r="Y1027" s="103" t="s">
        <v>169</v>
      </c>
      <c r="Z1027" s="103" t="s">
        <v>170</v>
      </c>
      <c r="AA1027" s="103" t="s">
        <v>47</v>
      </c>
      <c r="AB1027" s="103" t="s">
        <v>171</v>
      </c>
      <c r="AC1027" s="104" t="s">
        <v>172</v>
      </c>
    </row>
    <row r="1028" spans="1:29" ht="25.5" customHeight="1" x14ac:dyDescent="0.35">
      <c r="A1028" s="188"/>
      <c r="B1028" s="190"/>
      <c r="C1028" s="99" t="str">
        <f>IF(B1028="","",IF(NOT(ISNUMBER(B1028)),"DATA_PC invalida",IF(AND(ISNUMBER(parametros!$C$2),ISNUMBER(parametros!$D$2),B1028&gt;=parametros!$C$2,B1028&lt;=parametros!$D$2),"C0",IF(AND(ISNUMBER(parametros!$C$3),ISNUMBER(parametros!$D$3),B1028&gt;=parametros!$C$3,B1028&lt;=parametros!$D$3),"C1",IF(AND(ISNUMBER(parametros!$C$4),ISNUMBER(parametros!$D$4),B1028&gt;=parametros!$C$4,B1028&lt;=parametros!$D$4),"C2",IF(AND(ISNUMBER(parametros!$C$5),ISNUMBER(parametros!$D$5),B1028&gt;=parametros!$C$5,B1028&lt;=parametros!$D$5),"C3",IF(AND(ISNUMBER(parametros!$C$6),ISNUMBER(parametros!$D$6),B1028&gt;=parametros!$C$6,B1028&lt;=parametros!$D$6),"C4","Fora dos ciclos")))))))</f>
        <v/>
      </c>
      <c r="D1028" s="100"/>
      <c r="E1028" s="78" t="str">
        <f>IF(C1028="","",IFERROR(VLOOKUP(C1028,parametros!$A$11:$E$15,5,0),""))</f>
        <v/>
      </c>
      <c r="F1028" s="79" t="str">
        <f t="shared" si="82"/>
        <v/>
      </c>
      <c r="G1028" s="101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8"/>
      <c r="U1028" s="218" t="str">
        <f t="shared" si="86"/>
        <v/>
      </c>
      <c r="V1028" s="216" t="s">
        <v>47</v>
      </c>
      <c r="W1028" s="102" t="s">
        <v>167</v>
      </c>
      <c r="X1028" s="102" t="s">
        <v>168</v>
      </c>
      <c r="Y1028" s="103" t="s">
        <v>169</v>
      </c>
      <c r="Z1028" s="103" t="s">
        <v>170</v>
      </c>
      <c r="AA1028" s="103" t="s">
        <v>47</v>
      </c>
      <c r="AB1028" s="103" t="s">
        <v>171</v>
      </c>
      <c r="AC1028" s="104" t="s">
        <v>172</v>
      </c>
    </row>
    <row r="1029" spans="1:29" ht="25.5" customHeight="1" x14ac:dyDescent="0.35">
      <c r="A1029" s="188"/>
      <c r="B1029" s="190"/>
      <c r="C1029" s="99" t="str">
        <f>IF(B1029="","",IF(NOT(ISNUMBER(B1029)),"DATA_PC invalida",IF(AND(ISNUMBER(parametros!$C$2),ISNUMBER(parametros!$D$2),B1029&gt;=parametros!$C$2,B1029&lt;=parametros!$D$2),"C0",IF(AND(ISNUMBER(parametros!$C$3),ISNUMBER(parametros!$D$3),B1029&gt;=parametros!$C$3,B1029&lt;=parametros!$D$3),"C1",IF(AND(ISNUMBER(parametros!$C$4),ISNUMBER(parametros!$D$4),B1029&gt;=parametros!$C$4,B1029&lt;=parametros!$D$4),"C2",IF(AND(ISNUMBER(parametros!$C$5),ISNUMBER(parametros!$D$5),B1029&gt;=parametros!$C$5,B1029&lt;=parametros!$D$5),"C3",IF(AND(ISNUMBER(parametros!$C$6),ISNUMBER(parametros!$D$6),B1029&gt;=parametros!$C$6,B1029&lt;=parametros!$D$6),"C4","Fora dos ciclos")))))))</f>
        <v/>
      </c>
      <c r="D1029" s="100"/>
      <c r="E1029" s="78" t="str">
        <f>IF(C1029="","",IFERROR(VLOOKUP(C1029,parametros!$A$11:$E$15,5,0),""))</f>
        <v/>
      </c>
      <c r="F1029" s="79" t="str">
        <f t="shared" si="82"/>
        <v/>
      </c>
      <c r="G1029" s="101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8"/>
      <c r="U1029" s="218" t="str">
        <f t="shared" si="86"/>
        <v/>
      </c>
      <c r="V1029" s="216" t="s">
        <v>47</v>
      </c>
      <c r="W1029" s="102" t="s">
        <v>167</v>
      </c>
      <c r="X1029" s="102" t="s">
        <v>168</v>
      </c>
      <c r="Y1029" s="103" t="s">
        <v>169</v>
      </c>
      <c r="Z1029" s="103" t="s">
        <v>170</v>
      </c>
      <c r="AA1029" s="103" t="s">
        <v>47</v>
      </c>
      <c r="AB1029" s="103" t="s">
        <v>171</v>
      </c>
      <c r="AC1029" s="104" t="s">
        <v>172</v>
      </c>
    </row>
    <row r="1030" spans="1:29" ht="25.5" customHeight="1" x14ac:dyDescent="0.35">
      <c r="A1030" s="188"/>
      <c r="B1030" s="190"/>
      <c r="C1030" s="99" t="str">
        <f>IF(B1030="","",IF(NOT(ISNUMBER(B1030)),"DATA_PC invalida",IF(AND(ISNUMBER(parametros!$C$2),ISNUMBER(parametros!$D$2),B1030&gt;=parametros!$C$2,B1030&lt;=parametros!$D$2),"C0",IF(AND(ISNUMBER(parametros!$C$3),ISNUMBER(parametros!$D$3),B1030&gt;=parametros!$C$3,B1030&lt;=parametros!$D$3),"C1",IF(AND(ISNUMBER(parametros!$C$4),ISNUMBER(parametros!$D$4),B1030&gt;=parametros!$C$4,B1030&lt;=parametros!$D$4),"C2",IF(AND(ISNUMBER(parametros!$C$5),ISNUMBER(parametros!$D$5),B1030&gt;=parametros!$C$5,B1030&lt;=parametros!$D$5),"C3",IF(AND(ISNUMBER(parametros!$C$6),ISNUMBER(parametros!$D$6),B1030&gt;=parametros!$C$6,B1030&lt;=parametros!$D$6),"C4","Fora dos ciclos")))))))</f>
        <v/>
      </c>
      <c r="D1030" s="100"/>
      <c r="E1030" s="78" t="str">
        <f>IF(C1030="","",IFERROR(VLOOKUP(C1030,parametros!$A$11:$E$15,5,0),""))</f>
        <v/>
      </c>
      <c r="F1030" s="79" t="str">
        <f t="shared" si="82"/>
        <v/>
      </c>
      <c r="G1030" s="101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8"/>
      <c r="U1030" s="218" t="str">
        <f t="shared" si="86"/>
        <v/>
      </c>
      <c r="V1030" s="216" t="s">
        <v>47</v>
      </c>
      <c r="W1030" s="102" t="s">
        <v>167</v>
      </c>
      <c r="X1030" s="102" t="s">
        <v>168</v>
      </c>
      <c r="Y1030" s="103" t="s">
        <v>169</v>
      </c>
      <c r="Z1030" s="103" t="s">
        <v>170</v>
      </c>
      <c r="AA1030" s="103" t="s">
        <v>47</v>
      </c>
      <c r="AB1030" s="103" t="s">
        <v>171</v>
      </c>
      <c r="AC1030" s="104" t="s">
        <v>172</v>
      </c>
    </row>
    <row r="1031" spans="1:29" ht="25.5" customHeight="1" x14ac:dyDescent="0.35">
      <c r="A1031" s="188"/>
      <c r="B1031" s="190"/>
      <c r="C1031" s="99" t="str">
        <f>IF(B1031="","",IF(NOT(ISNUMBER(B1031)),"DATA_PC invalida",IF(AND(ISNUMBER(parametros!$C$2),ISNUMBER(parametros!$D$2),B1031&gt;=parametros!$C$2,B1031&lt;=parametros!$D$2),"C0",IF(AND(ISNUMBER(parametros!$C$3),ISNUMBER(parametros!$D$3),B1031&gt;=parametros!$C$3,B1031&lt;=parametros!$D$3),"C1",IF(AND(ISNUMBER(parametros!$C$4),ISNUMBER(parametros!$D$4),B1031&gt;=parametros!$C$4,B1031&lt;=parametros!$D$4),"C2",IF(AND(ISNUMBER(parametros!$C$5),ISNUMBER(parametros!$D$5),B1031&gt;=parametros!$C$5,B1031&lt;=parametros!$D$5),"C3",IF(AND(ISNUMBER(parametros!$C$6),ISNUMBER(parametros!$D$6),B1031&gt;=parametros!$C$6,B1031&lt;=parametros!$D$6),"C4","Fora dos ciclos")))))))</f>
        <v/>
      </c>
      <c r="D1031" s="100"/>
      <c r="E1031" s="78" t="str">
        <f>IF(C1031="","",IFERROR(VLOOKUP(C1031,parametros!$A$11:$E$15,5,0),""))</f>
        <v/>
      </c>
      <c r="F1031" s="79" t="str">
        <f t="shared" si="82"/>
        <v/>
      </c>
      <c r="G1031" s="101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8"/>
      <c r="U1031" s="218" t="str">
        <f t="shared" si="86"/>
        <v/>
      </c>
      <c r="V1031" s="216" t="s">
        <v>47</v>
      </c>
      <c r="W1031" s="102" t="s">
        <v>167</v>
      </c>
      <c r="X1031" s="102" t="s">
        <v>168</v>
      </c>
      <c r="Y1031" s="103" t="s">
        <v>169</v>
      </c>
      <c r="Z1031" s="103" t="s">
        <v>170</v>
      </c>
      <c r="AA1031" s="103" t="s">
        <v>47</v>
      </c>
      <c r="AB1031" s="103" t="s">
        <v>171</v>
      </c>
      <c r="AC1031" s="104" t="s">
        <v>172</v>
      </c>
    </row>
    <row r="1032" spans="1:29" ht="25.5" customHeight="1" x14ac:dyDescent="0.35">
      <c r="A1032" s="188"/>
      <c r="B1032" s="190"/>
      <c r="C1032" s="99" t="str">
        <f>IF(B1032="","",IF(NOT(ISNUMBER(B1032)),"DATA_PC invalida",IF(AND(ISNUMBER(parametros!$C$2),ISNUMBER(parametros!$D$2),B1032&gt;=parametros!$C$2,B1032&lt;=parametros!$D$2),"C0",IF(AND(ISNUMBER(parametros!$C$3),ISNUMBER(parametros!$D$3),B1032&gt;=parametros!$C$3,B1032&lt;=parametros!$D$3),"C1",IF(AND(ISNUMBER(parametros!$C$4),ISNUMBER(parametros!$D$4),B1032&gt;=parametros!$C$4,B1032&lt;=parametros!$D$4),"C2",IF(AND(ISNUMBER(parametros!$C$5),ISNUMBER(parametros!$D$5),B1032&gt;=parametros!$C$5,B1032&lt;=parametros!$D$5),"C3",IF(AND(ISNUMBER(parametros!$C$6),ISNUMBER(parametros!$D$6),B1032&gt;=parametros!$C$6,B1032&lt;=parametros!$D$6),"C4","Fora dos ciclos")))))))</f>
        <v/>
      </c>
      <c r="D1032" s="100"/>
      <c r="E1032" s="78" t="str">
        <f>IF(C1032="","",IFERROR(VLOOKUP(C1032,parametros!$A$11:$E$15,5,0),""))</f>
        <v/>
      </c>
      <c r="F1032" s="79" t="str">
        <f t="shared" si="82"/>
        <v/>
      </c>
      <c r="G1032" s="101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8"/>
      <c r="U1032" s="218" t="str">
        <f t="shared" si="86"/>
        <v/>
      </c>
      <c r="V1032" s="216" t="s">
        <v>47</v>
      </c>
      <c r="W1032" s="102" t="s">
        <v>167</v>
      </c>
      <c r="X1032" s="102" t="s">
        <v>168</v>
      </c>
      <c r="Y1032" s="103" t="s">
        <v>169</v>
      </c>
      <c r="Z1032" s="103" t="s">
        <v>170</v>
      </c>
      <c r="AA1032" s="103" t="s">
        <v>47</v>
      </c>
      <c r="AB1032" s="103" t="s">
        <v>171</v>
      </c>
      <c r="AC1032" s="104" t="s">
        <v>172</v>
      </c>
    </row>
    <row r="1033" spans="1:29" ht="25.5" customHeight="1" x14ac:dyDescent="0.35">
      <c r="A1033" s="188"/>
      <c r="B1033" s="190"/>
      <c r="C1033" s="99" t="str">
        <f>IF(B1033="","",IF(NOT(ISNUMBER(B1033)),"DATA_PC invalida",IF(AND(ISNUMBER(parametros!$C$2),ISNUMBER(parametros!$D$2),B1033&gt;=parametros!$C$2,B1033&lt;=parametros!$D$2),"C0",IF(AND(ISNUMBER(parametros!$C$3),ISNUMBER(parametros!$D$3),B1033&gt;=parametros!$C$3,B1033&lt;=parametros!$D$3),"C1",IF(AND(ISNUMBER(parametros!$C$4),ISNUMBER(parametros!$D$4),B1033&gt;=parametros!$C$4,B1033&lt;=parametros!$D$4),"C2",IF(AND(ISNUMBER(parametros!$C$5),ISNUMBER(parametros!$D$5),B1033&gt;=parametros!$C$5,B1033&lt;=parametros!$D$5),"C3",IF(AND(ISNUMBER(parametros!$C$6),ISNUMBER(parametros!$D$6),B1033&gt;=parametros!$C$6,B1033&lt;=parametros!$D$6),"C4","Fora dos ciclos")))))))</f>
        <v/>
      </c>
      <c r="D1033" s="100"/>
      <c r="E1033" s="78" t="str">
        <f>IF(C1033="","",IFERROR(VLOOKUP(C1033,parametros!$A$11:$E$15,5,0),""))</f>
        <v/>
      </c>
      <c r="F1033" s="79" t="str">
        <f t="shared" si="82"/>
        <v/>
      </c>
      <c r="G1033" s="101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8"/>
      <c r="U1033" s="218" t="str">
        <f t="shared" si="86"/>
        <v/>
      </c>
      <c r="V1033" s="216" t="s">
        <v>47</v>
      </c>
      <c r="W1033" s="102" t="s">
        <v>167</v>
      </c>
      <c r="X1033" s="102" t="s">
        <v>168</v>
      </c>
      <c r="Y1033" s="103" t="s">
        <v>169</v>
      </c>
      <c r="Z1033" s="103" t="s">
        <v>170</v>
      </c>
      <c r="AA1033" s="103" t="s">
        <v>47</v>
      </c>
      <c r="AB1033" s="103" t="s">
        <v>171</v>
      </c>
      <c r="AC1033" s="104" t="s">
        <v>172</v>
      </c>
    </row>
    <row r="1034" spans="1:29" ht="25.5" customHeight="1" x14ac:dyDescent="0.35">
      <c r="A1034" s="188"/>
      <c r="B1034" s="190"/>
      <c r="C1034" s="99" t="str">
        <f>IF(B1034="","",IF(NOT(ISNUMBER(B1034)),"DATA_PC invalida",IF(AND(ISNUMBER(parametros!$C$2),ISNUMBER(parametros!$D$2),B1034&gt;=parametros!$C$2,B1034&lt;=parametros!$D$2),"C0",IF(AND(ISNUMBER(parametros!$C$3),ISNUMBER(parametros!$D$3),B1034&gt;=parametros!$C$3,B1034&lt;=parametros!$D$3),"C1",IF(AND(ISNUMBER(parametros!$C$4),ISNUMBER(parametros!$D$4),B1034&gt;=parametros!$C$4,B1034&lt;=parametros!$D$4),"C2",IF(AND(ISNUMBER(parametros!$C$5),ISNUMBER(parametros!$D$5),B1034&gt;=parametros!$C$5,B1034&lt;=parametros!$D$5),"C3",IF(AND(ISNUMBER(parametros!$C$6),ISNUMBER(parametros!$D$6),B1034&gt;=parametros!$C$6,B1034&lt;=parametros!$D$6),"C4","Fora dos ciclos")))))))</f>
        <v/>
      </c>
      <c r="D1034" s="100"/>
      <c r="E1034" s="78" t="str">
        <f>IF(C1034="","",IFERROR(VLOOKUP(C1034,parametros!$A$11:$E$15,5,0),""))</f>
        <v/>
      </c>
      <c r="F1034" s="79" t="str">
        <f t="shared" si="82"/>
        <v/>
      </c>
      <c r="G1034" s="101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8"/>
      <c r="U1034" s="218" t="str">
        <f t="shared" si="86"/>
        <v/>
      </c>
      <c r="V1034" s="216" t="s">
        <v>47</v>
      </c>
      <c r="W1034" s="102" t="s">
        <v>167</v>
      </c>
      <c r="X1034" s="102" t="s">
        <v>168</v>
      </c>
      <c r="Y1034" s="103" t="s">
        <v>169</v>
      </c>
      <c r="Z1034" s="103" t="s">
        <v>170</v>
      </c>
      <c r="AA1034" s="103" t="s">
        <v>47</v>
      </c>
      <c r="AB1034" s="103" t="s">
        <v>171</v>
      </c>
      <c r="AC1034" s="104" t="s">
        <v>172</v>
      </c>
    </row>
    <row r="1035" spans="1:29" ht="25.5" customHeight="1" x14ac:dyDescent="0.35">
      <c r="A1035" s="188"/>
      <c r="B1035" s="190"/>
      <c r="C1035" s="99" t="str">
        <f>IF(B1035="","",IF(NOT(ISNUMBER(B1035)),"DATA_PC invalida",IF(AND(ISNUMBER(parametros!$C$2),ISNUMBER(parametros!$D$2),B1035&gt;=parametros!$C$2,B1035&lt;=parametros!$D$2),"C0",IF(AND(ISNUMBER(parametros!$C$3),ISNUMBER(parametros!$D$3),B1035&gt;=parametros!$C$3,B1035&lt;=parametros!$D$3),"C1",IF(AND(ISNUMBER(parametros!$C$4),ISNUMBER(parametros!$D$4),B1035&gt;=parametros!$C$4,B1035&lt;=parametros!$D$4),"C2",IF(AND(ISNUMBER(parametros!$C$5),ISNUMBER(parametros!$D$5),B1035&gt;=parametros!$C$5,B1035&lt;=parametros!$D$5),"C3",IF(AND(ISNUMBER(parametros!$C$6),ISNUMBER(parametros!$D$6),B1035&gt;=parametros!$C$6,B1035&lt;=parametros!$D$6),"C4","Fora dos ciclos")))))))</f>
        <v/>
      </c>
      <c r="D1035" s="100"/>
      <c r="E1035" s="78" t="str">
        <f>IF(C1035="","",IFERROR(VLOOKUP(C1035,parametros!$A$11:$E$15,5,0),""))</f>
        <v/>
      </c>
      <c r="F1035" s="79" t="str">
        <f t="shared" si="82"/>
        <v/>
      </c>
      <c r="G1035" s="101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8"/>
      <c r="U1035" s="218" t="str">
        <f t="shared" si="86"/>
        <v/>
      </c>
      <c r="V1035" s="216" t="s">
        <v>47</v>
      </c>
      <c r="W1035" s="102" t="s">
        <v>167</v>
      </c>
      <c r="X1035" s="102" t="s">
        <v>168</v>
      </c>
      <c r="Y1035" s="103" t="s">
        <v>169</v>
      </c>
      <c r="Z1035" s="103" t="s">
        <v>170</v>
      </c>
      <c r="AA1035" s="103" t="s">
        <v>47</v>
      </c>
      <c r="AB1035" s="103" t="s">
        <v>171</v>
      </c>
      <c r="AC1035" s="104" t="s">
        <v>172</v>
      </c>
    </row>
    <row r="1036" spans="1:29" ht="25.5" customHeight="1" x14ac:dyDescent="0.35">
      <c r="A1036" s="188"/>
      <c r="B1036" s="190"/>
      <c r="C1036" s="99" t="str">
        <f>IF(B1036="","",IF(NOT(ISNUMBER(B1036)),"DATA_PC invalida",IF(AND(ISNUMBER(parametros!$C$2),ISNUMBER(parametros!$D$2),B1036&gt;=parametros!$C$2,B1036&lt;=parametros!$D$2),"C0",IF(AND(ISNUMBER(parametros!$C$3),ISNUMBER(parametros!$D$3),B1036&gt;=parametros!$C$3,B1036&lt;=parametros!$D$3),"C1",IF(AND(ISNUMBER(parametros!$C$4),ISNUMBER(parametros!$D$4),B1036&gt;=parametros!$C$4,B1036&lt;=parametros!$D$4),"C2",IF(AND(ISNUMBER(parametros!$C$5),ISNUMBER(parametros!$D$5),B1036&gt;=parametros!$C$5,B1036&lt;=parametros!$D$5),"C3",IF(AND(ISNUMBER(parametros!$C$6),ISNUMBER(parametros!$D$6),B1036&gt;=parametros!$C$6,B1036&lt;=parametros!$D$6),"C4","Fora dos ciclos")))))))</f>
        <v/>
      </c>
      <c r="D1036" s="100"/>
      <c r="E1036" s="78" t="str">
        <f>IF(C1036="","",IFERROR(VLOOKUP(C1036,parametros!$A$11:$E$15,5,0),""))</f>
        <v/>
      </c>
      <c r="F1036" s="79" t="str">
        <f t="shared" si="82"/>
        <v/>
      </c>
      <c r="G1036" s="101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8"/>
      <c r="U1036" s="218" t="str">
        <f t="shared" si="86"/>
        <v/>
      </c>
      <c r="V1036" s="216" t="s">
        <v>47</v>
      </c>
      <c r="W1036" s="102" t="s">
        <v>167</v>
      </c>
      <c r="X1036" s="102" t="s">
        <v>168</v>
      </c>
      <c r="Y1036" s="103" t="s">
        <v>169</v>
      </c>
      <c r="Z1036" s="103" t="s">
        <v>170</v>
      </c>
      <c r="AA1036" s="103" t="s">
        <v>47</v>
      </c>
      <c r="AB1036" s="103" t="s">
        <v>171</v>
      </c>
      <c r="AC1036" s="104" t="s">
        <v>172</v>
      </c>
    </row>
    <row r="1037" spans="1:29" ht="25.5" customHeight="1" x14ac:dyDescent="0.35">
      <c r="A1037" s="188"/>
      <c r="B1037" s="190"/>
      <c r="C1037" s="99" t="str">
        <f>IF(B1037="","",IF(NOT(ISNUMBER(B1037)),"DATA_PC invalida",IF(AND(ISNUMBER(parametros!$C$2),ISNUMBER(parametros!$D$2),B1037&gt;=parametros!$C$2,B1037&lt;=parametros!$D$2),"C0",IF(AND(ISNUMBER(parametros!$C$3),ISNUMBER(parametros!$D$3),B1037&gt;=parametros!$C$3,B1037&lt;=parametros!$D$3),"C1",IF(AND(ISNUMBER(parametros!$C$4),ISNUMBER(parametros!$D$4),B1037&gt;=parametros!$C$4,B1037&lt;=parametros!$D$4),"C2",IF(AND(ISNUMBER(parametros!$C$5),ISNUMBER(parametros!$D$5),B1037&gt;=parametros!$C$5,B1037&lt;=parametros!$D$5),"C3",IF(AND(ISNUMBER(parametros!$C$6),ISNUMBER(parametros!$D$6),B1037&gt;=parametros!$C$6,B1037&lt;=parametros!$D$6),"C4","Fora dos ciclos")))))))</f>
        <v/>
      </c>
      <c r="D1037" s="100"/>
      <c r="E1037" s="78" t="str">
        <f>IF(C1037="","",IFERROR(VLOOKUP(C1037,parametros!$A$11:$E$15,5,0),""))</f>
        <v/>
      </c>
      <c r="F1037" s="79" t="str">
        <f t="shared" si="82"/>
        <v/>
      </c>
      <c r="G1037" s="101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8"/>
      <c r="U1037" s="218" t="str">
        <f t="shared" si="86"/>
        <v/>
      </c>
      <c r="V1037" s="216" t="s">
        <v>47</v>
      </c>
      <c r="W1037" s="102" t="s">
        <v>167</v>
      </c>
      <c r="X1037" s="102" t="s">
        <v>168</v>
      </c>
      <c r="Y1037" s="103" t="s">
        <v>169</v>
      </c>
      <c r="Z1037" s="103" t="s">
        <v>170</v>
      </c>
      <c r="AA1037" s="103" t="s">
        <v>47</v>
      </c>
      <c r="AB1037" s="103" t="s">
        <v>171</v>
      </c>
      <c r="AC1037" s="104" t="s">
        <v>172</v>
      </c>
    </row>
    <row r="1038" spans="1:29" ht="25.5" customHeight="1" x14ac:dyDescent="0.35">
      <c r="A1038" s="188"/>
      <c r="B1038" s="190"/>
      <c r="C1038" s="99" t="str">
        <f>IF(B1038="","",IF(NOT(ISNUMBER(B1038)),"DATA_PC invalida",IF(AND(ISNUMBER(parametros!$C$2),ISNUMBER(parametros!$D$2),B1038&gt;=parametros!$C$2,B1038&lt;=parametros!$D$2),"C0",IF(AND(ISNUMBER(parametros!$C$3),ISNUMBER(parametros!$D$3),B1038&gt;=parametros!$C$3,B1038&lt;=parametros!$D$3),"C1",IF(AND(ISNUMBER(parametros!$C$4),ISNUMBER(parametros!$D$4),B1038&gt;=parametros!$C$4,B1038&lt;=parametros!$D$4),"C2",IF(AND(ISNUMBER(parametros!$C$5),ISNUMBER(parametros!$D$5),B1038&gt;=parametros!$C$5,B1038&lt;=parametros!$D$5),"C3",IF(AND(ISNUMBER(parametros!$C$6),ISNUMBER(parametros!$D$6),B1038&gt;=parametros!$C$6,B1038&lt;=parametros!$D$6),"C4","Fora dos ciclos")))))))</f>
        <v/>
      </c>
      <c r="D1038" s="100"/>
      <c r="E1038" s="78" t="str">
        <f>IF(C1038="","",IFERROR(VLOOKUP(C1038,parametros!$A$11:$E$15,5,0),""))</f>
        <v/>
      </c>
      <c r="F1038" s="79" t="str">
        <f t="shared" si="82"/>
        <v/>
      </c>
      <c r="G1038" s="101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8"/>
      <c r="U1038" s="218" t="str">
        <f t="shared" si="86"/>
        <v/>
      </c>
      <c r="V1038" s="216" t="s">
        <v>47</v>
      </c>
      <c r="W1038" s="102" t="s">
        <v>167</v>
      </c>
      <c r="X1038" s="102" t="s">
        <v>168</v>
      </c>
      <c r="Y1038" s="103" t="s">
        <v>169</v>
      </c>
      <c r="Z1038" s="103" t="s">
        <v>170</v>
      </c>
      <c r="AA1038" s="103" t="s">
        <v>47</v>
      </c>
      <c r="AB1038" s="103" t="s">
        <v>171</v>
      </c>
      <c r="AC1038" s="104" t="s">
        <v>172</v>
      </c>
    </row>
    <row r="1039" spans="1:29" ht="25.5" customHeight="1" x14ac:dyDescent="0.35">
      <c r="A1039" s="188"/>
      <c r="B1039" s="190"/>
      <c r="C1039" s="99" t="str">
        <f>IF(B1039="","",IF(NOT(ISNUMBER(B1039)),"DATA_PC invalida",IF(AND(ISNUMBER(parametros!$C$2),ISNUMBER(parametros!$D$2),B1039&gt;=parametros!$C$2,B1039&lt;=parametros!$D$2),"C0",IF(AND(ISNUMBER(parametros!$C$3),ISNUMBER(parametros!$D$3),B1039&gt;=parametros!$C$3,B1039&lt;=parametros!$D$3),"C1",IF(AND(ISNUMBER(parametros!$C$4),ISNUMBER(parametros!$D$4),B1039&gt;=parametros!$C$4,B1039&lt;=parametros!$D$4),"C2",IF(AND(ISNUMBER(parametros!$C$5),ISNUMBER(parametros!$D$5),B1039&gt;=parametros!$C$5,B1039&lt;=parametros!$D$5),"C3",IF(AND(ISNUMBER(parametros!$C$6),ISNUMBER(parametros!$D$6),B1039&gt;=parametros!$C$6,B1039&lt;=parametros!$D$6),"C4","Fora dos ciclos")))))))</f>
        <v/>
      </c>
      <c r="D1039" s="100"/>
      <c r="E1039" s="78" t="str">
        <f>IF(C1039="","",IFERROR(VLOOKUP(C1039,parametros!$A$11:$E$15,5,0),""))</f>
        <v/>
      </c>
      <c r="F1039" s="79" t="str">
        <f t="shared" si="82"/>
        <v/>
      </c>
      <c r="G1039" s="101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8"/>
      <c r="U1039" s="218" t="str">
        <f t="shared" si="86"/>
        <v/>
      </c>
      <c r="V1039" s="216" t="s">
        <v>47</v>
      </c>
      <c r="W1039" s="102" t="s">
        <v>167</v>
      </c>
      <c r="X1039" s="102" t="s">
        <v>168</v>
      </c>
      <c r="Y1039" s="103" t="s">
        <v>169</v>
      </c>
      <c r="Z1039" s="103" t="s">
        <v>170</v>
      </c>
      <c r="AA1039" s="103" t="s">
        <v>47</v>
      </c>
      <c r="AB1039" s="103" t="s">
        <v>171</v>
      </c>
      <c r="AC1039" s="104" t="s">
        <v>172</v>
      </c>
    </row>
    <row r="1040" spans="1:29" ht="25.5" customHeight="1" x14ac:dyDescent="0.35">
      <c r="A1040" s="188"/>
      <c r="B1040" s="190"/>
      <c r="C1040" s="99" t="str">
        <f>IF(B1040="","",IF(NOT(ISNUMBER(B1040)),"DATA_PC invalida",IF(AND(ISNUMBER(parametros!$C$2),ISNUMBER(parametros!$D$2),B1040&gt;=parametros!$C$2,B1040&lt;=parametros!$D$2),"C0",IF(AND(ISNUMBER(parametros!$C$3),ISNUMBER(parametros!$D$3),B1040&gt;=parametros!$C$3,B1040&lt;=parametros!$D$3),"C1",IF(AND(ISNUMBER(parametros!$C$4),ISNUMBER(parametros!$D$4),B1040&gt;=parametros!$C$4,B1040&lt;=parametros!$D$4),"C2",IF(AND(ISNUMBER(parametros!$C$5),ISNUMBER(parametros!$D$5),B1040&gt;=parametros!$C$5,B1040&lt;=parametros!$D$5),"C3",IF(AND(ISNUMBER(parametros!$C$6),ISNUMBER(parametros!$D$6),B1040&gt;=parametros!$C$6,B1040&lt;=parametros!$D$6),"C4","Fora dos ciclos")))))))</f>
        <v/>
      </c>
      <c r="D1040" s="100"/>
      <c r="E1040" s="78" t="str">
        <f>IF(C1040="","",IFERROR(VLOOKUP(C1040,parametros!$A$11:$E$15,5,0),""))</f>
        <v/>
      </c>
      <c r="F1040" s="79" t="str">
        <f t="shared" si="82"/>
        <v/>
      </c>
      <c r="G1040" s="101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8"/>
      <c r="U1040" s="218" t="str">
        <f t="shared" si="86"/>
        <v/>
      </c>
      <c r="V1040" s="216" t="s">
        <v>47</v>
      </c>
      <c r="W1040" s="102" t="s">
        <v>167</v>
      </c>
      <c r="X1040" s="102" t="s">
        <v>168</v>
      </c>
      <c r="Y1040" s="103" t="s">
        <v>169</v>
      </c>
      <c r="Z1040" s="103" t="s">
        <v>170</v>
      </c>
      <c r="AA1040" s="103" t="s">
        <v>47</v>
      </c>
      <c r="AB1040" s="103" t="s">
        <v>171</v>
      </c>
      <c r="AC1040" s="104" t="s">
        <v>172</v>
      </c>
    </row>
    <row r="1041" spans="1:29" ht="25.5" customHeight="1" x14ac:dyDescent="0.35">
      <c r="A1041" s="188"/>
      <c r="B1041" s="190"/>
      <c r="C1041" s="99" t="str">
        <f>IF(B1041="","",IF(NOT(ISNUMBER(B1041)),"DATA_PC invalida",IF(AND(ISNUMBER(parametros!$C$2),ISNUMBER(parametros!$D$2),B1041&gt;=parametros!$C$2,B1041&lt;=parametros!$D$2),"C0",IF(AND(ISNUMBER(parametros!$C$3),ISNUMBER(parametros!$D$3),B1041&gt;=parametros!$C$3,B1041&lt;=parametros!$D$3),"C1",IF(AND(ISNUMBER(parametros!$C$4),ISNUMBER(parametros!$D$4),B1041&gt;=parametros!$C$4,B1041&lt;=parametros!$D$4),"C2",IF(AND(ISNUMBER(parametros!$C$5),ISNUMBER(parametros!$D$5),B1041&gt;=parametros!$C$5,B1041&lt;=parametros!$D$5),"C3",IF(AND(ISNUMBER(parametros!$C$6),ISNUMBER(parametros!$D$6),B1041&gt;=parametros!$C$6,B1041&lt;=parametros!$D$6),"C4","Fora dos ciclos")))))))</f>
        <v/>
      </c>
      <c r="D1041" s="100"/>
      <c r="E1041" s="78" t="str">
        <f>IF(C1041="","",IFERROR(VLOOKUP(C1041,parametros!$A$11:$E$15,5,0),""))</f>
        <v/>
      </c>
      <c r="F1041" s="79" t="str">
        <f t="shared" si="82"/>
        <v/>
      </c>
      <c r="G1041" s="101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8"/>
      <c r="U1041" s="218" t="str">
        <f t="shared" si="86"/>
        <v/>
      </c>
      <c r="V1041" s="216" t="s">
        <v>47</v>
      </c>
      <c r="W1041" s="102" t="s">
        <v>167</v>
      </c>
      <c r="X1041" s="102" t="s">
        <v>168</v>
      </c>
      <c r="Y1041" s="103" t="s">
        <v>169</v>
      </c>
      <c r="Z1041" s="103" t="s">
        <v>170</v>
      </c>
      <c r="AA1041" s="103" t="s">
        <v>47</v>
      </c>
      <c r="AB1041" s="103" t="s">
        <v>171</v>
      </c>
      <c r="AC1041" s="104" t="s">
        <v>172</v>
      </c>
    </row>
    <row r="1042" spans="1:29" ht="25.5" customHeight="1" x14ac:dyDescent="0.35">
      <c r="A1042" s="188"/>
      <c r="B1042" s="190"/>
      <c r="C1042" s="99" t="str">
        <f>IF(B1042="","",IF(NOT(ISNUMBER(B1042)),"DATA_PC invalida",IF(AND(ISNUMBER(parametros!$C$2),ISNUMBER(parametros!$D$2),B1042&gt;=parametros!$C$2,B1042&lt;=parametros!$D$2),"C0",IF(AND(ISNUMBER(parametros!$C$3),ISNUMBER(parametros!$D$3),B1042&gt;=parametros!$C$3,B1042&lt;=parametros!$D$3),"C1",IF(AND(ISNUMBER(parametros!$C$4),ISNUMBER(parametros!$D$4),B1042&gt;=parametros!$C$4,B1042&lt;=parametros!$D$4),"C2",IF(AND(ISNUMBER(parametros!$C$5),ISNUMBER(parametros!$D$5),B1042&gt;=parametros!$C$5,B1042&lt;=parametros!$D$5),"C3",IF(AND(ISNUMBER(parametros!$C$6),ISNUMBER(parametros!$D$6),B1042&gt;=parametros!$C$6,B1042&lt;=parametros!$D$6),"C4","Fora dos ciclos")))))))</f>
        <v/>
      </c>
      <c r="D1042" s="100"/>
      <c r="E1042" s="78" t="str">
        <f>IF(C1042="","",IFERROR(VLOOKUP(C1042,parametros!$A$11:$E$15,5,0),""))</f>
        <v/>
      </c>
      <c r="F1042" s="79" t="str">
        <f t="shared" si="82"/>
        <v/>
      </c>
      <c r="G1042" s="101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8"/>
      <c r="U1042" s="218" t="str">
        <f t="shared" si="86"/>
        <v/>
      </c>
      <c r="V1042" s="216" t="s">
        <v>47</v>
      </c>
      <c r="W1042" s="102" t="s">
        <v>167</v>
      </c>
      <c r="X1042" s="102" t="s">
        <v>168</v>
      </c>
      <c r="Y1042" s="103" t="s">
        <v>169</v>
      </c>
      <c r="Z1042" s="103" t="s">
        <v>170</v>
      </c>
      <c r="AA1042" s="103" t="s">
        <v>47</v>
      </c>
      <c r="AB1042" s="103" t="s">
        <v>171</v>
      </c>
      <c r="AC1042" s="104" t="s">
        <v>172</v>
      </c>
    </row>
    <row r="1043" spans="1:29" ht="25.5" customHeight="1" x14ac:dyDescent="0.35">
      <c r="A1043" s="188"/>
      <c r="B1043" s="190"/>
      <c r="C1043" s="99" t="str">
        <f>IF(B1043="","",IF(NOT(ISNUMBER(B1043)),"DATA_PC invalida",IF(AND(ISNUMBER(parametros!$C$2),ISNUMBER(parametros!$D$2),B1043&gt;=parametros!$C$2,B1043&lt;=parametros!$D$2),"C0",IF(AND(ISNUMBER(parametros!$C$3),ISNUMBER(parametros!$D$3),B1043&gt;=parametros!$C$3,B1043&lt;=parametros!$D$3),"C1",IF(AND(ISNUMBER(parametros!$C$4),ISNUMBER(parametros!$D$4),B1043&gt;=parametros!$C$4,B1043&lt;=parametros!$D$4),"C2",IF(AND(ISNUMBER(parametros!$C$5),ISNUMBER(parametros!$D$5),B1043&gt;=parametros!$C$5,B1043&lt;=parametros!$D$5),"C3",IF(AND(ISNUMBER(parametros!$C$6),ISNUMBER(parametros!$D$6),B1043&gt;=parametros!$C$6,B1043&lt;=parametros!$D$6),"C4","Fora dos ciclos")))))))</f>
        <v/>
      </c>
      <c r="D1043" s="100"/>
      <c r="E1043" s="78" t="str">
        <f>IF(C1043="","",IFERROR(VLOOKUP(C1043,parametros!$A$11:$E$15,5,0),""))</f>
        <v/>
      </c>
      <c r="F1043" s="79" t="str">
        <f t="shared" si="82"/>
        <v/>
      </c>
      <c r="G1043" s="101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8"/>
      <c r="U1043" s="218" t="str">
        <f t="shared" si="86"/>
        <v/>
      </c>
      <c r="V1043" s="216" t="s">
        <v>47</v>
      </c>
      <c r="W1043" s="102" t="s">
        <v>167</v>
      </c>
      <c r="X1043" s="102" t="s">
        <v>168</v>
      </c>
      <c r="Y1043" s="103" t="s">
        <v>169</v>
      </c>
      <c r="Z1043" s="103" t="s">
        <v>170</v>
      </c>
      <c r="AA1043" s="103" t="s">
        <v>47</v>
      </c>
      <c r="AB1043" s="103" t="s">
        <v>171</v>
      </c>
      <c r="AC1043" s="104" t="s">
        <v>172</v>
      </c>
    </row>
    <row r="1044" spans="1:29" ht="25.5" customHeight="1" x14ac:dyDescent="0.35">
      <c r="A1044" s="188"/>
      <c r="B1044" s="190"/>
      <c r="C1044" s="99" t="str">
        <f>IF(B1044="","",IF(NOT(ISNUMBER(B1044)),"DATA_PC invalida",IF(AND(ISNUMBER(parametros!$C$2),ISNUMBER(parametros!$D$2),B1044&gt;=parametros!$C$2,B1044&lt;=parametros!$D$2),"C0",IF(AND(ISNUMBER(parametros!$C$3),ISNUMBER(parametros!$D$3),B1044&gt;=parametros!$C$3,B1044&lt;=parametros!$D$3),"C1",IF(AND(ISNUMBER(parametros!$C$4),ISNUMBER(parametros!$D$4),B1044&gt;=parametros!$C$4,B1044&lt;=parametros!$D$4),"C2",IF(AND(ISNUMBER(parametros!$C$5),ISNUMBER(parametros!$D$5),B1044&gt;=parametros!$C$5,B1044&lt;=parametros!$D$5),"C3",IF(AND(ISNUMBER(parametros!$C$6),ISNUMBER(parametros!$D$6),B1044&gt;=parametros!$C$6,B1044&lt;=parametros!$D$6),"C4","Fora dos ciclos")))))))</f>
        <v/>
      </c>
      <c r="D1044" s="100"/>
      <c r="E1044" s="78" t="str">
        <f>IF(C1044="","",IFERROR(VLOOKUP(C1044,parametros!$A$11:$E$15,5,0),""))</f>
        <v/>
      </c>
      <c r="F1044" s="79" t="str">
        <f t="shared" si="82"/>
        <v/>
      </c>
      <c r="G1044" s="101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8"/>
      <c r="U1044" s="218" t="str">
        <f t="shared" si="86"/>
        <v/>
      </c>
      <c r="V1044" s="216" t="s">
        <v>47</v>
      </c>
      <c r="W1044" s="102" t="s">
        <v>167</v>
      </c>
      <c r="X1044" s="102" t="s">
        <v>168</v>
      </c>
      <c r="Y1044" s="103" t="s">
        <v>169</v>
      </c>
      <c r="Z1044" s="103" t="s">
        <v>170</v>
      </c>
      <c r="AA1044" s="103" t="s">
        <v>47</v>
      </c>
      <c r="AB1044" s="103" t="s">
        <v>171</v>
      </c>
      <c r="AC1044" s="104" t="s">
        <v>172</v>
      </c>
    </row>
    <row r="1045" spans="1:29" ht="25.5" customHeight="1" x14ac:dyDescent="0.35">
      <c r="A1045" s="188"/>
      <c r="B1045" s="190"/>
      <c r="C1045" s="99" t="str">
        <f>IF(B1045="","",IF(NOT(ISNUMBER(B1045)),"DATA_PC invalida",IF(AND(ISNUMBER(parametros!$C$2),ISNUMBER(parametros!$D$2),B1045&gt;=parametros!$C$2,B1045&lt;=parametros!$D$2),"C0",IF(AND(ISNUMBER(parametros!$C$3),ISNUMBER(parametros!$D$3),B1045&gt;=parametros!$C$3,B1045&lt;=parametros!$D$3),"C1",IF(AND(ISNUMBER(parametros!$C$4),ISNUMBER(parametros!$D$4),B1045&gt;=parametros!$C$4,B1045&lt;=parametros!$D$4),"C2",IF(AND(ISNUMBER(parametros!$C$5),ISNUMBER(parametros!$D$5),B1045&gt;=parametros!$C$5,B1045&lt;=parametros!$D$5),"C3",IF(AND(ISNUMBER(parametros!$C$6),ISNUMBER(parametros!$D$6),B1045&gt;=parametros!$C$6,B1045&lt;=parametros!$D$6),"C4","Fora dos ciclos")))))))</f>
        <v/>
      </c>
      <c r="D1045" s="100"/>
      <c r="E1045" s="78" t="str">
        <f>IF(C1045="","",IFERROR(VLOOKUP(C1045,parametros!$A$11:$E$15,5,0),""))</f>
        <v/>
      </c>
      <c r="F1045" s="79" t="str">
        <f t="shared" si="82"/>
        <v/>
      </c>
      <c r="G1045" s="101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8"/>
      <c r="U1045" s="218" t="str">
        <f t="shared" si="86"/>
        <v/>
      </c>
      <c r="V1045" s="216" t="s">
        <v>47</v>
      </c>
      <c r="W1045" s="102" t="s">
        <v>167</v>
      </c>
      <c r="X1045" s="102" t="s">
        <v>168</v>
      </c>
      <c r="Y1045" s="103" t="s">
        <v>169</v>
      </c>
      <c r="Z1045" s="103" t="s">
        <v>170</v>
      </c>
      <c r="AA1045" s="103" t="s">
        <v>47</v>
      </c>
      <c r="AB1045" s="103" t="s">
        <v>171</v>
      </c>
      <c r="AC1045" s="104" t="s">
        <v>172</v>
      </c>
    </row>
    <row r="1046" spans="1:29" ht="25.5" customHeight="1" x14ac:dyDescent="0.35">
      <c r="A1046" s="188"/>
      <c r="B1046" s="190"/>
      <c r="C1046" s="99" t="str">
        <f>IF(B1046="","",IF(NOT(ISNUMBER(B1046)),"DATA_PC invalida",IF(AND(ISNUMBER(parametros!$C$2),ISNUMBER(parametros!$D$2),B1046&gt;=parametros!$C$2,B1046&lt;=parametros!$D$2),"C0",IF(AND(ISNUMBER(parametros!$C$3),ISNUMBER(parametros!$D$3),B1046&gt;=parametros!$C$3,B1046&lt;=parametros!$D$3),"C1",IF(AND(ISNUMBER(parametros!$C$4),ISNUMBER(parametros!$D$4),B1046&gt;=parametros!$C$4,B1046&lt;=parametros!$D$4),"C2",IF(AND(ISNUMBER(parametros!$C$5),ISNUMBER(parametros!$D$5),B1046&gt;=parametros!$C$5,B1046&lt;=parametros!$D$5),"C3",IF(AND(ISNUMBER(parametros!$C$6),ISNUMBER(parametros!$D$6),B1046&gt;=parametros!$C$6,B1046&lt;=parametros!$D$6),"C4","Fora dos ciclos")))))))</f>
        <v/>
      </c>
      <c r="D1046" s="100"/>
      <c r="E1046" s="78" t="str">
        <f>IF(C1046="","",IFERROR(VLOOKUP(C1046,parametros!$A$11:$E$15,5,0),""))</f>
        <v/>
      </c>
      <c r="F1046" s="79" t="str">
        <f t="shared" si="82"/>
        <v/>
      </c>
      <c r="G1046" s="101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8"/>
      <c r="U1046" s="218" t="str">
        <f t="shared" si="86"/>
        <v/>
      </c>
      <c r="V1046" s="216" t="s">
        <v>47</v>
      </c>
      <c r="W1046" s="102" t="s">
        <v>167</v>
      </c>
      <c r="X1046" s="102" t="s">
        <v>168</v>
      </c>
      <c r="Y1046" s="103" t="s">
        <v>169</v>
      </c>
      <c r="Z1046" s="103" t="s">
        <v>170</v>
      </c>
      <c r="AA1046" s="103" t="s">
        <v>47</v>
      </c>
      <c r="AB1046" s="103" t="s">
        <v>171</v>
      </c>
      <c r="AC1046" s="104" t="s">
        <v>172</v>
      </c>
    </row>
    <row r="1047" spans="1:29" ht="25.5" customHeight="1" x14ac:dyDescent="0.35">
      <c r="A1047" s="188"/>
      <c r="B1047" s="190"/>
      <c r="C1047" s="99" t="str">
        <f>IF(B1047="","",IF(NOT(ISNUMBER(B1047)),"DATA_PC invalida",IF(AND(ISNUMBER(parametros!$C$2),ISNUMBER(parametros!$D$2),B1047&gt;=parametros!$C$2,B1047&lt;=parametros!$D$2),"C0",IF(AND(ISNUMBER(parametros!$C$3),ISNUMBER(parametros!$D$3),B1047&gt;=parametros!$C$3,B1047&lt;=parametros!$D$3),"C1",IF(AND(ISNUMBER(parametros!$C$4),ISNUMBER(parametros!$D$4),B1047&gt;=parametros!$C$4,B1047&lt;=parametros!$D$4),"C2",IF(AND(ISNUMBER(parametros!$C$5),ISNUMBER(parametros!$D$5),B1047&gt;=parametros!$C$5,B1047&lt;=parametros!$D$5),"C3",IF(AND(ISNUMBER(parametros!$C$6),ISNUMBER(parametros!$D$6),B1047&gt;=parametros!$C$6,B1047&lt;=parametros!$D$6),"C4","Fora dos ciclos")))))))</f>
        <v/>
      </c>
      <c r="D1047" s="100"/>
      <c r="E1047" s="78" t="str">
        <f>IF(C1047="","",IFERROR(VLOOKUP(C1047,parametros!$A$11:$E$15,5,0),""))</f>
        <v/>
      </c>
      <c r="F1047" s="79" t="str">
        <f t="shared" si="82"/>
        <v/>
      </c>
      <c r="G1047" s="101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8"/>
      <c r="U1047" s="218" t="str">
        <f t="shared" si="86"/>
        <v/>
      </c>
      <c r="V1047" s="216" t="s">
        <v>47</v>
      </c>
      <c r="W1047" s="102" t="s">
        <v>167</v>
      </c>
      <c r="X1047" s="102" t="s">
        <v>168</v>
      </c>
      <c r="Y1047" s="103" t="s">
        <v>169</v>
      </c>
      <c r="Z1047" s="103" t="s">
        <v>170</v>
      </c>
      <c r="AA1047" s="103" t="s">
        <v>47</v>
      </c>
      <c r="AB1047" s="103" t="s">
        <v>171</v>
      </c>
      <c r="AC1047" s="104" t="s">
        <v>172</v>
      </c>
    </row>
    <row r="1048" spans="1:29" ht="25.5" customHeight="1" x14ac:dyDescent="0.35">
      <c r="A1048" s="188"/>
      <c r="B1048" s="190"/>
      <c r="C1048" s="99" t="str">
        <f>IF(B1048="","",IF(NOT(ISNUMBER(B1048)),"DATA_PC invalida",IF(AND(ISNUMBER(parametros!$C$2),ISNUMBER(parametros!$D$2),B1048&gt;=parametros!$C$2,B1048&lt;=parametros!$D$2),"C0",IF(AND(ISNUMBER(parametros!$C$3),ISNUMBER(parametros!$D$3),B1048&gt;=parametros!$C$3,B1048&lt;=parametros!$D$3),"C1",IF(AND(ISNUMBER(parametros!$C$4),ISNUMBER(parametros!$D$4),B1048&gt;=parametros!$C$4,B1048&lt;=parametros!$D$4),"C2",IF(AND(ISNUMBER(parametros!$C$5),ISNUMBER(parametros!$D$5),B1048&gt;=parametros!$C$5,B1048&lt;=parametros!$D$5),"C3",IF(AND(ISNUMBER(parametros!$C$6),ISNUMBER(parametros!$D$6),B1048&gt;=parametros!$C$6,B1048&lt;=parametros!$D$6),"C4","Fora dos ciclos")))))))</f>
        <v/>
      </c>
      <c r="D1048" s="100"/>
      <c r="E1048" s="78" t="str">
        <f>IF(C1048="","",IFERROR(VLOOKUP(C1048,parametros!$A$11:$E$15,5,0),""))</f>
        <v/>
      </c>
      <c r="F1048" s="79" t="str">
        <f t="shared" si="82"/>
        <v/>
      </c>
      <c r="G1048" s="101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8"/>
      <c r="U1048" s="218" t="str">
        <f t="shared" si="86"/>
        <v/>
      </c>
      <c r="V1048" s="216" t="s">
        <v>47</v>
      </c>
      <c r="W1048" s="102" t="s">
        <v>167</v>
      </c>
      <c r="X1048" s="102" t="s">
        <v>168</v>
      </c>
      <c r="Y1048" s="103" t="s">
        <v>169</v>
      </c>
      <c r="Z1048" s="103" t="s">
        <v>170</v>
      </c>
      <c r="AA1048" s="103" t="s">
        <v>47</v>
      </c>
      <c r="AB1048" s="103" t="s">
        <v>171</v>
      </c>
      <c r="AC1048" s="104" t="s">
        <v>172</v>
      </c>
    </row>
    <row r="1049" spans="1:29" ht="25.5" customHeight="1" x14ac:dyDescent="0.35">
      <c r="A1049" s="188"/>
      <c r="B1049" s="190"/>
      <c r="C1049" s="99" t="str">
        <f>IF(B1049="","",IF(NOT(ISNUMBER(B1049)),"DATA_PC invalida",IF(AND(ISNUMBER(parametros!$C$2),ISNUMBER(parametros!$D$2),B1049&gt;=parametros!$C$2,B1049&lt;=parametros!$D$2),"C0",IF(AND(ISNUMBER(parametros!$C$3),ISNUMBER(parametros!$D$3),B1049&gt;=parametros!$C$3,B1049&lt;=parametros!$D$3),"C1",IF(AND(ISNUMBER(parametros!$C$4),ISNUMBER(parametros!$D$4),B1049&gt;=parametros!$C$4,B1049&lt;=parametros!$D$4),"C2",IF(AND(ISNUMBER(parametros!$C$5),ISNUMBER(parametros!$D$5),B1049&gt;=parametros!$C$5,B1049&lt;=parametros!$D$5),"C3",IF(AND(ISNUMBER(parametros!$C$6),ISNUMBER(parametros!$D$6),B1049&gt;=parametros!$C$6,B1049&lt;=parametros!$D$6),"C4","Fora dos ciclos")))))))</f>
        <v/>
      </c>
      <c r="D1049" s="100"/>
      <c r="E1049" s="78" t="str">
        <f>IF(C1049="","",IFERROR(VLOOKUP(C1049,parametros!$A$11:$E$15,5,0),""))</f>
        <v/>
      </c>
      <c r="F1049" s="79" t="str">
        <f t="shared" si="82"/>
        <v/>
      </c>
      <c r="G1049" s="101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8"/>
      <c r="U1049" s="218" t="str">
        <f t="shared" si="86"/>
        <v/>
      </c>
      <c r="V1049" s="216" t="s">
        <v>47</v>
      </c>
      <c r="W1049" s="102" t="s">
        <v>167</v>
      </c>
      <c r="X1049" s="102" t="s">
        <v>168</v>
      </c>
      <c r="Y1049" s="103" t="s">
        <v>169</v>
      </c>
      <c r="Z1049" s="103" t="s">
        <v>170</v>
      </c>
      <c r="AA1049" s="103" t="s">
        <v>47</v>
      </c>
      <c r="AB1049" s="103" t="s">
        <v>171</v>
      </c>
      <c r="AC1049" s="104" t="s">
        <v>172</v>
      </c>
    </row>
    <row r="1050" spans="1:29" ht="25.5" customHeight="1" x14ac:dyDescent="0.35">
      <c r="A1050" s="188"/>
      <c r="B1050" s="190"/>
      <c r="C1050" s="99" t="str">
        <f>IF(B1050="","",IF(NOT(ISNUMBER(B1050)),"DATA_PC invalida",IF(AND(ISNUMBER(parametros!$C$2),ISNUMBER(parametros!$D$2),B1050&gt;=parametros!$C$2,B1050&lt;=parametros!$D$2),"C0",IF(AND(ISNUMBER(parametros!$C$3),ISNUMBER(parametros!$D$3),B1050&gt;=parametros!$C$3,B1050&lt;=parametros!$D$3),"C1",IF(AND(ISNUMBER(parametros!$C$4),ISNUMBER(parametros!$D$4),B1050&gt;=parametros!$C$4,B1050&lt;=parametros!$D$4),"C2",IF(AND(ISNUMBER(parametros!$C$5),ISNUMBER(parametros!$D$5),B1050&gt;=parametros!$C$5,B1050&lt;=parametros!$D$5),"C3",IF(AND(ISNUMBER(parametros!$C$6),ISNUMBER(parametros!$D$6),B1050&gt;=parametros!$C$6,B1050&lt;=parametros!$D$6),"C4","Fora dos ciclos")))))))</f>
        <v/>
      </c>
      <c r="D1050" s="100"/>
      <c r="E1050" s="78" t="str">
        <f>IF(C1050="","",IFERROR(VLOOKUP(C1050,parametros!$A$11:$E$15,5,0),""))</f>
        <v/>
      </c>
      <c r="F1050" s="79" t="str">
        <f t="shared" si="82"/>
        <v/>
      </c>
      <c r="G1050" s="101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8"/>
      <c r="U1050" s="218" t="str">
        <f t="shared" si="86"/>
        <v/>
      </c>
      <c r="V1050" s="216" t="s">
        <v>47</v>
      </c>
      <c r="W1050" s="102" t="s">
        <v>167</v>
      </c>
      <c r="X1050" s="102" t="s">
        <v>168</v>
      </c>
      <c r="Y1050" s="103" t="s">
        <v>169</v>
      </c>
      <c r="Z1050" s="103" t="s">
        <v>170</v>
      </c>
      <c r="AA1050" s="103" t="s">
        <v>47</v>
      </c>
      <c r="AB1050" s="103" t="s">
        <v>171</v>
      </c>
      <c r="AC1050" s="104" t="s">
        <v>172</v>
      </c>
    </row>
    <row r="1051" spans="1:29" ht="25.5" customHeight="1" x14ac:dyDescent="0.35">
      <c r="A1051" s="188"/>
      <c r="B1051" s="190"/>
      <c r="C1051" s="99" t="str">
        <f>IF(B1051="","",IF(NOT(ISNUMBER(B1051)),"DATA_PC invalida",IF(AND(ISNUMBER(parametros!$C$2),ISNUMBER(parametros!$D$2),B1051&gt;=parametros!$C$2,B1051&lt;=parametros!$D$2),"C0",IF(AND(ISNUMBER(parametros!$C$3),ISNUMBER(parametros!$D$3),B1051&gt;=parametros!$C$3,B1051&lt;=parametros!$D$3),"C1",IF(AND(ISNUMBER(parametros!$C$4),ISNUMBER(parametros!$D$4),B1051&gt;=parametros!$C$4,B1051&lt;=parametros!$D$4),"C2",IF(AND(ISNUMBER(parametros!$C$5),ISNUMBER(parametros!$D$5),B1051&gt;=parametros!$C$5,B1051&lt;=parametros!$D$5),"C3",IF(AND(ISNUMBER(parametros!$C$6),ISNUMBER(parametros!$D$6),B1051&gt;=parametros!$C$6,B1051&lt;=parametros!$D$6),"C4","Fora dos ciclos")))))))</f>
        <v/>
      </c>
      <c r="D1051" s="100"/>
      <c r="E1051" s="78" t="str">
        <f>IF(C1051="","",IFERROR(VLOOKUP(C1051,parametros!$A$11:$E$15,5,0),""))</f>
        <v/>
      </c>
      <c r="F1051" s="79" t="str">
        <f t="shared" si="82"/>
        <v/>
      </c>
      <c r="G1051" s="101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8"/>
      <c r="U1051" s="218" t="str">
        <f t="shared" si="86"/>
        <v/>
      </c>
      <c r="V1051" s="216" t="s">
        <v>47</v>
      </c>
      <c r="W1051" s="102" t="s">
        <v>167</v>
      </c>
      <c r="X1051" s="102" t="s">
        <v>168</v>
      </c>
      <c r="Y1051" s="103" t="s">
        <v>169</v>
      </c>
      <c r="Z1051" s="103" t="s">
        <v>170</v>
      </c>
      <c r="AA1051" s="103" t="s">
        <v>47</v>
      </c>
      <c r="AB1051" s="103" t="s">
        <v>171</v>
      </c>
      <c r="AC1051" s="104" t="s">
        <v>172</v>
      </c>
    </row>
    <row r="1052" spans="1:29" ht="25.5" customHeight="1" x14ac:dyDescent="0.35">
      <c r="A1052" s="188"/>
      <c r="B1052" s="190"/>
      <c r="C1052" s="99" t="str">
        <f>IF(B1052="","",IF(NOT(ISNUMBER(B1052)),"DATA_PC invalida",IF(AND(ISNUMBER(parametros!$C$2),ISNUMBER(parametros!$D$2),B1052&gt;=parametros!$C$2,B1052&lt;=parametros!$D$2),"C0",IF(AND(ISNUMBER(parametros!$C$3),ISNUMBER(parametros!$D$3),B1052&gt;=parametros!$C$3,B1052&lt;=parametros!$D$3),"C1",IF(AND(ISNUMBER(parametros!$C$4),ISNUMBER(parametros!$D$4),B1052&gt;=parametros!$C$4,B1052&lt;=parametros!$D$4),"C2",IF(AND(ISNUMBER(parametros!$C$5),ISNUMBER(parametros!$D$5),B1052&gt;=parametros!$C$5,B1052&lt;=parametros!$D$5),"C3",IF(AND(ISNUMBER(parametros!$C$6),ISNUMBER(parametros!$D$6),B1052&gt;=parametros!$C$6,B1052&lt;=parametros!$D$6),"C4","Fora dos ciclos")))))))</f>
        <v/>
      </c>
      <c r="D1052" s="100"/>
      <c r="E1052" s="78" t="str">
        <f>IF(C1052="","",IFERROR(VLOOKUP(C1052,parametros!$A$11:$E$15,5,0),""))</f>
        <v/>
      </c>
      <c r="F1052" s="79" t="str">
        <f t="shared" si="82"/>
        <v/>
      </c>
      <c r="G1052" s="101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8"/>
      <c r="U1052" s="218" t="str">
        <f t="shared" si="86"/>
        <v/>
      </c>
      <c r="V1052" s="216" t="s">
        <v>47</v>
      </c>
      <c r="W1052" s="102" t="s">
        <v>167</v>
      </c>
      <c r="X1052" s="102" t="s">
        <v>168</v>
      </c>
      <c r="Y1052" s="103" t="s">
        <v>169</v>
      </c>
      <c r="Z1052" s="103" t="s">
        <v>170</v>
      </c>
      <c r="AA1052" s="103" t="s">
        <v>47</v>
      </c>
      <c r="AB1052" s="103" t="s">
        <v>171</v>
      </c>
      <c r="AC1052" s="104" t="s">
        <v>172</v>
      </c>
    </row>
    <row r="1053" spans="1:29" ht="25.5" customHeight="1" x14ac:dyDescent="0.35">
      <c r="A1053" s="188"/>
      <c r="B1053" s="190"/>
      <c r="C1053" s="99" t="str">
        <f>IF(B1053="","",IF(NOT(ISNUMBER(B1053)),"DATA_PC invalida",IF(AND(ISNUMBER(parametros!$C$2),ISNUMBER(parametros!$D$2),B1053&gt;=parametros!$C$2,B1053&lt;=parametros!$D$2),"C0",IF(AND(ISNUMBER(parametros!$C$3),ISNUMBER(parametros!$D$3),B1053&gt;=parametros!$C$3,B1053&lt;=parametros!$D$3),"C1",IF(AND(ISNUMBER(parametros!$C$4),ISNUMBER(parametros!$D$4),B1053&gt;=parametros!$C$4,B1053&lt;=parametros!$D$4),"C2",IF(AND(ISNUMBER(parametros!$C$5),ISNUMBER(parametros!$D$5),B1053&gt;=parametros!$C$5,B1053&lt;=parametros!$D$5),"C3",IF(AND(ISNUMBER(parametros!$C$6),ISNUMBER(parametros!$D$6),B1053&gt;=parametros!$C$6,B1053&lt;=parametros!$D$6),"C4","Fora dos ciclos")))))))</f>
        <v/>
      </c>
      <c r="D1053" s="100"/>
      <c r="E1053" s="78" t="str">
        <f>IF(C1053="","",IFERROR(VLOOKUP(C1053,parametros!$A$11:$E$15,5,0),""))</f>
        <v/>
      </c>
      <c r="F1053" s="79" t="str">
        <f t="shared" si="82"/>
        <v/>
      </c>
      <c r="G1053" s="101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8"/>
      <c r="U1053" s="218" t="str">
        <f t="shared" si="86"/>
        <v/>
      </c>
      <c r="V1053" s="216" t="s">
        <v>47</v>
      </c>
      <c r="W1053" s="102" t="s">
        <v>167</v>
      </c>
      <c r="X1053" s="102" t="s">
        <v>168</v>
      </c>
      <c r="Y1053" s="103" t="s">
        <v>169</v>
      </c>
      <c r="Z1053" s="103" t="s">
        <v>170</v>
      </c>
      <c r="AA1053" s="103" t="s">
        <v>47</v>
      </c>
      <c r="AB1053" s="103" t="s">
        <v>171</v>
      </c>
      <c r="AC1053" s="104" t="s">
        <v>172</v>
      </c>
    </row>
    <row r="1054" spans="1:29" ht="25.5" customHeight="1" x14ac:dyDescent="0.35">
      <c r="A1054" s="188"/>
      <c r="B1054" s="190"/>
      <c r="C1054" s="99" t="str">
        <f>IF(B1054="","",IF(NOT(ISNUMBER(B1054)),"DATA_PC invalida",IF(AND(ISNUMBER(parametros!$C$2),ISNUMBER(parametros!$D$2),B1054&gt;=parametros!$C$2,B1054&lt;=parametros!$D$2),"C0",IF(AND(ISNUMBER(parametros!$C$3),ISNUMBER(parametros!$D$3),B1054&gt;=parametros!$C$3,B1054&lt;=parametros!$D$3),"C1",IF(AND(ISNUMBER(parametros!$C$4),ISNUMBER(parametros!$D$4),B1054&gt;=parametros!$C$4,B1054&lt;=parametros!$D$4),"C2",IF(AND(ISNUMBER(parametros!$C$5),ISNUMBER(parametros!$D$5),B1054&gt;=parametros!$C$5,B1054&lt;=parametros!$D$5),"C3",IF(AND(ISNUMBER(parametros!$C$6),ISNUMBER(parametros!$D$6),B1054&gt;=parametros!$C$6,B1054&lt;=parametros!$D$6),"C4","Fora dos ciclos")))))))</f>
        <v/>
      </c>
      <c r="D1054" s="100"/>
      <c r="E1054" s="78" t="str">
        <f>IF(C1054="","",IFERROR(VLOOKUP(C1054,parametros!$A$11:$E$15,5,0),""))</f>
        <v/>
      </c>
      <c r="F1054" s="79" t="str">
        <f t="shared" si="82"/>
        <v/>
      </c>
      <c r="G1054" s="101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8"/>
      <c r="U1054" s="218" t="str">
        <f t="shared" si="86"/>
        <v/>
      </c>
      <c r="V1054" s="216" t="s">
        <v>47</v>
      </c>
      <c r="W1054" s="102" t="s">
        <v>167</v>
      </c>
      <c r="X1054" s="102" t="s">
        <v>168</v>
      </c>
      <c r="Y1054" s="103" t="s">
        <v>169</v>
      </c>
      <c r="Z1054" s="103" t="s">
        <v>170</v>
      </c>
      <c r="AA1054" s="103" t="s">
        <v>47</v>
      </c>
      <c r="AB1054" s="103" t="s">
        <v>171</v>
      </c>
      <c r="AC1054" s="104" t="s">
        <v>172</v>
      </c>
    </row>
    <row r="1055" spans="1:29" ht="25.5" customHeight="1" x14ac:dyDescent="0.35">
      <c r="A1055" s="188"/>
      <c r="B1055" s="190"/>
      <c r="C1055" s="99" t="str">
        <f>IF(B1055="","",IF(NOT(ISNUMBER(B1055)),"DATA_PC invalida",IF(AND(ISNUMBER(parametros!$C$2),ISNUMBER(parametros!$D$2),B1055&gt;=parametros!$C$2,B1055&lt;=parametros!$D$2),"C0",IF(AND(ISNUMBER(parametros!$C$3),ISNUMBER(parametros!$D$3),B1055&gt;=parametros!$C$3,B1055&lt;=parametros!$D$3),"C1",IF(AND(ISNUMBER(parametros!$C$4),ISNUMBER(parametros!$D$4),B1055&gt;=parametros!$C$4,B1055&lt;=parametros!$D$4),"C2",IF(AND(ISNUMBER(parametros!$C$5),ISNUMBER(parametros!$D$5),B1055&gt;=parametros!$C$5,B1055&lt;=parametros!$D$5),"C3",IF(AND(ISNUMBER(parametros!$C$6),ISNUMBER(parametros!$D$6),B1055&gt;=parametros!$C$6,B1055&lt;=parametros!$D$6),"C4","Fora dos ciclos")))))))</f>
        <v/>
      </c>
      <c r="D1055" s="100"/>
      <c r="E1055" s="78" t="str">
        <f>IF(C1055="","",IFERROR(VLOOKUP(C1055,parametros!$A$11:$E$15,5,0),""))</f>
        <v/>
      </c>
      <c r="F1055" s="79" t="str">
        <f t="shared" si="82"/>
        <v/>
      </c>
      <c r="G1055" s="101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8"/>
      <c r="U1055" s="218" t="str">
        <f t="shared" si="86"/>
        <v/>
      </c>
      <c r="V1055" s="216" t="s">
        <v>47</v>
      </c>
      <c r="W1055" s="102" t="s">
        <v>167</v>
      </c>
      <c r="X1055" s="102" t="s">
        <v>168</v>
      </c>
      <c r="Y1055" s="103" t="s">
        <v>169</v>
      </c>
      <c r="Z1055" s="103" t="s">
        <v>170</v>
      </c>
      <c r="AA1055" s="103" t="s">
        <v>47</v>
      </c>
      <c r="AB1055" s="103" t="s">
        <v>171</v>
      </c>
      <c r="AC1055" s="104" t="s">
        <v>172</v>
      </c>
    </row>
    <row r="1056" spans="1:29" ht="25.5" customHeight="1" x14ac:dyDescent="0.35">
      <c r="A1056" s="188"/>
      <c r="B1056" s="190"/>
      <c r="C1056" s="99" t="str">
        <f>IF(B1056="","",IF(NOT(ISNUMBER(B1056)),"DATA_PC invalida",IF(AND(ISNUMBER(parametros!$C$2),ISNUMBER(parametros!$D$2),B1056&gt;=parametros!$C$2,B1056&lt;=parametros!$D$2),"C0",IF(AND(ISNUMBER(parametros!$C$3),ISNUMBER(parametros!$D$3),B1056&gt;=parametros!$C$3,B1056&lt;=parametros!$D$3),"C1",IF(AND(ISNUMBER(parametros!$C$4),ISNUMBER(parametros!$D$4),B1056&gt;=parametros!$C$4,B1056&lt;=parametros!$D$4),"C2",IF(AND(ISNUMBER(parametros!$C$5),ISNUMBER(parametros!$D$5),B1056&gt;=parametros!$C$5,B1056&lt;=parametros!$D$5),"C3",IF(AND(ISNUMBER(parametros!$C$6),ISNUMBER(parametros!$D$6),B1056&gt;=parametros!$C$6,B1056&lt;=parametros!$D$6),"C4","Fora dos ciclos")))))))</f>
        <v/>
      </c>
      <c r="D1056" s="100"/>
      <c r="E1056" s="78" t="str">
        <f>IF(C1056="","",IFERROR(VLOOKUP(C1056,parametros!$A$11:$E$15,5,0),""))</f>
        <v/>
      </c>
      <c r="F1056" s="79" t="str">
        <f t="shared" si="82"/>
        <v/>
      </c>
      <c r="G1056" s="101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8"/>
      <c r="U1056" s="218" t="str">
        <f t="shared" si="86"/>
        <v/>
      </c>
      <c r="V1056" s="216" t="s">
        <v>47</v>
      </c>
      <c r="W1056" s="102" t="s">
        <v>167</v>
      </c>
      <c r="X1056" s="102" t="s">
        <v>168</v>
      </c>
      <c r="Y1056" s="103" t="s">
        <v>169</v>
      </c>
      <c r="Z1056" s="103" t="s">
        <v>170</v>
      </c>
      <c r="AA1056" s="103" t="s">
        <v>47</v>
      </c>
      <c r="AB1056" s="103" t="s">
        <v>171</v>
      </c>
      <c r="AC1056" s="104" t="s">
        <v>172</v>
      </c>
    </row>
    <row r="1057" spans="1:29" ht="25.5" customHeight="1" x14ac:dyDescent="0.35">
      <c r="A1057" s="188"/>
      <c r="B1057" s="190"/>
      <c r="C1057" s="99" t="str">
        <f>IF(B1057="","",IF(NOT(ISNUMBER(B1057)),"DATA_PC invalida",IF(AND(ISNUMBER(parametros!$C$2),ISNUMBER(parametros!$D$2),B1057&gt;=parametros!$C$2,B1057&lt;=parametros!$D$2),"C0",IF(AND(ISNUMBER(parametros!$C$3),ISNUMBER(parametros!$D$3),B1057&gt;=parametros!$C$3,B1057&lt;=parametros!$D$3),"C1",IF(AND(ISNUMBER(parametros!$C$4),ISNUMBER(parametros!$D$4),B1057&gt;=parametros!$C$4,B1057&lt;=parametros!$D$4),"C2",IF(AND(ISNUMBER(parametros!$C$5),ISNUMBER(parametros!$D$5),B1057&gt;=parametros!$C$5,B1057&lt;=parametros!$D$5),"C3",IF(AND(ISNUMBER(parametros!$C$6),ISNUMBER(parametros!$D$6),B1057&gt;=parametros!$C$6,B1057&lt;=parametros!$D$6),"C4","Fora dos ciclos")))))))</f>
        <v/>
      </c>
      <c r="D1057" s="100"/>
      <c r="E1057" s="78" t="str">
        <f>IF(C1057="","",IFERROR(VLOOKUP(C1057,parametros!$A$11:$E$15,5,0),""))</f>
        <v/>
      </c>
      <c r="F1057" s="79" t="str">
        <f t="shared" si="82"/>
        <v/>
      </c>
      <c r="G1057" s="101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8"/>
      <c r="U1057" s="218" t="str">
        <f t="shared" si="86"/>
        <v/>
      </c>
      <c r="V1057" s="216" t="s">
        <v>47</v>
      </c>
      <c r="W1057" s="102" t="s">
        <v>167</v>
      </c>
      <c r="X1057" s="102" t="s">
        <v>168</v>
      </c>
      <c r="Y1057" s="103" t="s">
        <v>169</v>
      </c>
      <c r="Z1057" s="103" t="s">
        <v>170</v>
      </c>
      <c r="AA1057" s="103" t="s">
        <v>47</v>
      </c>
      <c r="AB1057" s="103" t="s">
        <v>171</v>
      </c>
      <c r="AC1057" s="104" t="s">
        <v>172</v>
      </c>
    </row>
    <row r="1058" spans="1:29" ht="25.5" customHeight="1" x14ac:dyDescent="0.35">
      <c r="A1058" s="188"/>
      <c r="B1058" s="190"/>
      <c r="C1058" s="99" t="str">
        <f>IF(B1058="","",IF(NOT(ISNUMBER(B1058)),"DATA_PC invalida",IF(AND(ISNUMBER(parametros!$C$2),ISNUMBER(parametros!$D$2),B1058&gt;=parametros!$C$2,B1058&lt;=parametros!$D$2),"C0",IF(AND(ISNUMBER(parametros!$C$3),ISNUMBER(parametros!$D$3),B1058&gt;=parametros!$C$3,B1058&lt;=parametros!$D$3),"C1",IF(AND(ISNUMBER(parametros!$C$4),ISNUMBER(parametros!$D$4),B1058&gt;=parametros!$C$4,B1058&lt;=parametros!$D$4),"C2",IF(AND(ISNUMBER(parametros!$C$5),ISNUMBER(parametros!$D$5),B1058&gt;=parametros!$C$5,B1058&lt;=parametros!$D$5),"C3",IF(AND(ISNUMBER(parametros!$C$6),ISNUMBER(parametros!$D$6),B1058&gt;=parametros!$C$6,B1058&lt;=parametros!$D$6),"C4","Fora dos ciclos")))))))</f>
        <v/>
      </c>
      <c r="D1058" s="100"/>
      <c r="E1058" s="78" t="str">
        <f>IF(C1058="","",IFERROR(VLOOKUP(C1058,parametros!$A$11:$E$15,5,0),""))</f>
        <v/>
      </c>
      <c r="F1058" s="79" t="str">
        <f t="shared" si="82"/>
        <v/>
      </c>
      <c r="G1058" s="101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8"/>
      <c r="U1058" s="218" t="str">
        <f t="shared" si="86"/>
        <v/>
      </c>
      <c r="V1058" s="216" t="s">
        <v>47</v>
      </c>
      <c r="W1058" s="102" t="s">
        <v>167</v>
      </c>
      <c r="X1058" s="102" t="s">
        <v>168</v>
      </c>
      <c r="Y1058" s="103" t="s">
        <v>169</v>
      </c>
      <c r="Z1058" s="103" t="s">
        <v>170</v>
      </c>
      <c r="AA1058" s="103" t="s">
        <v>47</v>
      </c>
      <c r="AB1058" s="103" t="s">
        <v>171</v>
      </c>
      <c r="AC1058" s="104" t="s">
        <v>172</v>
      </c>
    </row>
    <row r="1059" spans="1:29" ht="25.5" customHeight="1" x14ac:dyDescent="0.35">
      <c r="A1059" s="188"/>
      <c r="B1059" s="190"/>
      <c r="C1059" s="99" t="str">
        <f>IF(B1059="","",IF(NOT(ISNUMBER(B1059)),"DATA_PC invalida",IF(AND(ISNUMBER(parametros!$C$2),ISNUMBER(parametros!$D$2),B1059&gt;=parametros!$C$2,B1059&lt;=parametros!$D$2),"C0",IF(AND(ISNUMBER(parametros!$C$3),ISNUMBER(parametros!$D$3),B1059&gt;=parametros!$C$3,B1059&lt;=parametros!$D$3),"C1",IF(AND(ISNUMBER(parametros!$C$4),ISNUMBER(parametros!$D$4),B1059&gt;=parametros!$C$4,B1059&lt;=parametros!$D$4),"C2",IF(AND(ISNUMBER(parametros!$C$5),ISNUMBER(parametros!$D$5),B1059&gt;=parametros!$C$5,B1059&lt;=parametros!$D$5),"C3",IF(AND(ISNUMBER(parametros!$C$6),ISNUMBER(parametros!$D$6),B1059&gt;=parametros!$C$6,B1059&lt;=parametros!$D$6),"C4","Fora dos ciclos")))))))</f>
        <v/>
      </c>
      <c r="D1059" s="100"/>
      <c r="E1059" s="78" t="str">
        <f>IF(C1059="","",IFERROR(VLOOKUP(C1059,parametros!$A$11:$E$15,5,0),""))</f>
        <v/>
      </c>
      <c r="F1059" s="79" t="str">
        <f t="shared" si="82"/>
        <v/>
      </c>
      <c r="G1059" s="101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8"/>
      <c r="U1059" s="218" t="str">
        <f t="shared" si="86"/>
        <v/>
      </c>
      <c r="V1059" s="216" t="s">
        <v>47</v>
      </c>
      <c r="W1059" s="102" t="s">
        <v>167</v>
      </c>
      <c r="X1059" s="102" t="s">
        <v>168</v>
      </c>
      <c r="Y1059" s="103" t="s">
        <v>169</v>
      </c>
      <c r="Z1059" s="103" t="s">
        <v>170</v>
      </c>
      <c r="AA1059" s="103" t="s">
        <v>47</v>
      </c>
      <c r="AB1059" s="103" t="s">
        <v>171</v>
      </c>
      <c r="AC1059" s="104" t="s">
        <v>172</v>
      </c>
    </row>
    <row r="1060" spans="1:29" ht="25.5" customHeight="1" x14ac:dyDescent="0.35">
      <c r="A1060" s="188"/>
      <c r="B1060" s="190"/>
      <c r="C1060" s="99" t="str">
        <f>IF(B1060="","",IF(NOT(ISNUMBER(B1060)),"DATA_PC invalida",IF(AND(ISNUMBER(parametros!$C$2),ISNUMBER(parametros!$D$2),B1060&gt;=parametros!$C$2,B1060&lt;=parametros!$D$2),"C0",IF(AND(ISNUMBER(parametros!$C$3),ISNUMBER(parametros!$D$3),B1060&gt;=parametros!$C$3,B1060&lt;=parametros!$D$3),"C1",IF(AND(ISNUMBER(parametros!$C$4),ISNUMBER(parametros!$D$4),B1060&gt;=parametros!$C$4,B1060&lt;=parametros!$D$4),"C2",IF(AND(ISNUMBER(parametros!$C$5),ISNUMBER(parametros!$D$5),B1060&gt;=parametros!$C$5,B1060&lt;=parametros!$D$5),"C3",IF(AND(ISNUMBER(parametros!$C$6),ISNUMBER(parametros!$D$6),B1060&gt;=parametros!$C$6,B1060&lt;=parametros!$D$6),"C4","Fora dos ciclos")))))))</f>
        <v/>
      </c>
      <c r="D1060" s="100"/>
      <c r="E1060" s="78" t="str">
        <f>IF(C1060="","",IFERROR(VLOOKUP(C1060,parametros!$A$11:$E$15,5,0),""))</f>
        <v/>
      </c>
      <c r="F1060" s="79" t="str">
        <f t="shared" si="82"/>
        <v/>
      </c>
      <c r="G1060" s="101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8"/>
      <c r="U1060" s="218" t="str">
        <f t="shared" si="86"/>
        <v/>
      </c>
      <c r="V1060" s="216" t="s">
        <v>47</v>
      </c>
      <c r="W1060" s="102" t="s">
        <v>167</v>
      </c>
      <c r="X1060" s="102" t="s">
        <v>168</v>
      </c>
      <c r="Y1060" s="103" t="s">
        <v>169</v>
      </c>
      <c r="Z1060" s="103" t="s">
        <v>170</v>
      </c>
      <c r="AA1060" s="103" t="s">
        <v>47</v>
      </c>
      <c r="AB1060" s="103" t="s">
        <v>171</v>
      </c>
      <c r="AC1060" s="104" t="s">
        <v>172</v>
      </c>
    </row>
    <row r="1061" spans="1:29" ht="25.5" customHeight="1" x14ac:dyDescent="0.35">
      <c r="A1061" s="188"/>
      <c r="B1061" s="190"/>
      <c r="C1061" s="99" t="str">
        <f>IF(B1061="","",IF(NOT(ISNUMBER(B1061)),"DATA_PC invalida",IF(AND(ISNUMBER(parametros!$C$2),ISNUMBER(parametros!$D$2),B1061&gt;=parametros!$C$2,B1061&lt;=parametros!$D$2),"C0",IF(AND(ISNUMBER(parametros!$C$3),ISNUMBER(parametros!$D$3),B1061&gt;=parametros!$C$3,B1061&lt;=parametros!$D$3),"C1",IF(AND(ISNUMBER(parametros!$C$4),ISNUMBER(parametros!$D$4),B1061&gt;=parametros!$C$4,B1061&lt;=parametros!$D$4),"C2",IF(AND(ISNUMBER(parametros!$C$5),ISNUMBER(parametros!$D$5),B1061&gt;=parametros!$C$5,B1061&lt;=parametros!$D$5),"C3",IF(AND(ISNUMBER(parametros!$C$6),ISNUMBER(parametros!$D$6),B1061&gt;=parametros!$C$6,B1061&lt;=parametros!$D$6),"C4","Fora dos ciclos")))))))</f>
        <v/>
      </c>
      <c r="D1061" s="100"/>
      <c r="E1061" s="78" t="str">
        <f>IF(C1061="","",IFERROR(VLOOKUP(C1061,parametros!$A$11:$E$15,5,0),""))</f>
        <v/>
      </c>
      <c r="F1061" s="79" t="str">
        <f t="shared" si="82"/>
        <v/>
      </c>
      <c r="G1061" s="101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8"/>
      <c r="U1061" s="218" t="str">
        <f t="shared" si="86"/>
        <v/>
      </c>
      <c r="V1061" s="216" t="s">
        <v>47</v>
      </c>
      <c r="W1061" s="102" t="s">
        <v>167</v>
      </c>
      <c r="X1061" s="102" t="s">
        <v>168</v>
      </c>
      <c r="Y1061" s="103" t="s">
        <v>169</v>
      </c>
      <c r="Z1061" s="103" t="s">
        <v>170</v>
      </c>
      <c r="AA1061" s="103" t="s">
        <v>47</v>
      </c>
      <c r="AB1061" s="103" t="s">
        <v>171</v>
      </c>
      <c r="AC1061" s="104" t="s">
        <v>172</v>
      </c>
    </row>
    <row r="1062" spans="1:29" ht="25.5" customHeight="1" x14ac:dyDescent="0.35">
      <c r="A1062" s="188"/>
      <c r="B1062" s="190"/>
      <c r="C1062" s="99" t="str">
        <f>IF(B1062="","",IF(NOT(ISNUMBER(B1062)),"DATA_PC invalida",IF(AND(ISNUMBER(parametros!$C$2),ISNUMBER(parametros!$D$2),B1062&gt;=parametros!$C$2,B1062&lt;=parametros!$D$2),"C0",IF(AND(ISNUMBER(parametros!$C$3),ISNUMBER(parametros!$D$3),B1062&gt;=parametros!$C$3,B1062&lt;=parametros!$D$3),"C1",IF(AND(ISNUMBER(parametros!$C$4),ISNUMBER(parametros!$D$4),B1062&gt;=parametros!$C$4,B1062&lt;=parametros!$D$4),"C2",IF(AND(ISNUMBER(parametros!$C$5),ISNUMBER(parametros!$D$5),B1062&gt;=parametros!$C$5,B1062&lt;=parametros!$D$5),"C3",IF(AND(ISNUMBER(parametros!$C$6),ISNUMBER(parametros!$D$6),B1062&gt;=parametros!$C$6,B1062&lt;=parametros!$D$6),"C4","Fora dos ciclos")))))))</f>
        <v/>
      </c>
      <c r="D1062" s="100"/>
      <c r="E1062" s="78" t="str">
        <f>IF(C1062="","",IFERROR(VLOOKUP(C1062,parametros!$A$11:$E$15,5,0),""))</f>
        <v/>
      </c>
      <c r="F1062" s="79" t="str">
        <f t="shared" si="82"/>
        <v/>
      </c>
      <c r="G1062" s="101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8"/>
      <c r="U1062" s="218" t="str">
        <f t="shared" si="86"/>
        <v/>
      </c>
      <c r="V1062" s="216" t="s">
        <v>47</v>
      </c>
      <c r="W1062" s="102" t="s">
        <v>167</v>
      </c>
      <c r="X1062" s="102" t="s">
        <v>168</v>
      </c>
      <c r="Y1062" s="103" t="s">
        <v>169</v>
      </c>
      <c r="Z1062" s="103" t="s">
        <v>170</v>
      </c>
      <c r="AA1062" s="103" t="s">
        <v>47</v>
      </c>
      <c r="AB1062" s="103" t="s">
        <v>171</v>
      </c>
      <c r="AC1062" s="104" t="s">
        <v>172</v>
      </c>
    </row>
    <row r="1063" spans="1:29" ht="25.5" customHeight="1" x14ac:dyDescent="0.35">
      <c r="A1063" s="188"/>
      <c r="B1063" s="190"/>
      <c r="C1063" s="99" t="str">
        <f>IF(B1063="","",IF(NOT(ISNUMBER(B1063)),"DATA_PC invalida",IF(AND(ISNUMBER(parametros!$C$2),ISNUMBER(parametros!$D$2),B1063&gt;=parametros!$C$2,B1063&lt;=parametros!$D$2),"C0",IF(AND(ISNUMBER(parametros!$C$3),ISNUMBER(parametros!$D$3),B1063&gt;=parametros!$C$3,B1063&lt;=parametros!$D$3),"C1",IF(AND(ISNUMBER(parametros!$C$4),ISNUMBER(parametros!$D$4),B1063&gt;=parametros!$C$4,B1063&lt;=parametros!$D$4),"C2",IF(AND(ISNUMBER(parametros!$C$5),ISNUMBER(parametros!$D$5),B1063&gt;=parametros!$C$5,B1063&lt;=parametros!$D$5),"C3",IF(AND(ISNUMBER(parametros!$C$6),ISNUMBER(parametros!$D$6),B1063&gt;=parametros!$C$6,B1063&lt;=parametros!$D$6),"C4","Fora dos ciclos")))))))</f>
        <v/>
      </c>
      <c r="D1063" s="100"/>
      <c r="E1063" s="78" t="str">
        <f>IF(C1063="","",IFERROR(VLOOKUP(C1063,parametros!$A$11:$E$15,5,0),""))</f>
        <v/>
      </c>
      <c r="F1063" s="79" t="str">
        <f t="shared" si="82"/>
        <v/>
      </c>
      <c r="G1063" s="101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8"/>
      <c r="U1063" s="218" t="str">
        <f t="shared" si="86"/>
        <v/>
      </c>
      <c r="V1063" s="216" t="s">
        <v>47</v>
      </c>
      <c r="W1063" s="102" t="s">
        <v>167</v>
      </c>
      <c r="X1063" s="102" t="s">
        <v>168</v>
      </c>
      <c r="Y1063" s="103" t="s">
        <v>169</v>
      </c>
      <c r="Z1063" s="103" t="s">
        <v>170</v>
      </c>
      <c r="AA1063" s="103" t="s">
        <v>47</v>
      </c>
      <c r="AB1063" s="103" t="s">
        <v>171</v>
      </c>
      <c r="AC1063" s="104" t="s">
        <v>172</v>
      </c>
    </row>
    <row r="1064" spans="1:29" ht="25.5" customHeight="1" x14ac:dyDescent="0.35">
      <c r="A1064" s="188"/>
      <c r="B1064" s="190"/>
      <c r="C1064" s="99" t="str">
        <f>IF(B1064="","",IF(NOT(ISNUMBER(B1064)),"DATA_PC invalida",IF(AND(ISNUMBER(parametros!$C$2),ISNUMBER(parametros!$D$2),B1064&gt;=parametros!$C$2,B1064&lt;=parametros!$D$2),"C0",IF(AND(ISNUMBER(parametros!$C$3),ISNUMBER(parametros!$D$3),B1064&gt;=parametros!$C$3,B1064&lt;=parametros!$D$3),"C1",IF(AND(ISNUMBER(parametros!$C$4),ISNUMBER(parametros!$D$4),B1064&gt;=parametros!$C$4,B1064&lt;=parametros!$D$4),"C2",IF(AND(ISNUMBER(parametros!$C$5),ISNUMBER(parametros!$D$5),B1064&gt;=parametros!$C$5,B1064&lt;=parametros!$D$5),"C3",IF(AND(ISNUMBER(parametros!$C$6),ISNUMBER(parametros!$D$6),B1064&gt;=parametros!$C$6,B1064&lt;=parametros!$D$6),"C4","Fora dos ciclos")))))))</f>
        <v/>
      </c>
      <c r="D1064" s="100"/>
      <c r="E1064" s="78" t="str">
        <f>IF(C1064="","",IFERROR(VLOOKUP(C1064,parametros!$A$11:$E$15,5,0),""))</f>
        <v/>
      </c>
      <c r="F1064" s="79" t="str">
        <f t="shared" si="82"/>
        <v/>
      </c>
      <c r="G1064" s="101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8"/>
      <c r="U1064" s="218" t="str">
        <f t="shared" si="86"/>
        <v/>
      </c>
      <c r="V1064" s="216" t="s">
        <v>47</v>
      </c>
      <c r="W1064" s="102" t="s">
        <v>167</v>
      </c>
      <c r="X1064" s="102" t="s">
        <v>168</v>
      </c>
      <c r="Y1064" s="103" t="s">
        <v>169</v>
      </c>
      <c r="Z1064" s="103" t="s">
        <v>170</v>
      </c>
      <c r="AA1064" s="103" t="s">
        <v>47</v>
      </c>
      <c r="AB1064" s="103" t="s">
        <v>171</v>
      </c>
      <c r="AC1064" s="104" t="s">
        <v>172</v>
      </c>
    </row>
    <row r="1065" spans="1:29" ht="25.5" customHeight="1" x14ac:dyDescent="0.35">
      <c r="A1065" s="188"/>
      <c r="B1065" s="190"/>
      <c r="C1065" s="99" t="str">
        <f>IF(B1065="","",IF(NOT(ISNUMBER(B1065)),"DATA_PC invalida",IF(AND(ISNUMBER(parametros!$C$2),ISNUMBER(parametros!$D$2),B1065&gt;=parametros!$C$2,B1065&lt;=parametros!$D$2),"C0",IF(AND(ISNUMBER(parametros!$C$3),ISNUMBER(parametros!$D$3),B1065&gt;=parametros!$C$3,B1065&lt;=parametros!$D$3),"C1",IF(AND(ISNUMBER(parametros!$C$4),ISNUMBER(parametros!$D$4),B1065&gt;=parametros!$C$4,B1065&lt;=parametros!$D$4),"C2",IF(AND(ISNUMBER(parametros!$C$5),ISNUMBER(parametros!$D$5),B1065&gt;=parametros!$C$5,B1065&lt;=parametros!$D$5),"C3",IF(AND(ISNUMBER(parametros!$C$6),ISNUMBER(parametros!$D$6),B1065&gt;=parametros!$C$6,B1065&lt;=parametros!$D$6),"C4","Fora dos ciclos")))))))</f>
        <v/>
      </c>
      <c r="D1065" s="100"/>
      <c r="E1065" s="78" t="str">
        <f>IF(C1065="","",IFERROR(VLOOKUP(C1065,parametros!$A$11:$E$15,5,0),""))</f>
        <v/>
      </c>
      <c r="F1065" s="79" t="str">
        <f t="shared" si="82"/>
        <v/>
      </c>
      <c r="G1065" s="101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8"/>
      <c r="U1065" s="218" t="str">
        <f t="shared" si="86"/>
        <v/>
      </c>
      <c r="V1065" s="216" t="s">
        <v>47</v>
      </c>
      <c r="W1065" s="102" t="s">
        <v>167</v>
      </c>
      <c r="X1065" s="102" t="s">
        <v>168</v>
      </c>
      <c r="Y1065" s="103" t="s">
        <v>169</v>
      </c>
      <c r="Z1065" s="103" t="s">
        <v>170</v>
      </c>
      <c r="AA1065" s="103" t="s">
        <v>47</v>
      </c>
      <c r="AB1065" s="103" t="s">
        <v>171</v>
      </c>
      <c r="AC1065" s="104" t="s">
        <v>172</v>
      </c>
    </row>
    <row r="1066" spans="1:29" ht="25.5" customHeight="1" x14ac:dyDescent="0.35">
      <c r="A1066" s="188"/>
      <c r="B1066" s="190"/>
      <c r="C1066" s="99" t="str">
        <f>IF(B1066="","",IF(NOT(ISNUMBER(B1066)),"DATA_PC invalida",IF(AND(ISNUMBER(parametros!$C$2),ISNUMBER(parametros!$D$2),B1066&gt;=parametros!$C$2,B1066&lt;=parametros!$D$2),"C0",IF(AND(ISNUMBER(parametros!$C$3),ISNUMBER(parametros!$D$3),B1066&gt;=parametros!$C$3,B1066&lt;=parametros!$D$3),"C1",IF(AND(ISNUMBER(parametros!$C$4),ISNUMBER(parametros!$D$4),B1066&gt;=parametros!$C$4,B1066&lt;=parametros!$D$4),"C2",IF(AND(ISNUMBER(parametros!$C$5),ISNUMBER(parametros!$D$5),B1066&gt;=parametros!$C$5,B1066&lt;=parametros!$D$5),"C3",IF(AND(ISNUMBER(parametros!$C$6),ISNUMBER(parametros!$D$6),B1066&gt;=parametros!$C$6,B1066&lt;=parametros!$D$6),"C4","Fora dos ciclos")))))))</f>
        <v/>
      </c>
      <c r="D1066" s="100"/>
      <c r="E1066" s="78" t="str">
        <f>IF(C1066="","",IFERROR(VLOOKUP(C1066,parametros!$A$11:$E$15,5,0),""))</f>
        <v/>
      </c>
      <c r="F1066" s="79" t="str">
        <f t="shared" si="82"/>
        <v/>
      </c>
      <c r="G1066" s="101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8"/>
      <c r="U1066" s="218" t="str">
        <f t="shared" si="86"/>
        <v/>
      </c>
      <c r="V1066" s="216" t="s">
        <v>47</v>
      </c>
      <c r="W1066" s="102" t="s">
        <v>167</v>
      </c>
      <c r="X1066" s="102" t="s">
        <v>168</v>
      </c>
      <c r="Y1066" s="103" t="s">
        <v>169</v>
      </c>
      <c r="Z1066" s="103" t="s">
        <v>170</v>
      </c>
      <c r="AA1066" s="103" t="s">
        <v>47</v>
      </c>
      <c r="AB1066" s="103" t="s">
        <v>171</v>
      </c>
      <c r="AC1066" s="104" t="s">
        <v>172</v>
      </c>
    </row>
    <row r="1067" spans="1:29" ht="25.5" customHeight="1" x14ac:dyDescent="0.35">
      <c r="A1067" s="188"/>
      <c r="B1067" s="190"/>
      <c r="C1067" s="99" t="str">
        <f>IF(B1067="","",IF(NOT(ISNUMBER(B1067)),"DATA_PC invalida",IF(AND(ISNUMBER(parametros!$C$2),ISNUMBER(parametros!$D$2),B1067&gt;=parametros!$C$2,B1067&lt;=parametros!$D$2),"C0",IF(AND(ISNUMBER(parametros!$C$3),ISNUMBER(parametros!$D$3),B1067&gt;=parametros!$C$3,B1067&lt;=parametros!$D$3),"C1",IF(AND(ISNUMBER(parametros!$C$4),ISNUMBER(parametros!$D$4),B1067&gt;=parametros!$C$4,B1067&lt;=parametros!$D$4),"C2",IF(AND(ISNUMBER(parametros!$C$5),ISNUMBER(parametros!$D$5),B1067&gt;=parametros!$C$5,B1067&lt;=parametros!$D$5),"C3",IF(AND(ISNUMBER(parametros!$C$6),ISNUMBER(parametros!$D$6),B1067&gt;=parametros!$C$6,B1067&lt;=parametros!$D$6),"C4","Fora dos ciclos")))))))</f>
        <v/>
      </c>
      <c r="D1067" s="100"/>
      <c r="E1067" s="78" t="str">
        <f>IF(C1067="","",IFERROR(VLOOKUP(C1067,parametros!$A$11:$E$15,5,0),""))</f>
        <v/>
      </c>
      <c r="F1067" s="79" t="str">
        <f t="shared" si="82"/>
        <v/>
      </c>
      <c r="G1067" s="101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8"/>
      <c r="U1067" s="218" t="str">
        <f t="shared" si="86"/>
        <v/>
      </c>
      <c r="V1067" s="216" t="s">
        <v>47</v>
      </c>
      <c r="W1067" s="102" t="s">
        <v>167</v>
      </c>
      <c r="X1067" s="102" t="s">
        <v>168</v>
      </c>
      <c r="Y1067" s="103" t="s">
        <v>169</v>
      </c>
      <c r="Z1067" s="103" t="s">
        <v>170</v>
      </c>
      <c r="AA1067" s="103" t="s">
        <v>47</v>
      </c>
      <c r="AB1067" s="103" t="s">
        <v>171</v>
      </c>
      <c r="AC1067" s="104" t="s">
        <v>172</v>
      </c>
    </row>
    <row r="1068" spans="1:29" ht="25.5" customHeight="1" x14ac:dyDescent="0.35">
      <c r="A1068" s="188"/>
      <c r="B1068" s="190"/>
      <c r="C1068" s="99" t="str">
        <f>IF(B1068="","",IF(NOT(ISNUMBER(B1068)),"DATA_PC invalida",IF(AND(ISNUMBER(parametros!$C$2),ISNUMBER(parametros!$D$2),B1068&gt;=parametros!$C$2,B1068&lt;=parametros!$D$2),"C0",IF(AND(ISNUMBER(parametros!$C$3),ISNUMBER(parametros!$D$3),B1068&gt;=parametros!$C$3,B1068&lt;=parametros!$D$3),"C1",IF(AND(ISNUMBER(parametros!$C$4),ISNUMBER(parametros!$D$4),B1068&gt;=parametros!$C$4,B1068&lt;=parametros!$D$4),"C2",IF(AND(ISNUMBER(parametros!$C$5),ISNUMBER(parametros!$D$5),B1068&gt;=parametros!$C$5,B1068&lt;=parametros!$D$5),"C3",IF(AND(ISNUMBER(parametros!$C$6),ISNUMBER(parametros!$D$6),B1068&gt;=parametros!$C$6,B1068&lt;=parametros!$D$6),"C4","Fora dos ciclos")))))))</f>
        <v/>
      </c>
      <c r="D1068" s="100"/>
      <c r="E1068" s="78" t="str">
        <f>IF(C1068="","",IFERROR(VLOOKUP(C1068,parametros!$A$11:$E$15,5,0),""))</f>
        <v/>
      </c>
      <c r="F1068" s="79" t="str">
        <f t="shared" si="82"/>
        <v/>
      </c>
      <c r="G1068" s="101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8"/>
      <c r="U1068" s="218" t="str">
        <f t="shared" si="86"/>
        <v/>
      </c>
      <c r="V1068" s="216" t="s">
        <v>47</v>
      </c>
      <c r="W1068" s="102" t="s">
        <v>167</v>
      </c>
      <c r="X1068" s="102" t="s">
        <v>168</v>
      </c>
      <c r="Y1068" s="103" t="s">
        <v>169</v>
      </c>
      <c r="Z1068" s="103" t="s">
        <v>170</v>
      </c>
      <c r="AA1068" s="103" t="s">
        <v>47</v>
      </c>
      <c r="AB1068" s="103" t="s">
        <v>171</v>
      </c>
      <c r="AC1068" s="104" t="s">
        <v>172</v>
      </c>
    </row>
    <row r="1069" spans="1:29" ht="25.5" customHeight="1" x14ac:dyDescent="0.35">
      <c r="A1069" s="188"/>
      <c r="B1069" s="190"/>
      <c r="C1069" s="99" t="str">
        <f>IF(B1069="","",IF(NOT(ISNUMBER(B1069)),"DATA_PC invalida",IF(AND(ISNUMBER(parametros!$C$2),ISNUMBER(parametros!$D$2),B1069&gt;=parametros!$C$2,B1069&lt;=parametros!$D$2),"C0",IF(AND(ISNUMBER(parametros!$C$3),ISNUMBER(parametros!$D$3),B1069&gt;=parametros!$C$3,B1069&lt;=parametros!$D$3),"C1",IF(AND(ISNUMBER(parametros!$C$4),ISNUMBER(parametros!$D$4),B1069&gt;=parametros!$C$4,B1069&lt;=parametros!$D$4),"C2",IF(AND(ISNUMBER(parametros!$C$5),ISNUMBER(parametros!$D$5),B1069&gt;=parametros!$C$5,B1069&lt;=parametros!$D$5),"C3",IF(AND(ISNUMBER(parametros!$C$6),ISNUMBER(parametros!$D$6),B1069&gt;=parametros!$C$6,B1069&lt;=parametros!$D$6),"C4","Fora dos ciclos")))))))</f>
        <v/>
      </c>
      <c r="D1069" s="100"/>
      <c r="E1069" s="78" t="str">
        <f>IF(C1069="","",IFERROR(VLOOKUP(C1069,parametros!$A$11:$E$15,5,0),""))</f>
        <v/>
      </c>
      <c r="F1069" s="79" t="str">
        <f t="shared" si="82"/>
        <v/>
      </c>
      <c r="G1069" s="101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8"/>
      <c r="U1069" s="218" t="str">
        <f t="shared" si="86"/>
        <v/>
      </c>
      <c r="V1069" s="216" t="s">
        <v>47</v>
      </c>
      <c r="W1069" s="102" t="s">
        <v>167</v>
      </c>
      <c r="X1069" s="102" t="s">
        <v>168</v>
      </c>
      <c r="Y1069" s="103" t="s">
        <v>169</v>
      </c>
      <c r="Z1069" s="103" t="s">
        <v>170</v>
      </c>
      <c r="AA1069" s="103" t="s">
        <v>47</v>
      </c>
      <c r="AB1069" s="103" t="s">
        <v>171</v>
      </c>
      <c r="AC1069" s="104" t="s">
        <v>172</v>
      </c>
    </row>
    <row r="1070" spans="1:29" ht="25.5" customHeight="1" x14ac:dyDescent="0.35">
      <c r="A1070" s="188"/>
      <c r="B1070" s="190"/>
      <c r="C1070" s="99" t="str">
        <f>IF(B1070="","",IF(NOT(ISNUMBER(B1070)),"DATA_PC invalida",IF(AND(ISNUMBER(parametros!$C$2),ISNUMBER(parametros!$D$2),B1070&gt;=parametros!$C$2,B1070&lt;=parametros!$D$2),"C0",IF(AND(ISNUMBER(parametros!$C$3),ISNUMBER(parametros!$D$3),B1070&gt;=parametros!$C$3,B1070&lt;=parametros!$D$3),"C1",IF(AND(ISNUMBER(parametros!$C$4),ISNUMBER(parametros!$D$4),B1070&gt;=parametros!$C$4,B1070&lt;=parametros!$D$4),"C2",IF(AND(ISNUMBER(parametros!$C$5),ISNUMBER(parametros!$D$5),B1070&gt;=parametros!$C$5,B1070&lt;=parametros!$D$5),"C3",IF(AND(ISNUMBER(parametros!$C$6),ISNUMBER(parametros!$D$6),B1070&gt;=parametros!$C$6,B1070&lt;=parametros!$D$6),"C4","Fora dos ciclos")))))))</f>
        <v/>
      </c>
      <c r="D1070" s="100"/>
      <c r="E1070" s="78" t="str">
        <f>IF(C1070="","",IFERROR(VLOOKUP(C1070,parametros!$A$11:$E$15,5,0),""))</f>
        <v/>
      </c>
      <c r="F1070" s="79" t="str">
        <f t="shared" si="82"/>
        <v/>
      </c>
      <c r="G1070" s="101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8"/>
      <c r="U1070" s="218" t="str">
        <f t="shared" si="86"/>
        <v/>
      </c>
      <c r="V1070" s="216" t="s">
        <v>47</v>
      </c>
      <c r="W1070" s="102" t="s">
        <v>167</v>
      </c>
      <c r="X1070" s="102" t="s">
        <v>168</v>
      </c>
      <c r="Y1070" s="103" t="s">
        <v>169</v>
      </c>
      <c r="Z1070" s="103" t="s">
        <v>170</v>
      </c>
      <c r="AA1070" s="103" t="s">
        <v>47</v>
      </c>
      <c r="AB1070" s="103" t="s">
        <v>171</v>
      </c>
      <c r="AC1070" s="104" t="s">
        <v>172</v>
      </c>
    </row>
    <row r="1071" spans="1:29" ht="25.5" customHeight="1" x14ac:dyDescent="0.35">
      <c r="A1071" s="188"/>
      <c r="B1071" s="190"/>
      <c r="C1071" s="99" t="str">
        <f>IF(B1071="","",IF(NOT(ISNUMBER(B1071)),"DATA_PC invalida",IF(AND(ISNUMBER(parametros!$C$2),ISNUMBER(parametros!$D$2),B1071&gt;=parametros!$C$2,B1071&lt;=parametros!$D$2),"C0",IF(AND(ISNUMBER(parametros!$C$3),ISNUMBER(parametros!$D$3),B1071&gt;=parametros!$C$3,B1071&lt;=parametros!$D$3),"C1",IF(AND(ISNUMBER(parametros!$C$4),ISNUMBER(parametros!$D$4),B1071&gt;=parametros!$C$4,B1071&lt;=parametros!$D$4),"C2",IF(AND(ISNUMBER(parametros!$C$5),ISNUMBER(parametros!$D$5),B1071&gt;=parametros!$C$5,B1071&lt;=parametros!$D$5),"C3",IF(AND(ISNUMBER(parametros!$C$6),ISNUMBER(parametros!$D$6),B1071&gt;=parametros!$C$6,B1071&lt;=parametros!$D$6),"C4","Fora dos ciclos")))))))</f>
        <v/>
      </c>
      <c r="D1071" s="100"/>
      <c r="E1071" s="78" t="str">
        <f>IF(C1071="","",IFERROR(VLOOKUP(C1071,parametros!$A$11:$E$15,5,0),""))</f>
        <v/>
      </c>
      <c r="F1071" s="79" t="str">
        <f t="shared" si="82"/>
        <v/>
      </c>
      <c r="G1071" s="101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8"/>
      <c r="U1071" s="218" t="str">
        <f t="shared" si="86"/>
        <v/>
      </c>
      <c r="V1071" s="216" t="s">
        <v>47</v>
      </c>
      <c r="W1071" s="102" t="s">
        <v>167</v>
      </c>
      <c r="X1071" s="102" t="s">
        <v>168</v>
      </c>
      <c r="Y1071" s="103" t="s">
        <v>169</v>
      </c>
      <c r="Z1071" s="103" t="s">
        <v>170</v>
      </c>
      <c r="AA1071" s="103" t="s">
        <v>47</v>
      </c>
      <c r="AB1071" s="103" t="s">
        <v>171</v>
      </c>
      <c r="AC1071" s="104" t="s">
        <v>172</v>
      </c>
    </row>
    <row r="1072" spans="1:29" ht="25.5" customHeight="1" x14ac:dyDescent="0.35">
      <c r="A1072" s="188"/>
      <c r="B1072" s="190"/>
      <c r="C1072" s="99" t="str">
        <f>IF(B1072="","",IF(NOT(ISNUMBER(B1072)),"DATA_PC invalida",IF(AND(ISNUMBER(parametros!$C$2),ISNUMBER(parametros!$D$2),B1072&gt;=parametros!$C$2,B1072&lt;=parametros!$D$2),"C0",IF(AND(ISNUMBER(parametros!$C$3),ISNUMBER(parametros!$D$3),B1072&gt;=parametros!$C$3,B1072&lt;=parametros!$D$3),"C1",IF(AND(ISNUMBER(parametros!$C$4),ISNUMBER(parametros!$D$4),B1072&gt;=parametros!$C$4,B1072&lt;=parametros!$D$4),"C2",IF(AND(ISNUMBER(parametros!$C$5),ISNUMBER(parametros!$D$5),B1072&gt;=parametros!$C$5,B1072&lt;=parametros!$D$5),"C3",IF(AND(ISNUMBER(parametros!$C$6),ISNUMBER(parametros!$D$6),B1072&gt;=parametros!$C$6,B1072&lt;=parametros!$D$6),"C4","Fora dos ciclos")))))))</f>
        <v/>
      </c>
      <c r="D1072" s="100"/>
      <c r="E1072" s="78" t="str">
        <f>IF(C1072="","",IFERROR(VLOOKUP(C1072,parametros!$A$11:$E$15,5,0),""))</f>
        <v/>
      </c>
      <c r="F1072" s="79" t="str">
        <f t="shared" si="82"/>
        <v/>
      </c>
      <c r="G1072" s="101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8"/>
      <c r="U1072" s="218" t="str">
        <f t="shared" si="86"/>
        <v/>
      </c>
      <c r="V1072" s="216" t="s">
        <v>47</v>
      </c>
      <c r="W1072" s="102" t="s">
        <v>167</v>
      </c>
      <c r="X1072" s="102" t="s">
        <v>168</v>
      </c>
      <c r="Y1072" s="103" t="s">
        <v>169</v>
      </c>
      <c r="Z1072" s="103" t="s">
        <v>170</v>
      </c>
      <c r="AA1072" s="103" t="s">
        <v>47</v>
      </c>
      <c r="AB1072" s="103" t="s">
        <v>171</v>
      </c>
      <c r="AC1072" s="104" t="s">
        <v>172</v>
      </c>
    </row>
    <row r="1073" spans="1:29" ht="25.5" customHeight="1" x14ac:dyDescent="0.35">
      <c r="A1073" s="188"/>
      <c r="B1073" s="190"/>
      <c r="C1073" s="99" t="str">
        <f>IF(B1073="","",IF(NOT(ISNUMBER(B1073)),"DATA_PC invalida",IF(AND(ISNUMBER(parametros!$C$2),ISNUMBER(parametros!$D$2),B1073&gt;=parametros!$C$2,B1073&lt;=parametros!$D$2),"C0",IF(AND(ISNUMBER(parametros!$C$3),ISNUMBER(parametros!$D$3),B1073&gt;=parametros!$C$3,B1073&lt;=parametros!$D$3),"C1",IF(AND(ISNUMBER(parametros!$C$4),ISNUMBER(parametros!$D$4),B1073&gt;=parametros!$C$4,B1073&lt;=parametros!$D$4),"C2",IF(AND(ISNUMBER(parametros!$C$5),ISNUMBER(parametros!$D$5),B1073&gt;=parametros!$C$5,B1073&lt;=parametros!$D$5),"C3",IF(AND(ISNUMBER(parametros!$C$6),ISNUMBER(parametros!$D$6),B1073&gt;=parametros!$C$6,B1073&lt;=parametros!$D$6),"C4","Fora dos ciclos")))))))</f>
        <v/>
      </c>
      <c r="D1073" s="100"/>
      <c r="E1073" s="78" t="str">
        <f>IF(C1073="","",IFERROR(VLOOKUP(C1073,parametros!$A$11:$E$15,5,0),""))</f>
        <v/>
      </c>
      <c r="F1073" s="79" t="str">
        <f t="shared" si="82"/>
        <v/>
      </c>
      <c r="G1073" s="101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8"/>
      <c r="U1073" s="218" t="str">
        <f t="shared" si="86"/>
        <v/>
      </c>
      <c r="V1073" s="216" t="s">
        <v>47</v>
      </c>
      <c r="W1073" s="102" t="s">
        <v>167</v>
      </c>
      <c r="X1073" s="102" t="s">
        <v>168</v>
      </c>
      <c r="Y1073" s="103" t="s">
        <v>169</v>
      </c>
      <c r="Z1073" s="103" t="s">
        <v>170</v>
      </c>
      <c r="AA1073" s="103" t="s">
        <v>47</v>
      </c>
      <c r="AB1073" s="103" t="s">
        <v>171</v>
      </c>
      <c r="AC1073" s="104" t="s">
        <v>172</v>
      </c>
    </row>
    <row r="1074" spans="1:29" ht="25.5" customHeight="1" x14ac:dyDescent="0.35">
      <c r="A1074" s="188"/>
      <c r="B1074" s="190"/>
      <c r="C1074" s="99" t="str">
        <f>IF(B1074="","",IF(NOT(ISNUMBER(B1074)),"DATA_PC invalida",IF(AND(ISNUMBER(parametros!$C$2),ISNUMBER(parametros!$D$2),B1074&gt;=parametros!$C$2,B1074&lt;=parametros!$D$2),"C0",IF(AND(ISNUMBER(parametros!$C$3),ISNUMBER(parametros!$D$3),B1074&gt;=parametros!$C$3,B1074&lt;=parametros!$D$3),"C1",IF(AND(ISNUMBER(parametros!$C$4),ISNUMBER(parametros!$D$4),B1074&gt;=parametros!$C$4,B1074&lt;=parametros!$D$4),"C2",IF(AND(ISNUMBER(parametros!$C$5),ISNUMBER(parametros!$D$5),B1074&gt;=parametros!$C$5,B1074&lt;=parametros!$D$5),"C3",IF(AND(ISNUMBER(parametros!$C$6),ISNUMBER(parametros!$D$6),B1074&gt;=parametros!$C$6,B1074&lt;=parametros!$D$6),"C4","Fora dos ciclos")))))))</f>
        <v/>
      </c>
      <c r="D1074" s="100"/>
      <c r="E1074" s="78" t="str">
        <f>IF(C1074="","",IFERROR(VLOOKUP(C1074,parametros!$A$11:$E$15,5,0),""))</f>
        <v/>
      </c>
      <c r="F1074" s="79" t="str">
        <f t="shared" si="82"/>
        <v/>
      </c>
      <c r="G1074" s="101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8"/>
      <c r="U1074" s="218" t="str">
        <f t="shared" si="86"/>
        <v/>
      </c>
      <c r="V1074" s="216" t="s">
        <v>47</v>
      </c>
      <c r="W1074" s="102" t="s">
        <v>167</v>
      </c>
      <c r="X1074" s="102" t="s">
        <v>168</v>
      </c>
      <c r="Y1074" s="103" t="s">
        <v>169</v>
      </c>
      <c r="Z1074" s="103" t="s">
        <v>170</v>
      </c>
      <c r="AA1074" s="103" t="s">
        <v>47</v>
      </c>
      <c r="AB1074" s="103" t="s">
        <v>171</v>
      </c>
      <c r="AC1074" s="104" t="s">
        <v>172</v>
      </c>
    </row>
    <row r="1075" spans="1:29" ht="25.5" customHeight="1" x14ac:dyDescent="0.35">
      <c r="A1075" s="188"/>
      <c r="B1075" s="190"/>
      <c r="C1075" s="99" t="str">
        <f>IF(B1075="","",IF(NOT(ISNUMBER(B1075)),"DATA_PC invalida",IF(AND(ISNUMBER(parametros!$C$2),ISNUMBER(parametros!$D$2),B1075&gt;=parametros!$C$2,B1075&lt;=parametros!$D$2),"C0",IF(AND(ISNUMBER(parametros!$C$3),ISNUMBER(parametros!$D$3),B1075&gt;=parametros!$C$3,B1075&lt;=parametros!$D$3),"C1",IF(AND(ISNUMBER(parametros!$C$4),ISNUMBER(parametros!$D$4),B1075&gt;=parametros!$C$4,B1075&lt;=parametros!$D$4),"C2",IF(AND(ISNUMBER(parametros!$C$5),ISNUMBER(parametros!$D$5),B1075&gt;=parametros!$C$5,B1075&lt;=parametros!$D$5),"C3",IF(AND(ISNUMBER(parametros!$C$6),ISNUMBER(parametros!$D$6),B1075&gt;=parametros!$C$6,B1075&lt;=parametros!$D$6),"C4","Fora dos ciclos")))))))</f>
        <v/>
      </c>
      <c r="D1075" s="100"/>
      <c r="E1075" s="78" t="str">
        <f>IF(C1075="","",IFERROR(VLOOKUP(C1075,parametros!$A$11:$E$15,5,0),""))</f>
        <v/>
      </c>
      <c r="F1075" s="79" t="str">
        <f t="shared" si="82"/>
        <v/>
      </c>
      <c r="G1075" s="101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8"/>
      <c r="U1075" s="218" t="str">
        <f t="shared" si="86"/>
        <v/>
      </c>
      <c r="V1075" s="216" t="s">
        <v>47</v>
      </c>
      <c r="W1075" s="102" t="s">
        <v>167</v>
      </c>
      <c r="X1075" s="102" t="s">
        <v>168</v>
      </c>
      <c r="Y1075" s="103" t="s">
        <v>169</v>
      </c>
      <c r="Z1075" s="103" t="s">
        <v>170</v>
      </c>
      <c r="AA1075" s="103" t="s">
        <v>47</v>
      </c>
      <c r="AB1075" s="103" t="s">
        <v>171</v>
      </c>
      <c r="AC1075" s="104" t="s">
        <v>172</v>
      </c>
    </row>
    <row r="1076" spans="1:29" ht="25.5" customHeight="1" x14ac:dyDescent="0.35">
      <c r="A1076" s="188"/>
      <c r="B1076" s="190"/>
      <c r="C1076" s="99" t="str">
        <f>IF(B1076="","",IF(NOT(ISNUMBER(B1076)),"DATA_PC invalida",IF(AND(ISNUMBER(parametros!$C$2),ISNUMBER(parametros!$D$2),B1076&gt;=parametros!$C$2,B1076&lt;=parametros!$D$2),"C0",IF(AND(ISNUMBER(parametros!$C$3),ISNUMBER(parametros!$D$3),B1076&gt;=parametros!$C$3,B1076&lt;=parametros!$D$3),"C1",IF(AND(ISNUMBER(parametros!$C$4),ISNUMBER(parametros!$D$4),B1076&gt;=parametros!$C$4,B1076&lt;=parametros!$D$4),"C2",IF(AND(ISNUMBER(parametros!$C$5),ISNUMBER(parametros!$D$5),B1076&gt;=parametros!$C$5,B1076&lt;=parametros!$D$5),"C3",IF(AND(ISNUMBER(parametros!$C$6),ISNUMBER(parametros!$D$6),B1076&gt;=parametros!$C$6,B1076&lt;=parametros!$D$6),"C4","Fora dos ciclos")))))))</f>
        <v/>
      </c>
      <c r="D1076" s="100"/>
      <c r="E1076" s="78" t="str">
        <f>IF(C1076="","",IFERROR(VLOOKUP(C1076,parametros!$A$11:$E$15,5,0),""))</f>
        <v/>
      </c>
      <c r="F1076" s="79" t="str">
        <f t="shared" si="82"/>
        <v/>
      </c>
      <c r="G1076" s="101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8"/>
      <c r="U1076" s="218" t="str">
        <f t="shared" si="86"/>
        <v/>
      </c>
      <c r="V1076" s="216" t="s">
        <v>47</v>
      </c>
      <c r="W1076" s="102" t="s">
        <v>167</v>
      </c>
      <c r="X1076" s="102" t="s">
        <v>168</v>
      </c>
      <c r="Y1076" s="103" t="s">
        <v>169</v>
      </c>
      <c r="Z1076" s="103" t="s">
        <v>170</v>
      </c>
      <c r="AA1076" s="103" t="s">
        <v>47</v>
      </c>
      <c r="AB1076" s="103" t="s">
        <v>171</v>
      </c>
      <c r="AC1076" s="104" t="s">
        <v>172</v>
      </c>
    </row>
    <row r="1077" spans="1:29" ht="25.5" customHeight="1" x14ac:dyDescent="0.35">
      <c r="A1077" s="188"/>
      <c r="B1077" s="190"/>
      <c r="C1077" s="99" t="str">
        <f>IF(B1077="","",IF(NOT(ISNUMBER(B1077)),"DATA_PC invalida",IF(AND(ISNUMBER(parametros!$C$2),ISNUMBER(parametros!$D$2),B1077&gt;=parametros!$C$2,B1077&lt;=parametros!$D$2),"C0",IF(AND(ISNUMBER(parametros!$C$3),ISNUMBER(parametros!$D$3),B1077&gt;=parametros!$C$3,B1077&lt;=parametros!$D$3),"C1",IF(AND(ISNUMBER(parametros!$C$4),ISNUMBER(parametros!$D$4),B1077&gt;=parametros!$C$4,B1077&lt;=parametros!$D$4),"C2",IF(AND(ISNUMBER(parametros!$C$5),ISNUMBER(parametros!$D$5),B1077&gt;=parametros!$C$5,B1077&lt;=parametros!$D$5),"C3",IF(AND(ISNUMBER(parametros!$C$6),ISNUMBER(parametros!$D$6),B1077&gt;=parametros!$C$6,B1077&lt;=parametros!$D$6),"C4","Fora dos ciclos")))))))</f>
        <v/>
      </c>
      <c r="D1077" s="100"/>
      <c r="E1077" s="78" t="str">
        <f>IF(C1077="","",IFERROR(VLOOKUP(C1077,parametros!$A$11:$E$15,5,0),""))</f>
        <v/>
      </c>
      <c r="F1077" s="79" t="str">
        <f t="shared" si="82"/>
        <v/>
      </c>
      <c r="G1077" s="101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8"/>
      <c r="U1077" s="218" t="str">
        <f t="shared" si="86"/>
        <v/>
      </c>
      <c r="V1077" s="216" t="s">
        <v>47</v>
      </c>
      <c r="W1077" s="102" t="s">
        <v>167</v>
      </c>
      <c r="X1077" s="102" t="s">
        <v>168</v>
      </c>
      <c r="Y1077" s="103" t="s">
        <v>169</v>
      </c>
      <c r="Z1077" s="103" t="s">
        <v>170</v>
      </c>
      <c r="AA1077" s="103" t="s">
        <v>47</v>
      </c>
      <c r="AB1077" s="103" t="s">
        <v>171</v>
      </c>
      <c r="AC1077" s="104" t="s">
        <v>172</v>
      </c>
    </row>
    <row r="1078" spans="1:29" ht="25.5" customHeight="1" x14ac:dyDescent="0.35">
      <c r="A1078" s="188"/>
      <c r="B1078" s="190"/>
      <c r="C1078" s="99" t="str">
        <f>IF(B1078="","",IF(NOT(ISNUMBER(B1078)),"DATA_PC invalida",IF(AND(ISNUMBER(parametros!$C$2),ISNUMBER(parametros!$D$2),B1078&gt;=parametros!$C$2,B1078&lt;=parametros!$D$2),"C0",IF(AND(ISNUMBER(parametros!$C$3),ISNUMBER(parametros!$D$3),B1078&gt;=parametros!$C$3,B1078&lt;=parametros!$D$3),"C1",IF(AND(ISNUMBER(parametros!$C$4),ISNUMBER(parametros!$D$4),B1078&gt;=parametros!$C$4,B1078&lt;=parametros!$D$4),"C2",IF(AND(ISNUMBER(parametros!$C$5),ISNUMBER(parametros!$D$5),B1078&gt;=parametros!$C$5,B1078&lt;=parametros!$D$5),"C3",IF(AND(ISNUMBER(parametros!$C$6),ISNUMBER(parametros!$D$6),B1078&gt;=parametros!$C$6,B1078&lt;=parametros!$D$6),"C4","Fora dos ciclos")))))))</f>
        <v/>
      </c>
      <c r="D1078" s="100"/>
      <c r="E1078" s="78" t="str">
        <f>IF(C1078="","",IFERROR(VLOOKUP(C1078,parametros!$A$11:$E$15,5,0),""))</f>
        <v/>
      </c>
      <c r="F1078" s="79" t="str">
        <f t="shared" si="82"/>
        <v/>
      </c>
      <c r="G1078" s="101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8"/>
      <c r="U1078" s="218" t="str">
        <f t="shared" si="86"/>
        <v/>
      </c>
      <c r="V1078" s="216" t="s">
        <v>47</v>
      </c>
      <c r="W1078" s="102" t="s">
        <v>167</v>
      </c>
      <c r="X1078" s="102" t="s">
        <v>168</v>
      </c>
      <c r="Y1078" s="103" t="s">
        <v>169</v>
      </c>
      <c r="Z1078" s="103" t="s">
        <v>170</v>
      </c>
      <c r="AA1078" s="103" t="s">
        <v>47</v>
      </c>
      <c r="AB1078" s="103" t="s">
        <v>171</v>
      </c>
      <c r="AC1078" s="104" t="s">
        <v>172</v>
      </c>
    </row>
    <row r="1079" spans="1:29" ht="25.5" customHeight="1" x14ac:dyDescent="0.35">
      <c r="A1079" s="188"/>
      <c r="B1079" s="190"/>
      <c r="C1079" s="99" t="str">
        <f>IF(B1079="","",IF(NOT(ISNUMBER(B1079)),"DATA_PC invalida",IF(AND(ISNUMBER(parametros!$C$2),ISNUMBER(parametros!$D$2),B1079&gt;=parametros!$C$2,B1079&lt;=parametros!$D$2),"C0",IF(AND(ISNUMBER(parametros!$C$3),ISNUMBER(parametros!$D$3),B1079&gt;=parametros!$C$3,B1079&lt;=parametros!$D$3),"C1",IF(AND(ISNUMBER(parametros!$C$4),ISNUMBER(parametros!$D$4),B1079&gt;=parametros!$C$4,B1079&lt;=parametros!$D$4),"C2",IF(AND(ISNUMBER(parametros!$C$5),ISNUMBER(parametros!$D$5),B1079&gt;=parametros!$C$5,B1079&lt;=parametros!$D$5),"C3",IF(AND(ISNUMBER(parametros!$C$6),ISNUMBER(parametros!$D$6),B1079&gt;=parametros!$C$6,B1079&lt;=parametros!$D$6),"C4","Fora dos ciclos")))))))</f>
        <v/>
      </c>
      <c r="D1079" s="100"/>
      <c r="E1079" s="78" t="str">
        <f>IF(C1079="","",IFERROR(VLOOKUP(C1079,parametros!$A$11:$E$15,5,0),""))</f>
        <v/>
      </c>
      <c r="F1079" s="79" t="str">
        <f t="shared" si="82"/>
        <v/>
      </c>
      <c r="G1079" s="101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8"/>
      <c r="U1079" s="218" t="str">
        <f t="shared" si="86"/>
        <v/>
      </c>
      <c r="V1079" s="216" t="s">
        <v>47</v>
      </c>
      <c r="W1079" s="102" t="s">
        <v>167</v>
      </c>
      <c r="X1079" s="102" t="s">
        <v>168</v>
      </c>
      <c r="Y1079" s="103" t="s">
        <v>169</v>
      </c>
      <c r="Z1079" s="103" t="s">
        <v>170</v>
      </c>
      <c r="AA1079" s="103" t="s">
        <v>47</v>
      </c>
      <c r="AB1079" s="103" t="s">
        <v>171</v>
      </c>
      <c r="AC1079" s="104" t="s">
        <v>172</v>
      </c>
    </row>
    <row r="1080" spans="1:29" ht="25.5" customHeight="1" x14ac:dyDescent="0.35">
      <c r="A1080" s="188"/>
      <c r="B1080" s="190"/>
      <c r="C1080" s="99" t="str">
        <f>IF(B1080="","",IF(NOT(ISNUMBER(B1080)),"DATA_PC invalida",IF(AND(ISNUMBER(parametros!$C$2),ISNUMBER(parametros!$D$2),B1080&gt;=parametros!$C$2,B1080&lt;=parametros!$D$2),"C0",IF(AND(ISNUMBER(parametros!$C$3),ISNUMBER(parametros!$D$3),B1080&gt;=parametros!$C$3,B1080&lt;=parametros!$D$3),"C1",IF(AND(ISNUMBER(parametros!$C$4),ISNUMBER(parametros!$D$4),B1080&gt;=parametros!$C$4,B1080&lt;=parametros!$D$4),"C2",IF(AND(ISNUMBER(parametros!$C$5),ISNUMBER(parametros!$D$5),B1080&gt;=parametros!$C$5,B1080&lt;=parametros!$D$5),"C3",IF(AND(ISNUMBER(parametros!$C$6),ISNUMBER(parametros!$D$6),B1080&gt;=parametros!$C$6,B1080&lt;=parametros!$D$6),"C4","Fora dos ciclos")))))))</f>
        <v/>
      </c>
      <c r="D1080" s="100"/>
      <c r="E1080" s="78" t="str">
        <f>IF(C1080="","",IFERROR(VLOOKUP(C1080,parametros!$A$11:$E$15,5,0),""))</f>
        <v/>
      </c>
      <c r="F1080" s="79" t="str">
        <f t="shared" si="82"/>
        <v/>
      </c>
      <c r="G1080" s="101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8"/>
      <c r="U1080" s="218" t="str">
        <f t="shared" si="86"/>
        <v/>
      </c>
      <c r="V1080" s="216" t="s">
        <v>47</v>
      </c>
      <c r="W1080" s="102" t="s">
        <v>167</v>
      </c>
      <c r="X1080" s="102" t="s">
        <v>168</v>
      </c>
      <c r="Y1080" s="103" t="s">
        <v>169</v>
      </c>
      <c r="Z1080" s="103" t="s">
        <v>170</v>
      </c>
      <c r="AA1080" s="103" t="s">
        <v>47</v>
      </c>
      <c r="AB1080" s="103" t="s">
        <v>171</v>
      </c>
      <c r="AC1080" s="104" t="s">
        <v>172</v>
      </c>
    </row>
    <row r="1081" spans="1:29" ht="25.5" customHeight="1" x14ac:dyDescent="0.35">
      <c r="A1081" s="188"/>
      <c r="B1081" s="190"/>
      <c r="C1081" s="99" t="str">
        <f>IF(B1081="","",IF(NOT(ISNUMBER(B1081)),"DATA_PC invalida",IF(AND(ISNUMBER(parametros!$C$2),ISNUMBER(parametros!$D$2),B1081&gt;=parametros!$C$2,B1081&lt;=parametros!$D$2),"C0",IF(AND(ISNUMBER(parametros!$C$3),ISNUMBER(parametros!$D$3),B1081&gt;=parametros!$C$3,B1081&lt;=parametros!$D$3),"C1",IF(AND(ISNUMBER(parametros!$C$4),ISNUMBER(parametros!$D$4),B1081&gt;=parametros!$C$4,B1081&lt;=parametros!$D$4),"C2",IF(AND(ISNUMBER(parametros!$C$5),ISNUMBER(parametros!$D$5),B1081&gt;=parametros!$C$5,B1081&lt;=parametros!$D$5),"C3",IF(AND(ISNUMBER(parametros!$C$6),ISNUMBER(parametros!$D$6),B1081&gt;=parametros!$C$6,B1081&lt;=parametros!$D$6),"C4","Fora dos ciclos")))))))</f>
        <v/>
      </c>
      <c r="D1081" s="100"/>
      <c r="E1081" s="78" t="str">
        <f>IF(C1081="","",IFERROR(VLOOKUP(C1081,parametros!$A$11:$E$15,5,0),""))</f>
        <v/>
      </c>
      <c r="F1081" s="79" t="str">
        <f t="shared" si="82"/>
        <v/>
      </c>
      <c r="G1081" s="101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8"/>
      <c r="U1081" s="218" t="str">
        <f t="shared" si="86"/>
        <v/>
      </c>
      <c r="V1081" s="216" t="s">
        <v>47</v>
      </c>
      <c r="W1081" s="102" t="s">
        <v>167</v>
      </c>
      <c r="X1081" s="102" t="s">
        <v>168</v>
      </c>
      <c r="Y1081" s="103" t="s">
        <v>169</v>
      </c>
      <c r="Z1081" s="103" t="s">
        <v>170</v>
      </c>
      <c r="AA1081" s="103" t="s">
        <v>47</v>
      </c>
      <c r="AB1081" s="103" t="s">
        <v>171</v>
      </c>
      <c r="AC1081" s="104" t="s">
        <v>172</v>
      </c>
    </row>
    <row r="1082" spans="1:29" ht="25.5" customHeight="1" x14ac:dyDescent="0.35">
      <c r="A1082" s="188"/>
      <c r="B1082" s="190"/>
      <c r="C1082" s="99" t="str">
        <f>IF(B1082="","",IF(NOT(ISNUMBER(B1082)),"DATA_PC invalida",IF(AND(ISNUMBER(parametros!$C$2),ISNUMBER(parametros!$D$2),B1082&gt;=parametros!$C$2,B1082&lt;=parametros!$D$2),"C0",IF(AND(ISNUMBER(parametros!$C$3),ISNUMBER(parametros!$D$3),B1082&gt;=parametros!$C$3,B1082&lt;=parametros!$D$3),"C1",IF(AND(ISNUMBER(parametros!$C$4),ISNUMBER(parametros!$D$4),B1082&gt;=parametros!$C$4,B1082&lt;=parametros!$D$4),"C2",IF(AND(ISNUMBER(parametros!$C$5),ISNUMBER(parametros!$D$5),B1082&gt;=parametros!$C$5,B1082&lt;=parametros!$D$5),"C3",IF(AND(ISNUMBER(parametros!$C$6),ISNUMBER(parametros!$D$6),B1082&gt;=parametros!$C$6,B1082&lt;=parametros!$D$6),"C4","Fora dos ciclos")))))))</f>
        <v/>
      </c>
      <c r="D1082" s="100"/>
      <c r="E1082" s="78" t="str">
        <f>IF(C1082="","",IFERROR(VLOOKUP(C1082,parametros!$A$11:$E$15,5,0),""))</f>
        <v/>
      </c>
      <c r="F1082" s="79" t="str">
        <f t="shared" si="82"/>
        <v/>
      </c>
      <c r="G1082" s="101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8"/>
      <c r="U1082" s="218" t="str">
        <f t="shared" si="86"/>
        <v/>
      </c>
      <c r="V1082" s="216" t="s">
        <v>47</v>
      </c>
      <c r="W1082" s="102" t="s">
        <v>167</v>
      </c>
      <c r="X1082" s="102" t="s">
        <v>168</v>
      </c>
      <c r="Y1082" s="103" t="s">
        <v>169</v>
      </c>
      <c r="Z1082" s="103" t="s">
        <v>170</v>
      </c>
      <c r="AA1082" s="103" t="s">
        <v>47</v>
      </c>
      <c r="AB1082" s="103" t="s">
        <v>171</v>
      </c>
      <c r="AC1082" s="104" t="s">
        <v>172</v>
      </c>
    </row>
    <row r="1083" spans="1:29" ht="25.5" customHeight="1" x14ac:dyDescent="0.35">
      <c r="A1083" s="188"/>
      <c r="B1083" s="190"/>
      <c r="C1083" s="99" t="str">
        <f>IF(B1083="","",IF(NOT(ISNUMBER(B1083)),"DATA_PC invalida",IF(AND(ISNUMBER(parametros!$C$2),ISNUMBER(parametros!$D$2),B1083&gt;=parametros!$C$2,B1083&lt;=parametros!$D$2),"C0",IF(AND(ISNUMBER(parametros!$C$3),ISNUMBER(parametros!$D$3),B1083&gt;=parametros!$C$3,B1083&lt;=parametros!$D$3),"C1",IF(AND(ISNUMBER(parametros!$C$4),ISNUMBER(parametros!$D$4),B1083&gt;=parametros!$C$4,B1083&lt;=parametros!$D$4),"C2",IF(AND(ISNUMBER(parametros!$C$5),ISNUMBER(parametros!$D$5),B1083&gt;=parametros!$C$5,B1083&lt;=parametros!$D$5),"C3",IF(AND(ISNUMBER(parametros!$C$6),ISNUMBER(parametros!$D$6),B1083&gt;=parametros!$C$6,B1083&lt;=parametros!$D$6),"C4","Fora dos ciclos")))))))</f>
        <v/>
      </c>
      <c r="D1083" s="100"/>
      <c r="E1083" s="78" t="str">
        <f>IF(C1083="","",IFERROR(VLOOKUP(C1083,parametros!$A$11:$E$15,5,0),""))</f>
        <v/>
      </c>
      <c r="F1083" s="79" t="str">
        <f t="shared" si="82"/>
        <v/>
      </c>
      <c r="G1083" s="101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8"/>
      <c r="U1083" s="218" t="str">
        <f t="shared" si="86"/>
        <v/>
      </c>
      <c r="V1083" s="216" t="s">
        <v>47</v>
      </c>
      <c r="W1083" s="102" t="s">
        <v>167</v>
      </c>
      <c r="X1083" s="102" t="s">
        <v>168</v>
      </c>
      <c r="Y1083" s="103" t="s">
        <v>169</v>
      </c>
      <c r="Z1083" s="103" t="s">
        <v>170</v>
      </c>
      <c r="AA1083" s="103" t="s">
        <v>47</v>
      </c>
      <c r="AB1083" s="103" t="s">
        <v>171</v>
      </c>
      <c r="AC1083" s="104" t="s">
        <v>172</v>
      </c>
    </row>
    <row r="1084" spans="1:29" ht="25.5" customHeight="1" x14ac:dyDescent="0.35">
      <c r="A1084" s="188"/>
      <c r="B1084" s="190"/>
      <c r="C1084" s="99" t="str">
        <f>IF(B1084="","",IF(NOT(ISNUMBER(B1084)),"DATA_PC invalida",IF(AND(ISNUMBER(parametros!$C$2),ISNUMBER(parametros!$D$2),B1084&gt;=parametros!$C$2,B1084&lt;=parametros!$D$2),"C0",IF(AND(ISNUMBER(parametros!$C$3),ISNUMBER(parametros!$D$3),B1084&gt;=parametros!$C$3,B1084&lt;=parametros!$D$3),"C1",IF(AND(ISNUMBER(parametros!$C$4),ISNUMBER(parametros!$D$4),B1084&gt;=parametros!$C$4,B1084&lt;=parametros!$D$4),"C2",IF(AND(ISNUMBER(parametros!$C$5),ISNUMBER(parametros!$D$5),B1084&gt;=parametros!$C$5,B1084&lt;=parametros!$D$5),"C3",IF(AND(ISNUMBER(parametros!$C$6),ISNUMBER(parametros!$D$6),B1084&gt;=parametros!$C$6,B1084&lt;=parametros!$D$6),"C4","Fora dos ciclos")))))))</f>
        <v/>
      </c>
      <c r="D1084" s="100"/>
      <c r="E1084" s="78" t="str">
        <f>IF(C1084="","",IFERROR(VLOOKUP(C1084,parametros!$A$11:$E$15,5,0),""))</f>
        <v/>
      </c>
      <c r="F1084" s="79" t="str">
        <f t="shared" si="82"/>
        <v/>
      </c>
      <c r="G1084" s="101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8"/>
      <c r="U1084" s="218" t="str">
        <f t="shared" si="86"/>
        <v/>
      </c>
      <c r="V1084" s="216" t="s">
        <v>47</v>
      </c>
      <c r="W1084" s="102" t="s">
        <v>167</v>
      </c>
      <c r="X1084" s="102" t="s">
        <v>168</v>
      </c>
      <c r="Y1084" s="103" t="s">
        <v>169</v>
      </c>
      <c r="Z1084" s="103" t="s">
        <v>170</v>
      </c>
      <c r="AA1084" s="103" t="s">
        <v>47</v>
      </c>
      <c r="AB1084" s="103" t="s">
        <v>171</v>
      </c>
      <c r="AC1084" s="104" t="s">
        <v>172</v>
      </c>
    </row>
    <row r="1085" spans="1:29" ht="25.5" customHeight="1" x14ac:dyDescent="0.35">
      <c r="A1085" s="188"/>
      <c r="B1085" s="190"/>
      <c r="C1085" s="99" t="str">
        <f>IF(B1085="","",IF(NOT(ISNUMBER(B1085)),"DATA_PC invalida",IF(AND(ISNUMBER(parametros!$C$2),ISNUMBER(parametros!$D$2),B1085&gt;=parametros!$C$2,B1085&lt;=parametros!$D$2),"C0",IF(AND(ISNUMBER(parametros!$C$3),ISNUMBER(parametros!$D$3),B1085&gt;=parametros!$C$3,B1085&lt;=parametros!$D$3),"C1",IF(AND(ISNUMBER(parametros!$C$4),ISNUMBER(parametros!$D$4),B1085&gt;=parametros!$C$4,B1085&lt;=parametros!$D$4),"C2",IF(AND(ISNUMBER(parametros!$C$5),ISNUMBER(parametros!$D$5),B1085&gt;=parametros!$C$5,B1085&lt;=parametros!$D$5),"C3",IF(AND(ISNUMBER(parametros!$C$6),ISNUMBER(parametros!$D$6),B1085&gt;=parametros!$C$6,B1085&lt;=parametros!$D$6),"C4","Fora dos ciclos")))))))</f>
        <v/>
      </c>
      <c r="D1085" s="100"/>
      <c r="E1085" s="78" t="str">
        <f>IF(C1085="","",IFERROR(VLOOKUP(C1085,parametros!$A$11:$E$15,5,0),""))</f>
        <v/>
      </c>
      <c r="F1085" s="79" t="str">
        <f t="shared" si="82"/>
        <v/>
      </c>
      <c r="G1085" s="101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8"/>
      <c r="U1085" s="218" t="str">
        <f t="shared" si="86"/>
        <v/>
      </c>
      <c r="V1085" s="216" t="s">
        <v>47</v>
      </c>
      <c r="W1085" s="102" t="s">
        <v>167</v>
      </c>
      <c r="X1085" s="102" t="s">
        <v>168</v>
      </c>
      <c r="Y1085" s="103" t="s">
        <v>169</v>
      </c>
      <c r="Z1085" s="103" t="s">
        <v>170</v>
      </c>
      <c r="AA1085" s="103" t="s">
        <v>47</v>
      </c>
      <c r="AB1085" s="103" t="s">
        <v>171</v>
      </c>
      <c r="AC1085" s="104" t="s">
        <v>172</v>
      </c>
    </row>
    <row r="1086" spans="1:29" ht="25.5" customHeight="1" x14ac:dyDescent="0.35">
      <c r="A1086" s="188"/>
      <c r="B1086" s="190"/>
      <c r="C1086" s="99" t="str">
        <f>IF(B1086="","",IF(NOT(ISNUMBER(B1086)),"DATA_PC invalida",IF(AND(ISNUMBER(parametros!$C$2),ISNUMBER(parametros!$D$2),B1086&gt;=parametros!$C$2,B1086&lt;=parametros!$D$2),"C0",IF(AND(ISNUMBER(parametros!$C$3),ISNUMBER(parametros!$D$3),B1086&gt;=parametros!$C$3,B1086&lt;=parametros!$D$3),"C1",IF(AND(ISNUMBER(parametros!$C$4),ISNUMBER(parametros!$D$4),B1086&gt;=parametros!$C$4,B1086&lt;=parametros!$D$4),"C2",IF(AND(ISNUMBER(parametros!$C$5),ISNUMBER(parametros!$D$5),B1086&gt;=parametros!$C$5,B1086&lt;=parametros!$D$5),"C3",IF(AND(ISNUMBER(parametros!$C$6),ISNUMBER(parametros!$D$6),B1086&gt;=parametros!$C$6,B1086&lt;=parametros!$D$6),"C4","Fora dos ciclos")))))))</f>
        <v/>
      </c>
      <c r="D1086" s="100"/>
      <c r="E1086" s="78" t="str">
        <f>IF(C1086="","",IFERROR(VLOOKUP(C1086,parametros!$A$11:$E$15,5,0),""))</f>
        <v/>
      </c>
      <c r="F1086" s="79" t="str">
        <f t="shared" si="82"/>
        <v/>
      </c>
      <c r="G1086" s="101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8"/>
      <c r="U1086" s="218" t="str">
        <f t="shared" si="86"/>
        <v/>
      </c>
      <c r="V1086" s="216" t="s">
        <v>47</v>
      </c>
      <c r="W1086" s="102" t="s">
        <v>167</v>
      </c>
      <c r="X1086" s="102" t="s">
        <v>168</v>
      </c>
      <c r="Y1086" s="103" t="s">
        <v>169</v>
      </c>
      <c r="Z1086" s="103" t="s">
        <v>170</v>
      </c>
      <c r="AA1086" s="103" t="s">
        <v>47</v>
      </c>
      <c r="AB1086" s="103" t="s">
        <v>171</v>
      </c>
      <c r="AC1086" s="104" t="s">
        <v>172</v>
      </c>
    </row>
    <row r="1087" spans="1:29" ht="25.5" customHeight="1" x14ac:dyDescent="0.35">
      <c r="A1087" s="188"/>
      <c r="B1087" s="190"/>
      <c r="C1087" s="99" t="str">
        <f>IF(B1087="","",IF(NOT(ISNUMBER(B1087)),"DATA_PC invalida",IF(AND(ISNUMBER(parametros!$C$2),ISNUMBER(parametros!$D$2),B1087&gt;=parametros!$C$2,B1087&lt;=parametros!$D$2),"C0",IF(AND(ISNUMBER(parametros!$C$3),ISNUMBER(parametros!$D$3),B1087&gt;=parametros!$C$3,B1087&lt;=parametros!$D$3),"C1",IF(AND(ISNUMBER(parametros!$C$4),ISNUMBER(parametros!$D$4),B1087&gt;=parametros!$C$4,B1087&lt;=parametros!$D$4),"C2",IF(AND(ISNUMBER(parametros!$C$5),ISNUMBER(parametros!$D$5),B1087&gt;=parametros!$C$5,B1087&lt;=parametros!$D$5),"C3",IF(AND(ISNUMBER(parametros!$C$6),ISNUMBER(parametros!$D$6),B1087&gt;=parametros!$C$6,B1087&lt;=parametros!$D$6),"C4","Fora dos ciclos")))))))</f>
        <v/>
      </c>
      <c r="D1087" s="100"/>
      <c r="E1087" s="78" t="str">
        <f>IF(C1087="","",IFERROR(VLOOKUP(C1087,parametros!$A$11:$E$15,5,0),""))</f>
        <v/>
      </c>
      <c r="F1087" s="79" t="str">
        <f t="shared" si="82"/>
        <v/>
      </c>
      <c r="G1087" s="101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8"/>
      <c r="U1087" s="218" t="str">
        <f t="shared" si="86"/>
        <v/>
      </c>
      <c r="V1087" s="216" t="s">
        <v>47</v>
      </c>
      <c r="W1087" s="102" t="s">
        <v>167</v>
      </c>
      <c r="X1087" s="102" t="s">
        <v>168</v>
      </c>
      <c r="Y1087" s="103" t="s">
        <v>169</v>
      </c>
      <c r="Z1087" s="103" t="s">
        <v>170</v>
      </c>
      <c r="AA1087" s="103" t="s">
        <v>47</v>
      </c>
      <c r="AB1087" s="103" t="s">
        <v>171</v>
      </c>
      <c r="AC1087" s="104" t="s">
        <v>172</v>
      </c>
    </row>
    <row r="1088" spans="1:29" ht="25.5" customHeight="1" x14ac:dyDescent="0.35">
      <c r="A1088" s="188"/>
      <c r="B1088" s="190"/>
      <c r="C1088" s="99" t="str">
        <f>IF(B1088="","",IF(NOT(ISNUMBER(B1088)),"DATA_PC invalida",IF(AND(ISNUMBER(parametros!$C$2),ISNUMBER(parametros!$D$2),B1088&gt;=parametros!$C$2,B1088&lt;=parametros!$D$2),"C0",IF(AND(ISNUMBER(parametros!$C$3),ISNUMBER(parametros!$D$3),B1088&gt;=parametros!$C$3,B1088&lt;=parametros!$D$3),"C1",IF(AND(ISNUMBER(parametros!$C$4),ISNUMBER(parametros!$D$4),B1088&gt;=parametros!$C$4,B1088&lt;=parametros!$D$4),"C2",IF(AND(ISNUMBER(parametros!$C$5),ISNUMBER(parametros!$D$5),B1088&gt;=parametros!$C$5,B1088&lt;=parametros!$D$5),"C3",IF(AND(ISNUMBER(parametros!$C$6),ISNUMBER(parametros!$D$6),B1088&gt;=parametros!$C$6,B1088&lt;=parametros!$D$6),"C4","Fora dos ciclos")))))))</f>
        <v/>
      </c>
      <c r="D1088" s="100"/>
      <c r="E1088" s="78" t="str">
        <f>IF(C1088="","",IFERROR(VLOOKUP(C1088,parametros!$A$11:$E$15,5,0),""))</f>
        <v/>
      </c>
      <c r="F1088" s="79" t="str">
        <f t="shared" si="82"/>
        <v/>
      </c>
      <c r="G1088" s="101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8"/>
      <c r="U1088" s="218" t="str">
        <f t="shared" si="86"/>
        <v/>
      </c>
      <c r="V1088" s="216" t="s">
        <v>47</v>
      </c>
      <c r="W1088" s="102" t="s">
        <v>167</v>
      </c>
      <c r="X1088" s="102" t="s">
        <v>168</v>
      </c>
      <c r="Y1088" s="103" t="s">
        <v>169</v>
      </c>
      <c r="Z1088" s="103" t="s">
        <v>170</v>
      </c>
      <c r="AA1088" s="103" t="s">
        <v>47</v>
      </c>
      <c r="AB1088" s="103" t="s">
        <v>171</v>
      </c>
      <c r="AC1088" s="104" t="s">
        <v>172</v>
      </c>
    </row>
    <row r="1089" spans="1:29" ht="25.5" customHeight="1" x14ac:dyDescent="0.35">
      <c r="A1089" s="188"/>
      <c r="B1089" s="190"/>
      <c r="C1089" s="99" t="str">
        <f>IF(B1089="","",IF(NOT(ISNUMBER(B1089)),"DATA_PC invalida",IF(AND(ISNUMBER(parametros!$C$2),ISNUMBER(parametros!$D$2),B1089&gt;=parametros!$C$2,B1089&lt;=parametros!$D$2),"C0",IF(AND(ISNUMBER(parametros!$C$3),ISNUMBER(parametros!$D$3),B1089&gt;=parametros!$C$3,B1089&lt;=parametros!$D$3),"C1",IF(AND(ISNUMBER(parametros!$C$4),ISNUMBER(parametros!$D$4),B1089&gt;=parametros!$C$4,B1089&lt;=parametros!$D$4),"C2",IF(AND(ISNUMBER(parametros!$C$5),ISNUMBER(parametros!$D$5),B1089&gt;=parametros!$C$5,B1089&lt;=parametros!$D$5),"C3",IF(AND(ISNUMBER(parametros!$C$6),ISNUMBER(parametros!$D$6),B1089&gt;=parametros!$C$6,B1089&lt;=parametros!$D$6),"C4","Fora dos ciclos")))))))</f>
        <v/>
      </c>
      <c r="D1089" s="100"/>
      <c r="E1089" s="78" t="str">
        <f>IF(C1089="","",IFERROR(VLOOKUP(C1089,parametros!$A$11:$E$15,5,0),""))</f>
        <v/>
      </c>
      <c r="F1089" s="79" t="str">
        <f t="shared" si="82"/>
        <v/>
      </c>
      <c r="G1089" s="101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8"/>
      <c r="U1089" s="218" t="str">
        <f t="shared" si="86"/>
        <v/>
      </c>
      <c r="V1089" s="216" t="s">
        <v>47</v>
      </c>
      <c r="W1089" s="102" t="s">
        <v>167</v>
      </c>
      <c r="X1089" s="102" t="s">
        <v>168</v>
      </c>
      <c r="Y1089" s="103" t="s">
        <v>169</v>
      </c>
      <c r="Z1089" s="103" t="s">
        <v>170</v>
      </c>
      <c r="AA1089" s="103" t="s">
        <v>47</v>
      </c>
      <c r="AB1089" s="103" t="s">
        <v>171</v>
      </c>
      <c r="AC1089" s="104" t="s">
        <v>172</v>
      </c>
    </row>
    <row r="1090" spans="1:29" ht="25.5" customHeight="1" x14ac:dyDescent="0.35">
      <c r="A1090" s="188"/>
      <c r="B1090" s="190"/>
      <c r="C1090" s="99" t="str">
        <f>IF(B1090="","",IF(NOT(ISNUMBER(B1090)),"DATA_PC invalida",IF(AND(ISNUMBER(parametros!$C$2),ISNUMBER(parametros!$D$2),B1090&gt;=parametros!$C$2,B1090&lt;=parametros!$D$2),"C0",IF(AND(ISNUMBER(parametros!$C$3),ISNUMBER(parametros!$D$3),B1090&gt;=parametros!$C$3,B1090&lt;=parametros!$D$3),"C1",IF(AND(ISNUMBER(parametros!$C$4),ISNUMBER(parametros!$D$4),B1090&gt;=parametros!$C$4,B1090&lt;=parametros!$D$4),"C2",IF(AND(ISNUMBER(parametros!$C$5),ISNUMBER(parametros!$D$5),B1090&gt;=parametros!$C$5,B1090&lt;=parametros!$D$5),"C3",IF(AND(ISNUMBER(parametros!$C$6),ISNUMBER(parametros!$D$6),B1090&gt;=parametros!$C$6,B1090&lt;=parametros!$D$6),"C4","Fora dos ciclos")))))))</f>
        <v/>
      </c>
      <c r="D1090" s="100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101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8"/>
      <c r="U1090" s="218" t="str">
        <f t="shared" ref="U1090:U1153" si="91">IF(OR($D1090="",$H1090=""),"",ROUND($D1090+$H1090,2))</f>
        <v/>
      </c>
      <c r="V1090" s="216" t="s">
        <v>47</v>
      </c>
      <c r="W1090" s="102" t="s">
        <v>167</v>
      </c>
      <c r="X1090" s="102" t="s">
        <v>168</v>
      </c>
      <c r="Y1090" s="103" t="s">
        <v>169</v>
      </c>
      <c r="Z1090" s="103" t="s">
        <v>170</v>
      </c>
      <c r="AA1090" s="103" t="s">
        <v>47</v>
      </c>
      <c r="AB1090" s="103" t="s">
        <v>171</v>
      </c>
      <c r="AC1090" s="104" t="s">
        <v>172</v>
      </c>
    </row>
    <row r="1091" spans="1:29" ht="25.5" customHeight="1" x14ac:dyDescent="0.35">
      <c r="A1091" s="188"/>
      <c r="B1091" s="190"/>
      <c r="C1091" s="99" t="str">
        <f>IF(B1091="","",IF(NOT(ISNUMBER(B1091)),"DATA_PC invalida",IF(AND(ISNUMBER(parametros!$C$2),ISNUMBER(parametros!$D$2),B1091&gt;=parametros!$C$2,B1091&lt;=parametros!$D$2),"C0",IF(AND(ISNUMBER(parametros!$C$3),ISNUMBER(parametros!$D$3),B1091&gt;=parametros!$C$3,B1091&lt;=parametros!$D$3),"C1",IF(AND(ISNUMBER(parametros!$C$4),ISNUMBER(parametros!$D$4),B1091&gt;=parametros!$C$4,B1091&lt;=parametros!$D$4),"C2",IF(AND(ISNUMBER(parametros!$C$5),ISNUMBER(parametros!$D$5),B1091&gt;=parametros!$C$5,B1091&lt;=parametros!$D$5),"C3",IF(AND(ISNUMBER(parametros!$C$6),ISNUMBER(parametros!$D$6),B1091&gt;=parametros!$C$6,B1091&lt;=parametros!$D$6),"C4","Fora dos ciclos")))))))</f>
        <v/>
      </c>
      <c r="D1091" s="100"/>
      <c r="E1091" s="78" t="str">
        <f>IF(C1091="","",IFERROR(VLOOKUP(C1091,parametros!$A$11:$E$15,5,0),""))</f>
        <v/>
      </c>
      <c r="F1091" s="79" t="str">
        <f t="shared" si="87"/>
        <v/>
      </c>
      <c r="G1091" s="101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8"/>
      <c r="U1091" s="218" t="str">
        <f t="shared" si="91"/>
        <v/>
      </c>
      <c r="V1091" s="216" t="s">
        <v>47</v>
      </c>
      <c r="W1091" s="102" t="s">
        <v>167</v>
      </c>
      <c r="X1091" s="102" t="s">
        <v>168</v>
      </c>
      <c r="Y1091" s="103" t="s">
        <v>169</v>
      </c>
      <c r="Z1091" s="103" t="s">
        <v>170</v>
      </c>
      <c r="AA1091" s="103" t="s">
        <v>47</v>
      </c>
      <c r="AB1091" s="103" t="s">
        <v>171</v>
      </c>
      <c r="AC1091" s="104" t="s">
        <v>172</v>
      </c>
    </row>
    <row r="1092" spans="1:29" ht="25.5" customHeight="1" x14ac:dyDescent="0.35">
      <c r="A1092" s="188"/>
      <c r="B1092" s="190"/>
      <c r="C1092" s="99" t="str">
        <f>IF(B1092="","",IF(NOT(ISNUMBER(B1092)),"DATA_PC invalida",IF(AND(ISNUMBER(parametros!$C$2),ISNUMBER(parametros!$D$2),B1092&gt;=parametros!$C$2,B1092&lt;=parametros!$D$2),"C0",IF(AND(ISNUMBER(parametros!$C$3),ISNUMBER(parametros!$D$3),B1092&gt;=parametros!$C$3,B1092&lt;=parametros!$D$3),"C1",IF(AND(ISNUMBER(parametros!$C$4),ISNUMBER(parametros!$D$4),B1092&gt;=parametros!$C$4,B1092&lt;=parametros!$D$4),"C2",IF(AND(ISNUMBER(parametros!$C$5),ISNUMBER(parametros!$D$5),B1092&gt;=parametros!$C$5,B1092&lt;=parametros!$D$5),"C3",IF(AND(ISNUMBER(parametros!$C$6),ISNUMBER(parametros!$D$6),B1092&gt;=parametros!$C$6,B1092&lt;=parametros!$D$6),"C4","Fora dos ciclos")))))))</f>
        <v/>
      </c>
      <c r="D1092" s="100"/>
      <c r="E1092" s="78" t="str">
        <f>IF(C1092="","",IFERROR(VLOOKUP(C1092,parametros!$A$11:$E$15,5,0),""))</f>
        <v/>
      </c>
      <c r="F1092" s="79" t="str">
        <f t="shared" si="87"/>
        <v/>
      </c>
      <c r="G1092" s="101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8"/>
      <c r="U1092" s="218" t="str">
        <f t="shared" si="91"/>
        <v/>
      </c>
      <c r="V1092" s="216" t="s">
        <v>47</v>
      </c>
      <c r="W1092" s="102" t="s">
        <v>167</v>
      </c>
      <c r="X1092" s="102" t="s">
        <v>168</v>
      </c>
      <c r="Y1092" s="103" t="s">
        <v>169</v>
      </c>
      <c r="Z1092" s="103" t="s">
        <v>170</v>
      </c>
      <c r="AA1092" s="103" t="s">
        <v>47</v>
      </c>
      <c r="AB1092" s="103" t="s">
        <v>171</v>
      </c>
      <c r="AC1092" s="104" t="s">
        <v>172</v>
      </c>
    </row>
    <row r="1093" spans="1:29" ht="25.5" customHeight="1" x14ac:dyDescent="0.35">
      <c r="A1093" s="188"/>
      <c r="B1093" s="190"/>
      <c r="C1093" s="99" t="str">
        <f>IF(B1093="","",IF(NOT(ISNUMBER(B1093)),"DATA_PC invalida",IF(AND(ISNUMBER(parametros!$C$2),ISNUMBER(parametros!$D$2),B1093&gt;=parametros!$C$2,B1093&lt;=parametros!$D$2),"C0",IF(AND(ISNUMBER(parametros!$C$3),ISNUMBER(parametros!$D$3),B1093&gt;=parametros!$C$3,B1093&lt;=parametros!$D$3),"C1",IF(AND(ISNUMBER(parametros!$C$4),ISNUMBER(parametros!$D$4),B1093&gt;=parametros!$C$4,B1093&lt;=parametros!$D$4),"C2",IF(AND(ISNUMBER(parametros!$C$5),ISNUMBER(parametros!$D$5),B1093&gt;=parametros!$C$5,B1093&lt;=parametros!$D$5),"C3",IF(AND(ISNUMBER(parametros!$C$6),ISNUMBER(parametros!$D$6),B1093&gt;=parametros!$C$6,B1093&lt;=parametros!$D$6),"C4","Fora dos ciclos")))))))</f>
        <v/>
      </c>
      <c r="D1093" s="100"/>
      <c r="E1093" s="78" t="str">
        <f>IF(C1093="","",IFERROR(VLOOKUP(C1093,parametros!$A$11:$E$15,5,0),""))</f>
        <v/>
      </c>
      <c r="F1093" s="79" t="str">
        <f t="shared" si="87"/>
        <v/>
      </c>
      <c r="G1093" s="101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8"/>
      <c r="U1093" s="218" t="str">
        <f t="shared" si="91"/>
        <v/>
      </c>
      <c r="V1093" s="216" t="s">
        <v>47</v>
      </c>
      <c r="W1093" s="102" t="s">
        <v>167</v>
      </c>
      <c r="X1093" s="102" t="s">
        <v>168</v>
      </c>
      <c r="Y1093" s="103" t="s">
        <v>169</v>
      </c>
      <c r="Z1093" s="103" t="s">
        <v>170</v>
      </c>
      <c r="AA1093" s="103" t="s">
        <v>47</v>
      </c>
      <c r="AB1093" s="103" t="s">
        <v>171</v>
      </c>
      <c r="AC1093" s="104" t="s">
        <v>172</v>
      </c>
    </row>
    <row r="1094" spans="1:29" ht="25.5" customHeight="1" x14ac:dyDescent="0.35">
      <c r="A1094" s="188"/>
      <c r="B1094" s="190"/>
      <c r="C1094" s="99" t="str">
        <f>IF(B1094="","",IF(NOT(ISNUMBER(B1094)),"DATA_PC invalida",IF(AND(ISNUMBER(parametros!$C$2),ISNUMBER(parametros!$D$2),B1094&gt;=parametros!$C$2,B1094&lt;=parametros!$D$2),"C0",IF(AND(ISNUMBER(parametros!$C$3),ISNUMBER(parametros!$D$3),B1094&gt;=parametros!$C$3,B1094&lt;=parametros!$D$3),"C1",IF(AND(ISNUMBER(parametros!$C$4),ISNUMBER(parametros!$D$4),B1094&gt;=parametros!$C$4,B1094&lt;=parametros!$D$4),"C2",IF(AND(ISNUMBER(parametros!$C$5),ISNUMBER(parametros!$D$5),B1094&gt;=parametros!$C$5,B1094&lt;=parametros!$D$5),"C3",IF(AND(ISNUMBER(parametros!$C$6),ISNUMBER(parametros!$D$6),B1094&gt;=parametros!$C$6,B1094&lt;=parametros!$D$6),"C4","Fora dos ciclos")))))))</f>
        <v/>
      </c>
      <c r="D1094" s="100"/>
      <c r="E1094" s="78" t="str">
        <f>IF(C1094="","",IFERROR(VLOOKUP(C1094,parametros!$A$11:$E$15,5,0),""))</f>
        <v/>
      </c>
      <c r="F1094" s="79" t="str">
        <f t="shared" si="87"/>
        <v/>
      </c>
      <c r="G1094" s="101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8"/>
      <c r="U1094" s="218" t="str">
        <f t="shared" si="91"/>
        <v/>
      </c>
      <c r="V1094" s="216" t="s">
        <v>47</v>
      </c>
      <c r="W1094" s="102" t="s">
        <v>167</v>
      </c>
      <c r="X1094" s="102" t="s">
        <v>168</v>
      </c>
      <c r="Y1094" s="103" t="s">
        <v>169</v>
      </c>
      <c r="Z1094" s="103" t="s">
        <v>170</v>
      </c>
      <c r="AA1094" s="103" t="s">
        <v>47</v>
      </c>
      <c r="AB1094" s="103" t="s">
        <v>171</v>
      </c>
      <c r="AC1094" s="104" t="s">
        <v>172</v>
      </c>
    </row>
    <row r="1095" spans="1:29" ht="25.5" customHeight="1" x14ac:dyDescent="0.35">
      <c r="A1095" s="188"/>
      <c r="B1095" s="190"/>
      <c r="C1095" s="99" t="str">
        <f>IF(B1095="","",IF(NOT(ISNUMBER(B1095)),"DATA_PC invalida",IF(AND(ISNUMBER(parametros!$C$2),ISNUMBER(parametros!$D$2),B1095&gt;=parametros!$C$2,B1095&lt;=parametros!$D$2),"C0",IF(AND(ISNUMBER(parametros!$C$3),ISNUMBER(parametros!$D$3),B1095&gt;=parametros!$C$3,B1095&lt;=parametros!$D$3),"C1",IF(AND(ISNUMBER(parametros!$C$4),ISNUMBER(parametros!$D$4),B1095&gt;=parametros!$C$4,B1095&lt;=parametros!$D$4),"C2",IF(AND(ISNUMBER(parametros!$C$5),ISNUMBER(parametros!$D$5),B1095&gt;=parametros!$C$5,B1095&lt;=parametros!$D$5),"C3",IF(AND(ISNUMBER(parametros!$C$6),ISNUMBER(parametros!$D$6),B1095&gt;=parametros!$C$6,B1095&lt;=parametros!$D$6),"C4","Fora dos ciclos")))))))</f>
        <v/>
      </c>
      <c r="D1095" s="100"/>
      <c r="E1095" s="78" t="str">
        <f>IF(C1095="","",IFERROR(VLOOKUP(C1095,parametros!$A$11:$E$15,5,0),""))</f>
        <v/>
      </c>
      <c r="F1095" s="79" t="str">
        <f t="shared" si="87"/>
        <v/>
      </c>
      <c r="G1095" s="101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8"/>
      <c r="U1095" s="218" t="str">
        <f t="shared" si="91"/>
        <v/>
      </c>
      <c r="V1095" s="216" t="s">
        <v>47</v>
      </c>
      <c r="W1095" s="102" t="s">
        <v>167</v>
      </c>
      <c r="X1095" s="102" t="s">
        <v>168</v>
      </c>
      <c r="Y1095" s="103" t="s">
        <v>169</v>
      </c>
      <c r="Z1095" s="103" t="s">
        <v>170</v>
      </c>
      <c r="AA1095" s="103" t="s">
        <v>47</v>
      </c>
      <c r="AB1095" s="103" t="s">
        <v>171</v>
      </c>
      <c r="AC1095" s="104" t="s">
        <v>172</v>
      </c>
    </row>
    <row r="1096" spans="1:29" ht="25.5" customHeight="1" x14ac:dyDescent="0.35">
      <c r="A1096" s="188"/>
      <c r="B1096" s="190"/>
      <c r="C1096" s="99" t="str">
        <f>IF(B1096="","",IF(NOT(ISNUMBER(B1096)),"DATA_PC invalida",IF(AND(ISNUMBER(parametros!$C$2),ISNUMBER(parametros!$D$2),B1096&gt;=parametros!$C$2,B1096&lt;=parametros!$D$2),"C0",IF(AND(ISNUMBER(parametros!$C$3),ISNUMBER(parametros!$D$3),B1096&gt;=parametros!$C$3,B1096&lt;=parametros!$D$3),"C1",IF(AND(ISNUMBER(parametros!$C$4),ISNUMBER(parametros!$D$4),B1096&gt;=parametros!$C$4,B1096&lt;=parametros!$D$4),"C2",IF(AND(ISNUMBER(parametros!$C$5),ISNUMBER(parametros!$D$5),B1096&gt;=parametros!$C$5,B1096&lt;=parametros!$D$5),"C3",IF(AND(ISNUMBER(parametros!$C$6),ISNUMBER(parametros!$D$6),B1096&gt;=parametros!$C$6,B1096&lt;=parametros!$D$6),"C4","Fora dos ciclos")))))))</f>
        <v/>
      </c>
      <c r="D1096" s="100"/>
      <c r="E1096" s="78" t="str">
        <f>IF(C1096="","",IFERROR(VLOOKUP(C1096,parametros!$A$11:$E$15,5,0),""))</f>
        <v/>
      </c>
      <c r="F1096" s="79" t="str">
        <f t="shared" si="87"/>
        <v/>
      </c>
      <c r="G1096" s="101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8"/>
      <c r="U1096" s="218" t="str">
        <f t="shared" si="91"/>
        <v/>
      </c>
      <c r="V1096" s="216" t="s">
        <v>47</v>
      </c>
      <c r="W1096" s="102" t="s">
        <v>167</v>
      </c>
      <c r="X1096" s="102" t="s">
        <v>168</v>
      </c>
      <c r="Y1096" s="103" t="s">
        <v>169</v>
      </c>
      <c r="Z1096" s="103" t="s">
        <v>170</v>
      </c>
      <c r="AA1096" s="103" t="s">
        <v>47</v>
      </c>
      <c r="AB1096" s="103" t="s">
        <v>171</v>
      </c>
      <c r="AC1096" s="104" t="s">
        <v>172</v>
      </c>
    </row>
    <row r="1097" spans="1:29" ht="25.5" customHeight="1" x14ac:dyDescent="0.35">
      <c r="A1097" s="188"/>
      <c r="B1097" s="190"/>
      <c r="C1097" s="99" t="str">
        <f>IF(B1097="","",IF(NOT(ISNUMBER(B1097)),"DATA_PC invalida",IF(AND(ISNUMBER(parametros!$C$2),ISNUMBER(parametros!$D$2),B1097&gt;=parametros!$C$2,B1097&lt;=parametros!$D$2),"C0",IF(AND(ISNUMBER(parametros!$C$3),ISNUMBER(parametros!$D$3),B1097&gt;=parametros!$C$3,B1097&lt;=parametros!$D$3),"C1",IF(AND(ISNUMBER(parametros!$C$4),ISNUMBER(parametros!$D$4),B1097&gt;=parametros!$C$4,B1097&lt;=parametros!$D$4),"C2",IF(AND(ISNUMBER(parametros!$C$5),ISNUMBER(parametros!$D$5),B1097&gt;=parametros!$C$5,B1097&lt;=parametros!$D$5),"C3",IF(AND(ISNUMBER(parametros!$C$6),ISNUMBER(parametros!$D$6),B1097&gt;=parametros!$C$6,B1097&lt;=parametros!$D$6),"C4","Fora dos ciclos")))))))</f>
        <v/>
      </c>
      <c r="D1097" s="100"/>
      <c r="E1097" s="78" t="str">
        <f>IF(C1097="","",IFERROR(VLOOKUP(C1097,parametros!$A$11:$E$15,5,0),""))</f>
        <v/>
      </c>
      <c r="F1097" s="79" t="str">
        <f t="shared" si="87"/>
        <v/>
      </c>
      <c r="G1097" s="101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8"/>
      <c r="U1097" s="218" t="str">
        <f t="shared" si="91"/>
        <v/>
      </c>
      <c r="V1097" s="216" t="s">
        <v>47</v>
      </c>
      <c r="W1097" s="102" t="s">
        <v>167</v>
      </c>
      <c r="X1097" s="102" t="s">
        <v>168</v>
      </c>
      <c r="Y1097" s="103" t="s">
        <v>169</v>
      </c>
      <c r="Z1097" s="103" t="s">
        <v>170</v>
      </c>
      <c r="AA1097" s="103" t="s">
        <v>47</v>
      </c>
      <c r="AB1097" s="103" t="s">
        <v>171</v>
      </c>
      <c r="AC1097" s="104" t="s">
        <v>172</v>
      </c>
    </row>
    <row r="1098" spans="1:29" ht="25.5" customHeight="1" x14ac:dyDescent="0.35">
      <c r="A1098" s="188"/>
      <c r="B1098" s="190"/>
      <c r="C1098" s="99" t="str">
        <f>IF(B1098="","",IF(NOT(ISNUMBER(B1098)),"DATA_PC invalida",IF(AND(ISNUMBER(parametros!$C$2),ISNUMBER(parametros!$D$2),B1098&gt;=parametros!$C$2,B1098&lt;=parametros!$D$2),"C0",IF(AND(ISNUMBER(parametros!$C$3),ISNUMBER(parametros!$D$3),B1098&gt;=parametros!$C$3,B1098&lt;=parametros!$D$3),"C1",IF(AND(ISNUMBER(parametros!$C$4),ISNUMBER(parametros!$D$4),B1098&gt;=parametros!$C$4,B1098&lt;=parametros!$D$4),"C2",IF(AND(ISNUMBER(parametros!$C$5),ISNUMBER(parametros!$D$5),B1098&gt;=parametros!$C$5,B1098&lt;=parametros!$D$5),"C3",IF(AND(ISNUMBER(parametros!$C$6),ISNUMBER(parametros!$D$6),B1098&gt;=parametros!$C$6,B1098&lt;=parametros!$D$6),"C4","Fora dos ciclos")))))))</f>
        <v/>
      </c>
      <c r="D1098" s="100"/>
      <c r="E1098" s="78" t="str">
        <f>IF(C1098="","",IFERROR(VLOOKUP(C1098,parametros!$A$11:$E$15,5,0),""))</f>
        <v/>
      </c>
      <c r="F1098" s="79" t="str">
        <f t="shared" si="87"/>
        <v/>
      </c>
      <c r="G1098" s="101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8"/>
      <c r="U1098" s="218" t="str">
        <f t="shared" si="91"/>
        <v/>
      </c>
      <c r="V1098" s="216" t="s">
        <v>47</v>
      </c>
      <c r="W1098" s="102" t="s">
        <v>167</v>
      </c>
      <c r="X1098" s="102" t="s">
        <v>168</v>
      </c>
      <c r="Y1098" s="103" t="s">
        <v>169</v>
      </c>
      <c r="Z1098" s="103" t="s">
        <v>170</v>
      </c>
      <c r="AA1098" s="103" t="s">
        <v>47</v>
      </c>
      <c r="AB1098" s="103" t="s">
        <v>171</v>
      </c>
      <c r="AC1098" s="104" t="s">
        <v>172</v>
      </c>
    </row>
    <row r="1099" spans="1:29" ht="25.5" customHeight="1" x14ac:dyDescent="0.35">
      <c r="A1099" s="188"/>
      <c r="B1099" s="190"/>
      <c r="C1099" s="99" t="str">
        <f>IF(B1099="","",IF(NOT(ISNUMBER(B1099)),"DATA_PC invalida",IF(AND(ISNUMBER(parametros!$C$2),ISNUMBER(parametros!$D$2),B1099&gt;=parametros!$C$2,B1099&lt;=parametros!$D$2),"C0",IF(AND(ISNUMBER(parametros!$C$3),ISNUMBER(parametros!$D$3),B1099&gt;=parametros!$C$3,B1099&lt;=parametros!$D$3),"C1",IF(AND(ISNUMBER(parametros!$C$4),ISNUMBER(parametros!$D$4),B1099&gt;=parametros!$C$4,B1099&lt;=parametros!$D$4),"C2",IF(AND(ISNUMBER(parametros!$C$5),ISNUMBER(parametros!$D$5),B1099&gt;=parametros!$C$5,B1099&lt;=parametros!$D$5),"C3",IF(AND(ISNUMBER(parametros!$C$6),ISNUMBER(parametros!$D$6),B1099&gt;=parametros!$C$6,B1099&lt;=parametros!$D$6),"C4","Fora dos ciclos")))))))</f>
        <v/>
      </c>
      <c r="D1099" s="100"/>
      <c r="E1099" s="78" t="str">
        <f>IF(C1099="","",IFERROR(VLOOKUP(C1099,parametros!$A$11:$E$15,5,0),""))</f>
        <v/>
      </c>
      <c r="F1099" s="79" t="str">
        <f t="shared" si="87"/>
        <v/>
      </c>
      <c r="G1099" s="101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8"/>
      <c r="U1099" s="218" t="str">
        <f t="shared" si="91"/>
        <v/>
      </c>
      <c r="V1099" s="216" t="s">
        <v>47</v>
      </c>
      <c r="W1099" s="102" t="s">
        <v>167</v>
      </c>
      <c r="X1099" s="102" t="s">
        <v>168</v>
      </c>
      <c r="Y1099" s="103" t="s">
        <v>169</v>
      </c>
      <c r="Z1099" s="103" t="s">
        <v>170</v>
      </c>
      <c r="AA1099" s="103" t="s">
        <v>47</v>
      </c>
      <c r="AB1099" s="103" t="s">
        <v>171</v>
      </c>
      <c r="AC1099" s="104" t="s">
        <v>172</v>
      </c>
    </row>
    <row r="1100" spans="1:29" ht="25.5" customHeight="1" x14ac:dyDescent="0.35">
      <c r="A1100" s="188"/>
      <c r="B1100" s="190"/>
      <c r="C1100" s="99" t="str">
        <f>IF(B1100="","",IF(NOT(ISNUMBER(B1100)),"DATA_PC invalida",IF(AND(ISNUMBER(parametros!$C$2),ISNUMBER(parametros!$D$2),B1100&gt;=parametros!$C$2,B1100&lt;=parametros!$D$2),"C0",IF(AND(ISNUMBER(parametros!$C$3),ISNUMBER(parametros!$D$3),B1100&gt;=parametros!$C$3,B1100&lt;=parametros!$D$3),"C1",IF(AND(ISNUMBER(parametros!$C$4),ISNUMBER(parametros!$D$4),B1100&gt;=parametros!$C$4,B1100&lt;=parametros!$D$4),"C2",IF(AND(ISNUMBER(parametros!$C$5),ISNUMBER(parametros!$D$5),B1100&gt;=parametros!$C$5,B1100&lt;=parametros!$D$5),"C3",IF(AND(ISNUMBER(parametros!$C$6),ISNUMBER(parametros!$D$6),B1100&gt;=parametros!$C$6,B1100&lt;=parametros!$D$6),"C4","Fora dos ciclos")))))))</f>
        <v/>
      </c>
      <c r="D1100" s="100"/>
      <c r="E1100" s="78" t="str">
        <f>IF(C1100="","",IFERROR(VLOOKUP(C1100,parametros!$A$11:$E$15,5,0),""))</f>
        <v/>
      </c>
      <c r="F1100" s="79" t="str">
        <f t="shared" si="87"/>
        <v/>
      </c>
      <c r="G1100" s="101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8"/>
      <c r="U1100" s="218" t="str">
        <f t="shared" si="91"/>
        <v/>
      </c>
      <c r="V1100" s="216" t="s">
        <v>47</v>
      </c>
      <c r="W1100" s="102" t="s">
        <v>167</v>
      </c>
      <c r="X1100" s="102" t="s">
        <v>168</v>
      </c>
      <c r="Y1100" s="103" t="s">
        <v>169</v>
      </c>
      <c r="Z1100" s="103" t="s">
        <v>170</v>
      </c>
      <c r="AA1100" s="103" t="s">
        <v>47</v>
      </c>
      <c r="AB1100" s="103" t="s">
        <v>171</v>
      </c>
      <c r="AC1100" s="104" t="s">
        <v>172</v>
      </c>
    </row>
    <row r="1101" spans="1:29" ht="25.5" customHeight="1" x14ac:dyDescent="0.35">
      <c r="A1101" s="188"/>
      <c r="B1101" s="190"/>
      <c r="C1101" s="99" t="str">
        <f>IF(B1101="","",IF(NOT(ISNUMBER(B1101)),"DATA_PC invalida",IF(AND(ISNUMBER(parametros!$C$2),ISNUMBER(parametros!$D$2),B1101&gt;=parametros!$C$2,B1101&lt;=parametros!$D$2),"C0",IF(AND(ISNUMBER(parametros!$C$3),ISNUMBER(parametros!$D$3),B1101&gt;=parametros!$C$3,B1101&lt;=parametros!$D$3),"C1",IF(AND(ISNUMBER(parametros!$C$4),ISNUMBER(parametros!$D$4),B1101&gt;=parametros!$C$4,B1101&lt;=parametros!$D$4),"C2",IF(AND(ISNUMBER(parametros!$C$5),ISNUMBER(parametros!$D$5),B1101&gt;=parametros!$C$5,B1101&lt;=parametros!$D$5),"C3",IF(AND(ISNUMBER(parametros!$C$6),ISNUMBER(parametros!$D$6),B1101&gt;=parametros!$C$6,B1101&lt;=parametros!$D$6),"C4","Fora dos ciclos")))))))</f>
        <v/>
      </c>
      <c r="D1101" s="100"/>
      <c r="E1101" s="78" t="str">
        <f>IF(C1101="","",IFERROR(VLOOKUP(C1101,parametros!$A$11:$E$15,5,0),""))</f>
        <v/>
      </c>
      <c r="F1101" s="79" t="str">
        <f t="shared" si="87"/>
        <v/>
      </c>
      <c r="G1101" s="101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8"/>
      <c r="U1101" s="218" t="str">
        <f t="shared" si="91"/>
        <v/>
      </c>
      <c r="V1101" s="216" t="s">
        <v>47</v>
      </c>
      <c r="W1101" s="102" t="s">
        <v>167</v>
      </c>
      <c r="X1101" s="102" t="s">
        <v>168</v>
      </c>
      <c r="Y1101" s="103" t="s">
        <v>169</v>
      </c>
      <c r="Z1101" s="103" t="s">
        <v>170</v>
      </c>
      <c r="AA1101" s="103" t="s">
        <v>47</v>
      </c>
      <c r="AB1101" s="103" t="s">
        <v>171</v>
      </c>
      <c r="AC1101" s="104" t="s">
        <v>172</v>
      </c>
    </row>
    <row r="1102" spans="1:29" ht="25.5" customHeight="1" x14ac:dyDescent="0.35">
      <c r="A1102" s="188"/>
      <c r="B1102" s="190"/>
      <c r="C1102" s="99" t="str">
        <f>IF(B1102="","",IF(NOT(ISNUMBER(B1102)),"DATA_PC invalida",IF(AND(ISNUMBER(parametros!$C$2),ISNUMBER(parametros!$D$2),B1102&gt;=parametros!$C$2,B1102&lt;=parametros!$D$2),"C0",IF(AND(ISNUMBER(parametros!$C$3),ISNUMBER(parametros!$D$3),B1102&gt;=parametros!$C$3,B1102&lt;=parametros!$D$3),"C1",IF(AND(ISNUMBER(parametros!$C$4),ISNUMBER(parametros!$D$4),B1102&gt;=parametros!$C$4,B1102&lt;=parametros!$D$4),"C2",IF(AND(ISNUMBER(parametros!$C$5),ISNUMBER(parametros!$D$5),B1102&gt;=parametros!$C$5,B1102&lt;=parametros!$D$5),"C3",IF(AND(ISNUMBER(parametros!$C$6),ISNUMBER(parametros!$D$6),B1102&gt;=parametros!$C$6,B1102&lt;=parametros!$D$6),"C4","Fora dos ciclos")))))))</f>
        <v/>
      </c>
      <c r="D1102" s="100"/>
      <c r="E1102" s="78" t="str">
        <f>IF(C1102="","",IFERROR(VLOOKUP(C1102,parametros!$A$11:$E$15,5,0),""))</f>
        <v/>
      </c>
      <c r="F1102" s="79" t="str">
        <f t="shared" si="87"/>
        <v/>
      </c>
      <c r="G1102" s="101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8"/>
      <c r="U1102" s="218" t="str">
        <f t="shared" si="91"/>
        <v/>
      </c>
      <c r="V1102" s="216" t="s">
        <v>47</v>
      </c>
      <c r="W1102" s="102" t="s">
        <v>167</v>
      </c>
      <c r="X1102" s="102" t="s">
        <v>168</v>
      </c>
      <c r="Y1102" s="103" t="s">
        <v>169</v>
      </c>
      <c r="Z1102" s="103" t="s">
        <v>170</v>
      </c>
      <c r="AA1102" s="103" t="s">
        <v>47</v>
      </c>
      <c r="AB1102" s="103" t="s">
        <v>171</v>
      </c>
      <c r="AC1102" s="104" t="s">
        <v>172</v>
      </c>
    </row>
    <row r="1103" spans="1:29" ht="25.5" customHeight="1" x14ac:dyDescent="0.35">
      <c r="A1103" s="188"/>
      <c r="B1103" s="190"/>
      <c r="C1103" s="99" t="str">
        <f>IF(B1103="","",IF(NOT(ISNUMBER(B1103)),"DATA_PC invalida",IF(AND(ISNUMBER(parametros!$C$2),ISNUMBER(parametros!$D$2),B1103&gt;=parametros!$C$2,B1103&lt;=parametros!$D$2),"C0",IF(AND(ISNUMBER(parametros!$C$3),ISNUMBER(parametros!$D$3),B1103&gt;=parametros!$C$3,B1103&lt;=parametros!$D$3),"C1",IF(AND(ISNUMBER(parametros!$C$4),ISNUMBER(parametros!$D$4),B1103&gt;=parametros!$C$4,B1103&lt;=parametros!$D$4),"C2",IF(AND(ISNUMBER(parametros!$C$5),ISNUMBER(parametros!$D$5),B1103&gt;=parametros!$C$5,B1103&lt;=parametros!$D$5),"C3",IF(AND(ISNUMBER(parametros!$C$6),ISNUMBER(parametros!$D$6),B1103&gt;=parametros!$C$6,B1103&lt;=parametros!$D$6),"C4","Fora dos ciclos")))))))</f>
        <v/>
      </c>
      <c r="D1103" s="100"/>
      <c r="E1103" s="78" t="str">
        <f>IF(C1103="","",IFERROR(VLOOKUP(C1103,parametros!$A$11:$E$15,5,0),""))</f>
        <v/>
      </c>
      <c r="F1103" s="79" t="str">
        <f t="shared" si="87"/>
        <v/>
      </c>
      <c r="G1103" s="101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8"/>
      <c r="U1103" s="218" t="str">
        <f t="shared" si="91"/>
        <v/>
      </c>
      <c r="V1103" s="216" t="s">
        <v>47</v>
      </c>
      <c r="W1103" s="102" t="s">
        <v>167</v>
      </c>
      <c r="X1103" s="102" t="s">
        <v>168</v>
      </c>
      <c r="Y1103" s="103" t="s">
        <v>169</v>
      </c>
      <c r="Z1103" s="103" t="s">
        <v>170</v>
      </c>
      <c r="AA1103" s="103" t="s">
        <v>47</v>
      </c>
      <c r="AB1103" s="103" t="s">
        <v>171</v>
      </c>
      <c r="AC1103" s="104" t="s">
        <v>172</v>
      </c>
    </row>
    <row r="1104" spans="1:29" ht="25.5" customHeight="1" x14ac:dyDescent="0.35">
      <c r="A1104" s="188"/>
      <c r="B1104" s="190"/>
      <c r="C1104" s="99" t="str">
        <f>IF(B1104="","",IF(NOT(ISNUMBER(B1104)),"DATA_PC invalida",IF(AND(ISNUMBER(parametros!$C$2),ISNUMBER(parametros!$D$2),B1104&gt;=parametros!$C$2,B1104&lt;=parametros!$D$2),"C0",IF(AND(ISNUMBER(parametros!$C$3),ISNUMBER(parametros!$D$3),B1104&gt;=parametros!$C$3,B1104&lt;=parametros!$D$3),"C1",IF(AND(ISNUMBER(parametros!$C$4),ISNUMBER(parametros!$D$4),B1104&gt;=parametros!$C$4,B1104&lt;=parametros!$D$4),"C2",IF(AND(ISNUMBER(parametros!$C$5),ISNUMBER(parametros!$D$5),B1104&gt;=parametros!$C$5,B1104&lt;=parametros!$D$5),"C3",IF(AND(ISNUMBER(parametros!$C$6),ISNUMBER(parametros!$D$6),B1104&gt;=parametros!$C$6,B1104&lt;=parametros!$D$6),"C4","Fora dos ciclos")))))))</f>
        <v/>
      </c>
      <c r="D1104" s="100"/>
      <c r="E1104" s="78" t="str">
        <f>IF(C1104="","",IFERROR(VLOOKUP(C1104,parametros!$A$11:$E$15,5,0),""))</f>
        <v/>
      </c>
      <c r="F1104" s="79" t="str">
        <f t="shared" si="87"/>
        <v/>
      </c>
      <c r="G1104" s="101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8"/>
      <c r="U1104" s="218" t="str">
        <f t="shared" si="91"/>
        <v/>
      </c>
      <c r="V1104" s="216" t="s">
        <v>47</v>
      </c>
      <c r="W1104" s="102" t="s">
        <v>167</v>
      </c>
      <c r="X1104" s="102" t="s">
        <v>168</v>
      </c>
      <c r="Y1104" s="103" t="s">
        <v>169</v>
      </c>
      <c r="Z1104" s="103" t="s">
        <v>170</v>
      </c>
      <c r="AA1104" s="103" t="s">
        <v>47</v>
      </c>
      <c r="AB1104" s="103" t="s">
        <v>171</v>
      </c>
      <c r="AC1104" s="104" t="s">
        <v>172</v>
      </c>
    </row>
    <row r="1105" spans="1:29" ht="25.5" customHeight="1" x14ac:dyDescent="0.35">
      <c r="A1105" s="188"/>
      <c r="B1105" s="190"/>
      <c r="C1105" s="99" t="str">
        <f>IF(B1105="","",IF(NOT(ISNUMBER(B1105)),"DATA_PC invalida",IF(AND(ISNUMBER(parametros!$C$2),ISNUMBER(parametros!$D$2),B1105&gt;=parametros!$C$2,B1105&lt;=parametros!$D$2),"C0",IF(AND(ISNUMBER(parametros!$C$3),ISNUMBER(parametros!$D$3),B1105&gt;=parametros!$C$3,B1105&lt;=parametros!$D$3),"C1",IF(AND(ISNUMBER(parametros!$C$4),ISNUMBER(parametros!$D$4),B1105&gt;=parametros!$C$4,B1105&lt;=parametros!$D$4),"C2",IF(AND(ISNUMBER(parametros!$C$5),ISNUMBER(parametros!$D$5),B1105&gt;=parametros!$C$5,B1105&lt;=parametros!$D$5),"C3",IF(AND(ISNUMBER(parametros!$C$6),ISNUMBER(parametros!$D$6),B1105&gt;=parametros!$C$6,B1105&lt;=parametros!$D$6),"C4","Fora dos ciclos")))))))</f>
        <v/>
      </c>
      <c r="D1105" s="100"/>
      <c r="E1105" s="78" t="str">
        <f>IF(C1105="","",IFERROR(VLOOKUP(C1105,parametros!$A$11:$E$15,5,0),""))</f>
        <v/>
      </c>
      <c r="F1105" s="79" t="str">
        <f t="shared" si="87"/>
        <v/>
      </c>
      <c r="G1105" s="101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8"/>
      <c r="U1105" s="218" t="str">
        <f t="shared" si="91"/>
        <v/>
      </c>
      <c r="V1105" s="216" t="s">
        <v>47</v>
      </c>
      <c r="W1105" s="102" t="s">
        <v>167</v>
      </c>
      <c r="X1105" s="102" t="s">
        <v>168</v>
      </c>
      <c r="Y1105" s="103" t="s">
        <v>169</v>
      </c>
      <c r="Z1105" s="103" t="s">
        <v>170</v>
      </c>
      <c r="AA1105" s="103" t="s">
        <v>47</v>
      </c>
      <c r="AB1105" s="103" t="s">
        <v>171</v>
      </c>
      <c r="AC1105" s="104" t="s">
        <v>172</v>
      </c>
    </row>
    <row r="1106" spans="1:29" ht="25.5" customHeight="1" x14ac:dyDescent="0.35">
      <c r="A1106" s="188"/>
      <c r="B1106" s="190"/>
      <c r="C1106" s="99" t="str">
        <f>IF(B1106="","",IF(NOT(ISNUMBER(B1106)),"DATA_PC invalida",IF(AND(ISNUMBER(parametros!$C$2),ISNUMBER(parametros!$D$2),B1106&gt;=parametros!$C$2,B1106&lt;=parametros!$D$2),"C0",IF(AND(ISNUMBER(parametros!$C$3),ISNUMBER(parametros!$D$3),B1106&gt;=parametros!$C$3,B1106&lt;=parametros!$D$3),"C1",IF(AND(ISNUMBER(parametros!$C$4),ISNUMBER(parametros!$D$4),B1106&gt;=parametros!$C$4,B1106&lt;=parametros!$D$4),"C2",IF(AND(ISNUMBER(parametros!$C$5),ISNUMBER(parametros!$D$5),B1106&gt;=parametros!$C$5,B1106&lt;=parametros!$D$5),"C3",IF(AND(ISNUMBER(parametros!$C$6),ISNUMBER(parametros!$D$6),B1106&gt;=parametros!$C$6,B1106&lt;=parametros!$D$6),"C4","Fora dos ciclos")))))))</f>
        <v/>
      </c>
      <c r="D1106" s="100"/>
      <c r="E1106" s="78" t="str">
        <f>IF(C1106="","",IFERROR(VLOOKUP(C1106,parametros!$A$11:$E$15,5,0),""))</f>
        <v/>
      </c>
      <c r="F1106" s="79" t="str">
        <f t="shared" si="87"/>
        <v/>
      </c>
      <c r="G1106" s="101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8"/>
      <c r="U1106" s="218" t="str">
        <f t="shared" si="91"/>
        <v/>
      </c>
      <c r="V1106" s="216" t="s">
        <v>47</v>
      </c>
      <c r="W1106" s="102" t="s">
        <v>167</v>
      </c>
      <c r="X1106" s="102" t="s">
        <v>168</v>
      </c>
      <c r="Y1106" s="103" t="s">
        <v>169</v>
      </c>
      <c r="Z1106" s="103" t="s">
        <v>170</v>
      </c>
      <c r="AA1106" s="103" t="s">
        <v>47</v>
      </c>
      <c r="AB1106" s="103" t="s">
        <v>171</v>
      </c>
      <c r="AC1106" s="104" t="s">
        <v>172</v>
      </c>
    </row>
    <row r="1107" spans="1:29" ht="25.5" customHeight="1" x14ac:dyDescent="0.35">
      <c r="A1107" s="188"/>
      <c r="B1107" s="190"/>
      <c r="C1107" s="99" t="str">
        <f>IF(B1107="","",IF(NOT(ISNUMBER(B1107)),"DATA_PC invalida",IF(AND(ISNUMBER(parametros!$C$2),ISNUMBER(parametros!$D$2),B1107&gt;=parametros!$C$2,B1107&lt;=parametros!$D$2),"C0",IF(AND(ISNUMBER(parametros!$C$3),ISNUMBER(parametros!$D$3),B1107&gt;=parametros!$C$3,B1107&lt;=parametros!$D$3),"C1",IF(AND(ISNUMBER(parametros!$C$4),ISNUMBER(parametros!$D$4),B1107&gt;=parametros!$C$4,B1107&lt;=parametros!$D$4),"C2",IF(AND(ISNUMBER(parametros!$C$5),ISNUMBER(parametros!$D$5),B1107&gt;=parametros!$C$5,B1107&lt;=parametros!$D$5),"C3",IF(AND(ISNUMBER(parametros!$C$6),ISNUMBER(parametros!$D$6),B1107&gt;=parametros!$C$6,B1107&lt;=parametros!$D$6),"C4","Fora dos ciclos")))))))</f>
        <v/>
      </c>
      <c r="D1107" s="100"/>
      <c r="E1107" s="78" t="str">
        <f>IF(C1107="","",IFERROR(VLOOKUP(C1107,parametros!$A$11:$E$15,5,0),""))</f>
        <v/>
      </c>
      <c r="F1107" s="79" t="str">
        <f t="shared" si="87"/>
        <v/>
      </c>
      <c r="G1107" s="101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8"/>
      <c r="U1107" s="218" t="str">
        <f t="shared" si="91"/>
        <v/>
      </c>
      <c r="V1107" s="216" t="s">
        <v>47</v>
      </c>
      <c r="W1107" s="102" t="s">
        <v>167</v>
      </c>
      <c r="X1107" s="102" t="s">
        <v>168</v>
      </c>
      <c r="Y1107" s="103" t="s">
        <v>169</v>
      </c>
      <c r="Z1107" s="103" t="s">
        <v>170</v>
      </c>
      <c r="AA1107" s="103" t="s">
        <v>47</v>
      </c>
      <c r="AB1107" s="103" t="s">
        <v>171</v>
      </c>
      <c r="AC1107" s="104" t="s">
        <v>172</v>
      </c>
    </row>
    <row r="1108" spans="1:29" ht="25.5" customHeight="1" x14ac:dyDescent="0.35">
      <c r="A1108" s="188"/>
      <c r="B1108" s="190"/>
      <c r="C1108" s="99" t="str">
        <f>IF(B1108="","",IF(NOT(ISNUMBER(B1108)),"DATA_PC invalida",IF(AND(ISNUMBER(parametros!$C$2),ISNUMBER(parametros!$D$2),B1108&gt;=parametros!$C$2,B1108&lt;=parametros!$D$2),"C0",IF(AND(ISNUMBER(parametros!$C$3),ISNUMBER(parametros!$D$3),B1108&gt;=parametros!$C$3,B1108&lt;=parametros!$D$3),"C1",IF(AND(ISNUMBER(parametros!$C$4),ISNUMBER(parametros!$D$4),B1108&gt;=parametros!$C$4,B1108&lt;=parametros!$D$4),"C2",IF(AND(ISNUMBER(parametros!$C$5),ISNUMBER(parametros!$D$5),B1108&gt;=parametros!$C$5,B1108&lt;=parametros!$D$5),"C3",IF(AND(ISNUMBER(parametros!$C$6),ISNUMBER(parametros!$D$6),B1108&gt;=parametros!$C$6,B1108&lt;=parametros!$D$6),"C4","Fora dos ciclos")))))))</f>
        <v/>
      </c>
      <c r="D1108" s="100"/>
      <c r="E1108" s="78" t="str">
        <f>IF(C1108="","",IFERROR(VLOOKUP(C1108,parametros!$A$11:$E$15,5,0),""))</f>
        <v/>
      </c>
      <c r="F1108" s="79" t="str">
        <f t="shared" si="87"/>
        <v/>
      </c>
      <c r="G1108" s="101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8"/>
      <c r="U1108" s="218" t="str">
        <f t="shared" si="91"/>
        <v/>
      </c>
      <c r="V1108" s="216" t="s">
        <v>47</v>
      </c>
      <c r="W1108" s="102" t="s">
        <v>167</v>
      </c>
      <c r="X1108" s="102" t="s">
        <v>168</v>
      </c>
      <c r="Y1108" s="103" t="s">
        <v>169</v>
      </c>
      <c r="Z1108" s="103" t="s">
        <v>170</v>
      </c>
      <c r="AA1108" s="103" t="s">
        <v>47</v>
      </c>
      <c r="AB1108" s="103" t="s">
        <v>171</v>
      </c>
      <c r="AC1108" s="104" t="s">
        <v>172</v>
      </c>
    </row>
    <row r="1109" spans="1:29" ht="25.5" customHeight="1" x14ac:dyDescent="0.35">
      <c r="A1109" s="188"/>
      <c r="B1109" s="190"/>
      <c r="C1109" s="99" t="str">
        <f>IF(B1109="","",IF(NOT(ISNUMBER(B1109)),"DATA_PC invalida",IF(AND(ISNUMBER(parametros!$C$2),ISNUMBER(parametros!$D$2),B1109&gt;=parametros!$C$2,B1109&lt;=parametros!$D$2),"C0",IF(AND(ISNUMBER(parametros!$C$3),ISNUMBER(parametros!$D$3),B1109&gt;=parametros!$C$3,B1109&lt;=parametros!$D$3),"C1",IF(AND(ISNUMBER(parametros!$C$4),ISNUMBER(parametros!$D$4),B1109&gt;=parametros!$C$4,B1109&lt;=parametros!$D$4),"C2",IF(AND(ISNUMBER(parametros!$C$5),ISNUMBER(parametros!$D$5),B1109&gt;=parametros!$C$5,B1109&lt;=parametros!$D$5),"C3",IF(AND(ISNUMBER(parametros!$C$6),ISNUMBER(parametros!$D$6),B1109&gt;=parametros!$C$6,B1109&lt;=parametros!$D$6),"C4","Fora dos ciclos")))))))</f>
        <v/>
      </c>
      <c r="D1109" s="100"/>
      <c r="E1109" s="78" t="str">
        <f>IF(C1109="","",IFERROR(VLOOKUP(C1109,parametros!$A$11:$E$15,5,0),""))</f>
        <v/>
      </c>
      <c r="F1109" s="79" t="str">
        <f t="shared" si="87"/>
        <v/>
      </c>
      <c r="G1109" s="101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8"/>
      <c r="U1109" s="218" t="str">
        <f t="shared" si="91"/>
        <v/>
      </c>
      <c r="V1109" s="216" t="s">
        <v>47</v>
      </c>
      <c r="W1109" s="102" t="s">
        <v>167</v>
      </c>
      <c r="X1109" s="102" t="s">
        <v>168</v>
      </c>
      <c r="Y1109" s="103" t="s">
        <v>169</v>
      </c>
      <c r="Z1109" s="103" t="s">
        <v>170</v>
      </c>
      <c r="AA1109" s="103" t="s">
        <v>47</v>
      </c>
      <c r="AB1109" s="103" t="s">
        <v>171</v>
      </c>
      <c r="AC1109" s="104" t="s">
        <v>172</v>
      </c>
    </row>
    <row r="1110" spans="1:29" ht="25.5" customHeight="1" x14ac:dyDescent="0.35">
      <c r="A1110" s="188"/>
      <c r="B1110" s="190"/>
      <c r="C1110" s="99" t="str">
        <f>IF(B1110="","",IF(NOT(ISNUMBER(B1110)),"DATA_PC invalida",IF(AND(ISNUMBER(parametros!$C$2),ISNUMBER(parametros!$D$2),B1110&gt;=parametros!$C$2,B1110&lt;=parametros!$D$2),"C0",IF(AND(ISNUMBER(parametros!$C$3),ISNUMBER(parametros!$D$3),B1110&gt;=parametros!$C$3,B1110&lt;=parametros!$D$3),"C1",IF(AND(ISNUMBER(parametros!$C$4),ISNUMBER(parametros!$D$4),B1110&gt;=parametros!$C$4,B1110&lt;=parametros!$D$4),"C2",IF(AND(ISNUMBER(parametros!$C$5),ISNUMBER(parametros!$D$5),B1110&gt;=parametros!$C$5,B1110&lt;=parametros!$D$5),"C3",IF(AND(ISNUMBER(parametros!$C$6),ISNUMBER(parametros!$D$6),B1110&gt;=parametros!$C$6,B1110&lt;=parametros!$D$6),"C4","Fora dos ciclos")))))))</f>
        <v/>
      </c>
      <c r="D1110" s="100"/>
      <c r="E1110" s="78" t="str">
        <f>IF(C1110="","",IFERROR(VLOOKUP(C1110,parametros!$A$11:$E$15,5,0),""))</f>
        <v/>
      </c>
      <c r="F1110" s="79" t="str">
        <f t="shared" si="87"/>
        <v/>
      </c>
      <c r="G1110" s="101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8"/>
      <c r="U1110" s="218" t="str">
        <f t="shared" si="91"/>
        <v/>
      </c>
      <c r="V1110" s="216" t="s">
        <v>47</v>
      </c>
      <c r="W1110" s="102" t="s">
        <v>167</v>
      </c>
      <c r="X1110" s="102" t="s">
        <v>168</v>
      </c>
      <c r="Y1110" s="103" t="s">
        <v>169</v>
      </c>
      <c r="Z1110" s="103" t="s">
        <v>170</v>
      </c>
      <c r="AA1110" s="103" t="s">
        <v>47</v>
      </c>
      <c r="AB1110" s="103" t="s">
        <v>171</v>
      </c>
      <c r="AC1110" s="104" t="s">
        <v>172</v>
      </c>
    </row>
    <row r="1111" spans="1:29" ht="25.5" customHeight="1" x14ac:dyDescent="0.35">
      <c r="A1111" s="188"/>
      <c r="B1111" s="190"/>
      <c r="C1111" s="99" t="str">
        <f>IF(B1111="","",IF(NOT(ISNUMBER(B1111)),"DATA_PC invalida",IF(AND(ISNUMBER(parametros!$C$2),ISNUMBER(parametros!$D$2),B1111&gt;=parametros!$C$2,B1111&lt;=parametros!$D$2),"C0",IF(AND(ISNUMBER(parametros!$C$3),ISNUMBER(parametros!$D$3),B1111&gt;=parametros!$C$3,B1111&lt;=parametros!$D$3),"C1",IF(AND(ISNUMBER(parametros!$C$4),ISNUMBER(parametros!$D$4),B1111&gt;=parametros!$C$4,B1111&lt;=parametros!$D$4),"C2",IF(AND(ISNUMBER(parametros!$C$5),ISNUMBER(parametros!$D$5),B1111&gt;=parametros!$C$5,B1111&lt;=parametros!$D$5),"C3",IF(AND(ISNUMBER(parametros!$C$6),ISNUMBER(parametros!$D$6),B1111&gt;=parametros!$C$6,B1111&lt;=parametros!$D$6),"C4","Fora dos ciclos")))))))</f>
        <v/>
      </c>
      <c r="D1111" s="100"/>
      <c r="E1111" s="78" t="str">
        <f>IF(C1111="","",IFERROR(VLOOKUP(C1111,parametros!$A$11:$E$15,5,0),""))</f>
        <v/>
      </c>
      <c r="F1111" s="79" t="str">
        <f t="shared" si="87"/>
        <v/>
      </c>
      <c r="G1111" s="101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8"/>
      <c r="U1111" s="218" t="str">
        <f t="shared" si="91"/>
        <v/>
      </c>
      <c r="V1111" s="216" t="s">
        <v>47</v>
      </c>
      <c r="W1111" s="102" t="s">
        <v>167</v>
      </c>
      <c r="X1111" s="102" t="s">
        <v>168</v>
      </c>
      <c r="Y1111" s="103" t="s">
        <v>169</v>
      </c>
      <c r="Z1111" s="103" t="s">
        <v>170</v>
      </c>
      <c r="AA1111" s="103" t="s">
        <v>47</v>
      </c>
      <c r="AB1111" s="103" t="s">
        <v>171</v>
      </c>
      <c r="AC1111" s="104" t="s">
        <v>172</v>
      </c>
    </row>
    <row r="1112" spans="1:29" ht="25.5" customHeight="1" x14ac:dyDescent="0.35">
      <c r="A1112" s="188"/>
      <c r="B1112" s="190"/>
      <c r="C1112" s="99" t="str">
        <f>IF(B1112="","",IF(NOT(ISNUMBER(B1112)),"DATA_PC invalida",IF(AND(ISNUMBER(parametros!$C$2),ISNUMBER(parametros!$D$2),B1112&gt;=parametros!$C$2,B1112&lt;=parametros!$D$2),"C0",IF(AND(ISNUMBER(parametros!$C$3),ISNUMBER(parametros!$D$3),B1112&gt;=parametros!$C$3,B1112&lt;=parametros!$D$3),"C1",IF(AND(ISNUMBER(parametros!$C$4),ISNUMBER(parametros!$D$4),B1112&gt;=parametros!$C$4,B1112&lt;=parametros!$D$4),"C2",IF(AND(ISNUMBER(parametros!$C$5),ISNUMBER(parametros!$D$5),B1112&gt;=parametros!$C$5,B1112&lt;=parametros!$D$5),"C3",IF(AND(ISNUMBER(parametros!$C$6),ISNUMBER(parametros!$D$6),B1112&gt;=parametros!$C$6,B1112&lt;=parametros!$D$6),"C4","Fora dos ciclos")))))))</f>
        <v/>
      </c>
      <c r="D1112" s="100"/>
      <c r="E1112" s="78" t="str">
        <f>IF(C1112="","",IFERROR(VLOOKUP(C1112,parametros!$A$11:$E$15,5,0),""))</f>
        <v/>
      </c>
      <c r="F1112" s="79" t="str">
        <f t="shared" si="87"/>
        <v/>
      </c>
      <c r="G1112" s="101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8"/>
      <c r="U1112" s="218" t="str">
        <f t="shared" si="91"/>
        <v/>
      </c>
      <c r="V1112" s="216" t="s">
        <v>47</v>
      </c>
      <c r="W1112" s="102" t="s">
        <v>167</v>
      </c>
      <c r="X1112" s="102" t="s">
        <v>168</v>
      </c>
      <c r="Y1112" s="103" t="s">
        <v>169</v>
      </c>
      <c r="Z1112" s="103" t="s">
        <v>170</v>
      </c>
      <c r="AA1112" s="103" t="s">
        <v>47</v>
      </c>
      <c r="AB1112" s="103" t="s">
        <v>171</v>
      </c>
      <c r="AC1112" s="104" t="s">
        <v>172</v>
      </c>
    </row>
    <row r="1113" spans="1:29" ht="25.5" customHeight="1" x14ac:dyDescent="0.35">
      <c r="A1113" s="188"/>
      <c r="B1113" s="190"/>
      <c r="C1113" s="99" t="str">
        <f>IF(B1113="","",IF(NOT(ISNUMBER(B1113)),"DATA_PC invalida",IF(AND(ISNUMBER(parametros!$C$2),ISNUMBER(parametros!$D$2),B1113&gt;=parametros!$C$2,B1113&lt;=parametros!$D$2),"C0",IF(AND(ISNUMBER(parametros!$C$3),ISNUMBER(parametros!$D$3),B1113&gt;=parametros!$C$3,B1113&lt;=parametros!$D$3),"C1",IF(AND(ISNUMBER(parametros!$C$4),ISNUMBER(parametros!$D$4),B1113&gt;=parametros!$C$4,B1113&lt;=parametros!$D$4),"C2",IF(AND(ISNUMBER(parametros!$C$5),ISNUMBER(parametros!$D$5),B1113&gt;=parametros!$C$5,B1113&lt;=parametros!$D$5),"C3",IF(AND(ISNUMBER(parametros!$C$6),ISNUMBER(parametros!$D$6),B1113&gt;=parametros!$C$6,B1113&lt;=parametros!$D$6),"C4","Fora dos ciclos")))))))</f>
        <v/>
      </c>
      <c r="D1113" s="100"/>
      <c r="E1113" s="78" t="str">
        <f>IF(C1113="","",IFERROR(VLOOKUP(C1113,parametros!$A$11:$E$15,5,0),""))</f>
        <v/>
      </c>
      <c r="F1113" s="79" t="str">
        <f t="shared" si="87"/>
        <v/>
      </c>
      <c r="G1113" s="101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8"/>
      <c r="U1113" s="218" t="str">
        <f t="shared" si="91"/>
        <v/>
      </c>
      <c r="V1113" s="216" t="s">
        <v>47</v>
      </c>
      <c r="W1113" s="102" t="s">
        <v>167</v>
      </c>
      <c r="X1113" s="102" t="s">
        <v>168</v>
      </c>
      <c r="Y1113" s="103" t="s">
        <v>169</v>
      </c>
      <c r="Z1113" s="103" t="s">
        <v>170</v>
      </c>
      <c r="AA1113" s="103" t="s">
        <v>47</v>
      </c>
      <c r="AB1113" s="103" t="s">
        <v>171</v>
      </c>
      <c r="AC1113" s="104" t="s">
        <v>172</v>
      </c>
    </row>
    <row r="1114" spans="1:29" ht="25.5" customHeight="1" x14ac:dyDescent="0.35">
      <c r="A1114" s="188"/>
      <c r="B1114" s="190"/>
      <c r="C1114" s="99" t="str">
        <f>IF(B1114="","",IF(NOT(ISNUMBER(B1114)),"DATA_PC invalida",IF(AND(ISNUMBER(parametros!$C$2),ISNUMBER(parametros!$D$2),B1114&gt;=parametros!$C$2,B1114&lt;=parametros!$D$2),"C0",IF(AND(ISNUMBER(parametros!$C$3),ISNUMBER(parametros!$D$3),B1114&gt;=parametros!$C$3,B1114&lt;=parametros!$D$3),"C1",IF(AND(ISNUMBER(parametros!$C$4),ISNUMBER(parametros!$D$4),B1114&gt;=parametros!$C$4,B1114&lt;=parametros!$D$4),"C2",IF(AND(ISNUMBER(parametros!$C$5),ISNUMBER(parametros!$D$5),B1114&gt;=parametros!$C$5,B1114&lt;=parametros!$D$5),"C3",IF(AND(ISNUMBER(parametros!$C$6),ISNUMBER(parametros!$D$6),B1114&gt;=parametros!$C$6,B1114&lt;=parametros!$D$6),"C4","Fora dos ciclos")))))))</f>
        <v/>
      </c>
      <c r="D1114" s="100"/>
      <c r="E1114" s="78" t="str">
        <f>IF(C1114="","",IFERROR(VLOOKUP(C1114,parametros!$A$11:$E$15,5,0),""))</f>
        <v/>
      </c>
      <c r="F1114" s="79" t="str">
        <f t="shared" si="87"/>
        <v/>
      </c>
      <c r="G1114" s="101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8"/>
      <c r="U1114" s="218" t="str">
        <f t="shared" si="91"/>
        <v/>
      </c>
      <c r="V1114" s="216" t="s">
        <v>47</v>
      </c>
      <c r="W1114" s="102" t="s">
        <v>167</v>
      </c>
      <c r="X1114" s="102" t="s">
        <v>168</v>
      </c>
      <c r="Y1114" s="103" t="s">
        <v>169</v>
      </c>
      <c r="Z1114" s="103" t="s">
        <v>170</v>
      </c>
      <c r="AA1114" s="103" t="s">
        <v>47</v>
      </c>
      <c r="AB1114" s="103" t="s">
        <v>171</v>
      </c>
      <c r="AC1114" s="104" t="s">
        <v>172</v>
      </c>
    </row>
    <row r="1115" spans="1:29" ht="25.5" customHeight="1" x14ac:dyDescent="0.35">
      <c r="A1115" s="188"/>
      <c r="B1115" s="190"/>
      <c r="C1115" s="99" t="str">
        <f>IF(B1115="","",IF(NOT(ISNUMBER(B1115)),"DATA_PC invalida",IF(AND(ISNUMBER(parametros!$C$2),ISNUMBER(parametros!$D$2),B1115&gt;=parametros!$C$2,B1115&lt;=parametros!$D$2),"C0",IF(AND(ISNUMBER(parametros!$C$3),ISNUMBER(parametros!$D$3),B1115&gt;=parametros!$C$3,B1115&lt;=parametros!$D$3),"C1",IF(AND(ISNUMBER(parametros!$C$4),ISNUMBER(parametros!$D$4),B1115&gt;=parametros!$C$4,B1115&lt;=parametros!$D$4),"C2",IF(AND(ISNUMBER(parametros!$C$5),ISNUMBER(parametros!$D$5),B1115&gt;=parametros!$C$5,B1115&lt;=parametros!$D$5),"C3",IF(AND(ISNUMBER(parametros!$C$6),ISNUMBER(parametros!$D$6),B1115&gt;=parametros!$C$6,B1115&lt;=parametros!$D$6),"C4","Fora dos ciclos")))))))</f>
        <v/>
      </c>
      <c r="D1115" s="100"/>
      <c r="E1115" s="78" t="str">
        <f>IF(C1115="","",IFERROR(VLOOKUP(C1115,parametros!$A$11:$E$15,5,0),""))</f>
        <v/>
      </c>
      <c r="F1115" s="79" t="str">
        <f t="shared" si="87"/>
        <v/>
      </c>
      <c r="G1115" s="101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8"/>
      <c r="U1115" s="218" t="str">
        <f t="shared" si="91"/>
        <v/>
      </c>
      <c r="V1115" s="216" t="s">
        <v>47</v>
      </c>
      <c r="W1115" s="102" t="s">
        <v>167</v>
      </c>
      <c r="X1115" s="102" t="s">
        <v>168</v>
      </c>
      <c r="Y1115" s="103" t="s">
        <v>169</v>
      </c>
      <c r="Z1115" s="103" t="s">
        <v>170</v>
      </c>
      <c r="AA1115" s="103" t="s">
        <v>47</v>
      </c>
      <c r="AB1115" s="103" t="s">
        <v>171</v>
      </c>
      <c r="AC1115" s="104" t="s">
        <v>172</v>
      </c>
    </row>
    <row r="1116" spans="1:29" ht="25.5" customHeight="1" x14ac:dyDescent="0.35">
      <c r="A1116" s="188"/>
      <c r="B1116" s="190"/>
      <c r="C1116" s="99" t="str">
        <f>IF(B1116="","",IF(NOT(ISNUMBER(B1116)),"DATA_PC invalida",IF(AND(ISNUMBER(parametros!$C$2),ISNUMBER(parametros!$D$2),B1116&gt;=parametros!$C$2,B1116&lt;=parametros!$D$2),"C0",IF(AND(ISNUMBER(parametros!$C$3),ISNUMBER(parametros!$D$3),B1116&gt;=parametros!$C$3,B1116&lt;=parametros!$D$3),"C1",IF(AND(ISNUMBER(parametros!$C$4),ISNUMBER(parametros!$D$4),B1116&gt;=parametros!$C$4,B1116&lt;=parametros!$D$4),"C2",IF(AND(ISNUMBER(parametros!$C$5),ISNUMBER(parametros!$D$5),B1116&gt;=parametros!$C$5,B1116&lt;=parametros!$D$5),"C3",IF(AND(ISNUMBER(parametros!$C$6),ISNUMBER(parametros!$D$6),B1116&gt;=parametros!$C$6,B1116&lt;=parametros!$D$6),"C4","Fora dos ciclos")))))))</f>
        <v/>
      </c>
      <c r="D1116" s="100"/>
      <c r="E1116" s="78" t="str">
        <f>IF(C1116="","",IFERROR(VLOOKUP(C1116,parametros!$A$11:$E$15,5,0),""))</f>
        <v/>
      </c>
      <c r="F1116" s="79" t="str">
        <f t="shared" si="87"/>
        <v/>
      </c>
      <c r="G1116" s="101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8"/>
      <c r="U1116" s="218" t="str">
        <f t="shared" si="91"/>
        <v/>
      </c>
      <c r="V1116" s="216" t="s">
        <v>47</v>
      </c>
      <c r="W1116" s="102" t="s">
        <v>167</v>
      </c>
      <c r="X1116" s="102" t="s">
        <v>168</v>
      </c>
      <c r="Y1116" s="103" t="s">
        <v>169</v>
      </c>
      <c r="Z1116" s="103" t="s">
        <v>170</v>
      </c>
      <c r="AA1116" s="103" t="s">
        <v>47</v>
      </c>
      <c r="AB1116" s="103" t="s">
        <v>171</v>
      </c>
      <c r="AC1116" s="104" t="s">
        <v>172</v>
      </c>
    </row>
    <row r="1117" spans="1:29" ht="25.5" customHeight="1" x14ac:dyDescent="0.35">
      <c r="A1117" s="188"/>
      <c r="B1117" s="190"/>
      <c r="C1117" s="99" t="str">
        <f>IF(B1117="","",IF(NOT(ISNUMBER(B1117)),"DATA_PC invalida",IF(AND(ISNUMBER(parametros!$C$2),ISNUMBER(parametros!$D$2),B1117&gt;=parametros!$C$2,B1117&lt;=parametros!$D$2),"C0",IF(AND(ISNUMBER(parametros!$C$3),ISNUMBER(parametros!$D$3),B1117&gt;=parametros!$C$3,B1117&lt;=parametros!$D$3),"C1",IF(AND(ISNUMBER(parametros!$C$4),ISNUMBER(parametros!$D$4),B1117&gt;=parametros!$C$4,B1117&lt;=parametros!$D$4),"C2",IF(AND(ISNUMBER(parametros!$C$5),ISNUMBER(parametros!$D$5),B1117&gt;=parametros!$C$5,B1117&lt;=parametros!$D$5),"C3",IF(AND(ISNUMBER(parametros!$C$6),ISNUMBER(parametros!$D$6),B1117&gt;=parametros!$C$6,B1117&lt;=parametros!$D$6),"C4","Fora dos ciclos")))))))</f>
        <v/>
      </c>
      <c r="D1117" s="100"/>
      <c r="E1117" s="78" t="str">
        <f>IF(C1117="","",IFERROR(VLOOKUP(C1117,parametros!$A$11:$E$15,5,0),""))</f>
        <v/>
      </c>
      <c r="F1117" s="79" t="str">
        <f t="shared" si="87"/>
        <v/>
      </c>
      <c r="G1117" s="101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8"/>
      <c r="U1117" s="218" t="str">
        <f t="shared" si="91"/>
        <v/>
      </c>
      <c r="V1117" s="216" t="s">
        <v>47</v>
      </c>
      <c r="W1117" s="102" t="s">
        <v>167</v>
      </c>
      <c r="X1117" s="102" t="s">
        <v>168</v>
      </c>
      <c r="Y1117" s="103" t="s">
        <v>169</v>
      </c>
      <c r="Z1117" s="103" t="s">
        <v>170</v>
      </c>
      <c r="AA1117" s="103" t="s">
        <v>47</v>
      </c>
      <c r="AB1117" s="103" t="s">
        <v>171</v>
      </c>
      <c r="AC1117" s="104" t="s">
        <v>172</v>
      </c>
    </row>
    <row r="1118" spans="1:29" ht="25.5" customHeight="1" x14ac:dyDescent="0.35">
      <c r="A1118" s="188"/>
      <c r="B1118" s="190"/>
      <c r="C1118" s="99" t="str">
        <f>IF(B1118="","",IF(NOT(ISNUMBER(B1118)),"DATA_PC invalida",IF(AND(ISNUMBER(parametros!$C$2),ISNUMBER(parametros!$D$2),B1118&gt;=parametros!$C$2,B1118&lt;=parametros!$D$2),"C0",IF(AND(ISNUMBER(parametros!$C$3),ISNUMBER(parametros!$D$3),B1118&gt;=parametros!$C$3,B1118&lt;=parametros!$D$3),"C1",IF(AND(ISNUMBER(parametros!$C$4),ISNUMBER(parametros!$D$4),B1118&gt;=parametros!$C$4,B1118&lt;=parametros!$D$4),"C2",IF(AND(ISNUMBER(parametros!$C$5),ISNUMBER(parametros!$D$5),B1118&gt;=parametros!$C$5,B1118&lt;=parametros!$D$5),"C3",IF(AND(ISNUMBER(parametros!$C$6),ISNUMBER(parametros!$D$6),B1118&gt;=parametros!$C$6,B1118&lt;=parametros!$D$6),"C4","Fora dos ciclos")))))))</f>
        <v/>
      </c>
      <c r="D1118" s="100"/>
      <c r="E1118" s="78" t="str">
        <f>IF(C1118="","",IFERROR(VLOOKUP(C1118,parametros!$A$11:$E$15,5,0),""))</f>
        <v/>
      </c>
      <c r="F1118" s="79" t="str">
        <f t="shared" si="87"/>
        <v/>
      </c>
      <c r="G1118" s="101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8"/>
      <c r="U1118" s="218" t="str">
        <f t="shared" si="91"/>
        <v/>
      </c>
      <c r="V1118" s="216" t="s">
        <v>47</v>
      </c>
      <c r="W1118" s="102" t="s">
        <v>167</v>
      </c>
      <c r="X1118" s="102" t="s">
        <v>168</v>
      </c>
      <c r="Y1118" s="103" t="s">
        <v>169</v>
      </c>
      <c r="Z1118" s="103" t="s">
        <v>170</v>
      </c>
      <c r="AA1118" s="103" t="s">
        <v>47</v>
      </c>
      <c r="AB1118" s="103" t="s">
        <v>171</v>
      </c>
      <c r="AC1118" s="104" t="s">
        <v>172</v>
      </c>
    </row>
    <row r="1119" spans="1:29" ht="25.5" customHeight="1" x14ac:dyDescent="0.35">
      <c r="A1119" s="188"/>
      <c r="B1119" s="190"/>
      <c r="C1119" s="99" t="str">
        <f>IF(B1119="","",IF(NOT(ISNUMBER(B1119)),"DATA_PC invalida",IF(AND(ISNUMBER(parametros!$C$2),ISNUMBER(parametros!$D$2),B1119&gt;=parametros!$C$2,B1119&lt;=parametros!$D$2),"C0",IF(AND(ISNUMBER(parametros!$C$3),ISNUMBER(parametros!$D$3),B1119&gt;=parametros!$C$3,B1119&lt;=parametros!$D$3),"C1",IF(AND(ISNUMBER(parametros!$C$4),ISNUMBER(parametros!$D$4),B1119&gt;=parametros!$C$4,B1119&lt;=parametros!$D$4),"C2",IF(AND(ISNUMBER(parametros!$C$5),ISNUMBER(parametros!$D$5),B1119&gt;=parametros!$C$5,B1119&lt;=parametros!$D$5),"C3",IF(AND(ISNUMBER(parametros!$C$6),ISNUMBER(parametros!$D$6),B1119&gt;=parametros!$C$6,B1119&lt;=parametros!$D$6),"C4","Fora dos ciclos")))))))</f>
        <v/>
      </c>
      <c r="D1119" s="100"/>
      <c r="E1119" s="78" t="str">
        <f>IF(C1119="","",IFERROR(VLOOKUP(C1119,parametros!$A$11:$E$15,5,0),""))</f>
        <v/>
      </c>
      <c r="F1119" s="79" t="str">
        <f t="shared" si="87"/>
        <v/>
      </c>
      <c r="G1119" s="101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8"/>
      <c r="U1119" s="218" t="str">
        <f t="shared" si="91"/>
        <v/>
      </c>
      <c r="V1119" s="216" t="s">
        <v>47</v>
      </c>
      <c r="W1119" s="102" t="s">
        <v>167</v>
      </c>
      <c r="X1119" s="102" t="s">
        <v>168</v>
      </c>
      <c r="Y1119" s="103" t="s">
        <v>169</v>
      </c>
      <c r="Z1119" s="103" t="s">
        <v>170</v>
      </c>
      <c r="AA1119" s="103" t="s">
        <v>47</v>
      </c>
      <c r="AB1119" s="103" t="s">
        <v>171</v>
      </c>
      <c r="AC1119" s="104" t="s">
        <v>172</v>
      </c>
    </row>
    <row r="1120" spans="1:29" ht="25.5" customHeight="1" x14ac:dyDescent="0.35">
      <c r="A1120" s="188"/>
      <c r="B1120" s="190"/>
      <c r="C1120" s="99" t="str">
        <f>IF(B1120="","",IF(NOT(ISNUMBER(B1120)),"DATA_PC invalida",IF(AND(ISNUMBER(parametros!$C$2),ISNUMBER(parametros!$D$2),B1120&gt;=parametros!$C$2,B1120&lt;=parametros!$D$2),"C0",IF(AND(ISNUMBER(parametros!$C$3),ISNUMBER(parametros!$D$3),B1120&gt;=parametros!$C$3,B1120&lt;=parametros!$D$3),"C1",IF(AND(ISNUMBER(parametros!$C$4),ISNUMBER(parametros!$D$4),B1120&gt;=parametros!$C$4,B1120&lt;=parametros!$D$4),"C2",IF(AND(ISNUMBER(parametros!$C$5),ISNUMBER(parametros!$D$5),B1120&gt;=parametros!$C$5,B1120&lt;=parametros!$D$5),"C3",IF(AND(ISNUMBER(parametros!$C$6),ISNUMBER(parametros!$D$6),B1120&gt;=parametros!$C$6,B1120&lt;=parametros!$D$6),"C4","Fora dos ciclos")))))))</f>
        <v/>
      </c>
      <c r="D1120" s="100"/>
      <c r="E1120" s="78" t="str">
        <f>IF(C1120="","",IFERROR(VLOOKUP(C1120,parametros!$A$11:$E$15,5,0),""))</f>
        <v/>
      </c>
      <c r="F1120" s="79" t="str">
        <f t="shared" si="87"/>
        <v/>
      </c>
      <c r="G1120" s="101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8"/>
      <c r="U1120" s="218" t="str">
        <f t="shared" si="91"/>
        <v/>
      </c>
      <c r="V1120" s="216" t="s">
        <v>47</v>
      </c>
      <c r="W1120" s="102" t="s">
        <v>167</v>
      </c>
      <c r="X1120" s="102" t="s">
        <v>168</v>
      </c>
      <c r="Y1120" s="103" t="s">
        <v>169</v>
      </c>
      <c r="Z1120" s="103" t="s">
        <v>170</v>
      </c>
      <c r="AA1120" s="103" t="s">
        <v>47</v>
      </c>
      <c r="AB1120" s="103" t="s">
        <v>171</v>
      </c>
      <c r="AC1120" s="104" t="s">
        <v>172</v>
      </c>
    </row>
    <row r="1121" spans="1:29" ht="25.5" customHeight="1" x14ac:dyDescent="0.35">
      <c r="A1121" s="188"/>
      <c r="B1121" s="190"/>
      <c r="C1121" s="99" t="str">
        <f>IF(B1121="","",IF(NOT(ISNUMBER(B1121)),"DATA_PC invalida",IF(AND(ISNUMBER(parametros!$C$2),ISNUMBER(parametros!$D$2),B1121&gt;=parametros!$C$2,B1121&lt;=parametros!$D$2),"C0",IF(AND(ISNUMBER(parametros!$C$3),ISNUMBER(parametros!$D$3),B1121&gt;=parametros!$C$3,B1121&lt;=parametros!$D$3),"C1",IF(AND(ISNUMBER(parametros!$C$4),ISNUMBER(parametros!$D$4),B1121&gt;=parametros!$C$4,B1121&lt;=parametros!$D$4),"C2",IF(AND(ISNUMBER(parametros!$C$5),ISNUMBER(parametros!$D$5),B1121&gt;=parametros!$C$5,B1121&lt;=parametros!$D$5),"C3",IF(AND(ISNUMBER(parametros!$C$6),ISNUMBER(parametros!$D$6),B1121&gt;=parametros!$C$6,B1121&lt;=parametros!$D$6),"C4","Fora dos ciclos")))))))</f>
        <v/>
      </c>
      <c r="D1121" s="100"/>
      <c r="E1121" s="78" t="str">
        <f>IF(C1121="","",IFERROR(VLOOKUP(C1121,parametros!$A$11:$E$15,5,0),""))</f>
        <v/>
      </c>
      <c r="F1121" s="79" t="str">
        <f t="shared" si="87"/>
        <v/>
      </c>
      <c r="G1121" s="101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8"/>
      <c r="U1121" s="218" t="str">
        <f t="shared" si="91"/>
        <v/>
      </c>
      <c r="V1121" s="216" t="s">
        <v>47</v>
      </c>
      <c r="W1121" s="102" t="s">
        <v>167</v>
      </c>
      <c r="X1121" s="102" t="s">
        <v>168</v>
      </c>
      <c r="Y1121" s="103" t="s">
        <v>169</v>
      </c>
      <c r="Z1121" s="103" t="s">
        <v>170</v>
      </c>
      <c r="AA1121" s="103" t="s">
        <v>47</v>
      </c>
      <c r="AB1121" s="103" t="s">
        <v>171</v>
      </c>
      <c r="AC1121" s="104" t="s">
        <v>172</v>
      </c>
    </row>
    <row r="1122" spans="1:29" ht="25.5" customHeight="1" x14ac:dyDescent="0.35">
      <c r="A1122" s="188"/>
      <c r="B1122" s="190"/>
      <c r="C1122" s="99" t="str">
        <f>IF(B1122="","",IF(NOT(ISNUMBER(B1122)),"DATA_PC invalida",IF(AND(ISNUMBER(parametros!$C$2),ISNUMBER(parametros!$D$2),B1122&gt;=parametros!$C$2,B1122&lt;=parametros!$D$2),"C0",IF(AND(ISNUMBER(parametros!$C$3),ISNUMBER(parametros!$D$3),B1122&gt;=parametros!$C$3,B1122&lt;=parametros!$D$3),"C1",IF(AND(ISNUMBER(parametros!$C$4),ISNUMBER(parametros!$D$4),B1122&gt;=parametros!$C$4,B1122&lt;=parametros!$D$4),"C2",IF(AND(ISNUMBER(parametros!$C$5),ISNUMBER(parametros!$D$5),B1122&gt;=parametros!$C$5,B1122&lt;=parametros!$D$5),"C3",IF(AND(ISNUMBER(parametros!$C$6),ISNUMBER(parametros!$D$6),B1122&gt;=parametros!$C$6,B1122&lt;=parametros!$D$6),"C4","Fora dos ciclos")))))))</f>
        <v/>
      </c>
      <c r="D1122" s="100"/>
      <c r="E1122" s="78" t="str">
        <f>IF(C1122="","",IFERROR(VLOOKUP(C1122,parametros!$A$11:$E$15,5,0),""))</f>
        <v/>
      </c>
      <c r="F1122" s="79" t="str">
        <f t="shared" si="87"/>
        <v/>
      </c>
      <c r="G1122" s="101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8"/>
      <c r="U1122" s="218" t="str">
        <f t="shared" si="91"/>
        <v/>
      </c>
      <c r="V1122" s="216" t="s">
        <v>47</v>
      </c>
      <c r="W1122" s="102" t="s">
        <v>167</v>
      </c>
      <c r="X1122" s="102" t="s">
        <v>168</v>
      </c>
      <c r="Y1122" s="103" t="s">
        <v>169</v>
      </c>
      <c r="Z1122" s="103" t="s">
        <v>170</v>
      </c>
      <c r="AA1122" s="103" t="s">
        <v>47</v>
      </c>
      <c r="AB1122" s="103" t="s">
        <v>171</v>
      </c>
      <c r="AC1122" s="104" t="s">
        <v>172</v>
      </c>
    </row>
    <row r="1123" spans="1:29" ht="25.5" customHeight="1" x14ac:dyDescent="0.35">
      <c r="A1123" s="188"/>
      <c r="B1123" s="190"/>
      <c r="C1123" s="99" t="str">
        <f>IF(B1123="","",IF(NOT(ISNUMBER(B1123)),"DATA_PC invalida",IF(AND(ISNUMBER(parametros!$C$2),ISNUMBER(parametros!$D$2),B1123&gt;=parametros!$C$2,B1123&lt;=parametros!$D$2),"C0",IF(AND(ISNUMBER(parametros!$C$3),ISNUMBER(parametros!$D$3),B1123&gt;=parametros!$C$3,B1123&lt;=parametros!$D$3),"C1",IF(AND(ISNUMBER(parametros!$C$4),ISNUMBER(parametros!$D$4),B1123&gt;=parametros!$C$4,B1123&lt;=parametros!$D$4),"C2",IF(AND(ISNUMBER(parametros!$C$5),ISNUMBER(parametros!$D$5),B1123&gt;=parametros!$C$5,B1123&lt;=parametros!$D$5),"C3",IF(AND(ISNUMBER(parametros!$C$6),ISNUMBER(parametros!$D$6),B1123&gt;=parametros!$C$6,B1123&lt;=parametros!$D$6),"C4","Fora dos ciclos")))))))</f>
        <v/>
      </c>
      <c r="D1123" s="100"/>
      <c r="E1123" s="78" t="str">
        <f>IF(C1123="","",IFERROR(VLOOKUP(C1123,parametros!$A$11:$E$15,5,0),""))</f>
        <v/>
      </c>
      <c r="F1123" s="79" t="str">
        <f t="shared" si="87"/>
        <v/>
      </c>
      <c r="G1123" s="101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8"/>
      <c r="U1123" s="218" t="str">
        <f t="shared" si="91"/>
        <v/>
      </c>
      <c r="V1123" s="216" t="s">
        <v>47</v>
      </c>
      <c r="W1123" s="102" t="s">
        <v>167</v>
      </c>
      <c r="X1123" s="102" t="s">
        <v>168</v>
      </c>
      <c r="Y1123" s="103" t="s">
        <v>169</v>
      </c>
      <c r="Z1123" s="103" t="s">
        <v>170</v>
      </c>
      <c r="AA1123" s="103" t="s">
        <v>47</v>
      </c>
      <c r="AB1123" s="103" t="s">
        <v>171</v>
      </c>
      <c r="AC1123" s="104" t="s">
        <v>172</v>
      </c>
    </row>
    <row r="1124" spans="1:29" ht="25.5" customHeight="1" x14ac:dyDescent="0.35">
      <c r="A1124" s="188"/>
      <c r="B1124" s="190"/>
      <c r="C1124" s="99" t="str">
        <f>IF(B1124="","",IF(NOT(ISNUMBER(B1124)),"DATA_PC invalida",IF(AND(ISNUMBER(parametros!$C$2),ISNUMBER(parametros!$D$2),B1124&gt;=parametros!$C$2,B1124&lt;=parametros!$D$2),"C0",IF(AND(ISNUMBER(parametros!$C$3),ISNUMBER(parametros!$D$3),B1124&gt;=parametros!$C$3,B1124&lt;=parametros!$D$3),"C1",IF(AND(ISNUMBER(parametros!$C$4),ISNUMBER(parametros!$D$4),B1124&gt;=parametros!$C$4,B1124&lt;=parametros!$D$4),"C2",IF(AND(ISNUMBER(parametros!$C$5),ISNUMBER(parametros!$D$5),B1124&gt;=parametros!$C$5,B1124&lt;=parametros!$D$5),"C3",IF(AND(ISNUMBER(parametros!$C$6),ISNUMBER(parametros!$D$6),B1124&gt;=parametros!$C$6,B1124&lt;=parametros!$D$6),"C4","Fora dos ciclos")))))))</f>
        <v/>
      </c>
      <c r="D1124" s="100"/>
      <c r="E1124" s="78" t="str">
        <f>IF(C1124="","",IFERROR(VLOOKUP(C1124,parametros!$A$11:$E$15,5,0),""))</f>
        <v/>
      </c>
      <c r="F1124" s="79" t="str">
        <f t="shared" si="87"/>
        <v/>
      </c>
      <c r="G1124" s="101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8"/>
      <c r="U1124" s="218" t="str">
        <f t="shared" si="91"/>
        <v/>
      </c>
      <c r="V1124" s="216" t="s">
        <v>47</v>
      </c>
      <c r="W1124" s="102" t="s">
        <v>167</v>
      </c>
      <c r="X1124" s="102" t="s">
        <v>168</v>
      </c>
      <c r="Y1124" s="103" t="s">
        <v>169</v>
      </c>
      <c r="Z1124" s="103" t="s">
        <v>170</v>
      </c>
      <c r="AA1124" s="103" t="s">
        <v>47</v>
      </c>
      <c r="AB1124" s="103" t="s">
        <v>171</v>
      </c>
      <c r="AC1124" s="104" t="s">
        <v>172</v>
      </c>
    </row>
    <row r="1125" spans="1:29" ht="25.5" customHeight="1" x14ac:dyDescent="0.35">
      <c r="A1125" s="188"/>
      <c r="B1125" s="190"/>
      <c r="C1125" s="99" t="str">
        <f>IF(B1125="","",IF(NOT(ISNUMBER(B1125)),"DATA_PC invalida",IF(AND(ISNUMBER(parametros!$C$2),ISNUMBER(parametros!$D$2),B1125&gt;=parametros!$C$2,B1125&lt;=parametros!$D$2),"C0",IF(AND(ISNUMBER(parametros!$C$3),ISNUMBER(parametros!$D$3),B1125&gt;=parametros!$C$3,B1125&lt;=parametros!$D$3),"C1",IF(AND(ISNUMBER(parametros!$C$4),ISNUMBER(parametros!$D$4),B1125&gt;=parametros!$C$4,B1125&lt;=parametros!$D$4),"C2",IF(AND(ISNUMBER(parametros!$C$5),ISNUMBER(parametros!$D$5),B1125&gt;=parametros!$C$5,B1125&lt;=parametros!$D$5),"C3",IF(AND(ISNUMBER(parametros!$C$6),ISNUMBER(parametros!$D$6),B1125&gt;=parametros!$C$6,B1125&lt;=parametros!$D$6),"C4","Fora dos ciclos")))))))</f>
        <v/>
      </c>
      <c r="D1125" s="100"/>
      <c r="E1125" s="78" t="str">
        <f>IF(C1125="","",IFERROR(VLOOKUP(C1125,parametros!$A$11:$E$15,5,0),""))</f>
        <v/>
      </c>
      <c r="F1125" s="79" t="str">
        <f t="shared" si="87"/>
        <v/>
      </c>
      <c r="G1125" s="101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8"/>
      <c r="U1125" s="218" t="str">
        <f t="shared" si="91"/>
        <v/>
      </c>
      <c r="V1125" s="216" t="s">
        <v>47</v>
      </c>
      <c r="W1125" s="102" t="s">
        <v>167</v>
      </c>
      <c r="X1125" s="102" t="s">
        <v>168</v>
      </c>
      <c r="Y1125" s="103" t="s">
        <v>169</v>
      </c>
      <c r="Z1125" s="103" t="s">
        <v>170</v>
      </c>
      <c r="AA1125" s="103" t="s">
        <v>47</v>
      </c>
      <c r="AB1125" s="103" t="s">
        <v>171</v>
      </c>
      <c r="AC1125" s="104" t="s">
        <v>172</v>
      </c>
    </row>
    <row r="1126" spans="1:29" ht="25.5" customHeight="1" x14ac:dyDescent="0.35">
      <c r="A1126" s="188"/>
      <c r="B1126" s="190"/>
      <c r="C1126" s="99" t="str">
        <f>IF(B1126="","",IF(NOT(ISNUMBER(B1126)),"DATA_PC invalida",IF(AND(ISNUMBER(parametros!$C$2),ISNUMBER(parametros!$D$2),B1126&gt;=parametros!$C$2,B1126&lt;=parametros!$D$2),"C0",IF(AND(ISNUMBER(parametros!$C$3),ISNUMBER(parametros!$D$3),B1126&gt;=parametros!$C$3,B1126&lt;=parametros!$D$3),"C1",IF(AND(ISNUMBER(parametros!$C$4),ISNUMBER(parametros!$D$4),B1126&gt;=parametros!$C$4,B1126&lt;=parametros!$D$4),"C2",IF(AND(ISNUMBER(parametros!$C$5),ISNUMBER(parametros!$D$5),B1126&gt;=parametros!$C$5,B1126&lt;=parametros!$D$5),"C3",IF(AND(ISNUMBER(parametros!$C$6),ISNUMBER(parametros!$D$6),B1126&gt;=parametros!$C$6,B1126&lt;=parametros!$D$6),"C4","Fora dos ciclos")))))))</f>
        <v/>
      </c>
      <c r="D1126" s="100"/>
      <c r="E1126" s="78" t="str">
        <f>IF(C1126="","",IFERROR(VLOOKUP(C1126,parametros!$A$11:$E$15,5,0),""))</f>
        <v/>
      </c>
      <c r="F1126" s="79" t="str">
        <f t="shared" si="87"/>
        <v/>
      </c>
      <c r="G1126" s="101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8"/>
      <c r="U1126" s="218" t="str">
        <f t="shared" si="91"/>
        <v/>
      </c>
      <c r="V1126" s="216" t="s">
        <v>47</v>
      </c>
      <c r="W1126" s="102" t="s">
        <v>167</v>
      </c>
      <c r="X1126" s="102" t="s">
        <v>168</v>
      </c>
      <c r="Y1126" s="103" t="s">
        <v>169</v>
      </c>
      <c r="Z1126" s="103" t="s">
        <v>170</v>
      </c>
      <c r="AA1126" s="103" t="s">
        <v>47</v>
      </c>
      <c r="AB1126" s="103" t="s">
        <v>171</v>
      </c>
      <c r="AC1126" s="104" t="s">
        <v>172</v>
      </c>
    </row>
    <row r="1127" spans="1:29" ht="25.5" customHeight="1" x14ac:dyDescent="0.35">
      <c r="A1127" s="188"/>
      <c r="B1127" s="190"/>
      <c r="C1127" s="99" t="str">
        <f>IF(B1127="","",IF(NOT(ISNUMBER(B1127)),"DATA_PC invalida",IF(AND(ISNUMBER(parametros!$C$2),ISNUMBER(parametros!$D$2),B1127&gt;=parametros!$C$2,B1127&lt;=parametros!$D$2),"C0",IF(AND(ISNUMBER(parametros!$C$3),ISNUMBER(parametros!$D$3),B1127&gt;=parametros!$C$3,B1127&lt;=parametros!$D$3),"C1",IF(AND(ISNUMBER(parametros!$C$4),ISNUMBER(parametros!$D$4),B1127&gt;=parametros!$C$4,B1127&lt;=parametros!$D$4),"C2",IF(AND(ISNUMBER(parametros!$C$5),ISNUMBER(parametros!$D$5),B1127&gt;=parametros!$C$5,B1127&lt;=parametros!$D$5),"C3",IF(AND(ISNUMBER(parametros!$C$6),ISNUMBER(parametros!$D$6),B1127&gt;=parametros!$C$6,B1127&lt;=parametros!$D$6),"C4","Fora dos ciclos")))))))</f>
        <v/>
      </c>
      <c r="D1127" s="100"/>
      <c r="E1127" s="78" t="str">
        <f>IF(C1127="","",IFERROR(VLOOKUP(C1127,parametros!$A$11:$E$15,5,0),""))</f>
        <v/>
      </c>
      <c r="F1127" s="79" t="str">
        <f t="shared" si="87"/>
        <v/>
      </c>
      <c r="G1127" s="101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8"/>
      <c r="U1127" s="218" t="str">
        <f t="shared" si="91"/>
        <v/>
      </c>
      <c r="V1127" s="216" t="s">
        <v>47</v>
      </c>
      <c r="W1127" s="102" t="s">
        <v>167</v>
      </c>
      <c r="X1127" s="102" t="s">
        <v>168</v>
      </c>
      <c r="Y1127" s="103" t="s">
        <v>169</v>
      </c>
      <c r="Z1127" s="103" t="s">
        <v>170</v>
      </c>
      <c r="AA1127" s="103" t="s">
        <v>47</v>
      </c>
      <c r="AB1127" s="103" t="s">
        <v>171</v>
      </c>
      <c r="AC1127" s="104" t="s">
        <v>172</v>
      </c>
    </row>
    <row r="1128" spans="1:29" ht="25.5" customHeight="1" x14ac:dyDescent="0.35">
      <c r="A1128" s="188"/>
      <c r="B1128" s="190"/>
      <c r="C1128" s="99" t="str">
        <f>IF(B1128="","",IF(NOT(ISNUMBER(B1128)),"DATA_PC invalida",IF(AND(ISNUMBER(parametros!$C$2),ISNUMBER(parametros!$D$2),B1128&gt;=parametros!$C$2,B1128&lt;=parametros!$D$2),"C0",IF(AND(ISNUMBER(parametros!$C$3),ISNUMBER(parametros!$D$3),B1128&gt;=parametros!$C$3,B1128&lt;=parametros!$D$3),"C1",IF(AND(ISNUMBER(parametros!$C$4),ISNUMBER(parametros!$D$4),B1128&gt;=parametros!$C$4,B1128&lt;=parametros!$D$4),"C2",IF(AND(ISNUMBER(parametros!$C$5),ISNUMBER(parametros!$D$5),B1128&gt;=parametros!$C$5,B1128&lt;=parametros!$D$5),"C3",IF(AND(ISNUMBER(parametros!$C$6),ISNUMBER(parametros!$D$6),B1128&gt;=parametros!$C$6,B1128&lt;=parametros!$D$6),"C4","Fora dos ciclos")))))))</f>
        <v/>
      </c>
      <c r="D1128" s="100"/>
      <c r="E1128" s="78" t="str">
        <f>IF(C1128="","",IFERROR(VLOOKUP(C1128,parametros!$A$11:$E$15,5,0),""))</f>
        <v/>
      </c>
      <c r="F1128" s="79" t="str">
        <f t="shared" si="87"/>
        <v/>
      </c>
      <c r="G1128" s="101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8"/>
      <c r="U1128" s="218" t="str">
        <f t="shared" si="91"/>
        <v/>
      </c>
      <c r="V1128" s="216" t="s">
        <v>47</v>
      </c>
      <c r="W1128" s="102" t="s">
        <v>167</v>
      </c>
      <c r="X1128" s="102" t="s">
        <v>168</v>
      </c>
      <c r="Y1128" s="103" t="s">
        <v>169</v>
      </c>
      <c r="Z1128" s="103" t="s">
        <v>170</v>
      </c>
      <c r="AA1128" s="103" t="s">
        <v>47</v>
      </c>
      <c r="AB1128" s="103" t="s">
        <v>171</v>
      </c>
      <c r="AC1128" s="104" t="s">
        <v>172</v>
      </c>
    </row>
    <row r="1129" spans="1:29" ht="25.5" customHeight="1" x14ac:dyDescent="0.35">
      <c r="A1129" s="188"/>
      <c r="B1129" s="190"/>
      <c r="C1129" s="99" t="str">
        <f>IF(B1129="","",IF(NOT(ISNUMBER(B1129)),"DATA_PC invalida",IF(AND(ISNUMBER(parametros!$C$2),ISNUMBER(parametros!$D$2),B1129&gt;=parametros!$C$2,B1129&lt;=parametros!$D$2),"C0",IF(AND(ISNUMBER(parametros!$C$3),ISNUMBER(parametros!$D$3),B1129&gt;=parametros!$C$3,B1129&lt;=parametros!$D$3),"C1",IF(AND(ISNUMBER(parametros!$C$4),ISNUMBER(parametros!$D$4),B1129&gt;=parametros!$C$4,B1129&lt;=parametros!$D$4),"C2",IF(AND(ISNUMBER(parametros!$C$5),ISNUMBER(parametros!$D$5),B1129&gt;=parametros!$C$5,B1129&lt;=parametros!$D$5),"C3",IF(AND(ISNUMBER(parametros!$C$6),ISNUMBER(parametros!$D$6),B1129&gt;=parametros!$C$6,B1129&lt;=parametros!$D$6),"C4","Fora dos ciclos")))))))</f>
        <v/>
      </c>
      <c r="D1129" s="100"/>
      <c r="E1129" s="78" t="str">
        <f>IF(C1129="","",IFERROR(VLOOKUP(C1129,parametros!$A$11:$E$15,5,0),""))</f>
        <v/>
      </c>
      <c r="F1129" s="79" t="str">
        <f t="shared" si="87"/>
        <v/>
      </c>
      <c r="G1129" s="101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8"/>
      <c r="U1129" s="218" t="str">
        <f t="shared" si="91"/>
        <v/>
      </c>
      <c r="V1129" s="216" t="s">
        <v>47</v>
      </c>
      <c r="W1129" s="102" t="s">
        <v>167</v>
      </c>
      <c r="X1129" s="102" t="s">
        <v>168</v>
      </c>
      <c r="Y1129" s="103" t="s">
        <v>169</v>
      </c>
      <c r="Z1129" s="103" t="s">
        <v>170</v>
      </c>
      <c r="AA1129" s="103" t="s">
        <v>47</v>
      </c>
      <c r="AB1129" s="103" t="s">
        <v>171</v>
      </c>
      <c r="AC1129" s="104" t="s">
        <v>172</v>
      </c>
    </row>
    <row r="1130" spans="1:29" ht="25.5" customHeight="1" x14ac:dyDescent="0.35">
      <c r="A1130" s="188"/>
      <c r="B1130" s="190"/>
      <c r="C1130" s="99" t="str">
        <f>IF(B1130="","",IF(NOT(ISNUMBER(B1130)),"DATA_PC invalida",IF(AND(ISNUMBER(parametros!$C$2),ISNUMBER(parametros!$D$2),B1130&gt;=parametros!$C$2,B1130&lt;=parametros!$D$2),"C0",IF(AND(ISNUMBER(parametros!$C$3),ISNUMBER(parametros!$D$3),B1130&gt;=parametros!$C$3,B1130&lt;=parametros!$D$3),"C1",IF(AND(ISNUMBER(parametros!$C$4),ISNUMBER(parametros!$D$4),B1130&gt;=parametros!$C$4,B1130&lt;=parametros!$D$4),"C2",IF(AND(ISNUMBER(parametros!$C$5),ISNUMBER(parametros!$D$5),B1130&gt;=parametros!$C$5,B1130&lt;=parametros!$D$5),"C3",IF(AND(ISNUMBER(parametros!$C$6),ISNUMBER(parametros!$D$6),B1130&gt;=parametros!$C$6,B1130&lt;=parametros!$D$6),"C4","Fora dos ciclos")))))))</f>
        <v/>
      </c>
      <c r="D1130" s="100"/>
      <c r="E1130" s="78" t="str">
        <f>IF(C1130="","",IFERROR(VLOOKUP(C1130,parametros!$A$11:$E$15,5,0),""))</f>
        <v/>
      </c>
      <c r="F1130" s="79" t="str">
        <f t="shared" si="87"/>
        <v/>
      </c>
      <c r="G1130" s="101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8"/>
      <c r="U1130" s="218" t="str">
        <f t="shared" si="91"/>
        <v/>
      </c>
      <c r="V1130" s="216" t="s">
        <v>47</v>
      </c>
      <c r="W1130" s="102" t="s">
        <v>167</v>
      </c>
      <c r="X1130" s="102" t="s">
        <v>168</v>
      </c>
      <c r="Y1130" s="103" t="s">
        <v>169</v>
      </c>
      <c r="Z1130" s="103" t="s">
        <v>170</v>
      </c>
      <c r="AA1130" s="103" t="s">
        <v>47</v>
      </c>
      <c r="AB1130" s="103" t="s">
        <v>171</v>
      </c>
      <c r="AC1130" s="104" t="s">
        <v>172</v>
      </c>
    </row>
    <row r="1131" spans="1:29" ht="25.5" customHeight="1" x14ac:dyDescent="0.35">
      <c r="A1131" s="188"/>
      <c r="B1131" s="190"/>
      <c r="C1131" s="99" t="str">
        <f>IF(B1131="","",IF(NOT(ISNUMBER(B1131)),"DATA_PC invalida",IF(AND(ISNUMBER(parametros!$C$2),ISNUMBER(parametros!$D$2),B1131&gt;=parametros!$C$2,B1131&lt;=parametros!$D$2),"C0",IF(AND(ISNUMBER(parametros!$C$3),ISNUMBER(parametros!$D$3),B1131&gt;=parametros!$C$3,B1131&lt;=parametros!$D$3),"C1",IF(AND(ISNUMBER(parametros!$C$4),ISNUMBER(parametros!$D$4),B1131&gt;=parametros!$C$4,B1131&lt;=parametros!$D$4),"C2",IF(AND(ISNUMBER(parametros!$C$5),ISNUMBER(parametros!$D$5),B1131&gt;=parametros!$C$5,B1131&lt;=parametros!$D$5),"C3",IF(AND(ISNUMBER(parametros!$C$6),ISNUMBER(parametros!$D$6),B1131&gt;=parametros!$C$6,B1131&lt;=parametros!$D$6),"C4","Fora dos ciclos")))))))</f>
        <v/>
      </c>
      <c r="D1131" s="100"/>
      <c r="E1131" s="78" t="str">
        <f>IF(C1131="","",IFERROR(VLOOKUP(C1131,parametros!$A$11:$E$15,5,0),""))</f>
        <v/>
      </c>
      <c r="F1131" s="79" t="str">
        <f t="shared" si="87"/>
        <v/>
      </c>
      <c r="G1131" s="101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8"/>
      <c r="U1131" s="218" t="str">
        <f t="shared" si="91"/>
        <v/>
      </c>
      <c r="V1131" s="216" t="s">
        <v>47</v>
      </c>
      <c r="W1131" s="102" t="s">
        <v>167</v>
      </c>
      <c r="X1131" s="102" t="s">
        <v>168</v>
      </c>
      <c r="Y1131" s="103" t="s">
        <v>169</v>
      </c>
      <c r="Z1131" s="103" t="s">
        <v>170</v>
      </c>
      <c r="AA1131" s="103" t="s">
        <v>47</v>
      </c>
      <c r="AB1131" s="103" t="s">
        <v>171</v>
      </c>
      <c r="AC1131" s="104" t="s">
        <v>172</v>
      </c>
    </row>
    <row r="1132" spans="1:29" ht="25.5" customHeight="1" x14ac:dyDescent="0.35">
      <c r="A1132" s="188"/>
      <c r="B1132" s="190"/>
      <c r="C1132" s="99" t="str">
        <f>IF(B1132="","",IF(NOT(ISNUMBER(B1132)),"DATA_PC invalida",IF(AND(ISNUMBER(parametros!$C$2),ISNUMBER(parametros!$D$2),B1132&gt;=parametros!$C$2,B1132&lt;=parametros!$D$2),"C0",IF(AND(ISNUMBER(parametros!$C$3),ISNUMBER(parametros!$D$3),B1132&gt;=parametros!$C$3,B1132&lt;=parametros!$D$3),"C1",IF(AND(ISNUMBER(parametros!$C$4),ISNUMBER(parametros!$D$4),B1132&gt;=parametros!$C$4,B1132&lt;=parametros!$D$4),"C2",IF(AND(ISNUMBER(parametros!$C$5),ISNUMBER(parametros!$D$5),B1132&gt;=parametros!$C$5,B1132&lt;=parametros!$D$5),"C3",IF(AND(ISNUMBER(parametros!$C$6),ISNUMBER(parametros!$D$6),B1132&gt;=parametros!$C$6,B1132&lt;=parametros!$D$6),"C4","Fora dos ciclos")))))))</f>
        <v/>
      </c>
      <c r="D1132" s="100"/>
      <c r="E1132" s="78" t="str">
        <f>IF(C1132="","",IFERROR(VLOOKUP(C1132,parametros!$A$11:$E$15,5,0),""))</f>
        <v/>
      </c>
      <c r="F1132" s="79" t="str">
        <f t="shared" si="87"/>
        <v/>
      </c>
      <c r="G1132" s="101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8"/>
      <c r="U1132" s="218" t="str">
        <f t="shared" si="91"/>
        <v/>
      </c>
      <c r="V1132" s="216" t="s">
        <v>47</v>
      </c>
      <c r="W1132" s="102" t="s">
        <v>167</v>
      </c>
      <c r="X1132" s="102" t="s">
        <v>168</v>
      </c>
      <c r="Y1132" s="103" t="s">
        <v>169</v>
      </c>
      <c r="Z1132" s="103" t="s">
        <v>170</v>
      </c>
      <c r="AA1132" s="103" t="s">
        <v>47</v>
      </c>
      <c r="AB1132" s="103" t="s">
        <v>171</v>
      </c>
      <c r="AC1132" s="104" t="s">
        <v>172</v>
      </c>
    </row>
    <row r="1133" spans="1:29" ht="25.5" customHeight="1" x14ac:dyDescent="0.35">
      <c r="A1133" s="188"/>
      <c r="B1133" s="190"/>
      <c r="C1133" s="99" t="str">
        <f>IF(B1133="","",IF(NOT(ISNUMBER(B1133)),"DATA_PC invalida",IF(AND(ISNUMBER(parametros!$C$2),ISNUMBER(parametros!$D$2),B1133&gt;=parametros!$C$2,B1133&lt;=parametros!$D$2),"C0",IF(AND(ISNUMBER(parametros!$C$3),ISNUMBER(parametros!$D$3),B1133&gt;=parametros!$C$3,B1133&lt;=parametros!$D$3),"C1",IF(AND(ISNUMBER(parametros!$C$4),ISNUMBER(parametros!$D$4),B1133&gt;=parametros!$C$4,B1133&lt;=parametros!$D$4),"C2",IF(AND(ISNUMBER(parametros!$C$5),ISNUMBER(parametros!$D$5),B1133&gt;=parametros!$C$5,B1133&lt;=parametros!$D$5),"C3",IF(AND(ISNUMBER(parametros!$C$6),ISNUMBER(parametros!$D$6),B1133&gt;=parametros!$C$6,B1133&lt;=parametros!$D$6),"C4","Fora dos ciclos")))))))</f>
        <v/>
      </c>
      <c r="D1133" s="100"/>
      <c r="E1133" s="78" t="str">
        <f>IF(C1133="","",IFERROR(VLOOKUP(C1133,parametros!$A$11:$E$15,5,0),""))</f>
        <v/>
      </c>
      <c r="F1133" s="79" t="str">
        <f t="shared" si="87"/>
        <v/>
      </c>
      <c r="G1133" s="101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8"/>
      <c r="U1133" s="218" t="str">
        <f t="shared" si="91"/>
        <v/>
      </c>
      <c r="V1133" s="216" t="s">
        <v>47</v>
      </c>
      <c r="W1133" s="102" t="s">
        <v>167</v>
      </c>
      <c r="X1133" s="102" t="s">
        <v>168</v>
      </c>
      <c r="Y1133" s="103" t="s">
        <v>169</v>
      </c>
      <c r="Z1133" s="103" t="s">
        <v>170</v>
      </c>
      <c r="AA1133" s="103" t="s">
        <v>47</v>
      </c>
      <c r="AB1133" s="103" t="s">
        <v>171</v>
      </c>
      <c r="AC1133" s="104" t="s">
        <v>172</v>
      </c>
    </row>
    <row r="1134" spans="1:29" ht="25.5" customHeight="1" x14ac:dyDescent="0.35">
      <c r="A1134" s="188"/>
      <c r="B1134" s="190"/>
      <c r="C1134" s="99" t="str">
        <f>IF(B1134="","",IF(NOT(ISNUMBER(B1134)),"DATA_PC invalida",IF(AND(ISNUMBER(parametros!$C$2),ISNUMBER(parametros!$D$2),B1134&gt;=parametros!$C$2,B1134&lt;=parametros!$D$2),"C0",IF(AND(ISNUMBER(parametros!$C$3),ISNUMBER(parametros!$D$3),B1134&gt;=parametros!$C$3,B1134&lt;=parametros!$D$3),"C1",IF(AND(ISNUMBER(parametros!$C$4),ISNUMBER(parametros!$D$4),B1134&gt;=parametros!$C$4,B1134&lt;=parametros!$D$4),"C2",IF(AND(ISNUMBER(parametros!$C$5),ISNUMBER(parametros!$D$5),B1134&gt;=parametros!$C$5,B1134&lt;=parametros!$D$5),"C3",IF(AND(ISNUMBER(parametros!$C$6),ISNUMBER(parametros!$D$6),B1134&gt;=parametros!$C$6,B1134&lt;=parametros!$D$6),"C4","Fora dos ciclos")))))))</f>
        <v/>
      </c>
      <c r="D1134" s="100"/>
      <c r="E1134" s="78" t="str">
        <f>IF(C1134="","",IFERROR(VLOOKUP(C1134,parametros!$A$11:$E$15,5,0),""))</f>
        <v/>
      </c>
      <c r="F1134" s="79" t="str">
        <f t="shared" si="87"/>
        <v/>
      </c>
      <c r="G1134" s="101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8"/>
      <c r="U1134" s="218" t="str">
        <f t="shared" si="91"/>
        <v/>
      </c>
      <c r="V1134" s="216" t="s">
        <v>47</v>
      </c>
      <c r="W1134" s="102" t="s">
        <v>167</v>
      </c>
      <c r="X1134" s="102" t="s">
        <v>168</v>
      </c>
      <c r="Y1134" s="103" t="s">
        <v>169</v>
      </c>
      <c r="Z1134" s="103" t="s">
        <v>170</v>
      </c>
      <c r="AA1134" s="103" t="s">
        <v>47</v>
      </c>
      <c r="AB1134" s="103" t="s">
        <v>171</v>
      </c>
      <c r="AC1134" s="104" t="s">
        <v>172</v>
      </c>
    </row>
    <row r="1135" spans="1:29" ht="25.5" customHeight="1" x14ac:dyDescent="0.35">
      <c r="A1135" s="188"/>
      <c r="B1135" s="190"/>
      <c r="C1135" s="99" t="str">
        <f>IF(B1135="","",IF(NOT(ISNUMBER(B1135)),"DATA_PC invalida",IF(AND(ISNUMBER(parametros!$C$2),ISNUMBER(parametros!$D$2),B1135&gt;=parametros!$C$2,B1135&lt;=parametros!$D$2),"C0",IF(AND(ISNUMBER(parametros!$C$3),ISNUMBER(parametros!$D$3),B1135&gt;=parametros!$C$3,B1135&lt;=parametros!$D$3),"C1",IF(AND(ISNUMBER(parametros!$C$4),ISNUMBER(parametros!$D$4),B1135&gt;=parametros!$C$4,B1135&lt;=parametros!$D$4),"C2",IF(AND(ISNUMBER(parametros!$C$5),ISNUMBER(parametros!$D$5),B1135&gt;=parametros!$C$5,B1135&lt;=parametros!$D$5),"C3",IF(AND(ISNUMBER(parametros!$C$6),ISNUMBER(parametros!$D$6),B1135&gt;=parametros!$C$6,B1135&lt;=parametros!$D$6),"C4","Fora dos ciclos")))))))</f>
        <v/>
      </c>
      <c r="D1135" s="100"/>
      <c r="E1135" s="78" t="str">
        <f>IF(C1135="","",IFERROR(VLOOKUP(C1135,parametros!$A$11:$E$15,5,0),""))</f>
        <v/>
      </c>
      <c r="F1135" s="79" t="str">
        <f t="shared" si="87"/>
        <v/>
      </c>
      <c r="G1135" s="101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8"/>
      <c r="U1135" s="218" t="str">
        <f t="shared" si="91"/>
        <v/>
      </c>
      <c r="V1135" s="216" t="s">
        <v>47</v>
      </c>
      <c r="W1135" s="102" t="s">
        <v>167</v>
      </c>
      <c r="X1135" s="102" t="s">
        <v>168</v>
      </c>
      <c r="Y1135" s="103" t="s">
        <v>169</v>
      </c>
      <c r="Z1135" s="103" t="s">
        <v>170</v>
      </c>
      <c r="AA1135" s="103" t="s">
        <v>47</v>
      </c>
      <c r="AB1135" s="103" t="s">
        <v>171</v>
      </c>
      <c r="AC1135" s="104" t="s">
        <v>172</v>
      </c>
    </row>
    <row r="1136" spans="1:29" ht="25.5" customHeight="1" x14ac:dyDescent="0.35">
      <c r="A1136" s="188"/>
      <c r="B1136" s="190"/>
      <c r="C1136" s="99" t="str">
        <f>IF(B1136="","",IF(NOT(ISNUMBER(B1136)),"DATA_PC invalida",IF(AND(ISNUMBER(parametros!$C$2),ISNUMBER(parametros!$D$2),B1136&gt;=parametros!$C$2,B1136&lt;=parametros!$D$2),"C0",IF(AND(ISNUMBER(parametros!$C$3),ISNUMBER(parametros!$D$3),B1136&gt;=parametros!$C$3,B1136&lt;=parametros!$D$3),"C1",IF(AND(ISNUMBER(parametros!$C$4),ISNUMBER(parametros!$D$4),B1136&gt;=parametros!$C$4,B1136&lt;=parametros!$D$4),"C2",IF(AND(ISNUMBER(parametros!$C$5),ISNUMBER(parametros!$D$5),B1136&gt;=parametros!$C$5,B1136&lt;=parametros!$D$5),"C3",IF(AND(ISNUMBER(parametros!$C$6),ISNUMBER(parametros!$D$6),B1136&gt;=parametros!$C$6,B1136&lt;=parametros!$D$6),"C4","Fora dos ciclos")))))))</f>
        <v/>
      </c>
      <c r="D1136" s="100"/>
      <c r="E1136" s="78" t="str">
        <f>IF(C1136="","",IFERROR(VLOOKUP(C1136,parametros!$A$11:$E$15,5,0),""))</f>
        <v/>
      </c>
      <c r="F1136" s="79" t="str">
        <f t="shared" si="87"/>
        <v/>
      </c>
      <c r="G1136" s="101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8"/>
      <c r="U1136" s="218" t="str">
        <f t="shared" si="91"/>
        <v/>
      </c>
      <c r="V1136" s="216" t="s">
        <v>47</v>
      </c>
      <c r="W1136" s="102" t="s">
        <v>167</v>
      </c>
      <c r="X1136" s="102" t="s">
        <v>168</v>
      </c>
      <c r="Y1136" s="103" t="s">
        <v>169</v>
      </c>
      <c r="Z1136" s="103" t="s">
        <v>170</v>
      </c>
      <c r="AA1136" s="103" t="s">
        <v>47</v>
      </c>
      <c r="AB1136" s="103" t="s">
        <v>171</v>
      </c>
      <c r="AC1136" s="104" t="s">
        <v>172</v>
      </c>
    </row>
    <row r="1137" spans="1:29" ht="25.5" customHeight="1" x14ac:dyDescent="0.35">
      <c r="A1137" s="188"/>
      <c r="B1137" s="190"/>
      <c r="C1137" s="99" t="str">
        <f>IF(B1137="","",IF(NOT(ISNUMBER(B1137)),"DATA_PC invalida",IF(AND(ISNUMBER(parametros!$C$2),ISNUMBER(parametros!$D$2),B1137&gt;=parametros!$C$2,B1137&lt;=parametros!$D$2),"C0",IF(AND(ISNUMBER(parametros!$C$3),ISNUMBER(parametros!$D$3),B1137&gt;=parametros!$C$3,B1137&lt;=parametros!$D$3),"C1",IF(AND(ISNUMBER(parametros!$C$4),ISNUMBER(parametros!$D$4),B1137&gt;=parametros!$C$4,B1137&lt;=parametros!$D$4),"C2",IF(AND(ISNUMBER(parametros!$C$5),ISNUMBER(parametros!$D$5),B1137&gt;=parametros!$C$5,B1137&lt;=parametros!$D$5),"C3",IF(AND(ISNUMBER(parametros!$C$6),ISNUMBER(parametros!$D$6),B1137&gt;=parametros!$C$6,B1137&lt;=parametros!$D$6),"C4","Fora dos ciclos")))))))</f>
        <v/>
      </c>
      <c r="D1137" s="100"/>
      <c r="E1137" s="78" t="str">
        <f>IF(C1137="","",IFERROR(VLOOKUP(C1137,parametros!$A$11:$E$15,5,0),""))</f>
        <v/>
      </c>
      <c r="F1137" s="79" t="str">
        <f t="shared" si="87"/>
        <v/>
      </c>
      <c r="G1137" s="101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8"/>
      <c r="U1137" s="218" t="str">
        <f t="shared" si="91"/>
        <v/>
      </c>
      <c r="V1137" s="216" t="s">
        <v>47</v>
      </c>
      <c r="W1137" s="102" t="s">
        <v>167</v>
      </c>
      <c r="X1137" s="102" t="s">
        <v>168</v>
      </c>
      <c r="Y1137" s="103" t="s">
        <v>169</v>
      </c>
      <c r="Z1137" s="103" t="s">
        <v>170</v>
      </c>
      <c r="AA1137" s="103" t="s">
        <v>47</v>
      </c>
      <c r="AB1137" s="103" t="s">
        <v>171</v>
      </c>
      <c r="AC1137" s="104" t="s">
        <v>172</v>
      </c>
    </row>
    <row r="1138" spans="1:29" ht="25.5" customHeight="1" x14ac:dyDescent="0.35">
      <c r="A1138" s="188"/>
      <c r="B1138" s="190"/>
      <c r="C1138" s="99" t="str">
        <f>IF(B1138="","",IF(NOT(ISNUMBER(B1138)),"DATA_PC invalida",IF(AND(ISNUMBER(parametros!$C$2),ISNUMBER(parametros!$D$2),B1138&gt;=parametros!$C$2,B1138&lt;=parametros!$D$2),"C0",IF(AND(ISNUMBER(parametros!$C$3),ISNUMBER(parametros!$D$3),B1138&gt;=parametros!$C$3,B1138&lt;=parametros!$D$3),"C1",IF(AND(ISNUMBER(parametros!$C$4),ISNUMBER(parametros!$D$4),B1138&gt;=parametros!$C$4,B1138&lt;=parametros!$D$4),"C2",IF(AND(ISNUMBER(parametros!$C$5),ISNUMBER(parametros!$D$5),B1138&gt;=parametros!$C$5,B1138&lt;=parametros!$D$5),"C3",IF(AND(ISNUMBER(parametros!$C$6),ISNUMBER(parametros!$D$6),B1138&gt;=parametros!$C$6,B1138&lt;=parametros!$D$6),"C4","Fora dos ciclos")))))))</f>
        <v/>
      </c>
      <c r="D1138" s="100"/>
      <c r="E1138" s="78" t="str">
        <f>IF(C1138="","",IFERROR(VLOOKUP(C1138,parametros!$A$11:$E$15,5,0),""))</f>
        <v/>
      </c>
      <c r="F1138" s="79" t="str">
        <f t="shared" si="87"/>
        <v/>
      </c>
      <c r="G1138" s="101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8"/>
      <c r="U1138" s="218" t="str">
        <f t="shared" si="91"/>
        <v/>
      </c>
      <c r="V1138" s="216" t="s">
        <v>47</v>
      </c>
      <c r="W1138" s="102" t="s">
        <v>167</v>
      </c>
      <c r="X1138" s="102" t="s">
        <v>168</v>
      </c>
      <c r="Y1138" s="103" t="s">
        <v>169</v>
      </c>
      <c r="Z1138" s="103" t="s">
        <v>170</v>
      </c>
      <c r="AA1138" s="103" t="s">
        <v>47</v>
      </c>
      <c r="AB1138" s="103" t="s">
        <v>171</v>
      </c>
      <c r="AC1138" s="104" t="s">
        <v>172</v>
      </c>
    </row>
    <row r="1139" spans="1:29" ht="25.5" customHeight="1" x14ac:dyDescent="0.35">
      <c r="A1139" s="188"/>
      <c r="B1139" s="190"/>
      <c r="C1139" s="99" t="str">
        <f>IF(B1139="","",IF(NOT(ISNUMBER(B1139)),"DATA_PC invalida",IF(AND(ISNUMBER(parametros!$C$2),ISNUMBER(parametros!$D$2),B1139&gt;=parametros!$C$2,B1139&lt;=parametros!$D$2),"C0",IF(AND(ISNUMBER(parametros!$C$3),ISNUMBER(parametros!$D$3),B1139&gt;=parametros!$C$3,B1139&lt;=parametros!$D$3),"C1",IF(AND(ISNUMBER(parametros!$C$4),ISNUMBER(parametros!$D$4),B1139&gt;=parametros!$C$4,B1139&lt;=parametros!$D$4),"C2",IF(AND(ISNUMBER(parametros!$C$5),ISNUMBER(parametros!$D$5),B1139&gt;=parametros!$C$5,B1139&lt;=parametros!$D$5),"C3",IF(AND(ISNUMBER(parametros!$C$6),ISNUMBER(parametros!$D$6),B1139&gt;=parametros!$C$6,B1139&lt;=parametros!$D$6),"C4","Fora dos ciclos")))))))</f>
        <v/>
      </c>
      <c r="D1139" s="100"/>
      <c r="E1139" s="78" t="str">
        <f>IF(C1139="","",IFERROR(VLOOKUP(C1139,parametros!$A$11:$E$15,5,0),""))</f>
        <v/>
      </c>
      <c r="F1139" s="79" t="str">
        <f t="shared" si="87"/>
        <v/>
      </c>
      <c r="G1139" s="101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8"/>
      <c r="U1139" s="218" t="str">
        <f t="shared" si="91"/>
        <v/>
      </c>
      <c r="V1139" s="216" t="s">
        <v>47</v>
      </c>
      <c r="W1139" s="102" t="s">
        <v>167</v>
      </c>
      <c r="X1139" s="102" t="s">
        <v>168</v>
      </c>
      <c r="Y1139" s="103" t="s">
        <v>169</v>
      </c>
      <c r="Z1139" s="103" t="s">
        <v>170</v>
      </c>
      <c r="AA1139" s="103" t="s">
        <v>47</v>
      </c>
      <c r="AB1139" s="103" t="s">
        <v>171</v>
      </c>
      <c r="AC1139" s="104" t="s">
        <v>172</v>
      </c>
    </row>
    <row r="1140" spans="1:29" ht="25.5" customHeight="1" x14ac:dyDescent="0.35">
      <c r="A1140" s="188"/>
      <c r="B1140" s="190"/>
      <c r="C1140" s="99" t="str">
        <f>IF(B1140="","",IF(NOT(ISNUMBER(B1140)),"DATA_PC invalida",IF(AND(ISNUMBER(parametros!$C$2),ISNUMBER(parametros!$D$2),B1140&gt;=parametros!$C$2,B1140&lt;=parametros!$D$2),"C0",IF(AND(ISNUMBER(parametros!$C$3),ISNUMBER(parametros!$D$3),B1140&gt;=parametros!$C$3,B1140&lt;=parametros!$D$3),"C1",IF(AND(ISNUMBER(parametros!$C$4),ISNUMBER(parametros!$D$4),B1140&gt;=parametros!$C$4,B1140&lt;=parametros!$D$4),"C2",IF(AND(ISNUMBER(parametros!$C$5),ISNUMBER(parametros!$D$5),B1140&gt;=parametros!$C$5,B1140&lt;=parametros!$D$5),"C3",IF(AND(ISNUMBER(parametros!$C$6),ISNUMBER(parametros!$D$6),B1140&gt;=parametros!$C$6,B1140&lt;=parametros!$D$6),"C4","Fora dos ciclos")))))))</f>
        <v/>
      </c>
      <c r="D1140" s="100"/>
      <c r="E1140" s="78" t="str">
        <f>IF(C1140="","",IFERROR(VLOOKUP(C1140,parametros!$A$11:$E$15,5,0),""))</f>
        <v/>
      </c>
      <c r="F1140" s="79" t="str">
        <f t="shared" si="87"/>
        <v/>
      </c>
      <c r="G1140" s="101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8"/>
      <c r="U1140" s="218" t="str">
        <f t="shared" si="91"/>
        <v/>
      </c>
      <c r="V1140" s="216" t="s">
        <v>47</v>
      </c>
      <c r="W1140" s="102" t="s">
        <v>167</v>
      </c>
      <c r="X1140" s="102" t="s">
        <v>168</v>
      </c>
      <c r="Y1140" s="103" t="s">
        <v>169</v>
      </c>
      <c r="Z1140" s="103" t="s">
        <v>170</v>
      </c>
      <c r="AA1140" s="103" t="s">
        <v>47</v>
      </c>
      <c r="AB1140" s="103" t="s">
        <v>171</v>
      </c>
      <c r="AC1140" s="104" t="s">
        <v>172</v>
      </c>
    </row>
    <row r="1141" spans="1:29" ht="25.5" customHeight="1" x14ac:dyDescent="0.35">
      <c r="A1141" s="188"/>
      <c r="B1141" s="190"/>
      <c r="C1141" s="99" t="str">
        <f>IF(B1141="","",IF(NOT(ISNUMBER(B1141)),"DATA_PC invalida",IF(AND(ISNUMBER(parametros!$C$2),ISNUMBER(parametros!$D$2),B1141&gt;=parametros!$C$2,B1141&lt;=parametros!$D$2),"C0",IF(AND(ISNUMBER(parametros!$C$3),ISNUMBER(parametros!$D$3),B1141&gt;=parametros!$C$3,B1141&lt;=parametros!$D$3),"C1",IF(AND(ISNUMBER(parametros!$C$4),ISNUMBER(parametros!$D$4),B1141&gt;=parametros!$C$4,B1141&lt;=parametros!$D$4),"C2",IF(AND(ISNUMBER(parametros!$C$5),ISNUMBER(parametros!$D$5),B1141&gt;=parametros!$C$5,B1141&lt;=parametros!$D$5),"C3",IF(AND(ISNUMBER(parametros!$C$6),ISNUMBER(parametros!$D$6),B1141&gt;=parametros!$C$6,B1141&lt;=parametros!$D$6),"C4","Fora dos ciclos")))))))</f>
        <v/>
      </c>
      <c r="D1141" s="100"/>
      <c r="E1141" s="78" t="str">
        <f>IF(C1141="","",IFERROR(VLOOKUP(C1141,parametros!$A$11:$E$15,5,0),""))</f>
        <v/>
      </c>
      <c r="F1141" s="79" t="str">
        <f t="shared" si="87"/>
        <v/>
      </c>
      <c r="G1141" s="101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8"/>
      <c r="U1141" s="218" t="str">
        <f t="shared" si="91"/>
        <v/>
      </c>
      <c r="V1141" s="216" t="s">
        <v>47</v>
      </c>
      <c r="W1141" s="102" t="s">
        <v>167</v>
      </c>
      <c r="X1141" s="102" t="s">
        <v>168</v>
      </c>
      <c r="Y1141" s="103" t="s">
        <v>169</v>
      </c>
      <c r="Z1141" s="103" t="s">
        <v>170</v>
      </c>
      <c r="AA1141" s="103" t="s">
        <v>47</v>
      </c>
      <c r="AB1141" s="103" t="s">
        <v>171</v>
      </c>
      <c r="AC1141" s="104" t="s">
        <v>172</v>
      </c>
    </row>
    <row r="1142" spans="1:29" ht="25.5" customHeight="1" x14ac:dyDescent="0.35">
      <c r="A1142" s="188"/>
      <c r="B1142" s="190"/>
      <c r="C1142" s="99" t="str">
        <f>IF(B1142="","",IF(NOT(ISNUMBER(B1142)),"DATA_PC invalida",IF(AND(ISNUMBER(parametros!$C$2),ISNUMBER(parametros!$D$2),B1142&gt;=parametros!$C$2,B1142&lt;=parametros!$D$2),"C0",IF(AND(ISNUMBER(parametros!$C$3),ISNUMBER(parametros!$D$3),B1142&gt;=parametros!$C$3,B1142&lt;=parametros!$D$3),"C1",IF(AND(ISNUMBER(parametros!$C$4),ISNUMBER(parametros!$D$4),B1142&gt;=parametros!$C$4,B1142&lt;=parametros!$D$4),"C2",IF(AND(ISNUMBER(parametros!$C$5),ISNUMBER(parametros!$D$5),B1142&gt;=parametros!$C$5,B1142&lt;=parametros!$D$5),"C3",IF(AND(ISNUMBER(parametros!$C$6),ISNUMBER(parametros!$D$6),B1142&gt;=parametros!$C$6,B1142&lt;=parametros!$D$6),"C4","Fora dos ciclos")))))))</f>
        <v/>
      </c>
      <c r="D1142" s="100"/>
      <c r="E1142" s="78" t="str">
        <f>IF(C1142="","",IFERROR(VLOOKUP(C1142,parametros!$A$11:$E$15,5,0),""))</f>
        <v/>
      </c>
      <c r="F1142" s="79" t="str">
        <f t="shared" si="87"/>
        <v/>
      </c>
      <c r="G1142" s="101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8"/>
      <c r="U1142" s="218" t="str">
        <f t="shared" si="91"/>
        <v/>
      </c>
      <c r="V1142" s="216" t="s">
        <v>47</v>
      </c>
      <c r="W1142" s="102" t="s">
        <v>167</v>
      </c>
      <c r="X1142" s="102" t="s">
        <v>168</v>
      </c>
      <c r="Y1142" s="103" t="s">
        <v>169</v>
      </c>
      <c r="Z1142" s="103" t="s">
        <v>170</v>
      </c>
      <c r="AA1142" s="103" t="s">
        <v>47</v>
      </c>
      <c r="AB1142" s="103" t="s">
        <v>171</v>
      </c>
      <c r="AC1142" s="104" t="s">
        <v>172</v>
      </c>
    </row>
    <row r="1143" spans="1:29" ht="25.5" customHeight="1" x14ac:dyDescent="0.35">
      <c r="A1143" s="188"/>
      <c r="B1143" s="190"/>
      <c r="C1143" s="99" t="str">
        <f>IF(B1143="","",IF(NOT(ISNUMBER(B1143)),"DATA_PC invalida",IF(AND(ISNUMBER(parametros!$C$2),ISNUMBER(parametros!$D$2),B1143&gt;=parametros!$C$2,B1143&lt;=parametros!$D$2),"C0",IF(AND(ISNUMBER(parametros!$C$3),ISNUMBER(parametros!$D$3),B1143&gt;=parametros!$C$3,B1143&lt;=parametros!$D$3),"C1",IF(AND(ISNUMBER(parametros!$C$4),ISNUMBER(parametros!$D$4),B1143&gt;=parametros!$C$4,B1143&lt;=parametros!$D$4),"C2",IF(AND(ISNUMBER(parametros!$C$5),ISNUMBER(parametros!$D$5),B1143&gt;=parametros!$C$5,B1143&lt;=parametros!$D$5),"C3",IF(AND(ISNUMBER(parametros!$C$6),ISNUMBER(parametros!$D$6),B1143&gt;=parametros!$C$6,B1143&lt;=parametros!$D$6),"C4","Fora dos ciclos")))))))</f>
        <v/>
      </c>
      <c r="D1143" s="100"/>
      <c r="E1143" s="78" t="str">
        <f>IF(C1143="","",IFERROR(VLOOKUP(C1143,parametros!$A$11:$E$15,5,0),""))</f>
        <v/>
      </c>
      <c r="F1143" s="79" t="str">
        <f t="shared" si="87"/>
        <v/>
      </c>
      <c r="G1143" s="101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8"/>
      <c r="U1143" s="218" t="str">
        <f t="shared" si="91"/>
        <v/>
      </c>
      <c r="V1143" s="216" t="s">
        <v>47</v>
      </c>
      <c r="W1143" s="102" t="s">
        <v>167</v>
      </c>
      <c r="X1143" s="102" t="s">
        <v>168</v>
      </c>
      <c r="Y1143" s="103" t="s">
        <v>169</v>
      </c>
      <c r="Z1143" s="103" t="s">
        <v>170</v>
      </c>
      <c r="AA1143" s="103" t="s">
        <v>47</v>
      </c>
      <c r="AB1143" s="103" t="s">
        <v>171</v>
      </c>
      <c r="AC1143" s="104" t="s">
        <v>172</v>
      </c>
    </row>
    <row r="1144" spans="1:29" ht="25.5" customHeight="1" x14ac:dyDescent="0.35">
      <c r="A1144" s="188"/>
      <c r="B1144" s="190"/>
      <c r="C1144" s="99" t="str">
        <f>IF(B1144="","",IF(NOT(ISNUMBER(B1144)),"DATA_PC invalida",IF(AND(ISNUMBER(parametros!$C$2),ISNUMBER(parametros!$D$2),B1144&gt;=parametros!$C$2,B1144&lt;=parametros!$D$2),"C0",IF(AND(ISNUMBER(parametros!$C$3),ISNUMBER(parametros!$D$3),B1144&gt;=parametros!$C$3,B1144&lt;=parametros!$D$3),"C1",IF(AND(ISNUMBER(parametros!$C$4),ISNUMBER(parametros!$D$4),B1144&gt;=parametros!$C$4,B1144&lt;=parametros!$D$4),"C2",IF(AND(ISNUMBER(parametros!$C$5),ISNUMBER(parametros!$D$5),B1144&gt;=parametros!$C$5,B1144&lt;=parametros!$D$5),"C3",IF(AND(ISNUMBER(parametros!$C$6),ISNUMBER(parametros!$D$6),B1144&gt;=parametros!$C$6,B1144&lt;=parametros!$D$6),"C4","Fora dos ciclos")))))))</f>
        <v/>
      </c>
      <c r="D1144" s="100"/>
      <c r="E1144" s="78" t="str">
        <f>IF(C1144="","",IFERROR(VLOOKUP(C1144,parametros!$A$11:$E$15,5,0),""))</f>
        <v/>
      </c>
      <c r="F1144" s="79" t="str">
        <f t="shared" si="87"/>
        <v/>
      </c>
      <c r="G1144" s="101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8"/>
      <c r="U1144" s="218" t="str">
        <f t="shared" si="91"/>
        <v/>
      </c>
      <c r="V1144" s="216" t="s">
        <v>47</v>
      </c>
      <c r="W1144" s="102" t="s">
        <v>167</v>
      </c>
      <c r="X1144" s="102" t="s">
        <v>168</v>
      </c>
      <c r="Y1144" s="103" t="s">
        <v>169</v>
      </c>
      <c r="Z1144" s="103" t="s">
        <v>170</v>
      </c>
      <c r="AA1144" s="103" t="s">
        <v>47</v>
      </c>
      <c r="AB1144" s="103" t="s">
        <v>171</v>
      </c>
      <c r="AC1144" s="104" t="s">
        <v>172</v>
      </c>
    </row>
    <row r="1145" spans="1:29" ht="25.5" customHeight="1" x14ac:dyDescent="0.35">
      <c r="A1145" s="188"/>
      <c r="B1145" s="190"/>
      <c r="C1145" s="99" t="str">
        <f>IF(B1145="","",IF(NOT(ISNUMBER(B1145)),"DATA_PC invalida",IF(AND(ISNUMBER(parametros!$C$2),ISNUMBER(parametros!$D$2),B1145&gt;=parametros!$C$2,B1145&lt;=parametros!$D$2),"C0",IF(AND(ISNUMBER(parametros!$C$3),ISNUMBER(parametros!$D$3),B1145&gt;=parametros!$C$3,B1145&lt;=parametros!$D$3),"C1",IF(AND(ISNUMBER(parametros!$C$4),ISNUMBER(parametros!$D$4),B1145&gt;=parametros!$C$4,B1145&lt;=parametros!$D$4),"C2",IF(AND(ISNUMBER(parametros!$C$5),ISNUMBER(parametros!$D$5),B1145&gt;=parametros!$C$5,B1145&lt;=parametros!$D$5),"C3",IF(AND(ISNUMBER(parametros!$C$6),ISNUMBER(parametros!$D$6),B1145&gt;=parametros!$C$6,B1145&lt;=parametros!$D$6),"C4","Fora dos ciclos")))))))</f>
        <v/>
      </c>
      <c r="D1145" s="100"/>
      <c r="E1145" s="78" t="str">
        <f>IF(C1145="","",IFERROR(VLOOKUP(C1145,parametros!$A$11:$E$15,5,0),""))</f>
        <v/>
      </c>
      <c r="F1145" s="79" t="str">
        <f t="shared" si="87"/>
        <v/>
      </c>
      <c r="G1145" s="101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8"/>
      <c r="U1145" s="218" t="str">
        <f t="shared" si="91"/>
        <v/>
      </c>
      <c r="V1145" s="216" t="s">
        <v>47</v>
      </c>
      <c r="W1145" s="102" t="s">
        <v>167</v>
      </c>
      <c r="X1145" s="102" t="s">
        <v>168</v>
      </c>
      <c r="Y1145" s="103" t="s">
        <v>169</v>
      </c>
      <c r="Z1145" s="103" t="s">
        <v>170</v>
      </c>
      <c r="AA1145" s="103" t="s">
        <v>47</v>
      </c>
      <c r="AB1145" s="103" t="s">
        <v>171</v>
      </c>
      <c r="AC1145" s="104" t="s">
        <v>172</v>
      </c>
    </row>
    <row r="1146" spans="1:29" ht="25.5" customHeight="1" x14ac:dyDescent="0.35">
      <c r="A1146" s="188"/>
      <c r="B1146" s="190"/>
      <c r="C1146" s="99" t="str">
        <f>IF(B1146="","",IF(NOT(ISNUMBER(B1146)),"DATA_PC invalida",IF(AND(ISNUMBER(parametros!$C$2),ISNUMBER(parametros!$D$2),B1146&gt;=parametros!$C$2,B1146&lt;=parametros!$D$2),"C0",IF(AND(ISNUMBER(parametros!$C$3),ISNUMBER(parametros!$D$3),B1146&gt;=parametros!$C$3,B1146&lt;=parametros!$D$3),"C1",IF(AND(ISNUMBER(parametros!$C$4),ISNUMBER(parametros!$D$4),B1146&gt;=parametros!$C$4,B1146&lt;=parametros!$D$4),"C2",IF(AND(ISNUMBER(parametros!$C$5),ISNUMBER(parametros!$D$5),B1146&gt;=parametros!$C$5,B1146&lt;=parametros!$D$5),"C3",IF(AND(ISNUMBER(parametros!$C$6),ISNUMBER(parametros!$D$6),B1146&gt;=parametros!$C$6,B1146&lt;=parametros!$D$6),"C4","Fora dos ciclos")))))))</f>
        <v/>
      </c>
      <c r="D1146" s="100"/>
      <c r="E1146" s="78" t="str">
        <f>IF(C1146="","",IFERROR(VLOOKUP(C1146,parametros!$A$11:$E$15,5,0),""))</f>
        <v/>
      </c>
      <c r="F1146" s="79" t="str">
        <f t="shared" si="87"/>
        <v/>
      </c>
      <c r="G1146" s="101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8"/>
      <c r="U1146" s="218" t="str">
        <f t="shared" si="91"/>
        <v/>
      </c>
      <c r="V1146" s="216" t="s">
        <v>47</v>
      </c>
      <c r="W1146" s="102" t="s">
        <v>167</v>
      </c>
      <c r="X1146" s="102" t="s">
        <v>168</v>
      </c>
      <c r="Y1146" s="103" t="s">
        <v>169</v>
      </c>
      <c r="Z1146" s="103" t="s">
        <v>170</v>
      </c>
      <c r="AA1146" s="103" t="s">
        <v>47</v>
      </c>
      <c r="AB1146" s="103" t="s">
        <v>171</v>
      </c>
      <c r="AC1146" s="104" t="s">
        <v>172</v>
      </c>
    </row>
    <row r="1147" spans="1:29" ht="25.5" customHeight="1" x14ac:dyDescent="0.35">
      <c r="A1147" s="188"/>
      <c r="B1147" s="190"/>
      <c r="C1147" s="99" t="str">
        <f>IF(B1147="","",IF(NOT(ISNUMBER(B1147)),"DATA_PC invalida",IF(AND(ISNUMBER(parametros!$C$2),ISNUMBER(parametros!$D$2),B1147&gt;=parametros!$C$2,B1147&lt;=parametros!$D$2),"C0",IF(AND(ISNUMBER(parametros!$C$3),ISNUMBER(parametros!$D$3),B1147&gt;=parametros!$C$3,B1147&lt;=parametros!$D$3),"C1",IF(AND(ISNUMBER(parametros!$C$4),ISNUMBER(parametros!$D$4),B1147&gt;=parametros!$C$4,B1147&lt;=parametros!$D$4),"C2",IF(AND(ISNUMBER(parametros!$C$5),ISNUMBER(parametros!$D$5),B1147&gt;=parametros!$C$5,B1147&lt;=parametros!$D$5),"C3",IF(AND(ISNUMBER(parametros!$C$6),ISNUMBER(parametros!$D$6),B1147&gt;=parametros!$C$6,B1147&lt;=parametros!$D$6),"C4","Fora dos ciclos")))))))</f>
        <v/>
      </c>
      <c r="D1147" s="100"/>
      <c r="E1147" s="78" t="str">
        <f>IF(C1147="","",IFERROR(VLOOKUP(C1147,parametros!$A$11:$E$15,5,0),""))</f>
        <v/>
      </c>
      <c r="F1147" s="79" t="str">
        <f t="shared" si="87"/>
        <v/>
      </c>
      <c r="G1147" s="101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8"/>
      <c r="U1147" s="218" t="str">
        <f t="shared" si="91"/>
        <v/>
      </c>
      <c r="V1147" s="216" t="s">
        <v>47</v>
      </c>
      <c r="W1147" s="102" t="s">
        <v>167</v>
      </c>
      <c r="X1147" s="102" t="s">
        <v>168</v>
      </c>
      <c r="Y1147" s="103" t="s">
        <v>169</v>
      </c>
      <c r="Z1147" s="103" t="s">
        <v>170</v>
      </c>
      <c r="AA1147" s="103" t="s">
        <v>47</v>
      </c>
      <c r="AB1147" s="103" t="s">
        <v>171</v>
      </c>
      <c r="AC1147" s="104" t="s">
        <v>172</v>
      </c>
    </row>
    <row r="1148" spans="1:29" ht="25.5" customHeight="1" x14ac:dyDescent="0.35">
      <c r="A1148" s="188"/>
      <c r="B1148" s="190"/>
      <c r="C1148" s="99" t="str">
        <f>IF(B1148="","",IF(NOT(ISNUMBER(B1148)),"DATA_PC invalida",IF(AND(ISNUMBER(parametros!$C$2),ISNUMBER(parametros!$D$2),B1148&gt;=parametros!$C$2,B1148&lt;=parametros!$D$2),"C0",IF(AND(ISNUMBER(parametros!$C$3),ISNUMBER(parametros!$D$3),B1148&gt;=parametros!$C$3,B1148&lt;=parametros!$D$3),"C1",IF(AND(ISNUMBER(parametros!$C$4),ISNUMBER(parametros!$D$4),B1148&gt;=parametros!$C$4,B1148&lt;=parametros!$D$4),"C2",IF(AND(ISNUMBER(parametros!$C$5),ISNUMBER(parametros!$D$5),B1148&gt;=parametros!$C$5,B1148&lt;=parametros!$D$5),"C3",IF(AND(ISNUMBER(parametros!$C$6),ISNUMBER(parametros!$D$6),B1148&gt;=parametros!$C$6,B1148&lt;=parametros!$D$6),"C4","Fora dos ciclos")))))))</f>
        <v/>
      </c>
      <c r="D1148" s="100"/>
      <c r="E1148" s="78" t="str">
        <f>IF(C1148="","",IFERROR(VLOOKUP(C1148,parametros!$A$11:$E$15,5,0),""))</f>
        <v/>
      </c>
      <c r="F1148" s="79" t="str">
        <f t="shared" si="87"/>
        <v/>
      </c>
      <c r="G1148" s="101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8"/>
      <c r="U1148" s="218" t="str">
        <f t="shared" si="91"/>
        <v/>
      </c>
      <c r="V1148" s="216" t="s">
        <v>47</v>
      </c>
      <c r="W1148" s="102" t="s">
        <v>167</v>
      </c>
      <c r="X1148" s="102" t="s">
        <v>168</v>
      </c>
      <c r="Y1148" s="103" t="s">
        <v>169</v>
      </c>
      <c r="Z1148" s="103" t="s">
        <v>170</v>
      </c>
      <c r="AA1148" s="103" t="s">
        <v>47</v>
      </c>
      <c r="AB1148" s="103" t="s">
        <v>171</v>
      </c>
      <c r="AC1148" s="104" t="s">
        <v>172</v>
      </c>
    </row>
    <row r="1149" spans="1:29" ht="25.5" customHeight="1" x14ac:dyDescent="0.35">
      <c r="A1149" s="188"/>
      <c r="B1149" s="190"/>
      <c r="C1149" s="99" t="str">
        <f>IF(B1149="","",IF(NOT(ISNUMBER(B1149)),"DATA_PC invalida",IF(AND(ISNUMBER(parametros!$C$2),ISNUMBER(parametros!$D$2),B1149&gt;=parametros!$C$2,B1149&lt;=parametros!$D$2),"C0",IF(AND(ISNUMBER(parametros!$C$3),ISNUMBER(parametros!$D$3),B1149&gt;=parametros!$C$3,B1149&lt;=parametros!$D$3),"C1",IF(AND(ISNUMBER(parametros!$C$4),ISNUMBER(parametros!$D$4),B1149&gt;=parametros!$C$4,B1149&lt;=parametros!$D$4),"C2",IF(AND(ISNUMBER(parametros!$C$5),ISNUMBER(parametros!$D$5),B1149&gt;=parametros!$C$5,B1149&lt;=parametros!$D$5),"C3",IF(AND(ISNUMBER(parametros!$C$6),ISNUMBER(parametros!$D$6),B1149&gt;=parametros!$C$6,B1149&lt;=parametros!$D$6),"C4","Fora dos ciclos")))))))</f>
        <v/>
      </c>
      <c r="D1149" s="100"/>
      <c r="E1149" s="78" t="str">
        <f>IF(C1149="","",IFERROR(VLOOKUP(C1149,parametros!$A$11:$E$15,5,0),""))</f>
        <v/>
      </c>
      <c r="F1149" s="79" t="str">
        <f t="shared" si="87"/>
        <v/>
      </c>
      <c r="G1149" s="101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8"/>
      <c r="U1149" s="218" t="str">
        <f t="shared" si="91"/>
        <v/>
      </c>
      <c r="V1149" s="216" t="s">
        <v>47</v>
      </c>
      <c r="W1149" s="102" t="s">
        <v>167</v>
      </c>
      <c r="X1149" s="102" t="s">
        <v>168</v>
      </c>
      <c r="Y1149" s="103" t="s">
        <v>169</v>
      </c>
      <c r="Z1149" s="103" t="s">
        <v>170</v>
      </c>
      <c r="AA1149" s="103" t="s">
        <v>47</v>
      </c>
      <c r="AB1149" s="103" t="s">
        <v>171</v>
      </c>
      <c r="AC1149" s="104" t="s">
        <v>172</v>
      </c>
    </row>
    <row r="1150" spans="1:29" ht="25.5" customHeight="1" x14ac:dyDescent="0.35">
      <c r="A1150" s="188"/>
      <c r="B1150" s="190"/>
      <c r="C1150" s="99" t="str">
        <f>IF(B1150="","",IF(NOT(ISNUMBER(B1150)),"DATA_PC invalida",IF(AND(ISNUMBER(parametros!$C$2),ISNUMBER(parametros!$D$2),B1150&gt;=parametros!$C$2,B1150&lt;=parametros!$D$2),"C0",IF(AND(ISNUMBER(parametros!$C$3),ISNUMBER(parametros!$D$3),B1150&gt;=parametros!$C$3,B1150&lt;=parametros!$D$3),"C1",IF(AND(ISNUMBER(parametros!$C$4),ISNUMBER(parametros!$D$4),B1150&gt;=parametros!$C$4,B1150&lt;=parametros!$D$4),"C2",IF(AND(ISNUMBER(parametros!$C$5),ISNUMBER(parametros!$D$5),B1150&gt;=parametros!$C$5,B1150&lt;=parametros!$D$5),"C3",IF(AND(ISNUMBER(parametros!$C$6),ISNUMBER(parametros!$D$6),B1150&gt;=parametros!$C$6,B1150&lt;=parametros!$D$6),"C4","Fora dos ciclos")))))))</f>
        <v/>
      </c>
      <c r="D1150" s="100"/>
      <c r="E1150" s="78" t="str">
        <f>IF(C1150="","",IFERROR(VLOOKUP(C1150,parametros!$A$11:$E$15,5,0),""))</f>
        <v/>
      </c>
      <c r="F1150" s="79" t="str">
        <f t="shared" si="87"/>
        <v/>
      </c>
      <c r="G1150" s="101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8"/>
      <c r="U1150" s="218" t="str">
        <f t="shared" si="91"/>
        <v/>
      </c>
      <c r="V1150" s="216" t="s">
        <v>47</v>
      </c>
      <c r="W1150" s="102" t="s">
        <v>167</v>
      </c>
      <c r="X1150" s="102" t="s">
        <v>168</v>
      </c>
      <c r="Y1150" s="103" t="s">
        <v>169</v>
      </c>
      <c r="Z1150" s="103" t="s">
        <v>170</v>
      </c>
      <c r="AA1150" s="103" t="s">
        <v>47</v>
      </c>
      <c r="AB1150" s="103" t="s">
        <v>171</v>
      </c>
      <c r="AC1150" s="104" t="s">
        <v>172</v>
      </c>
    </row>
    <row r="1151" spans="1:29" ht="25.5" customHeight="1" x14ac:dyDescent="0.35">
      <c r="A1151" s="188"/>
      <c r="B1151" s="190"/>
      <c r="C1151" s="99" t="str">
        <f>IF(B1151="","",IF(NOT(ISNUMBER(B1151)),"DATA_PC invalida",IF(AND(ISNUMBER(parametros!$C$2),ISNUMBER(parametros!$D$2),B1151&gt;=parametros!$C$2,B1151&lt;=parametros!$D$2),"C0",IF(AND(ISNUMBER(parametros!$C$3),ISNUMBER(parametros!$D$3),B1151&gt;=parametros!$C$3,B1151&lt;=parametros!$D$3),"C1",IF(AND(ISNUMBER(parametros!$C$4),ISNUMBER(parametros!$D$4),B1151&gt;=parametros!$C$4,B1151&lt;=parametros!$D$4),"C2",IF(AND(ISNUMBER(parametros!$C$5),ISNUMBER(parametros!$D$5),B1151&gt;=parametros!$C$5,B1151&lt;=parametros!$D$5),"C3",IF(AND(ISNUMBER(parametros!$C$6),ISNUMBER(parametros!$D$6),B1151&gt;=parametros!$C$6,B1151&lt;=parametros!$D$6),"C4","Fora dos ciclos")))))))</f>
        <v/>
      </c>
      <c r="D1151" s="100"/>
      <c r="E1151" s="78" t="str">
        <f>IF(C1151="","",IFERROR(VLOOKUP(C1151,parametros!$A$11:$E$15,5,0),""))</f>
        <v/>
      </c>
      <c r="F1151" s="79" t="str">
        <f t="shared" si="87"/>
        <v/>
      </c>
      <c r="G1151" s="101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8"/>
      <c r="U1151" s="218" t="str">
        <f t="shared" si="91"/>
        <v/>
      </c>
      <c r="V1151" s="216" t="s">
        <v>47</v>
      </c>
      <c r="W1151" s="102" t="s">
        <v>167</v>
      </c>
      <c r="X1151" s="102" t="s">
        <v>168</v>
      </c>
      <c r="Y1151" s="103" t="s">
        <v>169</v>
      </c>
      <c r="Z1151" s="103" t="s">
        <v>170</v>
      </c>
      <c r="AA1151" s="103" t="s">
        <v>47</v>
      </c>
      <c r="AB1151" s="103" t="s">
        <v>171</v>
      </c>
      <c r="AC1151" s="104" t="s">
        <v>172</v>
      </c>
    </row>
    <row r="1152" spans="1:29" ht="25.5" customHeight="1" x14ac:dyDescent="0.35">
      <c r="A1152" s="188"/>
      <c r="B1152" s="190"/>
      <c r="C1152" s="99" t="str">
        <f>IF(B1152="","",IF(NOT(ISNUMBER(B1152)),"DATA_PC invalida",IF(AND(ISNUMBER(parametros!$C$2),ISNUMBER(parametros!$D$2),B1152&gt;=parametros!$C$2,B1152&lt;=parametros!$D$2),"C0",IF(AND(ISNUMBER(parametros!$C$3),ISNUMBER(parametros!$D$3),B1152&gt;=parametros!$C$3,B1152&lt;=parametros!$D$3),"C1",IF(AND(ISNUMBER(parametros!$C$4),ISNUMBER(parametros!$D$4),B1152&gt;=parametros!$C$4,B1152&lt;=parametros!$D$4),"C2",IF(AND(ISNUMBER(parametros!$C$5),ISNUMBER(parametros!$D$5),B1152&gt;=parametros!$C$5,B1152&lt;=parametros!$D$5),"C3",IF(AND(ISNUMBER(parametros!$C$6),ISNUMBER(parametros!$D$6),B1152&gt;=parametros!$C$6,B1152&lt;=parametros!$D$6),"C4","Fora dos ciclos")))))))</f>
        <v/>
      </c>
      <c r="D1152" s="100"/>
      <c r="E1152" s="78" t="str">
        <f>IF(C1152="","",IFERROR(VLOOKUP(C1152,parametros!$A$11:$E$15,5,0),""))</f>
        <v/>
      </c>
      <c r="F1152" s="79" t="str">
        <f t="shared" si="87"/>
        <v/>
      </c>
      <c r="G1152" s="101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8"/>
      <c r="U1152" s="218" t="str">
        <f t="shared" si="91"/>
        <v/>
      </c>
      <c r="V1152" s="216" t="s">
        <v>47</v>
      </c>
      <c r="W1152" s="102" t="s">
        <v>167</v>
      </c>
      <c r="X1152" s="102" t="s">
        <v>168</v>
      </c>
      <c r="Y1152" s="103" t="s">
        <v>169</v>
      </c>
      <c r="Z1152" s="103" t="s">
        <v>170</v>
      </c>
      <c r="AA1152" s="103" t="s">
        <v>47</v>
      </c>
      <c r="AB1152" s="103" t="s">
        <v>171</v>
      </c>
      <c r="AC1152" s="104" t="s">
        <v>172</v>
      </c>
    </row>
    <row r="1153" spans="1:29" ht="25.5" customHeight="1" x14ac:dyDescent="0.35">
      <c r="A1153" s="188"/>
      <c r="B1153" s="190"/>
      <c r="C1153" s="99" t="str">
        <f>IF(B1153="","",IF(NOT(ISNUMBER(B1153)),"DATA_PC invalida",IF(AND(ISNUMBER(parametros!$C$2),ISNUMBER(parametros!$D$2),B1153&gt;=parametros!$C$2,B1153&lt;=parametros!$D$2),"C0",IF(AND(ISNUMBER(parametros!$C$3),ISNUMBER(parametros!$D$3),B1153&gt;=parametros!$C$3,B1153&lt;=parametros!$D$3),"C1",IF(AND(ISNUMBER(parametros!$C$4),ISNUMBER(parametros!$D$4),B1153&gt;=parametros!$C$4,B1153&lt;=parametros!$D$4),"C2",IF(AND(ISNUMBER(parametros!$C$5),ISNUMBER(parametros!$D$5),B1153&gt;=parametros!$C$5,B1153&lt;=parametros!$D$5),"C3",IF(AND(ISNUMBER(parametros!$C$6),ISNUMBER(parametros!$D$6),B1153&gt;=parametros!$C$6,B1153&lt;=parametros!$D$6),"C4","Fora dos ciclos")))))))</f>
        <v/>
      </c>
      <c r="D1153" s="100"/>
      <c r="E1153" s="78" t="str">
        <f>IF(C1153="","",IFERROR(VLOOKUP(C1153,parametros!$A$11:$E$15,5,0),""))</f>
        <v/>
      </c>
      <c r="F1153" s="79" t="str">
        <f t="shared" si="87"/>
        <v/>
      </c>
      <c r="G1153" s="101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8"/>
      <c r="U1153" s="218" t="str">
        <f t="shared" si="91"/>
        <v/>
      </c>
      <c r="V1153" s="216" t="s">
        <v>47</v>
      </c>
      <c r="W1153" s="102" t="s">
        <v>167</v>
      </c>
      <c r="X1153" s="102" t="s">
        <v>168</v>
      </c>
      <c r="Y1153" s="103" t="s">
        <v>169</v>
      </c>
      <c r="Z1153" s="103" t="s">
        <v>170</v>
      </c>
      <c r="AA1153" s="103" t="s">
        <v>47</v>
      </c>
      <c r="AB1153" s="103" t="s">
        <v>171</v>
      </c>
      <c r="AC1153" s="104" t="s">
        <v>172</v>
      </c>
    </row>
    <row r="1154" spans="1:29" ht="25.5" customHeight="1" x14ac:dyDescent="0.35">
      <c r="A1154" s="188"/>
      <c r="B1154" s="190"/>
      <c r="C1154" s="99" t="str">
        <f>IF(B1154="","",IF(NOT(ISNUMBER(B1154)),"DATA_PC invalida",IF(AND(ISNUMBER(parametros!$C$2),ISNUMBER(parametros!$D$2),B1154&gt;=parametros!$C$2,B1154&lt;=parametros!$D$2),"C0",IF(AND(ISNUMBER(parametros!$C$3),ISNUMBER(parametros!$D$3),B1154&gt;=parametros!$C$3,B1154&lt;=parametros!$D$3),"C1",IF(AND(ISNUMBER(parametros!$C$4),ISNUMBER(parametros!$D$4),B1154&gt;=parametros!$C$4,B1154&lt;=parametros!$D$4),"C2",IF(AND(ISNUMBER(parametros!$C$5),ISNUMBER(parametros!$D$5),B1154&gt;=parametros!$C$5,B1154&lt;=parametros!$D$5),"C3",IF(AND(ISNUMBER(parametros!$C$6),ISNUMBER(parametros!$D$6),B1154&gt;=parametros!$C$6,B1154&lt;=parametros!$D$6),"C4","Fora dos ciclos")))))))</f>
        <v/>
      </c>
      <c r="D1154" s="100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101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8"/>
      <c r="U1154" s="218" t="str">
        <f t="shared" ref="U1154:U1217" si="96">IF(OR($D1154="",$H1154=""),"",ROUND($D1154+$H1154,2))</f>
        <v/>
      </c>
      <c r="V1154" s="216" t="s">
        <v>47</v>
      </c>
      <c r="W1154" s="102" t="s">
        <v>167</v>
      </c>
      <c r="X1154" s="102" t="s">
        <v>168</v>
      </c>
      <c r="Y1154" s="103" t="s">
        <v>169</v>
      </c>
      <c r="Z1154" s="103" t="s">
        <v>170</v>
      </c>
      <c r="AA1154" s="103" t="s">
        <v>47</v>
      </c>
      <c r="AB1154" s="103" t="s">
        <v>171</v>
      </c>
      <c r="AC1154" s="104" t="s">
        <v>172</v>
      </c>
    </row>
    <row r="1155" spans="1:29" ht="25.5" customHeight="1" x14ac:dyDescent="0.35">
      <c r="A1155" s="188"/>
      <c r="B1155" s="190"/>
      <c r="C1155" s="99" t="str">
        <f>IF(B1155="","",IF(NOT(ISNUMBER(B1155)),"DATA_PC invalida",IF(AND(ISNUMBER(parametros!$C$2),ISNUMBER(parametros!$D$2),B1155&gt;=parametros!$C$2,B1155&lt;=parametros!$D$2),"C0",IF(AND(ISNUMBER(parametros!$C$3),ISNUMBER(parametros!$D$3),B1155&gt;=parametros!$C$3,B1155&lt;=parametros!$D$3),"C1",IF(AND(ISNUMBER(parametros!$C$4),ISNUMBER(parametros!$D$4),B1155&gt;=parametros!$C$4,B1155&lt;=parametros!$D$4),"C2",IF(AND(ISNUMBER(parametros!$C$5),ISNUMBER(parametros!$D$5),B1155&gt;=parametros!$C$5,B1155&lt;=parametros!$D$5),"C3",IF(AND(ISNUMBER(parametros!$C$6),ISNUMBER(parametros!$D$6),B1155&gt;=parametros!$C$6,B1155&lt;=parametros!$D$6),"C4","Fora dos ciclos")))))))</f>
        <v/>
      </c>
      <c r="D1155" s="100"/>
      <c r="E1155" s="78" t="str">
        <f>IF(C1155="","",IFERROR(VLOOKUP(C1155,parametros!$A$11:$E$15,5,0),""))</f>
        <v/>
      </c>
      <c r="F1155" s="79" t="str">
        <f t="shared" si="92"/>
        <v/>
      </c>
      <c r="G1155" s="101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8"/>
      <c r="U1155" s="218" t="str">
        <f t="shared" si="96"/>
        <v/>
      </c>
      <c r="V1155" s="216" t="s">
        <v>47</v>
      </c>
      <c r="W1155" s="102" t="s">
        <v>167</v>
      </c>
      <c r="X1155" s="102" t="s">
        <v>168</v>
      </c>
      <c r="Y1155" s="103" t="s">
        <v>169</v>
      </c>
      <c r="Z1155" s="103" t="s">
        <v>170</v>
      </c>
      <c r="AA1155" s="103" t="s">
        <v>47</v>
      </c>
      <c r="AB1155" s="103" t="s">
        <v>171</v>
      </c>
      <c r="AC1155" s="104" t="s">
        <v>172</v>
      </c>
    </row>
    <row r="1156" spans="1:29" ht="25.5" customHeight="1" x14ac:dyDescent="0.35">
      <c r="A1156" s="188"/>
      <c r="B1156" s="190"/>
      <c r="C1156" s="99" t="str">
        <f>IF(B1156="","",IF(NOT(ISNUMBER(B1156)),"DATA_PC invalida",IF(AND(ISNUMBER(parametros!$C$2),ISNUMBER(parametros!$D$2),B1156&gt;=parametros!$C$2,B1156&lt;=parametros!$D$2),"C0",IF(AND(ISNUMBER(parametros!$C$3),ISNUMBER(parametros!$D$3),B1156&gt;=parametros!$C$3,B1156&lt;=parametros!$D$3),"C1",IF(AND(ISNUMBER(parametros!$C$4),ISNUMBER(parametros!$D$4),B1156&gt;=parametros!$C$4,B1156&lt;=parametros!$D$4),"C2",IF(AND(ISNUMBER(parametros!$C$5),ISNUMBER(parametros!$D$5),B1156&gt;=parametros!$C$5,B1156&lt;=parametros!$D$5),"C3",IF(AND(ISNUMBER(parametros!$C$6),ISNUMBER(parametros!$D$6),B1156&gt;=parametros!$C$6,B1156&lt;=parametros!$D$6),"C4","Fora dos ciclos")))))))</f>
        <v/>
      </c>
      <c r="D1156" s="100"/>
      <c r="E1156" s="78" t="str">
        <f>IF(C1156="","",IFERROR(VLOOKUP(C1156,parametros!$A$11:$E$15,5,0),""))</f>
        <v/>
      </c>
      <c r="F1156" s="79" t="str">
        <f t="shared" si="92"/>
        <v/>
      </c>
      <c r="G1156" s="101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8"/>
      <c r="U1156" s="218" t="str">
        <f t="shared" si="96"/>
        <v/>
      </c>
      <c r="V1156" s="216" t="s">
        <v>47</v>
      </c>
      <c r="W1156" s="102" t="s">
        <v>167</v>
      </c>
      <c r="X1156" s="102" t="s">
        <v>168</v>
      </c>
      <c r="Y1156" s="103" t="s">
        <v>169</v>
      </c>
      <c r="Z1156" s="103" t="s">
        <v>170</v>
      </c>
      <c r="AA1156" s="103" t="s">
        <v>47</v>
      </c>
      <c r="AB1156" s="103" t="s">
        <v>171</v>
      </c>
      <c r="AC1156" s="104" t="s">
        <v>172</v>
      </c>
    </row>
    <row r="1157" spans="1:29" ht="25.5" customHeight="1" x14ac:dyDescent="0.35">
      <c r="A1157" s="188"/>
      <c r="B1157" s="190"/>
      <c r="C1157" s="99" t="str">
        <f>IF(B1157="","",IF(NOT(ISNUMBER(B1157)),"DATA_PC invalida",IF(AND(ISNUMBER(parametros!$C$2),ISNUMBER(parametros!$D$2),B1157&gt;=parametros!$C$2,B1157&lt;=parametros!$D$2),"C0",IF(AND(ISNUMBER(parametros!$C$3),ISNUMBER(parametros!$D$3),B1157&gt;=parametros!$C$3,B1157&lt;=parametros!$D$3),"C1",IF(AND(ISNUMBER(parametros!$C$4),ISNUMBER(parametros!$D$4),B1157&gt;=parametros!$C$4,B1157&lt;=parametros!$D$4),"C2",IF(AND(ISNUMBER(parametros!$C$5),ISNUMBER(parametros!$D$5),B1157&gt;=parametros!$C$5,B1157&lt;=parametros!$D$5),"C3",IF(AND(ISNUMBER(parametros!$C$6),ISNUMBER(parametros!$D$6),B1157&gt;=parametros!$C$6,B1157&lt;=parametros!$D$6),"C4","Fora dos ciclos")))))))</f>
        <v/>
      </c>
      <c r="D1157" s="100"/>
      <c r="E1157" s="78" t="str">
        <f>IF(C1157="","",IFERROR(VLOOKUP(C1157,parametros!$A$11:$E$15,5,0),""))</f>
        <v/>
      </c>
      <c r="F1157" s="79" t="str">
        <f t="shared" si="92"/>
        <v/>
      </c>
      <c r="G1157" s="101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8"/>
      <c r="U1157" s="218" t="str">
        <f t="shared" si="96"/>
        <v/>
      </c>
      <c r="V1157" s="216" t="s">
        <v>47</v>
      </c>
      <c r="W1157" s="102" t="s">
        <v>167</v>
      </c>
      <c r="X1157" s="102" t="s">
        <v>168</v>
      </c>
      <c r="Y1157" s="103" t="s">
        <v>169</v>
      </c>
      <c r="Z1157" s="103" t="s">
        <v>170</v>
      </c>
      <c r="AA1157" s="103" t="s">
        <v>47</v>
      </c>
      <c r="AB1157" s="103" t="s">
        <v>171</v>
      </c>
      <c r="AC1157" s="104" t="s">
        <v>172</v>
      </c>
    </row>
    <row r="1158" spans="1:29" ht="25.5" customHeight="1" x14ac:dyDescent="0.35">
      <c r="A1158" s="188"/>
      <c r="B1158" s="190"/>
      <c r="C1158" s="99" t="str">
        <f>IF(B1158="","",IF(NOT(ISNUMBER(B1158)),"DATA_PC invalida",IF(AND(ISNUMBER(parametros!$C$2),ISNUMBER(parametros!$D$2),B1158&gt;=parametros!$C$2,B1158&lt;=parametros!$D$2),"C0",IF(AND(ISNUMBER(parametros!$C$3),ISNUMBER(parametros!$D$3),B1158&gt;=parametros!$C$3,B1158&lt;=parametros!$D$3),"C1",IF(AND(ISNUMBER(parametros!$C$4),ISNUMBER(parametros!$D$4),B1158&gt;=parametros!$C$4,B1158&lt;=parametros!$D$4),"C2",IF(AND(ISNUMBER(parametros!$C$5),ISNUMBER(parametros!$D$5),B1158&gt;=parametros!$C$5,B1158&lt;=parametros!$D$5),"C3",IF(AND(ISNUMBER(parametros!$C$6),ISNUMBER(parametros!$D$6),B1158&gt;=parametros!$C$6,B1158&lt;=parametros!$D$6),"C4","Fora dos ciclos")))))))</f>
        <v/>
      </c>
      <c r="D1158" s="100"/>
      <c r="E1158" s="78" t="str">
        <f>IF(C1158="","",IFERROR(VLOOKUP(C1158,parametros!$A$11:$E$15,5,0),""))</f>
        <v/>
      </c>
      <c r="F1158" s="79" t="str">
        <f t="shared" si="92"/>
        <v/>
      </c>
      <c r="G1158" s="101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8"/>
      <c r="U1158" s="218" t="str">
        <f t="shared" si="96"/>
        <v/>
      </c>
      <c r="V1158" s="216" t="s">
        <v>47</v>
      </c>
      <c r="W1158" s="102" t="s">
        <v>167</v>
      </c>
      <c r="X1158" s="102" t="s">
        <v>168</v>
      </c>
      <c r="Y1158" s="103" t="s">
        <v>169</v>
      </c>
      <c r="Z1158" s="103" t="s">
        <v>170</v>
      </c>
      <c r="AA1158" s="103" t="s">
        <v>47</v>
      </c>
      <c r="AB1158" s="103" t="s">
        <v>171</v>
      </c>
      <c r="AC1158" s="104" t="s">
        <v>172</v>
      </c>
    </row>
    <row r="1159" spans="1:29" ht="25.5" customHeight="1" x14ac:dyDescent="0.35">
      <c r="A1159" s="188"/>
      <c r="B1159" s="190"/>
      <c r="C1159" s="99" t="str">
        <f>IF(B1159="","",IF(NOT(ISNUMBER(B1159)),"DATA_PC invalida",IF(AND(ISNUMBER(parametros!$C$2),ISNUMBER(parametros!$D$2),B1159&gt;=parametros!$C$2,B1159&lt;=parametros!$D$2),"C0",IF(AND(ISNUMBER(parametros!$C$3),ISNUMBER(parametros!$D$3),B1159&gt;=parametros!$C$3,B1159&lt;=parametros!$D$3),"C1",IF(AND(ISNUMBER(parametros!$C$4),ISNUMBER(parametros!$D$4),B1159&gt;=parametros!$C$4,B1159&lt;=parametros!$D$4),"C2",IF(AND(ISNUMBER(parametros!$C$5),ISNUMBER(parametros!$D$5),B1159&gt;=parametros!$C$5,B1159&lt;=parametros!$D$5),"C3",IF(AND(ISNUMBER(parametros!$C$6),ISNUMBER(parametros!$D$6),B1159&gt;=parametros!$C$6,B1159&lt;=parametros!$D$6),"C4","Fora dos ciclos")))))))</f>
        <v/>
      </c>
      <c r="D1159" s="100"/>
      <c r="E1159" s="78" t="str">
        <f>IF(C1159="","",IFERROR(VLOOKUP(C1159,parametros!$A$11:$E$15,5,0),""))</f>
        <v/>
      </c>
      <c r="F1159" s="79" t="str">
        <f t="shared" si="92"/>
        <v/>
      </c>
      <c r="G1159" s="101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8"/>
      <c r="U1159" s="218" t="str">
        <f t="shared" si="96"/>
        <v/>
      </c>
      <c r="V1159" s="216" t="s">
        <v>47</v>
      </c>
      <c r="W1159" s="102" t="s">
        <v>167</v>
      </c>
      <c r="X1159" s="102" t="s">
        <v>168</v>
      </c>
      <c r="Y1159" s="103" t="s">
        <v>169</v>
      </c>
      <c r="Z1159" s="103" t="s">
        <v>170</v>
      </c>
      <c r="AA1159" s="103" t="s">
        <v>47</v>
      </c>
      <c r="AB1159" s="103" t="s">
        <v>171</v>
      </c>
      <c r="AC1159" s="104" t="s">
        <v>172</v>
      </c>
    </row>
    <row r="1160" spans="1:29" ht="25.5" customHeight="1" x14ac:dyDescent="0.35">
      <c r="A1160" s="188"/>
      <c r="B1160" s="190"/>
      <c r="C1160" s="99" t="str">
        <f>IF(B1160="","",IF(NOT(ISNUMBER(B1160)),"DATA_PC invalida",IF(AND(ISNUMBER(parametros!$C$2),ISNUMBER(parametros!$D$2),B1160&gt;=parametros!$C$2,B1160&lt;=parametros!$D$2),"C0",IF(AND(ISNUMBER(parametros!$C$3),ISNUMBER(parametros!$D$3),B1160&gt;=parametros!$C$3,B1160&lt;=parametros!$D$3),"C1",IF(AND(ISNUMBER(parametros!$C$4),ISNUMBER(parametros!$D$4),B1160&gt;=parametros!$C$4,B1160&lt;=parametros!$D$4),"C2",IF(AND(ISNUMBER(parametros!$C$5),ISNUMBER(parametros!$D$5),B1160&gt;=parametros!$C$5,B1160&lt;=parametros!$D$5),"C3",IF(AND(ISNUMBER(parametros!$C$6),ISNUMBER(parametros!$D$6),B1160&gt;=parametros!$C$6,B1160&lt;=parametros!$D$6),"C4","Fora dos ciclos")))))))</f>
        <v/>
      </c>
      <c r="D1160" s="100"/>
      <c r="E1160" s="78" t="str">
        <f>IF(C1160="","",IFERROR(VLOOKUP(C1160,parametros!$A$11:$E$15,5,0),""))</f>
        <v/>
      </c>
      <c r="F1160" s="79" t="str">
        <f t="shared" si="92"/>
        <v/>
      </c>
      <c r="G1160" s="101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8"/>
      <c r="U1160" s="218" t="str">
        <f t="shared" si="96"/>
        <v/>
      </c>
      <c r="V1160" s="216" t="s">
        <v>47</v>
      </c>
      <c r="W1160" s="102" t="s">
        <v>167</v>
      </c>
      <c r="X1160" s="102" t="s">
        <v>168</v>
      </c>
      <c r="Y1160" s="103" t="s">
        <v>169</v>
      </c>
      <c r="Z1160" s="103" t="s">
        <v>170</v>
      </c>
      <c r="AA1160" s="103" t="s">
        <v>47</v>
      </c>
      <c r="AB1160" s="103" t="s">
        <v>171</v>
      </c>
      <c r="AC1160" s="104" t="s">
        <v>172</v>
      </c>
    </row>
    <row r="1161" spans="1:29" ht="25.5" customHeight="1" x14ac:dyDescent="0.35">
      <c r="A1161" s="188"/>
      <c r="B1161" s="190"/>
      <c r="C1161" s="99" t="str">
        <f>IF(B1161="","",IF(NOT(ISNUMBER(B1161)),"DATA_PC invalida",IF(AND(ISNUMBER(parametros!$C$2),ISNUMBER(parametros!$D$2),B1161&gt;=parametros!$C$2,B1161&lt;=parametros!$D$2),"C0",IF(AND(ISNUMBER(parametros!$C$3),ISNUMBER(parametros!$D$3),B1161&gt;=parametros!$C$3,B1161&lt;=parametros!$D$3),"C1",IF(AND(ISNUMBER(parametros!$C$4),ISNUMBER(parametros!$D$4),B1161&gt;=parametros!$C$4,B1161&lt;=parametros!$D$4),"C2",IF(AND(ISNUMBER(parametros!$C$5),ISNUMBER(parametros!$D$5),B1161&gt;=parametros!$C$5,B1161&lt;=parametros!$D$5),"C3",IF(AND(ISNUMBER(parametros!$C$6),ISNUMBER(parametros!$D$6),B1161&gt;=parametros!$C$6,B1161&lt;=parametros!$D$6),"C4","Fora dos ciclos")))))))</f>
        <v/>
      </c>
      <c r="D1161" s="100"/>
      <c r="E1161" s="78" t="str">
        <f>IF(C1161="","",IFERROR(VLOOKUP(C1161,parametros!$A$11:$E$15,5,0),""))</f>
        <v/>
      </c>
      <c r="F1161" s="79" t="str">
        <f t="shared" si="92"/>
        <v/>
      </c>
      <c r="G1161" s="101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8"/>
      <c r="U1161" s="218" t="str">
        <f t="shared" si="96"/>
        <v/>
      </c>
      <c r="V1161" s="216" t="s">
        <v>47</v>
      </c>
      <c r="W1161" s="102" t="s">
        <v>167</v>
      </c>
      <c r="X1161" s="102" t="s">
        <v>168</v>
      </c>
      <c r="Y1161" s="103" t="s">
        <v>169</v>
      </c>
      <c r="Z1161" s="103" t="s">
        <v>170</v>
      </c>
      <c r="AA1161" s="103" t="s">
        <v>47</v>
      </c>
      <c r="AB1161" s="103" t="s">
        <v>171</v>
      </c>
      <c r="AC1161" s="104" t="s">
        <v>172</v>
      </c>
    </row>
    <row r="1162" spans="1:29" ht="25.5" customHeight="1" x14ac:dyDescent="0.35">
      <c r="A1162" s="188"/>
      <c r="B1162" s="190"/>
      <c r="C1162" s="99" t="str">
        <f>IF(B1162="","",IF(NOT(ISNUMBER(B1162)),"DATA_PC invalida",IF(AND(ISNUMBER(parametros!$C$2),ISNUMBER(parametros!$D$2),B1162&gt;=parametros!$C$2,B1162&lt;=parametros!$D$2),"C0",IF(AND(ISNUMBER(parametros!$C$3),ISNUMBER(parametros!$D$3),B1162&gt;=parametros!$C$3,B1162&lt;=parametros!$D$3),"C1",IF(AND(ISNUMBER(parametros!$C$4),ISNUMBER(parametros!$D$4),B1162&gt;=parametros!$C$4,B1162&lt;=parametros!$D$4),"C2",IF(AND(ISNUMBER(parametros!$C$5),ISNUMBER(parametros!$D$5),B1162&gt;=parametros!$C$5,B1162&lt;=parametros!$D$5),"C3",IF(AND(ISNUMBER(parametros!$C$6),ISNUMBER(parametros!$D$6),B1162&gt;=parametros!$C$6,B1162&lt;=parametros!$D$6),"C4","Fora dos ciclos")))))))</f>
        <v/>
      </c>
      <c r="D1162" s="100"/>
      <c r="E1162" s="78" t="str">
        <f>IF(C1162="","",IFERROR(VLOOKUP(C1162,parametros!$A$11:$E$15,5,0),""))</f>
        <v/>
      </c>
      <c r="F1162" s="79" t="str">
        <f t="shared" si="92"/>
        <v/>
      </c>
      <c r="G1162" s="101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8"/>
      <c r="U1162" s="218" t="str">
        <f t="shared" si="96"/>
        <v/>
      </c>
      <c r="V1162" s="216" t="s">
        <v>47</v>
      </c>
      <c r="W1162" s="102" t="s">
        <v>167</v>
      </c>
      <c r="X1162" s="102" t="s">
        <v>168</v>
      </c>
      <c r="Y1162" s="103" t="s">
        <v>169</v>
      </c>
      <c r="Z1162" s="103" t="s">
        <v>170</v>
      </c>
      <c r="AA1162" s="103" t="s">
        <v>47</v>
      </c>
      <c r="AB1162" s="103" t="s">
        <v>171</v>
      </c>
      <c r="AC1162" s="104" t="s">
        <v>172</v>
      </c>
    </row>
    <row r="1163" spans="1:29" ht="25.5" customHeight="1" x14ac:dyDescent="0.35">
      <c r="A1163" s="188"/>
      <c r="B1163" s="190"/>
      <c r="C1163" s="99" t="str">
        <f>IF(B1163="","",IF(NOT(ISNUMBER(B1163)),"DATA_PC invalida",IF(AND(ISNUMBER(parametros!$C$2),ISNUMBER(parametros!$D$2),B1163&gt;=parametros!$C$2,B1163&lt;=parametros!$D$2),"C0",IF(AND(ISNUMBER(parametros!$C$3),ISNUMBER(parametros!$D$3),B1163&gt;=parametros!$C$3,B1163&lt;=parametros!$D$3),"C1",IF(AND(ISNUMBER(parametros!$C$4),ISNUMBER(parametros!$D$4),B1163&gt;=parametros!$C$4,B1163&lt;=parametros!$D$4),"C2",IF(AND(ISNUMBER(parametros!$C$5),ISNUMBER(parametros!$D$5),B1163&gt;=parametros!$C$5,B1163&lt;=parametros!$D$5),"C3",IF(AND(ISNUMBER(parametros!$C$6),ISNUMBER(parametros!$D$6),B1163&gt;=parametros!$C$6,B1163&lt;=parametros!$D$6),"C4","Fora dos ciclos")))))))</f>
        <v/>
      </c>
      <c r="D1163" s="100"/>
      <c r="E1163" s="78" t="str">
        <f>IF(C1163="","",IFERROR(VLOOKUP(C1163,parametros!$A$11:$E$15,5,0),""))</f>
        <v/>
      </c>
      <c r="F1163" s="79" t="str">
        <f t="shared" si="92"/>
        <v/>
      </c>
      <c r="G1163" s="101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8"/>
      <c r="U1163" s="218" t="str">
        <f t="shared" si="96"/>
        <v/>
      </c>
      <c r="V1163" s="216" t="s">
        <v>47</v>
      </c>
      <c r="W1163" s="102" t="s">
        <v>167</v>
      </c>
      <c r="X1163" s="102" t="s">
        <v>168</v>
      </c>
      <c r="Y1163" s="103" t="s">
        <v>169</v>
      </c>
      <c r="Z1163" s="103" t="s">
        <v>170</v>
      </c>
      <c r="AA1163" s="103" t="s">
        <v>47</v>
      </c>
      <c r="AB1163" s="103" t="s">
        <v>171</v>
      </c>
      <c r="AC1163" s="104" t="s">
        <v>172</v>
      </c>
    </row>
    <row r="1164" spans="1:29" ht="25.5" customHeight="1" x14ac:dyDescent="0.35">
      <c r="A1164" s="188"/>
      <c r="B1164" s="190"/>
      <c r="C1164" s="99" t="str">
        <f>IF(B1164="","",IF(NOT(ISNUMBER(B1164)),"DATA_PC invalida",IF(AND(ISNUMBER(parametros!$C$2),ISNUMBER(parametros!$D$2),B1164&gt;=parametros!$C$2,B1164&lt;=parametros!$D$2),"C0",IF(AND(ISNUMBER(parametros!$C$3),ISNUMBER(parametros!$D$3),B1164&gt;=parametros!$C$3,B1164&lt;=parametros!$D$3),"C1",IF(AND(ISNUMBER(parametros!$C$4),ISNUMBER(parametros!$D$4),B1164&gt;=parametros!$C$4,B1164&lt;=parametros!$D$4),"C2",IF(AND(ISNUMBER(parametros!$C$5),ISNUMBER(parametros!$D$5),B1164&gt;=parametros!$C$5,B1164&lt;=parametros!$D$5),"C3",IF(AND(ISNUMBER(parametros!$C$6),ISNUMBER(parametros!$D$6),B1164&gt;=parametros!$C$6,B1164&lt;=parametros!$D$6),"C4","Fora dos ciclos")))))))</f>
        <v/>
      </c>
      <c r="D1164" s="100"/>
      <c r="E1164" s="78" t="str">
        <f>IF(C1164="","",IFERROR(VLOOKUP(C1164,parametros!$A$11:$E$15,5,0),""))</f>
        <v/>
      </c>
      <c r="F1164" s="79" t="str">
        <f t="shared" si="92"/>
        <v/>
      </c>
      <c r="G1164" s="101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8"/>
      <c r="U1164" s="218" t="str">
        <f t="shared" si="96"/>
        <v/>
      </c>
      <c r="V1164" s="216" t="s">
        <v>47</v>
      </c>
      <c r="W1164" s="102" t="s">
        <v>167</v>
      </c>
      <c r="X1164" s="102" t="s">
        <v>168</v>
      </c>
      <c r="Y1164" s="103" t="s">
        <v>169</v>
      </c>
      <c r="Z1164" s="103" t="s">
        <v>170</v>
      </c>
      <c r="AA1164" s="103" t="s">
        <v>47</v>
      </c>
      <c r="AB1164" s="103" t="s">
        <v>171</v>
      </c>
      <c r="AC1164" s="104" t="s">
        <v>172</v>
      </c>
    </row>
    <row r="1165" spans="1:29" ht="25.5" customHeight="1" x14ac:dyDescent="0.35">
      <c r="A1165" s="188"/>
      <c r="B1165" s="190"/>
      <c r="C1165" s="99" t="str">
        <f>IF(B1165="","",IF(NOT(ISNUMBER(B1165)),"DATA_PC invalida",IF(AND(ISNUMBER(parametros!$C$2),ISNUMBER(parametros!$D$2),B1165&gt;=parametros!$C$2,B1165&lt;=parametros!$D$2),"C0",IF(AND(ISNUMBER(parametros!$C$3),ISNUMBER(parametros!$D$3),B1165&gt;=parametros!$C$3,B1165&lt;=parametros!$D$3),"C1",IF(AND(ISNUMBER(parametros!$C$4),ISNUMBER(parametros!$D$4),B1165&gt;=parametros!$C$4,B1165&lt;=parametros!$D$4),"C2",IF(AND(ISNUMBER(parametros!$C$5),ISNUMBER(parametros!$D$5),B1165&gt;=parametros!$C$5,B1165&lt;=parametros!$D$5),"C3",IF(AND(ISNUMBER(parametros!$C$6),ISNUMBER(parametros!$D$6),B1165&gt;=parametros!$C$6,B1165&lt;=parametros!$D$6),"C4","Fora dos ciclos")))))))</f>
        <v/>
      </c>
      <c r="D1165" s="100"/>
      <c r="E1165" s="78" t="str">
        <f>IF(C1165="","",IFERROR(VLOOKUP(C1165,parametros!$A$11:$E$15,5,0),""))</f>
        <v/>
      </c>
      <c r="F1165" s="79" t="str">
        <f t="shared" si="92"/>
        <v/>
      </c>
      <c r="G1165" s="101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8"/>
      <c r="U1165" s="218" t="str">
        <f t="shared" si="96"/>
        <v/>
      </c>
      <c r="V1165" s="216" t="s">
        <v>47</v>
      </c>
      <c r="W1165" s="102" t="s">
        <v>167</v>
      </c>
      <c r="X1165" s="102" t="s">
        <v>168</v>
      </c>
      <c r="Y1165" s="103" t="s">
        <v>169</v>
      </c>
      <c r="Z1165" s="103" t="s">
        <v>170</v>
      </c>
      <c r="AA1165" s="103" t="s">
        <v>47</v>
      </c>
      <c r="AB1165" s="103" t="s">
        <v>171</v>
      </c>
      <c r="AC1165" s="104" t="s">
        <v>172</v>
      </c>
    </row>
    <row r="1166" spans="1:29" ht="25.5" customHeight="1" x14ac:dyDescent="0.35">
      <c r="A1166" s="188"/>
      <c r="B1166" s="190"/>
      <c r="C1166" s="99" t="str">
        <f>IF(B1166="","",IF(NOT(ISNUMBER(B1166)),"DATA_PC invalida",IF(AND(ISNUMBER(parametros!$C$2),ISNUMBER(parametros!$D$2),B1166&gt;=parametros!$C$2,B1166&lt;=parametros!$D$2),"C0",IF(AND(ISNUMBER(parametros!$C$3),ISNUMBER(parametros!$D$3),B1166&gt;=parametros!$C$3,B1166&lt;=parametros!$D$3),"C1",IF(AND(ISNUMBER(parametros!$C$4),ISNUMBER(parametros!$D$4),B1166&gt;=parametros!$C$4,B1166&lt;=parametros!$D$4),"C2",IF(AND(ISNUMBER(parametros!$C$5),ISNUMBER(parametros!$D$5),B1166&gt;=parametros!$C$5,B1166&lt;=parametros!$D$5),"C3",IF(AND(ISNUMBER(parametros!$C$6),ISNUMBER(parametros!$D$6),B1166&gt;=parametros!$C$6,B1166&lt;=parametros!$D$6),"C4","Fora dos ciclos")))))))</f>
        <v/>
      </c>
      <c r="D1166" s="100"/>
      <c r="E1166" s="78" t="str">
        <f>IF(C1166="","",IFERROR(VLOOKUP(C1166,parametros!$A$11:$E$15,5,0),""))</f>
        <v/>
      </c>
      <c r="F1166" s="79" t="str">
        <f t="shared" si="92"/>
        <v/>
      </c>
      <c r="G1166" s="101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8"/>
      <c r="U1166" s="218" t="str">
        <f t="shared" si="96"/>
        <v/>
      </c>
      <c r="V1166" s="216" t="s">
        <v>47</v>
      </c>
      <c r="W1166" s="102" t="s">
        <v>167</v>
      </c>
      <c r="X1166" s="102" t="s">
        <v>168</v>
      </c>
      <c r="Y1166" s="103" t="s">
        <v>169</v>
      </c>
      <c r="Z1166" s="103" t="s">
        <v>170</v>
      </c>
      <c r="AA1166" s="103" t="s">
        <v>47</v>
      </c>
      <c r="AB1166" s="103" t="s">
        <v>171</v>
      </c>
      <c r="AC1166" s="104" t="s">
        <v>172</v>
      </c>
    </row>
    <row r="1167" spans="1:29" ht="25.5" customHeight="1" x14ac:dyDescent="0.35">
      <c r="A1167" s="188"/>
      <c r="B1167" s="190"/>
      <c r="C1167" s="99" t="str">
        <f>IF(B1167="","",IF(NOT(ISNUMBER(B1167)),"DATA_PC invalida",IF(AND(ISNUMBER(parametros!$C$2),ISNUMBER(parametros!$D$2),B1167&gt;=parametros!$C$2,B1167&lt;=parametros!$D$2),"C0",IF(AND(ISNUMBER(parametros!$C$3),ISNUMBER(parametros!$D$3),B1167&gt;=parametros!$C$3,B1167&lt;=parametros!$D$3),"C1",IF(AND(ISNUMBER(parametros!$C$4),ISNUMBER(parametros!$D$4),B1167&gt;=parametros!$C$4,B1167&lt;=parametros!$D$4),"C2",IF(AND(ISNUMBER(parametros!$C$5),ISNUMBER(parametros!$D$5),B1167&gt;=parametros!$C$5,B1167&lt;=parametros!$D$5),"C3",IF(AND(ISNUMBER(parametros!$C$6),ISNUMBER(parametros!$D$6),B1167&gt;=parametros!$C$6,B1167&lt;=parametros!$D$6),"C4","Fora dos ciclos")))))))</f>
        <v/>
      </c>
      <c r="D1167" s="100"/>
      <c r="E1167" s="78" t="str">
        <f>IF(C1167="","",IFERROR(VLOOKUP(C1167,parametros!$A$11:$E$15,5,0),""))</f>
        <v/>
      </c>
      <c r="F1167" s="79" t="str">
        <f t="shared" si="92"/>
        <v/>
      </c>
      <c r="G1167" s="101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8"/>
      <c r="U1167" s="218" t="str">
        <f t="shared" si="96"/>
        <v/>
      </c>
      <c r="V1167" s="216" t="s">
        <v>47</v>
      </c>
      <c r="W1167" s="102" t="s">
        <v>167</v>
      </c>
      <c r="X1167" s="102" t="s">
        <v>168</v>
      </c>
      <c r="Y1167" s="103" t="s">
        <v>169</v>
      </c>
      <c r="Z1167" s="103" t="s">
        <v>170</v>
      </c>
      <c r="AA1167" s="103" t="s">
        <v>47</v>
      </c>
      <c r="AB1167" s="103" t="s">
        <v>171</v>
      </c>
      <c r="AC1167" s="104" t="s">
        <v>172</v>
      </c>
    </row>
    <row r="1168" spans="1:29" ht="25.5" customHeight="1" x14ac:dyDescent="0.35">
      <c r="A1168" s="188"/>
      <c r="B1168" s="190"/>
      <c r="C1168" s="99" t="str">
        <f>IF(B1168="","",IF(NOT(ISNUMBER(B1168)),"DATA_PC invalida",IF(AND(ISNUMBER(parametros!$C$2),ISNUMBER(parametros!$D$2),B1168&gt;=parametros!$C$2,B1168&lt;=parametros!$D$2),"C0",IF(AND(ISNUMBER(parametros!$C$3),ISNUMBER(parametros!$D$3),B1168&gt;=parametros!$C$3,B1168&lt;=parametros!$D$3),"C1",IF(AND(ISNUMBER(parametros!$C$4),ISNUMBER(parametros!$D$4),B1168&gt;=parametros!$C$4,B1168&lt;=parametros!$D$4),"C2",IF(AND(ISNUMBER(parametros!$C$5),ISNUMBER(parametros!$D$5),B1168&gt;=parametros!$C$5,B1168&lt;=parametros!$D$5),"C3",IF(AND(ISNUMBER(parametros!$C$6),ISNUMBER(parametros!$D$6),B1168&gt;=parametros!$C$6,B1168&lt;=parametros!$D$6),"C4","Fora dos ciclos")))))))</f>
        <v/>
      </c>
      <c r="D1168" s="100"/>
      <c r="E1168" s="78" t="str">
        <f>IF(C1168="","",IFERROR(VLOOKUP(C1168,parametros!$A$11:$E$15,5,0),""))</f>
        <v/>
      </c>
      <c r="F1168" s="79" t="str">
        <f t="shared" si="92"/>
        <v/>
      </c>
      <c r="G1168" s="101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8"/>
      <c r="U1168" s="218" t="str">
        <f t="shared" si="96"/>
        <v/>
      </c>
      <c r="V1168" s="216" t="s">
        <v>47</v>
      </c>
      <c r="W1168" s="102" t="s">
        <v>167</v>
      </c>
      <c r="X1168" s="102" t="s">
        <v>168</v>
      </c>
      <c r="Y1168" s="103" t="s">
        <v>169</v>
      </c>
      <c r="Z1168" s="103" t="s">
        <v>170</v>
      </c>
      <c r="AA1168" s="103" t="s">
        <v>47</v>
      </c>
      <c r="AB1168" s="103" t="s">
        <v>171</v>
      </c>
      <c r="AC1168" s="104" t="s">
        <v>172</v>
      </c>
    </row>
    <row r="1169" spans="1:29" ht="25.5" customHeight="1" x14ac:dyDescent="0.35">
      <c r="A1169" s="188"/>
      <c r="B1169" s="190"/>
      <c r="C1169" s="99" t="str">
        <f>IF(B1169="","",IF(NOT(ISNUMBER(B1169)),"DATA_PC invalida",IF(AND(ISNUMBER(parametros!$C$2),ISNUMBER(parametros!$D$2),B1169&gt;=parametros!$C$2,B1169&lt;=parametros!$D$2),"C0",IF(AND(ISNUMBER(parametros!$C$3),ISNUMBER(parametros!$D$3),B1169&gt;=parametros!$C$3,B1169&lt;=parametros!$D$3),"C1",IF(AND(ISNUMBER(parametros!$C$4),ISNUMBER(parametros!$D$4),B1169&gt;=parametros!$C$4,B1169&lt;=parametros!$D$4),"C2",IF(AND(ISNUMBER(parametros!$C$5),ISNUMBER(parametros!$D$5),B1169&gt;=parametros!$C$5,B1169&lt;=parametros!$D$5),"C3",IF(AND(ISNUMBER(parametros!$C$6),ISNUMBER(parametros!$D$6),B1169&gt;=parametros!$C$6,B1169&lt;=parametros!$D$6),"C4","Fora dos ciclos")))))))</f>
        <v/>
      </c>
      <c r="D1169" s="100"/>
      <c r="E1169" s="78" t="str">
        <f>IF(C1169="","",IFERROR(VLOOKUP(C1169,parametros!$A$11:$E$15,5,0),""))</f>
        <v/>
      </c>
      <c r="F1169" s="79" t="str">
        <f t="shared" si="92"/>
        <v/>
      </c>
      <c r="G1169" s="101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8"/>
      <c r="U1169" s="218" t="str">
        <f t="shared" si="96"/>
        <v/>
      </c>
      <c r="V1169" s="216" t="s">
        <v>47</v>
      </c>
      <c r="W1169" s="102" t="s">
        <v>167</v>
      </c>
      <c r="X1169" s="102" t="s">
        <v>168</v>
      </c>
      <c r="Y1169" s="103" t="s">
        <v>169</v>
      </c>
      <c r="Z1169" s="103" t="s">
        <v>170</v>
      </c>
      <c r="AA1169" s="103" t="s">
        <v>47</v>
      </c>
      <c r="AB1169" s="103" t="s">
        <v>171</v>
      </c>
      <c r="AC1169" s="104" t="s">
        <v>172</v>
      </c>
    </row>
    <row r="1170" spans="1:29" ht="25.5" customHeight="1" x14ac:dyDescent="0.35">
      <c r="A1170" s="188"/>
      <c r="B1170" s="190"/>
      <c r="C1170" s="99" t="str">
        <f>IF(B1170="","",IF(NOT(ISNUMBER(B1170)),"DATA_PC invalida",IF(AND(ISNUMBER(parametros!$C$2),ISNUMBER(parametros!$D$2),B1170&gt;=parametros!$C$2,B1170&lt;=parametros!$D$2),"C0",IF(AND(ISNUMBER(parametros!$C$3),ISNUMBER(parametros!$D$3),B1170&gt;=parametros!$C$3,B1170&lt;=parametros!$D$3),"C1",IF(AND(ISNUMBER(parametros!$C$4),ISNUMBER(parametros!$D$4),B1170&gt;=parametros!$C$4,B1170&lt;=parametros!$D$4),"C2",IF(AND(ISNUMBER(parametros!$C$5),ISNUMBER(parametros!$D$5),B1170&gt;=parametros!$C$5,B1170&lt;=parametros!$D$5),"C3",IF(AND(ISNUMBER(parametros!$C$6),ISNUMBER(parametros!$D$6),B1170&gt;=parametros!$C$6,B1170&lt;=parametros!$D$6),"C4","Fora dos ciclos")))))))</f>
        <v/>
      </c>
      <c r="D1170" s="100"/>
      <c r="E1170" s="78" t="str">
        <f>IF(C1170="","",IFERROR(VLOOKUP(C1170,parametros!$A$11:$E$15,5,0),""))</f>
        <v/>
      </c>
      <c r="F1170" s="79" t="str">
        <f t="shared" si="92"/>
        <v/>
      </c>
      <c r="G1170" s="101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8"/>
      <c r="U1170" s="218" t="str">
        <f t="shared" si="96"/>
        <v/>
      </c>
      <c r="V1170" s="216" t="s">
        <v>47</v>
      </c>
      <c r="W1170" s="102" t="s">
        <v>167</v>
      </c>
      <c r="X1170" s="102" t="s">
        <v>168</v>
      </c>
      <c r="Y1170" s="103" t="s">
        <v>169</v>
      </c>
      <c r="Z1170" s="103" t="s">
        <v>170</v>
      </c>
      <c r="AA1170" s="103" t="s">
        <v>47</v>
      </c>
      <c r="AB1170" s="103" t="s">
        <v>171</v>
      </c>
      <c r="AC1170" s="104" t="s">
        <v>172</v>
      </c>
    </row>
    <row r="1171" spans="1:29" ht="25.5" customHeight="1" x14ac:dyDescent="0.35">
      <c r="A1171" s="188"/>
      <c r="B1171" s="190"/>
      <c r="C1171" s="99" t="str">
        <f>IF(B1171="","",IF(NOT(ISNUMBER(B1171)),"DATA_PC invalida",IF(AND(ISNUMBER(parametros!$C$2),ISNUMBER(parametros!$D$2),B1171&gt;=parametros!$C$2,B1171&lt;=parametros!$D$2),"C0",IF(AND(ISNUMBER(parametros!$C$3),ISNUMBER(parametros!$D$3),B1171&gt;=parametros!$C$3,B1171&lt;=parametros!$D$3),"C1",IF(AND(ISNUMBER(parametros!$C$4),ISNUMBER(parametros!$D$4),B1171&gt;=parametros!$C$4,B1171&lt;=parametros!$D$4),"C2",IF(AND(ISNUMBER(parametros!$C$5),ISNUMBER(parametros!$D$5),B1171&gt;=parametros!$C$5,B1171&lt;=parametros!$D$5),"C3",IF(AND(ISNUMBER(parametros!$C$6),ISNUMBER(parametros!$D$6),B1171&gt;=parametros!$C$6,B1171&lt;=parametros!$D$6),"C4","Fora dos ciclos")))))))</f>
        <v/>
      </c>
      <c r="D1171" s="100"/>
      <c r="E1171" s="78" t="str">
        <f>IF(C1171="","",IFERROR(VLOOKUP(C1171,parametros!$A$11:$E$15,5,0),""))</f>
        <v/>
      </c>
      <c r="F1171" s="79" t="str">
        <f t="shared" si="92"/>
        <v/>
      </c>
      <c r="G1171" s="101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8"/>
      <c r="U1171" s="218" t="str">
        <f t="shared" si="96"/>
        <v/>
      </c>
      <c r="V1171" s="216" t="s">
        <v>47</v>
      </c>
      <c r="W1171" s="102" t="s">
        <v>167</v>
      </c>
      <c r="X1171" s="102" t="s">
        <v>168</v>
      </c>
      <c r="Y1171" s="103" t="s">
        <v>169</v>
      </c>
      <c r="Z1171" s="103" t="s">
        <v>170</v>
      </c>
      <c r="AA1171" s="103" t="s">
        <v>47</v>
      </c>
      <c r="AB1171" s="103" t="s">
        <v>171</v>
      </c>
      <c r="AC1171" s="104" t="s">
        <v>172</v>
      </c>
    </row>
    <row r="1172" spans="1:29" ht="25.5" customHeight="1" x14ac:dyDescent="0.35">
      <c r="A1172" s="188"/>
      <c r="B1172" s="190"/>
      <c r="C1172" s="99" t="str">
        <f>IF(B1172="","",IF(NOT(ISNUMBER(B1172)),"DATA_PC invalida",IF(AND(ISNUMBER(parametros!$C$2),ISNUMBER(parametros!$D$2),B1172&gt;=parametros!$C$2,B1172&lt;=parametros!$D$2),"C0",IF(AND(ISNUMBER(parametros!$C$3),ISNUMBER(parametros!$D$3),B1172&gt;=parametros!$C$3,B1172&lt;=parametros!$D$3),"C1",IF(AND(ISNUMBER(parametros!$C$4),ISNUMBER(parametros!$D$4),B1172&gt;=parametros!$C$4,B1172&lt;=parametros!$D$4),"C2",IF(AND(ISNUMBER(parametros!$C$5),ISNUMBER(parametros!$D$5),B1172&gt;=parametros!$C$5,B1172&lt;=parametros!$D$5),"C3",IF(AND(ISNUMBER(parametros!$C$6),ISNUMBER(parametros!$D$6),B1172&gt;=parametros!$C$6,B1172&lt;=parametros!$D$6),"C4","Fora dos ciclos")))))))</f>
        <v/>
      </c>
      <c r="D1172" s="100"/>
      <c r="E1172" s="78" t="str">
        <f>IF(C1172="","",IFERROR(VLOOKUP(C1172,parametros!$A$11:$E$15,5,0),""))</f>
        <v/>
      </c>
      <c r="F1172" s="79" t="str">
        <f t="shared" si="92"/>
        <v/>
      </c>
      <c r="G1172" s="101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8"/>
      <c r="U1172" s="218" t="str">
        <f t="shared" si="96"/>
        <v/>
      </c>
      <c r="V1172" s="216" t="s">
        <v>47</v>
      </c>
      <c r="W1172" s="102" t="s">
        <v>167</v>
      </c>
      <c r="X1172" s="102" t="s">
        <v>168</v>
      </c>
      <c r="Y1172" s="103" t="s">
        <v>169</v>
      </c>
      <c r="Z1172" s="103" t="s">
        <v>170</v>
      </c>
      <c r="AA1172" s="103" t="s">
        <v>47</v>
      </c>
      <c r="AB1172" s="103" t="s">
        <v>171</v>
      </c>
      <c r="AC1172" s="104" t="s">
        <v>172</v>
      </c>
    </row>
    <row r="1173" spans="1:29" ht="25.5" customHeight="1" x14ac:dyDescent="0.35">
      <c r="A1173" s="188"/>
      <c r="B1173" s="190"/>
      <c r="C1173" s="99" t="str">
        <f>IF(B1173="","",IF(NOT(ISNUMBER(B1173)),"DATA_PC invalida",IF(AND(ISNUMBER(parametros!$C$2),ISNUMBER(parametros!$D$2),B1173&gt;=parametros!$C$2,B1173&lt;=parametros!$D$2),"C0",IF(AND(ISNUMBER(parametros!$C$3),ISNUMBER(parametros!$D$3),B1173&gt;=parametros!$C$3,B1173&lt;=parametros!$D$3),"C1",IF(AND(ISNUMBER(parametros!$C$4),ISNUMBER(parametros!$D$4),B1173&gt;=parametros!$C$4,B1173&lt;=parametros!$D$4),"C2",IF(AND(ISNUMBER(parametros!$C$5),ISNUMBER(parametros!$D$5),B1173&gt;=parametros!$C$5,B1173&lt;=parametros!$D$5),"C3",IF(AND(ISNUMBER(parametros!$C$6),ISNUMBER(parametros!$D$6),B1173&gt;=parametros!$C$6,B1173&lt;=parametros!$D$6),"C4","Fora dos ciclos")))))))</f>
        <v/>
      </c>
      <c r="D1173" s="100"/>
      <c r="E1173" s="78" t="str">
        <f>IF(C1173="","",IFERROR(VLOOKUP(C1173,parametros!$A$11:$E$15,5,0),""))</f>
        <v/>
      </c>
      <c r="F1173" s="79" t="str">
        <f t="shared" si="92"/>
        <v/>
      </c>
      <c r="G1173" s="101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8"/>
      <c r="U1173" s="218" t="str">
        <f t="shared" si="96"/>
        <v/>
      </c>
      <c r="V1173" s="216" t="s">
        <v>47</v>
      </c>
      <c r="W1173" s="102" t="s">
        <v>167</v>
      </c>
      <c r="X1173" s="102" t="s">
        <v>168</v>
      </c>
      <c r="Y1173" s="103" t="s">
        <v>169</v>
      </c>
      <c r="Z1173" s="103" t="s">
        <v>170</v>
      </c>
      <c r="AA1173" s="103" t="s">
        <v>47</v>
      </c>
      <c r="AB1173" s="103" t="s">
        <v>171</v>
      </c>
      <c r="AC1173" s="104" t="s">
        <v>172</v>
      </c>
    </row>
    <row r="1174" spans="1:29" ht="25.5" customHeight="1" x14ac:dyDescent="0.35">
      <c r="A1174" s="188"/>
      <c r="B1174" s="190"/>
      <c r="C1174" s="99" t="str">
        <f>IF(B1174="","",IF(NOT(ISNUMBER(B1174)),"DATA_PC invalida",IF(AND(ISNUMBER(parametros!$C$2),ISNUMBER(parametros!$D$2),B1174&gt;=parametros!$C$2,B1174&lt;=parametros!$D$2),"C0",IF(AND(ISNUMBER(parametros!$C$3),ISNUMBER(parametros!$D$3),B1174&gt;=parametros!$C$3,B1174&lt;=parametros!$D$3),"C1",IF(AND(ISNUMBER(parametros!$C$4),ISNUMBER(parametros!$D$4),B1174&gt;=parametros!$C$4,B1174&lt;=parametros!$D$4),"C2",IF(AND(ISNUMBER(parametros!$C$5),ISNUMBER(parametros!$D$5),B1174&gt;=parametros!$C$5,B1174&lt;=parametros!$D$5),"C3",IF(AND(ISNUMBER(parametros!$C$6),ISNUMBER(parametros!$D$6),B1174&gt;=parametros!$C$6,B1174&lt;=parametros!$D$6),"C4","Fora dos ciclos")))))))</f>
        <v/>
      </c>
      <c r="D1174" s="100"/>
      <c r="E1174" s="78" t="str">
        <f>IF(C1174="","",IFERROR(VLOOKUP(C1174,parametros!$A$11:$E$15,5,0),""))</f>
        <v/>
      </c>
      <c r="F1174" s="79" t="str">
        <f t="shared" si="92"/>
        <v/>
      </c>
      <c r="G1174" s="101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8"/>
      <c r="U1174" s="218" t="str">
        <f t="shared" si="96"/>
        <v/>
      </c>
      <c r="V1174" s="216" t="s">
        <v>47</v>
      </c>
      <c r="W1174" s="102" t="s">
        <v>167</v>
      </c>
      <c r="X1174" s="102" t="s">
        <v>168</v>
      </c>
      <c r="Y1174" s="103" t="s">
        <v>169</v>
      </c>
      <c r="Z1174" s="103" t="s">
        <v>170</v>
      </c>
      <c r="AA1174" s="103" t="s">
        <v>47</v>
      </c>
      <c r="AB1174" s="103" t="s">
        <v>171</v>
      </c>
      <c r="AC1174" s="104" t="s">
        <v>172</v>
      </c>
    </row>
    <row r="1175" spans="1:29" ht="25.5" customHeight="1" x14ac:dyDescent="0.35">
      <c r="A1175" s="188"/>
      <c r="B1175" s="190"/>
      <c r="C1175" s="99" t="str">
        <f>IF(B1175="","",IF(NOT(ISNUMBER(B1175)),"DATA_PC invalida",IF(AND(ISNUMBER(parametros!$C$2),ISNUMBER(parametros!$D$2),B1175&gt;=parametros!$C$2,B1175&lt;=parametros!$D$2),"C0",IF(AND(ISNUMBER(parametros!$C$3),ISNUMBER(parametros!$D$3),B1175&gt;=parametros!$C$3,B1175&lt;=parametros!$D$3),"C1",IF(AND(ISNUMBER(parametros!$C$4),ISNUMBER(parametros!$D$4),B1175&gt;=parametros!$C$4,B1175&lt;=parametros!$D$4),"C2",IF(AND(ISNUMBER(parametros!$C$5),ISNUMBER(parametros!$D$5),B1175&gt;=parametros!$C$5,B1175&lt;=parametros!$D$5),"C3",IF(AND(ISNUMBER(parametros!$C$6),ISNUMBER(parametros!$D$6),B1175&gt;=parametros!$C$6,B1175&lt;=parametros!$D$6),"C4","Fora dos ciclos")))))))</f>
        <v/>
      </c>
      <c r="D1175" s="100"/>
      <c r="E1175" s="78" t="str">
        <f>IF(C1175="","",IFERROR(VLOOKUP(C1175,parametros!$A$11:$E$15,5,0),""))</f>
        <v/>
      </c>
      <c r="F1175" s="79" t="str">
        <f t="shared" si="92"/>
        <v/>
      </c>
      <c r="G1175" s="101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8"/>
      <c r="U1175" s="218" t="str">
        <f t="shared" si="96"/>
        <v/>
      </c>
      <c r="V1175" s="216" t="s">
        <v>47</v>
      </c>
      <c r="W1175" s="102" t="s">
        <v>167</v>
      </c>
      <c r="X1175" s="102" t="s">
        <v>168</v>
      </c>
      <c r="Y1175" s="103" t="s">
        <v>169</v>
      </c>
      <c r="Z1175" s="103" t="s">
        <v>170</v>
      </c>
      <c r="AA1175" s="103" t="s">
        <v>47</v>
      </c>
      <c r="AB1175" s="103" t="s">
        <v>171</v>
      </c>
      <c r="AC1175" s="104" t="s">
        <v>172</v>
      </c>
    </row>
    <row r="1176" spans="1:29" ht="25.5" customHeight="1" x14ac:dyDescent="0.35">
      <c r="A1176" s="188"/>
      <c r="B1176" s="190"/>
      <c r="C1176" s="99" t="str">
        <f>IF(B1176="","",IF(NOT(ISNUMBER(B1176)),"DATA_PC invalida",IF(AND(ISNUMBER(parametros!$C$2),ISNUMBER(parametros!$D$2),B1176&gt;=parametros!$C$2,B1176&lt;=parametros!$D$2),"C0",IF(AND(ISNUMBER(parametros!$C$3),ISNUMBER(parametros!$D$3),B1176&gt;=parametros!$C$3,B1176&lt;=parametros!$D$3),"C1",IF(AND(ISNUMBER(parametros!$C$4),ISNUMBER(parametros!$D$4),B1176&gt;=parametros!$C$4,B1176&lt;=parametros!$D$4),"C2",IF(AND(ISNUMBER(parametros!$C$5),ISNUMBER(parametros!$D$5),B1176&gt;=parametros!$C$5,B1176&lt;=parametros!$D$5),"C3",IF(AND(ISNUMBER(parametros!$C$6),ISNUMBER(parametros!$D$6),B1176&gt;=parametros!$C$6,B1176&lt;=parametros!$D$6),"C4","Fora dos ciclos")))))))</f>
        <v/>
      </c>
      <c r="D1176" s="100"/>
      <c r="E1176" s="78" t="str">
        <f>IF(C1176="","",IFERROR(VLOOKUP(C1176,parametros!$A$11:$E$15,5,0),""))</f>
        <v/>
      </c>
      <c r="F1176" s="79" t="str">
        <f t="shared" si="92"/>
        <v/>
      </c>
      <c r="G1176" s="101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8"/>
      <c r="U1176" s="218" t="str">
        <f t="shared" si="96"/>
        <v/>
      </c>
      <c r="V1176" s="216" t="s">
        <v>47</v>
      </c>
      <c r="W1176" s="102" t="s">
        <v>167</v>
      </c>
      <c r="X1176" s="102" t="s">
        <v>168</v>
      </c>
      <c r="Y1176" s="103" t="s">
        <v>169</v>
      </c>
      <c r="Z1176" s="103" t="s">
        <v>170</v>
      </c>
      <c r="AA1176" s="103" t="s">
        <v>47</v>
      </c>
      <c r="AB1176" s="103" t="s">
        <v>171</v>
      </c>
      <c r="AC1176" s="104" t="s">
        <v>172</v>
      </c>
    </row>
    <row r="1177" spans="1:29" ht="25.5" customHeight="1" x14ac:dyDescent="0.35">
      <c r="A1177" s="188"/>
      <c r="B1177" s="190"/>
      <c r="C1177" s="99" t="str">
        <f>IF(B1177="","",IF(NOT(ISNUMBER(B1177)),"DATA_PC invalida",IF(AND(ISNUMBER(parametros!$C$2),ISNUMBER(parametros!$D$2),B1177&gt;=parametros!$C$2,B1177&lt;=parametros!$D$2),"C0",IF(AND(ISNUMBER(parametros!$C$3),ISNUMBER(parametros!$D$3),B1177&gt;=parametros!$C$3,B1177&lt;=parametros!$D$3),"C1",IF(AND(ISNUMBER(parametros!$C$4),ISNUMBER(parametros!$D$4),B1177&gt;=parametros!$C$4,B1177&lt;=parametros!$D$4),"C2",IF(AND(ISNUMBER(parametros!$C$5),ISNUMBER(parametros!$D$5),B1177&gt;=parametros!$C$5,B1177&lt;=parametros!$D$5),"C3",IF(AND(ISNUMBER(parametros!$C$6),ISNUMBER(parametros!$D$6),B1177&gt;=parametros!$C$6,B1177&lt;=parametros!$D$6),"C4","Fora dos ciclos")))))))</f>
        <v/>
      </c>
      <c r="D1177" s="100"/>
      <c r="E1177" s="78" t="str">
        <f>IF(C1177="","",IFERROR(VLOOKUP(C1177,parametros!$A$11:$E$15,5,0),""))</f>
        <v/>
      </c>
      <c r="F1177" s="79" t="str">
        <f t="shared" si="92"/>
        <v/>
      </c>
      <c r="G1177" s="101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8"/>
      <c r="U1177" s="218" t="str">
        <f t="shared" si="96"/>
        <v/>
      </c>
      <c r="V1177" s="216" t="s">
        <v>47</v>
      </c>
      <c r="W1177" s="102" t="s">
        <v>167</v>
      </c>
      <c r="X1177" s="102" t="s">
        <v>168</v>
      </c>
      <c r="Y1177" s="103" t="s">
        <v>169</v>
      </c>
      <c r="Z1177" s="103" t="s">
        <v>170</v>
      </c>
      <c r="AA1177" s="103" t="s">
        <v>47</v>
      </c>
      <c r="AB1177" s="103" t="s">
        <v>171</v>
      </c>
      <c r="AC1177" s="104" t="s">
        <v>172</v>
      </c>
    </row>
    <row r="1178" spans="1:29" ht="25.5" customHeight="1" x14ac:dyDescent="0.35">
      <c r="A1178" s="188"/>
      <c r="B1178" s="190"/>
      <c r="C1178" s="99" t="str">
        <f>IF(B1178="","",IF(NOT(ISNUMBER(B1178)),"DATA_PC invalida",IF(AND(ISNUMBER(parametros!$C$2),ISNUMBER(parametros!$D$2),B1178&gt;=parametros!$C$2,B1178&lt;=parametros!$D$2),"C0",IF(AND(ISNUMBER(parametros!$C$3),ISNUMBER(parametros!$D$3),B1178&gt;=parametros!$C$3,B1178&lt;=parametros!$D$3),"C1",IF(AND(ISNUMBER(parametros!$C$4),ISNUMBER(parametros!$D$4),B1178&gt;=parametros!$C$4,B1178&lt;=parametros!$D$4),"C2",IF(AND(ISNUMBER(parametros!$C$5),ISNUMBER(parametros!$D$5),B1178&gt;=parametros!$C$5,B1178&lt;=parametros!$D$5),"C3",IF(AND(ISNUMBER(parametros!$C$6),ISNUMBER(parametros!$D$6),B1178&gt;=parametros!$C$6,B1178&lt;=parametros!$D$6),"C4","Fora dos ciclos")))))))</f>
        <v/>
      </c>
      <c r="D1178" s="100"/>
      <c r="E1178" s="78" t="str">
        <f>IF(C1178="","",IFERROR(VLOOKUP(C1178,parametros!$A$11:$E$15,5,0),""))</f>
        <v/>
      </c>
      <c r="F1178" s="79" t="str">
        <f t="shared" si="92"/>
        <v/>
      </c>
      <c r="G1178" s="101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8"/>
      <c r="U1178" s="218" t="str">
        <f t="shared" si="96"/>
        <v/>
      </c>
      <c r="V1178" s="216" t="s">
        <v>47</v>
      </c>
      <c r="W1178" s="102" t="s">
        <v>167</v>
      </c>
      <c r="X1178" s="102" t="s">
        <v>168</v>
      </c>
      <c r="Y1178" s="103" t="s">
        <v>169</v>
      </c>
      <c r="Z1178" s="103" t="s">
        <v>170</v>
      </c>
      <c r="AA1178" s="103" t="s">
        <v>47</v>
      </c>
      <c r="AB1178" s="103" t="s">
        <v>171</v>
      </c>
      <c r="AC1178" s="104" t="s">
        <v>172</v>
      </c>
    </row>
    <row r="1179" spans="1:29" ht="25.5" customHeight="1" x14ac:dyDescent="0.35">
      <c r="A1179" s="188"/>
      <c r="B1179" s="190"/>
      <c r="C1179" s="99" t="str">
        <f>IF(B1179="","",IF(NOT(ISNUMBER(B1179)),"DATA_PC invalida",IF(AND(ISNUMBER(parametros!$C$2),ISNUMBER(parametros!$D$2),B1179&gt;=parametros!$C$2,B1179&lt;=parametros!$D$2),"C0",IF(AND(ISNUMBER(parametros!$C$3),ISNUMBER(parametros!$D$3),B1179&gt;=parametros!$C$3,B1179&lt;=parametros!$D$3),"C1",IF(AND(ISNUMBER(parametros!$C$4),ISNUMBER(parametros!$D$4),B1179&gt;=parametros!$C$4,B1179&lt;=parametros!$D$4),"C2",IF(AND(ISNUMBER(parametros!$C$5),ISNUMBER(parametros!$D$5),B1179&gt;=parametros!$C$5,B1179&lt;=parametros!$D$5),"C3",IF(AND(ISNUMBER(parametros!$C$6),ISNUMBER(parametros!$D$6),B1179&gt;=parametros!$C$6,B1179&lt;=parametros!$D$6),"C4","Fora dos ciclos")))))))</f>
        <v/>
      </c>
      <c r="D1179" s="100"/>
      <c r="E1179" s="78" t="str">
        <f>IF(C1179="","",IFERROR(VLOOKUP(C1179,parametros!$A$11:$E$15,5,0),""))</f>
        <v/>
      </c>
      <c r="F1179" s="79" t="str">
        <f t="shared" si="92"/>
        <v/>
      </c>
      <c r="G1179" s="101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8"/>
      <c r="U1179" s="218" t="str">
        <f t="shared" si="96"/>
        <v/>
      </c>
      <c r="V1179" s="216" t="s">
        <v>47</v>
      </c>
      <c r="W1179" s="102" t="s">
        <v>167</v>
      </c>
      <c r="X1179" s="102" t="s">
        <v>168</v>
      </c>
      <c r="Y1179" s="103" t="s">
        <v>169</v>
      </c>
      <c r="Z1179" s="103" t="s">
        <v>170</v>
      </c>
      <c r="AA1179" s="103" t="s">
        <v>47</v>
      </c>
      <c r="AB1179" s="103" t="s">
        <v>171</v>
      </c>
      <c r="AC1179" s="104" t="s">
        <v>172</v>
      </c>
    </row>
    <row r="1180" spans="1:29" ht="25.5" customHeight="1" x14ac:dyDescent="0.35">
      <c r="A1180" s="188"/>
      <c r="B1180" s="190"/>
      <c r="C1180" s="99" t="str">
        <f>IF(B1180="","",IF(NOT(ISNUMBER(B1180)),"DATA_PC invalida",IF(AND(ISNUMBER(parametros!$C$2),ISNUMBER(parametros!$D$2),B1180&gt;=parametros!$C$2,B1180&lt;=parametros!$D$2),"C0",IF(AND(ISNUMBER(parametros!$C$3),ISNUMBER(parametros!$D$3),B1180&gt;=parametros!$C$3,B1180&lt;=parametros!$D$3),"C1",IF(AND(ISNUMBER(parametros!$C$4),ISNUMBER(parametros!$D$4),B1180&gt;=parametros!$C$4,B1180&lt;=parametros!$D$4),"C2",IF(AND(ISNUMBER(parametros!$C$5),ISNUMBER(parametros!$D$5),B1180&gt;=parametros!$C$5,B1180&lt;=parametros!$D$5),"C3",IF(AND(ISNUMBER(parametros!$C$6),ISNUMBER(parametros!$D$6),B1180&gt;=parametros!$C$6,B1180&lt;=parametros!$D$6),"C4","Fora dos ciclos")))))))</f>
        <v/>
      </c>
      <c r="D1180" s="100"/>
      <c r="E1180" s="78" t="str">
        <f>IF(C1180="","",IFERROR(VLOOKUP(C1180,parametros!$A$11:$E$15,5,0),""))</f>
        <v/>
      </c>
      <c r="F1180" s="79" t="str">
        <f t="shared" si="92"/>
        <v/>
      </c>
      <c r="G1180" s="101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8"/>
      <c r="U1180" s="218" t="str">
        <f t="shared" si="96"/>
        <v/>
      </c>
      <c r="V1180" s="216" t="s">
        <v>47</v>
      </c>
      <c r="W1180" s="102" t="s">
        <v>167</v>
      </c>
      <c r="X1180" s="102" t="s">
        <v>168</v>
      </c>
      <c r="Y1180" s="103" t="s">
        <v>169</v>
      </c>
      <c r="Z1180" s="103" t="s">
        <v>170</v>
      </c>
      <c r="AA1180" s="103" t="s">
        <v>47</v>
      </c>
      <c r="AB1180" s="103" t="s">
        <v>171</v>
      </c>
      <c r="AC1180" s="104" t="s">
        <v>172</v>
      </c>
    </row>
    <row r="1181" spans="1:29" ht="25.5" customHeight="1" x14ac:dyDescent="0.35">
      <c r="A1181" s="188"/>
      <c r="B1181" s="190"/>
      <c r="C1181" s="99" t="str">
        <f>IF(B1181="","",IF(NOT(ISNUMBER(B1181)),"DATA_PC invalida",IF(AND(ISNUMBER(parametros!$C$2),ISNUMBER(parametros!$D$2),B1181&gt;=parametros!$C$2,B1181&lt;=parametros!$D$2),"C0",IF(AND(ISNUMBER(parametros!$C$3),ISNUMBER(parametros!$D$3),B1181&gt;=parametros!$C$3,B1181&lt;=parametros!$D$3),"C1",IF(AND(ISNUMBER(parametros!$C$4),ISNUMBER(parametros!$D$4),B1181&gt;=parametros!$C$4,B1181&lt;=parametros!$D$4),"C2",IF(AND(ISNUMBER(parametros!$C$5),ISNUMBER(parametros!$D$5),B1181&gt;=parametros!$C$5,B1181&lt;=parametros!$D$5),"C3",IF(AND(ISNUMBER(parametros!$C$6),ISNUMBER(parametros!$D$6),B1181&gt;=parametros!$C$6,B1181&lt;=parametros!$D$6),"C4","Fora dos ciclos")))))))</f>
        <v/>
      </c>
      <c r="D1181" s="100"/>
      <c r="E1181" s="78" t="str">
        <f>IF(C1181="","",IFERROR(VLOOKUP(C1181,parametros!$A$11:$E$15,5,0),""))</f>
        <v/>
      </c>
      <c r="F1181" s="79" t="str">
        <f t="shared" si="92"/>
        <v/>
      </c>
      <c r="G1181" s="101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8"/>
      <c r="U1181" s="218" t="str">
        <f t="shared" si="96"/>
        <v/>
      </c>
      <c r="V1181" s="216" t="s">
        <v>47</v>
      </c>
      <c r="W1181" s="102" t="s">
        <v>167</v>
      </c>
      <c r="X1181" s="102" t="s">
        <v>168</v>
      </c>
      <c r="Y1181" s="103" t="s">
        <v>169</v>
      </c>
      <c r="Z1181" s="103" t="s">
        <v>170</v>
      </c>
      <c r="AA1181" s="103" t="s">
        <v>47</v>
      </c>
      <c r="AB1181" s="103" t="s">
        <v>171</v>
      </c>
      <c r="AC1181" s="104" t="s">
        <v>172</v>
      </c>
    </row>
    <row r="1182" spans="1:29" ht="25.5" customHeight="1" x14ac:dyDescent="0.35">
      <c r="A1182" s="188"/>
      <c r="B1182" s="190"/>
      <c r="C1182" s="99" t="str">
        <f>IF(B1182="","",IF(NOT(ISNUMBER(B1182)),"DATA_PC invalida",IF(AND(ISNUMBER(parametros!$C$2),ISNUMBER(parametros!$D$2),B1182&gt;=parametros!$C$2,B1182&lt;=parametros!$D$2),"C0",IF(AND(ISNUMBER(parametros!$C$3),ISNUMBER(parametros!$D$3),B1182&gt;=parametros!$C$3,B1182&lt;=parametros!$D$3),"C1",IF(AND(ISNUMBER(parametros!$C$4),ISNUMBER(parametros!$D$4),B1182&gt;=parametros!$C$4,B1182&lt;=parametros!$D$4),"C2",IF(AND(ISNUMBER(parametros!$C$5),ISNUMBER(parametros!$D$5),B1182&gt;=parametros!$C$5,B1182&lt;=parametros!$D$5),"C3",IF(AND(ISNUMBER(parametros!$C$6),ISNUMBER(parametros!$D$6),B1182&gt;=parametros!$C$6,B1182&lt;=parametros!$D$6),"C4","Fora dos ciclos")))))))</f>
        <v/>
      </c>
      <c r="D1182" s="100"/>
      <c r="E1182" s="78" t="str">
        <f>IF(C1182="","",IFERROR(VLOOKUP(C1182,parametros!$A$11:$E$15,5,0),""))</f>
        <v/>
      </c>
      <c r="F1182" s="79" t="str">
        <f t="shared" si="92"/>
        <v/>
      </c>
      <c r="G1182" s="101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8"/>
      <c r="U1182" s="218" t="str">
        <f t="shared" si="96"/>
        <v/>
      </c>
      <c r="V1182" s="216" t="s">
        <v>47</v>
      </c>
      <c r="W1182" s="102" t="s">
        <v>167</v>
      </c>
      <c r="X1182" s="102" t="s">
        <v>168</v>
      </c>
      <c r="Y1182" s="103" t="s">
        <v>169</v>
      </c>
      <c r="Z1182" s="103" t="s">
        <v>170</v>
      </c>
      <c r="AA1182" s="103" t="s">
        <v>47</v>
      </c>
      <c r="AB1182" s="103" t="s">
        <v>171</v>
      </c>
      <c r="AC1182" s="104" t="s">
        <v>172</v>
      </c>
    </row>
    <row r="1183" spans="1:29" ht="25.5" customHeight="1" x14ac:dyDescent="0.35">
      <c r="A1183" s="188"/>
      <c r="B1183" s="190"/>
      <c r="C1183" s="99" t="str">
        <f>IF(B1183="","",IF(NOT(ISNUMBER(B1183)),"DATA_PC invalida",IF(AND(ISNUMBER(parametros!$C$2),ISNUMBER(parametros!$D$2),B1183&gt;=parametros!$C$2,B1183&lt;=parametros!$D$2),"C0",IF(AND(ISNUMBER(parametros!$C$3),ISNUMBER(parametros!$D$3),B1183&gt;=parametros!$C$3,B1183&lt;=parametros!$D$3),"C1",IF(AND(ISNUMBER(parametros!$C$4),ISNUMBER(parametros!$D$4),B1183&gt;=parametros!$C$4,B1183&lt;=parametros!$D$4),"C2",IF(AND(ISNUMBER(parametros!$C$5),ISNUMBER(parametros!$D$5),B1183&gt;=parametros!$C$5,B1183&lt;=parametros!$D$5),"C3",IF(AND(ISNUMBER(parametros!$C$6),ISNUMBER(parametros!$D$6),B1183&gt;=parametros!$C$6,B1183&lt;=parametros!$D$6),"C4","Fora dos ciclos")))))))</f>
        <v/>
      </c>
      <c r="D1183" s="100"/>
      <c r="E1183" s="78" t="str">
        <f>IF(C1183="","",IFERROR(VLOOKUP(C1183,parametros!$A$11:$E$15,5,0),""))</f>
        <v/>
      </c>
      <c r="F1183" s="79" t="str">
        <f t="shared" si="92"/>
        <v/>
      </c>
      <c r="G1183" s="101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8"/>
      <c r="U1183" s="218" t="str">
        <f t="shared" si="96"/>
        <v/>
      </c>
      <c r="V1183" s="216" t="s">
        <v>47</v>
      </c>
      <c r="W1183" s="102" t="s">
        <v>167</v>
      </c>
      <c r="X1183" s="102" t="s">
        <v>168</v>
      </c>
      <c r="Y1183" s="103" t="s">
        <v>169</v>
      </c>
      <c r="Z1183" s="103" t="s">
        <v>170</v>
      </c>
      <c r="AA1183" s="103" t="s">
        <v>47</v>
      </c>
      <c r="AB1183" s="103" t="s">
        <v>171</v>
      </c>
      <c r="AC1183" s="104" t="s">
        <v>172</v>
      </c>
    </row>
    <row r="1184" spans="1:29" ht="25.5" customHeight="1" x14ac:dyDescent="0.35">
      <c r="A1184" s="188"/>
      <c r="B1184" s="190"/>
      <c r="C1184" s="99" t="str">
        <f>IF(B1184="","",IF(NOT(ISNUMBER(B1184)),"DATA_PC invalida",IF(AND(ISNUMBER(parametros!$C$2),ISNUMBER(parametros!$D$2),B1184&gt;=parametros!$C$2,B1184&lt;=parametros!$D$2),"C0",IF(AND(ISNUMBER(parametros!$C$3),ISNUMBER(parametros!$D$3),B1184&gt;=parametros!$C$3,B1184&lt;=parametros!$D$3),"C1",IF(AND(ISNUMBER(parametros!$C$4),ISNUMBER(parametros!$D$4),B1184&gt;=parametros!$C$4,B1184&lt;=parametros!$D$4),"C2",IF(AND(ISNUMBER(parametros!$C$5),ISNUMBER(parametros!$D$5),B1184&gt;=parametros!$C$5,B1184&lt;=parametros!$D$5),"C3",IF(AND(ISNUMBER(parametros!$C$6),ISNUMBER(parametros!$D$6),B1184&gt;=parametros!$C$6,B1184&lt;=parametros!$D$6),"C4","Fora dos ciclos")))))))</f>
        <v/>
      </c>
      <c r="D1184" s="100"/>
      <c r="E1184" s="78" t="str">
        <f>IF(C1184="","",IFERROR(VLOOKUP(C1184,parametros!$A$11:$E$15,5,0),""))</f>
        <v/>
      </c>
      <c r="F1184" s="79" t="str">
        <f t="shared" si="92"/>
        <v/>
      </c>
      <c r="G1184" s="101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8"/>
      <c r="U1184" s="218" t="str">
        <f t="shared" si="96"/>
        <v/>
      </c>
      <c r="V1184" s="216" t="s">
        <v>47</v>
      </c>
      <c r="W1184" s="102" t="s">
        <v>167</v>
      </c>
      <c r="X1184" s="102" t="s">
        <v>168</v>
      </c>
      <c r="Y1184" s="103" t="s">
        <v>169</v>
      </c>
      <c r="Z1184" s="103" t="s">
        <v>170</v>
      </c>
      <c r="AA1184" s="103" t="s">
        <v>47</v>
      </c>
      <c r="AB1184" s="103" t="s">
        <v>171</v>
      </c>
      <c r="AC1184" s="104" t="s">
        <v>172</v>
      </c>
    </row>
    <row r="1185" spans="1:29" ht="25.5" customHeight="1" x14ac:dyDescent="0.35">
      <c r="A1185" s="188"/>
      <c r="B1185" s="190"/>
      <c r="C1185" s="99" t="str">
        <f>IF(B1185="","",IF(NOT(ISNUMBER(B1185)),"DATA_PC invalida",IF(AND(ISNUMBER(parametros!$C$2),ISNUMBER(parametros!$D$2),B1185&gt;=parametros!$C$2,B1185&lt;=parametros!$D$2),"C0",IF(AND(ISNUMBER(parametros!$C$3),ISNUMBER(parametros!$D$3),B1185&gt;=parametros!$C$3,B1185&lt;=parametros!$D$3),"C1",IF(AND(ISNUMBER(parametros!$C$4),ISNUMBER(parametros!$D$4),B1185&gt;=parametros!$C$4,B1185&lt;=parametros!$D$4),"C2",IF(AND(ISNUMBER(parametros!$C$5),ISNUMBER(parametros!$D$5),B1185&gt;=parametros!$C$5,B1185&lt;=parametros!$D$5),"C3",IF(AND(ISNUMBER(parametros!$C$6),ISNUMBER(parametros!$D$6),B1185&gt;=parametros!$C$6,B1185&lt;=parametros!$D$6),"C4","Fora dos ciclos")))))))</f>
        <v/>
      </c>
      <c r="D1185" s="100"/>
      <c r="E1185" s="78" t="str">
        <f>IF(C1185="","",IFERROR(VLOOKUP(C1185,parametros!$A$11:$E$15,5,0),""))</f>
        <v/>
      </c>
      <c r="F1185" s="79" t="str">
        <f t="shared" si="92"/>
        <v/>
      </c>
      <c r="G1185" s="101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8"/>
      <c r="U1185" s="218" t="str">
        <f t="shared" si="96"/>
        <v/>
      </c>
      <c r="V1185" s="216" t="s">
        <v>47</v>
      </c>
      <c r="W1185" s="102" t="s">
        <v>167</v>
      </c>
      <c r="X1185" s="102" t="s">
        <v>168</v>
      </c>
      <c r="Y1185" s="103" t="s">
        <v>169</v>
      </c>
      <c r="Z1185" s="103" t="s">
        <v>170</v>
      </c>
      <c r="AA1185" s="103" t="s">
        <v>47</v>
      </c>
      <c r="AB1185" s="103" t="s">
        <v>171</v>
      </c>
      <c r="AC1185" s="104" t="s">
        <v>172</v>
      </c>
    </row>
    <row r="1186" spans="1:29" ht="25.5" customHeight="1" x14ac:dyDescent="0.35">
      <c r="A1186" s="188"/>
      <c r="B1186" s="190"/>
      <c r="C1186" s="99" t="str">
        <f>IF(B1186="","",IF(NOT(ISNUMBER(B1186)),"DATA_PC invalida",IF(AND(ISNUMBER(parametros!$C$2),ISNUMBER(parametros!$D$2),B1186&gt;=parametros!$C$2,B1186&lt;=parametros!$D$2),"C0",IF(AND(ISNUMBER(parametros!$C$3),ISNUMBER(parametros!$D$3),B1186&gt;=parametros!$C$3,B1186&lt;=parametros!$D$3),"C1",IF(AND(ISNUMBER(parametros!$C$4),ISNUMBER(parametros!$D$4),B1186&gt;=parametros!$C$4,B1186&lt;=parametros!$D$4),"C2",IF(AND(ISNUMBER(parametros!$C$5),ISNUMBER(parametros!$D$5),B1186&gt;=parametros!$C$5,B1186&lt;=parametros!$D$5),"C3",IF(AND(ISNUMBER(parametros!$C$6),ISNUMBER(parametros!$D$6),B1186&gt;=parametros!$C$6,B1186&lt;=parametros!$D$6),"C4","Fora dos ciclos")))))))</f>
        <v/>
      </c>
      <c r="D1186" s="100"/>
      <c r="E1186" s="78" t="str">
        <f>IF(C1186="","",IFERROR(VLOOKUP(C1186,parametros!$A$11:$E$15,5,0),""))</f>
        <v/>
      </c>
      <c r="F1186" s="79" t="str">
        <f t="shared" si="92"/>
        <v/>
      </c>
      <c r="G1186" s="101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8"/>
      <c r="U1186" s="218" t="str">
        <f t="shared" si="96"/>
        <v/>
      </c>
      <c r="V1186" s="216" t="s">
        <v>47</v>
      </c>
      <c r="W1186" s="102" t="s">
        <v>167</v>
      </c>
      <c r="X1186" s="102" t="s">
        <v>168</v>
      </c>
      <c r="Y1186" s="103" t="s">
        <v>169</v>
      </c>
      <c r="Z1186" s="103" t="s">
        <v>170</v>
      </c>
      <c r="AA1186" s="103" t="s">
        <v>47</v>
      </c>
      <c r="AB1186" s="103" t="s">
        <v>171</v>
      </c>
      <c r="AC1186" s="104" t="s">
        <v>172</v>
      </c>
    </row>
    <row r="1187" spans="1:29" ht="25.5" customHeight="1" x14ac:dyDescent="0.35">
      <c r="A1187" s="188"/>
      <c r="B1187" s="190"/>
      <c r="C1187" s="99" t="str">
        <f>IF(B1187="","",IF(NOT(ISNUMBER(B1187)),"DATA_PC invalida",IF(AND(ISNUMBER(parametros!$C$2),ISNUMBER(parametros!$D$2),B1187&gt;=parametros!$C$2,B1187&lt;=parametros!$D$2),"C0",IF(AND(ISNUMBER(parametros!$C$3),ISNUMBER(parametros!$D$3),B1187&gt;=parametros!$C$3,B1187&lt;=parametros!$D$3),"C1",IF(AND(ISNUMBER(parametros!$C$4),ISNUMBER(parametros!$D$4),B1187&gt;=parametros!$C$4,B1187&lt;=parametros!$D$4),"C2",IF(AND(ISNUMBER(parametros!$C$5),ISNUMBER(parametros!$D$5),B1187&gt;=parametros!$C$5,B1187&lt;=parametros!$D$5),"C3",IF(AND(ISNUMBER(parametros!$C$6),ISNUMBER(parametros!$D$6),B1187&gt;=parametros!$C$6,B1187&lt;=parametros!$D$6),"C4","Fora dos ciclos")))))))</f>
        <v/>
      </c>
      <c r="D1187" s="100"/>
      <c r="E1187" s="78" t="str">
        <f>IF(C1187="","",IFERROR(VLOOKUP(C1187,parametros!$A$11:$E$15,5,0),""))</f>
        <v/>
      </c>
      <c r="F1187" s="79" t="str">
        <f t="shared" si="92"/>
        <v/>
      </c>
      <c r="G1187" s="101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8"/>
      <c r="U1187" s="218" t="str">
        <f t="shared" si="96"/>
        <v/>
      </c>
      <c r="V1187" s="216" t="s">
        <v>47</v>
      </c>
      <c r="W1187" s="102" t="s">
        <v>167</v>
      </c>
      <c r="X1187" s="102" t="s">
        <v>168</v>
      </c>
      <c r="Y1187" s="103" t="s">
        <v>169</v>
      </c>
      <c r="Z1187" s="103" t="s">
        <v>170</v>
      </c>
      <c r="AA1187" s="103" t="s">
        <v>47</v>
      </c>
      <c r="AB1187" s="103" t="s">
        <v>171</v>
      </c>
      <c r="AC1187" s="104" t="s">
        <v>172</v>
      </c>
    </row>
    <row r="1188" spans="1:29" ht="25.5" customHeight="1" x14ac:dyDescent="0.35">
      <c r="A1188" s="188"/>
      <c r="B1188" s="190"/>
      <c r="C1188" s="99" t="str">
        <f>IF(B1188="","",IF(NOT(ISNUMBER(B1188)),"DATA_PC invalida",IF(AND(ISNUMBER(parametros!$C$2),ISNUMBER(parametros!$D$2),B1188&gt;=parametros!$C$2,B1188&lt;=parametros!$D$2),"C0",IF(AND(ISNUMBER(parametros!$C$3),ISNUMBER(parametros!$D$3),B1188&gt;=parametros!$C$3,B1188&lt;=parametros!$D$3),"C1",IF(AND(ISNUMBER(parametros!$C$4),ISNUMBER(parametros!$D$4),B1188&gt;=parametros!$C$4,B1188&lt;=parametros!$D$4),"C2",IF(AND(ISNUMBER(parametros!$C$5),ISNUMBER(parametros!$D$5),B1188&gt;=parametros!$C$5,B1188&lt;=parametros!$D$5),"C3",IF(AND(ISNUMBER(parametros!$C$6),ISNUMBER(parametros!$D$6),B1188&gt;=parametros!$C$6,B1188&lt;=parametros!$D$6),"C4","Fora dos ciclos")))))))</f>
        <v/>
      </c>
      <c r="D1188" s="100"/>
      <c r="E1188" s="78" t="str">
        <f>IF(C1188="","",IFERROR(VLOOKUP(C1188,parametros!$A$11:$E$15,5,0),""))</f>
        <v/>
      </c>
      <c r="F1188" s="79" t="str">
        <f t="shared" si="92"/>
        <v/>
      </c>
      <c r="G1188" s="101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8"/>
      <c r="U1188" s="218" t="str">
        <f t="shared" si="96"/>
        <v/>
      </c>
      <c r="V1188" s="216" t="s">
        <v>47</v>
      </c>
      <c r="W1188" s="102" t="s">
        <v>167</v>
      </c>
      <c r="X1188" s="102" t="s">
        <v>168</v>
      </c>
      <c r="Y1188" s="103" t="s">
        <v>169</v>
      </c>
      <c r="Z1188" s="103" t="s">
        <v>170</v>
      </c>
      <c r="AA1188" s="103" t="s">
        <v>47</v>
      </c>
      <c r="AB1188" s="103" t="s">
        <v>171</v>
      </c>
      <c r="AC1188" s="104" t="s">
        <v>172</v>
      </c>
    </row>
    <row r="1189" spans="1:29" ht="25.5" customHeight="1" x14ac:dyDescent="0.35">
      <c r="A1189" s="188"/>
      <c r="B1189" s="190"/>
      <c r="C1189" s="99" t="str">
        <f>IF(B1189="","",IF(NOT(ISNUMBER(B1189)),"DATA_PC invalida",IF(AND(ISNUMBER(parametros!$C$2),ISNUMBER(parametros!$D$2),B1189&gt;=parametros!$C$2,B1189&lt;=parametros!$D$2),"C0",IF(AND(ISNUMBER(parametros!$C$3),ISNUMBER(parametros!$D$3),B1189&gt;=parametros!$C$3,B1189&lt;=parametros!$D$3),"C1",IF(AND(ISNUMBER(parametros!$C$4),ISNUMBER(parametros!$D$4),B1189&gt;=parametros!$C$4,B1189&lt;=parametros!$D$4),"C2",IF(AND(ISNUMBER(parametros!$C$5),ISNUMBER(parametros!$D$5),B1189&gt;=parametros!$C$5,B1189&lt;=parametros!$D$5),"C3",IF(AND(ISNUMBER(parametros!$C$6),ISNUMBER(parametros!$D$6),B1189&gt;=parametros!$C$6,B1189&lt;=parametros!$D$6),"C4","Fora dos ciclos")))))))</f>
        <v/>
      </c>
      <c r="D1189" s="100"/>
      <c r="E1189" s="78" t="str">
        <f>IF(C1189="","",IFERROR(VLOOKUP(C1189,parametros!$A$11:$E$15,5,0),""))</f>
        <v/>
      </c>
      <c r="F1189" s="79" t="str">
        <f t="shared" si="92"/>
        <v/>
      </c>
      <c r="G1189" s="101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8"/>
      <c r="U1189" s="218" t="str">
        <f t="shared" si="96"/>
        <v/>
      </c>
      <c r="V1189" s="216" t="s">
        <v>47</v>
      </c>
      <c r="W1189" s="102" t="s">
        <v>167</v>
      </c>
      <c r="X1189" s="102" t="s">
        <v>168</v>
      </c>
      <c r="Y1189" s="103" t="s">
        <v>169</v>
      </c>
      <c r="Z1189" s="103" t="s">
        <v>170</v>
      </c>
      <c r="AA1189" s="103" t="s">
        <v>47</v>
      </c>
      <c r="AB1189" s="103" t="s">
        <v>171</v>
      </c>
      <c r="AC1189" s="104" t="s">
        <v>172</v>
      </c>
    </row>
    <row r="1190" spans="1:29" ht="25.5" customHeight="1" x14ac:dyDescent="0.35">
      <c r="A1190" s="188"/>
      <c r="B1190" s="190"/>
      <c r="C1190" s="99" t="str">
        <f>IF(B1190="","",IF(NOT(ISNUMBER(B1190)),"DATA_PC invalida",IF(AND(ISNUMBER(parametros!$C$2),ISNUMBER(parametros!$D$2),B1190&gt;=parametros!$C$2,B1190&lt;=parametros!$D$2),"C0",IF(AND(ISNUMBER(parametros!$C$3),ISNUMBER(parametros!$D$3),B1190&gt;=parametros!$C$3,B1190&lt;=parametros!$D$3),"C1",IF(AND(ISNUMBER(parametros!$C$4),ISNUMBER(parametros!$D$4),B1190&gt;=parametros!$C$4,B1190&lt;=parametros!$D$4),"C2",IF(AND(ISNUMBER(parametros!$C$5),ISNUMBER(parametros!$D$5),B1190&gt;=parametros!$C$5,B1190&lt;=parametros!$D$5),"C3",IF(AND(ISNUMBER(parametros!$C$6),ISNUMBER(parametros!$D$6),B1190&gt;=parametros!$C$6,B1190&lt;=parametros!$D$6),"C4","Fora dos ciclos")))))))</f>
        <v/>
      </c>
      <c r="D1190" s="100"/>
      <c r="E1190" s="78" t="str">
        <f>IF(C1190="","",IFERROR(VLOOKUP(C1190,parametros!$A$11:$E$15,5,0),""))</f>
        <v/>
      </c>
      <c r="F1190" s="79" t="str">
        <f t="shared" si="92"/>
        <v/>
      </c>
      <c r="G1190" s="101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8"/>
      <c r="U1190" s="218" t="str">
        <f t="shared" si="96"/>
        <v/>
      </c>
      <c r="V1190" s="216" t="s">
        <v>47</v>
      </c>
      <c r="W1190" s="102" t="s">
        <v>167</v>
      </c>
      <c r="X1190" s="102" t="s">
        <v>168</v>
      </c>
      <c r="Y1190" s="103" t="s">
        <v>169</v>
      </c>
      <c r="Z1190" s="103" t="s">
        <v>170</v>
      </c>
      <c r="AA1190" s="103" t="s">
        <v>47</v>
      </c>
      <c r="AB1190" s="103" t="s">
        <v>171</v>
      </c>
      <c r="AC1190" s="104" t="s">
        <v>172</v>
      </c>
    </row>
    <row r="1191" spans="1:29" ht="25.5" customHeight="1" x14ac:dyDescent="0.35">
      <c r="A1191" s="188"/>
      <c r="B1191" s="190"/>
      <c r="C1191" s="99" t="str">
        <f>IF(B1191="","",IF(NOT(ISNUMBER(B1191)),"DATA_PC invalida",IF(AND(ISNUMBER(parametros!$C$2),ISNUMBER(parametros!$D$2),B1191&gt;=parametros!$C$2,B1191&lt;=parametros!$D$2),"C0",IF(AND(ISNUMBER(parametros!$C$3),ISNUMBER(parametros!$D$3),B1191&gt;=parametros!$C$3,B1191&lt;=parametros!$D$3),"C1",IF(AND(ISNUMBER(parametros!$C$4),ISNUMBER(parametros!$D$4),B1191&gt;=parametros!$C$4,B1191&lt;=parametros!$D$4),"C2",IF(AND(ISNUMBER(parametros!$C$5),ISNUMBER(parametros!$D$5),B1191&gt;=parametros!$C$5,B1191&lt;=parametros!$D$5),"C3",IF(AND(ISNUMBER(parametros!$C$6),ISNUMBER(parametros!$D$6),B1191&gt;=parametros!$C$6,B1191&lt;=parametros!$D$6),"C4","Fora dos ciclos")))))))</f>
        <v/>
      </c>
      <c r="D1191" s="100"/>
      <c r="E1191" s="78" t="str">
        <f>IF(C1191="","",IFERROR(VLOOKUP(C1191,parametros!$A$11:$E$15,5,0),""))</f>
        <v/>
      </c>
      <c r="F1191" s="79" t="str">
        <f t="shared" si="92"/>
        <v/>
      </c>
      <c r="G1191" s="101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8"/>
      <c r="U1191" s="218" t="str">
        <f t="shared" si="96"/>
        <v/>
      </c>
      <c r="V1191" s="216" t="s">
        <v>47</v>
      </c>
      <c r="W1191" s="102" t="s">
        <v>167</v>
      </c>
      <c r="X1191" s="102" t="s">
        <v>168</v>
      </c>
      <c r="Y1191" s="103" t="s">
        <v>169</v>
      </c>
      <c r="Z1191" s="103" t="s">
        <v>170</v>
      </c>
      <c r="AA1191" s="103" t="s">
        <v>47</v>
      </c>
      <c r="AB1191" s="103" t="s">
        <v>171</v>
      </c>
      <c r="AC1191" s="104" t="s">
        <v>172</v>
      </c>
    </row>
    <row r="1192" spans="1:29" ht="25.5" customHeight="1" x14ac:dyDescent="0.35">
      <c r="A1192" s="188"/>
      <c r="B1192" s="190"/>
      <c r="C1192" s="99" t="str">
        <f>IF(B1192="","",IF(NOT(ISNUMBER(B1192)),"DATA_PC invalida",IF(AND(ISNUMBER(parametros!$C$2),ISNUMBER(parametros!$D$2),B1192&gt;=parametros!$C$2,B1192&lt;=parametros!$D$2),"C0",IF(AND(ISNUMBER(parametros!$C$3),ISNUMBER(parametros!$D$3),B1192&gt;=parametros!$C$3,B1192&lt;=parametros!$D$3),"C1",IF(AND(ISNUMBER(parametros!$C$4),ISNUMBER(parametros!$D$4),B1192&gt;=parametros!$C$4,B1192&lt;=parametros!$D$4),"C2",IF(AND(ISNUMBER(parametros!$C$5),ISNUMBER(parametros!$D$5),B1192&gt;=parametros!$C$5,B1192&lt;=parametros!$D$5),"C3",IF(AND(ISNUMBER(parametros!$C$6),ISNUMBER(parametros!$D$6),B1192&gt;=parametros!$C$6,B1192&lt;=parametros!$D$6),"C4","Fora dos ciclos")))))))</f>
        <v/>
      </c>
      <c r="D1192" s="100"/>
      <c r="E1192" s="78" t="str">
        <f>IF(C1192="","",IFERROR(VLOOKUP(C1192,parametros!$A$11:$E$15,5,0),""))</f>
        <v/>
      </c>
      <c r="F1192" s="79" t="str">
        <f t="shared" si="92"/>
        <v/>
      </c>
      <c r="G1192" s="101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8"/>
      <c r="U1192" s="218" t="str">
        <f t="shared" si="96"/>
        <v/>
      </c>
      <c r="V1192" s="216" t="s">
        <v>47</v>
      </c>
      <c r="W1192" s="102" t="s">
        <v>167</v>
      </c>
      <c r="X1192" s="102" t="s">
        <v>168</v>
      </c>
      <c r="Y1192" s="103" t="s">
        <v>169</v>
      </c>
      <c r="Z1192" s="103" t="s">
        <v>170</v>
      </c>
      <c r="AA1192" s="103" t="s">
        <v>47</v>
      </c>
      <c r="AB1192" s="103" t="s">
        <v>171</v>
      </c>
      <c r="AC1192" s="104" t="s">
        <v>172</v>
      </c>
    </row>
    <row r="1193" spans="1:29" ht="25.5" customHeight="1" x14ac:dyDescent="0.35">
      <c r="A1193" s="188"/>
      <c r="B1193" s="190"/>
      <c r="C1193" s="99" t="str">
        <f>IF(B1193="","",IF(NOT(ISNUMBER(B1193)),"DATA_PC invalida",IF(AND(ISNUMBER(parametros!$C$2),ISNUMBER(parametros!$D$2),B1193&gt;=parametros!$C$2,B1193&lt;=parametros!$D$2),"C0",IF(AND(ISNUMBER(parametros!$C$3),ISNUMBER(parametros!$D$3),B1193&gt;=parametros!$C$3,B1193&lt;=parametros!$D$3),"C1",IF(AND(ISNUMBER(parametros!$C$4),ISNUMBER(parametros!$D$4),B1193&gt;=parametros!$C$4,B1193&lt;=parametros!$D$4),"C2",IF(AND(ISNUMBER(parametros!$C$5),ISNUMBER(parametros!$D$5),B1193&gt;=parametros!$C$5,B1193&lt;=parametros!$D$5),"C3",IF(AND(ISNUMBER(parametros!$C$6),ISNUMBER(parametros!$D$6),B1193&gt;=parametros!$C$6,B1193&lt;=parametros!$D$6),"C4","Fora dos ciclos")))))))</f>
        <v/>
      </c>
      <c r="D1193" s="100"/>
      <c r="E1193" s="78" t="str">
        <f>IF(C1193="","",IFERROR(VLOOKUP(C1193,parametros!$A$11:$E$15,5,0),""))</f>
        <v/>
      </c>
      <c r="F1193" s="79" t="str">
        <f t="shared" si="92"/>
        <v/>
      </c>
      <c r="G1193" s="101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8"/>
      <c r="U1193" s="218" t="str">
        <f t="shared" si="96"/>
        <v/>
      </c>
      <c r="V1193" s="216" t="s">
        <v>47</v>
      </c>
      <c r="W1193" s="102" t="s">
        <v>167</v>
      </c>
      <c r="X1193" s="102" t="s">
        <v>168</v>
      </c>
      <c r="Y1193" s="103" t="s">
        <v>169</v>
      </c>
      <c r="Z1193" s="103" t="s">
        <v>170</v>
      </c>
      <c r="AA1193" s="103" t="s">
        <v>47</v>
      </c>
      <c r="AB1193" s="103" t="s">
        <v>171</v>
      </c>
      <c r="AC1193" s="104" t="s">
        <v>172</v>
      </c>
    </row>
    <row r="1194" spans="1:29" ht="25.5" customHeight="1" x14ac:dyDescent="0.35">
      <c r="A1194" s="188"/>
      <c r="B1194" s="190"/>
      <c r="C1194" s="99" t="str">
        <f>IF(B1194="","",IF(NOT(ISNUMBER(B1194)),"DATA_PC invalida",IF(AND(ISNUMBER(parametros!$C$2),ISNUMBER(parametros!$D$2),B1194&gt;=parametros!$C$2,B1194&lt;=parametros!$D$2),"C0",IF(AND(ISNUMBER(parametros!$C$3),ISNUMBER(parametros!$D$3),B1194&gt;=parametros!$C$3,B1194&lt;=parametros!$D$3),"C1",IF(AND(ISNUMBER(parametros!$C$4),ISNUMBER(parametros!$D$4),B1194&gt;=parametros!$C$4,B1194&lt;=parametros!$D$4),"C2",IF(AND(ISNUMBER(parametros!$C$5),ISNUMBER(parametros!$D$5),B1194&gt;=parametros!$C$5,B1194&lt;=parametros!$D$5),"C3",IF(AND(ISNUMBER(parametros!$C$6),ISNUMBER(parametros!$D$6),B1194&gt;=parametros!$C$6,B1194&lt;=parametros!$D$6),"C4","Fora dos ciclos")))))))</f>
        <v/>
      </c>
      <c r="D1194" s="100"/>
      <c r="E1194" s="78" t="str">
        <f>IF(C1194="","",IFERROR(VLOOKUP(C1194,parametros!$A$11:$E$15,5,0),""))</f>
        <v/>
      </c>
      <c r="F1194" s="79" t="str">
        <f t="shared" si="92"/>
        <v/>
      </c>
      <c r="G1194" s="101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8"/>
      <c r="U1194" s="218" t="str">
        <f t="shared" si="96"/>
        <v/>
      </c>
      <c r="V1194" s="216" t="s">
        <v>47</v>
      </c>
      <c r="W1194" s="102" t="s">
        <v>167</v>
      </c>
      <c r="X1194" s="102" t="s">
        <v>168</v>
      </c>
      <c r="Y1194" s="103" t="s">
        <v>169</v>
      </c>
      <c r="Z1194" s="103" t="s">
        <v>170</v>
      </c>
      <c r="AA1194" s="103" t="s">
        <v>47</v>
      </c>
      <c r="AB1194" s="103" t="s">
        <v>171</v>
      </c>
      <c r="AC1194" s="104" t="s">
        <v>172</v>
      </c>
    </row>
    <row r="1195" spans="1:29" ht="25.5" customHeight="1" x14ac:dyDescent="0.35">
      <c r="A1195" s="188"/>
      <c r="B1195" s="190"/>
      <c r="C1195" s="99" t="str">
        <f>IF(B1195="","",IF(NOT(ISNUMBER(B1195)),"DATA_PC invalida",IF(AND(ISNUMBER(parametros!$C$2),ISNUMBER(parametros!$D$2),B1195&gt;=parametros!$C$2,B1195&lt;=parametros!$D$2),"C0",IF(AND(ISNUMBER(parametros!$C$3),ISNUMBER(parametros!$D$3),B1195&gt;=parametros!$C$3,B1195&lt;=parametros!$D$3),"C1",IF(AND(ISNUMBER(parametros!$C$4),ISNUMBER(parametros!$D$4),B1195&gt;=parametros!$C$4,B1195&lt;=parametros!$D$4),"C2",IF(AND(ISNUMBER(parametros!$C$5),ISNUMBER(parametros!$D$5),B1195&gt;=parametros!$C$5,B1195&lt;=parametros!$D$5),"C3",IF(AND(ISNUMBER(parametros!$C$6),ISNUMBER(parametros!$D$6),B1195&gt;=parametros!$C$6,B1195&lt;=parametros!$D$6),"C4","Fora dos ciclos")))))))</f>
        <v/>
      </c>
      <c r="D1195" s="100"/>
      <c r="E1195" s="78" t="str">
        <f>IF(C1195="","",IFERROR(VLOOKUP(C1195,parametros!$A$11:$E$15,5,0),""))</f>
        <v/>
      </c>
      <c r="F1195" s="79" t="str">
        <f t="shared" si="92"/>
        <v/>
      </c>
      <c r="G1195" s="101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8"/>
      <c r="U1195" s="218" t="str">
        <f t="shared" si="96"/>
        <v/>
      </c>
      <c r="V1195" s="216" t="s">
        <v>47</v>
      </c>
      <c r="W1195" s="102" t="s">
        <v>167</v>
      </c>
      <c r="X1195" s="102" t="s">
        <v>168</v>
      </c>
      <c r="Y1195" s="103" t="s">
        <v>169</v>
      </c>
      <c r="Z1195" s="103" t="s">
        <v>170</v>
      </c>
      <c r="AA1195" s="103" t="s">
        <v>47</v>
      </c>
      <c r="AB1195" s="103" t="s">
        <v>171</v>
      </c>
      <c r="AC1195" s="104" t="s">
        <v>172</v>
      </c>
    </row>
    <row r="1196" spans="1:29" ht="25.5" customHeight="1" x14ac:dyDescent="0.35">
      <c r="A1196" s="188"/>
      <c r="B1196" s="190"/>
      <c r="C1196" s="99" t="str">
        <f>IF(B1196="","",IF(NOT(ISNUMBER(B1196)),"DATA_PC invalida",IF(AND(ISNUMBER(parametros!$C$2),ISNUMBER(parametros!$D$2),B1196&gt;=parametros!$C$2,B1196&lt;=parametros!$D$2),"C0",IF(AND(ISNUMBER(parametros!$C$3),ISNUMBER(parametros!$D$3),B1196&gt;=parametros!$C$3,B1196&lt;=parametros!$D$3),"C1",IF(AND(ISNUMBER(parametros!$C$4),ISNUMBER(parametros!$D$4),B1196&gt;=parametros!$C$4,B1196&lt;=parametros!$D$4),"C2",IF(AND(ISNUMBER(parametros!$C$5),ISNUMBER(parametros!$D$5),B1196&gt;=parametros!$C$5,B1196&lt;=parametros!$D$5),"C3",IF(AND(ISNUMBER(parametros!$C$6),ISNUMBER(parametros!$D$6),B1196&gt;=parametros!$C$6,B1196&lt;=parametros!$D$6),"C4","Fora dos ciclos")))))))</f>
        <v/>
      </c>
      <c r="D1196" s="100"/>
      <c r="E1196" s="78" t="str">
        <f>IF(C1196="","",IFERROR(VLOOKUP(C1196,parametros!$A$11:$E$15,5,0),""))</f>
        <v/>
      </c>
      <c r="F1196" s="79" t="str">
        <f t="shared" si="92"/>
        <v/>
      </c>
      <c r="G1196" s="101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8"/>
      <c r="U1196" s="218" t="str">
        <f t="shared" si="96"/>
        <v/>
      </c>
      <c r="V1196" s="216" t="s">
        <v>47</v>
      </c>
      <c r="W1196" s="102" t="s">
        <v>167</v>
      </c>
      <c r="X1196" s="102" t="s">
        <v>168</v>
      </c>
      <c r="Y1196" s="103" t="s">
        <v>169</v>
      </c>
      <c r="Z1196" s="103" t="s">
        <v>170</v>
      </c>
      <c r="AA1196" s="103" t="s">
        <v>47</v>
      </c>
      <c r="AB1196" s="103" t="s">
        <v>171</v>
      </c>
      <c r="AC1196" s="104" t="s">
        <v>172</v>
      </c>
    </row>
    <row r="1197" spans="1:29" ht="25.5" customHeight="1" x14ac:dyDescent="0.35">
      <c r="A1197" s="188"/>
      <c r="B1197" s="190"/>
      <c r="C1197" s="99" t="str">
        <f>IF(B1197="","",IF(NOT(ISNUMBER(B1197)),"DATA_PC invalida",IF(AND(ISNUMBER(parametros!$C$2),ISNUMBER(parametros!$D$2),B1197&gt;=parametros!$C$2,B1197&lt;=parametros!$D$2),"C0",IF(AND(ISNUMBER(parametros!$C$3),ISNUMBER(parametros!$D$3),B1197&gt;=parametros!$C$3,B1197&lt;=parametros!$D$3),"C1",IF(AND(ISNUMBER(parametros!$C$4),ISNUMBER(parametros!$D$4),B1197&gt;=parametros!$C$4,B1197&lt;=parametros!$D$4),"C2",IF(AND(ISNUMBER(parametros!$C$5),ISNUMBER(parametros!$D$5),B1197&gt;=parametros!$C$5,B1197&lt;=parametros!$D$5),"C3",IF(AND(ISNUMBER(parametros!$C$6),ISNUMBER(parametros!$D$6),B1197&gt;=parametros!$C$6,B1197&lt;=parametros!$D$6),"C4","Fora dos ciclos")))))))</f>
        <v/>
      </c>
      <c r="D1197" s="100"/>
      <c r="E1197" s="78" t="str">
        <f>IF(C1197="","",IFERROR(VLOOKUP(C1197,parametros!$A$11:$E$15,5,0),""))</f>
        <v/>
      </c>
      <c r="F1197" s="79" t="str">
        <f t="shared" si="92"/>
        <v/>
      </c>
      <c r="G1197" s="101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8"/>
      <c r="U1197" s="218" t="str">
        <f t="shared" si="96"/>
        <v/>
      </c>
      <c r="V1197" s="216" t="s">
        <v>47</v>
      </c>
      <c r="W1197" s="102" t="s">
        <v>167</v>
      </c>
      <c r="X1197" s="102" t="s">
        <v>168</v>
      </c>
      <c r="Y1197" s="103" t="s">
        <v>169</v>
      </c>
      <c r="Z1197" s="103" t="s">
        <v>170</v>
      </c>
      <c r="AA1197" s="103" t="s">
        <v>47</v>
      </c>
      <c r="AB1197" s="103" t="s">
        <v>171</v>
      </c>
      <c r="AC1197" s="104" t="s">
        <v>172</v>
      </c>
    </row>
    <row r="1198" spans="1:29" ht="25.5" customHeight="1" x14ac:dyDescent="0.35">
      <c r="A1198" s="188"/>
      <c r="B1198" s="190"/>
      <c r="C1198" s="99" t="str">
        <f>IF(B1198="","",IF(NOT(ISNUMBER(B1198)),"DATA_PC invalida",IF(AND(ISNUMBER(parametros!$C$2),ISNUMBER(parametros!$D$2),B1198&gt;=parametros!$C$2,B1198&lt;=parametros!$D$2),"C0",IF(AND(ISNUMBER(parametros!$C$3),ISNUMBER(parametros!$D$3),B1198&gt;=parametros!$C$3,B1198&lt;=parametros!$D$3),"C1",IF(AND(ISNUMBER(parametros!$C$4),ISNUMBER(parametros!$D$4),B1198&gt;=parametros!$C$4,B1198&lt;=parametros!$D$4),"C2",IF(AND(ISNUMBER(parametros!$C$5),ISNUMBER(parametros!$D$5),B1198&gt;=parametros!$C$5,B1198&lt;=parametros!$D$5),"C3",IF(AND(ISNUMBER(parametros!$C$6),ISNUMBER(parametros!$D$6),B1198&gt;=parametros!$C$6,B1198&lt;=parametros!$D$6),"C4","Fora dos ciclos")))))))</f>
        <v/>
      </c>
      <c r="D1198" s="100"/>
      <c r="E1198" s="78" t="str">
        <f>IF(C1198="","",IFERROR(VLOOKUP(C1198,parametros!$A$11:$E$15,5,0),""))</f>
        <v/>
      </c>
      <c r="F1198" s="79" t="str">
        <f t="shared" si="92"/>
        <v/>
      </c>
      <c r="G1198" s="101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8"/>
      <c r="U1198" s="218" t="str">
        <f t="shared" si="96"/>
        <v/>
      </c>
      <c r="V1198" s="216" t="s">
        <v>47</v>
      </c>
      <c r="W1198" s="102" t="s">
        <v>167</v>
      </c>
      <c r="X1198" s="102" t="s">
        <v>168</v>
      </c>
      <c r="Y1198" s="103" t="s">
        <v>169</v>
      </c>
      <c r="Z1198" s="103" t="s">
        <v>170</v>
      </c>
      <c r="AA1198" s="103" t="s">
        <v>47</v>
      </c>
      <c r="AB1198" s="103" t="s">
        <v>171</v>
      </c>
      <c r="AC1198" s="104" t="s">
        <v>172</v>
      </c>
    </row>
    <row r="1199" spans="1:29" ht="25.5" customHeight="1" x14ac:dyDescent="0.35">
      <c r="A1199" s="188"/>
      <c r="B1199" s="190"/>
      <c r="C1199" s="99" t="str">
        <f>IF(B1199="","",IF(NOT(ISNUMBER(B1199)),"DATA_PC invalida",IF(AND(ISNUMBER(parametros!$C$2),ISNUMBER(parametros!$D$2),B1199&gt;=parametros!$C$2,B1199&lt;=parametros!$D$2),"C0",IF(AND(ISNUMBER(parametros!$C$3),ISNUMBER(parametros!$D$3),B1199&gt;=parametros!$C$3,B1199&lt;=parametros!$D$3),"C1",IF(AND(ISNUMBER(parametros!$C$4),ISNUMBER(parametros!$D$4),B1199&gt;=parametros!$C$4,B1199&lt;=parametros!$D$4),"C2",IF(AND(ISNUMBER(parametros!$C$5),ISNUMBER(parametros!$D$5),B1199&gt;=parametros!$C$5,B1199&lt;=parametros!$D$5),"C3",IF(AND(ISNUMBER(parametros!$C$6),ISNUMBER(parametros!$D$6),B1199&gt;=parametros!$C$6,B1199&lt;=parametros!$D$6),"C4","Fora dos ciclos")))))))</f>
        <v/>
      </c>
      <c r="D1199" s="100"/>
      <c r="E1199" s="78" t="str">
        <f>IF(C1199="","",IFERROR(VLOOKUP(C1199,parametros!$A$11:$E$15,5,0),""))</f>
        <v/>
      </c>
      <c r="F1199" s="79" t="str">
        <f t="shared" si="92"/>
        <v/>
      </c>
      <c r="G1199" s="101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8"/>
      <c r="U1199" s="218" t="str">
        <f t="shared" si="96"/>
        <v/>
      </c>
      <c r="V1199" s="216" t="s">
        <v>47</v>
      </c>
      <c r="W1199" s="102" t="s">
        <v>167</v>
      </c>
      <c r="X1199" s="102" t="s">
        <v>168</v>
      </c>
      <c r="Y1199" s="103" t="s">
        <v>169</v>
      </c>
      <c r="Z1199" s="103" t="s">
        <v>170</v>
      </c>
      <c r="AA1199" s="103" t="s">
        <v>47</v>
      </c>
      <c r="AB1199" s="103" t="s">
        <v>171</v>
      </c>
      <c r="AC1199" s="104" t="s">
        <v>172</v>
      </c>
    </row>
    <row r="1200" spans="1:29" ht="25.5" customHeight="1" x14ac:dyDescent="0.35">
      <c r="A1200" s="188"/>
      <c r="B1200" s="190"/>
      <c r="C1200" s="99" t="str">
        <f>IF(B1200="","",IF(NOT(ISNUMBER(B1200)),"DATA_PC invalida",IF(AND(ISNUMBER(parametros!$C$2),ISNUMBER(parametros!$D$2),B1200&gt;=parametros!$C$2,B1200&lt;=parametros!$D$2),"C0",IF(AND(ISNUMBER(parametros!$C$3),ISNUMBER(parametros!$D$3),B1200&gt;=parametros!$C$3,B1200&lt;=parametros!$D$3),"C1",IF(AND(ISNUMBER(parametros!$C$4),ISNUMBER(parametros!$D$4),B1200&gt;=parametros!$C$4,B1200&lt;=parametros!$D$4),"C2",IF(AND(ISNUMBER(parametros!$C$5),ISNUMBER(parametros!$D$5),B1200&gt;=parametros!$C$5,B1200&lt;=parametros!$D$5),"C3",IF(AND(ISNUMBER(parametros!$C$6),ISNUMBER(parametros!$D$6),B1200&gt;=parametros!$C$6,B1200&lt;=parametros!$D$6),"C4","Fora dos ciclos")))))))</f>
        <v/>
      </c>
      <c r="D1200" s="100"/>
      <c r="E1200" s="78" t="str">
        <f>IF(C1200="","",IFERROR(VLOOKUP(C1200,parametros!$A$11:$E$15,5,0),""))</f>
        <v/>
      </c>
      <c r="F1200" s="79" t="str">
        <f t="shared" si="92"/>
        <v/>
      </c>
      <c r="G1200" s="101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8"/>
      <c r="U1200" s="218" t="str">
        <f t="shared" si="96"/>
        <v/>
      </c>
      <c r="V1200" s="216" t="s">
        <v>47</v>
      </c>
      <c r="W1200" s="102" t="s">
        <v>167</v>
      </c>
      <c r="X1200" s="102" t="s">
        <v>168</v>
      </c>
      <c r="Y1200" s="103" t="s">
        <v>169</v>
      </c>
      <c r="Z1200" s="103" t="s">
        <v>170</v>
      </c>
      <c r="AA1200" s="103" t="s">
        <v>47</v>
      </c>
      <c r="AB1200" s="103" t="s">
        <v>171</v>
      </c>
      <c r="AC1200" s="104" t="s">
        <v>172</v>
      </c>
    </row>
    <row r="1201" spans="1:29" ht="25.5" customHeight="1" x14ac:dyDescent="0.35">
      <c r="A1201" s="188"/>
      <c r="B1201" s="190"/>
      <c r="C1201" s="99" t="str">
        <f>IF(B1201="","",IF(NOT(ISNUMBER(B1201)),"DATA_PC invalida",IF(AND(ISNUMBER(parametros!$C$2),ISNUMBER(parametros!$D$2),B1201&gt;=parametros!$C$2,B1201&lt;=parametros!$D$2),"C0",IF(AND(ISNUMBER(parametros!$C$3),ISNUMBER(parametros!$D$3),B1201&gt;=parametros!$C$3,B1201&lt;=parametros!$D$3),"C1",IF(AND(ISNUMBER(parametros!$C$4),ISNUMBER(parametros!$D$4),B1201&gt;=parametros!$C$4,B1201&lt;=parametros!$D$4),"C2",IF(AND(ISNUMBER(parametros!$C$5),ISNUMBER(parametros!$D$5),B1201&gt;=parametros!$C$5,B1201&lt;=parametros!$D$5),"C3",IF(AND(ISNUMBER(parametros!$C$6),ISNUMBER(parametros!$D$6),B1201&gt;=parametros!$C$6,B1201&lt;=parametros!$D$6),"C4","Fora dos ciclos")))))))</f>
        <v/>
      </c>
      <c r="D1201" s="100"/>
      <c r="E1201" s="78" t="str">
        <f>IF(C1201="","",IFERROR(VLOOKUP(C1201,parametros!$A$11:$E$15,5,0),""))</f>
        <v/>
      </c>
      <c r="F1201" s="79" t="str">
        <f t="shared" si="92"/>
        <v/>
      </c>
      <c r="G1201" s="101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8"/>
      <c r="U1201" s="218" t="str">
        <f t="shared" si="96"/>
        <v/>
      </c>
      <c r="V1201" s="216" t="s">
        <v>47</v>
      </c>
      <c r="W1201" s="102" t="s">
        <v>167</v>
      </c>
      <c r="X1201" s="102" t="s">
        <v>168</v>
      </c>
      <c r="Y1201" s="103" t="s">
        <v>169</v>
      </c>
      <c r="Z1201" s="103" t="s">
        <v>170</v>
      </c>
      <c r="AA1201" s="103" t="s">
        <v>47</v>
      </c>
      <c r="AB1201" s="103" t="s">
        <v>171</v>
      </c>
      <c r="AC1201" s="104" t="s">
        <v>172</v>
      </c>
    </row>
    <row r="1202" spans="1:29" ht="25.5" customHeight="1" x14ac:dyDescent="0.35">
      <c r="A1202" s="188"/>
      <c r="B1202" s="190"/>
      <c r="C1202" s="99" t="str">
        <f>IF(B1202="","",IF(NOT(ISNUMBER(B1202)),"DATA_PC invalida",IF(AND(ISNUMBER(parametros!$C$2),ISNUMBER(parametros!$D$2),B1202&gt;=parametros!$C$2,B1202&lt;=parametros!$D$2),"C0",IF(AND(ISNUMBER(parametros!$C$3),ISNUMBER(parametros!$D$3),B1202&gt;=parametros!$C$3,B1202&lt;=parametros!$D$3),"C1",IF(AND(ISNUMBER(parametros!$C$4),ISNUMBER(parametros!$D$4),B1202&gt;=parametros!$C$4,B1202&lt;=parametros!$D$4),"C2",IF(AND(ISNUMBER(parametros!$C$5),ISNUMBER(parametros!$D$5),B1202&gt;=parametros!$C$5,B1202&lt;=parametros!$D$5),"C3",IF(AND(ISNUMBER(parametros!$C$6),ISNUMBER(parametros!$D$6),B1202&gt;=parametros!$C$6,B1202&lt;=parametros!$D$6),"C4","Fora dos ciclos")))))))</f>
        <v/>
      </c>
      <c r="D1202" s="100"/>
      <c r="E1202" s="78" t="str">
        <f>IF(C1202="","",IFERROR(VLOOKUP(C1202,parametros!$A$11:$E$15,5,0),""))</f>
        <v/>
      </c>
      <c r="F1202" s="79" t="str">
        <f t="shared" si="92"/>
        <v/>
      </c>
      <c r="G1202" s="101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8"/>
      <c r="U1202" s="218" t="str">
        <f t="shared" si="96"/>
        <v/>
      </c>
      <c r="V1202" s="216" t="s">
        <v>47</v>
      </c>
      <c r="W1202" s="102" t="s">
        <v>167</v>
      </c>
      <c r="X1202" s="102" t="s">
        <v>168</v>
      </c>
      <c r="Y1202" s="103" t="s">
        <v>169</v>
      </c>
      <c r="Z1202" s="103" t="s">
        <v>170</v>
      </c>
      <c r="AA1202" s="103" t="s">
        <v>47</v>
      </c>
      <c r="AB1202" s="103" t="s">
        <v>171</v>
      </c>
      <c r="AC1202" s="104" t="s">
        <v>172</v>
      </c>
    </row>
    <row r="1203" spans="1:29" ht="25.5" customHeight="1" x14ac:dyDescent="0.35">
      <c r="A1203" s="188"/>
      <c r="B1203" s="190"/>
      <c r="C1203" s="99" t="str">
        <f>IF(B1203="","",IF(NOT(ISNUMBER(B1203)),"DATA_PC invalida",IF(AND(ISNUMBER(parametros!$C$2),ISNUMBER(parametros!$D$2),B1203&gt;=parametros!$C$2,B1203&lt;=parametros!$D$2),"C0",IF(AND(ISNUMBER(parametros!$C$3),ISNUMBER(parametros!$D$3),B1203&gt;=parametros!$C$3,B1203&lt;=parametros!$D$3),"C1",IF(AND(ISNUMBER(parametros!$C$4),ISNUMBER(parametros!$D$4),B1203&gt;=parametros!$C$4,B1203&lt;=parametros!$D$4),"C2",IF(AND(ISNUMBER(parametros!$C$5),ISNUMBER(parametros!$D$5),B1203&gt;=parametros!$C$5,B1203&lt;=parametros!$D$5),"C3",IF(AND(ISNUMBER(parametros!$C$6),ISNUMBER(parametros!$D$6),B1203&gt;=parametros!$C$6,B1203&lt;=parametros!$D$6),"C4","Fora dos ciclos")))))))</f>
        <v/>
      </c>
      <c r="D1203" s="100"/>
      <c r="E1203" s="78" t="str">
        <f>IF(C1203="","",IFERROR(VLOOKUP(C1203,parametros!$A$11:$E$15,5,0),""))</f>
        <v/>
      </c>
      <c r="F1203" s="79" t="str">
        <f t="shared" si="92"/>
        <v/>
      </c>
      <c r="G1203" s="101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8"/>
      <c r="U1203" s="218" t="str">
        <f t="shared" si="96"/>
        <v/>
      </c>
      <c r="V1203" s="216" t="s">
        <v>47</v>
      </c>
      <c r="W1203" s="102" t="s">
        <v>167</v>
      </c>
      <c r="X1203" s="102" t="s">
        <v>168</v>
      </c>
      <c r="Y1203" s="103" t="s">
        <v>169</v>
      </c>
      <c r="Z1203" s="103" t="s">
        <v>170</v>
      </c>
      <c r="AA1203" s="103" t="s">
        <v>47</v>
      </c>
      <c r="AB1203" s="103" t="s">
        <v>171</v>
      </c>
      <c r="AC1203" s="104" t="s">
        <v>172</v>
      </c>
    </row>
    <row r="1204" spans="1:29" ht="25.5" customHeight="1" x14ac:dyDescent="0.35">
      <c r="A1204" s="188"/>
      <c r="B1204" s="190"/>
      <c r="C1204" s="99" t="str">
        <f>IF(B1204="","",IF(NOT(ISNUMBER(B1204)),"DATA_PC invalida",IF(AND(ISNUMBER(parametros!$C$2),ISNUMBER(parametros!$D$2),B1204&gt;=parametros!$C$2,B1204&lt;=parametros!$D$2),"C0",IF(AND(ISNUMBER(parametros!$C$3),ISNUMBER(parametros!$D$3),B1204&gt;=parametros!$C$3,B1204&lt;=parametros!$D$3),"C1",IF(AND(ISNUMBER(parametros!$C$4),ISNUMBER(parametros!$D$4),B1204&gt;=parametros!$C$4,B1204&lt;=parametros!$D$4),"C2",IF(AND(ISNUMBER(parametros!$C$5),ISNUMBER(parametros!$D$5),B1204&gt;=parametros!$C$5,B1204&lt;=parametros!$D$5),"C3",IF(AND(ISNUMBER(parametros!$C$6),ISNUMBER(parametros!$D$6),B1204&gt;=parametros!$C$6,B1204&lt;=parametros!$D$6),"C4","Fora dos ciclos")))))))</f>
        <v/>
      </c>
      <c r="D1204" s="100"/>
      <c r="E1204" s="78" t="str">
        <f>IF(C1204="","",IFERROR(VLOOKUP(C1204,parametros!$A$11:$E$15,5,0),""))</f>
        <v/>
      </c>
      <c r="F1204" s="79" t="str">
        <f t="shared" si="92"/>
        <v/>
      </c>
      <c r="G1204" s="101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8"/>
      <c r="U1204" s="218" t="str">
        <f t="shared" si="96"/>
        <v/>
      </c>
      <c r="V1204" s="216" t="s">
        <v>47</v>
      </c>
      <c r="W1204" s="102" t="s">
        <v>167</v>
      </c>
      <c r="X1204" s="102" t="s">
        <v>168</v>
      </c>
      <c r="Y1204" s="103" t="s">
        <v>169</v>
      </c>
      <c r="Z1204" s="103" t="s">
        <v>170</v>
      </c>
      <c r="AA1204" s="103" t="s">
        <v>47</v>
      </c>
      <c r="AB1204" s="103" t="s">
        <v>171</v>
      </c>
      <c r="AC1204" s="104" t="s">
        <v>172</v>
      </c>
    </row>
    <row r="1205" spans="1:29" ht="25.5" customHeight="1" x14ac:dyDescent="0.35">
      <c r="A1205" s="188"/>
      <c r="B1205" s="190"/>
      <c r="C1205" s="99" t="str">
        <f>IF(B1205="","",IF(NOT(ISNUMBER(B1205)),"DATA_PC invalida",IF(AND(ISNUMBER(parametros!$C$2),ISNUMBER(parametros!$D$2),B1205&gt;=parametros!$C$2,B1205&lt;=parametros!$D$2),"C0",IF(AND(ISNUMBER(parametros!$C$3),ISNUMBER(parametros!$D$3),B1205&gt;=parametros!$C$3,B1205&lt;=parametros!$D$3),"C1",IF(AND(ISNUMBER(parametros!$C$4),ISNUMBER(parametros!$D$4),B1205&gt;=parametros!$C$4,B1205&lt;=parametros!$D$4),"C2",IF(AND(ISNUMBER(parametros!$C$5),ISNUMBER(parametros!$D$5),B1205&gt;=parametros!$C$5,B1205&lt;=parametros!$D$5),"C3",IF(AND(ISNUMBER(parametros!$C$6),ISNUMBER(parametros!$D$6),B1205&gt;=parametros!$C$6,B1205&lt;=parametros!$D$6),"C4","Fora dos ciclos")))))))</f>
        <v/>
      </c>
      <c r="D1205" s="100"/>
      <c r="E1205" s="78" t="str">
        <f>IF(C1205="","",IFERROR(VLOOKUP(C1205,parametros!$A$11:$E$15,5,0),""))</f>
        <v/>
      </c>
      <c r="F1205" s="79" t="str">
        <f t="shared" si="92"/>
        <v/>
      </c>
      <c r="G1205" s="101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8"/>
      <c r="U1205" s="218" t="str">
        <f t="shared" si="96"/>
        <v/>
      </c>
      <c r="V1205" s="216" t="s">
        <v>47</v>
      </c>
      <c r="W1205" s="102" t="s">
        <v>167</v>
      </c>
      <c r="X1205" s="102" t="s">
        <v>168</v>
      </c>
      <c r="Y1205" s="103" t="s">
        <v>169</v>
      </c>
      <c r="Z1205" s="103" t="s">
        <v>170</v>
      </c>
      <c r="AA1205" s="103" t="s">
        <v>47</v>
      </c>
      <c r="AB1205" s="103" t="s">
        <v>171</v>
      </c>
      <c r="AC1205" s="104" t="s">
        <v>172</v>
      </c>
    </row>
    <row r="1206" spans="1:29" ht="25.5" customHeight="1" x14ac:dyDescent="0.35">
      <c r="A1206" s="188"/>
      <c r="B1206" s="190"/>
      <c r="C1206" s="99" t="str">
        <f>IF(B1206="","",IF(NOT(ISNUMBER(B1206)),"DATA_PC invalida",IF(AND(ISNUMBER(parametros!$C$2),ISNUMBER(parametros!$D$2),B1206&gt;=parametros!$C$2,B1206&lt;=parametros!$D$2),"C0",IF(AND(ISNUMBER(parametros!$C$3),ISNUMBER(parametros!$D$3),B1206&gt;=parametros!$C$3,B1206&lt;=parametros!$D$3),"C1",IF(AND(ISNUMBER(parametros!$C$4),ISNUMBER(parametros!$D$4),B1206&gt;=parametros!$C$4,B1206&lt;=parametros!$D$4),"C2",IF(AND(ISNUMBER(parametros!$C$5),ISNUMBER(parametros!$D$5),B1206&gt;=parametros!$C$5,B1206&lt;=parametros!$D$5),"C3",IF(AND(ISNUMBER(parametros!$C$6),ISNUMBER(parametros!$D$6),B1206&gt;=parametros!$C$6,B1206&lt;=parametros!$D$6),"C4","Fora dos ciclos")))))))</f>
        <v/>
      </c>
      <c r="D1206" s="100"/>
      <c r="E1206" s="78" t="str">
        <f>IF(C1206="","",IFERROR(VLOOKUP(C1206,parametros!$A$11:$E$15,5,0),""))</f>
        <v/>
      </c>
      <c r="F1206" s="79" t="str">
        <f t="shared" si="92"/>
        <v/>
      </c>
      <c r="G1206" s="101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8"/>
      <c r="U1206" s="218" t="str">
        <f t="shared" si="96"/>
        <v/>
      </c>
      <c r="V1206" s="216" t="s">
        <v>47</v>
      </c>
      <c r="W1206" s="102" t="s">
        <v>167</v>
      </c>
      <c r="X1206" s="102" t="s">
        <v>168</v>
      </c>
      <c r="Y1206" s="103" t="s">
        <v>169</v>
      </c>
      <c r="Z1206" s="103" t="s">
        <v>170</v>
      </c>
      <c r="AA1206" s="103" t="s">
        <v>47</v>
      </c>
      <c r="AB1206" s="103" t="s">
        <v>171</v>
      </c>
      <c r="AC1206" s="104" t="s">
        <v>172</v>
      </c>
    </row>
    <row r="1207" spans="1:29" ht="25.5" customHeight="1" x14ac:dyDescent="0.35">
      <c r="A1207" s="188"/>
      <c r="B1207" s="190"/>
      <c r="C1207" s="99" t="str">
        <f>IF(B1207="","",IF(NOT(ISNUMBER(B1207)),"DATA_PC invalida",IF(AND(ISNUMBER(parametros!$C$2),ISNUMBER(parametros!$D$2),B1207&gt;=parametros!$C$2,B1207&lt;=parametros!$D$2),"C0",IF(AND(ISNUMBER(parametros!$C$3),ISNUMBER(parametros!$D$3),B1207&gt;=parametros!$C$3,B1207&lt;=parametros!$D$3),"C1",IF(AND(ISNUMBER(parametros!$C$4),ISNUMBER(parametros!$D$4),B1207&gt;=parametros!$C$4,B1207&lt;=parametros!$D$4),"C2",IF(AND(ISNUMBER(parametros!$C$5),ISNUMBER(parametros!$D$5),B1207&gt;=parametros!$C$5,B1207&lt;=parametros!$D$5),"C3",IF(AND(ISNUMBER(parametros!$C$6),ISNUMBER(parametros!$D$6),B1207&gt;=parametros!$C$6,B1207&lt;=parametros!$D$6),"C4","Fora dos ciclos")))))))</f>
        <v/>
      </c>
      <c r="D1207" s="100"/>
      <c r="E1207" s="78" t="str">
        <f>IF(C1207="","",IFERROR(VLOOKUP(C1207,parametros!$A$11:$E$15,5,0),""))</f>
        <v/>
      </c>
      <c r="F1207" s="79" t="str">
        <f t="shared" si="92"/>
        <v/>
      </c>
      <c r="G1207" s="101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8"/>
      <c r="U1207" s="218" t="str">
        <f t="shared" si="96"/>
        <v/>
      </c>
      <c r="V1207" s="216" t="s">
        <v>47</v>
      </c>
      <c r="W1207" s="102" t="s">
        <v>167</v>
      </c>
      <c r="X1207" s="102" t="s">
        <v>168</v>
      </c>
      <c r="Y1207" s="103" t="s">
        <v>169</v>
      </c>
      <c r="Z1207" s="103" t="s">
        <v>170</v>
      </c>
      <c r="AA1207" s="103" t="s">
        <v>47</v>
      </c>
      <c r="AB1207" s="103" t="s">
        <v>171</v>
      </c>
      <c r="AC1207" s="104" t="s">
        <v>172</v>
      </c>
    </row>
    <row r="1208" spans="1:29" ht="25.5" customHeight="1" x14ac:dyDescent="0.35">
      <c r="A1208" s="188"/>
      <c r="B1208" s="190"/>
      <c r="C1208" s="99" t="str">
        <f>IF(B1208="","",IF(NOT(ISNUMBER(B1208)),"DATA_PC invalida",IF(AND(ISNUMBER(parametros!$C$2),ISNUMBER(parametros!$D$2),B1208&gt;=parametros!$C$2,B1208&lt;=parametros!$D$2),"C0",IF(AND(ISNUMBER(parametros!$C$3),ISNUMBER(parametros!$D$3),B1208&gt;=parametros!$C$3,B1208&lt;=parametros!$D$3),"C1",IF(AND(ISNUMBER(parametros!$C$4),ISNUMBER(parametros!$D$4),B1208&gt;=parametros!$C$4,B1208&lt;=parametros!$D$4),"C2",IF(AND(ISNUMBER(parametros!$C$5),ISNUMBER(parametros!$D$5),B1208&gt;=parametros!$C$5,B1208&lt;=parametros!$D$5),"C3",IF(AND(ISNUMBER(parametros!$C$6),ISNUMBER(parametros!$D$6),B1208&gt;=parametros!$C$6,B1208&lt;=parametros!$D$6),"C4","Fora dos ciclos")))))))</f>
        <v/>
      </c>
      <c r="D1208" s="100"/>
      <c r="E1208" s="78" t="str">
        <f>IF(C1208="","",IFERROR(VLOOKUP(C1208,parametros!$A$11:$E$15,5,0),""))</f>
        <v/>
      </c>
      <c r="F1208" s="79" t="str">
        <f t="shared" si="92"/>
        <v/>
      </c>
      <c r="G1208" s="101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8"/>
      <c r="U1208" s="218" t="str">
        <f t="shared" si="96"/>
        <v/>
      </c>
      <c r="V1208" s="216" t="s">
        <v>47</v>
      </c>
      <c r="W1208" s="102" t="s">
        <v>167</v>
      </c>
      <c r="X1208" s="102" t="s">
        <v>168</v>
      </c>
      <c r="Y1208" s="103" t="s">
        <v>169</v>
      </c>
      <c r="Z1208" s="103" t="s">
        <v>170</v>
      </c>
      <c r="AA1208" s="103" t="s">
        <v>47</v>
      </c>
      <c r="AB1208" s="103" t="s">
        <v>171</v>
      </c>
      <c r="AC1208" s="104" t="s">
        <v>172</v>
      </c>
    </row>
    <row r="1209" spans="1:29" ht="25.5" customHeight="1" x14ac:dyDescent="0.35">
      <c r="A1209" s="188"/>
      <c r="B1209" s="190"/>
      <c r="C1209" s="99" t="str">
        <f>IF(B1209="","",IF(NOT(ISNUMBER(B1209)),"DATA_PC invalida",IF(AND(ISNUMBER(parametros!$C$2),ISNUMBER(parametros!$D$2),B1209&gt;=parametros!$C$2,B1209&lt;=parametros!$D$2),"C0",IF(AND(ISNUMBER(parametros!$C$3),ISNUMBER(parametros!$D$3),B1209&gt;=parametros!$C$3,B1209&lt;=parametros!$D$3),"C1",IF(AND(ISNUMBER(parametros!$C$4),ISNUMBER(parametros!$D$4),B1209&gt;=parametros!$C$4,B1209&lt;=parametros!$D$4),"C2",IF(AND(ISNUMBER(parametros!$C$5),ISNUMBER(parametros!$D$5),B1209&gt;=parametros!$C$5,B1209&lt;=parametros!$D$5),"C3",IF(AND(ISNUMBER(parametros!$C$6),ISNUMBER(parametros!$D$6),B1209&gt;=parametros!$C$6,B1209&lt;=parametros!$D$6),"C4","Fora dos ciclos")))))))</f>
        <v/>
      </c>
      <c r="D1209" s="100"/>
      <c r="E1209" s="78" t="str">
        <f>IF(C1209="","",IFERROR(VLOOKUP(C1209,parametros!$A$11:$E$15,5,0),""))</f>
        <v/>
      </c>
      <c r="F1209" s="79" t="str">
        <f t="shared" si="92"/>
        <v/>
      </c>
      <c r="G1209" s="101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8"/>
      <c r="U1209" s="218" t="str">
        <f t="shared" si="96"/>
        <v/>
      </c>
      <c r="V1209" s="216" t="s">
        <v>47</v>
      </c>
      <c r="W1209" s="102" t="s">
        <v>167</v>
      </c>
      <c r="X1209" s="102" t="s">
        <v>168</v>
      </c>
      <c r="Y1209" s="103" t="s">
        <v>169</v>
      </c>
      <c r="Z1209" s="103" t="s">
        <v>170</v>
      </c>
      <c r="AA1209" s="103" t="s">
        <v>47</v>
      </c>
      <c r="AB1209" s="103" t="s">
        <v>171</v>
      </c>
      <c r="AC1209" s="104" t="s">
        <v>172</v>
      </c>
    </row>
    <row r="1210" spans="1:29" ht="25.5" customHeight="1" x14ac:dyDescent="0.35">
      <c r="A1210" s="188"/>
      <c r="B1210" s="190"/>
      <c r="C1210" s="99" t="str">
        <f>IF(B1210="","",IF(NOT(ISNUMBER(B1210)),"DATA_PC invalida",IF(AND(ISNUMBER(parametros!$C$2),ISNUMBER(parametros!$D$2),B1210&gt;=parametros!$C$2,B1210&lt;=parametros!$D$2),"C0",IF(AND(ISNUMBER(parametros!$C$3),ISNUMBER(parametros!$D$3),B1210&gt;=parametros!$C$3,B1210&lt;=parametros!$D$3),"C1",IF(AND(ISNUMBER(parametros!$C$4),ISNUMBER(parametros!$D$4),B1210&gt;=parametros!$C$4,B1210&lt;=parametros!$D$4),"C2",IF(AND(ISNUMBER(parametros!$C$5),ISNUMBER(parametros!$D$5),B1210&gt;=parametros!$C$5,B1210&lt;=parametros!$D$5),"C3",IF(AND(ISNUMBER(parametros!$C$6),ISNUMBER(parametros!$D$6),B1210&gt;=parametros!$C$6,B1210&lt;=parametros!$D$6),"C4","Fora dos ciclos")))))))</f>
        <v/>
      </c>
      <c r="D1210" s="100"/>
      <c r="E1210" s="78" t="str">
        <f>IF(C1210="","",IFERROR(VLOOKUP(C1210,parametros!$A$11:$E$15,5,0),""))</f>
        <v/>
      </c>
      <c r="F1210" s="79" t="str">
        <f t="shared" si="92"/>
        <v/>
      </c>
      <c r="G1210" s="101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8"/>
      <c r="U1210" s="218" t="str">
        <f t="shared" si="96"/>
        <v/>
      </c>
      <c r="V1210" s="216" t="s">
        <v>47</v>
      </c>
      <c r="W1210" s="102" t="s">
        <v>167</v>
      </c>
      <c r="X1210" s="102" t="s">
        <v>168</v>
      </c>
      <c r="Y1210" s="103" t="s">
        <v>169</v>
      </c>
      <c r="Z1210" s="103" t="s">
        <v>170</v>
      </c>
      <c r="AA1210" s="103" t="s">
        <v>47</v>
      </c>
      <c r="AB1210" s="103" t="s">
        <v>171</v>
      </c>
      <c r="AC1210" s="104" t="s">
        <v>172</v>
      </c>
    </row>
    <row r="1211" spans="1:29" ht="25.5" customHeight="1" x14ac:dyDescent="0.35">
      <c r="A1211" s="188"/>
      <c r="B1211" s="190"/>
      <c r="C1211" s="99" t="str">
        <f>IF(B1211="","",IF(NOT(ISNUMBER(B1211)),"DATA_PC invalida",IF(AND(ISNUMBER(parametros!$C$2),ISNUMBER(parametros!$D$2),B1211&gt;=parametros!$C$2,B1211&lt;=parametros!$D$2),"C0",IF(AND(ISNUMBER(parametros!$C$3),ISNUMBER(parametros!$D$3),B1211&gt;=parametros!$C$3,B1211&lt;=parametros!$D$3),"C1",IF(AND(ISNUMBER(parametros!$C$4),ISNUMBER(parametros!$D$4),B1211&gt;=parametros!$C$4,B1211&lt;=parametros!$D$4),"C2",IF(AND(ISNUMBER(parametros!$C$5),ISNUMBER(parametros!$D$5),B1211&gt;=parametros!$C$5,B1211&lt;=parametros!$D$5),"C3",IF(AND(ISNUMBER(parametros!$C$6),ISNUMBER(parametros!$D$6),B1211&gt;=parametros!$C$6,B1211&lt;=parametros!$D$6),"C4","Fora dos ciclos")))))))</f>
        <v/>
      </c>
      <c r="D1211" s="100"/>
      <c r="E1211" s="78" t="str">
        <f>IF(C1211="","",IFERROR(VLOOKUP(C1211,parametros!$A$11:$E$15,5,0),""))</f>
        <v/>
      </c>
      <c r="F1211" s="79" t="str">
        <f t="shared" si="92"/>
        <v/>
      </c>
      <c r="G1211" s="101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8"/>
      <c r="U1211" s="218" t="str">
        <f t="shared" si="96"/>
        <v/>
      </c>
      <c r="V1211" s="216" t="s">
        <v>47</v>
      </c>
      <c r="W1211" s="102" t="s">
        <v>167</v>
      </c>
      <c r="X1211" s="102" t="s">
        <v>168</v>
      </c>
      <c r="Y1211" s="103" t="s">
        <v>169</v>
      </c>
      <c r="Z1211" s="103" t="s">
        <v>170</v>
      </c>
      <c r="AA1211" s="103" t="s">
        <v>47</v>
      </c>
      <c r="AB1211" s="103" t="s">
        <v>171</v>
      </c>
      <c r="AC1211" s="104" t="s">
        <v>172</v>
      </c>
    </row>
    <row r="1212" spans="1:29" ht="25.5" customHeight="1" x14ac:dyDescent="0.35">
      <c r="A1212" s="188"/>
      <c r="B1212" s="190"/>
      <c r="C1212" s="99" t="str">
        <f>IF(B1212="","",IF(NOT(ISNUMBER(B1212)),"DATA_PC invalida",IF(AND(ISNUMBER(parametros!$C$2),ISNUMBER(parametros!$D$2),B1212&gt;=parametros!$C$2,B1212&lt;=parametros!$D$2),"C0",IF(AND(ISNUMBER(parametros!$C$3),ISNUMBER(parametros!$D$3),B1212&gt;=parametros!$C$3,B1212&lt;=parametros!$D$3),"C1",IF(AND(ISNUMBER(parametros!$C$4),ISNUMBER(parametros!$D$4),B1212&gt;=parametros!$C$4,B1212&lt;=parametros!$D$4),"C2",IF(AND(ISNUMBER(parametros!$C$5),ISNUMBER(parametros!$D$5),B1212&gt;=parametros!$C$5,B1212&lt;=parametros!$D$5),"C3",IF(AND(ISNUMBER(parametros!$C$6),ISNUMBER(parametros!$D$6),B1212&gt;=parametros!$C$6,B1212&lt;=parametros!$D$6),"C4","Fora dos ciclos")))))))</f>
        <v/>
      </c>
      <c r="D1212" s="100"/>
      <c r="E1212" s="78" t="str">
        <f>IF(C1212="","",IFERROR(VLOOKUP(C1212,parametros!$A$11:$E$15,5,0),""))</f>
        <v/>
      </c>
      <c r="F1212" s="79" t="str">
        <f t="shared" si="92"/>
        <v/>
      </c>
      <c r="G1212" s="101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8"/>
      <c r="U1212" s="218" t="str">
        <f t="shared" si="96"/>
        <v/>
      </c>
      <c r="V1212" s="216" t="s">
        <v>47</v>
      </c>
      <c r="W1212" s="102" t="s">
        <v>167</v>
      </c>
      <c r="X1212" s="102" t="s">
        <v>168</v>
      </c>
      <c r="Y1212" s="103" t="s">
        <v>169</v>
      </c>
      <c r="Z1212" s="103" t="s">
        <v>170</v>
      </c>
      <c r="AA1212" s="103" t="s">
        <v>47</v>
      </c>
      <c r="AB1212" s="103" t="s">
        <v>171</v>
      </c>
      <c r="AC1212" s="104" t="s">
        <v>172</v>
      </c>
    </row>
    <row r="1213" spans="1:29" ht="25.5" customHeight="1" x14ac:dyDescent="0.35">
      <c r="A1213" s="188"/>
      <c r="B1213" s="190"/>
      <c r="C1213" s="99" t="str">
        <f>IF(B1213="","",IF(NOT(ISNUMBER(B1213)),"DATA_PC invalida",IF(AND(ISNUMBER(parametros!$C$2),ISNUMBER(parametros!$D$2),B1213&gt;=parametros!$C$2,B1213&lt;=parametros!$D$2),"C0",IF(AND(ISNUMBER(parametros!$C$3),ISNUMBER(parametros!$D$3),B1213&gt;=parametros!$C$3,B1213&lt;=parametros!$D$3),"C1",IF(AND(ISNUMBER(parametros!$C$4),ISNUMBER(parametros!$D$4),B1213&gt;=parametros!$C$4,B1213&lt;=parametros!$D$4),"C2",IF(AND(ISNUMBER(parametros!$C$5),ISNUMBER(parametros!$D$5),B1213&gt;=parametros!$C$5,B1213&lt;=parametros!$D$5),"C3",IF(AND(ISNUMBER(parametros!$C$6),ISNUMBER(parametros!$D$6),B1213&gt;=parametros!$C$6,B1213&lt;=parametros!$D$6),"C4","Fora dos ciclos")))))))</f>
        <v/>
      </c>
      <c r="D1213" s="100"/>
      <c r="E1213" s="78" t="str">
        <f>IF(C1213="","",IFERROR(VLOOKUP(C1213,parametros!$A$11:$E$15,5,0),""))</f>
        <v/>
      </c>
      <c r="F1213" s="79" t="str">
        <f t="shared" si="92"/>
        <v/>
      </c>
      <c r="G1213" s="101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8"/>
      <c r="U1213" s="218" t="str">
        <f t="shared" si="96"/>
        <v/>
      </c>
      <c r="V1213" s="216" t="s">
        <v>47</v>
      </c>
      <c r="W1213" s="102" t="s">
        <v>167</v>
      </c>
      <c r="X1213" s="102" t="s">
        <v>168</v>
      </c>
      <c r="Y1213" s="103" t="s">
        <v>169</v>
      </c>
      <c r="Z1213" s="103" t="s">
        <v>170</v>
      </c>
      <c r="AA1213" s="103" t="s">
        <v>47</v>
      </c>
      <c r="AB1213" s="103" t="s">
        <v>171</v>
      </c>
      <c r="AC1213" s="104" t="s">
        <v>172</v>
      </c>
    </row>
    <row r="1214" spans="1:29" ht="25.5" customHeight="1" x14ac:dyDescent="0.35">
      <c r="A1214" s="188"/>
      <c r="B1214" s="190"/>
      <c r="C1214" s="99" t="str">
        <f>IF(B1214="","",IF(NOT(ISNUMBER(B1214)),"DATA_PC invalida",IF(AND(ISNUMBER(parametros!$C$2),ISNUMBER(parametros!$D$2),B1214&gt;=parametros!$C$2,B1214&lt;=parametros!$D$2),"C0",IF(AND(ISNUMBER(parametros!$C$3),ISNUMBER(parametros!$D$3),B1214&gt;=parametros!$C$3,B1214&lt;=parametros!$D$3),"C1",IF(AND(ISNUMBER(parametros!$C$4),ISNUMBER(parametros!$D$4),B1214&gt;=parametros!$C$4,B1214&lt;=parametros!$D$4),"C2",IF(AND(ISNUMBER(parametros!$C$5),ISNUMBER(parametros!$D$5),B1214&gt;=parametros!$C$5,B1214&lt;=parametros!$D$5),"C3",IF(AND(ISNUMBER(parametros!$C$6),ISNUMBER(parametros!$D$6),B1214&gt;=parametros!$C$6,B1214&lt;=parametros!$D$6),"C4","Fora dos ciclos")))))))</f>
        <v/>
      </c>
      <c r="D1214" s="100"/>
      <c r="E1214" s="78" t="str">
        <f>IF(C1214="","",IFERROR(VLOOKUP(C1214,parametros!$A$11:$E$15,5,0),""))</f>
        <v/>
      </c>
      <c r="F1214" s="79" t="str">
        <f t="shared" si="92"/>
        <v/>
      </c>
      <c r="G1214" s="101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8"/>
      <c r="U1214" s="218" t="str">
        <f t="shared" si="96"/>
        <v/>
      </c>
      <c r="V1214" s="216" t="s">
        <v>47</v>
      </c>
      <c r="W1214" s="102" t="s">
        <v>167</v>
      </c>
      <c r="X1214" s="102" t="s">
        <v>168</v>
      </c>
      <c r="Y1214" s="103" t="s">
        <v>169</v>
      </c>
      <c r="Z1214" s="103" t="s">
        <v>170</v>
      </c>
      <c r="AA1214" s="103" t="s">
        <v>47</v>
      </c>
      <c r="AB1214" s="103" t="s">
        <v>171</v>
      </c>
      <c r="AC1214" s="104" t="s">
        <v>172</v>
      </c>
    </row>
    <row r="1215" spans="1:29" ht="25.5" customHeight="1" x14ac:dyDescent="0.35">
      <c r="A1215" s="188"/>
      <c r="B1215" s="190"/>
      <c r="C1215" s="99" t="str">
        <f>IF(B1215="","",IF(NOT(ISNUMBER(B1215)),"DATA_PC invalida",IF(AND(ISNUMBER(parametros!$C$2),ISNUMBER(parametros!$D$2),B1215&gt;=parametros!$C$2,B1215&lt;=parametros!$D$2),"C0",IF(AND(ISNUMBER(parametros!$C$3),ISNUMBER(parametros!$D$3),B1215&gt;=parametros!$C$3,B1215&lt;=parametros!$D$3),"C1",IF(AND(ISNUMBER(parametros!$C$4),ISNUMBER(parametros!$D$4),B1215&gt;=parametros!$C$4,B1215&lt;=parametros!$D$4),"C2",IF(AND(ISNUMBER(parametros!$C$5),ISNUMBER(parametros!$D$5),B1215&gt;=parametros!$C$5,B1215&lt;=parametros!$D$5),"C3",IF(AND(ISNUMBER(parametros!$C$6),ISNUMBER(parametros!$D$6),B1215&gt;=parametros!$C$6,B1215&lt;=parametros!$D$6),"C4","Fora dos ciclos")))))))</f>
        <v/>
      </c>
      <c r="D1215" s="100"/>
      <c r="E1215" s="78" t="str">
        <f>IF(C1215="","",IFERROR(VLOOKUP(C1215,parametros!$A$11:$E$15,5,0),""))</f>
        <v/>
      </c>
      <c r="F1215" s="79" t="str">
        <f t="shared" si="92"/>
        <v/>
      </c>
      <c r="G1215" s="101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8"/>
      <c r="U1215" s="218" t="str">
        <f t="shared" si="96"/>
        <v/>
      </c>
      <c r="V1215" s="216" t="s">
        <v>47</v>
      </c>
      <c r="W1215" s="102" t="s">
        <v>167</v>
      </c>
      <c r="X1215" s="102" t="s">
        <v>168</v>
      </c>
      <c r="Y1215" s="103" t="s">
        <v>169</v>
      </c>
      <c r="Z1215" s="103" t="s">
        <v>170</v>
      </c>
      <c r="AA1215" s="103" t="s">
        <v>47</v>
      </c>
      <c r="AB1215" s="103" t="s">
        <v>171</v>
      </c>
      <c r="AC1215" s="104" t="s">
        <v>172</v>
      </c>
    </row>
    <row r="1216" spans="1:29" ht="25.5" customHeight="1" x14ac:dyDescent="0.35">
      <c r="A1216" s="188"/>
      <c r="B1216" s="190"/>
      <c r="C1216" s="99" t="str">
        <f>IF(B1216="","",IF(NOT(ISNUMBER(B1216)),"DATA_PC invalida",IF(AND(ISNUMBER(parametros!$C$2),ISNUMBER(parametros!$D$2),B1216&gt;=parametros!$C$2,B1216&lt;=parametros!$D$2),"C0",IF(AND(ISNUMBER(parametros!$C$3),ISNUMBER(parametros!$D$3),B1216&gt;=parametros!$C$3,B1216&lt;=parametros!$D$3),"C1",IF(AND(ISNUMBER(parametros!$C$4),ISNUMBER(parametros!$D$4),B1216&gt;=parametros!$C$4,B1216&lt;=parametros!$D$4),"C2",IF(AND(ISNUMBER(parametros!$C$5),ISNUMBER(parametros!$D$5),B1216&gt;=parametros!$C$5,B1216&lt;=parametros!$D$5),"C3",IF(AND(ISNUMBER(parametros!$C$6),ISNUMBER(parametros!$D$6),B1216&gt;=parametros!$C$6,B1216&lt;=parametros!$D$6),"C4","Fora dos ciclos")))))))</f>
        <v/>
      </c>
      <c r="D1216" s="100"/>
      <c r="E1216" s="78" t="str">
        <f>IF(C1216="","",IFERROR(VLOOKUP(C1216,parametros!$A$11:$E$15,5,0),""))</f>
        <v/>
      </c>
      <c r="F1216" s="79" t="str">
        <f t="shared" si="92"/>
        <v/>
      </c>
      <c r="G1216" s="101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8"/>
      <c r="U1216" s="218" t="str">
        <f t="shared" si="96"/>
        <v/>
      </c>
      <c r="V1216" s="216" t="s">
        <v>47</v>
      </c>
      <c r="W1216" s="102" t="s">
        <v>167</v>
      </c>
      <c r="X1216" s="102" t="s">
        <v>168</v>
      </c>
      <c r="Y1216" s="103" t="s">
        <v>169</v>
      </c>
      <c r="Z1216" s="103" t="s">
        <v>170</v>
      </c>
      <c r="AA1216" s="103" t="s">
        <v>47</v>
      </c>
      <c r="AB1216" s="103" t="s">
        <v>171</v>
      </c>
      <c r="AC1216" s="104" t="s">
        <v>172</v>
      </c>
    </row>
    <row r="1217" spans="1:29" ht="25.5" customHeight="1" x14ac:dyDescent="0.35">
      <c r="A1217" s="188"/>
      <c r="B1217" s="190"/>
      <c r="C1217" s="99" t="str">
        <f>IF(B1217="","",IF(NOT(ISNUMBER(B1217)),"DATA_PC invalida",IF(AND(ISNUMBER(parametros!$C$2),ISNUMBER(parametros!$D$2),B1217&gt;=parametros!$C$2,B1217&lt;=parametros!$D$2),"C0",IF(AND(ISNUMBER(parametros!$C$3),ISNUMBER(parametros!$D$3),B1217&gt;=parametros!$C$3,B1217&lt;=parametros!$D$3),"C1",IF(AND(ISNUMBER(parametros!$C$4),ISNUMBER(parametros!$D$4),B1217&gt;=parametros!$C$4,B1217&lt;=parametros!$D$4),"C2",IF(AND(ISNUMBER(parametros!$C$5),ISNUMBER(parametros!$D$5),B1217&gt;=parametros!$C$5,B1217&lt;=parametros!$D$5),"C3",IF(AND(ISNUMBER(parametros!$C$6),ISNUMBER(parametros!$D$6),B1217&gt;=parametros!$C$6,B1217&lt;=parametros!$D$6),"C4","Fora dos ciclos")))))))</f>
        <v/>
      </c>
      <c r="D1217" s="100"/>
      <c r="E1217" s="78" t="str">
        <f>IF(C1217="","",IFERROR(VLOOKUP(C1217,parametros!$A$11:$E$15,5,0),""))</f>
        <v/>
      </c>
      <c r="F1217" s="79" t="str">
        <f t="shared" si="92"/>
        <v/>
      </c>
      <c r="G1217" s="101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8"/>
      <c r="U1217" s="218" t="str">
        <f t="shared" si="96"/>
        <v/>
      </c>
      <c r="V1217" s="216" t="s">
        <v>47</v>
      </c>
      <c r="W1217" s="102" t="s">
        <v>167</v>
      </c>
      <c r="X1217" s="102" t="s">
        <v>168</v>
      </c>
      <c r="Y1217" s="103" t="s">
        <v>169</v>
      </c>
      <c r="Z1217" s="103" t="s">
        <v>170</v>
      </c>
      <c r="AA1217" s="103" t="s">
        <v>47</v>
      </c>
      <c r="AB1217" s="103" t="s">
        <v>171</v>
      </c>
      <c r="AC1217" s="104" t="s">
        <v>172</v>
      </c>
    </row>
    <row r="1218" spans="1:29" ht="25.5" customHeight="1" x14ac:dyDescent="0.35">
      <c r="A1218" s="188"/>
      <c r="B1218" s="190"/>
      <c r="C1218" s="99" t="str">
        <f>IF(B1218="","",IF(NOT(ISNUMBER(B1218)),"DATA_PC invalida",IF(AND(ISNUMBER(parametros!$C$2),ISNUMBER(parametros!$D$2),B1218&gt;=parametros!$C$2,B1218&lt;=parametros!$D$2),"C0",IF(AND(ISNUMBER(parametros!$C$3),ISNUMBER(parametros!$D$3),B1218&gt;=parametros!$C$3,B1218&lt;=parametros!$D$3),"C1",IF(AND(ISNUMBER(parametros!$C$4),ISNUMBER(parametros!$D$4),B1218&gt;=parametros!$C$4,B1218&lt;=parametros!$D$4),"C2",IF(AND(ISNUMBER(parametros!$C$5),ISNUMBER(parametros!$D$5),B1218&gt;=parametros!$C$5,B1218&lt;=parametros!$D$5),"C3",IF(AND(ISNUMBER(parametros!$C$6),ISNUMBER(parametros!$D$6),B1218&gt;=parametros!$C$6,B1218&lt;=parametros!$D$6),"C4","Fora dos ciclos")))))))</f>
        <v/>
      </c>
      <c r="D1218" s="100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101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8"/>
      <c r="U1218" s="218" t="str">
        <f t="shared" ref="U1218:U1281" si="101">IF(OR($D1218="",$H1218=""),"",ROUND($D1218+$H1218,2))</f>
        <v/>
      </c>
      <c r="V1218" s="216" t="s">
        <v>47</v>
      </c>
      <c r="W1218" s="102" t="s">
        <v>167</v>
      </c>
      <c r="X1218" s="102" t="s">
        <v>168</v>
      </c>
      <c r="Y1218" s="103" t="s">
        <v>169</v>
      </c>
      <c r="Z1218" s="103" t="s">
        <v>170</v>
      </c>
      <c r="AA1218" s="103" t="s">
        <v>47</v>
      </c>
      <c r="AB1218" s="103" t="s">
        <v>171</v>
      </c>
      <c r="AC1218" s="104" t="s">
        <v>172</v>
      </c>
    </row>
    <row r="1219" spans="1:29" ht="25.5" customHeight="1" x14ac:dyDescent="0.35">
      <c r="A1219" s="188"/>
      <c r="B1219" s="190"/>
      <c r="C1219" s="99" t="str">
        <f>IF(B1219="","",IF(NOT(ISNUMBER(B1219)),"DATA_PC invalida",IF(AND(ISNUMBER(parametros!$C$2),ISNUMBER(parametros!$D$2),B1219&gt;=parametros!$C$2,B1219&lt;=parametros!$D$2),"C0",IF(AND(ISNUMBER(parametros!$C$3),ISNUMBER(parametros!$D$3),B1219&gt;=parametros!$C$3,B1219&lt;=parametros!$D$3),"C1",IF(AND(ISNUMBER(parametros!$C$4),ISNUMBER(parametros!$D$4),B1219&gt;=parametros!$C$4,B1219&lt;=parametros!$D$4),"C2",IF(AND(ISNUMBER(parametros!$C$5),ISNUMBER(parametros!$D$5),B1219&gt;=parametros!$C$5,B1219&lt;=parametros!$D$5),"C3",IF(AND(ISNUMBER(parametros!$C$6),ISNUMBER(parametros!$D$6),B1219&gt;=parametros!$C$6,B1219&lt;=parametros!$D$6),"C4","Fora dos ciclos")))))))</f>
        <v/>
      </c>
      <c r="D1219" s="100"/>
      <c r="E1219" s="78" t="str">
        <f>IF(C1219="","",IFERROR(VLOOKUP(C1219,parametros!$A$11:$E$15,5,0),""))</f>
        <v/>
      </c>
      <c r="F1219" s="79" t="str">
        <f t="shared" si="97"/>
        <v/>
      </c>
      <c r="G1219" s="101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8"/>
      <c r="U1219" s="218" t="str">
        <f t="shared" si="101"/>
        <v/>
      </c>
      <c r="V1219" s="216" t="s">
        <v>47</v>
      </c>
      <c r="W1219" s="102" t="s">
        <v>167</v>
      </c>
      <c r="X1219" s="102" t="s">
        <v>168</v>
      </c>
      <c r="Y1219" s="103" t="s">
        <v>169</v>
      </c>
      <c r="Z1219" s="103" t="s">
        <v>170</v>
      </c>
      <c r="AA1219" s="103" t="s">
        <v>47</v>
      </c>
      <c r="AB1219" s="103" t="s">
        <v>171</v>
      </c>
      <c r="AC1219" s="104" t="s">
        <v>172</v>
      </c>
    </row>
    <row r="1220" spans="1:29" ht="25.5" customHeight="1" x14ac:dyDescent="0.35">
      <c r="A1220" s="188"/>
      <c r="B1220" s="190"/>
      <c r="C1220" s="99" t="str">
        <f>IF(B1220="","",IF(NOT(ISNUMBER(B1220)),"DATA_PC invalida",IF(AND(ISNUMBER(parametros!$C$2),ISNUMBER(parametros!$D$2),B1220&gt;=parametros!$C$2,B1220&lt;=parametros!$D$2),"C0",IF(AND(ISNUMBER(parametros!$C$3),ISNUMBER(parametros!$D$3),B1220&gt;=parametros!$C$3,B1220&lt;=parametros!$D$3),"C1",IF(AND(ISNUMBER(parametros!$C$4),ISNUMBER(parametros!$D$4),B1220&gt;=parametros!$C$4,B1220&lt;=parametros!$D$4),"C2",IF(AND(ISNUMBER(parametros!$C$5),ISNUMBER(parametros!$D$5),B1220&gt;=parametros!$C$5,B1220&lt;=parametros!$D$5),"C3",IF(AND(ISNUMBER(parametros!$C$6),ISNUMBER(parametros!$D$6),B1220&gt;=parametros!$C$6,B1220&lt;=parametros!$D$6),"C4","Fora dos ciclos")))))))</f>
        <v/>
      </c>
      <c r="D1220" s="100"/>
      <c r="E1220" s="78" t="str">
        <f>IF(C1220="","",IFERROR(VLOOKUP(C1220,parametros!$A$11:$E$15,5,0),""))</f>
        <v/>
      </c>
      <c r="F1220" s="79" t="str">
        <f t="shared" si="97"/>
        <v/>
      </c>
      <c r="G1220" s="101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8"/>
      <c r="U1220" s="218" t="str">
        <f t="shared" si="101"/>
        <v/>
      </c>
      <c r="V1220" s="216" t="s">
        <v>47</v>
      </c>
      <c r="W1220" s="102" t="s">
        <v>167</v>
      </c>
      <c r="X1220" s="102" t="s">
        <v>168</v>
      </c>
      <c r="Y1220" s="103" t="s">
        <v>169</v>
      </c>
      <c r="Z1220" s="103" t="s">
        <v>170</v>
      </c>
      <c r="AA1220" s="103" t="s">
        <v>47</v>
      </c>
      <c r="AB1220" s="103" t="s">
        <v>171</v>
      </c>
      <c r="AC1220" s="104" t="s">
        <v>172</v>
      </c>
    </row>
    <row r="1221" spans="1:29" ht="25.5" customHeight="1" x14ac:dyDescent="0.35">
      <c r="A1221" s="188"/>
      <c r="B1221" s="190"/>
      <c r="C1221" s="99" t="str">
        <f>IF(B1221="","",IF(NOT(ISNUMBER(B1221)),"DATA_PC invalida",IF(AND(ISNUMBER(parametros!$C$2),ISNUMBER(parametros!$D$2),B1221&gt;=parametros!$C$2,B1221&lt;=parametros!$D$2),"C0",IF(AND(ISNUMBER(parametros!$C$3),ISNUMBER(parametros!$D$3),B1221&gt;=parametros!$C$3,B1221&lt;=parametros!$D$3),"C1",IF(AND(ISNUMBER(parametros!$C$4),ISNUMBER(parametros!$D$4),B1221&gt;=parametros!$C$4,B1221&lt;=parametros!$D$4),"C2",IF(AND(ISNUMBER(parametros!$C$5),ISNUMBER(parametros!$D$5),B1221&gt;=parametros!$C$5,B1221&lt;=parametros!$D$5),"C3",IF(AND(ISNUMBER(parametros!$C$6),ISNUMBER(parametros!$D$6),B1221&gt;=parametros!$C$6,B1221&lt;=parametros!$D$6),"C4","Fora dos ciclos")))))))</f>
        <v/>
      </c>
      <c r="D1221" s="100"/>
      <c r="E1221" s="78" t="str">
        <f>IF(C1221="","",IFERROR(VLOOKUP(C1221,parametros!$A$11:$E$15,5,0),""))</f>
        <v/>
      </c>
      <c r="F1221" s="79" t="str">
        <f t="shared" si="97"/>
        <v/>
      </c>
      <c r="G1221" s="101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8"/>
      <c r="U1221" s="218" t="str">
        <f t="shared" si="101"/>
        <v/>
      </c>
      <c r="V1221" s="216" t="s">
        <v>47</v>
      </c>
      <c r="W1221" s="102" t="s">
        <v>167</v>
      </c>
      <c r="X1221" s="102" t="s">
        <v>168</v>
      </c>
      <c r="Y1221" s="103" t="s">
        <v>169</v>
      </c>
      <c r="Z1221" s="103" t="s">
        <v>170</v>
      </c>
      <c r="AA1221" s="103" t="s">
        <v>47</v>
      </c>
      <c r="AB1221" s="103" t="s">
        <v>171</v>
      </c>
      <c r="AC1221" s="104" t="s">
        <v>172</v>
      </c>
    </row>
    <row r="1222" spans="1:29" ht="25.5" customHeight="1" x14ac:dyDescent="0.35">
      <c r="A1222" s="188"/>
      <c r="B1222" s="190"/>
      <c r="C1222" s="99" t="str">
        <f>IF(B1222="","",IF(NOT(ISNUMBER(B1222)),"DATA_PC invalida",IF(AND(ISNUMBER(parametros!$C$2),ISNUMBER(parametros!$D$2),B1222&gt;=parametros!$C$2,B1222&lt;=parametros!$D$2),"C0",IF(AND(ISNUMBER(parametros!$C$3),ISNUMBER(parametros!$D$3),B1222&gt;=parametros!$C$3,B1222&lt;=parametros!$D$3),"C1",IF(AND(ISNUMBER(parametros!$C$4),ISNUMBER(parametros!$D$4),B1222&gt;=parametros!$C$4,B1222&lt;=parametros!$D$4),"C2",IF(AND(ISNUMBER(parametros!$C$5),ISNUMBER(parametros!$D$5),B1222&gt;=parametros!$C$5,B1222&lt;=parametros!$D$5),"C3",IF(AND(ISNUMBER(parametros!$C$6),ISNUMBER(parametros!$D$6),B1222&gt;=parametros!$C$6,B1222&lt;=parametros!$D$6),"C4","Fora dos ciclos")))))))</f>
        <v/>
      </c>
      <c r="D1222" s="100"/>
      <c r="E1222" s="78" t="str">
        <f>IF(C1222="","",IFERROR(VLOOKUP(C1222,parametros!$A$11:$E$15,5,0),""))</f>
        <v/>
      </c>
      <c r="F1222" s="79" t="str">
        <f t="shared" si="97"/>
        <v/>
      </c>
      <c r="G1222" s="101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8"/>
      <c r="U1222" s="218" t="str">
        <f t="shared" si="101"/>
        <v/>
      </c>
      <c r="V1222" s="216" t="s">
        <v>47</v>
      </c>
      <c r="W1222" s="102" t="s">
        <v>167</v>
      </c>
      <c r="X1222" s="102" t="s">
        <v>168</v>
      </c>
      <c r="Y1222" s="103" t="s">
        <v>169</v>
      </c>
      <c r="Z1222" s="103" t="s">
        <v>170</v>
      </c>
      <c r="AA1222" s="103" t="s">
        <v>47</v>
      </c>
      <c r="AB1222" s="103" t="s">
        <v>171</v>
      </c>
      <c r="AC1222" s="104" t="s">
        <v>172</v>
      </c>
    </row>
    <row r="1223" spans="1:29" ht="25.5" customHeight="1" x14ac:dyDescent="0.35">
      <c r="A1223" s="188"/>
      <c r="B1223" s="190"/>
      <c r="C1223" s="99" t="str">
        <f>IF(B1223="","",IF(NOT(ISNUMBER(B1223)),"DATA_PC invalida",IF(AND(ISNUMBER(parametros!$C$2),ISNUMBER(parametros!$D$2),B1223&gt;=parametros!$C$2,B1223&lt;=parametros!$D$2),"C0",IF(AND(ISNUMBER(parametros!$C$3),ISNUMBER(parametros!$D$3),B1223&gt;=parametros!$C$3,B1223&lt;=parametros!$D$3),"C1",IF(AND(ISNUMBER(parametros!$C$4),ISNUMBER(parametros!$D$4),B1223&gt;=parametros!$C$4,B1223&lt;=parametros!$D$4),"C2",IF(AND(ISNUMBER(parametros!$C$5),ISNUMBER(parametros!$D$5),B1223&gt;=parametros!$C$5,B1223&lt;=parametros!$D$5),"C3",IF(AND(ISNUMBER(parametros!$C$6),ISNUMBER(parametros!$D$6),B1223&gt;=parametros!$C$6,B1223&lt;=parametros!$D$6),"C4","Fora dos ciclos")))))))</f>
        <v/>
      </c>
      <c r="D1223" s="100"/>
      <c r="E1223" s="78" t="str">
        <f>IF(C1223="","",IFERROR(VLOOKUP(C1223,parametros!$A$11:$E$15,5,0),""))</f>
        <v/>
      </c>
      <c r="F1223" s="79" t="str">
        <f t="shared" si="97"/>
        <v/>
      </c>
      <c r="G1223" s="101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8"/>
      <c r="U1223" s="218" t="str">
        <f t="shared" si="101"/>
        <v/>
      </c>
      <c r="V1223" s="216" t="s">
        <v>47</v>
      </c>
      <c r="W1223" s="102" t="s">
        <v>167</v>
      </c>
      <c r="X1223" s="102" t="s">
        <v>168</v>
      </c>
      <c r="Y1223" s="103" t="s">
        <v>169</v>
      </c>
      <c r="Z1223" s="103" t="s">
        <v>170</v>
      </c>
      <c r="AA1223" s="103" t="s">
        <v>47</v>
      </c>
      <c r="AB1223" s="103" t="s">
        <v>171</v>
      </c>
      <c r="AC1223" s="104" t="s">
        <v>172</v>
      </c>
    </row>
    <row r="1224" spans="1:29" ht="25.5" customHeight="1" x14ac:dyDescent="0.35">
      <c r="A1224" s="188"/>
      <c r="B1224" s="190"/>
      <c r="C1224" s="99" t="str">
        <f>IF(B1224="","",IF(NOT(ISNUMBER(B1224)),"DATA_PC invalida",IF(AND(ISNUMBER(parametros!$C$2),ISNUMBER(parametros!$D$2),B1224&gt;=parametros!$C$2,B1224&lt;=parametros!$D$2),"C0",IF(AND(ISNUMBER(parametros!$C$3),ISNUMBER(parametros!$D$3),B1224&gt;=parametros!$C$3,B1224&lt;=parametros!$D$3),"C1",IF(AND(ISNUMBER(parametros!$C$4),ISNUMBER(parametros!$D$4),B1224&gt;=parametros!$C$4,B1224&lt;=parametros!$D$4),"C2",IF(AND(ISNUMBER(parametros!$C$5),ISNUMBER(parametros!$D$5),B1224&gt;=parametros!$C$5,B1224&lt;=parametros!$D$5),"C3",IF(AND(ISNUMBER(parametros!$C$6),ISNUMBER(parametros!$D$6),B1224&gt;=parametros!$C$6,B1224&lt;=parametros!$D$6),"C4","Fora dos ciclos")))))))</f>
        <v/>
      </c>
      <c r="D1224" s="100"/>
      <c r="E1224" s="78" t="str">
        <f>IF(C1224="","",IFERROR(VLOOKUP(C1224,parametros!$A$11:$E$15,5,0),""))</f>
        <v/>
      </c>
      <c r="F1224" s="79" t="str">
        <f t="shared" si="97"/>
        <v/>
      </c>
      <c r="G1224" s="101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8"/>
      <c r="U1224" s="218" t="str">
        <f t="shared" si="101"/>
        <v/>
      </c>
      <c r="V1224" s="216" t="s">
        <v>47</v>
      </c>
      <c r="W1224" s="102" t="s">
        <v>167</v>
      </c>
      <c r="X1224" s="102" t="s">
        <v>168</v>
      </c>
      <c r="Y1224" s="103" t="s">
        <v>169</v>
      </c>
      <c r="Z1224" s="103" t="s">
        <v>170</v>
      </c>
      <c r="AA1224" s="103" t="s">
        <v>47</v>
      </c>
      <c r="AB1224" s="103" t="s">
        <v>171</v>
      </c>
      <c r="AC1224" s="104" t="s">
        <v>172</v>
      </c>
    </row>
    <row r="1225" spans="1:29" ht="25.5" customHeight="1" x14ac:dyDescent="0.35">
      <c r="A1225" s="188"/>
      <c r="B1225" s="190"/>
      <c r="C1225" s="99" t="str">
        <f>IF(B1225="","",IF(NOT(ISNUMBER(B1225)),"DATA_PC invalida",IF(AND(ISNUMBER(parametros!$C$2),ISNUMBER(parametros!$D$2),B1225&gt;=parametros!$C$2,B1225&lt;=parametros!$D$2),"C0",IF(AND(ISNUMBER(parametros!$C$3),ISNUMBER(parametros!$D$3),B1225&gt;=parametros!$C$3,B1225&lt;=parametros!$D$3),"C1",IF(AND(ISNUMBER(parametros!$C$4),ISNUMBER(parametros!$D$4),B1225&gt;=parametros!$C$4,B1225&lt;=parametros!$D$4),"C2",IF(AND(ISNUMBER(parametros!$C$5),ISNUMBER(parametros!$D$5),B1225&gt;=parametros!$C$5,B1225&lt;=parametros!$D$5),"C3",IF(AND(ISNUMBER(parametros!$C$6),ISNUMBER(parametros!$D$6),B1225&gt;=parametros!$C$6,B1225&lt;=parametros!$D$6),"C4","Fora dos ciclos")))))))</f>
        <v/>
      </c>
      <c r="D1225" s="100"/>
      <c r="E1225" s="78" t="str">
        <f>IF(C1225="","",IFERROR(VLOOKUP(C1225,parametros!$A$11:$E$15,5,0),""))</f>
        <v/>
      </c>
      <c r="F1225" s="79" t="str">
        <f t="shared" si="97"/>
        <v/>
      </c>
      <c r="G1225" s="101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8"/>
      <c r="U1225" s="218" t="str">
        <f t="shared" si="101"/>
        <v/>
      </c>
      <c r="V1225" s="216" t="s">
        <v>47</v>
      </c>
      <c r="W1225" s="102" t="s">
        <v>167</v>
      </c>
      <c r="X1225" s="102" t="s">
        <v>168</v>
      </c>
      <c r="Y1225" s="103" t="s">
        <v>169</v>
      </c>
      <c r="Z1225" s="103" t="s">
        <v>170</v>
      </c>
      <c r="AA1225" s="103" t="s">
        <v>47</v>
      </c>
      <c r="AB1225" s="103" t="s">
        <v>171</v>
      </c>
      <c r="AC1225" s="104" t="s">
        <v>172</v>
      </c>
    </row>
    <row r="1226" spans="1:29" ht="25.5" customHeight="1" x14ac:dyDescent="0.35">
      <c r="A1226" s="188"/>
      <c r="B1226" s="190"/>
      <c r="C1226" s="99" t="str">
        <f>IF(B1226="","",IF(NOT(ISNUMBER(B1226)),"DATA_PC invalida",IF(AND(ISNUMBER(parametros!$C$2),ISNUMBER(parametros!$D$2),B1226&gt;=parametros!$C$2,B1226&lt;=parametros!$D$2),"C0",IF(AND(ISNUMBER(parametros!$C$3),ISNUMBER(parametros!$D$3),B1226&gt;=parametros!$C$3,B1226&lt;=parametros!$D$3),"C1",IF(AND(ISNUMBER(parametros!$C$4),ISNUMBER(parametros!$D$4),B1226&gt;=parametros!$C$4,B1226&lt;=parametros!$D$4),"C2",IF(AND(ISNUMBER(parametros!$C$5),ISNUMBER(parametros!$D$5),B1226&gt;=parametros!$C$5,B1226&lt;=parametros!$D$5),"C3",IF(AND(ISNUMBER(parametros!$C$6),ISNUMBER(parametros!$D$6),B1226&gt;=parametros!$C$6,B1226&lt;=parametros!$D$6),"C4","Fora dos ciclos")))))))</f>
        <v/>
      </c>
      <c r="D1226" s="100"/>
      <c r="E1226" s="78" t="str">
        <f>IF(C1226="","",IFERROR(VLOOKUP(C1226,parametros!$A$11:$E$15,5,0),""))</f>
        <v/>
      </c>
      <c r="F1226" s="79" t="str">
        <f t="shared" si="97"/>
        <v/>
      </c>
      <c r="G1226" s="101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8"/>
      <c r="U1226" s="218" t="str">
        <f t="shared" si="101"/>
        <v/>
      </c>
      <c r="V1226" s="216" t="s">
        <v>47</v>
      </c>
      <c r="W1226" s="102" t="s">
        <v>167</v>
      </c>
      <c r="X1226" s="102" t="s">
        <v>168</v>
      </c>
      <c r="Y1226" s="103" t="s">
        <v>169</v>
      </c>
      <c r="Z1226" s="103" t="s">
        <v>170</v>
      </c>
      <c r="AA1226" s="103" t="s">
        <v>47</v>
      </c>
      <c r="AB1226" s="103" t="s">
        <v>171</v>
      </c>
      <c r="AC1226" s="104" t="s">
        <v>172</v>
      </c>
    </row>
    <row r="1227" spans="1:29" ht="25.5" customHeight="1" x14ac:dyDescent="0.35">
      <c r="A1227" s="188"/>
      <c r="B1227" s="190"/>
      <c r="C1227" s="99" t="str">
        <f>IF(B1227="","",IF(NOT(ISNUMBER(B1227)),"DATA_PC invalida",IF(AND(ISNUMBER(parametros!$C$2),ISNUMBER(parametros!$D$2),B1227&gt;=parametros!$C$2,B1227&lt;=parametros!$D$2),"C0",IF(AND(ISNUMBER(parametros!$C$3),ISNUMBER(parametros!$D$3),B1227&gt;=parametros!$C$3,B1227&lt;=parametros!$D$3),"C1",IF(AND(ISNUMBER(parametros!$C$4),ISNUMBER(parametros!$D$4),B1227&gt;=parametros!$C$4,B1227&lt;=parametros!$D$4),"C2",IF(AND(ISNUMBER(parametros!$C$5),ISNUMBER(parametros!$D$5),B1227&gt;=parametros!$C$5,B1227&lt;=parametros!$D$5),"C3",IF(AND(ISNUMBER(parametros!$C$6),ISNUMBER(parametros!$D$6),B1227&gt;=parametros!$C$6,B1227&lt;=parametros!$D$6),"C4","Fora dos ciclos")))))))</f>
        <v/>
      </c>
      <c r="D1227" s="100"/>
      <c r="E1227" s="78" t="str">
        <f>IF(C1227="","",IFERROR(VLOOKUP(C1227,parametros!$A$11:$E$15,5,0),""))</f>
        <v/>
      </c>
      <c r="F1227" s="79" t="str">
        <f t="shared" si="97"/>
        <v/>
      </c>
      <c r="G1227" s="101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8"/>
      <c r="U1227" s="218" t="str">
        <f t="shared" si="101"/>
        <v/>
      </c>
      <c r="V1227" s="216" t="s">
        <v>47</v>
      </c>
      <c r="W1227" s="102" t="s">
        <v>167</v>
      </c>
      <c r="X1227" s="102" t="s">
        <v>168</v>
      </c>
      <c r="Y1227" s="103" t="s">
        <v>169</v>
      </c>
      <c r="Z1227" s="103" t="s">
        <v>170</v>
      </c>
      <c r="AA1227" s="103" t="s">
        <v>47</v>
      </c>
      <c r="AB1227" s="103" t="s">
        <v>171</v>
      </c>
      <c r="AC1227" s="104" t="s">
        <v>172</v>
      </c>
    </row>
    <row r="1228" spans="1:29" ht="25.5" customHeight="1" x14ac:dyDescent="0.35">
      <c r="A1228" s="188"/>
      <c r="B1228" s="190"/>
      <c r="C1228" s="99" t="str">
        <f>IF(B1228="","",IF(NOT(ISNUMBER(B1228)),"DATA_PC invalida",IF(AND(ISNUMBER(parametros!$C$2),ISNUMBER(parametros!$D$2),B1228&gt;=parametros!$C$2,B1228&lt;=parametros!$D$2),"C0",IF(AND(ISNUMBER(parametros!$C$3),ISNUMBER(parametros!$D$3),B1228&gt;=parametros!$C$3,B1228&lt;=parametros!$D$3),"C1",IF(AND(ISNUMBER(parametros!$C$4),ISNUMBER(parametros!$D$4),B1228&gt;=parametros!$C$4,B1228&lt;=parametros!$D$4),"C2",IF(AND(ISNUMBER(parametros!$C$5),ISNUMBER(parametros!$D$5),B1228&gt;=parametros!$C$5,B1228&lt;=parametros!$D$5),"C3",IF(AND(ISNUMBER(parametros!$C$6),ISNUMBER(parametros!$D$6),B1228&gt;=parametros!$C$6,B1228&lt;=parametros!$D$6),"C4","Fora dos ciclos")))))))</f>
        <v/>
      </c>
      <c r="D1228" s="100"/>
      <c r="E1228" s="78" t="str">
        <f>IF(C1228="","",IFERROR(VLOOKUP(C1228,parametros!$A$11:$E$15,5,0),""))</f>
        <v/>
      </c>
      <c r="F1228" s="79" t="str">
        <f t="shared" si="97"/>
        <v/>
      </c>
      <c r="G1228" s="101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8"/>
      <c r="U1228" s="218" t="str">
        <f t="shared" si="101"/>
        <v/>
      </c>
      <c r="V1228" s="216" t="s">
        <v>47</v>
      </c>
      <c r="W1228" s="102" t="s">
        <v>167</v>
      </c>
      <c r="X1228" s="102" t="s">
        <v>168</v>
      </c>
      <c r="Y1228" s="103" t="s">
        <v>169</v>
      </c>
      <c r="Z1228" s="103" t="s">
        <v>170</v>
      </c>
      <c r="AA1228" s="103" t="s">
        <v>47</v>
      </c>
      <c r="AB1228" s="103" t="s">
        <v>171</v>
      </c>
      <c r="AC1228" s="104" t="s">
        <v>172</v>
      </c>
    </row>
    <row r="1229" spans="1:29" ht="25.5" customHeight="1" x14ac:dyDescent="0.35">
      <c r="A1229" s="188"/>
      <c r="B1229" s="190"/>
      <c r="C1229" s="99" t="str">
        <f>IF(B1229="","",IF(NOT(ISNUMBER(B1229)),"DATA_PC invalida",IF(AND(ISNUMBER(parametros!$C$2),ISNUMBER(parametros!$D$2),B1229&gt;=parametros!$C$2,B1229&lt;=parametros!$D$2),"C0",IF(AND(ISNUMBER(parametros!$C$3),ISNUMBER(parametros!$D$3),B1229&gt;=parametros!$C$3,B1229&lt;=parametros!$D$3),"C1",IF(AND(ISNUMBER(parametros!$C$4),ISNUMBER(parametros!$D$4),B1229&gt;=parametros!$C$4,B1229&lt;=parametros!$D$4),"C2",IF(AND(ISNUMBER(parametros!$C$5),ISNUMBER(parametros!$D$5),B1229&gt;=parametros!$C$5,B1229&lt;=parametros!$D$5),"C3",IF(AND(ISNUMBER(parametros!$C$6),ISNUMBER(parametros!$D$6),B1229&gt;=parametros!$C$6,B1229&lt;=parametros!$D$6),"C4","Fora dos ciclos")))))))</f>
        <v/>
      </c>
      <c r="D1229" s="100"/>
      <c r="E1229" s="78" t="str">
        <f>IF(C1229="","",IFERROR(VLOOKUP(C1229,parametros!$A$11:$E$15,5,0),""))</f>
        <v/>
      </c>
      <c r="F1229" s="79" t="str">
        <f t="shared" si="97"/>
        <v/>
      </c>
      <c r="G1229" s="101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8"/>
      <c r="U1229" s="218" t="str">
        <f t="shared" si="101"/>
        <v/>
      </c>
      <c r="V1229" s="216" t="s">
        <v>47</v>
      </c>
      <c r="W1229" s="102" t="s">
        <v>167</v>
      </c>
      <c r="X1229" s="102" t="s">
        <v>168</v>
      </c>
      <c r="Y1229" s="103" t="s">
        <v>169</v>
      </c>
      <c r="Z1229" s="103" t="s">
        <v>170</v>
      </c>
      <c r="AA1229" s="103" t="s">
        <v>47</v>
      </c>
      <c r="AB1229" s="103" t="s">
        <v>171</v>
      </c>
      <c r="AC1229" s="104" t="s">
        <v>172</v>
      </c>
    </row>
    <row r="1230" spans="1:29" ht="25.5" customHeight="1" x14ac:dyDescent="0.35">
      <c r="A1230" s="188"/>
      <c r="B1230" s="190"/>
      <c r="C1230" s="99" t="str">
        <f>IF(B1230="","",IF(NOT(ISNUMBER(B1230)),"DATA_PC invalida",IF(AND(ISNUMBER(parametros!$C$2),ISNUMBER(parametros!$D$2),B1230&gt;=parametros!$C$2,B1230&lt;=parametros!$D$2),"C0",IF(AND(ISNUMBER(parametros!$C$3),ISNUMBER(parametros!$D$3),B1230&gt;=parametros!$C$3,B1230&lt;=parametros!$D$3),"C1",IF(AND(ISNUMBER(parametros!$C$4),ISNUMBER(parametros!$D$4),B1230&gt;=parametros!$C$4,B1230&lt;=parametros!$D$4),"C2",IF(AND(ISNUMBER(parametros!$C$5),ISNUMBER(parametros!$D$5),B1230&gt;=parametros!$C$5,B1230&lt;=parametros!$D$5),"C3",IF(AND(ISNUMBER(parametros!$C$6),ISNUMBER(parametros!$D$6),B1230&gt;=parametros!$C$6,B1230&lt;=parametros!$D$6),"C4","Fora dos ciclos")))))))</f>
        <v/>
      </c>
      <c r="D1230" s="100"/>
      <c r="E1230" s="78" t="str">
        <f>IF(C1230="","",IFERROR(VLOOKUP(C1230,parametros!$A$11:$E$15,5,0),""))</f>
        <v/>
      </c>
      <c r="F1230" s="79" t="str">
        <f t="shared" si="97"/>
        <v/>
      </c>
      <c r="G1230" s="101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8"/>
      <c r="U1230" s="218" t="str">
        <f t="shared" si="101"/>
        <v/>
      </c>
      <c r="V1230" s="216" t="s">
        <v>47</v>
      </c>
      <c r="W1230" s="102" t="s">
        <v>167</v>
      </c>
      <c r="X1230" s="102" t="s">
        <v>168</v>
      </c>
      <c r="Y1230" s="103" t="s">
        <v>169</v>
      </c>
      <c r="Z1230" s="103" t="s">
        <v>170</v>
      </c>
      <c r="AA1230" s="103" t="s">
        <v>47</v>
      </c>
      <c r="AB1230" s="103" t="s">
        <v>171</v>
      </c>
      <c r="AC1230" s="104" t="s">
        <v>172</v>
      </c>
    </row>
    <row r="1231" spans="1:29" ht="25.5" customHeight="1" x14ac:dyDescent="0.35">
      <c r="A1231" s="188"/>
      <c r="B1231" s="190"/>
      <c r="C1231" s="99" t="str">
        <f>IF(B1231="","",IF(NOT(ISNUMBER(B1231)),"DATA_PC invalida",IF(AND(ISNUMBER(parametros!$C$2),ISNUMBER(parametros!$D$2),B1231&gt;=parametros!$C$2,B1231&lt;=parametros!$D$2),"C0",IF(AND(ISNUMBER(parametros!$C$3),ISNUMBER(parametros!$D$3),B1231&gt;=parametros!$C$3,B1231&lt;=parametros!$D$3),"C1",IF(AND(ISNUMBER(parametros!$C$4),ISNUMBER(parametros!$D$4),B1231&gt;=parametros!$C$4,B1231&lt;=parametros!$D$4),"C2",IF(AND(ISNUMBER(parametros!$C$5),ISNUMBER(parametros!$D$5),B1231&gt;=parametros!$C$5,B1231&lt;=parametros!$D$5),"C3",IF(AND(ISNUMBER(parametros!$C$6),ISNUMBER(parametros!$D$6),B1231&gt;=parametros!$C$6,B1231&lt;=parametros!$D$6),"C4","Fora dos ciclos")))))))</f>
        <v/>
      </c>
      <c r="D1231" s="100"/>
      <c r="E1231" s="78" t="str">
        <f>IF(C1231="","",IFERROR(VLOOKUP(C1231,parametros!$A$11:$E$15,5,0),""))</f>
        <v/>
      </c>
      <c r="F1231" s="79" t="str">
        <f t="shared" si="97"/>
        <v/>
      </c>
      <c r="G1231" s="101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8"/>
      <c r="U1231" s="218" t="str">
        <f t="shared" si="101"/>
        <v/>
      </c>
      <c r="V1231" s="216" t="s">
        <v>47</v>
      </c>
      <c r="W1231" s="102" t="s">
        <v>167</v>
      </c>
      <c r="X1231" s="102" t="s">
        <v>168</v>
      </c>
      <c r="Y1231" s="103" t="s">
        <v>169</v>
      </c>
      <c r="Z1231" s="103" t="s">
        <v>170</v>
      </c>
      <c r="AA1231" s="103" t="s">
        <v>47</v>
      </c>
      <c r="AB1231" s="103" t="s">
        <v>171</v>
      </c>
      <c r="AC1231" s="104" t="s">
        <v>172</v>
      </c>
    </row>
    <row r="1232" spans="1:29" ht="25.5" customHeight="1" x14ac:dyDescent="0.35">
      <c r="A1232" s="188"/>
      <c r="B1232" s="190"/>
      <c r="C1232" s="99" t="str">
        <f>IF(B1232="","",IF(NOT(ISNUMBER(B1232)),"DATA_PC invalida",IF(AND(ISNUMBER(parametros!$C$2),ISNUMBER(parametros!$D$2),B1232&gt;=parametros!$C$2,B1232&lt;=parametros!$D$2),"C0",IF(AND(ISNUMBER(parametros!$C$3),ISNUMBER(parametros!$D$3),B1232&gt;=parametros!$C$3,B1232&lt;=parametros!$D$3),"C1",IF(AND(ISNUMBER(parametros!$C$4),ISNUMBER(parametros!$D$4),B1232&gt;=parametros!$C$4,B1232&lt;=parametros!$D$4),"C2",IF(AND(ISNUMBER(parametros!$C$5),ISNUMBER(parametros!$D$5),B1232&gt;=parametros!$C$5,B1232&lt;=parametros!$D$5),"C3",IF(AND(ISNUMBER(parametros!$C$6),ISNUMBER(parametros!$D$6),B1232&gt;=parametros!$C$6,B1232&lt;=parametros!$D$6),"C4","Fora dos ciclos")))))))</f>
        <v/>
      </c>
      <c r="D1232" s="100"/>
      <c r="E1232" s="78" t="str">
        <f>IF(C1232="","",IFERROR(VLOOKUP(C1232,parametros!$A$11:$E$15,5,0),""))</f>
        <v/>
      </c>
      <c r="F1232" s="79" t="str">
        <f t="shared" si="97"/>
        <v/>
      </c>
      <c r="G1232" s="101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8"/>
      <c r="U1232" s="218" t="str">
        <f t="shared" si="101"/>
        <v/>
      </c>
      <c r="V1232" s="216" t="s">
        <v>47</v>
      </c>
      <c r="W1232" s="102" t="s">
        <v>167</v>
      </c>
      <c r="X1232" s="102" t="s">
        <v>168</v>
      </c>
      <c r="Y1232" s="103" t="s">
        <v>169</v>
      </c>
      <c r="Z1232" s="103" t="s">
        <v>170</v>
      </c>
      <c r="AA1232" s="103" t="s">
        <v>47</v>
      </c>
      <c r="AB1232" s="103" t="s">
        <v>171</v>
      </c>
      <c r="AC1232" s="104" t="s">
        <v>172</v>
      </c>
    </row>
    <row r="1233" spans="1:29" ht="25.5" customHeight="1" x14ac:dyDescent="0.35">
      <c r="A1233" s="188"/>
      <c r="B1233" s="190"/>
      <c r="C1233" s="99" t="str">
        <f>IF(B1233="","",IF(NOT(ISNUMBER(B1233)),"DATA_PC invalida",IF(AND(ISNUMBER(parametros!$C$2),ISNUMBER(parametros!$D$2),B1233&gt;=parametros!$C$2,B1233&lt;=parametros!$D$2),"C0",IF(AND(ISNUMBER(parametros!$C$3),ISNUMBER(parametros!$D$3),B1233&gt;=parametros!$C$3,B1233&lt;=parametros!$D$3),"C1",IF(AND(ISNUMBER(parametros!$C$4),ISNUMBER(parametros!$D$4),B1233&gt;=parametros!$C$4,B1233&lt;=parametros!$D$4),"C2",IF(AND(ISNUMBER(parametros!$C$5),ISNUMBER(parametros!$D$5),B1233&gt;=parametros!$C$5,B1233&lt;=parametros!$D$5),"C3",IF(AND(ISNUMBER(parametros!$C$6),ISNUMBER(parametros!$D$6),B1233&gt;=parametros!$C$6,B1233&lt;=parametros!$D$6),"C4","Fora dos ciclos")))))))</f>
        <v/>
      </c>
      <c r="D1233" s="100"/>
      <c r="E1233" s="78" t="str">
        <f>IF(C1233="","",IFERROR(VLOOKUP(C1233,parametros!$A$11:$E$15,5,0),""))</f>
        <v/>
      </c>
      <c r="F1233" s="79" t="str">
        <f t="shared" si="97"/>
        <v/>
      </c>
      <c r="G1233" s="101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8"/>
      <c r="U1233" s="218" t="str">
        <f t="shared" si="101"/>
        <v/>
      </c>
      <c r="V1233" s="216" t="s">
        <v>47</v>
      </c>
      <c r="W1233" s="102" t="s">
        <v>167</v>
      </c>
      <c r="X1233" s="102" t="s">
        <v>168</v>
      </c>
      <c r="Y1233" s="103" t="s">
        <v>169</v>
      </c>
      <c r="Z1233" s="103" t="s">
        <v>170</v>
      </c>
      <c r="AA1233" s="103" t="s">
        <v>47</v>
      </c>
      <c r="AB1233" s="103" t="s">
        <v>171</v>
      </c>
      <c r="AC1233" s="104" t="s">
        <v>172</v>
      </c>
    </row>
    <row r="1234" spans="1:29" ht="25.5" customHeight="1" x14ac:dyDescent="0.35">
      <c r="A1234" s="188"/>
      <c r="B1234" s="190"/>
      <c r="C1234" s="99" t="str">
        <f>IF(B1234="","",IF(NOT(ISNUMBER(B1234)),"DATA_PC invalida",IF(AND(ISNUMBER(parametros!$C$2),ISNUMBER(parametros!$D$2),B1234&gt;=parametros!$C$2,B1234&lt;=parametros!$D$2),"C0",IF(AND(ISNUMBER(parametros!$C$3),ISNUMBER(parametros!$D$3),B1234&gt;=parametros!$C$3,B1234&lt;=parametros!$D$3),"C1",IF(AND(ISNUMBER(parametros!$C$4),ISNUMBER(parametros!$D$4),B1234&gt;=parametros!$C$4,B1234&lt;=parametros!$D$4),"C2",IF(AND(ISNUMBER(parametros!$C$5),ISNUMBER(parametros!$D$5),B1234&gt;=parametros!$C$5,B1234&lt;=parametros!$D$5),"C3",IF(AND(ISNUMBER(parametros!$C$6),ISNUMBER(parametros!$D$6),B1234&gt;=parametros!$C$6,B1234&lt;=parametros!$D$6),"C4","Fora dos ciclos")))))))</f>
        <v/>
      </c>
      <c r="D1234" s="100"/>
      <c r="E1234" s="78" t="str">
        <f>IF(C1234="","",IFERROR(VLOOKUP(C1234,parametros!$A$11:$E$15,5,0),""))</f>
        <v/>
      </c>
      <c r="F1234" s="79" t="str">
        <f t="shared" si="97"/>
        <v/>
      </c>
      <c r="G1234" s="101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8"/>
      <c r="U1234" s="218" t="str">
        <f t="shared" si="101"/>
        <v/>
      </c>
      <c r="V1234" s="216" t="s">
        <v>47</v>
      </c>
      <c r="W1234" s="102" t="s">
        <v>167</v>
      </c>
      <c r="X1234" s="102" t="s">
        <v>168</v>
      </c>
      <c r="Y1234" s="103" t="s">
        <v>169</v>
      </c>
      <c r="Z1234" s="103" t="s">
        <v>170</v>
      </c>
      <c r="AA1234" s="103" t="s">
        <v>47</v>
      </c>
      <c r="AB1234" s="103" t="s">
        <v>171</v>
      </c>
      <c r="AC1234" s="104" t="s">
        <v>172</v>
      </c>
    </row>
    <row r="1235" spans="1:29" ht="25.5" customHeight="1" x14ac:dyDescent="0.35">
      <c r="A1235" s="188"/>
      <c r="B1235" s="190"/>
      <c r="C1235" s="99" t="str">
        <f>IF(B1235="","",IF(NOT(ISNUMBER(B1235)),"DATA_PC invalida",IF(AND(ISNUMBER(parametros!$C$2),ISNUMBER(parametros!$D$2),B1235&gt;=parametros!$C$2,B1235&lt;=parametros!$D$2),"C0",IF(AND(ISNUMBER(parametros!$C$3),ISNUMBER(parametros!$D$3),B1235&gt;=parametros!$C$3,B1235&lt;=parametros!$D$3),"C1",IF(AND(ISNUMBER(parametros!$C$4),ISNUMBER(parametros!$D$4),B1235&gt;=parametros!$C$4,B1235&lt;=parametros!$D$4),"C2",IF(AND(ISNUMBER(parametros!$C$5),ISNUMBER(parametros!$D$5),B1235&gt;=parametros!$C$5,B1235&lt;=parametros!$D$5),"C3",IF(AND(ISNUMBER(parametros!$C$6),ISNUMBER(parametros!$D$6),B1235&gt;=parametros!$C$6,B1235&lt;=parametros!$D$6),"C4","Fora dos ciclos")))))))</f>
        <v/>
      </c>
      <c r="D1235" s="100"/>
      <c r="E1235" s="78" t="str">
        <f>IF(C1235="","",IFERROR(VLOOKUP(C1235,parametros!$A$11:$E$15,5,0),""))</f>
        <v/>
      </c>
      <c r="F1235" s="79" t="str">
        <f t="shared" si="97"/>
        <v/>
      </c>
      <c r="G1235" s="101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8"/>
      <c r="U1235" s="218" t="str">
        <f t="shared" si="101"/>
        <v/>
      </c>
      <c r="V1235" s="216" t="s">
        <v>47</v>
      </c>
      <c r="W1235" s="102" t="s">
        <v>167</v>
      </c>
      <c r="X1235" s="102" t="s">
        <v>168</v>
      </c>
      <c r="Y1235" s="103" t="s">
        <v>169</v>
      </c>
      <c r="Z1235" s="103" t="s">
        <v>170</v>
      </c>
      <c r="AA1235" s="103" t="s">
        <v>47</v>
      </c>
      <c r="AB1235" s="103" t="s">
        <v>171</v>
      </c>
      <c r="AC1235" s="104" t="s">
        <v>172</v>
      </c>
    </row>
    <row r="1236" spans="1:29" ht="25.5" customHeight="1" x14ac:dyDescent="0.35">
      <c r="A1236" s="188"/>
      <c r="B1236" s="190"/>
      <c r="C1236" s="99" t="str">
        <f>IF(B1236="","",IF(NOT(ISNUMBER(B1236)),"DATA_PC invalida",IF(AND(ISNUMBER(parametros!$C$2),ISNUMBER(parametros!$D$2),B1236&gt;=parametros!$C$2,B1236&lt;=parametros!$D$2),"C0",IF(AND(ISNUMBER(parametros!$C$3),ISNUMBER(parametros!$D$3),B1236&gt;=parametros!$C$3,B1236&lt;=parametros!$D$3),"C1",IF(AND(ISNUMBER(parametros!$C$4),ISNUMBER(parametros!$D$4),B1236&gt;=parametros!$C$4,B1236&lt;=parametros!$D$4),"C2",IF(AND(ISNUMBER(parametros!$C$5),ISNUMBER(parametros!$D$5),B1236&gt;=parametros!$C$5,B1236&lt;=parametros!$D$5),"C3",IF(AND(ISNUMBER(parametros!$C$6),ISNUMBER(parametros!$D$6),B1236&gt;=parametros!$C$6,B1236&lt;=parametros!$D$6),"C4","Fora dos ciclos")))))))</f>
        <v/>
      </c>
      <c r="D1236" s="100"/>
      <c r="E1236" s="78" t="str">
        <f>IF(C1236="","",IFERROR(VLOOKUP(C1236,parametros!$A$11:$E$15,5,0),""))</f>
        <v/>
      </c>
      <c r="F1236" s="79" t="str">
        <f t="shared" si="97"/>
        <v/>
      </c>
      <c r="G1236" s="101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8"/>
      <c r="U1236" s="218" t="str">
        <f t="shared" si="101"/>
        <v/>
      </c>
      <c r="V1236" s="216" t="s">
        <v>47</v>
      </c>
      <c r="W1236" s="102" t="s">
        <v>167</v>
      </c>
      <c r="X1236" s="102" t="s">
        <v>168</v>
      </c>
      <c r="Y1236" s="103" t="s">
        <v>169</v>
      </c>
      <c r="Z1236" s="103" t="s">
        <v>170</v>
      </c>
      <c r="AA1236" s="103" t="s">
        <v>47</v>
      </c>
      <c r="AB1236" s="103" t="s">
        <v>171</v>
      </c>
      <c r="AC1236" s="104" t="s">
        <v>172</v>
      </c>
    </row>
    <row r="1237" spans="1:29" ht="25.5" customHeight="1" x14ac:dyDescent="0.35">
      <c r="A1237" s="188"/>
      <c r="B1237" s="190"/>
      <c r="C1237" s="99" t="str">
        <f>IF(B1237="","",IF(NOT(ISNUMBER(B1237)),"DATA_PC invalida",IF(AND(ISNUMBER(parametros!$C$2),ISNUMBER(parametros!$D$2),B1237&gt;=parametros!$C$2,B1237&lt;=parametros!$D$2),"C0",IF(AND(ISNUMBER(parametros!$C$3),ISNUMBER(parametros!$D$3),B1237&gt;=parametros!$C$3,B1237&lt;=parametros!$D$3),"C1",IF(AND(ISNUMBER(parametros!$C$4),ISNUMBER(parametros!$D$4),B1237&gt;=parametros!$C$4,B1237&lt;=parametros!$D$4),"C2",IF(AND(ISNUMBER(parametros!$C$5),ISNUMBER(parametros!$D$5),B1237&gt;=parametros!$C$5,B1237&lt;=parametros!$D$5),"C3",IF(AND(ISNUMBER(parametros!$C$6),ISNUMBER(parametros!$D$6),B1237&gt;=parametros!$C$6,B1237&lt;=parametros!$D$6),"C4","Fora dos ciclos")))))))</f>
        <v/>
      </c>
      <c r="D1237" s="100"/>
      <c r="E1237" s="78" t="str">
        <f>IF(C1237="","",IFERROR(VLOOKUP(C1237,parametros!$A$11:$E$15,5,0),""))</f>
        <v/>
      </c>
      <c r="F1237" s="79" t="str">
        <f t="shared" si="97"/>
        <v/>
      </c>
      <c r="G1237" s="101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8"/>
      <c r="U1237" s="218" t="str">
        <f t="shared" si="101"/>
        <v/>
      </c>
      <c r="V1237" s="216" t="s">
        <v>47</v>
      </c>
      <c r="W1237" s="102" t="s">
        <v>167</v>
      </c>
      <c r="X1237" s="102" t="s">
        <v>168</v>
      </c>
      <c r="Y1237" s="103" t="s">
        <v>169</v>
      </c>
      <c r="Z1237" s="103" t="s">
        <v>170</v>
      </c>
      <c r="AA1237" s="103" t="s">
        <v>47</v>
      </c>
      <c r="AB1237" s="103" t="s">
        <v>171</v>
      </c>
      <c r="AC1237" s="104" t="s">
        <v>172</v>
      </c>
    </row>
    <row r="1238" spans="1:29" ht="25.5" customHeight="1" x14ac:dyDescent="0.35">
      <c r="A1238" s="188"/>
      <c r="B1238" s="190"/>
      <c r="C1238" s="99" t="str">
        <f>IF(B1238="","",IF(NOT(ISNUMBER(B1238)),"DATA_PC invalida",IF(AND(ISNUMBER(parametros!$C$2),ISNUMBER(parametros!$D$2),B1238&gt;=parametros!$C$2,B1238&lt;=parametros!$D$2),"C0",IF(AND(ISNUMBER(parametros!$C$3),ISNUMBER(parametros!$D$3),B1238&gt;=parametros!$C$3,B1238&lt;=parametros!$D$3),"C1",IF(AND(ISNUMBER(parametros!$C$4),ISNUMBER(parametros!$D$4),B1238&gt;=parametros!$C$4,B1238&lt;=parametros!$D$4),"C2",IF(AND(ISNUMBER(parametros!$C$5),ISNUMBER(parametros!$D$5),B1238&gt;=parametros!$C$5,B1238&lt;=parametros!$D$5),"C3",IF(AND(ISNUMBER(parametros!$C$6),ISNUMBER(parametros!$D$6),B1238&gt;=parametros!$C$6,B1238&lt;=parametros!$D$6),"C4","Fora dos ciclos")))))))</f>
        <v/>
      </c>
      <c r="D1238" s="100"/>
      <c r="E1238" s="78" t="str">
        <f>IF(C1238="","",IFERROR(VLOOKUP(C1238,parametros!$A$11:$E$15,5,0),""))</f>
        <v/>
      </c>
      <c r="F1238" s="79" t="str">
        <f t="shared" si="97"/>
        <v/>
      </c>
      <c r="G1238" s="101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8"/>
      <c r="U1238" s="218" t="str">
        <f t="shared" si="101"/>
        <v/>
      </c>
      <c r="V1238" s="216" t="s">
        <v>47</v>
      </c>
      <c r="W1238" s="102" t="s">
        <v>167</v>
      </c>
      <c r="X1238" s="102" t="s">
        <v>168</v>
      </c>
      <c r="Y1238" s="103" t="s">
        <v>169</v>
      </c>
      <c r="Z1238" s="103" t="s">
        <v>170</v>
      </c>
      <c r="AA1238" s="103" t="s">
        <v>47</v>
      </c>
      <c r="AB1238" s="103" t="s">
        <v>171</v>
      </c>
      <c r="AC1238" s="104" t="s">
        <v>172</v>
      </c>
    </row>
    <row r="1239" spans="1:29" ht="25.5" customHeight="1" x14ac:dyDescent="0.35">
      <c r="A1239" s="188"/>
      <c r="B1239" s="190"/>
      <c r="C1239" s="99" t="str">
        <f>IF(B1239="","",IF(NOT(ISNUMBER(B1239)),"DATA_PC invalida",IF(AND(ISNUMBER(parametros!$C$2),ISNUMBER(parametros!$D$2),B1239&gt;=parametros!$C$2,B1239&lt;=parametros!$D$2),"C0",IF(AND(ISNUMBER(parametros!$C$3),ISNUMBER(parametros!$D$3),B1239&gt;=parametros!$C$3,B1239&lt;=parametros!$D$3),"C1",IF(AND(ISNUMBER(parametros!$C$4),ISNUMBER(parametros!$D$4),B1239&gt;=parametros!$C$4,B1239&lt;=parametros!$D$4),"C2",IF(AND(ISNUMBER(parametros!$C$5),ISNUMBER(parametros!$D$5),B1239&gt;=parametros!$C$5,B1239&lt;=parametros!$D$5),"C3",IF(AND(ISNUMBER(parametros!$C$6),ISNUMBER(parametros!$D$6),B1239&gt;=parametros!$C$6,B1239&lt;=parametros!$D$6),"C4","Fora dos ciclos")))))))</f>
        <v/>
      </c>
      <c r="D1239" s="100"/>
      <c r="E1239" s="78" t="str">
        <f>IF(C1239="","",IFERROR(VLOOKUP(C1239,parametros!$A$11:$E$15,5,0),""))</f>
        <v/>
      </c>
      <c r="F1239" s="79" t="str">
        <f t="shared" si="97"/>
        <v/>
      </c>
      <c r="G1239" s="101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8"/>
      <c r="U1239" s="218" t="str">
        <f t="shared" si="101"/>
        <v/>
      </c>
      <c r="V1239" s="216" t="s">
        <v>47</v>
      </c>
      <c r="W1239" s="102" t="s">
        <v>167</v>
      </c>
      <c r="X1239" s="102" t="s">
        <v>168</v>
      </c>
      <c r="Y1239" s="103" t="s">
        <v>169</v>
      </c>
      <c r="Z1239" s="103" t="s">
        <v>170</v>
      </c>
      <c r="AA1239" s="103" t="s">
        <v>47</v>
      </c>
      <c r="AB1239" s="103" t="s">
        <v>171</v>
      </c>
      <c r="AC1239" s="104" t="s">
        <v>172</v>
      </c>
    </row>
    <row r="1240" spans="1:29" ht="25.5" customHeight="1" x14ac:dyDescent="0.35">
      <c r="A1240" s="188"/>
      <c r="B1240" s="190"/>
      <c r="C1240" s="99" t="str">
        <f>IF(B1240="","",IF(NOT(ISNUMBER(B1240)),"DATA_PC invalida",IF(AND(ISNUMBER(parametros!$C$2),ISNUMBER(parametros!$D$2),B1240&gt;=parametros!$C$2,B1240&lt;=parametros!$D$2),"C0",IF(AND(ISNUMBER(parametros!$C$3),ISNUMBER(parametros!$D$3),B1240&gt;=parametros!$C$3,B1240&lt;=parametros!$D$3),"C1",IF(AND(ISNUMBER(parametros!$C$4),ISNUMBER(parametros!$D$4),B1240&gt;=parametros!$C$4,B1240&lt;=parametros!$D$4),"C2",IF(AND(ISNUMBER(parametros!$C$5),ISNUMBER(parametros!$D$5),B1240&gt;=parametros!$C$5,B1240&lt;=parametros!$D$5),"C3",IF(AND(ISNUMBER(parametros!$C$6),ISNUMBER(parametros!$D$6),B1240&gt;=parametros!$C$6,B1240&lt;=parametros!$D$6),"C4","Fora dos ciclos")))))))</f>
        <v/>
      </c>
      <c r="D1240" s="100"/>
      <c r="E1240" s="78" t="str">
        <f>IF(C1240="","",IFERROR(VLOOKUP(C1240,parametros!$A$11:$E$15,5,0),""))</f>
        <v/>
      </c>
      <c r="F1240" s="79" t="str">
        <f t="shared" si="97"/>
        <v/>
      </c>
      <c r="G1240" s="101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8"/>
      <c r="U1240" s="218" t="str">
        <f t="shared" si="101"/>
        <v/>
      </c>
      <c r="V1240" s="216" t="s">
        <v>47</v>
      </c>
      <c r="W1240" s="102" t="s">
        <v>167</v>
      </c>
      <c r="X1240" s="102" t="s">
        <v>168</v>
      </c>
      <c r="Y1240" s="103" t="s">
        <v>169</v>
      </c>
      <c r="Z1240" s="103" t="s">
        <v>170</v>
      </c>
      <c r="AA1240" s="103" t="s">
        <v>47</v>
      </c>
      <c r="AB1240" s="103" t="s">
        <v>171</v>
      </c>
      <c r="AC1240" s="104" t="s">
        <v>172</v>
      </c>
    </row>
    <row r="1241" spans="1:29" ht="25.5" customHeight="1" x14ac:dyDescent="0.35">
      <c r="A1241" s="188"/>
      <c r="B1241" s="190"/>
      <c r="C1241" s="99" t="str">
        <f>IF(B1241="","",IF(NOT(ISNUMBER(B1241)),"DATA_PC invalida",IF(AND(ISNUMBER(parametros!$C$2),ISNUMBER(parametros!$D$2),B1241&gt;=parametros!$C$2,B1241&lt;=parametros!$D$2),"C0",IF(AND(ISNUMBER(parametros!$C$3),ISNUMBER(parametros!$D$3),B1241&gt;=parametros!$C$3,B1241&lt;=parametros!$D$3),"C1",IF(AND(ISNUMBER(parametros!$C$4),ISNUMBER(parametros!$D$4),B1241&gt;=parametros!$C$4,B1241&lt;=parametros!$D$4),"C2",IF(AND(ISNUMBER(parametros!$C$5),ISNUMBER(parametros!$D$5),B1241&gt;=parametros!$C$5,B1241&lt;=parametros!$D$5),"C3",IF(AND(ISNUMBER(parametros!$C$6),ISNUMBER(parametros!$D$6),B1241&gt;=parametros!$C$6,B1241&lt;=parametros!$D$6),"C4","Fora dos ciclos")))))))</f>
        <v/>
      </c>
      <c r="D1241" s="100"/>
      <c r="E1241" s="78" t="str">
        <f>IF(C1241="","",IFERROR(VLOOKUP(C1241,parametros!$A$11:$E$15,5,0),""))</f>
        <v/>
      </c>
      <c r="F1241" s="79" t="str">
        <f t="shared" si="97"/>
        <v/>
      </c>
      <c r="G1241" s="101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8"/>
      <c r="U1241" s="218" t="str">
        <f t="shared" si="101"/>
        <v/>
      </c>
      <c r="V1241" s="216" t="s">
        <v>47</v>
      </c>
      <c r="W1241" s="102" t="s">
        <v>167</v>
      </c>
      <c r="X1241" s="102" t="s">
        <v>168</v>
      </c>
      <c r="Y1241" s="103" t="s">
        <v>169</v>
      </c>
      <c r="Z1241" s="103" t="s">
        <v>170</v>
      </c>
      <c r="AA1241" s="103" t="s">
        <v>47</v>
      </c>
      <c r="AB1241" s="103" t="s">
        <v>171</v>
      </c>
      <c r="AC1241" s="104" t="s">
        <v>172</v>
      </c>
    </row>
    <row r="1242" spans="1:29" ht="25.5" customHeight="1" x14ac:dyDescent="0.35">
      <c r="A1242" s="188"/>
      <c r="B1242" s="190"/>
      <c r="C1242" s="99" t="str">
        <f>IF(B1242="","",IF(NOT(ISNUMBER(B1242)),"DATA_PC invalida",IF(AND(ISNUMBER(parametros!$C$2),ISNUMBER(parametros!$D$2),B1242&gt;=parametros!$C$2,B1242&lt;=parametros!$D$2),"C0",IF(AND(ISNUMBER(parametros!$C$3),ISNUMBER(parametros!$D$3),B1242&gt;=parametros!$C$3,B1242&lt;=parametros!$D$3),"C1",IF(AND(ISNUMBER(parametros!$C$4),ISNUMBER(parametros!$D$4),B1242&gt;=parametros!$C$4,B1242&lt;=parametros!$D$4),"C2",IF(AND(ISNUMBER(parametros!$C$5),ISNUMBER(parametros!$D$5),B1242&gt;=parametros!$C$5,B1242&lt;=parametros!$D$5),"C3",IF(AND(ISNUMBER(parametros!$C$6),ISNUMBER(parametros!$D$6),B1242&gt;=parametros!$C$6,B1242&lt;=parametros!$D$6),"C4","Fora dos ciclos")))))))</f>
        <v/>
      </c>
      <c r="D1242" s="100"/>
      <c r="E1242" s="78" t="str">
        <f>IF(C1242="","",IFERROR(VLOOKUP(C1242,parametros!$A$11:$E$15,5,0),""))</f>
        <v/>
      </c>
      <c r="F1242" s="79" t="str">
        <f t="shared" si="97"/>
        <v/>
      </c>
      <c r="G1242" s="101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8"/>
      <c r="U1242" s="218" t="str">
        <f t="shared" si="101"/>
        <v/>
      </c>
      <c r="V1242" s="216" t="s">
        <v>47</v>
      </c>
      <c r="W1242" s="102" t="s">
        <v>167</v>
      </c>
      <c r="X1242" s="102" t="s">
        <v>168</v>
      </c>
      <c r="Y1242" s="103" t="s">
        <v>169</v>
      </c>
      <c r="Z1242" s="103" t="s">
        <v>170</v>
      </c>
      <c r="AA1242" s="103" t="s">
        <v>47</v>
      </c>
      <c r="AB1242" s="103" t="s">
        <v>171</v>
      </c>
      <c r="AC1242" s="104" t="s">
        <v>172</v>
      </c>
    </row>
    <row r="1243" spans="1:29" ht="25.5" customHeight="1" x14ac:dyDescent="0.35">
      <c r="A1243" s="188"/>
      <c r="B1243" s="190"/>
      <c r="C1243" s="99" t="str">
        <f>IF(B1243="","",IF(NOT(ISNUMBER(B1243)),"DATA_PC invalida",IF(AND(ISNUMBER(parametros!$C$2),ISNUMBER(parametros!$D$2),B1243&gt;=parametros!$C$2,B1243&lt;=parametros!$D$2),"C0",IF(AND(ISNUMBER(parametros!$C$3),ISNUMBER(parametros!$D$3),B1243&gt;=parametros!$C$3,B1243&lt;=parametros!$D$3),"C1",IF(AND(ISNUMBER(parametros!$C$4),ISNUMBER(parametros!$D$4),B1243&gt;=parametros!$C$4,B1243&lt;=parametros!$D$4),"C2",IF(AND(ISNUMBER(parametros!$C$5),ISNUMBER(parametros!$D$5),B1243&gt;=parametros!$C$5,B1243&lt;=parametros!$D$5),"C3",IF(AND(ISNUMBER(parametros!$C$6),ISNUMBER(parametros!$D$6),B1243&gt;=parametros!$C$6,B1243&lt;=parametros!$D$6),"C4","Fora dos ciclos")))))))</f>
        <v/>
      </c>
      <c r="D1243" s="100"/>
      <c r="E1243" s="78" t="str">
        <f>IF(C1243="","",IFERROR(VLOOKUP(C1243,parametros!$A$11:$E$15,5,0),""))</f>
        <v/>
      </c>
      <c r="F1243" s="79" t="str">
        <f t="shared" si="97"/>
        <v/>
      </c>
      <c r="G1243" s="101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8"/>
      <c r="U1243" s="218" t="str">
        <f t="shared" si="101"/>
        <v/>
      </c>
      <c r="V1243" s="216" t="s">
        <v>47</v>
      </c>
      <c r="W1243" s="102" t="s">
        <v>167</v>
      </c>
      <c r="X1243" s="102" t="s">
        <v>168</v>
      </c>
      <c r="Y1243" s="103" t="s">
        <v>169</v>
      </c>
      <c r="Z1243" s="103" t="s">
        <v>170</v>
      </c>
      <c r="AA1243" s="103" t="s">
        <v>47</v>
      </c>
      <c r="AB1243" s="103" t="s">
        <v>171</v>
      </c>
      <c r="AC1243" s="104" t="s">
        <v>172</v>
      </c>
    </row>
    <row r="1244" spans="1:29" ht="25.5" customHeight="1" x14ac:dyDescent="0.35">
      <c r="A1244" s="188"/>
      <c r="B1244" s="190"/>
      <c r="C1244" s="99" t="str">
        <f>IF(B1244="","",IF(NOT(ISNUMBER(B1244)),"DATA_PC invalida",IF(AND(ISNUMBER(parametros!$C$2),ISNUMBER(parametros!$D$2),B1244&gt;=parametros!$C$2,B1244&lt;=parametros!$D$2),"C0",IF(AND(ISNUMBER(parametros!$C$3),ISNUMBER(parametros!$D$3),B1244&gt;=parametros!$C$3,B1244&lt;=parametros!$D$3),"C1",IF(AND(ISNUMBER(parametros!$C$4),ISNUMBER(parametros!$D$4),B1244&gt;=parametros!$C$4,B1244&lt;=parametros!$D$4),"C2",IF(AND(ISNUMBER(parametros!$C$5),ISNUMBER(parametros!$D$5),B1244&gt;=parametros!$C$5,B1244&lt;=parametros!$D$5),"C3",IF(AND(ISNUMBER(parametros!$C$6),ISNUMBER(parametros!$D$6),B1244&gt;=parametros!$C$6,B1244&lt;=parametros!$D$6),"C4","Fora dos ciclos")))))))</f>
        <v/>
      </c>
      <c r="D1244" s="100"/>
      <c r="E1244" s="78" t="str">
        <f>IF(C1244="","",IFERROR(VLOOKUP(C1244,parametros!$A$11:$E$15,5,0),""))</f>
        <v/>
      </c>
      <c r="F1244" s="79" t="str">
        <f t="shared" si="97"/>
        <v/>
      </c>
      <c r="G1244" s="101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8"/>
      <c r="U1244" s="218" t="str">
        <f t="shared" si="101"/>
        <v/>
      </c>
      <c r="V1244" s="216" t="s">
        <v>47</v>
      </c>
      <c r="W1244" s="102" t="s">
        <v>167</v>
      </c>
      <c r="X1244" s="102" t="s">
        <v>168</v>
      </c>
      <c r="Y1244" s="103" t="s">
        <v>169</v>
      </c>
      <c r="Z1244" s="103" t="s">
        <v>170</v>
      </c>
      <c r="AA1244" s="103" t="s">
        <v>47</v>
      </c>
      <c r="AB1244" s="103" t="s">
        <v>171</v>
      </c>
      <c r="AC1244" s="104" t="s">
        <v>172</v>
      </c>
    </row>
    <row r="1245" spans="1:29" ht="25.5" customHeight="1" x14ac:dyDescent="0.35">
      <c r="A1245" s="188"/>
      <c r="B1245" s="190"/>
      <c r="C1245" s="99" t="str">
        <f>IF(B1245="","",IF(NOT(ISNUMBER(B1245)),"DATA_PC invalida",IF(AND(ISNUMBER(parametros!$C$2),ISNUMBER(parametros!$D$2),B1245&gt;=parametros!$C$2,B1245&lt;=parametros!$D$2),"C0",IF(AND(ISNUMBER(parametros!$C$3),ISNUMBER(parametros!$D$3),B1245&gt;=parametros!$C$3,B1245&lt;=parametros!$D$3),"C1",IF(AND(ISNUMBER(parametros!$C$4),ISNUMBER(parametros!$D$4),B1245&gt;=parametros!$C$4,B1245&lt;=parametros!$D$4),"C2",IF(AND(ISNUMBER(parametros!$C$5),ISNUMBER(parametros!$D$5),B1245&gt;=parametros!$C$5,B1245&lt;=parametros!$D$5),"C3",IF(AND(ISNUMBER(parametros!$C$6),ISNUMBER(parametros!$D$6),B1245&gt;=parametros!$C$6,B1245&lt;=parametros!$D$6),"C4","Fora dos ciclos")))))))</f>
        <v/>
      </c>
      <c r="D1245" s="100"/>
      <c r="E1245" s="78" t="str">
        <f>IF(C1245="","",IFERROR(VLOOKUP(C1245,parametros!$A$11:$E$15,5,0),""))</f>
        <v/>
      </c>
      <c r="F1245" s="79" t="str">
        <f t="shared" si="97"/>
        <v/>
      </c>
      <c r="G1245" s="101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8"/>
      <c r="U1245" s="218" t="str">
        <f t="shared" si="101"/>
        <v/>
      </c>
      <c r="V1245" s="216" t="s">
        <v>47</v>
      </c>
      <c r="W1245" s="102" t="s">
        <v>167</v>
      </c>
      <c r="X1245" s="102" t="s">
        <v>168</v>
      </c>
      <c r="Y1245" s="103" t="s">
        <v>169</v>
      </c>
      <c r="Z1245" s="103" t="s">
        <v>170</v>
      </c>
      <c r="AA1245" s="103" t="s">
        <v>47</v>
      </c>
      <c r="AB1245" s="103" t="s">
        <v>171</v>
      </c>
      <c r="AC1245" s="104" t="s">
        <v>172</v>
      </c>
    </row>
    <row r="1246" spans="1:29" ht="25.5" customHeight="1" x14ac:dyDescent="0.35">
      <c r="A1246" s="188"/>
      <c r="B1246" s="190"/>
      <c r="C1246" s="99" t="str">
        <f>IF(B1246="","",IF(NOT(ISNUMBER(B1246)),"DATA_PC invalida",IF(AND(ISNUMBER(parametros!$C$2),ISNUMBER(parametros!$D$2),B1246&gt;=parametros!$C$2,B1246&lt;=parametros!$D$2),"C0",IF(AND(ISNUMBER(parametros!$C$3),ISNUMBER(parametros!$D$3),B1246&gt;=parametros!$C$3,B1246&lt;=parametros!$D$3),"C1",IF(AND(ISNUMBER(parametros!$C$4),ISNUMBER(parametros!$D$4),B1246&gt;=parametros!$C$4,B1246&lt;=parametros!$D$4),"C2",IF(AND(ISNUMBER(parametros!$C$5),ISNUMBER(parametros!$D$5),B1246&gt;=parametros!$C$5,B1246&lt;=parametros!$D$5),"C3",IF(AND(ISNUMBER(parametros!$C$6),ISNUMBER(parametros!$D$6),B1246&gt;=parametros!$C$6,B1246&lt;=parametros!$D$6),"C4","Fora dos ciclos")))))))</f>
        <v/>
      </c>
      <c r="D1246" s="100"/>
      <c r="E1246" s="78" t="str">
        <f>IF(C1246="","",IFERROR(VLOOKUP(C1246,parametros!$A$11:$E$15,5,0),""))</f>
        <v/>
      </c>
      <c r="F1246" s="79" t="str">
        <f t="shared" si="97"/>
        <v/>
      </c>
      <c r="G1246" s="101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8"/>
      <c r="U1246" s="218" t="str">
        <f t="shared" si="101"/>
        <v/>
      </c>
      <c r="V1246" s="216" t="s">
        <v>47</v>
      </c>
      <c r="W1246" s="102" t="s">
        <v>167</v>
      </c>
      <c r="X1246" s="102" t="s">
        <v>168</v>
      </c>
      <c r="Y1246" s="103" t="s">
        <v>169</v>
      </c>
      <c r="Z1246" s="103" t="s">
        <v>170</v>
      </c>
      <c r="AA1246" s="103" t="s">
        <v>47</v>
      </c>
      <c r="AB1246" s="103" t="s">
        <v>171</v>
      </c>
      <c r="AC1246" s="104" t="s">
        <v>172</v>
      </c>
    </row>
    <row r="1247" spans="1:29" ht="25.5" customHeight="1" x14ac:dyDescent="0.35">
      <c r="A1247" s="188"/>
      <c r="B1247" s="190"/>
      <c r="C1247" s="99" t="str">
        <f>IF(B1247="","",IF(NOT(ISNUMBER(B1247)),"DATA_PC invalida",IF(AND(ISNUMBER(parametros!$C$2),ISNUMBER(parametros!$D$2),B1247&gt;=parametros!$C$2,B1247&lt;=parametros!$D$2),"C0",IF(AND(ISNUMBER(parametros!$C$3),ISNUMBER(parametros!$D$3),B1247&gt;=parametros!$C$3,B1247&lt;=parametros!$D$3),"C1",IF(AND(ISNUMBER(parametros!$C$4),ISNUMBER(parametros!$D$4),B1247&gt;=parametros!$C$4,B1247&lt;=parametros!$D$4),"C2",IF(AND(ISNUMBER(parametros!$C$5),ISNUMBER(parametros!$D$5),B1247&gt;=parametros!$C$5,B1247&lt;=parametros!$D$5),"C3",IF(AND(ISNUMBER(parametros!$C$6),ISNUMBER(parametros!$D$6),B1247&gt;=parametros!$C$6,B1247&lt;=parametros!$D$6),"C4","Fora dos ciclos")))))))</f>
        <v/>
      </c>
      <c r="D1247" s="100"/>
      <c r="E1247" s="78" t="str">
        <f>IF(C1247="","",IFERROR(VLOOKUP(C1247,parametros!$A$11:$E$15,5,0),""))</f>
        <v/>
      </c>
      <c r="F1247" s="79" t="str">
        <f t="shared" si="97"/>
        <v/>
      </c>
      <c r="G1247" s="101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8"/>
      <c r="U1247" s="218" t="str">
        <f t="shared" si="101"/>
        <v/>
      </c>
      <c r="V1247" s="216" t="s">
        <v>47</v>
      </c>
      <c r="W1247" s="102" t="s">
        <v>167</v>
      </c>
      <c r="X1247" s="102" t="s">
        <v>168</v>
      </c>
      <c r="Y1247" s="103" t="s">
        <v>169</v>
      </c>
      <c r="Z1247" s="103" t="s">
        <v>170</v>
      </c>
      <c r="AA1247" s="103" t="s">
        <v>47</v>
      </c>
      <c r="AB1247" s="103" t="s">
        <v>171</v>
      </c>
      <c r="AC1247" s="104" t="s">
        <v>172</v>
      </c>
    </row>
    <row r="1248" spans="1:29" ht="25.5" customHeight="1" x14ac:dyDescent="0.35">
      <c r="A1248" s="188"/>
      <c r="B1248" s="190"/>
      <c r="C1248" s="99" t="str">
        <f>IF(B1248="","",IF(NOT(ISNUMBER(B1248)),"DATA_PC invalida",IF(AND(ISNUMBER(parametros!$C$2),ISNUMBER(parametros!$D$2),B1248&gt;=parametros!$C$2,B1248&lt;=parametros!$D$2),"C0",IF(AND(ISNUMBER(parametros!$C$3),ISNUMBER(parametros!$D$3),B1248&gt;=parametros!$C$3,B1248&lt;=parametros!$D$3),"C1",IF(AND(ISNUMBER(parametros!$C$4),ISNUMBER(parametros!$D$4),B1248&gt;=parametros!$C$4,B1248&lt;=parametros!$D$4),"C2",IF(AND(ISNUMBER(parametros!$C$5),ISNUMBER(parametros!$D$5),B1248&gt;=parametros!$C$5,B1248&lt;=parametros!$D$5),"C3",IF(AND(ISNUMBER(parametros!$C$6),ISNUMBER(parametros!$D$6),B1248&gt;=parametros!$C$6,B1248&lt;=parametros!$D$6),"C4","Fora dos ciclos")))))))</f>
        <v/>
      </c>
      <c r="D1248" s="100"/>
      <c r="E1248" s="78" t="str">
        <f>IF(C1248="","",IFERROR(VLOOKUP(C1248,parametros!$A$11:$E$15,5,0),""))</f>
        <v/>
      </c>
      <c r="F1248" s="79" t="str">
        <f t="shared" si="97"/>
        <v/>
      </c>
      <c r="G1248" s="101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8"/>
      <c r="U1248" s="218" t="str">
        <f t="shared" si="101"/>
        <v/>
      </c>
      <c r="V1248" s="216" t="s">
        <v>47</v>
      </c>
      <c r="W1248" s="102" t="s">
        <v>167</v>
      </c>
      <c r="X1248" s="102" t="s">
        <v>168</v>
      </c>
      <c r="Y1248" s="103" t="s">
        <v>169</v>
      </c>
      <c r="Z1248" s="103" t="s">
        <v>170</v>
      </c>
      <c r="AA1248" s="103" t="s">
        <v>47</v>
      </c>
      <c r="AB1248" s="103" t="s">
        <v>171</v>
      </c>
      <c r="AC1248" s="104" t="s">
        <v>172</v>
      </c>
    </row>
    <row r="1249" spans="1:29" ht="25.5" customHeight="1" x14ac:dyDescent="0.35">
      <c r="A1249" s="188"/>
      <c r="B1249" s="190"/>
      <c r="C1249" s="99" t="str">
        <f>IF(B1249="","",IF(NOT(ISNUMBER(B1249)),"DATA_PC invalida",IF(AND(ISNUMBER(parametros!$C$2),ISNUMBER(parametros!$D$2),B1249&gt;=parametros!$C$2,B1249&lt;=parametros!$D$2),"C0",IF(AND(ISNUMBER(parametros!$C$3),ISNUMBER(parametros!$D$3),B1249&gt;=parametros!$C$3,B1249&lt;=parametros!$D$3),"C1",IF(AND(ISNUMBER(parametros!$C$4),ISNUMBER(parametros!$D$4),B1249&gt;=parametros!$C$4,B1249&lt;=parametros!$D$4),"C2",IF(AND(ISNUMBER(parametros!$C$5),ISNUMBER(parametros!$D$5),B1249&gt;=parametros!$C$5,B1249&lt;=parametros!$D$5),"C3",IF(AND(ISNUMBER(parametros!$C$6),ISNUMBER(parametros!$D$6),B1249&gt;=parametros!$C$6,B1249&lt;=parametros!$D$6),"C4","Fora dos ciclos")))))))</f>
        <v/>
      </c>
      <c r="D1249" s="100"/>
      <c r="E1249" s="78" t="str">
        <f>IF(C1249="","",IFERROR(VLOOKUP(C1249,parametros!$A$11:$E$15,5,0),""))</f>
        <v/>
      </c>
      <c r="F1249" s="79" t="str">
        <f t="shared" si="97"/>
        <v/>
      </c>
      <c r="G1249" s="101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8"/>
      <c r="U1249" s="218" t="str">
        <f t="shared" si="101"/>
        <v/>
      </c>
      <c r="V1249" s="216" t="s">
        <v>47</v>
      </c>
      <c r="W1249" s="102" t="s">
        <v>167</v>
      </c>
      <c r="X1249" s="102" t="s">
        <v>168</v>
      </c>
      <c r="Y1249" s="103" t="s">
        <v>169</v>
      </c>
      <c r="Z1249" s="103" t="s">
        <v>170</v>
      </c>
      <c r="AA1249" s="103" t="s">
        <v>47</v>
      </c>
      <c r="AB1249" s="103" t="s">
        <v>171</v>
      </c>
      <c r="AC1249" s="104" t="s">
        <v>172</v>
      </c>
    </row>
    <row r="1250" spans="1:29" ht="25.5" customHeight="1" x14ac:dyDescent="0.35">
      <c r="A1250" s="188"/>
      <c r="B1250" s="190"/>
      <c r="C1250" s="99" t="str">
        <f>IF(B1250="","",IF(NOT(ISNUMBER(B1250)),"DATA_PC invalida",IF(AND(ISNUMBER(parametros!$C$2),ISNUMBER(parametros!$D$2),B1250&gt;=parametros!$C$2,B1250&lt;=parametros!$D$2),"C0",IF(AND(ISNUMBER(parametros!$C$3),ISNUMBER(parametros!$D$3),B1250&gt;=parametros!$C$3,B1250&lt;=parametros!$D$3),"C1",IF(AND(ISNUMBER(parametros!$C$4),ISNUMBER(parametros!$D$4),B1250&gt;=parametros!$C$4,B1250&lt;=parametros!$D$4),"C2",IF(AND(ISNUMBER(parametros!$C$5),ISNUMBER(parametros!$D$5),B1250&gt;=parametros!$C$5,B1250&lt;=parametros!$D$5),"C3",IF(AND(ISNUMBER(parametros!$C$6),ISNUMBER(parametros!$D$6),B1250&gt;=parametros!$C$6,B1250&lt;=parametros!$D$6),"C4","Fora dos ciclos")))))))</f>
        <v/>
      </c>
      <c r="D1250" s="100"/>
      <c r="E1250" s="78" t="str">
        <f>IF(C1250="","",IFERROR(VLOOKUP(C1250,parametros!$A$11:$E$15,5,0),""))</f>
        <v/>
      </c>
      <c r="F1250" s="79" t="str">
        <f t="shared" si="97"/>
        <v/>
      </c>
      <c r="G1250" s="101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8"/>
      <c r="U1250" s="218" t="str">
        <f t="shared" si="101"/>
        <v/>
      </c>
      <c r="V1250" s="216" t="s">
        <v>47</v>
      </c>
      <c r="W1250" s="102" t="s">
        <v>167</v>
      </c>
      <c r="X1250" s="102" t="s">
        <v>168</v>
      </c>
      <c r="Y1250" s="103" t="s">
        <v>169</v>
      </c>
      <c r="Z1250" s="103" t="s">
        <v>170</v>
      </c>
      <c r="AA1250" s="103" t="s">
        <v>47</v>
      </c>
      <c r="AB1250" s="103" t="s">
        <v>171</v>
      </c>
      <c r="AC1250" s="104" t="s">
        <v>172</v>
      </c>
    </row>
    <row r="1251" spans="1:29" ht="25.5" customHeight="1" x14ac:dyDescent="0.35">
      <c r="A1251" s="188"/>
      <c r="B1251" s="190"/>
      <c r="C1251" s="99" t="str">
        <f>IF(B1251="","",IF(NOT(ISNUMBER(B1251)),"DATA_PC invalida",IF(AND(ISNUMBER(parametros!$C$2),ISNUMBER(parametros!$D$2),B1251&gt;=parametros!$C$2,B1251&lt;=parametros!$D$2),"C0",IF(AND(ISNUMBER(parametros!$C$3),ISNUMBER(parametros!$D$3),B1251&gt;=parametros!$C$3,B1251&lt;=parametros!$D$3),"C1",IF(AND(ISNUMBER(parametros!$C$4),ISNUMBER(parametros!$D$4),B1251&gt;=parametros!$C$4,B1251&lt;=parametros!$D$4),"C2",IF(AND(ISNUMBER(parametros!$C$5),ISNUMBER(parametros!$D$5),B1251&gt;=parametros!$C$5,B1251&lt;=parametros!$D$5),"C3",IF(AND(ISNUMBER(parametros!$C$6),ISNUMBER(parametros!$D$6),B1251&gt;=parametros!$C$6,B1251&lt;=parametros!$D$6),"C4","Fora dos ciclos")))))))</f>
        <v/>
      </c>
      <c r="D1251" s="100"/>
      <c r="E1251" s="78" t="str">
        <f>IF(C1251="","",IFERROR(VLOOKUP(C1251,parametros!$A$11:$E$15,5,0),""))</f>
        <v/>
      </c>
      <c r="F1251" s="79" t="str">
        <f t="shared" si="97"/>
        <v/>
      </c>
      <c r="G1251" s="101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8"/>
      <c r="U1251" s="218" t="str">
        <f t="shared" si="101"/>
        <v/>
      </c>
      <c r="V1251" s="216" t="s">
        <v>47</v>
      </c>
      <c r="W1251" s="102" t="s">
        <v>167</v>
      </c>
      <c r="X1251" s="102" t="s">
        <v>168</v>
      </c>
      <c r="Y1251" s="103" t="s">
        <v>169</v>
      </c>
      <c r="Z1251" s="103" t="s">
        <v>170</v>
      </c>
      <c r="AA1251" s="103" t="s">
        <v>47</v>
      </c>
      <c r="AB1251" s="103" t="s">
        <v>171</v>
      </c>
      <c r="AC1251" s="104" t="s">
        <v>172</v>
      </c>
    </row>
    <row r="1252" spans="1:29" ht="25.5" customHeight="1" x14ac:dyDescent="0.35">
      <c r="A1252" s="188"/>
      <c r="B1252" s="190"/>
      <c r="C1252" s="99" t="str">
        <f>IF(B1252="","",IF(NOT(ISNUMBER(B1252)),"DATA_PC invalida",IF(AND(ISNUMBER(parametros!$C$2),ISNUMBER(parametros!$D$2),B1252&gt;=parametros!$C$2,B1252&lt;=parametros!$D$2),"C0",IF(AND(ISNUMBER(parametros!$C$3),ISNUMBER(parametros!$D$3),B1252&gt;=parametros!$C$3,B1252&lt;=parametros!$D$3),"C1",IF(AND(ISNUMBER(parametros!$C$4),ISNUMBER(parametros!$D$4),B1252&gt;=parametros!$C$4,B1252&lt;=parametros!$D$4),"C2",IF(AND(ISNUMBER(parametros!$C$5),ISNUMBER(parametros!$D$5),B1252&gt;=parametros!$C$5,B1252&lt;=parametros!$D$5),"C3",IF(AND(ISNUMBER(parametros!$C$6),ISNUMBER(parametros!$D$6),B1252&gt;=parametros!$C$6,B1252&lt;=parametros!$D$6),"C4","Fora dos ciclos")))))))</f>
        <v/>
      </c>
      <c r="D1252" s="100"/>
      <c r="E1252" s="78" t="str">
        <f>IF(C1252="","",IFERROR(VLOOKUP(C1252,parametros!$A$11:$E$15,5,0),""))</f>
        <v/>
      </c>
      <c r="F1252" s="79" t="str">
        <f t="shared" si="97"/>
        <v/>
      </c>
      <c r="G1252" s="101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8"/>
      <c r="U1252" s="218" t="str">
        <f t="shared" si="101"/>
        <v/>
      </c>
      <c r="V1252" s="216" t="s">
        <v>47</v>
      </c>
      <c r="W1252" s="102" t="s">
        <v>167</v>
      </c>
      <c r="X1252" s="102" t="s">
        <v>168</v>
      </c>
      <c r="Y1252" s="103" t="s">
        <v>169</v>
      </c>
      <c r="Z1252" s="103" t="s">
        <v>170</v>
      </c>
      <c r="AA1252" s="103" t="s">
        <v>47</v>
      </c>
      <c r="AB1252" s="103" t="s">
        <v>171</v>
      </c>
      <c r="AC1252" s="104" t="s">
        <v>172</v>
      </c>
    </row>
    <row r="1253" spans="1:29" ht="25.5" customHeight="1" x14ac:dyDescent="0.35">
      <c r="A1253" s="188"/>
      <c r="B1253" s="190"/>
      <c r="C1253" s="99" t="str">
        <f>IF(B1253="","",IF(NOT(ISNUMBER(B1253)),"DATA_PC invalida",IF(AND(ISNUMBER(parametros!$C$2),ISNUMBER(parametros!$D$2),B1253&gt;=parametros!$C$2,B1253&lt;=parametros!$D$2),"C0",IF(AND(ISNUMBER(parametros!$C$3),ISNUMBER(parametros!$D$3),B1253&gt;=parametros!$C$3,B1253&lt;=parametros!$D$3),"C1",IF(AND(ISNUMBER(parametros!$C$4),ISNUMBER(parametros!$D$4),B1253&gt;=parametros!$C$4,B1253&lt;=parametros!$D$4),"C2",IF(AND(ISNUMBER(parametros!$C$5),ISNUMBER(parametros!$D$5),B1253&gt;=parametros!$C$5,B1253&lt;=parametros!$D$5),"C3",IF(AND(ISNUMBER(parametros!$C$6),ISNUMBER(parametros!$D$6),B1253&gt;=parametros!$C$6,B1253&lt;=parametros!$D$6),"C4","Fora dos ciclos")))))))</f>
        <v/>
      </c>
      <c r="D1253" s="100"/>
      <c r="E1253" s="78" t="str">
        <f>IF(C1253="","",IFERROR(VLOOKUP(C1253,parametros!$A$11:$E$15,5,0),""))</f>
        <v/>
      </c>
      <c r="F1253" s="79" t="str">
        <f t="shared" si="97"/>
        <v/>
      </c>
      <c r="G1253" s="101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8"/>
      <c r="U1253" s="218" t="str">
        <f t="shared" si="101"/>
        <v/>
      </c>
      <c r="V1253" s="216" t="s">
        <v>47</v>
      </c>
      <c r="W1253" s="102" t="s">
        <v>167</v>
      </c>
      <c r="X1253" s="102" t="s">
        <v>168</v>
      </c>
      <c r="Y1253" s="103" t="s">
        <v>169</v>
      </c>
      <c r="Z1253" s="103" t="s">
        <v>170</v>
      </c>
      <c r="AA1253" s="103" t="s">
        <v>47</v>
      </c>
      <c r="AB1253" s="103" t="s">
        <v>171</v>
      </c>
      <c r="AC1253" s="104" t="s">
        <v>172</v>
      </c>
    </row>
    <row r="1254" spans="1:29" ht="25.5" customHeight="1" x14ac:dyDescent="0.35">
      <c r="A1254" s="188"/>
      <c r="B1254" s="190"/>
      <c r="C1254" s="99" t="str">
        <f>IF(B1254="","",IF(NOT(ISNUMBER(B1254)),"DATA_PC invalida",IF(AND(ISNUMBER(parametros!$C$2),ISNUMBER(parametros!$D$2),B1254&gt;=parametros!$C$2,B1254&lt;=parametros!$D$2),"C0",IF(AND(ISNUMBER(parametros!$C$3),ISNUMBER(parametros!$D$3),B1254&gt;=parametros!$C$3,B1254&lt;=parametros!$D$3),"C1",IF(AND(ISNUMBER(parametros!$C$4),ISNUMBER(parametros!$D$4),B1254&gt;=parametros!$C$4,B1254&lt;=parametros!$D$4),"C2",IF(AND(ISNUMBER(parametros!$C$5),ISNUMBER(parametros!$D$5),B1254&gt;=parametros!$C$5,B1254&lt;=parametros!$D$5),"C3",IF(AND(ISNUMBER(parametros!$C$6),ISNUMBER(parametros!$D$6),B1254&gt;=parametros!$C$6,B1254&lt;=parametros!$D$6),"C4","Fora dos ciclos")))))))</f>
        <v/>
      </c>
      <c r="D1254" s="100"/>
      <c r="E1254" s="78" t="str">
        <f>IF(C1254="","",IFERROR(VLOOKUP(C1254,parametros!$A$11:$E$15,5,0),""))</f>
        <v/>
      </c>
      <c r="F1254" s="79" t="str">
        <f t="shared" si="97"/>
        <v/>
      </c>
      <c r="G1254" s="101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8"/>
      <c r="U1254" s="218" t="str">
        <f t="shared" si="101"/>
        <v/>
      </c>
      <c r="V1254" s="216" t="s">
        <v>47</v>
      </c>
      <c r="W1254" s="102" t="s">
        <v>167</v>
      </c>
      <c r="X1254" s="102" t="s">
        <v>168</v>
      </c>
      <c r="Y1254" s="103" t="s">
        <v>169</v>
      </c>
      <c r="Z1254" s="103" t="s">
        <v>170</v>
      </c>
      <c r="AA1254" s="103" t="s">
        <v>47</v>
      </c>
      <c r="AB1254" s="103" t="s">
        <v>171</v>
      </c>
      <c r="AC1254" s="104" t="s">
        <v>172</v>
      </c>
    </row>
    <row r="1255" spans="1:29" ht="25.5" customHeight="1" x14ac:dyDescent="0.35">
      <c r="A1255" s="188"/>
      <c r="B1255" s="190"/>
      <c r="C1255" s="99" t="str">
        <f>IF(B1255="","",IF(NOT(ISNUMBER(B1255)),"DATA_PC invalida",IF(AND(ISNUMBER(parametros!$C$2),ISNUMBER(parametros!$D$2),B1255&gt;=parametros!$C$2,B1255&lt;=parametros!$D$2),"C0",IF(AND(ISNUMBER(parametros!$C$3),ISNUMBER(parametros!$D$3),B1255&gt;=parametros!$C$3,B1255&lt;=parametros!$D$3),"C1",IF(AND(ISNUMBER(parametros!$C$4),ISNUMBER(parametros!$D$4),B1255&gt;=parametros!$C$4,B1255&lt;=parametros!$D$4),"C2",IF(AND(ISNUMBER(parametros!$C$5),ISNUMBER(parametros!$D$5),B1255&gt;=parametros!$C$5,B1255&lt;=parametros!$D$5),"C3",IF(AND(ISNUMBER(parametros!$C$6),ISNUMBER(parametros!$D$6),B1255&gt;=parametros!$C$6,B1255&lt;=parametros!$D$6),"C4","Fora dos ciclos")))))))</f>
        <v/>
      </c>
      <c r="D1255" s="100"/>
      <c r="E1255" s="78" t="str">
        <f>IF(C1255="","",IFERROR(VLOOKUP(C1255,parametros!$A$11:$E$15,5,0),""))</f>
        <v/>
      </c>
      <c r="F1255" s="79" t="str">
        <f t="shared" si="97"/>
        <v/>
      </c>
      <c r="G1255" s="101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8"/>
      <c r="U1255" s="218" t="str">
        <f t="shared" si="101"/>
        <v/>
      </c>
      <c r="V1255" s="216" t="s">
        <v>47</v>
      </c>
      <c r="W1255" s="102" t="s">
        <v>167</v>
      </c>
      <c r="X1255" s="102" t="s">
        <v>168</v>
      </c>
      <c r="Y1255" s="103" t="s">
        <v>169</v>
      </c>
      <c r="Z1255" s="103" t="s">
        <v>170</v>
      </c>
      <c r="AA1255" s="103" t="s">
        <v>47</v>
      </c>
      <c r="AB1255" s="103" t="s">
        <v>171</v>
      </c>
      <c r="AC1255" s="104" t="s">
        <v>172</v>
      </c>
    </row>
    <row r="1256" spans="1:29" ht="25.5" customHeight="1" x14ac:dyDescent="0.35">
      <c r="A1256" s="188"/>
      <c r="B1256" s="190"/>
      <c r="C1256" s="99" t="str">
        <f>IF(B1256="","",IF(NOT(ISNUMBER(B1256)),"DATA_PC invalida",IF(AND(ISNUMBER(parametros!$C$2),ISNUMBER(parametros!$D$2),B1256&gt;=parametros!$C$2,B1256&lt;=parametros!$D$2),"C0",IF(AND(ISNUMBER(parametros!$C$3),ISNUMBER(parametros!$D$3),B1256&gt;=parametros!$C$3,B1256&lt;=parametros!$D$3),"C1",IF(AND(ISNUMBER(parametros!$C$4),ISNUMBER(parametros!$D$4),B1256&gt;=parametros!$C$4,B1256&lt;=parametros!$D$4),"C2",IF(AND(ISNUMBER(parametros!$C$5),ISNUMBER(parametros!$D$5),B1256&gt;=parametros!$C$5,B1256&lt;=parametros!$D$5),"C3",IF(AND(ISNUMBER(parametros!$C$6),ISNUMBER(parametros!$D$6),B1256&gt;=parametros!$C$6,B1256&lt;=parametros!$D$6),"C4","Fora dos ciclos")))))))</f>
        <v/>
      </c>
      <c r="D1256" s="100"/>
      <c r="E1256" s="78" t="str">
        <f>IF(C1256="","",IFERROR(VLOOKUP(C1256,parametros!$A$11:$E$15,5,0),""))</f>
        <v/>
      </c>
      <c r="F1256" s="79" t="str">
        <f t="shared" si="97"/>
        <v/>
      </c>
      <c r="G1256" s="101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8"/>
      <c r="U1256" s="218" t="str">
        <f t="shared" si="101"/>
        <v/>
      </c>
      <c r="V1256" s="216" t="s">
        <v>47</v>
      </c>
      <c r="W1256" s="102" t="s">
        <v>167</v>
      </c>
      <c r="X1256" s="102" t="s">
        <v>168</v>
      </c>
      <c r="Y1256" s="103" t="s">
        <v>169</v>
      </c>
      <c r="Z1256" s="103" t="s">
        <v>170</v>
      </c>
      <c r="AA1256" s="103" t="s">
        <v>47</v>
      </c>
      <c r="AB1256" s="103" t="s">
        <v>171</v>
      </c>
      <c r="AC1256" s="104" t="s">
        <v>172</v>
      </c>
    </row>
    <row r="1257" spans="1:29" ht="25.5" customHeight="1" x14ac:dyDescent="0.35">
      <c r="A1257" s="188"/>
      <c r="B1257" s="190"/>
      <c r="C1257" s="99" t="str">
        <f>IF(B1257="","",IF(NOT(ISNUMBER(B1257)),"DATA_PC invalida",IF(AND(ISNUMBER(parametros!$C$2),ISNUMBER(parametros!$D$2),B1257&gt;=parametros!$C$2,B1257&lt;=parametros!$D$2),"C0",IF(AND(ISNUMBER(parametros!$C$3),ISNUMBER(parametros!$D$3),B1257&gt;=parametros!$C$3,B1257&lt;=parametros!$D$3),"C1",IF(AND(ISNUMBER(parametros!$C$4),ISNUMBER(parametros!$D$4),B1257&gt;=parametros!$C$4,B1257&lt;=parametros!$D$4),"C2",IF(AND(ISNUMBER(parametros!$C$5),ISNUMBER(parametros!$D$5),B1257&gt;=parametros!$C$5,B1257&lt;=parametros!$D$5),"C3",IF(AND(ISNUMBER(parametros!$C$6),ISNUMBER(parametros!$D$6),B1257&gt;=parametros!$C$6,B1257&lt;=parametros!$D$6),"C4","Fora dos ciclos")))))))</f>
        <v/>
      </c>
      <c r="D1257" s="100"/>
      <c r="E1257" s="78" t="str">
        <f>IF(C1257="","",IFERROR(VLOOKUP(C1257,parametros!$A$11:$E$15,5,0),""))</f>
        <v/>
      </c>
      <c r="F1257" s="79" t="str">
        <f t="shared" si="97"/>
        <v/>
      </c>
      <c r="G1257" s="101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8"/>
      <c r="U1257" s="218" t="str">
        <f t="shared" si="101"/>
        <v/>
      </c>
      <c r="V1257" s="216" t="s">
        <v>47</v>
      </c>
      <c r="W1257" s="102" t="s">
        <v>167</v>
      </c>
      <c r="X1257" s="102" t="s">
        <v>168</v>
      </c>
      <c r="Y1257" s="103" t="s">
        <v>169</v>
      </c>
      <c r="Z1257" s="103" t="s">
        <v>170</v>
      </c>
      <c r="AA1257" s="103" t="s">
        <v>47</v>
      </c>
      <c r="AB1257" s="103" t="s">
        <v>171</v>
      </c>
      <c r="AC1257" s="104" t="s">
        <v>172</v>
      </c>
    </row>
    <row r="1258" spans="1:29" ht="25.5" customHeight="1" x14ac:dyDescent="0.35">
      <c r="A1258" s="188"/>
      <c r="B1258" s="190"/>
      <c r="C1258" s="99" t="str">
        <f>IF(B1258="","",IF(NOT(ISNUMBER(B1258)),"DATA_PC invalida",IF(AND(ISNUMBER(parametros!$C$2),ISNUMBER(parametros!$D$2),B1258&gt;=parametros!$C$2,B1258&lt;=parametros!$D$2),"C0",IF(AND(ISNUMBER(parametros!$C$3),ISNUMBER(parametros!$D$3),B1258&gt;=parametros!$C$3,B1258&lt;=parametros!$D$3),"C1",IF(AND(ISNUMBER(parametros!$C$4),ISNUMBER(parametros!$D$4),B1258&gt;=parametros!$C$4,B1258&lt;=parametros!$D$4),"C2",IF(AND(ISNUMBER(parametros!$C$5),ISNUMBER(parametros!$D$5),B1258&gt;=parametros!$C$5,B1258&lt;=parametros!$D$5),"C3",IF(AND(ISNUMBER(parametros!$C$6),ISNUMBER(parametros!$D$6),B1258&gt;=parametros!$C$6,B1258&lt;=parametros!$D$6),"C4","Fora dos ciclos")))))))</f>
        <v/>
      </c>
      <c r="D1258" s="100"/>
      <c r="E1258" s="78" t="str">
        <f>IF(C1258="","",IFERROR(VLOOKUP(C1258,parametros!$A$11:$E$15,5,0),""))</f>
        <v/>
      </c>
      <c r="F1258" s="79" t="str">
        <f t="shared" si="97"/>
        <v/>
      </c>
      <c r="G1258" s="101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8"/>
      <c r="U1258" s="218" t="str">
        <f t="shared" si="101"/>
        <v/>
      </c>
      <c r="V1258" s="216" t="s">
        <v>47</v>
      </c>
      <c r="W1258" s="102" t="s">
        <v>167</v>
      </c>
      <c r="X1258" s="102" t="s">
        <v>168</v>
      </c>
      <c r="Y1258" s="103" t="s">
        <v>169</v>
      </c>
      <c r="Z1258" s="103" t="s">
        <v>170</v>
      </c>
      <c r="AA1258" s="103" t="s">
        <v>47</v>
      </c>
      <c r="AB1258" s="103" t="s">
        <v>171</v>
      </c>
      <c r="AC1258" s="104" t="s">
        <v>172</v>
      </c>
    </row>
    <row r="1259" spans="1:29" ht="25.5" customHeight="1" x14ac:dyDescent="0.35">
      <c r="A1259" s="188"/>
      <c r="B1259" s="190"/>
      <c r="C1259" s="99" t="str">
        <f>IF(B1259="","",IF(NOT(ISNUMBER(B1259)),"DATA_PC invalida",IF(AND(ISNUMBER(parametros!$C$2),ISNUMBER(parametros!$D$2),B1259&gt;=parametros!$C$2,B1259&lt;=parametros!$D$2),"C0",IF(AND(ISNUMBER(parametros!$C$3),ISNUMBER(parametros!$D$3),B1259&gt;=parametros!$C$3,B1259&lt;=parametros!$D$3),"C1",IF(AND(ISNUMBER(parametros!$C$4),ISNUMBER(parametros!$D$4),B1259&gt;=parametros!$C$4,B1259&lt;=parametros!$D$4),"C2",IF(AND(ISNUMBER(parametros!$C$5),ISNUMBER(parametros!$D$5),B1259&gt;=parametros!$C$5,B1259&lt;=parametros!$D$5),"C3",IF(AND(ISNUMBER(parametros!$C$6),ISNUMBER(parametros!$D$6),B1259&gt;=parametros!$C$6,B1259&lt;=parametros!$D$6),"C4","Fora dos ciclos")))))))</f>
        <v/>
      </c>
      <c r="D1259" s="100"/>
      <c r="E1259" s="78" t="str">
        <f>IF(C1259="","",IFERROR(VLOOKUP(C1259,parametros!$A$11:$E$15,5,0),""))</f>
        <v/>
      </c>
      <c r="F1259" s="79" t="str">
        <f t="shared" si="97"/>
        <v/>
      </c>
      <c r="G1259" s="101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8"/>
      <c r="U1259" s="218" t="str">
        <f t="shared" si="101"/>
        <v/>
      </c>
      <c r="V1259" s="216" t="s">
        <v>47</v>
      </c>
      <c r="W1259" s="102" t="s">
        <v>167</v>
      </c>
      <c r="X1259" s="102" t="s">
        <v>168</v>
      </c>
      <c r="Y1259" s="103" t="s">
        <v>169</v>
      </c>
      <c r="Z1259" s="103" t="s">
        <v>170</v>
      </c>
      <c r="AA1259" s="103" t="s">
        <v>47</v>
      </c>
      <c r="AB1259" s="103" t="s">
        <v>171</v>
      </c>
      <c r="AC1259" s="104" t="s">
        <v>172</v>
      </c>
    </row>
    <row r="1260" spans="1:29" ht="25.5" customHeight="1" x14ac:dyDescent="0.35">
      <c r="A1260" s="188"/>
      <c r="B1260" s="190"/>
      <c r="C1260" s="99" t="str">
        <f>IF(B1260="","",IF(NOT(ISNUMBER(B1260)),"DATA_PC invalida",IF(AND(ISNUMBER(parametros!$C$2),ISNUMBER(parametros!$D$2),B1260&gt;=parametros!$C$2,B1260&lt;=parametros!$D$2),"C0",IF(AND(ISNUMBER(parametros!$C$3),ISNUMBER(parametros!$D$3),B1260&gt;=parametros!$C$3,B1260&lt;=parametros!$D$3),"C1",IF(AND(ISNUMBER(parametros!$C$4),ISNUMBER(parametros!$D$4),B1260&gt;=parametros!$C$4,B1260&lt;=parametros!$D$4),"C2",IF(AND(ISNUMBER(parametros!$C$5),ISNUMBER(parametros!$D$5),B1260&gt;=parametros!$C$5,B1260&lt;=parametros!$D$5),"C3",IF(AND(ISNUMBER(parametros!$C$6),ISNUMBER(parametros!$D$6),B1260&gt;=parametros!$C$6,B1260&lt;=parametros!$D$6),"C4","Fora dos ciclos")))))))</f>
        <v/>
      </c>
      <c r="D1260" s="100"/>
      <c r="E1260" s="78" t="str">
        <f>IF(C1260="","",IFERROR(VLOOKUP(C1260,parametros!$A$11:$E$15,5,0),""))</f>
        <v/>
      </c>
      <c r="F1260" s="79" t="str">
        <f t="shared" si="97"/>
        <v/>
      </c>
      <c r="G1260" s="101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8"/>
      <c r="U1260" s="218" t="str">
        <f t="shared" si="101"/>
        <v/>
      </c>
      <c r="V1260" s="216" t="s">
        <v>47</v>
      </c>
      <c r="W1260" s="102" t="s">
        <v>167</v>
      </c>
      <c r="X1260" s="102" t="s">
        <v>168</v>
      </c>
      <c r="Y1260" s="103" t="s">
        <v>169</v>
      </c>
      <c r="Z1260" s="103" t="s">
        <v>170</v>
      </c>
      <c r="AA1260" s="103" t="s">
        <v>47</v>
      </c>
      <c r="AB1260" s="103" t="s">
        <v>171</v>
      </c>
      <c r="AC1260" s="104" t="s">
        <v>172</v>
      </c>
    </row>
    <row r="1261" spans="1:29" ht="25.5" customHeight="1" x14ac:dyDescent="0.35">
      <c r="A1261" s="188"/>
      <c r="B1261" s="190"/>
      <c r="C1261" s="99" t="str">
        <f>IF(B1261="","",IF(NOT(ISNUMBER(B1261)),"DATA_PC invalida",IF(AND(ISNUMBER(parametros!$C$2),ISNUMBER(parametros!$D$2),B1261&gt;=parametros!$C$2,B1261&lt;=parametros!$D$2),"C0",IF(AND(ISNUMBER(parametros!$C$3),ISNUMBER(parametros!$D$3),B1261&gt;=parametros!$C$3,B1261&lt;=parametros!$D$3),"C1",IF(AND(ISNUMBER(parametros!$C$4),ISNUMBER(parametros!$D$4),B1261&gt;=parametros!$C$4,B1261&lt;=parametros!$D$4),"C2",IF(AND(ISNUMBER(parametros!$C$5),ISNUMBER(parametros!$D$5),B1261&gt;=parametros!$C$5,B1261&lt;=parametros!$D$5),"C3",IF(AND(ISNUMBER(parametros!$C$6),ISNUMBER(parametros!$D$6),B1261&gt;=parametros!$C$6,B1261&lt;=parametros!$D$6),"C4","Fora dos ciclos")))))))</f>
        <v/>
      </c>
      <c r="D1261" s="100"/>
      <c r="E1261" s="78" t="str">
        <f>IF(C1261="","",IFERROR(VLOOKUP(C1261,parametros!$A$11:$E$15,5,0),""))</f>
        <v/>
      </c>
      <c r="F1261" s="79" t="str">
        <f t="shared" si="97"/>
        <v/>
      </c>
      <c r="G1261" s="101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8"/>
      <c r="U1261" s="218" t="str">
        <f t="shared" si="101"/>
        <v/>
      </c>
      <c r="V1261" s="216" t="s">
        <v>47</v>
      </c>
      <c r="W1261" s="102" t="s">
        <v>167</v>
      </c>
      <c r="X1261" s="102" t="s">
        <v>168</v>
      </c>
      <c r="Y1261" s="103" t="s">
        <v>169</v>
      </c>
      <c r="Z1261" s="103" t="s">
        <v>170</v>
      </c>
      <c r="AA1261" s="103" t="s">
        <v>47</v>
      </c>
      <c r="AB1261" s="103" t="s">
        <v>171</v>
      </c>
      <c r="AC1261" s="104" t="s">
        <v>172</v>
      </c>
    </row>
    <row r="1262" spans="1:29" ht="25.5" customHeight="1" x14ac:dyDescent="0.35">
      <c r="A1262" s="188"/>
      <c r="B1262" s="190"/>
      <c r="C1262" s="99" t="str">
        <f>IF(B1262="","",IF(NOT(ISNUMBER(B1262)),"DATA_PC invalida",IF(AND(ISNUMBER(parametros!$C$2),ISNUMBER(parametros!$D$2),B1262&gt;=parametros!$C$2,B1262&lt;=parametros!$D$2),"C0",IF(AND(ISNUMBER(parametros!$C$3),ISNUMBER(parametros!$D$3),B1262&gt;=parametros!$C$3,B1262&lt;=parametros!$D$3),"C1",IF(AND(ISNUMBER(parametros!$C$4),ISNUMBER(parametros!$D$4),B1262&gt;=parametros!$C$4,B1262&lt;=parametros!$D$4),"C2",IF(AND(ISNUMBER(parametros!$C$5),ISNUMBER(parametros!$D$5),B1262&gt;=parametros!$C$5,B1262&lt;=parametros!$D$5),"C3",IF(AND(ISNUMBER(parametros!$C$6),ISNUMBER(parametros!$D$6),B1262&gt;=parametros!$C$6,B1262&lt;=parametros!$D$6),"C4","Fora dos ciclos")))))))</f>
        <v/>
      </c>
      <c r="D1262" s="100"/>
      <c r="E1262" s="78" t="str">
        <f>IF(C1262="","",IFERROR(VLOOKUP(C1262,parametros!$A$11:$E$15,5,0),""))</f>
        <v/>
      </c>
      <c r="F1262" s="79" t="str">
        <f t="shared" si="97"/>
        <v/>
      </c>
      <c r="G1262" s="101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8"/>
      <c r="U1262" s="218" t="str">
        <f t="shared" si="101"/>
        <v/>
      </c>
      <c r="V1262" s="216" t="s">
        <v>47</v>
      </c>
      <c r="W1262" s="102" t="s">
        <v>167</v>
      </c>
      <c r="X1262" s="102" t="s">
        <v>168</v>
      </c>
      <c r="Y1262" s="103" t="s">
        <v>169</v>
      </c>
      <c r="Z1262" s="103" t="s">
        <v>170</v>
      </c>
      <c r="AA1262" s="103" t="s">
        <v>47</v>
      </c>
      <c r="AB1262" s="103" t="s">
        <v>171</v>
      </c>
      <c r="AC1262" s="104" t="s">
        <v>172</v>
      </c>
    </row>
    <row r="1263" spans="1:29" ht="25.5" customHeight="1" x14ac:dyDescent="0.35">
      <c r="A1263" s="188"/>
      <c r="B1263" s="190"/>
      <c r="C1263" s="99" t="str">
        <f>IF(B1263="","",IF(NOT(ISNUMBER(B1263)),"DATA_PC invalida",IF(AND(ISNUMBER(parametros!$C$2),ISNUMBER(parametros!$D$2),B1263&gt;=parametros!$C$2,B1263&lt;=parametros!$D$2),"C0",IF(AND(ISNUMBER(parametros!$C$3),ISNUMBER(parametros!$D$3),B1263&gt;=parametros!$C$3,B1263&lt;=parametros!$D$3),"C1",IF(AND(ISNUMBER(parametros!$C$4),ISNUMBER(parametros!$D$4),B1263&gt;=parametros!$C$4,B1263&lt;=parametros!$D$4),"C2",IF(AND(ISNUMBER(parametros!$C$5),ISNUMBER(parametros!$D$5),B1263&gt;=parametros!$C$5,B1263&lt;=parametros!$D$5),"C3",IF(AND(ISNUMBER(parametros!$C$6),ISNUMBER(parametros!$D$6),B1263&gt;=parametros!$C$6,B1263&lt;=parametros!$D$6),"C4","Fora dos ciclos")))))))</f>
        <v/>
      </c>
      <c r="D1263" s="100"/>
      <c r="E1263" s="78" t="str">
        <f>IF(C1263="","",IFERROR(VLOOKUP(C1263,parametros!$A$11:$E$15,5,0),""))</f>
        <v/>
      </c>
      <c r="F1263" s="79" t="str">
        <f t="shared" si="97"/>
        <v/>
      </c>
      <c r="G1263" s="101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8"/>
      <c r="U1263" s="218" t="str">
        <f t="shared" si="101"/>
        <v/>
      </c>
      <c r="V1263" s="216" t="s">
        <v>47</v>
      </c>
      <c r="W1263" s="102" t="s">
        <v>167</v>
      </c>
      <c r="X1263" s="102" t="s">
        <v>168</v>
      </c>
      <c r="Y1263" s="103" t="s">
        <v>169</v>
      </c>
      <c r="Z1263" s="103" t="s">
        <v>170</v>
      </c>
      <c r="AA1263" s="103" t="s">
        <v>47</v>
      </c>
      <c r="AB1263" s="103" t="s">
        <v>171</v>
      </c>
      <c r="AC1263" s="104" t="s">
        <v>172</v>
      </c>
    </row>
    <row r="1264" spans="1:29" ht="25.5" customHeight="1" x14ac:dyDescent="0.35">
      <c r="A1264" s="188"/>
      <c r="B1264" s="190"/>
      <c r="C1264" s="99" t="str">
        <f>IF(B1264="","",IF(NOT(ISNUMBER(B1264)),"DATA_PC invalida",IF(AND(ISNUMBER(parametros!$C$2),ISNUMBER(parametros!$D$2),B1264&gt;=parametros!$C$2,B1264&lt;=parametros!$D$2),"C0",IF(AND(ISNUMBER(parametros!$C$3),ISNUMBER(parametros!$D$3),B1264&gt;=parametros!$C$3,B1264&lt;=parametros!$D$3),"C1",IF(AND(ISNUMBER(parametros!$C$4),ISNUMBER(parametros!$D$4),B1264&gt;=parametros!$C$4,B1264&lt;=parametros!$D$4),"C2",IF(AND(ISNUMBER(parametros!$C$5),ISNUMBER(parametros!$D$5),B1264&gt;=parametros!$C$5,B1264&lt;=parametros!$D$5),"C3",IF(AND(ISNUMBER(parametros!$C$6),ISNUMBER(parametros!$D$6),B1264&gt;=parametros!$C$6,B1264&lt;=parametros!$D$6),"C4","Fora dos ciclos")))))))</f>
        <v/>
      </c>
      <c r="D1264" s="100"/>
      <c r="E1264" s="78" t="str">
        <f>IF(C1264="","",IFERROR(VLOOKUP(C1264,parametros!$A$11:$E$15,5,0),""))</f>
        <v/>
      </c>
      <c r="F1264" s="79" t="str">
        <f t="shared" si="97"/>
        <v/>
      </c>
      <c r="G1264" s="101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8"/>
      <c r="U1264" s="218" t="str">
        <f t="shared" si="101"/>
        <v/>
      </c>
      <c r="V1264" s="216" t="s">
        <v>47</v>
      </c>
      <c r="W1264" s="102" t="s">
        <v>167</v>
      </c>
      <c r="X1264" s="102" t="s">
        <v>168</v>
      </c>
      <c r="Y1264" s="103" t="s">
        <v>169</v>
      </c>
      <c r="Z1264" s="103" t="s">
        <v>170</v>
      </c>
      <c r="AA1264" s="103" t="s">
        <v>47</v>
      </c>
      <c r="AB1264" s="103" t="s">
        <v>171</v>
      </c>
      <c r="AC1264" s="104" t="s">
        <v>172</v>
      </c>
    </row>
    <row r="1265" spans="1:29" ht="25.5" customHeight="1" x14ac:dyDescent="0.35">
      <c r="A1265" s="188"/>
      <c r="B1265" s="190"/>
      <c r="C1265" s="99" t="str">
        <f>IF(B1265="","",IF(NOT(ISNUMBER(B1265)),"DATA_PC invalida",IF(AND(ISNUMBER(parametros!$C$2),ISNUMBER(parametros!$D$2),B1265&gt;=parametros!$C$2,B1265&lt;=parametros!$D$2),"C0",IF(AND(ISNUMBER(parametros!$C$3),ISNUMBER(parametros!$D$3),B1265&gt;=parametros!$C$3,B1265&lt;=parametros!$D$3),"C1",IF(AND(ISNUMBER(parametros!$C$4),ISNUMBER(parametros!$D$4),B1265&gt;=parametros!$C$4,B1265&lt;=parametros!$D$4),"C2",IF(AND(ISNUMBER(parametros!$C$5),ISNUMBER(parametros!$D$5),B1265&gt;=parametros!$C$5,B1265&lt;=parametros!$D$5),"C3",IF(AND(ISNUMBER(parametros!$C$6),ISNUMBER(parametros!$D$6),B1265&gt;=parametros!$C$6,B1265&lt;=parametros!$D$6),"C4","Fora dos ciclos")))))))</f>
        <v/>
      </c>
      <c r="D1265" s="100"/>
      <c r="E1265" s="78" t="str">
        <f>IF(C1265="","",IFERROR(VLOOKUP(C1265,parametros!$A$11:$E$15,5,0),""))</f>
        <v/>
      </c>
      <c r="F1265" s="79" t="str">
        <f t="shared" si="97"/>
        <v/>
      </c>
      <c r="G1265" s="101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8"/>
      <c r="U1265" s="218" t="str">
        <f t="shared" si="101"/>
        <v/>
      </c>
      <c r="V1265" s="216" t="s">
        <v>47</v>
      </c>
      <c r="W1265" s="102" t="s">
        <v>167</v>
      </c>
      <c r="X1265" s="102" t="s">
        <v>168</v>
      </c>
      <c r="Y1265" s="103" t="s">
        <v>169</v>
      </c>
      <c r="Z1265" s="103" t="s">
        <v>170</v>
      </c>
      <c r="AA1265" s="103" t="s">
        <v>47</v>
      </c>
      <c r="AB1265" s="103" t="s">
        <v>171</v>
      </c>
      <c r="AC1265" s="104" t="s">
        <v>172</v>
      </c>
    </row>
    <row r="1266" spans="1:29" ht="25.5" customHeight="1" x14ac:dyDescent="0.35">
      <c r="A1266" s="188"/>
      <c r="B1266" s="190"/>
      <c r="C1266" s="99" t="str">
        <f>IF(B1266="","",IF(NOT(ISNUMBER(B1266)),"DATA_PC invalida",IF(AND(ISNUMBER(parametros!$C$2),ISNUMBER(parametros!$D$2),B1266&gt;=parametros!$C$2,B1266&lt;=parametros!$D$2),"C0",IF(AND(ISNUMBER(parametros!$C$3),ISNUMBER(parametros!$D$3),B1266&gt;=parametros!$C$3,B1266&lt;=parametros!$D$3),"C1",IF(AND(ISNUMBER(parametros!$C$4),ISNUMBER(parametros!$D$4),B1266&gt;=parametros!$C$4,B1266&lt;=parametros!$D$4),"C2",IF(AND(ISNUMBER(parametros!$C$5),ISNUMBER(parametros!$D$5),B1266&gt;=parametros!$C$5,B1266&lt;=parametros!$D$5),"C3",IF(AND(ISNUMBER(parametros!$C$6),ISNUMBER(parametros!$D$6),B1266&gt;=parametros!$C$6,B1266&lt;=parametros!$D$6),"C4","Fora dos ciclos")))))))</f>
        <v/>
      </c>
      <c r="D1266" s="100"/>
      <c r="E1266" s="78" t="str">
        <f>IF(C1266="","",IFERROR(VLOOKUP(C1266,parametros!$A$11:$E$15,5,0),""))</f>
        <v/>
      </c>
      <c r="F1266" s="79" t="str">
        <f t="shared" si="97"/>
        <v/>
      </c>
      <c r="G1266" s="101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8"/>
      <c r="U1266" s="218" t="str">
        <f t="shared" si="101"/>
        <v/>
      </c>
      <c r="V1266" s="216" t="s">
        <v>47</v>
      </c>
      <c r="W1266" s="102" t="s">
        <v>167</v>
      </c>
      <c r="X1266" s="102" t="s">
        <v>168</v>
      </c>
      <c r="Y1266" s="103" t="s">
        <v>169</v>
      </c>
      <c r="Z1266" s="103" t="s">
        <v>170</v>
      </c>
      <c r="AA1266" s="103" t="s">
        <v>47</v>
      </c>
      <c r="AB1266" s="103" t="s">
        <v>171</v>
      </c>
      <c r="AC1266" s="104" t="s">
        <v>172</v>
      </c>
    </row>
    <row r="1267" spans="1:29" ht="25.5" customHeight="1" x14ac:dyDescent="0.35">
      <c r="A1267" s="188"/>
      <c r="B1267" s="190"/>
      <c r="C1267" s="99" t="str">
        <f>IF(B1267="","",IF(NOT(ISNUMBER(B1267)),"DATA_PC invalida",IF(AND(ISNUMBER(parametros!$C$2),ISNUMBER(parametros!$D$2),B1267&gt;=parametros!$C$2,B1267&lt;=parametros!$D$2),"C0",IF(AND(ISNUMBER(parametros!$C$3),ISNUMBER(parametros!$D$3),B1267&gt;=parametros!$C$3,B1267&lt;=parametros!$D$3),"C1",IF(AND(ISNUMBER(parametros!$C$4),ISNUMBER(parametros!$D$4),B1267&gt;=parametros!$C$4,B1267&lt;=parametros!$D$4),"C2",IF(AND(ISNUMBER(parametros!$C$5),ISNUMBER(parametros!$D$5),B1267&gt;=parametros!$C$5,B1267&lt;=parametros!$D$5),"C3",IF(AND(ISNUMBER(parametros!$C$6),ISNUMBER(parametros!$D$6),B1267&gt;=parametros!$C$6,B1267&lt;=parametros!$D$6),"C4","Fora dos ciclos")))))))</f>
        <v/>
      </c>
      <c r="D1267" s="100"/>
      <c r="E1267" s="78" t="str">
        <f>IF(C1267="","",IFERROR(VLOOKUP(C1267,parametros!$A$11:$E$15,5,0),""))</f>
        <v/>
      </c>
      <c r="F1267" s="79" t="str">
        <f t="shared" si="97"/>
        <v/>
      </c>
      <c r="G1267" s="101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8"/>
      <c r="U1267" s="218" t="str">
        <f t="shared" si="101"/>
        <v/>
      </c>
      <c r="V1267" s="216" t="s">
        <v>47</v>
      </c>
      <c r="W1267" s="102" t="s">
        <v>167</v>
      </c>
      <c r="X1267" s="102" t="s">
        <v>168</v>
      </c>
      <c r="Y1267" s="103" t="s">
        <v>169</v>
      </c>
      <c r="Z1267" s="103" t="s">
        <v>170</v>
      </c>
      <c r="AA1267" s="103" t="s">
        <v>47</v>
      </c>
      <c r="AB1267" s="103" t="s">
        <v>171</v>
      </c>
      <c r="AC1267" s="104" t="s">
        <v>172</v>
      </c>
    </row>
    <row r="1268" spans="1:29" ht="25.5" customHeight="1" x14ac:dyDescent="0.35">
      <c r="A1268" s="188"/>
      <c r="B1268" s="190"/>
      <c r="C1268" s="99" t="str">
        <f>IF(B1268="","",IF(NOT(ISNUMBER(B1268)),"DATA_PC invalida",IF(AND(ISNUMBER(parametros!$C$2),ISNUMBER(parametros!$D$2),B1268&gt;=parametros!$C$2,B1268&lt;=parametros!$D$2),"C0",IF(AND(ISNUMBER(parametros!$C$3),ISNUMBER(parametros!$D$3),B1268&gt;=parametros!$C$3,B1268&lt;=parametros!$D$3),"C1",IF(AND(ISNUMBER(parametros!$C$4),ISNUMBER(parametros!$D$4),B1268&gt;=parametros!$C$4,B1268&lt;=parametros!$D$4),"C2",IF(AND(ISNUMBER(parametros!$C$5),ISNUMBER(parametros!$D$5),B1268&gt;=parametros!$C$5,B1268&lt;=parametros!$D$5),"C3",IF(AND(ISNUMBER(parametros!$C$6),ISNUMBER(parametros!$D$6),B1268&gt;=parametros!$C$6,B1268&lt;=parametros!$D$6),"C4","Fora dos ciclos")))))))</f>
        <v/>
      </c>
      <c r="D1268" s="100"/>
      <c r="E1268" s="78" t="str">
        <f>IF(C1268="","",IFERROR(VLOOKUP(C1268,parametros!$A$11:$E$15,5,0),""))</f>
        <v/>
      </c>
      <c r="F1268" s="79" t="str">
        <f t="shared" si="97"/>
        <v/>
      </c>
      <c r="G1268" s="101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8"/>
      <c r="U1268" s="218" t="str">
        <f t="shared" si="101"/>
        <v/>
      </c>
      <c r="V1268" s="216" t="s">
        <v>47</v>
      </c>
      <c r="W1268" s="102" t="s">
        <v>167</v>
      </c>
      <c r="X1268" s="102" t="s">
        <v>168</v>
      </c>
      <c r="Y1268" s="103" t="s">
        <v>169</v>
      </c>
      <c r="Z1268" s="103" t="s">
        <v>170</v>
      </c>
      <c r="AA1268" s="103" t="s">
        <v>47</v>
      </c>
      <c r="AB1268" s="103" t="s">
        <v>171</v>
      </c>
      <c r="AC1268" s="104" t="s">
        <v>172</v>
      </c>
    </row>
    <row r="1269" spans="1:29" ht="25.5" customHeight="1" x14ac:dyDescent="0.35">
      <c r="A1269" s="188"/>
      <c r="B1269" s="190"/>
      <c r="C1269" s="99" t="str">
        <f>IF(B1269="","",IF(NOT(ISNUMBER(B1269)),"DATA_PC invalida",IF(AND(ISNUMBER(parametros!$C$2),ISNUMBER(parametros!$D$2),B1269&gt;=parametros!$C$2,B1269&lt;=parametros!$D$2),"C0",IF(AND(ISNUMBER(parametros!$C$3),ISNUMBER(parametros!$D$3),B1269&gt;=parametros!$C$3,B1269&lt;=parametros!$D$3),"C1",IF(AND(ISNUMBER(parametros!$C$4),ISNUMBER(parametros!$D$4),B1269&gt;=parametros!$C$4,B1269&lt;=parametros!$D$4),"C2",IF(AND(ISNUMBER(parametros!$C$5),ISNUMBER(parametros!$D$5),B1269&gt;=parametros!$C$5,B1269&lt;=parametros!$D$5),"C3",IF(AND(ISNUMBER(parametros!$C$6),ISNUMBER(parametros!$D$6),B1269&gt;=parametros!$C$6,B1269&lt;=parametros!$D$6),"C4","Fora dos ciclos")))))))</f>
        <v/>
      </c>
      <c r="D1269" s="100"/>
      <c r="E1269" s="78" t="str">
        <f>IF(C1269="","",IFERROR(VLOOKUP(C1269,parametros!$A$11:$E$15,5,0),""))</f>
        <v/>
      </c>
      <c r="F1269" s="79" t="str">
        <f t="shared" si="97"/>
        <v/>
      </c>
      <c r="G1269" s="101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8"/>
      <c r="U1269" s="218" t="str">
        <f t="shared" si="101"/>
        <v/>
      </c>
      <c r="V1269" s="216" t="s">
        <v>47</v>
      </c>
      <c r="W1269" s="102" t="s">
        <v>167</v>
      </c>
      <c r="X1269" s="102" t="s">
        <v>168</v>
      </c>
      <c r="Y1269" s="103" t="s">
        <v>169</v>
      </c>
      <c r="Z1269" s="103" t="s">
        <v>170</v>
      </c>
      <c r="AA1269" s="103" t="s">
        <v>47</v>
      </c>
      <c r="AB1269" s="103" t="s">
        <v>171</v>
      </c>
      <c r="AC1269" s="104" t="s">
        <v>172</v>
      </c>
    </row>
    <row r="1270" spans="1:29" ht="25.5" customHeight="1" x14ac:dyDescent="0.35">
      <c r="A1270" s="188"/>
      <c r="B1270" s="190"/>
      <c r="C1270" s="99" t="str">
        <f>IF(B1270="","",IF(NOT(ISNUMBER(B1270)),"DATA_PC invalida",IF(AND(ISNUMBER(parametros!$C$2),ISNUMBER(parametros!$D$2),B1270&gt;=parametros!$C$2,B1270&lt;=parametros!$D$2),"C0",IF(AND(ISNUMBER(parametros!$C$3),ISNUMBER(parametros!$D$3),B1270&gt;=parametros!$C$3,B1270&lt;=parametros!$D$3),"C1",IF(AND(ISNUMBER(parametros!$C$4),ISNUMBER(parametros!$D$4),B1270&gt;=parametros!$C$4,B1270&lt;=parametros!$D$4),"C2",IF(AND(ISNUMBER(parametros!$C$5),ISNUMBER(parametros!$D$5),B1270&gt;=parametros!$C$5,B1270&lt;=parametros!$D$5),"C3",IF(AND(ISNUMBER(parametros!$C$6),ISNUMBER(parametros!$D$6),B1270&gt;=parametros!$C$6,B1270&lt;=parametros!$D$6),"C4","Fora dos ciclos")))))))</f>
        <v/>
      </c>
      <c r="D1270" s="100"/>
      <c r="E1270" s="78" t="str">
        <f>IF(C1270="","",IFERROR(VLOOKUP(C1270,parametros!$A$11:$E$15,5,0),""))</f>
        <v/>
      </c>
      <c r="F1270" s="79" t="str">
        <f t="shared" si="97"/>
        <v/>
      </c>
      <c r="G1270" s="101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8"/>
      <c r="U1270" s="218" t="str">
        <f t="shared" si="101"/>
        <v/>
      </c>
      <c r="V1270" s="216" t="s">
        <v>47</v>
      </c>
      <c r="W1270" s="102" t="s">
        <v>167</v>
      </c>
      <c r="X1270" s="102" t="s">
        <v>168</v>
      </c>
      <c r="Y1270" s="103" t="s">
        <v>169</v>
      </c>
      <c r="Z1270" s="103" t="s">
        <v>170</v>
      </c>
      <c r="AA1270" s="103" t="s">
        <v>47</v>
      </c>
      <c r="AB1270" s="103" t="s">
        <v>171</v>
      </c>
      <c r="AC1270" s="104" t="s">
        <v>172</v>
      </c>
    </row>
    <row r="1271" spans="1:29" ht="25.5" customHeight="1" x14ac:dyDescent="0.35">
      <c r="A1271" s="188"/>
      <c r="B1271" s="190"/>
      <c r="C1271" s="99" t="str">
        <f>IF(B1271="","",IF(NOT(ISNUMBER(B1271)),"DATA_PC invalida",IF(AND(ISNUMBER(parametros!$C$2),ISNUMBER(parametros!$D$2),B1271&gt;=parametros!$C$2,B1271&lt;=parametros!$D$2),"C0",IF(AND(ISNUMBER(parametros!$C$3),ISNUMBER(parametros!$D$3),B1271&gt;=parametros!$C$3,B1271&lt;=parametros!$D$3),"C1",IF(AND(ISNUMBER(parametros!$C$4),ISNUMBER(parametros!$D$4),B1271&gt;=parametros!$C$4,B1271&lt;=parametros!$D$4),"C2",IF(AND(ISNUMBER(parametros!$C$5),ISNUMBER(parametros!$D$5),B1271&gt;=parametros!$C$5,B1271&lt;=parametros!$D$5),"C3",IF(AND(ISNUMBER(parametros!$C$6),ISNUMBER(parametros!$D$6),B1271&gt;=parametros!$C$6,B1271&lt;=parametros!$D$6),"C4","Fora dos ciclos")))))))</f>
        <v/>
      </c>
      <c r="D1271" s="100"/>
      <c r="E1271" s="78" t="str">
        <f>IF(C1271="","",IFERROR(VLOOKUP(C1271,parametros!$A$11:$E$15,5,0),""))</f>
        <v/>
      </c>
      <c r="F1271" s="79" t="str">
        <f t="shared" si="97"/>
        <v/>
      </c>
      <c r="G1271" s="101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8"/>
      <c r="U1271" s="218" t="str">
        <f t="shared" si="101"/>
        <v/>
      </c>
      <c r="V1271" s="216" t="s">
        <v>47</v>
      </c>
      <c r="W1271" s="102" t="s">
        <v>167</v>
      </c>
      <c r="X1271" s="102" t="s">
        <v>168</v>
      </c>
      <c r="Y1271" s="103" t="s">
        <v>169</v>
      </c>
      <c r="Z1271" s="103" t="s">
        <v>170</v>
      </c>
      <c r="AA1271" s="103" t="s">
        <v>47</v>
      </c>
      <c r="AB1271" s="103" t="s">
        <v>171</v>
      </c>
      <c r="AC1271" s="104" t="s">
        <v>172</v>
      </c>
    </row>
    <row r="1272" spans="1:29" ht="25.5" customHeight="1" x14ac:dyDescent="0.35">
      <c r="A1272" s="188"/>
      <c r="B1272" s="190"/>
      <c r="C1272" s="99" t="str">
        <f>IF(B1272="","",IF(NOT(ISNUMBER(B1272)),"DATA_PC invalida",IF(AND(ISNUMBER(parametros!$C$2),ISNUMBER(parametros!$D$2),B1272&gt;=parametros!$C$2,B1272&lt;=parametros!$D$2),"C0",IF(AND(ISNUMBER(parametros!$C$3),ISNUMBER(parametros!$D$3),B1272&gt;=parametros!$C$3,B1272&lt;=parametros!$D$3),"C1",IF(AND(ISNUMBER(parametros!$C$4),ISNUMBER(parametros!$D$4),B1272&gt;=parametros!$C$4,B1272&lt;=parametros!$D$4),"C2",IF(AND(ISNUMBER(parametros!$C$5),ISNUMBER(parametros!$D$5),B1272&gt;=parametros!$C$5,B1272&lt;=parametros!$D$5),"C3",IF(AND(ISNUMBER(parametros!$C$6),ISNUMBER(parametros!$D$6),B1272&gt;=parametros!$C$6,B1272&lt;=parametros!$D$6),"C4","Fora dos ciclos")))))))</f>
        <v/>
      </c>
      <c r="D1272" s="100"/>
      <c r="E1272" s="78" t="str">
        <f>IF(C1272="","",IFERROR(VLOOKUP(C1272,parametros!$A$11:$E$15,5,0),""))</f>
        <v/>
      </c>
      <c r="F1272" s="79" t="str">
        <f t="shared" si="97"/>
        <v/>
      </c>
      <c r="G1272" s="101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8"/>
      <c r="U1272" s="218" t="str">
        <f t="shared" si="101"/>
        <v/>
      </c>
      <c r="V1272" s="216" t="s">
        <v>47</v>
      </c>
      <c r="W1272" s="102" t="s">
        <v>167</v>
      </c>
      <c r="X1272" s="102" t="s">
        <v>168</v>
      </c>
      <c r="Y1272" s="103" t="s">
        <v>169</v>
      </c>
      <c r="Z1272" s="103" t="s">
        <v>170</v>
      </c>
      <c r="AA1272" s="103" t="s">
        <v>47</v>
      </c>
      <c r="AB1272" s="103" t="s">
        <v>171</v>
      </c>
      <c r="AC1272" s="104" t="s">
        <v>172</v>
      </c>
    </row>
    <row r="1273" spans="1:29" ht="25.5" customHeight="1" x14ac:dyDescent="0.35">
      <c r="A1273" s="188"/>
      <c r="B1273" s="190"/>
      <c r="C1273" s="99" t="str">
        <f>IF(B1273="","",IF(NOT(ISNUMBER(B1273)),"DATA_PC invalida",IF(AND(ISNUMBER(parametros!$C$2),ISNUMBER(parametros!$D$2),B1273&gt;=parametros!$C$2,B1273&lt;=parametros!$D$2),"C0",IF(AND(ISNUMBER(parametros!$C$3),ISNUMBER(parametros!$D$3),B1273&gt;=parametros!$C$3,B1273&lt;=parametros!$D$3),"C1",IF(AND(ISNUMBER(parametros!$C$4),ISNUMBER(parametros!$D$4),B1273&gt;=parametros!$C$4,B1273&lt;=parametros!$D$4),"C2",IF(AND(ISNUMBER(parametros!$C$5),ISNUMBER(parametros!$D$5),B1273&gt;=parametros!$C$5,B1273&lt;=parametros!$D$5),"C3",IF(AND(ISNUMBER(parametros!$C$6),ISNUMBER(parametros!$D$6),B1273&gt;=parametros!$C$6,B1273&lt;=parametros!$D$6),"C4","Fora dos ciclos")))))))</f>
        <v/>
      </c>
      <c r="D1273" s="100"/>
      <c r="E1273" s="78" t="str">
        <f>IF(C1273="","",IFERROR(VLOOKUP(C1273,parametros!$A$11:$E$15,5,0),""))</f>
        <v/>
      </c>
      <c r="F1273" s="79" t="str">
        <f t="shared" si="97"/>
        <v/>
      </c>
      <c r="G1273" s="101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8"/>
      <c r="U1273" s="218" t="str">
        <f t="shared" si="101"/>
        <v/>
      </c>
      <c r="V1273" s="216" t="s">
        <v>47</v>
      </c>
      <c r="W1273" s="102" t="s">
        <v>167</v>
      </c>
      <c r="X1273" s="102" t="s">
        <v>168</v>
      </c>
      <c r="Y1273" s="103" t="s">
        <v>169</v>
      </c>
      <c r="Z1273" s="103" t="s">
        <v>170</v>
      </c>
      <c r="AA1273" s="103" t="s">
        <v>47</v>
      </c>
      <c r="AB1273" s="103" t="s">
        <v>171</v>
      </c>
      <c r="AC1273" s="104" t="s">
        <v>172</v>
      </c>
    </row>
    <row r="1274" spans="1:29" ht="25.5" customHeight="1" x14ac:dyDescent="0.35">
      <c r="A1274" s="188"/>
      <c r="B1274" s="190"/>
      <c r="C1274" s="99" t="str">
        <f>IF(B1274="","",IF(NOT(ISNUMBER(B1274)),"DATA_PC invalida",IF(AND(ISNUMBER(parametros!$C$2),ISNUMBER(parametros!$D$2),B1274&gt;=parametros!$C$2,B1274&lt;=parametros!$D$2),"C0",IF(AND(ISNUMBER(parametros!$C$3),ISNUMBER(parametros!$D$3),B1274&gt;=parametros!$C$3,B1274&lt;=parametros!$D$3),"C1",IF(AND(ISNUMBER(parametros!$C$4),ISNUMBER(parametros!$D$4),B1274&gt;=parametros!$C$4,B1274&lt;=parametros!$D$4),"C2",IF(AND(ISNUMBER(parametros!$C$5),ISNUMBER(parametros!$D$5),B1274&gt;=parametros!$C$5,B1274&lt;=parametros!$D$5),"C3",IF(AND(ISNUMBER(parametros!$C$6),ISNUMBER(parametros!$D$6),B1274&gt;=parametros!$C$6,B1274&lt;=parametros!$D$6),"C4","Fora dos ciclos")))))))</f>
        <v/>
      </c>
      <c r="D1274" s="100"/>
      <c r="E1274" s="78" t="str">
        <f>IF(C1274="","",IFERROR(VLOOKUP(C1274,parametros!$A$11:$E$15,5,0),""))</f>
        <v/>
      </c>
      <c r="F1274" s="79" t="str">
        <f t="shared" si="97"/>
        <v/>
      </c>
      <c r="G1274" s="101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8"/>
      <c r="U1274" s="218" t="str">
        <f t="shared" si="101"/>
        <v/>
      </c>
      <c r="V1274" s="216" t="s">
        <v>47</v>
      </c>
      <c r="W1274" s="102" t="s">
        <v>167</v>
      </c>
      <c r="X1274" s="102" t="s">
        <v>168</v>
      </c>
      <c r="Y1274" s="103" t="s">
        <v>169</v>
      </c>
      <c r="Z1274" s="103" t="s">
        <v>170</v>
      </c>
      <c r="AA1274" s="103" t="s">
        <v>47</v>
      </c>
      <c r="AB1274" s="103" t="s">
        <v>171</v>
      </c>
      <c r="AC1274" s="104" t="s">
        <v>172</v>
      </c>
    </row>
    <row r="1275" spans="1:29" ht="25.5" customHeight="1" x14ac:dyDescent="0.35">
      <c r="A1275" s="188"/>
      <c r="B1275" s="190"/>
      <c r="C1275" s="99" t="str">
        <f>IF(B1275="","",IF(NOT(ISNUMBER(B1275)),"DATA_PC invalida",IF(AND(ISNUMBER(parametros!$C$2),ISNUMBER(parametros!$D$2),B1275&gt;=parametros!$C$2,B1275&lt;=parametros!$D$2),"C0",IF(AND(ISNUMBER(parametros!$C$3),ISNUMBER(parametros!$D$3),B1275&gt;=parametros!$C$3,B1275&lt;=parametros!$D$3),"C1",IF(AND(ISNUMBER(parametros!$C$4),ISNUMBER(parametros!$D$4),B1275&gt;=parametros!$C$4,B1275&lt;=parametros!$D$4),"C2",IF(AND(ISNUMBER(parametros!$C$5),ISNUMBER(parametros!$D$5),B1275&gt;=parametros!$C$5,B1275&lt;=parametros!$D$5),"C3",IF(AND(ISNUMBER(parametros!$C$6),ISNUMBER(parametros!$D$6),B1275&gt;=parametros!$C$6,B1275&lt;=parametros!$D$6),"C4","Fora dos ciclos")))))))</f>
        <v/>
      </c>
      <c r="D1275" s="100"/>
      <c r="E1275" s="78" t="str">
        <f>IF(C1275="","",IFERROR(VLOOKUP(C1275,parametros!$A$11:$E$15,5,0),""))</f>
        <v/>
      </c>
      <c r="F1275" s="79" t="str">
        <f t="shared" si="97"/>
        <v/>
      </c>
      <c r="G1275" s="101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8"/>
      <c r="U1275" s="218" t="str">
        <f t="shared" si="101"/>
        <v/>
      </c>
      <c r="V1275" s="216" t="s">
        <v>47</v>
      </c>
      <c r="W1275" s="102" t="s">
        <v>167</v>
      </c>
      <c r="X1275" s="102" t="s">
        <v>168</v>
      </c>
      <c r="Y1275" s="103" t="s">
        <v>169</v>
      </c>
      <c r="Z1275" s="103" t="s">
        <v>170</v>
      </c>
      <c r="AA1275" s="103" t="s">
        <v>47</v>
      </c>
      <c r="AB1275" s="103" t="s">
        <v>171</v>
      </c>
      <c r="AC1275" s="104" t="s">
        <v>172</v>
      </c>
    </row>
    <row r="1276" spans="1:29" ht="25.5" customHeight="1" x14ac:dyDescent="0.35">
      <c r="A1276" s="188"/>
      <c r="B1276" s="190"/>
      <c r="C1276" s="99" t="str">
        <f>IF(B1276="","",IF(NOT(ISNUMBER(B1276)),"DATA_PC invalida",IF(AND(ISNUMBER(parametros!$C$2),ISNUMBER(parametros!$D$2),B1276&gt;=parametros!$C$2,B1276&lt;=parametros!$D$2),"C0",IF(AND(ISNUMBER(parametros!$C$3),ISNUMBER(parametros!$D$3),B1276&gt;=parametros!$C$3,B1276&lt;=parametros!$D$3),"C1",IF(AND(ISNUMBER(parametros!$C$4),ISNUMBER(parametros!$D$4),B1276&gt;=parametros!$C$4,B1276&lt;=parametros!$D$4),"C2",IF(AND(ISNUMBER(parametros!$C$5),ISNUMBER(parametros!$D$5),B1276&gt;=parametros!$C$5,B1276&lt;=parametros!$D$5),"C3",IF(AND(ISNUMBER(parametros!$C$6),ISNUMBER(parametros!$D$6),B1276&gt;=parametros!$C$6,B1276&lt;=parametros!$D$6),"C4","Fora dos ciclos")))))))</f>
        <v/>
      </c>
      <c r="D1276" s="100"/>
      <c r="E1276" s="78" t="str">
        <f>IF(C1276="","",IFERROR(VLOOKUP(C1276,parametros!$A$11:$E$15,5,0),""))</f>
        <v/>
      </c>
      <c r="F1276" s="79" t="str">
        <f t="shared" si="97"/>
        <v/>
      </c>
      <c r="G1276" s="101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8"/>
      <c r="U1276" s="218" t="str">
        <f t="shared" si="101"/>
        <v/>
      </c>
      <c r="V1276" s="216" t="s">
        <v>47</v>
      </c>
      <c r="W1276" s="102" t="s">
        <v>167</v>
      </c>
      <c r="X1276" s="102" t="s">
        <v>168</v>
      </c>
      <c r="Y1276" s="103" t="s">
        <v>169</v>
      </c>
      <c r="Z1276" s="103" t="s">
        <v>170</v>
      </c>
      <c r="AA1276" s="103" t="s">
        <v>47</v>
      </c>
      <c r="AB1276" s="103" t="s">
        <v>171</v>
      </c>
      <c r="AC1276" s="104" t="s">
        <v>172</v>
      </c>
    </row>
    <row r="1277" spans="1:29" ht="25.5" customHeight="1" x14ac:dyDescent="0.35">
      <c r="A1277" s="188"/>
      <c r="B1277" s="190"/>
      <c r="C1277" s="99" t="str">
        <f>IF(B1277="","",IF(NOT(ISNUMBER(B1277)),"DATA_PC invalida",IF(AND(ISNUMBER(parametros!$C$2),ISNUMBER(parametros!$D$2),B1277&gt;=parametros!$C$2,B1277&lt;=parametros!$D$2),"C0",IF(AND(ISNUMBER(parametros!$C$3),ISNUMBER(parametros!$D$3),B1277&gt;=parametros!$C$3,B1277&lt;=parametros!$D$3),"C1",IF(AND(ISNUMBER(parametros!$C$4),ISNUMBER(parametros!$D$4),B1277&gt;=parametros!$C$4,B1277&lt;=parametros!$D$4),"C2",IF(AND(ISNUMBER(parametros!$C$5),ISNUMBER(parametros!$D$5),B1277&gt;=parametros!$C$5,B1277&lt;=parametros!$D$5),"C3",IF(AND(ISNUMBER(parametros!$C$6),ISNUMBER(parametros!$D$6),B1277&gt;=parametros!$C$6,B1277&lt;=parametros!$D$6),"C4","Fora dos ciclos")))))))</f>
        <v/>
      </c>
      <c r="D1277" s="100"/>
      <c r="E1277" s="78" t="str">
        <f>IF(C1277="","",IFERROR(VLOOKUP(C1277,parametros!$A$11:$E$15,5,0),""))</f>
        <v/>
      </c>
      <c r="F1277" s="79" t="str">
        <f t="shared" si="97"/>
        <v/>
      </c>
      <c r="G1277" s="101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8"/>
      <c r="U1277" s="218" t="str">
        <f t="shared" si="101"/>
        <v/>
      </c>
      <c r="V1277" s="216" t="s">
        <v>47</v>
      </c>
      <c r="W1277" s="102" t="s">
        <v>167</v>
      </c>
      <c r="X1277" s="102" t="s">
        <v>168</v>
      </c>
      <c r="Y1277" s="103" t="s">
        <v>169</v>
      </c>
      <c r="Z1277" s="103" t="s">
        <v>170</v>
      </c>
      <c r="AA1277" s="103" t="s">
        <v>47</v>
      </c>
      <c r="AB1277" s="103" t="s">
        <v>171</v>
      </c>
      <c r="AC1277" s="104" t="s">
        <v>172</v>
      </c>
    </row>
    <row r="1278" spans="1:29" ht="25.5" customHeight="1" x14ac:dyDescent="0.35">
      <c r="A1278" s="188"/>
      <c r="B1278" s="190"/>
      <c r="C1278" s="99" t="str">
        <f>IF(B1278="","",IF(NOT(ISNUMBER(B1278)),"DATA_PC invalida",IF(AND(ISNUMBER(parametros!$C$2),ISNUMBER(parametros!$D$2),B1278&gt;=parametros!$C$2,B1278&lt;=parametros!$D$2),"C0",IF(AND(ISNUMBER(parametros!$C$3),ISNUMBER(parametros!$D$3),B1278&gt;=parametros!$C$3,B1278&lt;=parametros!$D$3),"C1",IF(AND(ISNUMBER(parametros!$C$4),ISNUMBER(parametros!$D$4),B1278&gt;=parametros!$C$4,B1278&lt;=parametros!$D$4),"C2",IF(AND(ISNUMBER(parametros!$C$5),ISNUMBER(parametros!$D$5),B1278&gt;=parametros!$C$5,B1278&lt;=parametros!$D$5),"C3",IF(AND(ISNUMBER(parametros!$C$6),ISNUMBER(parametros!$D$6),B1278&gt;=parametros!$C$6,B1278&lt;=parametros!$D$6),"C4","Fora dos ciclos")))))))</f>
        <v/>
      </c>
      <c r="D1278" s="100"/>
      <c r="E1278" s="78" t="str">
        <f>IF(C1278="","",IFERROR(VLOOKUP(C1278,parametros!$A$11:$E$15,5,0),""))</f>
        <v/>
      </c>
      <c r="F1278" s="79" t="str">
        <f t="shared" si="97"/>
        <v/>
      </c>
      <c r="G1278" s="101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8"/>
      <c r="U1278" s="218" t="str">
        <f t="shared" si="101"/>
        <v/>
      </c>
      <c r="V1278" s="216" t="s">
        <v>47</v>
      </c>
      <c r="W1278" s="102" t="s">
        <v>167</v>
      </c>
      <c r="X1278" s="102" t="s">
        <v>168</v>
      </c>
      <c r="Y1278" s="103" t="s">
        <v>169</v>
      </c>
      <c r="Z1278" s="103" t="s">
        <v>170</v>
      </c>
      <c r="AA1278" s="103" t="s">
        <v>47</v>
      </c>
      <c r="AB1278" s="103" t="s">
        <v>171</v>
      </c>
      <c r="AC1278" s="104" t="s">
        <v>172</v>
      </c>
    </row>
    <row r="1279" spans="1:29" ht="25.5" customHeight="1" x14ac:dyDescent="0.35">
      <c r="A1279" s="188"/>
      <c r="B1279" s="190"/>
      <c r="C1279" s="99" t="str">
        <f>IF(B1279="","",IF(NOT(ISNUMBER(B1279)),"DATA_PC invalida",IF(AND(ISNUMBER(parametros!$C$2),ISNUMBER(parametros!$D$2),B1279&gt;=parametros!$C$2,B1279&lt;=parametros!$D$2),"C0",IF(AND(ISNUMBER(parametros!$C$3),ISNUMBER(parametros!$D$3),B1279&gt;=parametros!$C$3,B1279&lt;=parametros!$D$3),"C1",IF(AND(ISNUMBER(parametros!$C$4),ISNUMBER(parametros!$D$4),B1279&gt;=parametros!$C$4,B1279&lt;=parametros!$D$4),"C2",IF(AND(ISNUMBER(parametros!$C$5),ISNUMBER(parametros!$D$5),B1279&gt;=parametros!$C$5,B1279&lt;=parametros!$D$5),"C3",IF(AND(ISNUMBER(parametros!$C$6),ISNUMBER(parametros!$D$6),B1279&gt;=parametros!$C$6,B1279&lt;=parametros!$D$6),"C4","Fora dos ciclos")))))))</f>
        <v/>
      </c>
      <c r="D1279" s="100"/>
      <c r="E1279" s="78" t="str">
        <f>IF(C1279="","",IFERROR(VLOOKUP(C1279,parametros!$A$11:$E$15,5,0),""))</f>
        <v/>
      </c>
      <c r="F1279" s="79" t="str">
        <f t="shared" si="97"/>
        <v/>
      </c>
      <c r="G1279" s="101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8"/>
      <c r="U1279" s="218" t="str">
        <f t="shared" si="101"/>
        <v/>
      </c>
      <c r="V1279" s="216" t="s">
        <v>47</v>
      </c>
      <c r="W1279" s="102" t="s">
        <v>167</v>
      </c>
      <c r="X1279" s="102" t="s">
        <v>168</v>
      </c>
      <c r="Y1279" s="103" t="s">
        <v>169</v>
      </c>
      <c r="Z1279" s="103" t="s">
        <v>170</v>
      </c>
      <c r="AA1279" s="103" t="s">
        <v>47</v>
      </c>
      <c r="AB1279" s="103" t="s">
        <v>171</v>
      </c>
      <c r="AC1279" s="104" t="s">
        <v>172</v>
      </c>
    </row>
    <row r="1280" spans="1:29" ht="25.5" customHeight="1" x14ac:dyDescent="0.35">
      <c r="A1280" s="188"/>
      <c r="B1280" s="190"/>
      <c r="C1280" s="99" t="str">
        <f>IF(B1280="","",IF(NOT(ISNUMBER(B1280)),"DATA_PC invalida",IF(AND(ISNUMBER(parametros!$C$2),ISNUMBER(parametros!$D$2),B1280&gt;=parametros!$C$2,B1280&lt;=parametros!$D$2),"C0",IF(AND(ISNUMBER(parametros!$C$3),ISNUMBER(parametros!$D$3),B1280&gt;=parametros!$C$3,B1280&lt;=parametros!$D$3),"C1",IF(AND(ISNUMBER(parametros!$C$4),ISNUMBER(parametros!$D$4),B1280&gt;=parametros!$C$4,B1280&lt;=parametros!$D$4),"C2",IF(AND(ISNUMBER(parametros!$C$5),ISNUMBER(parametros!$D$5),B1280&gt;=parametros!$C$5,B1280&lt;=parametros!$D$5),"C3",IF(AND(ISNUMBER(parametros!$C$6),ISNUMBER(parametros!$D$6),B1280&gt;=parametros!$C$6,B1280&lt;=parametros!$D$6),"C4","Fora dos ciclos")))))))</f>
        <v/>
      </c>
      <c r="D1280" s="100"/>
      <c r="E1280" s="78" t="str">
        <f>IF(C1280="","",IFERROR(VLOOKUP(C1280,parametros!$A$11:$E$15,5,0),""))</f>
        <v/>
      </c>
      <c r="F1280" s="79" t="str">
        <f t="shared" si="97"/>
        <v/>
      </c>
      <c r="G1280" s="101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8"/>
      <c r="U1280" s="218" t="str">
        <f t="shared" si="101"/>
        <v/>
      </c>
      <c r="V1280" s="216" t="s">
        <v>47</v>
      </c>
      <c r="W1280" s="102" t="s">
        <v>167</v>
      </c>
      <c r="X1280" s="102" t="s">
        <v>168</v>
      </c>
      <c r="Y1280" s="103" t="s">
        <v>169</v>
      </c>
      <c r="Z1280" s="103" t="s">
        <v>170</v>
      </c>
      <c r="AA1280" s="103" t="s">
        <v>47</v>
      </c>
      <c r="AB1280" s="103" t="s">
        <v>171</v>
      </c>
      <c r="AC1280" s="104" t="s">
        <v>172</v>
      </c>
    </row>
    <row r="1281" spans="1:29" ht="25.5" customHeight="1" x14ac:dyDescent="0.35">
      <c r="A1281" s="188"/>
      <c r="B1281" s="190"/>
      <c r="C1281" s="99" t="str">
        <f>IF(B1281="","",IF(NOT(ISNUMBER(B1281)),"DATA_PC invalida",IF(AND(ISNUMBER(parametros!$C$2),ISNUMBER(parametros!$D$2),B1281&gt;=parametros!$C$2,B1281&lt;=parametros!$D$2),"C0",IF(AND(ISNUMBER(parametros!$C$3),ISNUMBER(parametros!$D$3),B1281&gt;=parametros!$C$3,B1281&lt;=parametros!$D$3),"C1",IF(AND(ISNUMBER(parametros!$C$4),ISNUMBER(parametros!$D$4),B1281&gt;=parametros!$C$4,B1281&lt;=parametros!$D$4),"C2",IF(AND(ISNUMBER(parametros!$C$5),ISNUMBER(parametros!$D$5),B1281&gt;=parametros!$C$5,B1281&lt;=parametros!$D$5),"C3",IF(AND(ISNUMBER(parametros!$C$6),ISNUMBER(parametros!$D$6),B1281&gt;=parametros!$C$6,B1281&lt;=parametros!$D$6),"C4","Fora dos ciclos")))))))</f>
        <v/>
      </c>
      <c r="D1281" s="100"/>
      <c r="E1281" s="78" t="str">
        <f>IF(C1281="","",IFERROR(VLOOKUP(C1281,parametros!$A$11:$E$15,5,0),""))</f>
        <v/>
      </c>
      <c r="F1281" s="79" t="str">
        <f t="shared" si="97"/>
        <v/>
      </c>
      <c r="G1281" s="101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8"/>
      <c r="U1281" s="218" t="str">
        <f t="shared" si="101"/>
        <v/>
      </c>
      <c r="V1281" s="216" t="s">
        <v>47</v>
      </c>
      <c r="W1281" s="102" t="s">
        <v>167</v>
      </c>
      <c r="X1281" s="102" t="s">
        <v>168</v>
      </c>
      <c r="Y1281" s="103" t="s">
        <v>169</v>
      </c>
      <c r="Z1281" s="103" t="s">
        <v>170</v>
      </c>
      <c r="AA1281" s="103" t="s">
        <v>47</v>
      </c>
      <c r="AB1281" s="103" t="s">
        <v>171</v>
      </c>
      <c r="AC1281" s="104" t="s">
        <v>172</v>
      </c>
    </row>
    <row r="1282" spans="1:29" ht="25.5" customHeight="1" x14ac:dyDescent="0.35">
      <c r="A1282" s="188"/>
      <c r="B1282" s="190"/>
      <c r="C1282" s="99" t="str">
        <f>IF(B1282="","",IF(NOT(ISNUMBER(B1282)),"DATA_PC invalida",IF(AND(ISNUMBER(parametros!$C$2),ISNUMBER(parametros!$D$2),B1282&gt;=parametros!$C$2,B1282&lt;=parametros!$D$2),"C0",IF(AND(ISNUMBER(parametros!$C$3),ISNUMBER(parametros!$D$3),B1282&gt;=parametros!$C$3,B1282&lt;=parametros!$D$3),"C1",IF(AND(ISNUMBER(parametros!$C$4),ISNUMBER(parametros!$D$4),B1282&gt;=parametros!$C$4,B1282&lt;=parametros!$D$4),"C2",IF(AND(ISNUMBER(parametros!$C$5),ISNUMBER(parametros!$D$5),B1282&gt;=parametros!$C$5,B1282&lt;=parametros!$D$5),"C3",IF(AND(ISNUMBER(parametros!$C$6),ISNUMBER(parametros!$D$6),B1282&gt;=parametros!$C$6,B1282&lt;=parametros!$D$6),"C4","Fora dos ciclos")))))))</f>
        <v/>
      </c>
      <c r="D1282" s="100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101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8"/>
      <c r="U1282" s="218" t="str">
        <f t="shared" ref="U1282:U1345" si="106">IF(OR($D1282="",$H1282=""),"",ROUND($D1282+$H1282,2))</f>
        <v/>
      </c>
      <c r="V1282" s="216" t="s">
        <v>47</v>
      </c>
      <c r="W1282" s="102" t="s">
        <v>167</v>
      </c>
      <c r="X1282" s="102" t="s">
        <v>168</v>
      </c>
      <c r="Y1282" s="103" t="s">
        <v>169</v>
      </c>
      <c r="Z1282" s="103" t="s">
        <v>170</v>
      </c>
      <c r="AA1282" s="103" t="s">
        <v>47</v>
      </c>
      <c r="AB1282" s="103" t="s">
        <v>171</v>
      </c>
      <c r="AC1282" s="104" t="s">
        <v>172</v>
      </c>
    </row>
    <row r="1283" spans="1:29" ht="25.5" customHeight="1" x14ac:dyDescent="0.35">
      <c r="A1283" s="188"/>
      <c r="B1283" s="190"/>
      <c r="C1283" s="99" t="str">
        <f>IF(B1283="","",IF(NOT(ISNUMBER(B1283)),"DATA_PC invalida",IF(AND(ISNUMBER(parametros!$C$2),ISNUMBER(parametros!$D$2),B1283&gt;=parametros!$C$2,B1283&lt;=parametros!$D$2),"C0",IF(AND(ISNUMBER(parametros!$C$3),ISNUMBER(parametros!$D$3),B1283&gt;=parametros!$C$3,B1283&lt;=parametros!$D$3),"C1",IF(AND(ISNUMBER(parametros!$C$4),ISNUMBER(parametros!$D$4),B1283&gt;=parametros!$C$4,B1283&lt;=parametros!$D$4),"C2",IF(AND(ISNUMBER(parametros!$C$5),ISNUMBER(parametros!$D$5),B1283&gt;=parametros!$C$5,B1283&lt;=parametros!$D$5),"C3",IF(AND(ISNUMBER(parametros!$C$6),ISNUMBER(parametros!$D$6),B1283&gt;=parametros!$C$6,B1283&lt;=parametros!$D$6),"C4","Fora dos ciclos")))))))</f>
        <v/>
      </c>
      <c r="D1283" s="100"/>
      <c r="E1283" s="78" t="str">
        <f>IF(C1283="","",IFERROR(VLOOKUP(C1283,parametros!$A$11:$E$15,5,0),""))</f>
        <v/>
      </c>
      <c r="F1283" s="79" t="str">
        <f t="shared" si="102"/>
        <v/>
      </c>
      <c r="G1283" s="101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8"/>
      <c r="U1283" s="218" t="str">
        <f t="shared" si="106"/>
        <v/>
      </c>
      <c r="V1283" s="216" t="s">
        <v>47</v>
      </c>
      <c r="W1283" s="102" t="s">
        <v>167</v>
      </c>
      <c r="X1283" s="102" t="s">
        <v>168</v>
      </c>
      <c r="Y1283" s="103" t="s">
        <v>169</v>
      </c>
      <c r="Z1283" s="103" t="s">
        <v>170</v>
      </c>
      <c r="AA1283" s="103" t="s">
        <v>47</v>
      </c>
      <c r="AB1283" s="103" t="s">
        <v>171</v>
      </c>
      <c r="AC1283" s="104" t="s">
        <v>172</v>
      </c>
    </row>
    <row r="1284" spans="1:29" ht="25.5" customHeight="1" x14ac:dyDescent="0.35">
      <c r="A1284" s="188"/>
      <c r="B1284" s="190"/>
      <c r="C1284" s="99" t="str">
        <f>IF(B1284="","",IF(NOT(ISNUMBER(B1284)),"DATA_PC invalida",IF(AND(ISNUMBER(parametros!$C$2),ISNUMBER(parametros!$D$2),B1284&gt;=parametros!$C$2,B1284&lt;=parametros!$D$2),"C0",IF(AND(ISNUMBER(parametros!$C$3),ISNUMBER(parametros!$D$3),B1284&gt;=parametros!$C$3,B1284&lt;=parametros!$D$3),"C1",IF(AND(ISNUMBER(parametros!$C$4),ISNUMBER(parametros!$D$4),B1284&gt;=parametros!$C$4,B1284&lt;=parametros!$D$4),"C2",IF(AND(ISNUMBER(parametros!$C$5),ISNUMBER(parametros!$D$5),B1284&gt;=parametros!$C$5,B1284&lt;=parametros!$D$5),"C3",IF(AND(ISNUMBER(parametros!$C$6),ISNUMBER(parametros!$D$6),B1284&gt;=parametros!$C$6,B1284&lt;=parametros!$D$6),"C4","Fora dos ciclos")))))))</f>
        <v/>
      </c>
      <c r="D1284" s="100"/>
      <c r="E1284" s="78" t="str">
        <f>IF(C1284="","",IFERROR(VLOOKUP(C1284,parametros!$A$11:$E$15,5,0),""))</f>
        <v/>
      </c>
      <c r="F1284" s="79" t="str">
        <f t="shared" si="102"/>
        <v/>
      </c>
      <c r="G1284" s="101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8"/>
      <c r="U1284" s="218" t="str">
        <f t="shared" si="106"/>
        <v/>
      </c>
      <c r="V1284" s="216" t="s">
        <v>47</v>
      </c>
      <c r="W1284" s="102" t="s">
        <v>167</v>
      </c>
      <c r="X1284" s="102" t="s">
        <v>168</v>
      </c>
      <c r="Y1284" s="103" t="s">
        <v>169</v>
      </c>
      <c r="Z1284" s="103" t="s">
        <v>170</v>
      </c>
      <c r="AA1284" s="103" t="s">
        <v>47</v>
      </c>
      <c r="AB1284" s="103" t="s">
        <v>171</v>
      </c>
      <c r="AC1284" s="104" t="s">
        <v>172</v>
      </c>
    </row>
    <row r="1285" spans="1:29" ht="25.5" customHeight="1" x14ac:dyDescent="0.35">
      <c r="A1285" s="188"/>
      <c r="B1285" s="190"/>
      <c r="C1285" s="99" t="str">
        <f>IF(B1285="","",IF(NOT(ISNUMBER(B1285)),"DATA_PC invalida",IF(AND(ISNUMBER(parametros!$C$2),ISNUMBER(parametros!$D$2),B1285&gt;=parametros!$C$2,B1285&lt;=parametros!$D$2),"C0",IF(AND(ISNUMBER(parametros!$C$3),ISNUMBER(parametros!$D$3),B1285&gt;=parametros!$C$3,B1285&lt;=parametros!$D$3),"C1",IF(AND(ISNUMBER(parametros!$C$4),ISNUMBER(parametros!$D$4),B1285&gt;=parametros!$C$4,B1285&lt;=parametros!$D$4),"C2",IF(AND(ISNUMBER(parametros!$C$5),ISNUMBER(parametros!$D$5),B1285&gt;=parametros!$C$5,B1285&lt;=parametros!$D$5),"C3",IF(AND(ISNUMBER(parametros!$C$6),ISNUMBER(parametros!$D$6),B1285&gt;=parametros!$C$6,B1285&lt;=parametros!$D$6),"C4","Fora dos ciclos")))))))</f>
        <v/>
      </c>
      <c r="D1285" s="100"/>
      <c r="E1285" s="78" t="str">
        <f>IF(C1285="","",IFERROR(VLOOKUP(C1285,parametros!$A$11:$E$15,5,0),""))</f>
        <v/>
      </c>
      <c r="F1285" s="79" t="str">
        <f t="shared" si="102"/>
        <v/>
      </c>
      <c r="G1285" s="101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8"/>
      <c r="U1285" s="218" t="str">
        <f t="shared" si="106"/>
        <v/>
      </c>
      <c r="V1285" s="216" t="s">
        <v>47</v>
      </c>
      <c r="W1285" s="102" t="s">
        <v>167</v>
      </c>
      <c r="X1285" s="102" t="s">
        <v>168</v>
      </c>
      <c r="Y1285" s="103" t="s">
        <v>169</v>
      </c>
      <c r="Z1285" s="103" t="s">
        <v>170</v>
      </c>
      <c r="AA1285" s="103" t="s">
        <v>47</v>
      </c>
      <c r="AB1285" s="103" t="s">
        <v>171</v>
      </c>
      <c r="AC1285" s="104" t="s">
        <v>172</v>
      </c>
    </row>
    <row r="1286" spans="1:29" ht="25.5" customHeight="1" x14ac:dyDescent="0.35">
      <c r="A1286" s="188"/>
      <c r="B1286" s="190"/>
      <c r="C1286" s="99" t="str">
        <f>IF(B1286="","",IF(NOT(ISNUMBER(B1286)),"DATA_PC invalida",IF(AND(ISNUMBER(parametros!$C$2),ISNUMBER(parametros!$D$2),B1286&gt;=parametros!$C$2,B1286&lt;=parametros!$D$2),"C0",IF(AND(ISNUMBER(parametros!$C$3),ISNUMBER(parametros!$D$3),B1286&gt;=parametros!$C$3,B1286&lt;=parametros!$D$3),"C1",IF(AND(ISNUMBER(parametros!$C$4),ISNUMBER(parametros!$D$4),B1286&gt;=parametros!$C$4,B1286&lt;=parametros!$D$4),"C2",IF(AND(ISNUMBER(parametros!$C$5),ISNUMBER(parametros!$D$5),B1286&gt;=parametros!$C$5,B1286&lt;=parametros!$D$5),"C3",IF(AND(ISNUMBER(parametros!$C$6),ISNUMBER(parametros!$D$6),B1286&gt;=parametros!$C$6,B1286&lt;=parametros!$D$6),"C4","Fora dos ciclos")))))))</f>
        <v/>
      </c>
      <c r="D1286" s="100"/>
      <c r="E1286" s="78" t="str">
        <f>IF(C1286="","",IFERROR(VLOOKUP(C1286,parametros!$A$11:$E$15,5,0),""))</f>
        <v/>
      </c>
      <c r="F1286" s="79" t="str">
        <f t="shared" si="102"/>
        <v/>
      </c>
      <c r="G1286" s="101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8"/>
      <c r="U1286" s="218" t="str">
        <f t="shared" si="106"/>
        <v/>
      </c>
      <c r="V1286" s="216" t="s">
        <v>47</v>
      </c>
      <c r="W1286" s="102" t="s">
        <v>167</v>
      </c>
      <c r="X1286" s="102" t="s">
        <v>168</v>
      </c>
      <c r="Y1286" s="103" t="s">
        <v>169</v>
      </c>
      <c r="Z1286" s="103" t="s">
        <v>170</v>
      </c>
      <c r="AA1286" s="103" t="s">
        <v>47</v>
      </c>
      <c r="AB1286" s="103" t="s">
        <v>171</v>
      </c>
      <c r="AC1286" s="104" t="s">
        <v>172</v>
      </c>
    </row>
    <row r="1287" spans="1:29" ht="25.5" customHeight="1" x14ac:dyDescent="0.35">
      <c r="A1287" s="188"/>
      <c r="B1287" s="190"/>
      <c r="C1287" s="99" t="str">
        <f>IF(B1287="","",IF(NOT(ISNUMBER(B1287)),"DATA_PC invalida",IF(AND(ISNUMBER(parametros!$C$2),ISNUMBER(parametros!$D$2),B1287&gt;=parametros!$C$2,B1287&lt;=parametros!$D$2),"C0",IF(AND(ISNUMBER(parametros!$C$3),ISNUMBER(parametros!$D$3),B1287&gt;=parametros!$C$3,B1287&lt;=parametros!$D$3),"C1",IF(AND(ISNUMBER(parametros!$C$4),ISNUMBER(parametros!$D$4),B1287&gt;=parametros!$C$4,B1287&lt;=parametros!$D$4),"C2",IF(AND(ISNUMBER(parametros!$C$5),ISNUMBER(parametros!$D$5),B1287&gt;=parametros!$C$5,B1287&lt;=parametros!$D$5),"C3",IF(AND(ISNUMBER(parametros!$C$6),ISNUMBER(parametros!$D$6),B1287&gt;=parametros!$C$6,B1287&lt;=parametros!$D$6),"C4","Fora dos ciclos")))))))</f>
        <v/>
      </c>
      <c r="D1287" s="100"/>
      <c r="E1287" s="78" t="str">
        <f>IF(C1287="","",IFERROR(VLOOKUP(C1287,parametros!$A$11:$E$15,5,0),""))</f>
        <v/>
      </c>
      <c r="F1287" s="79" t="str">
        <f t="shared" si="102"/>
        <v/>
      </c>
      <c r="G1287" s="101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8"/>
      <c r="U1287" s="218" t="str">
        <f t="shared" si="106"/>
        <v/>
      </c>
      <c r="V1287" s="216" t="s">
        <v>47</v>
      </c>
      <c r="W1287" s="102" t="s">
        <v>167</v>
      </c>
      <c r="X1287" s="102" t="s">
        <v>168</v>
      </c>
      <c r="Y1287" s="103" t="s">
        <v>169</v>
      </c>
      <c r="Z1287" s="103" t="s">
        <v>170</v>
      </c>
      <c r="AA1287" s="103" t="s">
        <v>47</v>
      </c>
      <c r="AB1287" s="103" t="s">
        <v>171</v>
      </c>
      <c r="AC1287" s="104" t="s">
        <v>172</v>
      </c>
    </row>
    <row r="1288" spans="1:29" ht="25.5" customHeight="1" x14ac:dyDescent="0.35">
      <c r="A1288" s="188"/>
      <c r="B1288" s="190"/>
      <c r="C1288" s="99" t="str">
        <f>IF(B1288="","",IF(NOT(ISNUMBER(B1288)),"DATA_PC invalida",IF(AND(ISNUMBER(parametros!$C$2),ISNUMBER(parametros!$D$2),B1288&gt;=parametros!$C$2,B1288&lt;=parametros!$D$2),"C0",IF(AND(ISNUMBER(parametros!$C$3),ISNUMBER(parametros!$D$3),B1288&gt;=parametros!$C$3,B1288&lt;=parametros!$D$3),"C1",IF(AND(ISNUMBER(parametros!$C$4),ISNUMBER(parametros!$D$4),B1288&gt;=parametros!$C$4,B1288&lt;=parametros!$D$4),"C2",IF(AND(ISNUMBER(parametros!$C$5),ISNUMBER(parametros!$D$5),B1288&gt;=parametros!$C$5,B1288&lt;=parametros!$D$5),"C3",IF(AND(ISNUMBER(parametros!$C$6),ISNUMBER(parametros!$D$6),B1288&gt;=parametros!$C$6,B1288&lt;=parametros!$D$6),"C4","Fora dos ciclos")))))))</f>
        <v/>
      </c>
      <c r="D1288" s="100"/>
      <c r="E1288" s="78" t="str">
        <f>IF(C1288="","",IFERROR(VLOOKUP(C1288,parametros!$A$11:$E$15,5,0),""))</f>
        <v/>
      </c>
      <c r="F1288" s="79" t="str">
        <f t="shared" si="102"/>
        <v/>
      </c>
      <c r="G1288" s="101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8"/>
      <c r="U1288" s="218" t="str">
        <f t="shared" si="106"/>
        <v/>
      </c>
      <c r="V1288" s="216" t="s">
        <v>47</v>
      </c>
      <c r="W1288" s="102" t="s">
        <v>167</v>
      </c>
      <c r="X1288" s="102" t="s">
        <v>168</v>
      </c>
      <c r="Y1288" s="103" t="s">
        <v>169</v>
      </c>
      <c r="Z1288" s="103" t="s">
        <v>170</v>
      </c>
      <c r="AA1288" s="103" t="s">
        <v>47</v>
      </c>
      <c r="AB1288" s="103" t="s">
        <v>171</v>
      </c>
      <c r="AC1288" s="104" t="s">
        <v>172</v>
      </c>
    </row>
    <row r="1289" spans="1:29" ht="25.5" customHeight="1" x14ac:dyDescent="0.35">
      <c r="A1289" s="188"/>
      <c r="B1289" s="190"/>
      <c r="C1289" s="99" t="str">
        <f>IF(B1289="","",IF(NOT(ISNUMBER(B1289)),"DATA_PC invalida",IF(AND(ISNUMBER(parametros!$C$2),ISNUMBER(parametros!$D$2),B1289&gt;=parametros!$C$2,B1289&lt;=parametros!$D$2),"C0",IF(AND(ISNUMBER(parametros!$C$3),ISNUMBER(parametros!$D$3),B1289&gt;=parametros!$C$3,B1289&lt;=parametros!$D$3),"C1",IF(AND(ISNUMBER(parametros!$C$4),ISNUMBER(parametros!$D$4),B1289&gt;=parametros!$C$4,B1289&lt;=parametros!$D$4),"C2",IF(AND(ISNUMBER(parametros!$C$5),ISNUMBER(parametros!$D$5),B1289&gt;=parametros!$C$5,B1289&lt;=parametros!$D$5),"C3",IF(AND(ISNUMBER(parametros!$C$6),ISNUMBER(parametros!$D$6),B1289&gt;=parametros!$C$6,B1289&lt;=parametros!$D$6),"C4","Fora dos ciclos")))))))</f>
        <v/>
      </c>
      <c r="D1289" s="100"/>
      <c r="E1289" s="78" t="str">
        <f>IF(C1289="","",IFERROR(VLOOKUP(C1289,parametros!$A$11:$E$15,5,0),""))</f>
        <v/>
      </c>
      <c r="F1289" s="79" t="str">
        <f t="shared" si="102"/>
        <v/>
      </c>
      <c r="G1289" s="101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8"/>
      <c r="U1289" s="218" t="str">
        <f t="shared" si="106"/>
        <v/>
      </c>
      <c r="V1289" s="216" t="s">
        <v>47</v>
      </c>
      <c r="W1289" s="102" t="s">
        <v>167</v>
      </c>
      <c r="X1289" s="102" t="s">
        <v>168</v>
      </c>
      <c r="Y1289" s="103" t="s">
        <v>169</v>
      </c>
      <c r="Z1289" s="103" t="s">
        <v>170</v>
      </c>
      <c r="AA1289" s="103" t="s">
        <v>47</v>
      </c>
      <c r="AB1289" s="103" t="s">
        <v>171</v>
      </c>
      <c r="AC1289" s="104" t="s">
        <v>172</v>
      </c>
    </row>
    <row r="1290" spans="1:29" ht="25.5" customHeight="1" x14ac:dyDescent="0.35">
      <c r="A1290" s="188"/>
      <c r="B1290" s="190"/>
      <c r="C1290" s="99" t="str">
        <f>IF(B1290="","",IF(NOT(ISNUMBER(B1290)),"DATA_PC invalida",IF(AND(ISNUMBER(parametros!$C$2),ISNUMBER(parametros!$D$2),B1290&gt;=parametros!$C$2,B1290&lt;=parametros!$D$2),"C0",IF(AND(ISNUMBER(parametros!$C$3),ISNUMBER(parametros!$D$3),B1290&gt;=parametros!$C$3,B1290&lt;=parametros!$D$3),"C1",IF(AND(ISNUMBER(parametros!$C$4),ISNUMBER(parametros!$D$4),B1290&gt;=parametros!$C$4,B1290&lt;=parametros!$D$4),"C2",IF(AND(ISNUMBER(parametros!$C$5),ISNUMBER(parametros!$D$5),B1290&gt;=parametros!$C$5,B1290&lt;=parametros!$D$5),"C3",IF(AND(ISNUMBER(parametros!$C$6),ISNUMBER(parametros!$D$6),B1290&gt;=parametros!$C$6,B1290&lt;=parametros!$D$6),"C4","Fora dos ciclos")))))))</f>
        <v/>
      </c>
      <c r="D1290" s="100"/>
      <c r="E1290" s="78" t="str">
        <f>IF(C1290="","",IFERROR(VLOOKUP(C1290,parametros!$A$11:$E$15,5,0),""))</f>
        <v/>
      </c>
      <c r="F1290" s="79" t="str">
        <f t="shared" si="102"/>
        <v/>
      </c>
      <c r="G1290" s="101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8"/>
      <c r="U1290" s="218" t="str">
        <f t="shared" si="106"/>
        <v/>
      </c>
      <c r="V1290" s="216" t="s">
        <v>47</v>
      </c>
      <c r="W1290" s="102" t="s">
        <v>167</v>
      </c>
      <c r="X1290" s="102" t="s">
        <v>168</v>
      </c>
      <c r="Y1290" s="103" t="s">
        <v>169</v>
      </c>
      <c r="Z1290" s="103" t="s">
        <v>170</v>
      </c>
      <c r="AA1290" s="103" t="s">
        <v>47</v>
      </c>
      <c r="AB1290" s="103" t="s">
        <v>171</v>
      </c>
      <c r="AC1290" s="104" t="s">
        <v>172</v>
      </c>
    </row>
    <row r="1291" spans="1:29" ht="25.5" customHeight="1" x14ac:dyDescent="0.35">
      <c r="A1291" s="188"/>
      <c r="B1291" s="190"/>
      <c r="C1291" s="99" t="str">
        <f>IF(B1291="","",IF(NOT(ISNUMBER(B1291)),"DATA_PC invalida",IF(AND(ISNUMBER(parametros!$C$2),ISNUMBER(parametros!$D$2),B1291&gt;=parametros!$C$2,B1291&lt;=parametros!$D$2),"C0",IF(AND(ISNUMBER(parametros!$C$3),ISNUMBER(parametros!$D$3),B1291&gt;=parametros!$C$3,B1291&lt;=parametros!$D$3),"C1",IF(AND(ISNUMBER(parametros!$C$4),ISNUMBER(parametros!$D$4),B1291&gt;=parametros!$C$4,B1291&lt;=parametros!$D$4),"C2",IF(AND(ISNUMBER(parametros!$C$5),ISNUMBER(parametros!$D$5),B1291&gt;=parametros!$C$5,B1291&lt;=parametros!$D$5),"C3",IF(AND(ISNUMBER(parametros!$C$6),ISNUMBER(parametros!$D$6),B1291&gt;=parametros!$C$6,B1291&lt;=parametros!$D$6),"C4","Fora dos ciclos")))))))</f>
        <v/>
      </c>
      <c r="D1291" s="100"/>
      <c r="E1291" s="78" t="str">
        <f>IF(C1291="","",IFERROR(VLOOKUP(C1291,parametros!$A$11:$E$15,5,0),""))</f>
        <v/>
      </c>
      <c r="F1291" s="79" t="str">
        <f t="shared" si="102"/>
        <v/>
      </c>
      <c r="G1291" s="101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8"/>
      <c r="U1291" s="218" t="str">
        <f t="shared" si="106"/>
        <v/>
      </c>
      <c r="V1291" s="216" t="s">
        <v>47</v>
      </c>
      <c r="W1291" s="102" t="s">
        <v>167</v>
      </c>
      <c r="X1291" s="102" t="s">
        <v>168</v>
      </c>
      <c r="Y1291" s="103" t="s">
        <v>169</v>
      </c>
      <c r="Z1291" s="103" t="s">
        <v>170</v>
      </c>
      <c r="AA1291" s="103" t="s">
        <v>47</v>
      </c>
      <c r="AB1291" s="103" t="s">
        <v>171</v>
      </c>
      <c r="AC1291" s="104" t="s">
        <v>172</v>
      </c>
    </row>
    <row r="1292" spans="1:29" ht="25.5" customHeight="1" x14ac:dyDescent="0.35">
      <c r="A1292" s="188"/>
      <c r="B1292" s="190"/>
      <c r="C1292" s="99" t="str">
        <f>IF(B1292="","",IF(NOT(ISNUMBER(B1292)),"DATA_PC invalida",IF(AND(ISNUMBER(parametros!$C$2),ISNUMBER(parametros!$D$2),B1292&gt;=parametros!$C$2,B1292&lt;=parametros!$D$2),"C0",IF(AND(ISNUMBER(parametros!$C$3),ISNUMBER(parametros!$D$3),B1292&gt;=parametros!$C$3,B1292&lt;=parametros!$D$3),"C1",IF(AND(ISNUMBER(parametros!$C$4),ISNUMBER(parametros!$D$4),B1292&gt;=parametros!$C$4,B1292&lt;=parametros!$D$4),"C2",IF(AND(ISNUMBER(parametros!$C$5),ISNUMBER(parametros!$D$5),B1292&gt;=parametros!$C$5,B1292&lt;=parametros!$D$5),"C3",IF(AND(ISNUMBER(parametros!$C$6),ISNUMBER(parametros!$D$6),B1292&gt;=parametros!$C$6,B1292&lt;=parametros!$D$6),"C4","Fora dos ciclos")))))))</f>
        <v/>
      </c>
      <c r="D1292" s="100"/>
      <c r="E1292" s="78" t="str">
        <f>IF(C1292="","",IFERROR(VLOOKUP(C1292,parametros!$A$11:$E$15,5,0),""))</f>
        <v/>
      </c>
      <c r="F1292" s="79" t="str">
        <f t="shared" si="102"/>
        <v/>
      </c>
      <c r="G1292" s="101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8"/>
      <c r="U1292" s="218" t="str">
        <f t="shared" si="106"/>
        <v/>
      </c>
      <c r="V1292" s="216" t="s">
        <v>47</v>
      </c>
      <c r="W1292" s="102" t="s">
        <v>167</v>
      </c>
      <c r="X1292" s="102" t="s">
        <v>168</v>
      </c>
      <c r="Y1292" s="103" t="s">
        <v>169</v>
      </c>
      <c r="Z1292" s="103" t="s">
        <v>170</v>
      </c>
      <c r="AA1292" s="103" t="s">
        <v>47</v>
      </c>
      <c r="AB1292" s="103" t="s">
        <v>171</v>
      </c>
      <c r="AC1292" s="104" t="s">
        <v>172</v>
      </c>
    </row>
    <row r="1293" spans="1:29" ht="25.5" customHeight="1" x14ac:dyDescent="0.35">
      <c r="A1293" s="188"/>
      <c r="B1293" s="190"/>
      <c r="C1293" s="99" t="str">
        <f>IF(B1293="","",IF(NOT(ISNUMBER(B1293)),"DATA_PC invalida",IF(AND(ISNUMBER(parametros!$C$2),ISNUMBER(parametros!$D$2),B1293&gt;=parametros!$C$2,B1293&lt;=parametros!$D$2),"C0",IF(AND(ISNUMBER(parametros!$C$3),ISNUMBER(parametros!$D$3),B1293&gt;=parametros!$C$3,B1293&lt;=parametros!$D$3),"C1",IF(AND(ISNUMBER(parametros!$C$4),ISNUMBER(parametros!$D$4),B1293&gt;=parametros!$C$4,B1293&lt;=parametros!$D$4),"C2",IF(AND(ISNUMBER(parametros!$C$5),ISNUMBER(parametros!$D$5),B1293&gt;=parametros!$C$5,B1293&lt;=parametros!$D$5),"C3",IF(AND(ISNUMBER(parametros!$C$6),ISNUMBER(parametros!$D$6),B1293&gt;=parametros!$C$6,B1293&lt;=parametros!$D$6),"C4","Fora dos ciclos")))))))</f>
        <v/>
      </c>
      <c r="D1293" s="100"/>
      <c r="E1293" s="78" t="str">
        <f>IF(C1293="","",IFERROR(VLOOKUP(C1293,parametros!$A$11:$E$15,5,0),""))</f>
        <v/>
      </c>
      <c r="F1293" s="79" t="str">
        <f t="shared" si="102"/>
        <v/>
      </c>
      <c r="G1293" s="101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8"/>
      <c r="U1293" s="218" t="str">
        <f t="shared" si="106"/>
        <v/>
      </c>
      <c r="V1293" s="216" t="s">
        <v>47</v>
      </c>
      <c r="W1293" s="102" t="s">
        <v>167</v>
      </c>
      <c r="X1293" s="102" t="s">
        <v>168</v>
      </c>
      <c r="Y1293" s="103" t="s">
        <v>169</v>
      </c>
      <c r="Z1293" s="103" t="s">
        <v>170</v>
      </c>
      <c r="AA1293" s="103" t="s">
        <v>47</v>
      </c>
      <c r="AB1293" s="103" t="s">
        <v>171</v>
      </c>
      <c r="AC1293" s="104" t="s">
        <v>172</v>
      </c>
    </row>
    <row r="1294" spans="1:29" ht="25.5" customHeight="1" x14ac:dyDescent="0.35">
      <c r="A1294" s="188"/>
      <c r="B1294" s="190"/>
      <c r="C1294" s="99" t="str">
        <f>IF(B1294="","",IF(NOT(ISNUMBER(B1294)),"DATA_PC invalida",IF(AND(ISNUMBER(parametros!$C$2),ISNUMBER(parametros!$D$2),B1294&gt;=parametros!$C$2,B1294&lt;=parametros!$D$2),"C0",IF(AND(ISNUMBER(parametros!$C$3),ISNUMBER(parametros!$D$3),B1294&gt;=parametros!$C$3,B1294&lt;=parametros!$D$3),"C1",IF(AND(ISNUMBER(parametros!$C$4),ISNUMBER(parametros!$D$4),B1294&gt;=parametros!$C$4,B1294&lt;=parametros!$D$4),"C2",IF(AND(ISNUMBER(parametros!$C$5),ISNUMBER(parametros!$D$5),B1294&gt;=parametros!$C$5,B1294&lt;=parametros!$D$5),"C3",IF(AND(ISNUMBER(parametros!$C$6),ISNUMBER(parametros!$D$6),B1294&gt;=parametros!$C$6,B1294&lt;=parametros!$D$6),"C4","Fora dos ciclos")))))))</f>
        <v/>
      </c>
      <c r="D1294" s="100"/>
      <c r="E1294" s="78" t="str">
        <f>IF(C1294="","",IFERROR(VLOOKUP(C1294,parametros!$A$11:$E$15,5,0),""))</f>
        <v/>
      </c>
      <c r="F1294" s="79" t="str">
        <f t="shared" si="102"/>
        <v/>
      </c>
      <c r="G1294" s="101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8"/>
      <c r="U1294" s="218" t="str">
        <f t="shared" si="106"/>
        <v/>
      </c>
      <c r="V1294" s="216" t="s">
        <v>47</v>
      </c>
      <c r="W1294" s="102" t="s">
        <v>167</v>
      </c>
      <c r="X1294" s="102" t="s">
        <v>168</v>
      </c>
      <c r="Y1294" s="103" t="s">
        <v>169</v>
      </c>
      <c r="Z1294" s="103" t="s">
        <v>170</v>
      </c>
      <c r="AA1294" s="103" t="s">
        <v>47</v>
      </c>
      <c r="AB1294" s="103" t="s">
        <v>171</v>
      </c>
      <c r="AC1294" s="104" t="s">
        <v>172</v>
      </c>
    </row>
    <row r="1295" spans="1:29" ht="25.5" customHeight="1" x14ac:dyDescent="0.35">
      <c r="A1295" s="188"/>
      <c r="B1295" s="190"/>
      <c r="C1295" s="99" t="str">
        <f>IF(B1295="","",IF(NOT(ISNUMBER(B1295)),"DATA_PC invalida",IF(AND(ISNUMBER(parametros!$C$2),ISNUMBER(parametros!$D$2),B1295&gt;=parametros!$C$2,B1295&lt;=parametros!$D$2),"C0",IF(AND(ISNUMBER(parametros!$C$3),ISNUMBER(parametros!$D$3),B1295&gt;=parametros!$C$3,B1295&lt;=parametros!$D$3),"C1",IF(AND(ISNUMBER(parametros!$C$4),ISNUMBER(parametros!$D$4),B1295&gt;=parametros!$C$4,B1295&lt;=parametros!$D$4),"C2",IF(AND(ISNUMBER(parametros!$C$5),ISNUMBER(parametros!$D$5),B1295&gt;=parametros!$C$5,B1295&lt;=parametros!$D$5),"C3",IF(AND(ISNUMBER(parametros!$C$6),ISNUMBER(parametros!$D$6),B1295&gt;=parametros!$C$6,B1295&lt;=parametros!$D$6),"C4","Fora dos ciclos")))))))</f>
        <v/>
      </c>
      <c r="D1295" s="100"/>
      <c r="E1295" s="78" t="str">
        <f>IF(C1295="","",IFERROR(VLOOKUP(C1295,parametros!$A$11:$E$15,5,0),""))</f>
        <v/>
      </c>
      <c r="F1295" s="79" t="str">
        <f t="shared" si="102"/>
        <v/>
      </c>
      <c r="G1295" s="101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8"/>
      <c r="U1295" s="218" t="str">
        <f t="shared" si="106"/>
        <v/>
      </c>
      <c r="V1295" s="216" t="s">
        <v>47</v>
      </c>
      <c r="W1295" s="102" t="s">
        <v>167</v>
      </c>
      <c r="X1295" s="102" t="s">
        <v>168</v>
      </c>
      <c r="Y1295" s="103" t="s">
        <v>169</v>
      </c>
      <c r="Z1295" s="103" t="s">
        <v>170</v>
      </c>
      <c r="AA1295" s="103" t="s">
        <v>47</v>
      </c>
      <c r="AB1295" s="103" t="s">
        <v>171</v>
      </c>
      <c r="AC1295" s="104" t="s">
        <v>172</v>
      </c>
    </row>
    <row r="1296" spans="1:29" ht="25.5" customHeight="1" x14ac:dyDescent="0.35">
      <c r="A1296" s="188"/>
      <c r="B1296" s="190"/>
      <c r="C1296" s="99" t="str">
        <f>IF(B1296="","",IF(NOT(ISNUMBER(B1296)),"DATA_PC invalida",IF(AND(ISNUMBER(parametros!$C$2),ISNUMBER(parametros!$D$2),B1296&gt;=parametros!$C$2,B1296&lt;=parametros!$D$2),"C0",IF(AND(ISNUMBER(parametros!$C$3),ISNUMBER(parametros!$D$3),B1296&gt;=parametros!$C$3,B1296&lt;=parametros!$D$3),"C1",IF(AND(ISNUMBER(parametros!$C$4),ISNUMBER(parametros!$D$4),B1296&gt;=parametros!$C$4,B1296&lt;=parametros!$D$4),"C2",IF(AND(ISNUMBER(parametros!$C$5),ISNUMBER(parametros!$D$5),B1296&gt;=parametros!$C$5,B1296&lt;=parametros!$D$5),"C3",IF(AND(ISNUMBER(parametros!$C$6),ISNUMBER(parametros!$D$6),B1296&gt;=parametros!$C$6,B1296&lt;=parametros!$D$6),"C4","Fora dos ciclos")))))))</f>
        <v/>
      </c>
      <c r="D1296" s="100"/>
      <c r="E1296" s="78" t="str">
        <f>IF(C1296="","",IFERROR(VLOOKUP(C1296,parametros!$A$11:$E$15,5,0),""))</f>
        <v/>
      </c>
      <c r="F1296" s="79" t="str">
        <f t="shared" si="102"/>
        <v/>
      </c>
      <c r="G1296" s="101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8"/>
      <c r="U1296" s="218" t="str">
        <f t="shared" si="106"/>
        <v/>
      </c>
      <c r="V1296" s="216" t="s">
        <v>47</v>
      </c>
      <c r="W1296" s="102" t="s">
        <v>167</v>
      </c>
      <c r="X1296" s="102" t="s">
        <v>168</v>
      </c>
      <c r="Y1296" s="103" t="s">
        <v>169</v>
      </c>
      <c r="Z1296" s="103" t="s">
        <v>170</v>
      </c>
      <c r="AA1296" s="103" t="s">
        <v>47</v>
      </c>
      <c r="AB1296" s="103" t="s">
        <v>171</v>
      </c>
      <c r="AC1296" s="104" t="s">
        <v>172</v>
      </c>
    </row>
    <row r="1297" spans="1:29" ht="25.5" customHeight="1" x14ac:dyDescent="0.35">
      <c r="A1297" s="188"/>
      <c r="B1297" s="190"/>
      <c r="C1297" s="99" t="str">
        <f>IF(B1297="","",IF(NOT(ISNUMBER(B1297)),"DATA_PC invalida",IF(AND(ISNUMBER(parametros!$C$2),ISNUMBER(parametros!$D$2),B1297&gt;=parametros!$C$2,B1297&lt;=parametros!$D$2),"C0",IF(AND(ISNUMBER(parametros!$C$3),ISNUMBER(parametros!$D$3),B1297&gt;=parametros!$C$3,B1297&lt;=parametros!$D$3),"C1",IF(AND(ISNUMBER(parametros!$C$4),ISNUMBER(parametros!$D$4),B1297&gt;=parametros!$C$4,B1297&lt;=parametros!$D$4),"C2",IF(AND(ISNUMBER(parametros!$C$5),ISNUMBER(parametros!$D$5),B1297&gt;=parametros!$C$5,B1297&lt;=parametros!$D$5),"C3",IF(AND(ISNUMBER(parametros!$C$6),ISNUMBER(parametros!$D$6),B1297&gt;=parametros!$C$6,B1297&lt;=parametros!$D$6),"C4","Fora dos ciclos")))))))</f>
        <v/>
      </c>
      <c r="D1297" s="100"/>
      <c r="E1297" s="78" t="str">
        <f>IF(C1297="","",IFERROR(VLOOKUP(C1297,parametros!$A$11:$E$15,5,0),""))</f>
        <v/>
      </c>
      <c r="F1297" s="79" t="str">
        <f t="shared" si="102"/>
        <v/>
      </c>
      <c r="G1297" s="101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8"/>
      <c r="U1297" s="218" t="str">
        <f t="shared" si="106"/>
        <v/>
      </c>
      <c r="V1297" s="216" t="s">
        <v>47</v>
      </c>
      <c r="W1297" s="102" t="s">
        <v>167</v>
      </c>
      <c r="X1297" s="102" t="s">
        <v>168</v>
      </c>
      <c r="Y1297" s="103" t="s">
        <v>169</v>
      </c>
      <c r="Z1297" s="103" t="s">
        <v>170</v>
      </c>
      <c r="AA1297" s="103" t="s">
        <v>47</v>
      </c>
      <c r="AB1297" s="103" t="s">
        <v>171</v>
      </c>
      <c r="AC1297" s="104" t="s">
        <v>172</v>
      </c>
    </row>
    <row r="1298" spans="1:29" ht="25.5" customHeight="1" x14ac:dyDescent="0.35">
      <c r="A1298" s="188"/>
      <c r="B1298" s="190"/>
      <c r="C1298" s="99" t="str">
        <f>IF(B1298="","",IF(NOT(ISNUMBER(B1298)),"DATA_PC invalida",IF(AND(ISNUMBER(parametros!$C$2),ISNUMBER(parametros!$D$2),B1298&gt;=parametros!$C$2,B1298&lt;=parametros!$D$2),"C0",IF(AND(ISNUMBER(parametros!$C$3),ISNUMBER(parametros!$D$3),B1298&gt;=parametros!$C$3,B1298&lt;=parametros!$D$3),"C1",IF(AND(ISNUMBER(parametros!$C$4),ISNUMBER(parametros!$D$4),B1298&gt;=parametros!$C$4,B1298&lt;=parametros!$D$4),"C2",IF(AND(ISNUMBER(parametros!$C$5),ISNUMBER(parametros!$D$5),B1298&gt;=parametros!$C$5,B1298&lt;=parametros!$D$5),"C3",IF(AND(ISNUMBER(parametros!$C$6),ISNUMBER(parametros!$D$6),B1298&gt;=parametros!$C$6,B1298&lt;=parametros!$D$6),"C4","Fora dos ciclos")))))))</f>
        <v/>
      </c>
      <c r="D1298" s="100"/>
      <c r="E1298" s="78" t="str">
        <f>IF(C1298="","",IFERROR(VLOOKUP(C1298,parametros!$A$11:$E$15,5,0),""))</f>
        <v/>
      </c>
      <c r="F1298" s="79" t="str">
        <f t="shared" si="102"/>
        <v/>
      </c>
      <c r="G1298" s="101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8"/>
      <c r="U1298" s="218" t="str">
        <f t="shared" si="106"/>
        <v/>
      </c>
      <c r="V1298" s="216" t="s">
        <v>47</v>
      </c>
      <c r="W1298" s="102" t="s">
        <v>167</v>
      </c>
      <c r="X1298" s="102" t="s">
        <v>168</v>
      </c>
      <c r="Y1298" s="103" t="s">
        <v>169</v>
      </c>
      <c r="Z1298" s="103" t="s">
        <v>170</v>
      </c>
      <c r="AA1298" s="103" t="s">
        <v>47</v>
      </c>
      <c r="AB1298" s="103" t="s">
        <v>171</v>
      </c>
      <c r="AC1298" s="104" t="s">
        <v>172</v>
      </c>
    </row>
    <row r="1299" spans="1:29" ht="25.5" customHeight="1" x14ac:dyDescent="0.35">
      <c r="A1299" s="188"/>
      <c r="B1299" s="190"/>
      <c r="C1299" s="99" t="str">
        <f>IF(B1299="","",IF(NOT(ISNUMBER(B1299)),"DATA_PC invalida",IF(AND(ISNUMBER(parametros!$C$2),ISNUMBER(parametros!$D$2),B1299&gt;=parametros!$C$2,B1299&lt;=parametros!$D$2),"C0",IF(AND(ISNUMBER(parametros!$C$3),ISNUMBER(parametros!$D$3),B1299&gt;=parametros!$C$3,B1299&lt;=parametros!$D$3),"C1",IF(AND(ISNUMBER(parametros!$C$4),ISNUMBER(parametros!$D$4),B1299&gt;=parametros!$C$4,B1299&lt;=parametros!$D$4),"C2",IF(AND(ISNUMBER(parametros!$C$5),ISNUMBER(parametros!$D$5),B1299&gt;=parametros!$C$5,B1299&lt;=parametros!$D$5),"C3",IF(AND(ISNUMBER(parametros!$C$6),ISNUMBER(parametros!$D$6),B1299&gt;=parametros!$C$6,B1299&lt;=parametros!$D$6),"C4","Fora dos ciclos")))))))</f>
        <v/>
      </c>
      <c r="D1299" s="100"/>
      <c r="E1299" s="78" t="str">
        <f>IF(C1299="","",IFERROR(VLOOKUP(C1299,parametros!$A$11:$E$15,5,0),""))</f>
        <v/>
      </c>
      <c r="F1299" s="79" t="str">
        <f t="shared" si="102"/>
        <v/>
      </c>
      <c r="G1299" s="101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8"/>
      <c r="U1299" s="218" t="str">
        <f t="shared" si="106"/>
        <v/>
      </c>
      <c r="V1299" s="216" t="s">
        <v>47</v>
      </c>
      <c r="W1299" s="102" t="s">
        <v>167</v>
      </c>
      <c r="X1299" s="102" t="s">
        <v>168</v>
      </c>
      <c r="Y1299" s="103" t="s">
        <v>169</v>
      </c>
      <c r="Z1299" s="103" t="s">
        <v>170</v>
      </c>
      <c r="AA1299" s="103" t="s">
        <v>47</v>
      </c>
      <c r="AB1299" s="103" t="s">
        <v>171</v>
      </c>
      <c r="AC1299" s="104" t="s">
        <v>172</v>
      </c>
    </row>
    <row r="1300" spans="1:29" ht="25.5" customHeight="1" x14ac:dyDescent="0.35">
      <c r="A1300" s="188"/>
      <c r="B1300" s="190"/>
      <c r="C1300" s="99" t="str">
        <f>IF(B1300="","",IF(NOT(ISNUMBER(B1300)),"DATA_PC invalida",IF(AND(ISNUMBER(parametros!$C$2),ISNUMBER(parametros!$D$2),B1300&gt;=parametros!$C$2,B1300&lt;=parametros!$D$2),"C0",IF(AND(ISNUMBER(parametros!$C$3),ISNUMBER(parametros!$D$3),B1300&gt;=parametros!$C$3,B1300&lt;=parametros!$D$3),"C1",IF(AND(ISNUMBER(parametros!$C$4),ISNUMBER(parametros!$D$4),B1300&gt;=parametros!$C$4,B1300&lt;=parametros!$D$4),"C2",IF(AND(ISNUMBER(parametros!$C$5),ISNUMBER(parametros!$D$5),B1300&gt;=parametros!$C$5,B1300&lt;=parametros!$D$5),"C3",IF(AND(ISNUMBER(parametros!$C$6),ISNUMBER(parametros!$D$6),B1300&gt;=parametros!$C$6,B1300&lt;=parametros!$D$6),"C4","Fora dos ciclos")))))))</f>
        <v/>
      </c>
      <c r="D1300" s="100"/>
      <c r="E1300" s="78" t="str">
        <f>IF(C1300="","",IFERROR(VLOOKUP(C1300,parametros!$A$11:$E$15,5,0),""))</f>
        <v/>
      </c>
      <c r="F1300" s="79" t="str">
        <f t="shared" si="102"/>
        <v/>
      </c>
      <c r="G1300" s="101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8"/>
      <c r="U1300" s="218" t="str">
        <f t="shared" si="106"/>
        <v/>
      </c>
      <c r="V1300" s="216" t="s">
        <v>47</v>
      </c>
      <c r="W1300" s="102" t="s">
        <v>167</v>
      </c>
      <c r="X1300" s="102" t="s">
        <v>168</v>
      </c>
      <c r="Y1300" s="103" t="s">
        <v>169</v>
      </c>
      <c r="Z1300" s="103" t="s">
        <v>170</v>
      </c>
      <c r="AA1300" s="103" t="s">
        <v>47</v>
      </c>
      <c r="AB1300" s="103" t="s">
        <v>171</v>
      </c>
      <c r="AC1300" s="104" t="s">
        <v>172</v>
      </c>
    </row>
    <row r="1301" spans="1:29" ht="25.5" customHeight="1" x14ac:dyDescent="0.35">
      <c r="A1301" s="188"/>
      <c r="B1301" s="190"/>
      <c r="C1301" s="99" t="str">
        <f>IF(B1301="","",IF(NOT(ISNUMBER(B1301)),"DATA_PC invalida",IF(AND(ISNUMBER(parametros!$C$2),ISNUMBER(parametros!$D$2),B1301&gt;=parametros!$C$2,B1301&lt;=parametros!$D$2),"C0",IF(AND(ISNUMBER(parametros!$C$3),ISNUMBER(parametros!$D$3),B1301&gt;=parametros!$C$3,B1301&lt;=parametros!$D$3),"C1",IF(AND(ISNUMBER(parametros!$C$4),ISNUMBER(parametros!$D$4),B1301&gt;=parametros!$C$4,B1301&lt;=parametros!$D$4),"C2",IF(AND(ISNUMBER(parametros!$C$5),ISNUMBER(parametros!$D$5),B1301&gt;=parametros!$C$5,B1301&lt;=parametros!$D$5),"C3",IF(AND(ISNUMBER(parametros!$C$6),ISNUMBER(parametros!$D$6),B1301&gt;=parametros!$C$6,B1301&lt;=parametros!$D$6),"C4","Fora dos ciclos")))))))</f>
        <v/>
      </c>
      <c r="D1301" s="100"/>
      <c r="E1301" s="78" t="str">
        <f>IF(C1301="","",IFERROR(VLOOKUP(C1301,parametros!$A$11:$E$15,5,0),""))</f>
        <v/>
      </c>
      <c r="F1301" s="79" t="str">
        <f t="shared" si="102"/>
        <v/>
      </c>
      <c r="G1301" s="101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8"/>
      <c r="U1301" s="218" t="str">
        <f t="shared" si="106"/>
        <v/>
      </c>
      <c r="V1301" s="216" t="s">
        <v>47</v>
      </c>
      <c r="W1301" s="102" t="s">
        <v>167</v>
      </c>
      <c r="X1301" s="102" t="s">
        <v>168</v>
      </c>
      <c r="Y1301" s="103" t="s">
        <v>169</v>
      </c>
      <c r="Z1301" s="103" t="s">
        <v>170</v>
      </c>
      <c r="AA1301" s="103" t="s">
        <v>47</v>
      </c>
      <c r="AB1301" s="103" t="s">
        <v>171</v>
      </c>
      <c r="AC1301" s="104" t="s">
        <v>172</v>
      </c>
    </row>
    <row r="1302" spans="1:29" ht="25.5" customHeight="1" x14ac:dyDescent="0.35">
      <c r="A1302" s="188"/>
      <c r="B1302" s="190"/>
      <c r="C1302" s="99" t="str">
        <f>IF(B1302="","",IF(NOT(ISNUMBER(B1302)),"DATA_PC invalida",IF(AND(ISNUMBER(parametros!$C$2),ISNUMBER(parametros!$D$2),B1302&gt;=parametros!$C$2,B1302&lt;=parametros!$D$2),"C0",IF(AND(ISNUMBER(parametros!$C$3),ISNUMBER(parametros!$D$3),B1302&gt;=parametros!$C$3,B1302&lt;=parametros!$D$3),"C1",IF(AND(ISNUMBER(parametros!$C$4),ISNUMBER(parametros!$D$4),B1302&gt;=parametros!$C$4,B1302&lt;=parametros!$D$4),"C2",IF(AND(ISNUMBER(parametros!$C$5),ISNUMBER(parametros!$D$5),B1302&gt;=parametros!$C$5,B1302&lt;=parametros!$D$5),"C3",IF(AND(ISNUMBER(parametros!$C$6),ISNUMBER(parametros!$D$6),B1302&gt;=parametros!$C$6,B1302&lt;=parametros!$D$6),"C4","Fora dos ciclos")))))))</f>
        <v/>
      </c>
      <c r="D1302" s="100"/>
      <c r="E1302" s="78" t="str">
        <f>IF(C1302="","",IFERROR(VLOOKUP(C1302,parametros!$A$11:$E$15,5,0),""))</f>
        <v/>
      </c>
      <c r="F1302" s="79" t="str">
        <f t="shared" si="102"/>
        <v/>
      </c>
      <c r="G1302" s="101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8"/>
      <c r="U1302" s="218" t="str">
        <f t="shared" si="106"/>
        <v/>
      </c>
      <c r="V1302" s="216" t="s">
        <v>47</v>
      </c>
      <c r="W1302" s="102" t="s">
        <v>167</v>
      </c>
      <c r="X1302" s="102" t="s">
        <v>168</v>
      </c>
      <c r="Y1302" s="103" t="s">
        <v>169</v>
      </c>
      <c r="Z1302" s="103" t="s">
        <v>170</v>
      </c>
      <c r="AA1302" s="103" t="s">
        <v>47</v>
      </c>
      <c r="AB1302" s="103" t="s">
        <v>171</v>
      </c>
      <c r="AC1302" s="104" t="s">
        <v>172</v>
      </c>
    </row>
    <row r="1303" spans="1:29" ht="25.5" customHeight="1" x14ac:dyDescent="0.35">
      <c r="A1303" s="188"/>
      <c r="B1303" s="190"/>
      <c r="C1303" s="99" t="str">
        <f>IF(B1303="","",IF(NOT(ISNUMBER(B1303)),"DATA_PC invalida",IF(AND(ISNUMBER(parametros!$C$2),ISNUMBER(parametros!$D$2),B1303&gt;=parametros!$C$2,B1303&lt;=parametros!$D$2),"C0",IF(AND(ISNUMBER(parametros!$C$3),ISNUMBER(parametros!$D$3),B1303&gt;=parametros!$C$3,B1303&lt;=parametros!$D$3),"C1",IF(AND(ISNUMBER(parametros!$C$4),ISNUMBER(parametros!$D$4),B1303&gt;=parametros!$C$4,B1303&lt;=parametros!$D$4),"C2",IF(AND(ISNUMBER(parametros!$C$5),ISNUMBER(parametros!$D$5),B1303&gt;=parametros!$C$5,B1303&lt;=parametros!$D$5),"C3",IF(AND(ISNUMBER(parametros!$C$6),ISNUMBER(parametros!$D$6),B1303&gt;=parametros!$C$6,B1303&lt;=parametros!$D$6),"C4","Fora dos ciclos")))))))</f>
        <v/>
      </c>
      <c r="D1303" s="100"/>
      <c r="E1303" s="78" t="str">
        <f>IF(C1303="","",IFERROR(VLOOKUP(C1303,parametros!$A$11:$E$15,5,0),""))</f>
        <v/>
      </c>
      <c r="F1303" s="79" t="str">
        <f t="shared" si="102"/>
        <v/>
      </c>
      <c r="G1303" s="101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8"/>
      <c r="U1303" s="218" t="str">
        <f t="shared" si="106"/>
        <v/>
      </c>
      <c r="V1303" s="216" t="s">
        <v>47</v>
      </c>
      <c r="W1303" s="102" t="s">
        <v>167</v>
      </c>
      <c r="X1303" s="102" t="s">
        <v>168</v>
      </c>
      <c r="Y1303" s="103" t="s">
        <v>169</v>
      </c>
      <c r="Z1303" s="103" t="s">
        <v>170</v>
      </c>
      <c r="AA1303" s="103" t="s">
        <v>47</v>
      </c>
      <c r="AB1303" s="103" t="s">
        <v>171</v>
      </c>
      <c r="AC1303" s="104" t="s">
        <v>172</v>
      </c>
    </row>
    <row r="1304" spans="1:29" ht="25.5" customHeight="1" x14ac:dyDescent="0.35">
      <c r="A1304" s="188"/>
      <c r="B1304" s="190"/>
      <c r="C1304" s="99" t="str">
        <f>IF(B1304="","",IF(NOT(ISNUMBER(B1304)),"DATA_PC invalida",IF(AND(ISNUMBER(parametros!$C$2),ISNUMBER(parametros!$D$2),B1304&gt;=parametros!$C$2,B1304&lt;=parametros!$D$2),"C0",IF(AND(ISNUMBER(parametros!$C$3),ISNUMBER(parametros!$D$3),B1304&gt;=parametros!$C$3,B1304&lt;=parametros!$D$3),"C1",IF(AND(ISNUMBER(parametros!$C$4),ISNUMBER(parametros!$D$4),B1304&gt;=parametros!$C$4,B1304&lt;=parametros!$D$4),"C2",IF(AND(ISNUMBER(parametros!$C$5),ISNUMBER(parametros!$D$5),B1304&gt;=parametros!$C$5,B1304&lt;=parametros!$D$5),"C3",IF(AND(ISNUMBER(parametros!$C$6),ISNUMBER(parametros!$D$6),B1304&gt;=parametros!$C$6,B1304&lt;=parametros!$D$6),"C4","Fora dos ciclos")))))))</f>
        <v/>
      </c>
      <c r="D1304" s="100"/>
      <c r="E1304" s="78" t="str">
        <f>IF(C1304="","",IFERROR(VLOOKUP(C1304,parametros!$A$11:$E$15,5,0),""))</f>
        <v/>
      </c>
      <c r="F1304" s="79" t="str">
        <f t="shared" si="102"/>
        <v/>
      </c>
      <c r="G1304" s="101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8"/>
      <c r="U1304" s="218" t="str">
        <f t="shared" si="106"/>
        <v/>
      </c>
      <c r="V1304" s="216" t="s">
        <v>47</v>
      </c>
      <c r="W1304" s="102" t="s">
        <v>167</v>
      </c>
      <c r="X1304" s="102" t="s">
        <v>168</v>
      </c>
      <c r="Y1304" s="103" t="s">
        <v>169</v>
      </c>
      <c r="Z1304" s="103" t="s">
        <v>170</v>
      </c>
      <c r="AA1304" s="103" t="s">
        <v>47</v>
      </c>
      <c r="AB1304" s="103" t="s">
        <v>171</v>
      </c>
      <c r="AC1304" s="104" t="s">
        <v>172</v>
      </c>
    </row>
    <row r="1305" spans="1:29" ht="25.5" customHeight="1" x14ac:dyDescent="0.35">
      <c r="A1305" s="188"/>
      <c r="B1305" s="190"/>
      <c r="C1305" s="99" t="str">
        <f>IF(B1305="","",IF(NOT(ISNUMBER(B1305)),"DATA_PC invalida",IF(AND(ISNUMBER(parametros!$C$2),ISNUMBER(parametros!$D$2),B1305&gt;=parametros!$C$2,B1305&lt;=parametros!$D$2),"C0",IF(AND(ISNUMBER(parametros!$C$3),ISNUMBER(parametros!$D$3),B1305&gt;=parametros!$C$3,B1305&lt;=parametros!$D$3),"C1",IF(AND(ISNUMBER(parametros!$C$4),ISNUMBER(parametros!$D$4),B1305&gt;=parametros!$C$4,B1305&lt;=parametros!$D$4),"C2",IF(AND(ISNUMBER(parametros!$C$5),ISNUMBER(parametros!$D$5),B1305&gt;=parametros!$C$5,B1305&lt;=parametros!$D$5),"C3",IF(AND(ISNUMBER(parametros!$C$6),ISNUMBER(parametros!$D$6),B1305&gt;=parametros!$C$6,B1305&lt;=parametros!$D$6),"C4","Fora dos ciclos")))))))</f>
        <v/>
      </c>
      <c r="D1305" s="100"/>
      <c r="E1305" s="78" t="str">
        <f>IF(C1305="","",IFERROR(VLOOKUP(C1305,parametros!$A$11:$E$15,5,0),""))</f>
        <v/>
      </c>
      <c r="F1305" s="79" t="str">
        <f t="shared" si="102"/>
        <v/>
      </c>
      <c r="G1305" s="101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8"/>
      <c r="U1305" s="218" t="str">
        <f t="shared" si="106"/>
        <v/>
      </c>
      <c r="V1305" s="216" t="s">
        <v>47</v>
      </c>
      <c r="W1305" s="102" t="s">
        <v>167</v>
      </c>
      <c r="X1305" s="102" t="s">
        <v>168</v>
      </c>
      <c r="Y1305" s="103" t="s">
        <v>169</v>
      </c>
      <c r="Z1305" s="103" t="s">
        <v>170</v>
      </c>
      <c r="AA1305" s="103" t="s">
        <v>47</v>
      </c>
      <c r="AB1305" s="103" t="s">
        <v>171</v>
      </c>
      <c r="AC1305" s="104" t="s">
        <v>172</v>
      </c>
    </row>
    <row r="1306" spans="1:29" ht="25.5" customHeight="1" x14ac:dyDescent="0.35">
      <c r="A1306" s="188"/>
      <c r="B1306" s="190"/>
      <c r="C1306" s="99" t="str">
        <f>IF(B1306="","",IF(NOT(ISNUMBER(B1306)),"DATA_PC invalida",IF(AND(ISNUMBER(parametros!$C$2),ISNUMBER(parametros!$D$2),B1306&gt;=parametros!$C$2,B1306&lt;=parametros!$D$2),"C0",IF(AND(ISNUMBER(parametros!$C$3),ISNUMBER(parametros!$D$3),B1306&gt;=parametros!$C$3,B1306&lt;=parametros!$D$3),"C1",IF(AND(ISNUMBER(parametros!$C$4),ISNUMBER(parametros!$D$4),B1306&gt;=parametros!$C$4,B1306&lt;=parametros!$D$4),"C2",IF(AND(ISNUMBER(parametros!$C$5),ISNUMBER(parametros!$D$5),B1306&gt;=parametros!$C$5,B1306&lt;=parametros!$D$5),"C3",IF(AND(ISNUMBER(parametros!$C$6),ISNUMBER(parametros!$D$6),B1306&gt;=parametros!$C$6,B1306&lt;=parametros!$D$6),"C4","Fora dos ciclos")))))))</f>
        <v/>
      </c>
      <c r="D1306" s="100"/>
      <c r="E1306" s="78" t="str">
        <f>IF(C1306="","",IFERROR(VLOOKUP(C1306,parametros!$A$11:$E$15,5,0),""))</f>
        <v/>
      </c>
      <c r="F1306" s="79" t="str">
        <f t="shared" si="102"/>
        <v/>
      </c>
      <c r="G1306" s="101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8"/>
      <c r="U1306" s="218" t="str">
        <f t="shared" si="106"/>
        <v/>
      </c>
      <c r="V1306" s="216" t="s">
        <v>47</v>
      </c>
      <c r="W1306" s="102" t="s">
        <v>167</v>
      </c>
      <c r="X1306" s="102" t="s">
        <v>168</v>
      </c>
      <c r="Y1306" s="103" t="s">
        <v>169</v>
      </c>
      <c r="Z1306" s="103" t="s">
        <v>170</v>
      </c>
      <c r="AA1306" s="103" t="s">
        <v>47</v>
      </c>
      <c r="AB1306" s="103" t="s">
        <v>171</v>
      </c>
      <c r="AC1306" s="104" t="s">
        <v>172</v>
      </c>
    </row>
    <row r="1307" spans="1:29" ht="25.5" customHeight="1" x14ac:dyDescent="0.35">
      <c r="A1307" s="188"/>
      <c r="B1307" s="190"/>
      <c r="C1307" s="99" t="str">
        <f>IF(B1307="","",IF(NOT(ISNUMBER(B1307)),"DATA_PC invalida",IF(AND(ISNUMBER(parametros!$C$2),ISNUMBER(parametros!$D$2),B1307&gt;=parametros!$C$2,B1307&lt;=parametros!$D$2),"C0",IF(AND(ISNUMBER(parametros!$C$3),ISNUMBER(parametros!$D$3),B1307&gt;=parametros!$C$3,B1307&lt;=parametros!$D$3),"C1",IF(AND(ISNUMBER(parametros!$C$4),ISNUMBER(parametros!$D$4),B1307&gt;=parametros!$C$4,B1307&lt;=parametros!$D$4),"C2",IF(AND(ISNUMBER(parametros!$C$5),ISNUMBER(parametros!$D$5),B1307&gt;=parametros!$C$5,B1307&lt;=parametros!$D$5),"C3",IF(AND(ISNUMBER(parametros!$C$6),ISNUMBER(parametros!$D$6),B1307&gt;=parametros!$C$6,B1307&lt;=parametros!$D$6),"C4","Fora dos ciclos")))))))</f>
        <v/>
      </c>
      <c r="D1307" s="100"/>
      <c r="E1307" s="78" t="str">
        <f>IF(C1307="","",IFERROR(VLOOKUP(C1307,parametros!$A$11:$E$15,5,0),""))</f>
        <v/>
      </c>
      <c r="F1307" s="79" t="str">
        <f t="shared" si="102"/>
        <v/>
      </c>
      <c r="G1307" s="101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8"/>
      <c r="U1307" s="218" t="str">
        <f t="shared" si="106"/>
        <v/>
      </c>
      <c r="V1307" s="216" t="s">
        <v>47</v>
      </c>
      <c r="W1307" s="102" t="s">
        <v>167</v>
      </c>
      <c r="X1307" s="102" t="s">
        <v>168</v>
      </c>
      <c r="Y1307" s="103" t="s">
        <v>169</v>
      </c>
      <c r="Z1307" s="103" t="s">
        <v>170</v>
      </c>
      <c r="AA1307" s="103" t="s">
        <v>47</v>
      </c>
      <c r="AB1307" s="103" t="s">
        <v>171</v>
      </c>
      <c r="AC1307" s="104" t="s">
        <v>172</v>
      </c>
    </row>
    <row r="1308" spans="1:29" ht="25.5" customHeight="1" x14ac:dyDescent="0.35">
      <c r="A1308" s="188"/>
      <c r="B1308" s="190"/>
      <c r="C1308" s="99" t="str">
        <f>IF(B1308="","",IF(NOT(ISNUMBER(B1308)),"DATA_PC invalida",IF(AND(ISNUMBER(parametros!$C$2),ISNUMBER(parametros!$D$2),B1308&gt;=parametros!$C$2,B1308&lt;=parametros!$D$2),"C0",IF(AND(ISNUMBER(parametros!$C$3),ISNUMBER(parametros!$D$3),B1308&gt;=parametros!$C$3,B1308&lt;=parametros!$D$3),"C1",IF(AND(ISNUMBER(parametros!$C$4),ISNUMBER(parametros!$D$4),B1308&gt;=parametros!$C$4,B1308&lt;=parametros!$D$4),"C2",IF(AND(ISNUMBER(parametros!$C$5),ISNUMBER(parametros!$D$5),B1308&gt;=parametros!$C$5,B1308&lt;=parametros!$D$5),"C3",IF(AND(ISNUMBER(parametros!$C$6),ISNUMBER(parametros!$D$6),B1308&gt;=parametros!$C$6,B1308&lt;=parametros!$D$6),"C4","Fora dos ciclos")))))))</f>
        <v/>
      </c>
      <c r="D1308" s="100"/>
      <c r="E1308" s="78" t="str">
        <f>IF(C1308="","",IFERROR(VLOOKUP(C1308,parametros!$A$11:$E$15,5,0),""))</f>
        <v/>
      </c>
      <c r="F1308" s="79" t="str">
        <f t="shared" si="102"/>
        <v/>
      </c>
      <c r="G1308" s="101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8"/>
      <c r="U1308" s="218" t="str">
        <f t="shared" si="106"/>
        <v/>
      </c>
      <c r="V1308" s="216" t="s">
        <v>47</v>
      </c>
      <c r="W1308" s="102" t="s">
        <v>167</v>
      </c>
      <c r="X1308" s="102" t="s">
        <v>168</v>
      </c>
      <c r="Y1308" s="103" t="s">
        <v>169</v>
      </c>
      <c r="Z1308" s="103" t="s">
        <v>170</v>
      </c>
      <c r="AA1308" s="103" t="s">
        <v>47</v>
      </c>
      <c r="AB1308" s="103" t="s">
        <v>171</v>
      </c>
      <c r="AC1308" s="104" t="s">
        <v>172</v>
      </c>
    </row>
    <row r="1309" spans="1:29" ht="25.5" customHeight="1" x14ac:dyDescent="0.35">
      <c r="A1309" s="188"/>
      <c r="B1309" s="190"/>
      <c r="C1309" s="99" t="str">
        <f>IF(B1309="","",IF(NOT(ISNUMBER(B1309)),"DATA_PC invalida",IF(AND(ISNUMBER(parametros!$C$2),ISNUMBER(parametros!$D$2),B1309&gt;=parametros!$C$2,B1309&lt;=parametros!$D$2),"C0",IF(AND(ISNUMBER(parametros!$C$3),ISNUMBER(parametros!$D$3),B1309&gt;=parametros!$C$3,B1309&lt;=parametros!$D$3),"C1",IF(AND(ISNUMBER(parametros!$C$4),ISNUMBER(parametros!$D$4),B1309&gt;=parametros!$C$4,B1309&lt;=parametros!$D$4),"C2",IF(AND(ISNUMBER(parametros!$C$5),ISNUMBER(parametros!$D$5),B1309&gt;=parametros!$C$5,B1309&lt;=parametros!$D$5),"C3",IF(AND(ISNUMBER(parametros!$C$6),ISNUMBER(parametros!$D$6),B1309&gt;=parametros!$C$6,B1309&lt;=parametros!$D$6),"C4","Fora dos ciclos")))))))</f>
        <v/>
      </c>
      <c r="D1309" s="100"/>
      <c r="E1309" s="78" t="str">
        <f>IF(C1309="","",IFERROR(VLOOKUP(C1309,parametros!$A$11:$E$15,5,0),""))</f>
        <v/>
      </c>
      <c r="F1309" s="79" t="str">
        <f t="shared" si="102"/>
        <v/>
      </c>
      <c r="G1309" s="101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8"/>
      <c r="U1309" s="218" t="str">
        <f t="shared" si="106"/>
        <v/>
      </c>
      <c r="V1309" s="216" t="s">
        <v>47</v>
      </c>
      <c r="W1309" s="102" t="s">
        <v>167</v>
      </c>
      <c r="X1309" s="102" t="s">
        <v>168</v>
      </c>
      <c r="Y1309" s="103" t="s">
        <v>169</v>
      </c>
      <c r="Z1309" s="103" t="s">
        <v>170</v>
      </c>
      <c r="AA1309" s="103" t="s">
        <v>47</v>
      </c>
      <c r="AB1309" s="103" t="s">
        <v>171</v>
      </c>
      <c r="AC1309" s="104" t="s">
        <v>172</v>
      </c>
    </row>
    <row r="1310" spans="1:29" ht="25.5" customHeight="1" x14ac:dyDescent="0.35">
      <c r="A1310" s="188"/>
      <c r="B1310" s="190"/>
      <c r="C1310" s="99" t="str">
        <f>IF(B1310="","",IF(NOT(ISNUMBER(B1310)),"DATA_PC invalida",IF(AND(ISNUMBER(parametros!$C$2),ISNUMBER(parametros!$D$2),B1310&gt;=parametros!$C$2,B1310&lt;=parametros!$D$2),"C0",IF(AND(ISNUMBER(parametros!$C$3),ISNUMBER(parametros!$D$3),B1310&gt;=parametros!$C$3,B1310&lt;=parametros!$D$3),"C1",IF(AND(ISNUMBER(parametros!$C$4),ISNUMBER(parametros!$D$4),B1310&gt;=parametros!$C$4,B1310&lt;=parametros!$D$4),"C2",IF(AND(ISNUMBER(parametros!$C$5),ISNUMBER(parametros!$D$5),B1310&gt;=parametros!$C$5,B1310&lt;=parametros!$D$5),"C3",IF(AND(ISNUMBER(parametros!$C$6),ISNUMBER(parametros!$D$6),B1310&gt;=parametros!$C$6,B1310&lt;=parametros!$D$6),"C4","Fora dos ciclos")))))))</f>
        <v/>
      </c>
      <c r="D1310" s="100"/>
      <c r="E1310" s="78" t="str">
        <f>IF(C1310="","",IFERROR(VLOOKUP(C1310,parametros!$A$11:$E$15,5,0),""))</f>
        <v/>
      </c>
      <c r="F1310" s="79" t="str">
        <f t="shared" si="102"/>
        <v/>
      </c>
      <c r="G1310" s="101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8"/>
      <c r="U1310" s="218" t="str">
        <f t="shared" si="106"/>
        <v/>
      </c>
      <c r="V1310" s="216" t="s">
        <v>47</v>
      </c>
      <c r="W1310" s="102" t="s">
        <v>167</v>
      </c>
      <c r="X1310" s="102" t="s">
        <v>168</v>
      </c>
      <c r="Y1310" s="103" t="s">
        <v>169</v>
      </c>
      <c r="Z1310" s="103" t="s">
        <v>170</v>
      </c>
      <c r="AA1310" s="103" t="s">
        <v>47</v>
      </c>
      <c r="AB1310" s="103" t="s">
        <v>171</v>
      </c>
      <c r="AC1310" s="104" t="s">
        <v>172</v>
      </c>
    </row>
    <row r="1311" spans="1:29" ht="25.5" customHeight="1" x14ac:dyDescent="0.35">
      <c r="A1311" s="188"/>
      <c r="B1311" s="190"/>
      <c r="C1311" s="99" t="str">
        <f>IF(B1311="","",IF(NOT(ISNUMBER(B1311)),"DATA_PC invalida",IF(AND(ISNUMBER(parametros!$C$2),ISNUMBER(parametros!$D$2),B1311&gt;=parametros!$C$2,B1311&lt;=parametros!$D$2),"C0",IF(AND(ISNUMBER(parametros!$C$3),ISNUMBER(parametros!$D$3),B1311&gt;=parametros!$C$3,B1311&lt;=parametros!$D$3),"C1",IF(AND(ISNUMBER(parametros!$C$4),ISNUMBER(parametros!$D$4),B1311&gt;=parametros!$C$4,B1311&lt;=parametros!$D$4),"C2",IF(AND(ISNUMBER(parametros!$C$5),ISNUMBER(parametros!$D$5),B1311&gt;=parametros!$C$5,B1311&lt;=parametros!$D$5),"C3",IF(AND(ISNUMBER(parametros!$C$6),ISNUMBER(parametros!$D$6),B1311&gt;=parametros!$C$6,B1311&lt;=parametros!$D$6),"C4","Fora dos ciclos")))))))</f>
        <v/>
      </c>
      <c r="D1311" s="100"/>
      <c r="E1311" s="78" t="str">
        <f>IF(C1311="","",IFERROR(VLOOKUP(C1311,parametros!$A$11:$E$15,5,0),""))</f>
        <v/>
      </c>
      <c r="F1311" s="79" t="str">
        <f t="shared" si="102"/>
        <v/>
      </c>
      <c r="G1311" s="101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8"/>
      <c r="U1311" s="218" t="str">
        <f t="shared" si="106"/>
        <v/>
      </c>
      <c r="V1311" s="216" t="s">
        <v>47</v>
      </c>
      <c r="W1311" s="102" t="s">
        <v>167</v>
      </c>
      <c r="X1311" s="102" t="s">
        <v>168</v>
      </c>
      <c r="Y1311" s="103" t="s">
        <v>169</v>
      </c>
      <c r="Z1311" s="103" t="s">
        <v>170</v>
      </c>
      <c r="AA1311" s="103" t="s">
        <v>47</v>
      </c>
      <c r="AB1311" s="103" t="s">
        <v>171</v>
      </c>
      <c r="AC1311" s="104" t="s">
        <v>172</v>
      </c>
    </row>
    <row r="1312" spans="1:29" ht="25.5" customHeight="1" x14ac:dyDescent="0.35">
      <c r="A1312" s="188"/>
      <c r="B1312" s="190"/>
      <c r="C1312" s="99" t="str">
        <f>IF(B1312="","",IF(NOT(ISNUMBER(B1312)),"DATA_PC invalida",IF(AND(ISNUMBER(parametros!$C$2),ISNUMBER(parametros!$D$2),B1312&gt;=parametros!$C$2,B1312&lt;=parametros!$D$2),"C0",IF(AND(ISNUMBER(parametros!$C$3),ISNUMBER(parametros!$D$3),B1312&gt;=parametros!$C$3,B1312&lt;=parametros!$D$3),"C1",IF(AND(ISNUMBER(parametros!$C$4),ISNUMBER(parametros!$D$4),B1312&gt;=parametros!$C$4,B1312&lt;=parametros!$D$4),"C2",IF(AND(ISNUMBER(parametros!$C$5),ISNUMBER(parametros!$D$5),B1312&gt;=parametros!$C$5,B1312&lt;=parametros!$D$5),"C3",IF(AND(ISNUMBER(parametros!$C$6),ISNUMBER(parametros!$D$6),B1312&gt;=parametros!$C$6,B1312&lt;=parametros!$D$6),"C4","Fora dos ciclos")))))))</f>
        <v/>
      </c>
      <c r="D1312" s="100"/>
      <c r="E1312" s="78" t="str">
        <f>IF(C1312="","",IFERROR(VLOOKUP(C1312,parametros!$A$11:$E$15,5,0),""))</f>
        <v/>
      </c>
      <c r="F1312" s="79" t="str">
        <f t="shared" si="102"/>
        <v/>
      </c>
      <c r="G1312" s="101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8"/>
      <c r="U1312" s="218" t="str">
        <f t="shared" si="106"/>
        <v/>
      </c>
      <c r="V1312" s="216" t="s">
        <v>47</v>
      </c>
      <c r="W1312" s="102" t="s">
        <v>167</v>
      </c>
      <c r="X1312" s="102" t="s">
        <v>168</v>
      </c>
      <c r="Y1312" s="103" t="s">
        <v>169</v>
      </c>
      <c r="Z1312" s="103" t="s">
        <v>170</v>
      </c>
      <c r="AA1312" s="103" t="s">
        <v>47</v>
      </c>
      <c r="AB1312" s="103" t="s">
        <v>171</v>
      </c>
      <c r="AC1312" s="104" t="s">
        <v>172</v>
      </c>
    </row>
    <row r="1313" spans="1:29" ht="25.5" customHeight="1" x14ac:dyDescent="0.35">
      <c r="A1313" s="188"/>
      <c r="B1313" s="190"/>
      <c r="C1313" s="99" t="str">
        <f>IF(B1313="","",IF(NOT(ISNUMBER(B1313)),"DATA_PC invalida",IF(AND(ISNUMBER(parametros!$C$2),ISNUMBER(parametros!$D$2),B1313&gt;=parametros!$C$2,B1313&lt;=parametros!$D$2),"C0",IF(AND(ISNUMBER(parametros!$C$3),ISNUMBER(parametros!$D$3),B1313&gt;=parametros!$C$3,B1313&lt;=parametros!$D$3),"C1",IF(AND(ISNUMBER(parametros!$C$4),ISNUMBER(parametros!$D$4),B1313&gt;=parametros!$C$4,B1313&lt;=parametros!$D$4),"C2",IF(AND(ISNUMBER(parametros!$C$5),ISNUMBER(parametros!$D$5),B1313&gt;=parametros!$C$5,B1313&lt;=parametros!$D$5),"C3",IF(AND(ISNUMBER(parametros!$C$6),ISNUMBER(parametros!$D$6),B1313&gt;=parametros!$C$6,B1313&lt;=parametros!$D$6),"C4","Fora dos ciclos")))))))</f>
        <v/>
      </c>
      <c r="D1313" s="100"/>
      <c r="E1313" s="78" t="str">
        <f>IF(C1313="","",IFERROR(VLOOKUP(C1313,parametros!$A$11:$E$15,5,0),""))</f>
        <v/>
      </c>
      <c r="F1313" s="79" t="str">
        <f t="shared" si="102"/>
        <v/>
      </c>
      <c r="G1313" s="101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8"/>
      <c r="U1313" s="218" t="str">
        <f t="shared" si="106"/>
        <v/>
      </c>
      <c r="V1313" s="216" t="s">
        <v>47</v>
      </c>
      <c r="W1313" s="102" t="s">
        <v>167</v>
      </c>
      <c r="X1313" s="102" t="s">
        <v>168</v>
      </c>
      <c r="Y1313" s="103" t="s">
        <v>169</v>
      </c>
      <c r="Z1313" s="103" t="s">
        <v>170</v>
      </c>
      <c r="AA1313" s="103" t="s">
        <v>47</v>
      </c>
      <c r="AB1313" s="103" t="s">
        <v>171</v>
      </c>
      <c r="AC1313" s="104" t="s">
        <v>172</v>
      </c>
    </row>
    <row r="1314" spans="1:29" ht="25.5" customHeight="1" x14ac:dyDescent="0.35">
      <c r="A1314" s="188"/>
      <c r="B1314" s="190"/>
      <c r="C1314" s="99" t="str">
        <f>IF(B1314="","",IF(NOT(ISNUMBER(B1314)),"DATA_PC invalida",IF(AND(ISNUMBER(parametros!$C$2),ISNUMBER(parametros!$D$2),B1314&gt;=parametros!$C$2,B1314&lt;=parametros!$D$2),"C0",IF(AND(ISNUMBER(parametros!$C$3),ISNUMBER(parametros!$D$3),B1314&gt;=parametros!$C$3,B1314&lt;=parametros!$D$3),"C1",IF(AND(ISNUMBER(parametros!$C$4),ISNUMBER(parametros!$D$4),B1314&gt;=parametros!$C$4,B1314&lt;=parametros!$D$4),"C2",IF(AND(ISNUMBER(parametros!$C$5),ISNUMBER(parametros!$D$5),B1314&gt;=parametros!$C$5,B1314&lt;=parametros!$D$5),"C3",IF(AND(ISNUMBER(parametros!$C$6),ISNUMBER(parametros!$D$6),B1314&gt;=parametros!$C$6,B1314&lt;=parametros!$D$6),"C4","Fora dos ciclos")))))))</f>
        <v/>
      </c>
      <c r="D1314" s="100"/>
      <c r="E1314" s="78" t="str">
        <f>IF(C1314="","",IFERROR(VLOOKUP(C1314,parametros!$A$11:$E$15,5,0),""))</f>
        <v/>
      </c>
      <c r="F1314" s="79" t="str">
        <f t="shared" si="102"/>
        <v/>
      </c>
      <c r="G1314" s="101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8"/>
      <c r="U1314" s="218" t="str">
        <f t="shared" si="106"/>
        <v/>
      </c>
      <c r="V1314" s="216" t="s">
        <v>47</v>
      </c>
      <c r="W1314" s="102" t="s">
        <v>167</v>
      </c>
      <c r="X1314" s="102" t="s">
        <v>168</v>
      </c>
      <c r="Y1314" s="103" t="s">
        <v>169</v>
      </c>
      <c r="Z1314" s="103" t="s">
        <v>170</v>
      </c>
      <c r="AA1314" s="103" t="s">
        <v>47</v>
      </c>
      <c r="AB1314" s="103" t="s">
        <v>171</v>
      </c>
      <c r="AC1314" s="104" t="s">
        <v>172</v>
      </c>
    </row>
    <row r="1315" spans="1:29" ht="25.5" customHeight="1" x14ac:dyDescent="0.35">
      <c r="A1315" s="188"/>
      <c r="B1315" s="190"/>
      <c r="C1315" s="99" t="str">
        <f>IF(B1315="","",IF(NOT(ISNUMBER(B1315)),"DATA_PC invalida",IF(AND(ISNUMBER(parametros!$C$2),ISNUMBER(parametros!$D$2),B1315&gt;=parametros!$C$2,B1315&lt;=parametros!$D$2),"C0",IF(AND(ISNUMBER(parametros!$C$3),ISNUMBER(parametros!$D$3),B1315&gt;=parametros!$C$3,B1315&lt;=parametros!$D$3),"C1",IF(AND(ISNUMBER(parametros!$C$4),ISNUMBER(parametros!$D$4),B1315&gt;=parametros!$C$4,B1315&lt;=parametros!$D$4),"C2",IF(AND(ISNUMBER(parametros!$C$5),ISNUMBER(parametros!$D$5),B1315&gt;=parametros!$C$5,B1315&lt;=parametros!$D$5),"C3",IF(AND(ISNUMBER(parametros!$C$6),ISNUMBER(parametros!$D$6),B1315&gt;=parametros!$C$6,B1315&lt;=parametros!$D$6),"C4","Fora dos ciclos")))))))</f>
        <v/>
      </c>
      <c r="D1315" s="100"/>
      <c r="E1315" s="78" t="str">
        <f>IF(C1315="","",IFERROR(VLOOKUP(C1315,parametros!$A$11:$E$15,5,0),""))</f>
        <v/>
      </c>
      <c r="F1315" s="79" t="str">
        <f t="shared" si="102"/>
        <v/>
      </c>
      <c r="G1315" s="101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8"/>
      <c r="U1315" s="218" t="str">
        <f t="shared" si="106"/>
        <v/>
      </c>
      <c r="V1315" s="216" t="s">
        <v>47</v>
      </c>
      <c r="W1315" s="102" t="s">
        <v>167</v>
      </c>
      <c r="X1315" s="102" t="s">
        <v>168</v>
      </c>
      <c r="Y1315" s="103" t="s">
        <v>169</v>
      </c>
      <c r="Z1315" s="103" t="s">
        <v>170</v>
      </c>
      <c r="AA1315" s="103" t="s">
        <v>47</v>
      </c>
      <c r="AB1315" s="103" t="s">
        <v>171</v>
      </c>
      <c r="AC1315" s="104" t="s">
        <v>172</v>
      </c>
    </row>
    <row r="1316" spans="1:29" ht="25.5" customHeight="1" x14ac:dyDescent="0.35">
      <c r="A1316" s="188"/>
      <c r="B1316" s="190"/>
      <c r="C1316" s="99" t="str">
        <f>IF(B1316="","",IF(NOT(ISNUMBER(B1316)),"DATA_PC invalida",IF(AND(ISNUMBER(parametros!$C$2),ISNUMBER(parametros!$D$2),B1316&gt;=parametros!$C$2,B1316&lt;=parametros!$D$2),"C0",IF(AND(ISNUMBER(parametros!$C$3),ISNUMBER(parametros!$D$3),B1316&gt;=parametros!$C$3,B1316&lt;=parametros!$D$3),"C1",IF(AND(ISNUMBER(parametros!$C$4),ISNUMBER(parametros!$D$4),B1316&gt;=parametros!$C$4,B1316&lt;=parametros!$D$4),"C2",IF(AND(ISNUMBER(parametros!$C$5),ISNUMBER(parametros!$D$5),B1316&gt;=parametros!$C$5,B1316&lt;=parametros!$D$5),"C3",IF(AND(ISNUMBER(parametros!$C$6),ISNUMBER(parametros!$D$6),B1316&gt;=parametros!$C$6,B1316&lt;=parametros!$D$6),"C4","Fora dos ciclos")))))))</f>
        <v/>
      </c>
      <c r="D1316" s="100"/>
      <c r="E1316" s="78" t="str">
        <f>IF(C1316="","",IFERROR(VLOOKUP(C1316,parametros!$A$11:$E$15,5,0),""))</f>
        <v/>
      </c>
      <c r="F1316" s="79" t="str">
        <f t="shared" si="102"/>
        <v/>
      </c>
      <c r="G1316" s="101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8"/>
      <c r="U1316" s="218" t="str">
        <f t="shared" si="106"/>
        <v/>
      </c>
      <c r="V1316" s="216" t="s">
        <v>47</v>
      </c>
      <c r="W1316" s="102" t="s">
        <v>167</v>
      </c>
      <c r="X1316" s="102" t="s">
        <v>168</v>
      </c>
      <c r="Y1316" s="103" t="s">
        <v>169</v>
      </c>
      <c r="Z1316" s="103" t="s">
        <v>170</v>
      </c>
      <c r="AA1316" s="103" t="s">
        <v>47</v>
      </c>
      <c r="AB1316" s="103" t="s">
        <v>171</v>
      </c>
      <c r="AC1316" s="104" t="s">
        <v>172</v>
      </c>
    </row>
    <row r="1317" spans="1:29" ht="25.5" customHeight="1" x14ac:dyDescent="0.35">
      <c r="A1317" s="188"/>
      <c r="B1317" s="190"/>
      <c r="C1317" s="99" t="str">
        <f>IF(B1317="","",IF(NOT(ISNUMBER(B1317)),"DATA_PC invalida",IF(AND(ISNUMBER(parametros!$C$2),ISNUMBER(parametros!$D$2),B1317&gt;=parametros!$C$2,B1317&lt;=parametros!$D$2),"C0",IF(AND(ISNUMBER(parametros!$C$3),ISNUMBER(parametros!$D$3),B1317&gt;=parametros!$C$3,B1317&lt;=parametros!$D$3),"C1",IF(AND(ISNUMBER(parametros!$C$4),ISNUMBER(parametros!$D$4),B1317&gt;=parametros!$C$4,B1317&lt;=parametros!$D$4),"C2",IF(AND(ISNUMBER(parametros!$C$5),ISNUMBER(parametros!$D$5),B1317&gt;=parametros!$C$5,B1317&lt;=parametros!$D$5),"C3",IF(AND(ISNUMBER(parametros!$C$6),ISNUMBER(parametros!$D$6),B1317&gt;=parametros!$C$6,B1317&lt;=parametros!$D$6),"C4","Fora dos ciclos")))))))</f>
        <v/>
      </c>
      <c r="D1317" s="100"/>
      <c r="E1317" s="78" t="str">
        <f>IF(C1317="","",IFERROR(VLOOKUP(C1317,parametros!$A$11:$E$15,5,0),""))</f>
        <v/>
      </c>
      <c r="F1317" s="79" t="str">
        <f t="shared" si="102"/>
        <v/>
      </c>
      <c r="G1317" s="101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8"/>
      <c r="U1317" s="218" t="str">
        <f t="shared" si="106"/>
        <v/>
      </c>
      <c r="V1317" s="216" t="s">
        <v>47</v>
      </c>
      <c r="W1317" s="102" t="s">
        <v>167</v>
      </c>
      <c r="X1317" s="102" t="s">
        <v>168</v>
      </c>
      <c r="Y1317" s="103" t="s">
        <v>169</v>
      </c>
      <c r="Z1317" s="103" t="s">
        <v>170</v>
      </c>
      <c r="AA1317" s="103" t="s">
        <v>47</v>
      </c>
      <c r="AB1317" s="103" t="s">
        <v>171</v>
      </c>
      <c r="AC1317" s="104" t="s">
        <v>172</v>
      </c>
    </row>
    <row r="1318" spans="1:29" ht="25.5" customHeight="1" x14ac:dyDescent="0.35">
      <c r="A1318" s="188"/>
      <c r="B1318" s="190"/>
      <c r="C1318" s="99" t="str">
        <f>IF(B1318="","",IF(NOT(ISNUMBER(B1318)),"DATA_PC invalida",IF(AND(ISNUMBER(parametros!$C$2),ISNUMBER(parametros!$D$2),B1318&gt;=parametros!$C$2,B1318&lt;=parametros!$D$2),"C0",IF(AND(ISNUMBER(parametros!$C$3),ISNUMBER(parametros!$D$3),B1318&gt;=parametros!$C$3,B1318&lt;=parametros!$D$3),"C1",IF(AND(ISNUMBER(parametros!$C$4),ISNUMBER(parametros!$D$4),B1318&gt;=parametros!$C$4,B1318&lt;=parametros!$D$4),"C2",IF(AND(ISNUMBER(parametros!$C$5),ISNUMBER(parametros!$D$5),B1318&gt;=parametros!$C$5,B1318&lt;=parametros!$D$5),"C3",IF(AND(ISNUMBER(parametros!$C$6),ISNUMBER(parametros!$D$6),B1318&gt;=parametros!$C$6,B1318&lt;=parametros!$D$6),"C4","Fora dos ciclos")))))))</f>
        <v/>
      </c>
      <c r="D1318" s="100"/>
      <c r="E1318" s="78" t="str">
        <f>IF(C1318="","",IFERROR(VLOOKUP(C1318,parametros!$A$11:$E$15,5,0),""))</f>
        <v/>
      </c>
      <c r="F1318" s="79" t="str">
        <f t="shared" si="102"/>
        <v/>
      </c>
      <c r="G1318" s="101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8"/>
      <c r="U1318" s="218" t="str">
        <f t="shared" si="106"/>
        <v/>
      </c>
      <c r="V1318" s="216" t="s">
        <v>47</v>
      </c>
      <c r="W1318" s="102" t="s">
        <v>167</v>
      </c>
      <c r="X1318" s="102" t="s">
        <v>168</v>
      </c>
      <c r="Y1318" s="103" t="s">
        <v>169</v>
      </c>
      <c r="Z1318" s="103" t="s">
        <v>170</v>
      </c>
      <c r="AA1318" s="103" t="s">
        <v>47</v>
      </c>
      <c r="AB1318" s="103" t="s">
        <v>171</v>
      </c>
      <c r="AC1318" s="104" t="s">
        <v>172</v>
      </c>
    </row>
    <row r="1319" spans="1:29" ht="25.5" customHeight="1" x14ac:dyDescent="0.35">
      <c r="A1319" s="188"/>
      <c r="B1319" s="190"/>
      <c r="C1319" s="99" t="str">
        <f>IF(B1319="","",IF(NOT(ISNUMBER(B1319)),"DATA_PC invalida",IF(AND(ISNUMBER(parametros!$C$2),ISNUMBER(parametros!$D$2),B1319&gt;=parametros!$C$2,B1319&lt;=parametros!$D$2),"C0",IF(AND(ISNUMBER(parametros!$C$3),ISNUMBER(parametros!$D$3),B1319&gt;=parametros!$C$3,B1319&lt;=parametros!$D$3),"C1",IF(AND(ISNUMBER(parametros!$C$4),ISNUMBER(parametros!$D$4),B1319&gt;=parametros!$C$4,B1319&lt;=parametros!$D$4),"C2",IF(AND(ISNUMBER(parametros!$C$5),ISNUMBER(parametros!$D$5),B1319&gt;=parametros!$C$5,B1319&lt;=parametros!$D$5),"C3",IF(AND(ISNUMBER(parametros!$C$6),ISNUMBER(parametros!$D$6),B1319&gt;=parametros!$C$6,B1319&lt;=parametros!$D$6),"C4","Fora dos ciclos")))))))</f>
        <v/>
      </c>
      <c r="D1319" s="100"/>
      <c r="E1319" s="78" t="str">
        <f>IF(C1319="","",IFERROR(VLOOKUP(C1319,parametros!$A$11:$E$15,5,0),""))</f>
        <v/>
      </c>
      <c r="F1319" s="79" t="str">
        <f t="shared" si="102"/>
        <v/>
      </c>
      <c r="G1319" s="101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8"/>
      <c r="U1319" s="218" t="str">
        <f t="shared" si="106"/>
        <v/>
      </c>
      <c r="V1319" s="216" t="s">
        <v>47</v>
      </c>
      <c r="W1319" s="102" t="s">
        <v>167</v>
      </c>
      <c r="X1319" s="102" t="s">
        <v>168</v>
      </c>
      <c r="Y1319" s="103" t="s">
        <v>169</v>
      </c>
      <c r="Z1319" s="103" t="s">
        <v>170</v>
      </c>
      <c r="AA1319" s="103" t="s">
        <v>47</v>
      </c>
      <c r="AB1319" s="103" t="s">
        <v>171</v>
      </c>
      <c r="AC1319" s="104" t="s">
        <v>172</v>
      </c>
    </row>
    <row r="1320" spans="1:29" ht="25.5" customHeight="1" x14ac:dyDescent="0.35">
      <c r="A1320" s="188"/>
      <c r="B1320" s="190"/>
      <c r="C1320" s="99" t="str">
        <f>IF(B1320="","",IF(NOT(ISNUMBER(B1320)),"DATA_PC invalida",IF(AND(ISNUMBER(parametros!$C$2),ISNUMBER(parametros!$D$2),B1320&gt;=parametros!$C$2,B1320&lt;=parametros!$D$2),"C0",IF(AND(ISNUMBER(parametros!$C$3),ISNUMBER(parametros!$D$3),B1320&gt;=parametros!$C$3,B1320&lt;=parametros!$D$3),"C1",IF(AND(ISNUMBER(parametros!$C$4),ISNUMBER(parametros!$D$4),B1320&gt;=parametros!$C$4,B1320&lt;=parametros!$D$4),"C2",IF(AND(ISNUMBER(parametros!$C$5),ISNUMBER(parametros!$D$5),B1320&gt;=parametros!$C$5,B1320&lt;=parametros!$D$5),"C3",IF(AND(ISNUMBER(parametros!$C$6),ISNUMBER(parametros!$D$6),B1320&gt;=parametros!$C$6,B1320&lt;=parametros!$D$6),"C4","Fora dos ciclos")))))))</f>
        <v/>
      </c>
      <c r="D1320" s="100"/>
      <c r="E1320" s="78" t="str">
        <f>IF(C1320="","",IFERROR(VLOOKUP(C1320,parametros!$A$11:$E$15,5,0),""))</f>
        <v/>
      </c>
      <c r="F1320" s="79" t="str">
        <f t="shared" si="102"/>
        <v/>
      </c>
      <c r="G1320" s="101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8"/>
      <c r="U1320" s="218" t="str">
        <f t="shared" si="106"/>
        <v/>
      </c>
      <c r="V1320" s="216" t="s">
        <v>47</v>
      </c>
      <c r="W1320" s="102" t="s">
        <v>167</v>
      </c>
      <c r="X1320" s="102" t="s">
        <v>168</v>
      </c>
      <c r="Y1320" s="103" t="s">
        <v>169</v>
      </c>
      <c r="Z1320" s="103" t="s">
        <v>170</v>
      </c>
      <c r="AA1320" s="103" t="s">
        <v>47</v>
      </c>
      <c r="AB1320" s="103" t="s">
        <v>171</v>
      </c>
      <c r="AC1320" s="104" t="s">
        <v>172</v>
      </c>
    </row>
    <row r="1321" spans="1:29" ht="25.5" customHeight="1" x14ac:dyDescent="0.35">
      <c r="A1321" s="188"/>
      <c r="B1321" s="190"/>
      <c r="C1321" s="99" t="str">
        <f>IF(B1321="","",IF(NOT(ISNUMBER(B1321)),"DATA_PC invalida",IF(AND(ISNUMBER(parametros!$C$2),ISNUMBER(parametros!$D$2),B1321&gt;=parametros!$C$2,B1321&lt;=parametros!$D$2),"C0",IF(AND(ISNUMBER(parametros!$C$3),ISNUMBER(parametros!$D$3),B1321&gt;=parametros!$C$3,B1321&lt;=parametros!$D$3),"C1",IF(AND(ISNUMBER(parametros!$C$4),ISNUMBER(parametros!$D$4),B1321&gt;=parametros!$C$4,B1321&lt;=parametros!$D$4),"C2",IF(AND(ISNUMBER(parametros!$C$5),ISNUMBER(parametros!$D$5),B1321&gt;=parametros!$C$5,B1321&lt;=parametros!$D$5),"C3",IF(AND(ISNUMBER(parametros!$C$6),ISNUMBER(parametros!$D$6),B1321&gt;=parametros!$C$6,B1321&lt;=parametros!$D$6),"C4","Fora dos ciclos")))))))</f>
        <v/>
      </c>
      <c r="D1321" s="100"/>
      <c r="E1321" s="78" t="str">
        <f>IF(C1321="","",IFERROR(VLOOKUP(C1321,parametros!$A$11:$E$15,5,0),""))</f>
        <v/>
      </c>
      <c r="F1321" s="79" t="str">
        <f t="shared" si="102"/>
        <v/>
      </c>
      <c r="G1321" s="101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8"/>
      <c r="U1321" s="218" t="str">
        <f t="shared" si="106"/>
        <v/>
      </c>
      <c r="V1321" s="216" t="s">
        <v>47</v>
      </c>
      <c r="W1321" s="102" t="s">
        <v>167</v>
      </c>
      <c r="X1321" s="102" t="s">
        <v>168</v>
      </c>
      <c r="Y1321" s="103" t="s">
        <v>169</v>
      </c>
      <c r="Z1321" s="103" t="s">
        <v>170</v>
      </c>
      <c r="AA1321" s="103" t="s">
        <v>47</v>
      </c>
      <c r="AB1321" s="103" t="s">
        <v>171</v>
      </c>
      <c r="AC1321" s="104" t="s">
        <v>172</v>
      </c>
    </row>
    <row r="1322" spans="1:29" ht="25.5" customHeight="1" x14ac:dyDescent="0.35">
      <c r="A1322" s="188"/>
      <c r="B1322" s="190"/>
      <c r="C1322" s="99" t="str">
        <f>IF(B1322="","",IF(NOT(ISNUMBER(B1322)),"DATA_PC invalida",IF(AND(ISNUMBER(parametros!$C$2),ISNUMBER(parametros!$D$2),B1322&gt;=parametros!$C$2,B1322&lt;=parametros!$D$2),"C0",IF(AND(ISNUMBER(parametros!$C$3),ISNUMBER(parametros!$D$3),B1322&gt;=parametros!$C$3,B1322&lt;=parametros!$D$3),"C1",IF(AND(ISNUMBER(parametros!$C$4),ISNUMBER(parametros!$D$4),B1322&gt;=parametros!$C$4,B1322&lt;=parametros!$D$4),"C2",IF(AND(ISNUMBER(parametros!$C$5),ISNUMBER(parametros!$D$5),B1322&gt;=parametros!$C$5,B1322&lt;=parametros!$D$5),"C3",IF(AND(ISNUMBER(parametros!$C$6),ISNUMBER(parametros!$D$6),B1322&gt;=parametros!$C$6,B1322&lt;=parametros!$D$6),"C4","Fora dos ciclos")))))))</f>
        <v/>
      </c>
      <c r="D1322" s="100"/>
      <c r="E1322" s="78" t="str">
        <f>IF(C1322="","",IFERROR(VLOOKUP(C1322,parametros!$A$11:$E$15,5,0),""))</f>
        <v/>
      </c>
      <c r="F1322" s="79" t="str">
        <f t="shared" si="102"/>
        <v/>
      </c>
      <c r="G1322" s="101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8"/>
      <c r="U1322" s="218" t="str">
        <f t="shared" si="106"/>
        <v/>
      </c>
      <c r="V1322" s="216" t="s">
        <v>47</v>
      </c>
      <c r="W1322" s="102" t="s">
        <v>167</v>
      </c>
      <c r="X1322" s="102" t="s">
        <v>168</v>
      </c>
      <c r="Y1322" s="103" t="s">
        <v>169</v>
      </c>
      <c r="Z1322" s="103" t="s">
        <v>170</v>
      </c>
      <c r="AA1322" s="103" t="s">
        <v>47</v>
      </c>
      <c r="AB1322" s="103" t="s">
        <v>171</v>
      </c>
      <c r="AC1322" s="104" t="s">
        <v>172</v>
      </c>
    </row>
    <row r="1323" spans="1:29" ht="25.5" customHeight="1" x14ac:dyDescent="0.35">
      <c r="A1323" s="188"/>
      <c r="B1323" s="190"/>
      <c r="C1323" s="99" t="str">
        <f>IF(B1323="","",IF(NOT(ISNUMBER(B1323)),"DATA_PC invalida",IF(AND(ISNUMBER(parametros!$C$2),ISNUMBER(parametros!$D$2),B1323&gt;=parametros!$C$2,B1323&lt;=parametros!$D$2),"C0",IF(AND(ISNUMBER(parametros!$C$3),ISNUMBER(parametros!$D$3),B1323&gt;=parametros!$C$3,B1323&lt;=parametros!$D$3),"C1",IF(AND(ISNUMBER(parametros!$C$4),ISNUMBER(parametros!$D$4),B1323&gt;=parametros!$C$4,B1323&lt;=parametros!$D$4),"C2",IF(AND(ISNUMBER(parametros!$C$5),ISNUMBER(parametros!$D$5),B1323&gt;=parametros!$C$5,B1323&lt;=parametros!$D$5),"C3",IF(AND(ISNUMBER(parametros!$C$6),ISNUMBER(parametros!$D$6),B1323&gt;=parametros!$C$6,B1323&lt;=parametros!$D$6),"C4","Fora dos ciclos")))))))</f>
        <v/>
      </c>
      <c r="D1323" s="100"/>
      <c r="E1323" s="78" t="str">
        <f>IF(C1323="","",IFERROR(VLOOKUP(C1323,parametros!$A$11:$E$15,5,0),""))</f>
        <v/>
      </c>
      <c r="F1323" s="79" t="str">
        <f t="shared" si="102"/>
        <v/>
      </c>
      <c r="G1323" s="101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8"/>
      <c r="U1323" s="218" t="str">
        <f t="shared" si="106"/>
        <v/>
      </c>
      <c r="V1323" s="216" t="s">
        <v>47</v>
      </c>
      <c r="W1323" s="102" t="s">
        <v>167</v>
      </c>
      <c r="X1323" s="102" t="s">
        <v>168</v>
      </c>
      <c r="Y1323" s="103" t="s">
        <v>169</v>
      </c>
      <c r="Z1323" s="103" t="s">
        <v>170</v>
      </c>
      <c r="AA1323" s="103" t="s">
        <v>47</v>
      </c>
      <c r="AB1323" s="103" t="s">
        <v>171</v>
      </c>
      <c r="AC1323" s="104" t="s">
        <v>172</v>
      </c>
    </row>
    <row r="1324" spans="1:29" ht="25.5" customHeight="1" x14ac:dyDescent="0.35">
      <c r="A1324" s="188"/>
      <c r="B1324" s="190"/>
      <c r="C1324" s="99" t="str">
        <f>IF(B1324="","",IF(NOT(ISNUMBER(B1324)),"DATA_PC invalida",IF(AND(ISNUMBER(parametros!$C$2),ISNUMBER(parametros!$D$2),B1324&gt;=parametros!$C$2,B1324&lt;=parametros!$D$2),"C0",IF(AND(ISNUMBER(parametros!$C$3),ISNUMBER(parametros!$D$3),B1324&gt;=parametros!$C$3,B1324&lt;=parametros!$D$3),"C1",IF(AND(ISNUMBER(parametros!$C$4),ISNUMBER(parametros!$D$4),B1324&gt;=parametros!$C$4,B1324&lt;=parametros!$D$4),"C2",IF(AND(ISNUMBER(parametros!$C$5),ISNUMBER(parametros!$D$5),B1324&gt;=parametros!$C$5,B1324&lt;=parametros!$D$5),"C3",IF(AND(ISNUMBER(parametros!$C$6),ISNUMBER(parametros!$D$6),B1324&gt;=parametros!$C$6,B1324&lt;=parametros!$D$6),"C4","Fora dos ciclos")))))))</f>
        <v/>
      </c>
      <c r="D1324" s="100"/>
      <c r="E1324" s="78" t="str">
        <f>IF(C1324="","",IFERROR(VLOOKUP(C1324,parametros!$A$11:$E$15,5,0),""))</f>
        <v/>
      </c>
      <c r="F1324" s="79" t="str">
        <f t="shared" si="102"/>
        <v/>
      </c>
      <c r="G1324" s="101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8"/>
      <c r="U1324" s="218" t="str">
        <f t="shared" si="106"/>
        <v/>
      </c>
      <c r="V1324" s="216" t="s">
        <v>47</v>
      </c>
      <c r="W1324" s="102" t="s">
        <v>167</v>
      </c>
      <c r="X1324" s="102" t="s">
        <v>168</v>
      </c>
      <c r="Y1324" s="103" t="s">
        <v>169</v>
      </c>
      <c r="Z1324" s="103" t="s">
        <v>170</v>
      </c>
      <c r="AA1324" s="103" t="s">
        <v>47</v>
      </c>
      <c r="AB1324" s="103" t="s">
        <v>171</v>
      </c>
      <c r="AC1324" s="104" t="s">
        <v>172</v>
      </c>
    </row>
    <row r="1325" spans="1:29" ht="25.5" customHeight="1" x14ac:dyDescent="0.35">
      <c r="A1325" s="188"/>
      <c r="B1325" s="190"/>
      <c r="C1325" s="99" t="str">
        <f>IF(B1325="","",IF(NOT(ISNUMBER(B1325)),"DATA_PC invalida",IF(AND(ISNUMBER(parametros!$C$2),ISNUMBER(parametros!$D$2),B1325&gt;=parametros!$C$2,B1325&lt;=parametros!$D$2),"C0",IF(AND(ISNUMBER(parametros!$C$3),ISNUMBER(parametros!$D$3),B1325&gt;=parametros!$C$3,B1325&lt;=parametros!$D$3),"C1",IF(AND(ISNUMBER(parametros!$C$4),ISNUMBER(parametros!$D$4),B1325&gt;=parametros!$C$4,B1325&lt;=parametros!$D$4),"C2",IF(AND(ISNUMBER(parametros!$C$5),ISNUMBER(parametros!$D$5),B1325&gt;=parametros!$C$5,B1325&lt;=parametros!$D$5),"C3",IF(AND(ISNUMBER(parametros!$C$6),ISNUMBER(parametros!$D$6),B1325&gt;=parametros!$C$6,B1325&lt;=parametros!$D$6),"C4","Fora dos ciclos")))))))</f>
        <v/>
      </c>
      <c r="D1325" s="100"/>
      <c r="E1325" s="78" t="str">
        <f>IF(C1325="","",IFERROR(VLOOKUP(C1325,parametros!$A$11:$E$15,5,0),""))</f>
        <v/>
      </c>
      <c r="F1325" s="79" t="str">
        <f t="shared" si="102"/>
        <v/>
      </c>
      <c r="G1325" s="101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8"/>
      <c r="U1325" s="218" t="str">
        <f t="shared" si="106"/>
        <v/>
      </c>
      <c r="V1325" s="216" t="s">
        <v>47</v>
      </c>
      <c r="W1325" s="102" t="s">
        <v>167</v>
      </c>
      <c r="X1325" s="102" t="s">
        <v>168</v>
      </c>
      <c r="Y1325" s="103" t="s">
        <v>169</v>
      </c>
      <c r="Z1325" s="103" t="s">
        <v>170</v>
      </c>
      <c r="AA1325" s="103" t="s">
        <v>47</v>
      </c>
      <c r="AB1325" s="103" t="s">
        <v>171</v>
      </c>
      <c r="AC1325" s="104" t="s">
        <v>172</v>
      </c>
    </row>
    <row r="1326" spans="1:29" ht="25.5" customHeight="1" x14ac:dyDescent="0.35">
      <c r="A1326" s="188"/>
      <c r="B1326" s="190"/>
      <c r="C1326" s="99" t="str">
        <f>IF(B1326="","",IF(NOT(ISNUMBER(B1326)),"DATA_PC invalida",IF(AND(ISNUMBER(parametros!$C$2),ISNUMBER(parametros!$D$2),B1326&gt;=parametros!$C$2,B1326&lt;=parametros!$D$2),"C0",IF(AND(ISNUMBER(parametros!$C$3),ISNUMBER(parametros!$D$3),B1326&gt;=parametros!$C$3,B1326&lt;=parametros!$D$3),"C1",IF(AND(ISNUMBER(parametros!$C$4),ISNUMBER(parametros!$D$4),B1326&gt;=parametros!$C$4,B1326&lt;=parametros!$D$4),"C2",IF(AND(ISNUMBER(parametros!$C$5),ISNUMBER(parametros!$D$5),B1326&gt;=parametros!$C$5,B1326&lt;=parametros!$D$5),"C3",IF(AND(ISNUMBER(parametros!$C$6),ISNUMBER(parametros!$D$6),B1326&gt;=parametros!$C$6,B1326&lt;=parametros!$D$6),"C4","Fora dos ciclos")))))))</f>
        <v/>
      </c>
      <c r="D1326" s="100"/>
      <c r="E1326" s="78" t="str">
        <f>IF(C1326="","",IFERROR(VLOOKUP(C1326,parametros!$A$11:$E$15,5,0),""))</f>
        <v/>
      </c>
      <c r="F1326" s="79" t="str">
        <f t="shared" si="102"/>
        <v/>
      </c>
      <c r="G1326" s="101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8"/>
      <c r="U1326" s="218" t="str">
        <f t="shared" si="106"/>
        <v/>
      </c>
      <c r="V1326" s="216" t="s">
        <v>47</v>
      </c>
      <c r="W1326" s="102" t="s">
        <v>167</v>
      </c>
      <c r="X1326" s="102" t="s">
        <v>168</v>
      </c>
      <c r="Y1326" s="103" t="s">
        <v>169</v>
      </c>
      <c r="Z1326" s="103" t="s">
        <v>170</v>
      </c>
      <c r="AA1326" s="103" t="s">
        <v>47</v>
      </c>
      <c r="AB1326" s="103" t="s">
        <v>171</v>
      </c>
      <c r="AC1326" s="104" t="s">
        <v>172</v>
      </c>
    </row>
    <row r="1327" spans="1:29" ht="25.5" customHeight="1" x14ac:dyDescent="0.35">
      <c r="A1327" s="188"/>
      <c r="B1327" s="190"/>
      <c r="C1327" s="99" t="str">
        <f>IF(B1327="","",IF(NOT(ISNUMBER(B1327)),"DATA_PC invalida",IF(AND(ISNUMBER(parametros!$C$2),ISNUMBER(parametros!$D$2),B1327&gt;=parametros!$C$2,B1327&lt;=parametros!$D$2),"C0",IF(AND(ISNUMBER(parametros!$C$3),ISNUMBER(parametros!$D$3),B1327&gt;=parametros!$C$3,B1327&lt;=parametros!$D$3),"C1",IF(AND(ISNUMBER(parametros!$C$4),ISNUMBER(parametros!$D$4),B1327&gt;=parametros!$C$4,B1327&lt;=parametros!$D$4),"C2",IF(AND(ISNUMBER(parametros!$C$5),ISNUMBER(parametros!$D$5),B1327&gt;=parametros!$C$5,B1327&lt;=parametros!$D$5),"C3",IF(AND(ISNUMBER(parametros!$C$6),ISNUMBER(parametros!$D$6),B1327&gt;=parametros!$C$6,B1327&lt;=parametros!$D$6),"C4","Fora dos ciclos")))))))</f>
        <v/>
      </c>
      <c r="D1327" s="100"/>
      <c r="E1327" s="78" t="str">
        <f>IF(C1327="","",IFERROR(VLOOKUP(C1327,parametros!$A$11:$E$15,5,0),""))</f>
        <v/>
      </c>
      <c r="F1327" s="79" t="str">
        <f t="shared" si="102"/>
        <v/>
      </c>
      <c r="G1327" s="101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8"/>
      <c r="U1327" s="218" t="str">
        <f t="shared" si="106"/>
        <v/>
      </c>
      <c r="V1327" s="216" t="s">
        <v>47</v>
      </c>
      <c r="W1327" s="102" t="s">
        <v>167</v>
      </c>
      <c r="X1327" s="102" t="s">
        <v>168</v>
      </c>
      <c r="Y1327" s="103" t="s">
        <v>169</v>
      </c>
      <c r="Z1327" s="103" t="s">
        <v>170</v>
      </c>
      <c r="AA1327" s="103" t="s">
        <v>47</v>
      </c>
      <c r="AB1327" s="103" t="s">
        <v>171</v>
      </c>
      <c r="AC1327" s="104" t="s">
        <v>172</v>
      </c>
    </row>
    <row r="1328" spans="1:29" ht="25.5" customHeight="1" x14ac:dyDescent="0.35">
      <c r="A1328" s="188"/>
      <c r="B1328" s="190"/>
      <c r="C1328" s="99" t="str">
        <f>IF(B1328="","",IF(NOT(ISNUMBER(B1328)),"DATA_PC invalida",IF(AND(ISNUMBER(parametros!$C$2),ISNUMBER(parametros!$D$2),B1328&gt;=parametros!$C$2,B1328&lt;=parametros!$D$2),"C0",IF(AND(ISNUMBER(parametros!$C$3),ISNUMBER(parametros!$D$3),B1328&gt;=parametros!$C$3,B1328&lt;=parametros!$D$3),"C1",IF(AND(ISNUMBER(parametros!$C$4),ISNUMBER(parametros!$D$4),B1328&gt;=parametros!$C$4,B1328&lt;=parametros!$D$4),"C2",IF(AND(ISNUMBER(parametros!$C$5),ISNUMBER(parametros!$D$5),B1328&gt;=parametros!$C$5,B1328&lt;=parametros!$D$5),"C3",IF(AND(ISNUMBER(parametros!$C$6),ISNUMBER(parametros!$D$6),B1328&gt;=parametros!$C$6,B1328&lt;=parametros!$D$6),"C4","Fora dos ciclos")))))))</f>
        <v/>
      </c>
      <c r="D1328" s="100"/>
      <c r="E1328" s="78" t="str">
        <f>IF(C1328="","",IFERROR(VLOOKUP(C1328,parametros!$A$11:$E$15,5,0),""))</f>
        <v/>
      </c>
      <c r="F1328" s="79" t="str">
        <f t="shared" si="102"/>
        <v/>
      </c>
      <c r="G1328" s="101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8"/>
      <c r="U1328" s="218" t="str">
        <f t="shared" si="106"/>
        <v/>
      </c>
      <c r="V1328" s="216" t="s">
        <v>47</v>
      </c>
      <c r="W1328" s="102" t="s">
        <v>167</v>
      </c>
      <c r="X1328" s="102" t="s">
        <v>168</v>
      </c>
      <c r="Y1328" s="103" t="s">
        <v>169</v>
      </c>
      <c r="Z1328" s="103" t="s">
        <v>170</v>
      </c>
      <c r="AA1328" s="103" t="s">
        <v>47</v>
      </c>
      <c r="AB1328" s="103" t="s">
        <v>171</v>
      </c>
      <c r="AC1328" s="104" t="s">
        <v>172</v>
      </c>
    </row>
    <row r="1329" spans="1:29" ht="25.5" customHeight="1" x14ac:dyDescent="0.35">
      <c r="A1329" s="188"/>
      <c r="B1329" s="190"/>
      <c r="C1329" s="99" t="str">
        <f>IF(B1329="","",IF(NOT(ISNUMBER(B1329)),"DATA_PC invalida",IF(AND(ISNUMBER(parametros!$C$2),ISNUMBER(parametros!$D$2),B1329&gt;=parametros!$C$2,B1329&lt;=parametros!$D$2),"C0",IF(AND(ISNUMBER(parametros!$C$3),ISNUMBER(parametros!$D$3),B1329&gt;=parametros!$C$3,B1329&lt;=parametros!$D$3),"C1",IF(AND(ISNUMBER(parametros!$C$4),ISNUMBER(parametros!$D$4),B1329&gt;=parametros!$C$4,B1329&lt;=parametros!$D$4),"C2",IF(AND(ISNUMBER(parametros!$C$5),ISNUMBER(parametros!$D$5),B1329&gt;=parametros!$C$5,B1329&lt;=parametros!$D$5),"C3",IF(AND(ISNUMBER(parametros!$C$6),ISNUMBER(parametros!$D$6),B1329&gt;=parametros!$C$6,B1329&lt;=parametros!$D$6),"C4","Fora dos ciclos")))))))</f>
        <v/>
      </c>
      <c r="D1329" s="100"/>
      <c r="E1329" s="78" t="str">
        <f>IF(C1329="","",IFERROR(VLOOKUP(C1329,parametros!$A$11:$E$15,5,0),""))</f>
        <v/>
      </c>
      <c r="F1329" s="79" t="str">
        <f t="shared" si="102"/>
        <v/>
      </c>
      <c r="G1329" s="101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8"/>
      <c r="U1329" s="218" t="str">
        <f t="shared" si="106"/>
        <v/>
      </c>
      <c r="V1329" s="216" t="s">
        <v>47</v>
      </c>
      <c r="W1329" s="102" t="s">
        <v>167</v>
      </c>
      <c r="X1329" s="102" t="s">
        <v>168</v>
      </c>
      <c r="Y1329" s="103" t="s">
        <v>169</v>
      </c>
      <c r="Z1329" s="103" t="s">
        <v>170</v>
      </c>
      <c r="AA1329" s="103" t="s">
        <v>47</v>
      </c>
      <c r="AB1329" s="103" t="s">
        <v>171</v>
      </c>
      <c r="AC1329" s="104" t="s">
        <v>172</v>
      </c>
    </row>
    <row r="1330" spans="1:29" ht="25.5" customHeight="1" x14ac:dyDescent="0.35">
      <c r="A1330" s="188"/>
      <c r="B1330" s="190"/>
      <c r="C1330" s="99" t="str">
        <f>IF(B1330="","",IF(NOT(ISNUMBER(B1330)),"DATA_PC invalida",IF(AND(ISNUMBER(parametros!$C$2),ISNUMBER(parametros!$D$2),B1330&gt;=parametros!$C$2,B1330&lt;=parametros!$D$2),"C0",IF(AND(ISNUMBER(parametros!$C$3),ISNUMBER(parametros!$D$3),B1330&gt;=parametros!$C$3,B1330&lt;=parametros!$D$3),"C1",IF(AND(ISNUMBER(parametros!$C$4),ISNUMBER(parametros!$D$4),B1330&gt;=parametros!$C$4,B1330&lt;=parametros!$D$4),"C2",IF(AND(ISNUMBER(parametros!$C$5),ISNUMBER(parametros!$D$5),B1330&gt;=parametros!$C$5,B1330&lt;=parametros!$D$5),"C3",IF(AND(ISNUMBER(parametros!$C$6),ISNUMBER(parametros!$D$6),B1330&gt;=parametros!$C$6,B1330&lt;=parametros!$D$6),"C4","Fora dos ciclos")))))))</f>
        <v/>
      </c>
      <c r="D1330" s="100"/>
      <c r="E1330" s="78" t="str">
        <f>IF(C1330="","",IFERROR(VLOOKUP(C1330,parametros!$A$11:$E$15,5,0),""))</f>
        <v/>
      </c>
      <c r="F1330" s="79" t="str">
        <f t="shared" si="102"/>
        <v/>
      </c>
      <c r="G1330" s="101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8"/>
      <c r="U1330" s="218" t="str">
        <f t="shared" si="106"/>
        <v/>
      </c>
      <c r="V1330" s="216" t="s">
        <v>47</v>
      </c>
      <c r="W1330" s="102" t="s">
        <v>167</v>
      </c>
      <c r="X1330" s="102" t="s">
        <v>168</v>
      </c>
      <c r="Y1330" s="103" t="s">
        <v>169</v>
      </c>
      <c r="Z1330" s="103" t="s">
        <v>170</v>
      </c>
      <c r="AA1330" s="103" t="s">
        <v>47</v>
      </c>
      <c r="AB1330" s="103" t="s">
        <v>171</v>
      </c>
      <c r="AC1330" s="104" t="s">
        <v>172</v>
      </c>
    </row>
    <row r="1331" spans="1:29" ht="25.5" customHeight="1" x14ac:dyDescent="0.35">
      <c r="A1331" s="188"/>
      <c r="B1331" s="190"/>
      <c r="C1331" s="99" t="str">
        <f>IF(B1331="","",IF(NOT(ISNUMBER(B1331)),"DATA_PC invalida",IF(AND(ISNUMBER(parametros!$C$2),ISNUMBER(parametros!$D$2),B1331&gt;=parametros!$C$2,B1331&lt;=parametros!$D$2),"C0",IF(AND(ISNUMBER(parametros!$C$3),ISNUMBER(parametros!$D$3),B1331&gt;=parametros!$C$3,B1331&lt;=parametros!$D$3),"C1",IF(AND(ISNUMBER(parametros!$C$4),ISNUMBER(parametros!$D$4),B1331&gt;=parametros!$C$4,B1331&lt;=parametros!$D$4),"C2",IF(AND(ISNUMBER(parametros!$C$5),ISNUMBER(parametros!$D$5),B1331&gt;=parametros!$C$5,B1331&lt;=parametros!$D$5),"C3",IF(AND(ISNUMBER(parametros!$C$6),ISNUMBER(parametros!$D$6),B1331&gt;=parametros!$C$6,B1331&lt;=parametros!$D$6),"C4","Fora dos ciclos")))))))</f>
        <v/>
      </c>
      <c r="D1331" s="100"/>
      <c r="E1331" s="78" t="str">
        <f>IF(C1331="","",IFERROR(VLOOKUP(C1331,parametros!$A$11:$E$15,5,0),""))</f>
        <v/>
      </c>
      <c r="F1331" s="79" t="str">
        <f t="shared" si="102"/>
        <v/>
      </c>
      <c r="G1331" s="101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8"/>
      <c r="U1331" s="218" t="str">
        <f t="shared" si="106"/>
        <v/>
      </c>
      <c r="V1331" s="216" t="s">
        <v>47</v>
      </c>
      <c r="W1331" s="102" t="s">
        <v>167</v>
      </c>
      <c r="X1331" s="102" t="s">
        <v>168</v>
      </c>
      <c r="Y1331" s="103" t="s">
        <v>169</v>
      </c>
      <c r="Z1331" s="103" t="s">
        <v>170</v>
      </c>
      <c r="AA1331" s="103" t="s">
        <v>47</v>
      </c>
      <c r="AB1331" s="103" t="s">
        <v>171</v>
      </c>
      <c r="AC1331" s="104" t="s">
        <v>172</v>
      </c>
    </row>
    <row r="1332" spans="1:29" ht="25.5" customHeight="1" x14ac:dyDescent="0.35">
      <c r="A1332" s="188"/>
      <c r="B1332" s="190"/>
      <c r="C1332" s="99" t="str">
        <f>IF(B1332="","",IF(NOT(ISNUMBER(B1332)),"DATA_PC invalida",IF(AND(ISNUMBER(parametros!$C$2),ISNUMBER(parametros!$D$2),B1332&gt;=parametros!$C$2,B1332&lt;=parametros!$D$2),"C0",IF(AND(ISNUMBER(parametros!$C$3),ISNUMBER(parametros!$D$3),B1332&gt;=parametros!$C$3,B1332&lt;=parametros!$D$3),"C1",IF(AND(ISNUMBER(parametros!$C$4),ISNUMBER(parametros!$D$4),B1332&gt;=parametros!$C$4,B1332&lt;=parametros!$D$4),"C2",IF(AND(ISNUMBER(parametros!$C$5),ISNUMBER(parametros!$D$5),B1332&gt;=parametros!$C$5,B1332&lt;=parametros!$D$5),"C3",IF(AND(ISNUMBER(parametros!$C$6),ISNUMBER(parametros!$D$6),B1332&gt;=parametros!$C$6,B1332&lt;=parametros!$D$6),"C4","Fora dos ciclos")))))))</f>
        <v/>
      </c>
      <c r="D1332" s="100"/>
      <c r="E1332" s="78" t="str">
        <f>IF(C1332="","",IFERROR(VLOOKUP(C1332,parametros!$A$11:$E$15,5,0),""))</f>
        <v/>
      </c>
      <c r="F1332" s="79" t="str">
        <f t="shared" si="102"/>
        <v/>
      </c>
      <c r="G1332" s="101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8"/>
      <c r="U1332" s="218" t="str">
        <f t="shared" si="106"/>
        <v/>
      </c>
      <c r="V1332" s="216" t="s">
        <v>47</v>
      </c>
      <c r="W1332" s="102" t="s">
        <v>167</v>
      </c>
      <c r="X1332" s="102" t="s">
        <v>168</v>
      </c>
      <c r="Y1332" s="103" t="s">
        <v>169</v>
      </c>
      <c r="Z1332" s="103" t="s">
        <v>170</v>
      </c>
      <c r="AA1332" s="103" t="s">
        <v>47</v>
      </c>
      <c r="AB1332" s="103" t="s">
        <v>171</v>
      </c>
      <c r="AC1332" s="104" t="s">
        <v>172</v>
      </c>
    </row>
    <row r="1333" spans="1:29" ht="25.5" customHeight="1" x14ac:dyDescent="0.35">
      <c r="A1333" s="188"/>
      <c r="B1333" s="190"/>
      <c r="C1333" s="99" t="str">
        <f>IF(B1333="","",IF(NOT(ISNUMBER(B1333)),"DATA_PC invalida",IF(AND(ISNUMBER(parametros!$C$2),ISNUMBER(parametros!$D$2),B1333&gt;=parametros!$C$2,B1333&lt;=parametros!$D$2),"C0",IF(AND(ISNUMBER(parametros!$C$3),ISNUMBER(parametros!$D$3),B1333&gt;=parametros!$C$3,B1333&lt;=parametros!$D$3),"C1",IF(AND(ISNUMBER(parametros!$C$4),ISNUMBER(parametros!$D$4),B1333&gt;=parametros!$C$4,B1333&lt;=parametros!$D$4),"C2",IF(AND(ISNUMBER(parametros!$C$5),ISNUMBER(parametros!$D$5),B1333&gt;=parametros!$C$5,B1333&lt;=parametros!$D$5),"C3",IF(AND(ISNUMBER(parametros!$C$6),ISNUMBER(parametros!$D$6),B1333&gt;=parametros!$C$6,B1333&lt;=parametros!$D$6),"C4","Fora dos ciclos")))))))</f>
        <v/>
      </c>
      <c r="D1333" s="100"/>
      <c r="E1333" s="78" t="str">
        <f>IF(C1333="","",IFERROR(VLOOKUP(C1333,parametros!$A$11:$E$15,5,0),""))</f>
        <v/>
      </c>
      <c r="F1333" s="79" t="str">
        <f t="shared" si="102"/>
        <v/>
      </c>
      <c r="G1333" s="101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8"/>
      <c r="U1333" s="218" t="str">
        <f t="shared" si="106"/>
        <v/>
      </c>
      <c r="V1333" s="216" t="s">
        <v>47</v>
      </c>
      <c r="W1333" s="102" t="s">
        <v>167</v>
      </c>
      <c r="X1333" s="102" t="s">
        <v>168</v>
      </c>
      <c r="Y1333" s="103" t="s">
        <v>169</v>
      </c>
      <c r="Z1333" s="103" t="s">
        <v>170</v>
      </c>
      <c r="AA1333" s="103" t="s">
        <v>47</v>
      </c>
      <c r="AB1333" s="103" t="s">
        <v>171</v>
      </c>
      <c r="AC1333" s="104" t="s">
        <v>172</v>
      </c>
    </row>
    <row r="1334" spans="1:29" ht="25.5" customHeight="1" x14ac:dyDescent="0.35">
      <c r="A1334" s="188"/>
      <c r="B1334" s="190"/>
      <c r="C1334" s="99" t="str">
        <f>IF(B1334="","",IF(NOT(ISNUMBER(B1334)),"DATA_PC invalida",IF(AND(ISNUMBER(parametros!$C$2),ISNUMBER(parametros!$D$2),B1334&gt;=parametros!$C$2,B1334&lt;=parametros!$D$2),"C0",IF(AND(ISNUMBER(parametros!$C$3),ISNUMBER(parametros!$D$3),B1334&gt;=parametros!$C$3,B1334&lt;=parametros!$D$3),"C1",IF(AND(ISNUMBER(parametros!$C$4),ISNUMBER(parametros!$D$4),B1334&gt;=parametros!$C$4,B1334&lt;=parametros!$D$4),"C2",IF(AND(ISNUMBER(parametros!$C$5),ISNUMBER(parametros!$D$5),B1334&gt;=parametros!$C$5,B1334&lt;=parametros!$D$5),"C3",IF(AND(ISNUMBER(parametros!$C$6),ISNUMBER(parametros!$D$6),B1334&gt;=parametros!$C$6,B1334&lt;=parametros!$D$6),"C4","Fora dos ciclos")))))))</f>
        <v/>
      </c>
      <c r="D1334" s="100"/>
      <c r="E1334" s="78" t="str">
        <f>IF(C1334="","",IFERROR(VLOOKUP(C1334,parametros!$A$11:$E$15,5,0),""))</f>
        <v/>
      </c>
      <c r="F1334" s="79" t="str">
        <f t="shared" si="102"/>
        <v/>
      </c>
      <c r="G1334" s="101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8"/>
      <c r="U1334" s="218" t="str">
        <f t="shared" si="106"/>
        <v/>
      </c>
      <c r="V1334" s="216" t="s">
        <v>47</v>
      </c>
      <c r="W1334" s="102" t="s">
        <v>167</v>
      </c>
      <c r="X1334" s="102" t="s">
        <v>168</v>
      </c>
      <c r="Y1334" s="103" t="s">
        <v>169</v>
      </c>
      <c r="Z1334" s="103" t="s">
        <v>170</v>
      </c>
      <c r="AA1334" s="103" t="s">
        <v>47</v>
      </c>
      <c r="AB1334" s="103" t="s">
        <v>171</v>
      </c>
      <c r="AC1334" s="104" t="s">
        <v>172</v>
      </c>
    </row>
    <row r="1335" spans="1:29" ht="25.5" customHeight="1" x14ac:dyDescent="0.35">
      <c r="A1335" s="188"/>
      <c r="B1335" s="190"/>
      <c r="C1335" s="99" t="str">
        <f>IF(B1335="","",IF(NOT(ISNUMBER(B1335)),"DATA_PC invalida",IF(AND(ISNUMBER(parametros!$C$2),ISNUMBER(parametros!$D$2),B1335&gt;=parametros!$C$2,B1335&lt;=parametros!$D$2),"C0",IF(AND(ISNUMBER(parametros!$C$3),ISNUMBER(parametros!$D$3),B1335&gt;=parametros!$C$3,B1335&lt;=parametros!$D$3),"C1",IF(AND(ISNUMBER(parametros!$C$4),ISNUMBER(parametros!$D$4),B1335&gt;=parametros!$C$4,B1335&lt;=parametros!$D$4),"C2",IF(AND(ISNUMBER(parametros!$C$5),ISNUMBER(parametros!$D$5),B1335&gt;=parametros!$C$5,B1335&lt;=parametros!$D$5),"C3",IF(AND(ISNUMBER(parametros!$C$6),ISNUMBER(parametros!$D$6),B1335&gt;=parametros!$C$6,B1335&lt;=parametros!$D$6),"C4","Fora dos ciclos")))))))</f>
        <v/>
      </c>
      <c r="D1335" s="100"/>
      <c r="E1335" s="78" t="str">
        <f>IF(C1335="","",IFERROR(VLOOKUP(C1335,parametros!$A$11:$E$15,5,0),""))</f>
        <v/>
      </c>
      <c r="F1335" s="79" t="str">
        <f t="shared" si="102"/>
        <v/>
      </c>
      <c r="G1335" s="101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8"/>
      <c r="U1335" s="218" t="str">
        <f t="shared" si="106"/>
        <v/>
      </c>
      <c r="V1335" s="216" t="s">
        <v>47</v>
      </c>
      <c r="W1335" s="102" t="s">
        <v>167</v>
      </c>
      <c r="X1335" s="102" t="s">
        <v>168</v>
      </c>
      <c r="Y1335" s="103" t="s">
        <v>169</v>
      </c>
      <c r="Z1335" s="103" t="s">
        <v>170</v>
      </c>
      <c r="AA1335" s="103" t="s">
        <v>47</v>
      </c>
      <c r="AB1335" s="103" t="s">
        <v>171</v>
      </c>
      <c r="AC1335" s="104" t="s">
        <v>172</v>
      </c>
    </row>
    <row r="1336" spans="1:29" ht="25.5" customHeight="1" x14ac:dyDescent="0.35">
      <c r="A1336" s="188"/>
      <c r="B1336" s="190"/>
      <c r="C1336" s="99" t="str">
        <f>IF(B1336="","",IF(NOT(ISNUMBER(B1336)),"DATA_PC invalida",IF(AND(ISNUMBER(parametros!$C$2),ISNUMBER(parametros!$D$2),B1336&gt;=parametros!$C$2,B1336&lt;=parametros!$D$2),"C0",IF(AND(ISNUMBER(parametros!$C$3),ISNUMBER(parametros!$D$3),B1336&gt;=parametros!$C$3,B1336&lt;=parametros!$D$3),"C1",IF(AND(ISNUMBER(parametros!$C$4),ISNUMBER(parametros!$D$4),B1336&gt;=parametros!$C$4,B1336&lt;=parametros!$D$4),"C2",IF(AND(ISNUMBER(parametros!$C$5),ISNUMBER(parametros!$D$5),B1336&gt;=parametros!$C$5,B1336&lt;=parametros!$D$5),"C3",IF(AND(ISNUMBER(parametros!$C$6),ISNUMBER(parametros!$D$6),B1336&gt;=parametros!$C$6,B1336&lt;=parametros!$D$6),"C4","Fora dos ciclos")))))))</f>
        <v/>
      </c>
      <c r="D1336" s="100"/>
      <c r="E1336" s="78" t="str">
        <f>IF(C1336="","",IFERROR(VLOOKUP(C1336,parametros!$A$11:$E$15,5,0),""))</f>
        <v/>
      </c>
      <c r="F1336" s="79" t="str">
        <f t="shared" si="102"/>
        <v/>
      </c>
      <c r="G1336" s="101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8"/>
      <c r="U1336" s="218" t="str">
        <f t="shared" si="106"/>
        <v/>
      </c>
      <c r="V1336" s="216" t="s">
        <v>47</v>
      </c>
      <c r="W1336" s="102" t="s">
        <v>167</v>
      </c>
      <c r="X1336" s="102" t="s">
        <v>168</v>
      </c>
      <c r="Y1336" s="103" t="s">
        <v>169</v>
      </c>
      <c r="Z1336" s="103" t="s">
        <v>170</v>
      </c>
      <c r="AA1336" s="103" t="s">
        <v>47</v>
      </c>
      <c r="AB1336" s="103" t="s">
        <v>171</v>
      </c>
      <c r="AC1336" s="104" t="s">
        <v>172</v>
      </c>
    </row>
    <row r="1337" spans="1:29" ht="25.5" customHeight="1" x14ac:dyDescent="0.35">
      <c r="A1337" s="188"/>
      <c r="B1337" s="190"/>
      <c r="C1337" s="99" t="str">
        <f>IF(B1337="","",IF(NOT(ISNUMBER(B1337)),"DATA_PC invalida",IF(AND(ISNUMBER(parametros!$C$2),ISNUMBER(parametros!$D$2),B1337&gt;=parametros!$C$2,B1337&lt;=parametros!$D$2),"C0",IF(AND(ISNUMBER(parametros!$C$3),ISNUMBER(parametros!$D$3),B1337&gt;=parametros!$C$3,B1337&lt;=parametros!$D$3),"C1",IF(AND(ISNUMBER(parametros!$C$4),ISNUMBER(parametros!$D$4),B1337&gt;=parametros!$C$4,B1337&lt;=parametros!$D$4),"C2",IF(AND(ISNUMBER(parametros!$C$5),ISNUMBER(parametros!$D$5),B1337&gt;=parametros!$C$5,B1337&lt;=parametros!$D$5),"C3",IF(AND(ISNUMBER(parametros!$C$6),ISNUMBER(parametros!$D$6),B1337&gt;=parametros!$C$6,B1337&lt;=parametros!$D$6),"C4","Fora dos ciclos")))))))</f>
        <v/>
      </c>
      <c r="D1337" s="100"/>
      <c r="E1337" s="78" t="str">
        <f>IF(C1337="","",IFERROR(VLOOKUP(C1337,parametros!$A$11:$E$15,5,0),""))</f>
        <v/>
      </c>
      <c r="F1337" s="79" t="str">
        <f t="shared" si="102"/>
        <v/>
      </c>
      <c r="G1337" s="101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8"/>
      <c r="U1337" s="218" t="str">
        <f t="shared" si="106"/>
        <v/>
      </c>
      <c r="V1337" s="216" t="s">
        <v>47</v>
      </c>
      <c r="W1337" s="102" t="s">
        <v>167</v>
      </c>
      <c r="X1337" s="102" t="s">
        <v>168</v>
      </c>
      <c r="Y1337" s="103" t="s">
        <v>169</v>
      </c>
      <c r="Z1337" s="103" t="s">
        <v>170</v>
      </c>
      <c r="AA1337" s="103" t="s">
        <v>47</v>
      </c>
      <c r="AB1337" s="103" t="s">
        <v>171</v>
      </c>
      <c r="AC1337" s="104" t="s">
        <v>172</v>
      </c>
    </row>
    <row r="1338" spans="1:29" ht="25.5" customHeight="1" x14ac:dyDescent="0.35">
      <c r="A1338" s="188"/>
      <c r="B1338" s="190"/>
      <c r="C1338" s="99" t="str">
        <f>IF(B1338="","",IF(NOT(ISNUMBER(B1338)),"DATA_PC invalida",IF(AND(ISNUMBER(parametros!$C$2),ISNUMBER(parametros!$D$2),B1338&gt;=parametros!$C$2,B1338&lt;=parametros!$D$2),"C0",IF(AND(ISNUMBER(parametros!$C$3),ISNUMBER(parametros!$D$3),B1338&gt;=parametros!$C$3,B1338&lt;=parametros!$D$3),"C1",IF(AND(ISNUMBER(parametros!$C$4),ISNUMBER(parametros!$D$4),B1338&gt;=parametros!$C$4,B1338&lt;=parametros!$D$4),"C2",IF(AND(ISNUMBER(parametros!$C$5),ISNUMBER(parametros!$D$5),B1338&gt;=parametros!$C$5,B1338&lt;=parametros!$D$5),"C3",IF(AND(ISNUMBER(parametros!$C$6),ISNUMBER(parametros!$D$6),B1338&gt;=parametros!$C$6,B1338&lt;=parametros!$D$6),"C4","Fora dos ciclos")))))))</f>
        <v/>
      </c>
      <c r="D1338" s="100"/>
      <c r="E1338" s="78" t="str">
        <f>IF(C1338="","",IFERROR(VLOOKUP(C1338,parametros!$A$11:$E$15,5,0),""))</f>
        <v/>
      </c>
      <c r="F1338" s="79" t="str">
        <f t="shared" si="102"/>
        <v/>
      </c>
      <c r="G1338" s="101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8"/>
      <c r="U1338" s="218" t="str">
        <f t="shared" si="106"/>
        <v/>
      </c>
      <c r="V1338" s="216" t="s">
        <v>47</v>
      </c>
      <c r="W1338" s="102" t="s">
        <v>167</v>
      </c>
      <c r="X1338" s="102" t="s">
        <v>168</v>
      </c>
      <c r="Y1338" s="103" t="s">
        <v>169</v>
      </c>
      <c r="Z1338" s="103" t="s">
        <v>170</v>
      </c>
      <c r="AA1338" s="103" t="s">
        <v>47</v>
      </c>
      <c r="AB1338" s="103" t="s">
        <v>171</v>
      </c>
      <c r="AC1338" s="104" t="s">
        <v>172</v>
      </c>
    </row>
    <row r="1339" spans="1:29" ht="25.5" customHeight="1" x14ac:dyDescent="0.35">
      <c r="A1339" s="188"/>
      <c r="B1339" s="190"/>
      <c r="C1339" s="99" t="str">
        <f>IF(B1339="","",IF(NOT(ISNUMBER(B1339)),"DATA_PC invalida",IF(AND(ISNUMBER(parametros!$C$2),ISNUMBER(parametros!$D$2),B1339&gt;=parametros!$C$2,B1339&lt;=parametros!$D$2),"C0",IF(AND(ISNUMBER(parametros!$C$3),ISNUMBER(parametros!$D$3),B1339&gt;=parametros!$C$3,B1339&lt;=parametros!$D$3),"C1",IF(AND(ISNUMBER(parametros!$C$4),ISNUMBER(parametros!$D$4),B1339&gt;=parametros!$C$4,B1339&lt;=parametros!$D$4),"C2",IF(AND(ISNUMBER(parametros!$C$5),ISNUMBER(parametros!$D$5),B1339&gt;=parametros!$C$5,B1339&lt;=parametros!$D$5),"C3",IF(AND(ISNUMBER(parametros!$C$6),ISNUMBER(parametros!$D$6),B1339&gt;=parametros!$C$6,B1339&lt;=parametros!$D$6),"C4","Fora dos ciclos")))))))</f>
        <v/>
      </c>
      <c r="D1339" s="100"/>
      <c r="E1339" s="78" t="str">
        <f>IF(C1339="","",IFERROR(VLOOKUP(C1339,parametros!$A$11:$E$15,5,0),""))</f>
        <v/>
      </c>
      <c r="F1339" s="79" t="str">
        <f t="shared" si="102"/>
        <v/>
      </c>
      <c r="G1339" s="101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8"/>
      <c r="U1339" s="218" t="str">
        <f t="shared" si="106"/>
        <v/>
      </c>
      <c r="V1339" s="216" t="s">
        <v>47</v>
      </c>
      <c r="W1339" s="102" t="s">
        <v>167</v>
      </c>
      <c r="X1339" s="102" t="s">
        <v>168</v>
      </c>
      <c r="Y1339" s="103" t="s">
        <v>169</v>
      </c>
      <c r="Z1339" s="103" t="s">
        <v>170</v>
      </c>
      <c r="AA1339" s="103" t="s">
        <v>47</v>
      </c>
      <c r="AB1339" s="103" t="s">
        <v>171</v>
      </c>
      <c r="AC1339" s="104" t="s">
        <v>172</v>
      </c>
    </row>
    <row r="1340" spans="1:29" ht="25.5" customHeight="1" x14ac:dyDescent="0.35">
      <c r="A1340" s="188"/>
      <c r="B1340" s="190"/>
      <c r="C1340" s="99" t="str">
        <f>IF(B1340="","",IF(NOT(ISNUMBER(B1340)),"DATA_PC invalida",IF(AND(ISNUMBER(parametros!$C$2),ISNUMBER(parametros!$D$2),B1340&gt;=parametros!$C$2,B1340&lt;=parametros!$D$2),"C0",IF(AND(ISNUMBER(parametros!$C$3),ISNUMBER(parametros!$D$3),B1340&gt;=parametros!$C$3,B1340&lt;=parametros!$D$3),"C1",IF(AND(ISNUMBER(parametros!$C$4),ISNUMBER(parametros!$D$4),B1340&gt;=parametros!$C$4,B1340&lt;=parametros!$D$4),"C2",IF(AND(ISNUMBER(parametros!$C$5),ISNUMBER(parametros!$D$5),B1340&gt;=parametros!$C$5,B1340&lt;=parametros!$D$5),"C3",IF(AND(ISNUMBER(parametros!$C$6),ISNUMBER(parametros!$D$6),B1340&gt;=parametros!$C$6,B1340&lt;=parametros!$D$6),"C4","Fora dos ciclos")))))))</f>
        <v/>
      </c>
      <c r="D1340" s="100"/>
      <c r="E1340" s="78" t="str">
        <f>IF(C1340="","",IFERROR(VLOOKUP(C1340,parametros!$A$11:$E$15,5,0),""))</f>
        <v/>
      </c>
      <c r="F1340" s="79" t="str">
        <f t="shared" si="102"/>
        <v/>
      </c>
      <c r="G1340" s="101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8"/>
      <c r="U1340" s="218" t="str">
        <f t="shared" si="106"/>
        <v/>
      </c>
      <c r="V1340" s="216" t="s">
        <v>47</v>
      </c>
      <c r="W1340" s="102" t="s">
        <v>167</v>
      </c>
      <c r="X1340" s="102" t="s">
        <v>168</v>
      </c>
      <c r="Y1340" s="103" t="s">
        <v>169</v>
      </c>
      <c r="Z1340" s="103" t="s">
        <v>170</v>
      </c>
      <c r="AA1340" s="103" t="s">
        <v>47</v>
      </c>
      <c r="AB1340" s="103" t="s">
        <v>171</v>
      </c>
      <c r="AC1340" s="104" t="s">
        <v>172</v>
      </c>
    </row>
    <row r="1341" spans="1:29" ht="25.5" customHeight="1" x14ac:dyDescent="0.35">
      <c r="A1341" s="188"/>
      <c r="B1341" s="190"/>
      <c r="C1341" s="99" t="str">
        <f>IF(B1341="","",IF(NOT(ISNUMBER(B1341)),"DATA_PC invalida",IF(AND(ISNUMBER(parametros!$C$2),ISNUMBER(parametros!$D$2),B1341&gt;=parametros!$C$2,B1341&lt;=parametros!$D$2),"C0",IF(AND(ISNUMBER(parametros!$C$3),ISNUMBER(parametros!$D$3),B1341&gt;=parametros!$C$3,B1341&lt;=parametros!$D$3),"C1",IF(AND(ISNUMBER(parametros!$C$4),ISNUMBER(parametros!$D$4),B1341&gt;=parametros!$C$4,B1341&lt;=parametros!$D$4),"C2",IF(AND(ISNUMBER(parametros!$C$5),ISNUMBER(parametros!$D$5),B1341&gt;=parametros!$C$5,B1341&lt;=parametros!$D$5),"C3",IF(AND(ISNUMBER(parametros!$C$6),ISNUMBER(parametros!$D$6),B1341&gt;=parametros!$C$6,B1341&lt;=parametros!$D$6),"C4","Fora dos ciclos")))))))</f>
        <v/>
      </c>
      <c r="D1341" s="100"/>
      <c r="E1341" s="78" t="str">
        <f>IF(C1341="","",IFERROR(VLOOKUP(C1341,parametros!$A$11:$E$15,5,0),""))</f>
        <v/>
      </c>
      <c r="F1341" s="79" t="str">
        <f t="shared" si="102"/>
        <v/>
      </c>
      <c r="G1341" s="101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8"/>
      <c r="U1341" s="218" t="str">
        <f t="shared" si="106"/>
        <v/>
      </c>
      <c r="V1341" s="216" t="s">
        <v>47</v>
      </c>
      <c r="W1341" s="102" t="s">
        <v>167</v>
      </c>
      <c r="X1341" s="102" t="s">
        <v>168</v>
      </c>
      <c r="Y1341" s="103" t="s">
        <v>169</v>
      </c>
      <c r="Z1341" s="103" t="s">
        <v>170</v>
      </c>
      <c r="AA1341" s="103" t="s">
        <v>47</v>
      </c>
      <c r="AB1341" s="103" t="s">
        <v>171</v>
      </c>
      <c r="AC1341" s="104" t="s">
        <v>172</v>
      </c>
    </row>
    <row r="1342" spans="1:29" ht="25.5" customHeight="1" x14ac:dyDescent="0.35">
      <c r="A1342" s="188"/>
      <c r="B1342" s="190"/>
      <c r="C1342" s="99" t="str">
        <f>IF(B1342="","",IF(NOT(ISNUMBER(B1342)),"DATA_PC invalida",IF(AND(ISNUMBER(parametros!$C$2),ISNUMBER(parametros!$D$2),B1342&gt;=parametros!$C$2,B1342&lt;=parametros!$D$2),"C0",IF(AND(ISNUMBER(parametros!$C$3),ISNUMBER(parametros!$D$3),B1342&gt;=parametros!$C$3,B1342&lt;=parametros!$D$3),"C1",IF(AND(ISNUMBER(parametros!$C$4),ISNUMBER(parametros!$D$4),B1342&gt;=parametros!$C$4,B1342&lt;=parametros!$D$4),"C2",IF(AND(ISNUMBER(parametros!$C$5),ISNUMBER(parametros!$D$5),B1342&gt;=parametros!$C$5,B1342&lt;=parametros!$D$5),"C3",IF(AND(ISNUMBER(parametros!$C$6),ISNUMBER(parametros!$D$6),B1342&gt;=parametros!$C$6,B1342&lt;=parametros!$D$6),"C4","Fora dos ciclos")))))))</f>
        <v/>
      </c>
      <c r="D1342" s="100"/>
      <c r="E1342" s="78" t="str">
        <f>IF(C1342="","",IFERROR(VLOOKUP(C1342,parametros!$A$11:$E$15,5,0),""))</f>
        <v/>
      </c>
      <c r="F1342" s="79" t="str">
        <f t="shared" si="102"/>
        <v/>
      </c>
      <c r="G1342" s="101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8"/>
      <c r="U1342" s="218" t="str">
        <f t="shared" si="106"/>
        <v/>
      </c>
      <c r="V1342" s="216" t="s">
        <v>47</v>
      </c>
      <c r="W1342" s="102" t="s">
        <v>167</v>
      </c>
      <c r="X1342" s="102" t="s">
        <v>168</v>
      </c>
      <c r="Y1342" s="103" t="s">
        <v>169</v>
      </c>
      <c r="Z1342" s="103" t="s">
        <v>170</v>
      </c>
      <c r="AA1342" s="103" t="s">
        <v>47</v>
      </c>
      <c r="AB1342" s="103" t="s">
        <v>171</v>
      </c>
      <c r="AC1342" s="104" t="s">
        <v>172</v>
      </c>
    </row>
    <row r="1343" spans="1:29" ht="25.5" customHeight="1" x14ac:dyDescent="0.35">
      <c r="A1343" s="188"/>
      <c r="B1343" s="190"/>
      <c r="C1343" s="99" t="str">
        <f>IF(B1343="","",IF(NOT(ISNUMBER(B1343)),"DATA_PC invalida",IF(AND(ISNUMBER(parametros!$C$2),ISNUMBER(parametros!$D$2),B1343&gt;=parametros!$C$2,B1343&lt;=parametros!$D$2),"C0",IF(AND(ISNUMBER(parametros!$C$3),ISNUMBER(parametros!$D$3),B1343&gt;=parametros!$C$3,B1343&lt;=parametros!$D$3),"C1",IF(AND(ISNUMBER(parametros!$C$4),ISNUMBER(parametros!$D$4),B1343&gt;=parametros!$C$4,B1343&lt;=parametros!$D$4),"C2",IF(AND(ISNUMBER(parametros!$C$5),ISNUMBER(parametros!$D$5),B1343&gt;=parametros!$C$5,B1343&lt;=parametros!$D$5),"C3",IF(AND(ISNUMBER(parametros!$C$6),ISNUMBER(parametros!$D$6),B1343&gt;=parametros!$C$6,B1343&lt;=parametros!$D$6),"C4","Fora dos ciclos")))))))</f>
        <v/>
      </c>
      <c r="D1343" s="100"/>
      <c r="E1343" s="78" t="str">
        <f>IF(C1343="","",IFERROR(VLOOKUP(C1343,parametros!$A$11:$E$15,5,0),""))</f>
        <v/>
      </c>
      <c r="F1343" s="79" t="str">
        <f t="shared" si="102"/>
        <v/>
      </c>
      <c r="G1343" s="101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8"/>
      <c r="U1343" s="218" t="str">
        <f t="shared" si="106"/>
        <v/>
      </c>
      <c r="V1343" s="216" t="s">
        <v>47</v>
      </c>
      <c r="W1343" s="102" t="s">
        <v>167</v>
      </c>
      <c r="X1343" s="102" t="s">
        <v>168</v>
      </c>
      <c r="Y1343" s="103" t="s">
        <v>169</v>
      </c>
      <c r="Z1343" s="103" t="s">
        <v>170</v>
      </c>
      <c r="AA1343" s="103" t="s">
        <v>47</v>
      </c>
      <c r="AB1343" s="103" t="s">
        <v>171</v>
      </c>
      <c r="AC1343" s="104" t="s">
        <v>172</v>
      </c>
    </row>
    <row r="1344" spans="1:29" ht="25.5" customHeight="1" x14ac:dyDescent="0.35">
      <c r="A1344" s="188"/>
      <c r="B1344" s="190"/>
      <c r="C1344" s="99" t="str">
        <f>IF(B1344="","",IF(NOT(ISNUMBER(B1344)),"DATA_PC invalida",IF(AND(ISNUMBER(parametros!$C$2),ISNUMBER(parametros!$D$2),B1344&gt;=parametros!$C$2,B1344&lt;=parametros!$D$2),"C0",IF(AND(ISNUMBER(parametros!$C$3),ISNUMBER(parametros!$D$3),B1344&gt;=parametros!$C$3,B1344&lt;=parametros!$D$3),"C1",IF(AND(ISNUMBER(parametros!$C$4),ISNUMBER(parametros!$D$4),B1344&gt;=parametros!$C$4,B1344&lt;=parametros!$D$4),"C2",IF(AND(ISNUMBER(parametros!$C$5),ISNUMBER(parametros!$D$5),B1344&gt;=parametros!$C$5,B1344&lt;=parametros!$D$5),"C3",IF(AND(ISNUMBER(parametros!$C$6),ISNUMBER(parametros!$D$6),B1344&gt;=parametros!$C$6,B1344&lt;=parametros!$D$6),"C4","Fora dos ciclos")))))))</f>
        <v/>
      </c>
      <c r="D1344" s="100"/>
      <c r="E1344" s="78" t="str">
        <f>IF(C1344="","",IFERROR(VLOOKUP(C1344,parametros!$A$11:$E$15,5,0),""))</f>
        <v/>
      </c>
      <c r="F1344" s="79" t="str">
        <f t="shared" si="102"/>
        <v/>
      </c>
      <c r="G1344" s="101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8"/>
      <c r="U1344" s="218" t="str">
        <f t="shared" si="106"/>
        <v/>
      </c>
      <c r="V1344" s="216" t="s">
        <v>47</v>
      </c>
      <c r="W1344" s="102" t="s">
        <v>167</v>
      </c>
      <c r="X1344" s="102" t="s">
        <v>168</v>
      </c>
      <c r="Y1344" s="103" t="s">
        <v>169</v>
      </c>
      <c r="Z1344" s="103" t="s">
        <v>170</v>
      </c>
      <c r="AA1344" s="103" t="s">
        <v>47</v>
      </c>
      <c r="AB1344" s="103" t="s">
        <v>171</v>
      </c>
      <c r="AC1344" s="104" t="s">
        <v>172</v>
      </c>
    </row>
    <row r="1345" spans="1:29" ht="25.5" customHeight="1" x14ac:dyDescent="0.35">
      <c r="A1345" s="188"/>
      <c r="B1345" s="190"/>
      <c r="C1345" s="99" t="str">
        <f>IF(B1345="","",IF(NOT(ISNUMBER(B1345)),"DATA_PC invalida",IF(AND(ISNUMBER(parametros!$C$2),ISNUMBER(parametros!$D$2),B1345&gt;=parametros!$C$2,B1345&lt;=parametros!$D$2),"C0",IF(AND(ISNUMBER(parametros!$C$3),ISNUMBER(parametros!$D$3),B1345&gt;=parametros!$C$3,B1345&lt;=parametros!$D$3),"C1",IF(AND(ISNUMBER(parametros!$C$4),ISNUMBER(parametros!$D$4),B1345&gt;=parametros!$C$4,B1345&lt;=parametros!$D$4),"C2",IF(AND(ISNUMBER(parametros!$C$5),ISNUMBER(parametros!$D$5),B1345&gt;=parametros!$C$5,B1345&lt;=parametros!$D$5),"C3",IF(AND(ISNUMBER(parametros!$C$6),ISNUMBER(parametros!$D$6),B1345&gt;=parametros!$C$6,B1345&lt;=parametros!$D$6),"C4","Fora dos ciclos")))))))</f>
        <v/>
      </c>
      <c r="D1345" s="100"/>
      <c r="E1345" s="78" t="str">
        <f>IF(C1345="","",IFERROR(VLOOKUP(C1345,parametros!$A$11:$E$15,5,0),""))</f>
        <v/>
      </c>
      <c r="F1345" s="79" t="str">
        <f t="shared" si="102"/>
        <v/>
      </c>
      <c r="G1345" s="101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8"/>
      <c r="U1345" s="218" t="str">
        <f t="shared" si="106"/>
        <v/>
      </c>
      <c r="V1345" s="216" t="s">
        <v>47</v>
      </c>
      <c r="W1345" s="102" t="s">
        <v>167</v>
      </c>
      <c r="X1345" s="102" t="s">
        <v>168</v>
      </c>
      <c r="Y1345" s="103" t="s">
        <v>169</v>
      </c>
      <c r="Z1345" s="103" t="s">
        <v>170</v>
      </c>
      <c r="AA1345" s="103" t="s">
        <v>47</v>
      </c>
      <c r="AB1345" s="103" t="s">
        <v>171</v>
      </c>
      <c r="AC1345" s="104" t="s">
        <v>172</v>
      </c>
    </row>
    <row r="1346" spans="1:29" ht="25.5" customHeight="1" x14ac:dyDescent="0.35">
      <c r="A1346" s="188"/>
      <c r="B1346" s="190"/>
      <c r="C1346" s="99" t="str">
        <f>IF(B1346="","",IF(NOT(ISNUMBER(B1346)),"DATA_PC invalida",IF(AND(ISNUMBER(parametros!$C$2),ISNUMBER(parametros!$D$2),B1346&gt;=parametros!$C$2,B1346&lt;=parametros!$D$2),"C0",IF(AND(ISNUMBER(parametros!$C$3),ISNUMBER(parametros!$D$3),B1346&gt;=parametros!$C$3,B1346&lt;=parametros!$D$3),"C1",IF(AND(ISNUMBER(parametros!$C$4),ISNUMBER(parametros!$D$4),B1346&gt;=parametros!$C$4,B1346&lt;=parametros!$D$4),"C2",IF(AND(ISNUMBER(parametros!$C$5),ISNUMBER(parametros!$D$5),B1346&gt;=parametros!$C$5,B1346&lt;=parametros!$D$5),"C3",IF(AND(ISNUMBER(parametros!$C$6),ISNUMBER(parametros!$D$6),B1346&gt;=parametros!$C$6,B1346&lt;=parametros!$D$6),"C4","Fora dos ciclos")))))))</f>
        <v/>
      </c>
      <c r="D1346" s="100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101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8"/>
      <c r="U1346" s="218" t="str">
        <f t="shared" ref="U1346:U1409" si="111">IF(OR($D1346="",$H1346=""),"",ROUND($D1346+$H1346,2))</f>
        <v/>
      </c>
      <c r="V1346" s="216" t="s">
        <v>47</v>
      </c>
      <c r="W1346" s="102" t="s">
        <v>167</v>
      </c>
      <c r="X1346" s="102" t="s">
        <v>168</v>
      </c>
      <c r="Y1346" s="103" t="s">
        <v>169</v>
      </c>
      <c r="Z1346" s="103" t="s">
        <v>170</v>
      </c>
      <c r="AA1346" s="103" t="s">
        <v>47</v>
      </c>
      <c r="AB1346" s="103" t="s">
        <v>171</v>
      </c>
      <c r="AC1346" s="104" t="s">
        <v>172</v>
      </c>
    </row>
    <row r="1347" spans="1:29" ht="25.5" customHeight="1" x14ac:dyDescent="0.35">
      <c r="A1347" s="188"/>
      <c r="B1347" s="190"/>
      <c r="C1347" s="99" t="str">
        <f>IF(B1347="","",IF(NOT(ISNUMBER(B1347)),"DATA_PC invalida",IF(AND(ISNUMBER(parametros!$C$2),ISNUMBER(parametros!$D$2),B1347&gt;=parametros!$C$2,B1347&lt;=parametros!$D$2),"C0",IF(AND(ISNUMBER(parametros!$C$3),ISNUMBER(parametros!$D$3),B1347&gt;=parametros!$C$3,B1347&lt;=parametros!$D$3),"C1",IF(AND(ISNUMBER(parametros!$C$4),ISNUMBER(parametros!$D$4),B1347&gt;=parametros!$C$4,B1347&lt;=parametros!$D$4),"C2",IF(AND(ISNUMBER(parametros!$C$5),ISNUMBER(parametros!$D$5),B1347&gt;=parametros!$C$5,B1347&lt;=parametros!$D$5),"C3",IF(AND(ISNUMBER(parametros!$C$6),ISNUMBER(parametros!$D$6),B1347&gt;=parametros!$C$6,B1347&lt;=parametros!$D$6),"C4","Fora dos ciclos")))))))</f>
        <v/>
      </c>
      <c r="D1347" s="100"/>
      <c r="E1347" s="78" t="str">
        <f>IF(C1347="","",IFERROR(VLOOKUP(C1347,parametros!$A$11:$E$15,5,0),""))</f>
        <v/>
      </c>
      <c r="F1347" s="79" t="str">
        <f t="shared" si="107"/>
        <v/>
      </c>
      <c r="G1347" s="101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8"/>
      <c r="U1347" s="218" t="str">
        <f t="shared" si="111"/>
        <v/>
      </c>
      <c r="V1347" s="216" t="s">
        <v>47</v>
      </c>
      <c r="W1347" s="102" t="s">
        <v>167</v>
      </c>
      <c r="X1347" s="102" t="s">
        <v>168</v>
      </c>
      <c r="Y1347" s="103" t="s">
        <v>169</v>
      </c>
      <c r="Z1347" s="103" t="s">
        <v>170</v>
      </c>
      <c r="AA1347" s="103" t="s">
        <v>47</v>
      </c>
      <c r="AB1347" s="103" t="s">
        <v>171</v>
      </c>
      <c r="AC1347" s="104" t="s">
        <v>172</v>
      </c>
    </row>
    <row r="1348" spans="1:29" ht="25.5" customHeight="1" x14ac:dyDescent="0.35">
      <c r="A1348" s="188"/>
      <c r="B1348" s="190"/>
      <c r="C1348" s="99" t="str">
        <f>IF(B1348="","",IF(NOT(ISNUMBER(B1348)),"DATA_PC invalida",IF(AND(ISNUMBER(parametros!$C$2),ISNUMBER(parametros!$D$2),B1348&gt;=parametros!$C$2,B1348&lt;=parametros!$D$2),"C0",IF(AND(ISNUMBER(parametros!$C$3),ISNUMBER(parametros!$D$3),B1348&gt;=parametros!$C$3,B1348&lt;=parametros!$D$3),"C1",IF(AND(ISNUMBER(parametros!$C$4),ISNUMBER(parametros!$D$4),B1348&gt;=parametros!$C$4,B1348&lt;=parametros!$D$4),"C2",IF(AND(ISNUMBER(parametros!$C$5),ISNUMBER(parametros!$D$5),B1348&gt;=parametros!$C$5,B1348&lt;=parametros!$D$5),"C3",IF(AND(ISNUMBER(parametros!$C$6),ISNUMBER(parametros!$D$6),B1348&gt;=parametros!$C$6,B1348&lt;=parametros!$D$6),"C4","Fora dos ciclos")))))))</f>
        <v/>
      </c>
      <c r="D1348" s="100"/>
      <c r="E1348" s="78" t="str">
        <f>IF(C1348="","",IFERROR(VLOOKUP(C1348,parametros!$A$11:$E$15,5,0),""))</f>
        <v/>
      </c>
      <c r="F1348" s="79" t="str">
        <f t="shared" si="107"/>
        <v/>
      </c>
      <c r="G1348" s="101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8"/>
      <c r="U1348" s="218" t="str">
        <f t="shared" si="111"/>
        <v/>
      </c>
      <c r="V1348" s="216" t="s">
        <v>47</v>
      </c>
      <c r="W1348" s="102" t="s">
        <v>167</v>
      </c>
      <c r="X1348" s="102" t="s">
        <v>168</v>
      </c>
      <c r="Y1348" s="103" t="s">
        <v>169</v>
      </c>
      <c r="Z1348" s="103" t="s">
        <v>170</v>
      </c>
      <c r="AA1348" s="103" t="s">
        <v>47</v>
      </c>
      <c r="AB1348" s="103" t="s">
        <v>171</v>
      </c>
      <c r="AC1348" s="104" t="s">
        <v>172</v>
      </c>
    </row>
    <row r="1349" spans="1:29" ht="25.5" customHeight="1" x14ac:dyDescent="0.35">
      <c r="A1349" s="188"/>
      <c r="B1349" s="190"/>
      <c r="C1349" s="99" t="str">
        <f>IF(B1349="","",IF(NOT(ISNUMBER(B1349)),"DATA_PC invalida",IF(AND(ISNUMBER(parametros!$C$2),ISNUMBER(parametros!$D$2),B1349&gt;=parametros!$C$2,B1349&lt;=parametros!$D$2),"C0",IF(AND(ISNUMBER(parametros!$C$3),ISNUMBER(parametros!$D$3),B1349&gt;=parametros!$C$3,B1349&lt;=parametros!$D$3),"C1",IF(AND(ISNUMBER(parametros!$C$4),ISNUMBER(parametros!$D$4),B1349&gt;=parametros!$C$4,B1349&lt;=parametros!$D$4),"C2",IF(AND(ISNUMBER(parametros!$C$5),ISNUMBER(parametros!$D$5),B1349&gt;=parametros!$C$5,B1349&lt;=parametros!$D$5),"C3",IF(AND(ISNUMBER(parametros!$C$6),ISNUMBER(parametros!$D$6),B1349&gt;=parametros!$C$6,B1349&lt;=parametros!$D$6),"C4","Fora dos ciclos")))))))</f>
        <v/>
      </c>
      <c r="D1349" s="100"/>
      <c r="E1349" s="78" t="str">
        <f>IF(C1349="","",IFERROR(VLOOKUP(C1349,parametros!$A$11:$E$15,5,0),""))</f>
        <v/>
      </c>
      <c r="F1349" s="79" t="str">
        <f t="shared" si="107"/>
        <v/>
      </c>
      <c r="G1349" s="101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8"/>
      <c r="U1349" s="218" t="str">
        <f t="shared" si="111"/>
        <v/>
      </c>
      <c r="V1349" s="216" t="s">
        <v>47</v>
      </c>
      <c r="W1349" s="102" t="s">
        <v>167</v>
      </c>
      <c r="X1349" s="102" t="s">
        <v>168</v>
      </c>
      <c r="Y1349" s="103" t="s">
        <v>169</v>
      </c>
      <c r="Z1349" s="103" t="s">
        <v>170</v>
      </c>
      <c r="AA1349" s="103" t="s">
        <v>47</v>
      </c>
      <c r="AB1349" s="103" t="s">
        <v>171</v>
      </c>
      <c r="AC1349" s="104" t="s">
        <v>172</v>
      </c>
    </row>
    <row r="1350" spans="1:29" ht="25.5" customHeight="1" x14ac:dyDescent="0.35">
      <c r="A1350" s="188"/>
      <c r="B1350" s="190"/>
      <c r="C1350" s="99" t="str">
        <f>IF(B1350="","",IF(NOT(ISNUMBER(B1350)),"DATA_PC invalida",IF(AND(ISNUMBER(parametros!$C$2),ISNUMBER(parametros!$D$2),B1350&gt;=parametros!$C$2,B1350&lt;=parametros!$D$2),"C0",IF(AND(ISNUMBER(parametros!$C$3),ISNUMBER(parametros!$D$3),B1350&gt;=parametros!$C$3,B1350&lt;=parametros!$D$3),"C1",IF(AND(ISNUMBER(parametros!$C$4),ISNUMBER(parametros!$D$4),B1350&gt;=parametros!$C$4,B1350&lt;=parametros!$D$4),"C2",IF(AND(ISNUMBER(parametros!$C$5),ISNUMBER(parametros!$D$5),B1350&gt;=parametros!$C$5,B1350&lt;=parametros!$D$5),"C3",IF(AND(ISNUMBER(parametros!$C$6),ISNUMBER(parametros!$D$6),B1350&gt;=parametros!$C$6,B1350&lt;=parametros!$D$6),"C4","Fora dos ciclos")))))))</f>
        <v/>
      </c>
      <c r="D1350" s="100"/>
      <c r="E1350" s="78" t="str">
        <f>IF(C1350="","",IFERROR(VLOOKUP(C1350,parametros!$A$11:$E$15,5,0),""))</f>
        <v/>
      </c>
      <c r="F1350" s="79" t="str">
        <f t="shared" si="107"/>
        <v/>
      </c>
      <c r="G1350" s="101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8"/>
      <c r="U1350" s="218" t="str">
        <f t="shared" si="111"/>
        <v/>
      </c>
      <c r="V1350" s="216" t="s">
        <v>47</v>
      </c>
      <c r="W1350" s="102" t="s">
        <v>167</v>
      </c>
      <c r="X1350" s="102" t="s">
        <v>168</v>
      </c>
      <c r="Y1350" s="103" t="s">
        <v>169</v>
      </c>
      <c r="Z1350" s="103" t="s">
        <v>170</v>
      </c>
      <c r="AA1350" s="103" t="s">
        <v>47</v>
      </c>
      <c r="AB1350" s="103" t="s">
        <v>171</v>
      </c>
      <c r="AC1350" s="104" t="s">
        <v>172</v>
      </c>
    </row>
    <row r="1351" spans="1:29" ht="25.5" customHeight="1" x14ac:dyDescent="0.35">
      <c r="A1351" s="188"/>
      <c r="B1351" s="190"/>
      <c r="C1351" s="99" t="str">
        <f>IF(B1351="","",IF(NOT(ISNUMBER(B1351)),"DATA_PC invalida",IF(AND(ISNUMBER(parametros!$C$2),ISNUMBER(parametros!$D$2),B1351&gt;=parametros!$C$2,B1351&lt;=parametros!$D$2),"C0",IF(AND(ISNUMBER(parametros!$C$3),ISNUMBER(parametros!$D$3),B1351&gt;=parametros!$C$3,B1351&lt;=parametros!$D$3),"C1",IF(AND(ISNUMBER(parametros!$C$4),ISNUMBER(parametros!$D$4),B1351&gt;=parametros!$C$4,B1351&lt;=parametros!$D$4),"C2",IF(AND(ISNUMBER(parametros!$C$5),ISNUMBER(parametros!$D$5),B1351&gt;=parametros!$C$5,B1351&lt;=parametros!$D$5),"C3",IF(AND(ISNUMBER(parametros!$C$6),ISNUMBER(parametros!$D$6),B1351&gt;=parametros!$C$6,B1351&lt;=parametros!$D$6),"C4","Fora dos ciclos")))))))</f>
        <v/>
      </c>
      <c r="D1351" s="100"/>
      <c r="E1351" s="78" t="str">
        <f>IF(C1351="","",IFERROR(VLOOKUP(C1351,parametros!$A$11:$E$15,5,0),""))</f>
        <v/>
      </c>
      <c r="F1351" s="79" t="str">
        <f t="shared" si="107"/>
        <v/>
      </c>
      <c r="G1351" s="101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8"/>
      <c r="U1351" s="218" t="str">
        <f t="shared" si="111"/>
        <v/>
      </c>
      <c r="V1351" s="216" t="s">
        <v>47</v>
      </c>
      <c r="W1351" s="102" t="s">
        <v>167</v>
      </c>
      <c r="X1351" s="102" t="s">
        <v>168</v>
      </c>
      <c r="Y1351" s="103" t="s">
        <v>169</v>
      </c>
      <c r="Z1351" s="103" t="s">
        <v>170</v>
      </c>
      <c r="AA1351" s="103" t="s">
        <v>47</v>
      </c>
      <c r="AB1351" s="103" t="s">
        <v>171</v>
      </c>
      <c r="AC1351" s="104" t="s">
        <v>172</v>
      </c>
    </row>
    <row r="1352" spans="1:29" ht="25.5" customHeight="1" x14ac:dyDescent="0.35">
      <c r="A1352" s="188"/>
      <c r="B1352" s="190"/>
      <c r="C1352" s="99" t="str">
        <f>IF(B1352="","",IF(NOT(ISNUMBER(B1352)),"DATA_PC invalida",IF(AND(ISNUMBER(parametros!$C$2),ISNUMBER(parametros!$D$2),B1352&gt;=parametros!$C$2,B1352&lt;=parametros!$D$2),"C0",IF(AND(ISNUMBER(parametros!$C$3),ISNUMBER(parametros!$D$3),B1352&gt;=parametros!$C$3,B1352&lt;=parametros!$D$3),"C1",IF(AND(ISNUMBER(parametros!$C$4),ISNUMBER(parametros!$D$4),B1352&gt;=parametros!$C$4,B1352&lt;=parametros!$D$4),"C2",IF(AND(ISNUMBER(parametros!$C$5),ISNUMBER(parametros!$D$5),B1352&gt;=parametros!$C$5,B1352&lt;=parametros!$D$5),"C3",IF(AND(ISNUMBER(parametros!$C$6),ISNUMBER(parametros!$D$6),B1352&gt;=parametros!$C$6,B1352&lt;=parametros!$D$6),"C4","Fora dos ciclos")))))))</f>
        <v/>
      </c>
      <c r="D1352" s="100"/>
      <c r="E1352" s="78" t="str">
        <f>IF(C1352="","",IFERROR(VLOOKUP(C1352,parametros!$A$11:$E$15,5,0),""))</f>
        <v/>
      </c>
      <c r="F1352" s="79" t="str">
        <f t="shared" si="107"/>
        <v/>
      </c>
      <c r="G1352" s="101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8"/>
      <c r="U1352" s="218" t="str">
        <f t="shared" si="111"/>
        <v/>
      </c>
      <c r="V1352" s="216" t="s">
        <v>47</v>
      </c>
      <c r="W1352" s="102" t="s">
        <v>167</v>
      </c>
      <c r="X1352" s="102" t="s">
        <v>168</v>
      </c>
      <c r="Y1352" s="103" t="s">
        <v>169</v>
      </c>
      <c r="Z1352" s="103" t="s">
        <v>170</v>
      </c>
      <c r="AA1352" s="103" t="s">
        <v>47</v>
      </c>
      <c r="AB1352" s="103" t="s">
        <v>171</v>
      </c>
      <c r="AC1352" s="104" t="s">
        <v>172</v>
      </c>
    </row>
    <row r="1353" spans="1:29" ht="25.5" customHeight="1" x14ac:dyDescent="0.35">
      <c r="A1353" s="188"/>
      <c r="B1353" s="190"/>
      <c r="C1353" s="99" t="str">
        <f>IF(B1353="","",IF(NOT(ISNUMBER(B1353)),"DATA_PC invalida",IF(AND(ISNUMBER(parametros!$C$2),ISNUMBER(parametros!$D$2),B1353&gt;=parametros!$C$2,B1353&lt;=parametros!$D$2),"C0",IF(AND(ISNUMBER(parametros!$C$3),ISNUMBER(parametros!$D$3),B1353&gt;=parametros!$C$3,B1353&lt;=parametros!$D$3),"C1",IF(AND(ISNUMBER(parametros!$C$4),ISNUMBER(parametros!$D$4),B1353&gt;=parametros!$C$4,B1353&lt;=parametros!$D$4),"C2",IF(AND(ISNUMBER(parametros!$C$5),ISNUMBER(parametros!$D$5),B1353&gt;=parametros!$C$5,B1353&lt;=parametros!$D$5),"C3",IF(AND(ISNUMBER(parametros!$C$6),ISNUMBER(parametros!$D$6),B1353&gt;=parametros!$C$6,B1353&lt;=parametros!$D$6),"C4","Fora dos ciclos")))))))</f>
        <v/>
      </c>
      <c r="D1353" s="100"/>
      <c r="E1353" s="78" t="str">
        <f>IF(C1353="","",IFERROR(VLOOKUP(C1353,parametros!$A$11:$E$15,5,0),""))</f>
        <v/>
      </c>
      <c r="F1353" s="79" t="str">
        <f t="shared" si="107"/>
        <v/>
      </c>
      <c r="G1353" s="101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8"/>
      <c r="U1353" s="218" t="str">
        <f t="shared" si="111"/>
        <v/>
      </c>
      <c r="V1353" s="216" t="s">
        <v>47</v>
      </c>
      <c r="W1353" s="102" t="s">
        <v>167</v>
      </c>
      <c r="X1353" s="102" t="s">
        <v>168</v>
      </c>
      <c r="Y1353" s="103" t="s">
        <v>169</v>
      </c>
      <c r="Z1353" s="103" t="s">
        <v>170</v>
      </c>
      <c r="AA1353" s="103" t="s">
        <v>47</v>
      </c>
      <c r="AB1353" s="103" t="s">
        <v>171</v>
      </c>
      <c r="AC1353" s="104" t="s">
        <v>172</v>
      </c>
    </row>
    <row r="1354" spans="1:29" ht="25.5" customHeight="1" x14ac:dyDescent="0.35">
      <c r="A1354" s="188"/>
      <c r="B1354" s="190"/>
      <c r="C1354" s="99" t="str">
        <f>IF(B1354="","",IF(NOT(ISNUMBER(B1354)),"DATA_PC invalida",IF(AND(ISNUMBER(parametros!$C$2),ISNUMBER(parametros!$D$2),B1354&gt;=parametros!$C$2,B1354&lt;=parametros!$D$2),"C0",IF(AND(ISNUMBER(parametros!$C$3),ISNUMBER(parametros!$D$3),B1354&gt;=parametros!$C$3,B1354&lt;=parametros!$D$3),"C1",IF(AND(ISNUMBER(parametros!$C$4),ISNUMBER(parametros!$D$4),B1354&gt;=parametros!$C$4,B1354&lt;=parametros!$D$4),"C2",IF(AND(ISNUMBER(parametros!$C$5),ISNUMBER(parametros!$D$5),B1354&gt;=parametros!$C$5,B1354&lt;=parametros!$D$5),"C3",IF(AND(ISNUMBER(parametros!$C$6),ISNUMBER(parametros!$D$6),B1354&gt;=parametros!$C$6,B1354&lt;=parametros!$D$6),"C4","Fora dos ciclos")))))))</f>
        <v/>
      </c>
      <c r="D1354" s="100"/>
      <c r="E1354" s="78" t="str">
        <f>IF(C1354="","",IFERROR(VLOOKUP(C1354,parametros!$A$11:$E$15,5,0),""))</f>
        <v/>
      </c>
      <c r="F1354" s="79" t="str">
        <f t="shared" si="107"/>
        <v/>
      </c>
      <c r="G1354" s="101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8"/>
      <c r="U1354" s="218" t="str">
        <f t="shared" si="111"/>
        <v/>
      </c>
      <c r="V1354" s="216" t="s">
        <v>47</v>
      </c>
      <c r="W1354" s="102" t="s">
        <v>167</v>
      </c>
      <c r="X1354" s="102" t="s">
        <v>168</v>
      </c>
      <c r="Y1354" s="103" t="s">
        <v>169</v>
      </c>
      <c r="Z1354" s="103" t="s">
        <v>170</v>
      </c>
      <c r="AA1354" s="103" t="s">
        <v>47</v>
      </c>
      <c r="AB1354" s="103" t="s">
        <v>171</v>
      </c>
      <c r="AC1354" s="104" t="s">
        <v>172</v>
      </c>
    </row>
    <row r="1355" spans="1:29" ht="25.5" customHeight="1" x14ac:dyDescent="0.35">
      <c r="A1355" s="188"/>
      <c r="B1355" s="190"/>
      <c r="C1355" s="99" t="str">
        <f>IF(B1355="","",IF(NOT(ISNUMBER(B1355)),"DATA_PC invalida",IF(AND(ISNUMBER(parametros!$C$2),ISNUMBER(parametros!$D$2),B1355&gt;=parametros!$C$2,B1355&lt;=parametros!$D$2),"C0",IF(AND(ISNUMBER(parametros!$C$3),ISNUMBER(parametros!$D$3),B1355&gt;=parametros!$C$3,B1355&lt;=parametros!$D$3),"C1",IF(AND(ISNUMBER(parametros!$C$4),ISNUMBER(parametros!$D$4),B1355&gt;=parametros!$C$4,B1355&lt;=parametros!$D$4),"C2",IF(AND(ISNUMBER(parametros!$C$5),ISNUMBER(parametros!$D$5),B1355&gt;=parametros!$C$5,B1355&lt;=parametros!$D$5),"C3",IF(AND(ISNUMBER(parametros!$C$6),ISNUMBER(parametros!$D$6),B1355&gt;=parametros!$C$6,B1355&lt;=parametros!$D$6),"C4","Fora dos ciclos")))))))</f>
        <v/>
      </c>
      <c r="D1355" s="100"/>
      <c r="E1355" s="78" t="str">
        <f>IF(C1355="","",IFERROR(VLOOKUP(C1355,parametros!$A$11:$E$15,5,0),""))</f>
        <v/>
      </c>
      <c r="F1355" s="79" t="str">
        <f t="shared" si="107"/>
        <v/>
      </c>
      <c r="G1355" s="101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8"/>
      <c r="U1355" s="218" t="str">
        <f t="shared" si="111"/>
        <v/>
      </c>
      <c r="V1355" s="216" t="s">
        <v>47</v>
      </c>
      <c r="W1355" s="102" t="s">
        <v>167</v>
      </c>
      <c r="X1355" s="102" t="s">
        <v>168</v>
      </c>
      <c r="Y1355" s="103" t="s">
        <v>169</v>
      </c>
      <c r="Z1355" s="103" t="s">
        <v>170</v>
      </c>
      <c r="AA1355" s="103" t="s">
        <v>47</v>
      </c>
      <c r="AB1355" s="103" t="s">
        <v>171</v>
      </c>
      <c r="AC1355" s="104" t="s">
        <v>172</v>
      </c>
    </row>
    <row r="1356" spans="1:29" ht="25.5" customHeight="1" x14ac:dyDescent="0.35">
      <c r="A1356" s="188"/>
      <c r="B1356" s="190"/>
      <c r="C1356" s="99" t="str">
        <f>IF(B1356="","",IF(NOT(ISNUMBER(B1356)),"DATA_PC invalida",IF(AND(ISNUMBER(parametros!$C$2),ISNUMBER(parametros!$D$2),B1356&gt;=parametros!$C$2,B1356&lt;=parametros!$D$2),"C0",IF(AND(ISNUMBER(parametros!$C$3),ISNUMBER(parametros!$D$3),B1356&gt;=parametros!$C$3,B1356&lt;=parametros!$D$3),"C1",IF(AND(ISNUMBER(parametros!$C$4),ISNUMBER(parametros!$D$4),B1356&gt;=parametros!$C$4,B1356&lt;=parametros!$D$4),"C2",IF(AND(ISNUMBER(parametros!$C$5),ISNUMBER(parametros!$D$5),B1356&gt;=parametros!$C$5,B1356&lt;=parametros!$D$5),"C3",IF(AND(ISNUMBER(parametros!$C$6),ISNUMBER(parametros!$D$6),B1356&gt;=parametros!$C$6,B1356&lt;=parametros!$D$6),"C4","Fora dos ciclos")))))))</f>
        <v/>
      </c>
      <c r="D1356" s="100"/>
      <c r="E1356" s="78" t="str">
        <f>IF(C1356="","",IFERROR(VLOOKUP(C1356,parametros!$A$11:$E$15,5,0),""))</f>
        <v/>
      </c>
      <c r="F1356" s="79" t="str">
        <f t="shared" si="107"/>
        <v/>
      </c>
      <c r="G1356" s="101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8"/>
      <c r="U1356" s="218" t="str">
        <f t="shared" si="111"/>
        <v/>
      </c>
      <c r="V1356" s="216" t="s">
        <v>47</v>
      </c>
      <c r="W1356" s="102" t="s">
        <v>167</v>
      </c>
      <c r="X1356" s="102" t="s">
        <v>168</v>
      </c>
      <c r="Y1356" s="103" t="s">
        <v>169</v>
      </c>
      <c r="Z1356" s="103" t="s">
        <v>170</v>
      </c>
      <c r="AA1356" s="103" t="s">
        <v>47</v>
      </c>
      <c r="AB1356" s="103" t="s">
        <v>171</v>
      </c>
      <c r="AC1356" s="104" t="s">
        <v>172</v>
      </c>
    </row>
    <row r="1357" spans="1:29" ht="25.5" customHeight="1" x14ac:dyDescent="0.35">
      <c r="A1357" s="188"/>
      <c r="B1357" s="190"/>
      <c r="C1357" s="99" t="str">
        <f>IF(B1357="","",IF(NOT(ISNUMBER(B1357)),"DATA_PC invalida",IF(AND(ISNUMBER(parametros!$C$2),ISNUMBER(parametros!$D$2),B1357&gt;=parametros!$C$2,B1357&lt;=parametros!$D$2),"C0",IF(AND(ISNUMBER(parametros!$C$3),ISNUMBER(parametros!$D$3),B1357&gt;=parametros!$C$3,B1357&lt;=parametros!$D$3),"C1",IF(AND(ISNUMBER(parametros!$C$4),ISNUMBER(parametros!$D$4),B1357&gt;=parametros!$C$4,B1357&lt;=parametros!$D$4),"C2",IF(AND(ISNUMBER(parametros!$C$5),ISNUMBER(parametros!$D$5),B1357&gt;=parametros!$C$5,B1357&lt;=parametros!$D$5),"C3",IF(AND(ISNUMBER(parametros!$C$6),ISNUMBER(parametros!$D$6),B1357&gt;=parametros!$C$6,B1357&lt;=parametros!$D$6),"C4","Fora dos ciclos")))))))</f>
        <v/>
      </c>
      <c r="D1357" s="100"/>
      <c r="E1357" s="78" t="str">
        <f>IF(C1357="","",IFERROR(VLOOKUP(C1357,parametros!$A$11:$E$15,5,0),""))</f>
        <v/>
      </c>
      <c r="F1357" s="79" t="str">
        <f t="shared" si="107"/>
        <v/>
      </c>
      <c r="G1357" s="101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8"/>
      <c r="U1357" s="218" t="str">
        <f t="shared" si="111"/>
        <v/>
      </c>
      <c r="V1357" s="216" t="s">
        <v>47</v>
      </c>
      <c r="W1357" s="102" t="s">
        <v>167</v>
      </c>
      <c r="X1357" s="102" t="s">
        <v>168</v>
      </c>
      <c r="Y1357" s="103" t="s">
        <v>169</v>
      </c>
      <c r="Z1357" s="103" t="s">
        <v>170</v>
      </c>
      <c r="AA1357" s="103" t="s">
        <v>47</v>
      </c>
      <c r="AB1357" s="103" t="s">
        <v>171</v>
      </c>
      <c r="AC1357" s="104" t="s">
        <v>172</v>
      </c>
    </row>
    <row r="1358" spans="1:29" ht="25.5" customHeight="1" x14ac:dyDescent="0.35">
      <c r="A1358" s="188"/>
      <c r="B1358" s="190"/>
      <c r="C1358" s="99" t="str">
        <f>IF(B1358="","",IF(NOT(ISNUMBER(B1358)),"DATA_PC invalida",IF(AND(ISNUMBER(parametros!$C$2),ISNUMBER(parametros!$D$2),B1358&gt;=parametros!$C$2,B1358&lt;=parametros!$D$2),"C0",IF(AND(ISNUMBER(parametros!$C$3),ISNUMBER(parametros!$D$3),B1358&gt;=parametros!$C$3,B1358&lt;=parametros!$D$3),"C1",IF(AND(ISNUMBER(parametros!$C$4),ISNUMBER(parametros!$D$4),B1358&gt;=parametros!$C$4,B1358&lt;=parametros!$D$4),"C2",IF(AND(ISNUMBER(parametros!$C$5),ISNUMBER(parametros!$D$5),B1358&gt;=parametros!$C$5,B1358&lt;=parametros!$D$5),"C3",IF(AND(ISNUMBER(parametros!$C$6),ISNUMBER(parametros!$D$6),B1358&gt;=parametros!$C$6,B1358&lt;=parametros!$D$6),"C4","Fora dos ciclos")))))))</f>
        <v/>
      </c>
      <c r="D1358" s="100"/>
      <c r="E1358" s="78" t="str">
        <f>IF(C1358="","",IFERROR(VLOOKUP(C1358,parametros!$A$11:$E$15,5,0),""))</f>
        <v/>
      </c>
      <c r="F1358" s="79" t="str">
        <f t="shared" si="107"/>
        <v/>
      </c>
      <c r="G1358" s="101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8"/>
      <c r="U1358" s="218" t="str">
        <f t="shared" si="111"/>
        <v/>
      </c>
      <c r="V1358" s="216" t="s">
        <v>47</v>
      </c>
      <c r="W1358" s="102" t="s">
        <v>167</v>
      </c>
      <c r="X1358" s="102" t="s">
        <v>168</v>
      </c>
      <c r="Y1358" s="103" t="s">
        <v>169</v>
      </c>
      <c r="Z1358" s="103" t="s">
        <v>170</v>
      </c>
      <c r="AA1358" s="103" t="s">
        <v>47</v>
      </c>
      <c r="AB1358" s="103" t="s">
        <v>171</v>
      </c>
      <c r="AC1358" s="104" t="s">
        <v>172</v>
      </c>
    </row>
    <row r="1359" spans="1:29" ht="25.5" customHeight="1" x14ac:dyDescent="0.35">
      <c r="A1359" s="188"/>
      <c r="B1359" s="190"/>
      <c r="C1359" s="99" t="str">
        <f>IF(B1359="","",IF(NOT(ISNUMBER(B1359)),"DATA_PC invalida",IF(AND(ISNUMBER(parametros!$C$2),ISNUMBER(parametros!$D$2),B1359&gt;=parametros!$C$2,B1359&lt;=parametros!$D$2),"C0",IF(AND(ISNUMBER(parametros!$C$3),ISNUMBER(parametros!$D$3),B1359&gt;=parametros!$C$3,B1359&lt;=parametros!$D$3),"C1",IF(AND(ISNUMBER(parametros!$C$4),ISNUMBER(parametros!$D$4),B1359&gt;=parametros!$C$4,B1359&lt;=parametros!$D$4),"C2",IF(AND(ISNUMBER(parametros!$C$5),ISNUMBER(parametros!$D$5),B1359&gt;=parametros!$C$5,B1359&lt;=parametros!$D$5),"C3",IF(AND(ISNUMBER(parametros!$C$6),ISNUMBER(parametros!$D$6),B1359&gt;=parametros!$C$6,B1359&lt;=parametros!$D$6),"C4","Fora dos ciclos")))))))</f>
        <v/>
      </c>
      <c r="D1359" s="100"/>
      <c r="E1359" s="78" t="str">
        <f>IF(C1359="","",IFERROR(VLOOKUP(C1359,parametros!$A$11:$E$15,5,0),""))</f>
        <v/>
      </c>
      <c r="F1359" s="79" t="str">
        <f t="shared" si="107"/>
        <v/>
      </c>
      <c r="G1359" s="101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8"/>
      <c r="U1359" s="218" t="str">
        <f t="shared" si="111"/>
        <v/>
      </c>
      <c r="V1359" s="216" t="s">
        <v>47</v>
      </c>
      <c r="W1359" s="102" t="s">
        <v>167</v>
      </c>
      <c r="X1359" s="102" t="s">
        <v>168</v>
      </c>
      <c r="Y1359" s="103" t="s">
        <v>169</v>
      </c>
      <c r="Z1359" s="103" t="s">
        <v>170</v>
      </c>
      <c r="AA1359" s="103" t="s">
        <v>47</v>
      </c>
      <c r="AB1359" s="103" t="s">
        <v>171</v>
      </c>
      <c r="AC1359" s="104" t="s">
        <v>172</v>
      </c>
    </row>
    <row r="1360" spans="1:29" ht="25.5" customHeight="1" x14ac:dyDescent="0.35">
      <c r="A1360" s="188"/>
      <c r="B1360" s="190"/>
      <c r="C1360" s="99" t="str">
        <f>IF(B1360="","",IF(NOT(ISNUMBER(B1360)),"DATA_PC invalida",IF(AND(ISNUMBER(parametros!$C$2),ISNUMBER(parametros!$D$2),B1360&gt;=parametros!$C$2,B1360&lt;=parametros!$D$2),"C0",IF(AND(ISNUMBER(parametros!$C$3),ISNUMBER(parametros!$D$3),B1360&gt;=parametros!$C$3,B1360&lt;=parametros!$D$3),"C1",IF(AND(ISNUMBER(parametros!$C$4),ISNUMBER(parametros!$D$4),B1360&gt;=parametros!$C$4,B1360&lt;=parametros!$D$4),"C2",IF(AND(ISNUMBER(parametros!$C$5),ISNUMBER(parametros!$D$5),B1360&gt;=parametros!$C$5,B1360&lt;=parametros!$D$5),"C3",IF(AND(ISNUMBER(parametros!$C$6),ISNUMBER(parametros!$D$6),B1360&gt;=parametros!$C$6,B1360&lt;=parametros!$D$6),"C4","Fora dos ciclos")))))))</f>
        <v/>
      </c>
      <c r="D1360" s="100"/>
      <c r="E1360" s="78" t="str">
        <f>IF(C1360="","",IFERROR(VLOOKUP(C1360,parametros!$A$11:$E$15,5,0),""))</f>
        <v/>
      </c>
      <c r="F1360" s="79" t="str">
        <f t="shared" si="107"/>
        <v/>
      </c>
      <c r="G1360" s="101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8"/>
      <c r="U1360" s="218" t="str">
        <f t="shared" si="111"/>
        <v/>
      </c>
      <c r="V1360" s="216" t="s">
        <v>47</v>
      </c>
      <c r="W1360" s="102" t="s">
        <v>167</v>
      </c>
      <c r="X1360" s="102" t="s">
        <v>168</v>
      </c>
      <c r="Y1360" s="103" t="s">
        <v>169</v>
      </c>
      <c r="Z1360" s="103" t="s">
        <v>170</v>
      </c>
      <c r="AA1360" s="103" t="s">
        <v>47</v>
      </c>
      <c r="AB1360" s="103" t="s">
        <v>171</v>
      </c>
      <c r="AC1360" s="104" t="s">
        <v>172</v>
      </c>
    </row>
    <row r="1361" spans="1:29" ht="25.5" customHeight="1" x14ac:dyDescent="0.35">
      <c r="A1361" s="188"/>
      <c r="B1361" s="190"/>
      <c r="C1361" s="99" t="str">
        <f>IF(B1361="","",IF(NOT(ISNUMBER(B1361)),"DATA_PC invalida",IF(AND(ISNUMBER(parametros!$C$2),ISNUMBER(parametros!$D$2),B1361&gt;=parametros!$C$2,B1361&lt;=parametros!$D$2),"C0",IF(AND(ISNUMBER(parametros!$C$3),ISNUMBER(parametros!$D$3),B1361&gt;=parametros!$C$3,B1361&lt;=parametros!$D$3),"C1",IF(AND(ISNUMBER(parametros!$C$4),ISNUMBER(parametros!$D$4),B1361&gt;=parametros!$C$4,B1361&lt;=parametros!$D$4),"C2",IF(AND(ISNUMBER(parametros!$C$5),ISNUMBER(parametros!$D$5),B1361&gt;=parametros!$C$5,B1361&lt;=parametros!$D$5),"C3",IF(AND(ISNUMBER(parametros!$C$6),ISNUMBER(parametros!$D$6),B1361&gt;=parametros!$C$6,B1361&lt;=parametros!$D$6),"C4","Fora dos ciclos")))))))</f>
        <v/>
      </c>
      <c r="D1361" s="100"/>
      <c r="E1361" s="78" t="str">
        <f>IF(C1361="","",IFERROR(VLOOKUP(C1361,parametros!$A$11:$E$15,5,0),""))</f>
        <v/>
      </c>
      <c r="F1361" s="79" t="str">
        <f t="shared" si="107"/>
        <v/>
      </c>
      <c r="G1361" s="101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8"/>
      <c r="U1361" s="218" t="str">
        <f t="shared" si="111"/>
        <v/>
      </c>
      <c r="V1361" s="216" t="s">
        <v>47</v>
      </c>
      <c r="W1361" s="102" t="s">
        <v>167</v>
      </c>
      <c r="X1361" s="102" t="s">
        <v>168</v>
      </c>
      <c r="Y1361" s="103" t="s">
        <v>169</v>
      </c>
      <c r="Z1361" s="103" t="s">
        <v>170</v>
      </c>
      <c r="AA1361" s="103" t="s">
        <v>47</v>
      </c>
      <c r="AB1361" s="103" t="s">
        <v>171</v>
      </c>
      <c r="AC1361" s="104" t="s">
        <v>172</v>
      </c>
    </row>
    <row r="1362" spans="1:29" ht="25.5" customHeight="1" x14ac:dyDescent="0.35">
      <c r="A1362" s="188"/>
      <c r="B1362" s="190"/>
      <c r="C1362" s="99" t="str">
        <f>IF(B1362="","",IF(NOT(ISNUMBER(B1362)),"DATA_PC invalida",IF(AND(ISNUMBER(parametros!$C$2),ISNUMBER(parametros!$D$2),B1362&gt;=parametros!$C$2,B1362&lt;=parametros!$D$2),"C0",IF(AND(ISNUMBER(parametros!$C$3),ISNUMBER(parametros!$D$3),B1362&gt;=parametros!$C$3,B1362&lt;=parametros!$D$3),"C1",IF(AND(ISNUMBER(parametros!$C$4),ISNUMBER(parametros!$D$4),B1362&gt;=parametros!$C$4,B1362&lt;=parametros!$D$4),"C2",IF(AND(ISNUMBER(parametros!$C$5),ISNUMBER(parametros!$D$5),B1362&gt;=parametros!$C$5,B1362&lt;=parametros!$D$5),"C3",IF(AND(ISNUMBER(parametros!$C$6),ISNUMBER(parametros!$D$6),B1362&gt;=parametros!$C$6,B1362&lt;=parametros!$D$6),"C4","Fora dos ciclos")))))))</f>
        <v/>
      </c>
      <c r="D1362" s="100"/>
      <c r="E1362" s="78" t="str">
        <f>IF(C1362="","",IFERROR(VLOOKUP(C1362,parametros!$A$11:$E$15,5,0),""))</f>
        <v/>
      </c>
      <c r="F1362" s="79" t="str">
        <f t="shared" si="107"/>
        <v/>
      </c>
      <c r="G1362" s="101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8"/>
      <c r="U1362" s="218" t="str">
        <f t="shared" si="111"/>
        <v/>
      </c>
      <c r="V1362" s="216" t="s">
        <v>47</v>
      </c>
      <c r="W1362" s="102" t="s">
        <v>167</v>
      </c>
      <c r="X1362" s="102" t="s">
        <v>168</v>
      </c>
      <c r="Y1362" s="103" t="s">
        <v>169</v>
      </c>
      <c r="Z1362" s="103" t="s">
        <v>170</v>
      </c>
      <c r="AA1362" s="103" t="s">
        <v>47</v>
      </c>
      <c r="AB1362" s="103" t="s">
        <v>171</v>
      </c>
      <c r="AC1362" s="104" t="s">
        <v>172</v>
      </c>
    </row>
    <row r="1363" spans="1:29" ht="25.5" customHeight="1" x14ac:dyDescent="0.35">
      <c r="A1363" s="188"/>
      <c r="B1363" s="190"/>
      <c r="C1363" s="99" t="str">
        <f>IF(B1363="","",IF(NOT(ISNUMBER(B1363)),"DATA_PC invalida",IF(AND(ISNUMBER(parametros!$C$2),ISNUMBER(parametros!$D$2),B1363&gt;=parametros!$C$2,B1363&lt;=parametros!$D$2),"C0",IF(AND(ISNUMBER(parametros!$C$3),ISNUMBER(parametros!$D$3),B1363&gt;=parametros!$C$3,B1363&lt;=parametros!$D$3),"C1",IF(AND(ISNUMBER(parametros!$C$4),ISNUMBER(parametros!$D$4),B1363&gt;=parametros!$C$4,B1363&lt;=parametros!$D$4),"C2",IF(AND(ISNUMBER(parametros!$C$5),ISNUMBER(parametros!$D$5),B1363&gt;=parametros!$C$5,B1363&lt;=parametros!$D$5),"C3",IF(AND(ISNUMBER(parametros!$C$6),ISNUMBER(parametros!$D$6),B1363&gt;=parametros!$C$6,B1363&lt;=parametros!$D$6),"C4","Fora dos ciclos")))))))</f>
        <v/>
      </c>
      <c r="D1363" s="100"/>
      <c r="E1363" s="78" t="str">
        <f>IF(C1363="","",IFERROR(VLOOKUP(C1363,parametros!$A$11:$E$15,5,0),""))</f>
        <v/>
      </c>
      <c r="F1363" s="79" t="str">
        <f t="shared" si="107"/>
        <v/>
      </c>
      <c r="G1363" s="101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8"/>
      <c r="U1363" s="218" t="str">
        <f t="shared" si="111"/>
        <v/>
      </c>
      <c r="V1363" s="216" t="s">
        <v>47</v>
      </c>
      <c r="W1363" s="102" t="s">
        <v>167</v>
      </c>
      <c r="X1363" s="102" t="s">
        <v>168</v>
      </c>
      <c r="Y1363" s="103" t="s">
        <v>169</v>
      </c>
      <c r="Z1363" s="103" t="s">
        <v>170</v>
      </c>
      <c r="AA1363" s="103" t="s">
        <v>47</v>
      </c>
      <c r="AB1363" s="103" t="s">
        <v>171</v>
      </c>
      <c r="AC1363" s="104" t="s">
        <v>172</v>
      </c>
    </row>
    <row r="1364" spans="1:29" ht="25.5" customHeight="1" x14ac:dyDescent="0.35">
      <c r="A1364" s="188"/>
      <c r="B1364" s="190"/>
      <c r="C1364" s="99" t="str">
        <f>IF(B1364="","",IF(NOT(ISNUMBER(B1364)),"DATA_PC invalida",IF(AND(ISNUMBER(parametros!$C$2),ISNUMBER(parametros!$D$2),B1364&gt;=parametros!$C$2,B1364&lt;=parametros!$D$2),"C0",IF(AND(ISNUMBER(parametros!$C$3),ISNUMBER(parametros!$D$3),B1364&gt;=parametros!$C$3,B1364&lt;=parametros!$D$3),"C1",IF(AND(ISNUMBER(parametros!$C$4),ISNUMBER(parametros!$D$4),B1364&gt;=parametros!$C$4,B1364&lt;=parametros!$D$4),"C2",IF(AND(ISNUMBER(parametros!$C$5),ISNUMBER(parametros!$D$5),B1364&gt;=parametros!$C$5,B1364&lt;=parametros!$D$5),"C3",IF(AND(ISNUMBER(parametros!$C$6),ISNUMBER(parametros!$D$6),B1364&gt;=parametros!$C$6,B1364&lt;=parametros!$D$6),"C4","Fora dos ciclos")))))))</f>
        <v/>
      </c>
      <c r="D1364" s="100"/>
      <c r="E1364" s="78" t="str">
        <f>IF(C1364="","",IFERROR(VLOOKUP(C1364,parametros!$A$11:$E$15,5,0),""))</f>
        <v/>
      </c>
      <c r="F1364" s="79" t="str">
        <f t="shared" si="107"/>
        <v/>
      </c>
      <c r="G1364" s="101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8"/>
      <c r="U1364" s="218" t="str">
        <f t="shared" si="111"/>
        <v/>
      </c>
      <c r="V1364" s="216" t="s">
        <v>47</v>
      </c>
      <c r="W1364" s="102" t="s">
        <v>167</v>
      </c>
      <c r="X1364" s="102" t="s">
        <v>168</v>
      </c>
      <c r="Y1364" s="103" t="s">
        <v>169</v>
      </c>
      <c r="Z1364" s="103" t="s">
        <v>170</v>
      </c>
      <c r="AA1364" s="103" t="s">
        <v>47</v>
      </c>
      <c r="AB1364" s="103" t="s">
        <v>171</v>
      </c>
      <c r="AC1364" s="104" t="s">
        <v>172</v>
      </c>
    </row>
    <row r="1365" spans="1:29" ht="25.5" customHeight="1" x14ac:dyDescent="0.35">
      <c r="A1365" s="188"/>
      <c r="B1365" s="190"/>
      <c r="C1365" s="99" t="str">
        <f>IF(B1365="","",IF(NOT(ISNUMBER(B1365)),"DATA_PC invalida",IF(AND(ISNUMBER(parametros!$C$2),ISNUMBER(parametros!$D$2),B1365&gt;=parametros!$C$2,B1365&lt;=parametros!$D$2),"C0",IF(AND(ISNUMBER(parametros!$C$3),ISNUMBER(parametros!$D$3),B1365&gt;=parametros!$C$3,B1365&lt;=parametros!$D$3),"C1",IF(AND(ISNUMBER(parametros!$C$4),ISNUMBER(parametros!$D$4),B1365&gt;=parametros!$C$4,B1365&lt;=parametros!$D$4),"C2",IF(AND(ISNUMBER(parametros!$C$5),ISNUMBER(parametros!$D$5),B1365&gt;=parametros!$C$5,B1365&lt;=parametros!$D$5),"C3",IF(AND(ISNUMBER(parametros!$C$6),ISNUMBER(parametros!$D$6),B1365&gt;=parametros!$C$6,B1365&lt;=parametros!$D$6),"C4","Fora dos ciclos")))))))</f>
        <v/>
      </c>
      <c r="D1365" s="100"/>
      <c r="E1365" s="78" t="str">
        <f>IF(C1365="","",IFERROR(VLOOKUP(C1365,parametros!$A$11:$E$15,5,0),""))</f>
        <v/>
      </c>
      <c r="F1365" s="79" t="str">
        <f t="shared" si="107"/>
        <v/>
      </c>
      <c r="G1365" s="101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8"/>
      <c r="U1365" s="218" t="str">
        <f t="shared" si="111"/>
        <v/>
      </c>
      <c r="V1365" s="216" t="s">
        <v>47</v>
      </c>
      <c r="W1365" s="102" t="s">
        <v>167</v>
      </c>
      <c r="X1365" s="102" t="s">
        <v>168</v>
      </c>
      <c r="Y1365" s="103" t="s">
        <v>169</v>
      </c>
      <c r="Z1365" s="103" t="s">
        <v>170</v>
      </c>
      <c r="AA1365" s="103" t="s">
        <v>47</v>
      </c>
      <c r="AB1365" s="103" t="s">
        <v>171</v>
      </c>
      <c r="AC1365" s="104" t="s">
        <v>172</v>
      </c>
    </row>
    <row r="1366" spans="1:29" ht="25.5" customHeight="1" x14ac:dyDescent="0.35">
      <c r="A1366" s="188"/>
      <c r="B1366" s="190"/>
      <c r="C1366" s="99" t="str">
        <f>IF(B1366="","",IF(NOT(ISNUMBER(B1366)),"DATA_PC invalida",IF(AND(ISNUMBER(parametros!$C$2),ISNUMBER(parametros!$D$2),B1366&gt;=parametros!$C$2,B1366&lt;=parametros!$D$2),"C0",IF(AND(ISNUMBER(parametros!$C$3),ISNUMBER(parametros!$D$3),B1366&gt;=parametros!$C$3,B1366&lt;=parametros!$D$3),"C1",IF(AND(ISNUMBER(parametros!$C$4),ISNUMBER(parametros!$D$4),B1366&gt;=parametros!$C$4,B1366&lt;=parametros!$D$4),"C2",IF(AND(ISNUMBER(parametros!$C$5),ISNUMBER(parametros!$D$5),B1366&gt;=parametros!$C$5,B1366&lt;=parametros!$D$5),"C3",IF(AND(ISNUMBER(parametros!$C$6),ISNUMBER(parametros!$D$6),B1366&gt;=parametros!$C$6,B1366&lt;=parametros!$D$6),"C4","Fora dos ciclos")))))))</f>
        <v/>
      </c>
      <c r="D1366" s="100"/>
      <c r="E1366" s="78" t="str">
        <f>IF(C1366="","",IFERROR(VLOOKUP(C1366,parametros!$A$11:$E$15,5,0),""))</f>
        <v/>
      </c>
      <c r="F1366" s="79" t="str">
        <f t="shared" si="107"/>
        <v/>
      </c>
      <c r="G1366" s="101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8"/>
      <c r="U1366" s="218" t="str">
        <f t="shared" si="111"/>
        <v/>
      </c>
      <c r="V1366" s="216" t="s">
        <v>47</v>
      </c>
      <c r="W1366" s="102" t="s">
        <v>167</v>
      </c>
      <c r="X1366" s="102" t="s">
        <v>168</v>
      </c>
      <c r="Y1366" s="103" t="s">
        <v>169</v>
      </c>
      <c r="Z1366" s="103" t="s">
        <v>170</v>
      </c>
      <c r="AA1366" s="103" t="s">
        <v>47</v>
      </c>
      <c r="AB1366" s="103" t="s">
        <v>171</v>
      </c>
      <c r="AC1366" s="104" t="s">
        <v>172</v>
      </c>
    </row>
    <row r="1367" spans="1:29" ht="25.5" customHeight="1" x14ac:dyDescent="0.35">
      <c r="A1367" s="188"/>
      <c r="B1367" s="190"/>
      <c r="C1367" s="99" t="str">
        <f>IF(B1367="","",IF(NOT(ISNUMBER(B1367)),"DATA_PC invalida",IF(AND(ISNUMBER(parametros!$C$2),ISNUMBER(parametros!$D$2),B1367&gt;=parametros!$C$2,B1367&lt;=parametros!$D$2),"C0",IF(AND(ISNUMBER(parametros!$C$3),ISNUMBER(parametros!$D$3),B1367&gt;=parametros!$C$3,B1367&lt;=parametros!$D$3),"C1",IF(AND(ISNUMBER(parametros!$C$4),ISNUMBER(parametros!$D$4),B1367&gt;=parametros!$C$4,B1367&lt;=parametros!$D$4),"C2",IF(AND(ISNUMBER(parametros!$C$5),ISNUMBER(parametros!$D$5),B1367&gt;=parametros!$C$5,B1367&lt;=parametros!$D$5),"C3",IF(AND(ISNUMBER(parametros!$C$6),ISNUMBER(parametros!$D$6),B1367&gt;=parametros!$C$6,B1367&lt;=parametros!$D$6),"C4","Fora dos ciclos")))))))</f>
        <v/>
      </c>
      <c r="D1367" s="100"/>
      <c r="E1367" s="78" t="str">
        <f>IF(C1367="","",IFERROR(VLOOKUP(C1367,parametros!$A$11:$E$15,5,0),""))</f>
        <v/>
      </c>
      <c r="F1367" s="79" t="str">
        <f t="shared" si="107"/>
        <v/>
      </c>
      <c r="G1367" s="101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8"/>
      <c r="U1367" s="218" t="str">
        <f t="shared" si="111"/>
        <v/>
      </c>
      <c r="V1367" s="216" t="s">
        <v>47</v>
      </c>
      <c r="W1367" s="102" t="s">
        <v>167</v>
      </c>
      <c r="X1367" s="102" t="s">
        <v>168</v>
      </c>
      <c r="Y1367" s="103" t="s">
        <v>169</v>
      </c>
      <c r="Z1367" s="103" t="s">
        <v>170</v>
      </c>
      <c r="AA1367" s="103" t="s">
        <v>47</v>
      </c>
      <c r="AB1367" s="103" t="s">
        <v>171</v>
      </c>
      <c r="AC1367" s="104" t="s">
        <v>172</v>
      </c>
    </row>
    <row r="1368" spans="1:29" ht="25.5" customHeight="1" x14ac:dyDescent="0.35">
      <c r="A1368" s="188"/>
      <c r="B1368" s="190"/>
      <c r="C1368" s="99" t="str">
        <f>IF(B1368="","",IF(NOT(ISNUMBER(B1368)),"DATA_PC invalida",IF(AND(ISNUMBER(parametros!$C$2),ISNUMBER(parametros!$D$2),B1368&gt;=parametros!$C$2,B1368&lt;=parametros!$D$2),"C0",IF(AND(ISNUMBER(parametros!$C$3),ISNUMBER(parametros!$D$3),B1368&gt;=parametros!$C$3,B1368&lt;=parametros!$D$3),"C1",IF(AND(ISNUMBER(parametros!$C$4),ISNUMBER(parametros!$D$4),B1368&gt;=parametros!$C$4,B1368&lt;=parametros!$D$4),"C2",IF(AND(ISNUMBER(parametros!$C$5),ISNUMBER(parametros!$D$5),B1368&gt;=parametros!$C$5,B1368&lt;=parametros!$D$5),"C3",IF(AND(ISNUMBER(parametros!$C$6),ISNUMBER(parametros!$D$6),B1368&gt;=parametros!$C$6,B1368&lt;=parametros!$D$6),"C4","Fora dos ciclos")))))))</f>
        <v/>
      </c>
      <c r="D1368" s="100"/>
      <c r="E1368" s="78" t="str">
        <f>IF(C1368="","",IFERROR(VLOOKUP(C1368,parametros!$A$11:$E$15,5,0),""))</f>
        <v/>
      </c>
      <c r="F1368" s="79" t="str">
        <f t="shared" si="107"/>
        <v/>
      </c>
      <c r="G1368" s="101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8"/>
      <c r="U1368" s="218" t="str">
        <f t="shared" si="111"/>
        <v/>
      </c>
      <c r="V1368" s="216" t="s">
        <v>47</v>
      </c>
      <c r="W1368" s="102" t="s">
        <v>167</v>
      </c>
      <c r="X1368" s="102" t="s">
        <v>168</v>
      </c>
      <c r="Y1368" s="103" t="s">
        <v>169</v>
      </c>
      <c r="Z1368" s="103" t="s">
        <v>170</v>
      </c>
      <c r="AA1368" s="103" t="s">
        <v>47</v>
      </c>
      <c r="AB1368" s="103" t="s">
        <v>171</v>
      </c>
      <c r="AC1368" s="104" t="s">
        <v>172</v>
      </c>
    </row>
    <row r="1369" spans="1:29" ht="25.5" customHeight="1" x14ac:dyDescent="0.35">
      <c r="A1369" s="188"/>
      <c r="B1369" s="190"/>
      <c r="C1369" s="99" t="str">
        <f>IF(B1369="","",IF(NOT(ISNUMBER(B1369)),"DATA_PC invalida",IF(AND(ISNUMBER(parametros!$C$2),ISNUMBER(parametros!$D$2),B1369&gt;=parametros!$C$2,B1369&lt;=parametros!$D$2),"C0",IF(AND(ISNUMBER(parametros!$C$3),ISNUMBER(parametros!$D$3),B1369&gt;=parametros!$C$3,B1369&lt;=parametros!$D$3),"C1",IF(AND(ISNUMBER(parametros!$C$4),ISNUMBER(parametros!$D$4),B1369&gt;=parametros!$C$4,B1369&lt;=parametros!$D$4),"C2",IF(AND(ISNUMBER(parametros!$C$5),ISNUMBER(parametros!$D$5),B1369&gt;=parametros!$C$5,B1369&lt;=parametros!$D$5),"C3",IF(AND(ISNUMBER(parametros!$C$6),ISNUMBER(parametros!$D$6),B1369&gt;=parametros!$C$6,B1369&lt;=parametros!$D$6),"C4","Fora dos ciclos")))))))</f>
        <v/>
      </c>
      <c r="D1369" s="100"/>
      <c r="E1369" s="78" t="str">
        <f>IF(C1369="","",IFERROR(VLOOKUP(C1369,parametros!$A$11:$E$15,5,0),""))</f>
        <v/>
      </c>
      <c r="F1369" s="79" t="str">
        <f t="shared" si="107"/>
        <v/>
      </c>
      <c r="G1369" s="101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8"/>
      <c r="U1369" s="218" t="str">
        <f t="shared" si="111"/>
        <v/>
      </c>
      <c r="V1369" s="216" t="s">
        <v>47</v>
      </c>
      <c r="W1369" s="102" t="s">
        <v>167</v>
      </c>
      <c r="X1369" s="102" t="s">
        <v>168</v>
      </c>
      <c r="Y1369" s="103" t="s">
        <v>169</v>
      </c>
      <c r="Z1369" s="103" t="s">
        <v>170</v>
      </c>
      <c r="AA1369" s="103" t="s">
        <v>47</v>
      </c>
      <c r="AB1369" s="103" t="s">
        <v>171</v>
      </c>
      <c r="AC1369" s="104" t="s">
        <v>172</v>
      </c>
    </row>
    <row r="1370" spans="1:29" ht="25.5" customHeight="1" x14ac:dyDescent="0.35">
      <c r="A1370" s="188"/>
      <c r="B1370" s="190"/>
      <c r="C1370" s="99" t="str">
        <f>IF(B1370="","",IF(NOT(ISNUMBER(B1370)),"DATA_PC invalida",IF(AND(ISNUMBER(parametros!$C$2),ISNUMBER(parametros!$D$2),B1370&gt;=parametros!$C$2,B1370&lt;=parametros!$D$2),"C0",IF(AND(ISNUMBER(parametros!$C$3),ISNUMBER(parametros!$D$3),B1370&gt;=parametros!$C$3,B1370&lt;=parametros!$D$3),"C1",IF(AND(ISNUMBER(parametros!$C$4),ISNUMBER(parametros!$D$4),B1370&gt;=parametros!$C$4,B1370&lt;=parametros!$D$4),"C2",IF(AND(ISNUMBER(parametros!$C$5),ISNUMBER(parametros!$D$5),B1370&gt;=parametros!$C$5,B1370&lt;=parametros!$D$5),"C3",IF(AND(ISNUMBER(parametros!$C$6),ISNUMBER(parametros!$D$6),B1370&gt;=parametros!$C$6,B1370&lt;=parametros!$D$6),"C4","Fora dos ciclos")))))))</f>
        <v/>
      </c>
      <c r="D1370" s="100"/>
      <c r="E1370" s="78" t="str">
        <f>IF(C1370="","",IFERROR(VLOOKUP(C1370,parametros!$A$11:$E$15,5,0),""))</f>
        <v/>
      </c>
      <c r="F1370" s="79" t="str">
        <f t="shared" si="107"/>
        <v/>
      </c>
      <c r="G1370" s="101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8"/>
      <c r="U1370" s="218" t="str">
        <f t="shared" si="111"/>
        <v/>
      </c>
      <c r="V1370" s="216" t="s">
        <v>47</v>
      </c>
      <c r="W1370" s="102" t="s">
        <v>167</v>
      </c>
      <c r="X1370" s="102" t="s">
        <v>168</v>
      </c>
      <c r="Y1370" s="103" t="s">
        <v>169</v>
      </c>
      <c r="Z1370" s="103" t="s">
        <v>170</v>
      </c>
      <c r="AA1370" s="103" t="s">
        <v>47</v>
      </c>
      <c r="AB1370" s="103" t="s">
        <v>171</v>
      </c>
      <c r="AC1370" s="104" t="s">
        <v>172</v>
      </c>
    </row>
    <row r="1371" spans="1:29" ht="25.5" customHeight="1" x14ac:dyDescent="0.35">
      <c r="A1371" s="188"/>
      <c r="B1371" s="190"/>
      <c r="C1371" s="99" t="str">
        <f>IF(B1371="","",IF(NOT(ISNUMBER(B1371)),"DATA_PC invalida",IF(AND(ISNUMBER(parametros!$C$2),ISNUMBER(parametros!$D$2),B1371&gt;=parametros!$C$2,B1371&lt;=parametros!$D$2),"C0",IF(AND(ISNUMBER(parametros!$C$3),ISNUMBER(parametros!$D$3),B1371&gt;=parametros!$C$3,B1371&lt;=parametros!$D$3),"C1",IF(AND(ISNUMBER(parametros!$C$4),ISNUMBER(parametros!$D$4),B1371&gt;=parametros!$C$4,B1371&lt;=parametros!$D$4),"C2",IF(AND(ISNUMBER(parametros!$C$5),ISNUMBER(parametros!$D$5),B1371&gt;=parametros!$C$5,B1371&lt;=parametros!$D$5),"C3",IF(AND(ISNUMBER(parametros!$C$6),ISNUMBER(parametros!$D$6),B1371&gt;=parametros!$C$6,B1371&lt;=parametros!$D$6),"C4","Fora dos ciclos")))))))</f>
        <v/>
      </c>
      <c r="D1371" s="100"/>
      <c r="E1371" s="78" t="str">
        <f>IF(C1371="","",IFERROR(VLOOKUP(C1371,parametros!$A$11:$E$15,5,0),""))</f>
        <v/>
      </c>
      <c r="F1371" s="79" t="str">
        <f t="shared" si="107"/>
        <v/>
      </c>
      <c r="G1371" s="101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8"/>
      <c r="U1371" s="218" t="str">
        <f t="shared" si="111"/>
        <v/>
      </c>
      <c r="V1371" s="216" t="s">
        <v>47</v>
      </c>
      <c r="W1371" s="102" t="s">
        <v>167</v>
      </c>
      <c r="X1371" s="102" t="s">
        <v>168</v>
      </c>
      <c r="Y1371" s="103" t="s">
        <v>169</v>
      </c>
      <c r="Z1371" s="103" t="s">
        <v>170</v>
      </c>
      <c r="AA1371" s="103" t="s">
        <v>47</v>
      </c>
      <c r="AB1371" s="103" t="s">
        <v>171</v>
      </c>
      <c r="AC1371" s="104" t="s">
        <v>172</v>
      </c>
    </row>
    <row r="1372" spans="1:29" ht="25.5" customHeight="1" x14ac:dyDescent="0.35">
      <c r="A1372" s="188"/>
      <c r="B1372" s="190"/>
      <c r="C1372" s="99" t="str">
        <f>IF(B1372="","",IF(NOT(ISNUMBER(B1372)),"DATA_PC invalida",IF(AND(ISNUMBER(parametros!$C$2),ISNUMBER(parametros!$D$2),B1372&gt;=parametros!$C$2,B1372&lt;=parametros!$D$2),"C0",IF(AND(ISNUMBER(parametros!$C$3),ISNUMBER(parametros!$D$3),B1372&gt;=parametros!$C$3,B1372&lt;=parametros!$D$3),"C1",IF(AND(ISNUMBER(parametros!$C$4),ISNUMBER(parametros!$D$4),B1372&gt;=parametros!$C$4,B1372&lt;=parametros!$D$4),"C2",IF(AND(ISNUMBER(parametros!$C$5),ISNUMBER(parametros!$D$5),B1372&gt;=parametros!$C$5,B1372&lt;=parametros!$D$5),"C3",IF(AND(ISNUMBER(parametros!$C$6),ISNUMBER(parametros!$D$6),B1372&gt;=parametros!$C$6,B1372&lt;=parametros!$D$6),"C4","Fora dos ciclos")))))))</f>
        <v/>
      </c>
      <c r="D1372" s="100"/>
      <c r="E1372" s="78" t="str">
        <f>IF(C1372="","",IFERROR(VLOOKUP(C1372,parametros!$A$11:$E$15,5,0),""))</f>
        <v/>
      </c>
      <c r="F1372" s="79" t="str">
        <f t="shared" si="107"/>
        <v/>
      </c>
      <c r="G1372" s="101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8"/>
      <c r="U1372" s="218" t="str">
        <f t="shared" si="111"/>
        <v/>
      </c>
      <c r="V1372" s="216" t="s">
        <v>47</v>
      </c>
      <c r="W1372" s="102" t="s">
        <v>167</v>
      </c>
      <c r="X1372" s="102" t="s">
        <v>168</v>
      </c>
      <c r="Y1372" s="103" t="s">
        <v>169</v>
      </c>
      <c r="Z1372" s="103" t="s">
        <v>170</v>
      </c>
      <c r="AA1372" s="103" t="s">
        <v>47</v>
      </c>
      <c r="AB1372" s="103" t="s">
        <v>171</v>
      </c>
      <c r="AC1372" s="104" t="s">
        <v>172</v>
      </c>
    </row>
    <row r="1373" spans="1:29" ht="25.5" customHeight="1" x14ac:dyDescent="0.35">
      <c r="A1373" s="188"/>
      <c r="B1373" s="190"/>
      <c r="C1373" s="99" t="str">
        <f>IF(B1373="","",IF(NOT(ISNUMBER(B1373)),"DATA_PC invalida",IF(AND(ISNUMBER(parametros!$C$2),ISNUMBER(parametros!$D$2),B1373&gt;=parametros!$C$2,B1373&lt;=parametros!$D$2),"C0",IF(AND(ISNUMBER(parametros!$C$3),ISNUMBER(parametros!$D$3),B1373&gt;=parametros!$C$3,B1373&lt;=parametros!$D$3),"C1",IF(AND(ISNUMBER(parametros!$C$4),ISNUMBER(parametros!$D$4),B1373&gt;=parametros!$C$4,B1373&lt;=parametros!$D$4),"C2",IF(AND(ISNUMBER(parametros!$C$5),ISNUMBER(parametros!$D$5),B1373&gt;=parametros!$C$5,B1373&lt;=parametros!$D$5),"C3",IF(AND(ISNUMBER(parametros!$C$6),ISNUMBER(parametros!$D$6),B1373&gt;=parametros!$C$6,B1373&lt;=parametros!$D$6),"C4","Fora dos ciclos")))))))</f>
        <v/>
      </c>
      <c r="D1373" s="100"/>
      <c r="E1373" s="78" t="str">
        <f>IF(C1373="","",IFERROR(VLOOKUP(C1373,parametros!$A$11:$E$15,5,0),""))</f>
        <v/>
      </c>
      <c r="F1373" s="79" t="str">
        <f t="shared" si="107"/>
        <v/>
      </c>
      <c r="G1373" s="101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8"/>
      <c r="U1373" s="218" t="str">
        <f t="shared" si="111"/>
        <v/>
      </c>
      <c r="V1373" s="216" t="s">
        <v>47</v>
      </c>
      <c r="W1373" s="102" t="s">
        <v>167</v>
      </c>
      <c r="X1373" s="102" t="s">
        <v>168</v>
      </c>
      <c r="Y1373" s="103" t="s">
        <v>169</v>
      </c>
      <c r="Z1373" s="103" t="s">
        <v>170</v>
      </c>
      <c r="AA1373" s="103" t="s">
        <v>47</v>
      </c>
      <c r="AB1373" s="103" t="s">
        <v>171</v>
      </c>
      <c r="AC1373" s="104" t="s">
        <v>172</v>
      </c>
    </row>
    <row r="1374" spans="1:29" ht="25.5" customHeight="1" x14ac:dyDescent="0.35">
      <c r="A1374" s="188"/>
      <c r="B1374" s="190"/>
      <c r="C1374" s="99" t="str">
        <f>IF(B1374="","",IF(NOT(ISNUMBER(B1374)),"DATA_PC invalida",IF(AND(ISNUMBER(parametros!$C$2),ISNUMBER(parametros!$D$2),B1374&gt;=parametros!$C$2,B1374&lt;=parametros!$D$2),"C0",IF(AND(ISNUMBER(parametros!$C$3),ISNUMBER(parametros!$D$3),B1374&gt;=parametros!$C$3,B1374&lt;=parametros!$D$3),"C1",IF(AND(ISNUMBER(parametros!$C$4),ISNUMBER(parametros!$D$4),B1374&gt;=parametros!$C$4,B1374&lt;=parametros!$D$4),"C2",IF(AND(ISNUMBER(parametros!$C$5),ISNUMBER(parametros!$D$5),B1374&gt;=parametros!$C$5,B1374&lt;=parametros!$D$5),"C3",IF(AND(ISNUMBER(parametros!$C$6),ISNUMBER(parametros!$D$6),B1374&gt;=parametros!$C$6,B1374&lt;=parametros!$D$6),"C4","Fora dos ciclos")))))))</f>
        <v/>
      </c>
      <c r="D1374" s="100"/>
      <c r="E1374" s="78" t="str">
        <f>IF(C1374="","",IFERROR(VLOOKUP(C1374,parametros!$A$11:$E$15,5,0),""))</f>
        <v/>
      </c>
      <c r="F1374" s="79" t="str">
        <f t="shared" si="107"/>
        <v/>
      </c>
      <c r="G1374" s="101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8"/>
      <c r="U1374" s="218" t="str">
        <f t="shared" si="111"/>
        <v/>
      </c>
      <c r="V1374" s="216" t="s">
        <v>47</v>
      </c>
      <c r="W1374" s="102" t="s">
        <v>167</v>
      </c>
      <c r="X1374" s="102" t="s">
        <v>168</v>
      </c>
      <c r="Y1374" s="103" t="s">
        <v>169</v>
      </c>
      <c r="Z1374" s="103" t="s">
        <v>170</v>
      </c>
      <c r="AA1374" s="103" t="s">
        <v>47</v>
      </c>
      <c r="AB1374" s="103" t="s">
        <v>171</v>
      </c>
      <c r="AC1374" s="104" t="s">
        <v>172</v>
      </c>
    </row>
    <row r="1375" spans="1:29" ht="25.5" customHeight="1" x14ac:dyDescent="0.35">
      <c r="A1375" s="188"/>
      <c r="B1375" s="190"/>
      <c r="C1375" s="99" t="str">
        <f>IF(B1375="","",IF(NOT(ISNUMBER(B1375)),"DATA_PC invalida",IF(AND(ISNUMBER(parametros!$C$2),ISNUMBER(parametros!$D$2),B1375&gt;=parametros!$C$2,B1375&lt;=parametros!$D$2),"C0",IF(AND(ISNUMBER(parametros!$C$3),ISNUMBER(parametros!$D$3),B1375&gt;=parametros!$C$3,B1375&lt;=parametros!$D$3),"C1",IF(AND(ISNUMBER(parametros!$C$4),ISNUMBER(parametros!$D$4),B1375&gt;=parametros!$C$4,B1375&lt;=parametros!$D$4),"C2",IF(AND(ISNUMBER(parametros!$C$5),ISNUMBER(parametros!$D$5),B1375&gt;=parametros!$C$5,B1375&lt;=parametros!$D$5),"C3",IF(AND(ISNUMBER(parametros!$C$6),ISNUMBER(parametros!$D$6),B1375&gt;=parametros!$C$6,B1375&lt;=parametros!$D$6),"C4","Fora dos ciclos")))))))</f>
        <v/>
      </c>
      <c r="D1375" s="100"/>
      <c r="E1375" s="78" t="str">
        <f>IF(C1375="","",IFERROR(VLOOKUP(C1375,parametros!$A$11:$E$15,5,0),""))</f>
        <v/>
      </c>
      <c r="F1375" s="79" t="str">
        <f t="shared" si="107"/>
        <v/>
      </c>
      <c r="G1375" s="101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8"/>
      <c r="U1375" s="218" t="str">
        <f t="shared" si="111"/>
        <v/>
      </c>
      <c r="V1375" s="216" t="s">
        <v>47</v>
      </c>
      <c r="W1375" s="102" t="s">
        <v>167</v>
      </c>
      <c r="X1375" s="102" t="s">
        <v>168</v>
      </c>
      <c r="Y1375" s="103" t="s">
        <v>169</v>
      </c>
      <c r="Z1375" s="103" t="s">
        <v>170</v>
      </c>
      <c r="AA1375" s="103" t="s">
        <v>47</v>
      </c>
      <c r="AB1375" s="103" t="s">
        <v>171</v>
      </c>
      <c r="AC1375" s="104" t="s">
        <v>172</v>
      </c>
    </row>
    <row r="1376" spans="1:29" ht="25.5" customHeight="1" x14ac:dyDescent="0.35">
      <c r="A1376" s="188"/>
      <c r="B1376" s="190"/>
      <c r="C1376" s="99" t="str">
        <f>IF(B1376="","",IF(NOT(ISNUMBER(B1376)),"DATA_PC invalida",IF(AND(ISNUMBER(parametros!$C$2),ISNUMBER(parametros!$D$2),B1376&gt;=parametros!$C$2,B1376&lt;=parametros!$D$2),"C0",IF(AND(ISNUMBER(parametros!$C$3),ISNUMBER(parametros!$D$3),B1376&gt;=parametros!$C$3,B1376&lt;=parametros!$D$3),"C1",IF(AND(ISNUMBER(parametros!$C$4),ISNUMBER(parametros!$D$4),B1376&gt;=parametros!$C$4,B1376&lt;=parametros!$D$4),"C2",IF(AND(ISNUMBER(parametros!$C$5),ISNUMBER(parametros!$D$5),B1376&gt;=parametros!$C$5,B1376&lt;=parametros!$D$5),"C3",IF(AND(ISNUMBER(parametros!$C$6),ISNUMBER(parametros!$D$6),B1376&gt;=parametros!$C$6,B1376&lt;=parametros!$D$6),"C4","Fora dos ciclos")))))))</f>
        <v/>
      </c>
      <c r="D1376" s="100"/>
      <c r="E1376" s="78" t="str">
        <f>IF(C1376="","",IFERROR(VLOOKUP(C1376,parametros!$A$11:$E$15,5,0),""))</f>
        <v/>
      </c>
      <c r="F1376" s="79" t="str">
        <f t="shared" si="107"/>
        <v/>
      </c>
      <c r="G1376" s="101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8"/>
      <c r="U1376" s="218" t="str">
        <f t="shared" si="111"/>
        <v/>
      </c>
      <c r="V1376" s="216" t="s">
        <v>47</v>
      </c>
      <c r="W1376" s="102" t="s">
        <v>167</v>
      </c>
      <c r="X1376" s="102" t="s">
        <v>168</v>
      </c>
      <c r="Y1376" s="103" t="s">
        <v>169</v>
      </c>
      <c r="Z1376" s="103" t="s">
        <v>170</v>
      </c>
      <c r="AA1376" s="103" t="s">
        <v>47</v>
      </c>
      <c r="AB1376" s="103" t="s">
        <v>171</v>
      </c>
      <c r="AC1376" s="104" t="s">
        <v>172</v>
      </c>
    </row>
    <row r="1377" spans="1:29" ht="25.5" customHeight="1" x14ac:dyDescent="0.35">
      <c r="A1377" s="188"/>
      <c r="B1377" s="190"/>
      <c r="C1377" s="99" t="str">
        <f>IF(B1377="","",IF(NOT(ISNUMBER(B1377)),"DATA_PC invalida",IF(AND(ISNUMBER(parametros!$C$2),ISNUMBER(parametros!$D$2),B1377&gt;=parametros!$C$2,B1377&lt;=parametros!$D$2),"C0",IF(AND(ISNUMBER(parametros!$C$3),ISNUMBER(parametros!$D$3),B1377&gt;=parametros!$C$3,B1377&lt;=parametros!$D$3),"C1",IF(AND(ISNUMBER(parametros!$C$4),ISNUMBER(parametros!$D$4),B1377&gt;=parametros!$C$4,B1377&lt;=parametros!$D$4),"C2",IF(AND(ISNUMBER(parametros!$C$5),ISNUMBER(parametros!$D$5),B1377&gt;=parametros!$C$5,B1377&lt;=parametros!$D$5),"C3",IF(AND(ISNUMBER(parametros!$C$6),ISNUMBER(parametros!$D$6),B1377&gt;=parametros!$C$6,B1377&lt;=parametros!$D$6),"C4","Fora dos ciclos")))))))</f>
        <v/>
      </c>
      <c r="D1377" s="100"/>
      <c r="E1377" s="78" t="str">
        <f>IF(C1377="","",IFERROR(VLOOKUP(C1377,parametros!$A$11:$E$15,5,0),""))</f>
        <v/>
      </c>
      <c r="F1377" s="79" t="str">
        <f t="shared" si="107"/>
        <v/>
      </c>
      <c r="G1377" s="101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8"/>
      <c r="U1377" s="218" t="str">
        <f t="shared" si="111"/>
        <v/>
      </c>
      <c r="V1377" s="216" t="s">
        <v>47</v>
      </c>
      <c r="W1377" s="102" t="s">
        <v>167</v>
      </c>
      <c r="X1377" s="102" t="s">
        <v>168</v>
      </c>
      <c r="Y1377" s="103" t="s">
        <v>169</v>
      </c>
      <c r="Z1377" s="103" t="s">
        <v>170</v>
      </c>
      <c r="AA1377" s="103" t="s">
        <v>47</v>
      </c>
      <c r="AB1377" s="103" t="s">
        <v>171</v>
      </c>
      <c r="AC1377" s="104" t="s">
        <v>172</v>
      </c>
    </row>
    <row r="1378" spans="1:29" ht="25.5" customHeight="1" x14ac:dyDescent="0.35">
      <c r="A1378" s="188"/>
      <c r="B1378" s="190"/>
      <c r="C1378" s="99" t="str">
        <f>IF(B1378="","",IF(NOT(ISNUMBER(B1378)),"DATA_PC invalida",IF(AND(ISNUMBER(parametros!$C$2),ISNUMBER(parametros!$D$2),B1378&gt;=parametros!$C$2,B1378&lt;=parametros!$D$2),"C0",IF(AND(ISNUMBER(parametros!$C$3),ISNUMBER(parametros!$D$3),B1378&gt;=parametros!$C$3,B1378&lt;=parametros!$D$3),"C1",IF(AND(ISNUMBER(parametros!$C$4),ISNUMBER(parametros!$D$4),B1378&gt;=parametros!$C$4,B1378&lt;=parametros!$D$4),"C2",IF(AND(ISNUMBER(parametros!$C$5),ISNUMBER(parametros!$D$5),B1378&gt;=parametros!$C$5,B1378&lt;=parametros!$D$5),"C3",IF(AND(ISNUMBER(parametros!$C$6),ISNUMBER(parametros!$D$6),B1378&gt;=parametros!$C$6,B1378&lt;=parametros!$D$6),"C4","Fora dos ciclos")))))))</f>
        <v/>
      </c>
      <c r="D1378" s="100"/>
      <c r="E1378" s="78" t="str">
        <f>IF(C1378="","",IFERROR(VLOOKUP(C1378,parametros!$A$11:$E$15,5,0),""))</f>
        <v/>
      </c>
      <c r="F1378" s="79" t="str">
        <f t="shared" si="107"/>
        <v/>
      </c>
      <c r="G1378" s="101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8"/>
      <c r="U1378" s="218" t="str">
        <f t="shared" si="111"/>
        <v/>
      </c>
      <c r="V1378" s="216" t="s">
        <v>47</v>
      </c>
      <c r="W1378" s="102" t="s">
        <v>167</v>
      </c>
      <c r="X1378" s="102" t="s">
        <v>168</v>
      </c>
      <c r="Y1378" s="103" t="s">
        <v>169</v>
      </c>
      <c r="Z1378" s="103" t="s">
        <v>170</v>
      </c>
      <c r="AA1378" s="103" t="s">
        <v>47</v>
      </c>
      <c r="AB1378" s="103" t="s">
        <v>171</v>
      </c>
      <c r="AC1378" s="104" t="s">
        <v>172</v>
      </c>
    </row>
    <row r="1379" spans="1:29" ht="25.5" customHeight="1" x14ac:dyDescent="0.35">
      <c r="A1379" s="188"/>
      <c r="B1379" s="190"/>
      <c r="C1379" s="99" t="str">
        <f>IF(B1379="","",IF(NOT(ISNUMBER(B1379)),"DATA_PC invalida",IF(AND(ISNUMBER(parametros!$C$2),ISNUMBER(parametros!$D$2),B1379&gt;=parametros!$C$2,B1379&lt;=parametros!$D$2),"C0",IF(AND(ISNUMBER(parametros!$C$3),ISNUMBER(parametros!$D$3),B1379&gt;=parametros!$C$3,B1379&lt;=parametros!$D$3),"C1",IF(AND(ISNUMBER(parametros!$C$4),ISNUMBER(parametros!$D$4),B1379&gt;=parametros!$C$4,B1379&lt;=parametros!$D$4),"C2",IF(AND(ISNUMBER(parametros!$C$5),ISNUMBER(parametros!$D$5),B1379&gt;=parametros!$C$5,B1379&lt;=parametros!$D$5),"C3",IF(AND(ISNUMBER(parametros!$C$6),ISNUMBER(parametros!$D$6),B1379&gt;=parametros!$C$6,B1379&lt;=parametros!$D$6),"C4","Fora dos ciclos")))))))</f>
        <v/>
      </c>
      <c r="D1379" s="100"/>
      <c r="E1379" s="78" t="str">
        <f>IF(C1379="","",IFERROR(VLOOKUP(C1379,parametros!$A$11:$E$15,5,0),""))</f>
        <v/>
      </c>
      <c r="F1379" s="79" t="str">
        <f t="shared" si="107"/>
        <v/>
      </c>
      <c r="G1379" s="101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8"/>
      <c r="U1379" s="218" t="str">
        <f t="shared" si="111"/>
        <v/>
      </c>
      <c r="V1379" s="216" t="s">
        <v>47</v>
      </c>
      <c r="W1379" s="102" t="s">
        <v>167</v>
      </c>
      <c r="X1379" s="102" t="s">
        <v>168</v>
      </c>
      <c r="Y1379" s="103" t="s">
        <v>169</v>
      </c>
      <c r="Z1379" s="103" t="s">
        <v>170</v>
      </c>
      <c r="AA1379" s="103" t="s">
        <v>47</v>
      </c>
      <c r="AB1379" s="103" t="s">
        <v>171</v>
      </c>
      <c r="AC1379" s="104" t="s">
        <v>172</v>
      </c>
    </row>
    <row r="1380" spans="1:29" ht="25.5" customHeight="1" x14ac:dyDescent="0.35">
      <c r="A1380" s="188"/>
      <c r="B1380" s="190"/>
      <c r="C1380" s="99" t="str">
        <f>IF(B1380="","",IF(NOT(ISNUMBER(B1380)),"DATA_PC invalida",IF(AND(ISNUMBER(parametros!$C$2),ISNUMBER(parametros!$D$2),B1380&gt;=parametros!$C$2,B1380&lt;=parametros!$D$2),"C0",IF(AND(ISNUMBER(parametros!$C$3),ISNUMBER(parametros!$D$3),B1380&gt;=parametros!$C$3,B1380&lt;=parametros!$D$3),"C1",IF(AND(ISNUMBER(parametros!$C$4),ISNUMBER(parametros!$D$4),B1380&gt;=parametros!$C$4,B1380&lt;=parametros!$D$4),"C2",IF(AND(ISNUMBER(parametros!$C$5),ISNUMBER(parametros!$D$5),B1380&gt;=parametros!$C$5,B1380&lt;=parametros!$D$5),"C3",IF(AND(ISNUMBER(parametros!$C$6),ISNUMBER(parametros!$D$6),B1380&gt;=parametros!$C$6,B1380&lt;=parametros!$D$6),"C4","Fora dos ciclos")))))))</f>
        <v/>
      </c>
      <c r="D1380" s="100"/>
      <c r="E1380" s="78" t="str">
        <f>IF(C1380="","",IFERROR(VLOOKUP(C1380,parametros!$A$11:$E$15,5,0),""))</f>
        <v/>
      </c>
      <c r="F1380" s="79" t="str">
        <f t="shared" si="107"/>
        <v/>
      </c>
      <c r="G1380" s="101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8"/>
      <c r="U1380" s="218" t="str">
        <f t="shared" si="111"/>
        <v/>
      </c>
      <c r="V1380" s="216" t="s">
        <v>47</v>
      </c>
      <c r="W1380" s="102" t="s">
        <v>167</v>
      </c>
      <c r="X1380" s="102" t="s">
        <v>168</v>
      </c>
      <c r="Y1380" s="103" t="s">
        <v>169</v>
      </c>
      <c r="Z1380" s="103" t="s">
        <v>170</v>
      </c>
      <c r="AA1380" s="103" t="s">
        <v>47</v>
      </c>
      <c r="AB1380" s="103" t="s">
        <v>171</v>
      </c>
      <c r="AC1380" s="104" t="s">
        <v>172</v>
      </c>
    </row>
    <row r="1381" spans="1:29" ht="25.5" customHeight="1" x14ac:dyDescent="0.35">
      <c r="A1381" s="188"/>
      <c r="B1381" s="190"/>
      <c r="C1381" s="99" t="str">
        <f>IF(B1381="","",IF(NOT(ISNUMBER(B1381)),"DATA_PC invalida",IF(AND(ISNUMBER(parametros!$C$2),ISNUMBER(parametros!$D$2),B1381&gt;=parametros!$C$2,B1381&lt;=parametros!$D$2),"C0",IF(AND(ISNUMBER(parametros!$C$3),ISNUMBER(parametros!$D$3),B1381&gt;=parametros!$C$3,B1381&lt;=parametros!$D$3),"C1",IF(AND(ISNUMBER(parametros!$C$4),ISNUMBER(parametros!$D$4),B1381&gt;=parametros!$C$4,B1381&lt;=parametros!$D$4),"C2",IF(AND(ISNUMBER(parametros!$C$5),ISNUMBER(parametros!$D$5),B1381&gt;=parametros!$C$5,B1381&lt;=parametros!$D$5),"C3",IF(AND(ISNUMBER(parametros!$C$6),ISNUMBER(parametros!$D$6),B1381&gt;=parametros!$C$6,B1381&lt;=parametros!$D$6),"C4","Fora dos ciclos")))))))</f>
        <v/>
      </c>
      <c r="D1381" s="100"/>
      <c r="E1381" s="78" t="str">
        <f>IF(C1381="","",IFERROR(VLOOKUP(C1381,parametros!$A$11:$E$15,5,0),""))</f>
        <v/>
      </c>
      <c r="F1381" s="79" t="str">
        <f t="shared" si="107"/>
        <v/>
      </c>
      <c r="G1381" s="101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8"/>
      <c r="U1381" s="218" t="str">
        <f t="shared" si="111"/>
        <v/>
      </c>
      <c r="V1381" s="216" t="s">
        <v>47</v>
      </c>
      <c r="W1381" s="102" t="s">
        <v>167</v>
      </c>
      <c r="X1381" s="102" t="s">
        <v>168</v>
      </c>
      <c r="Y1381" s="103" t="s">
        <v>169</v>
      </c>
      <c r="Z1381" s="103" t="s">
        <v>170</v>
      </c>
      <c r="AA1381" s="103" t="s">
        <v>47</v>
      </c>
      <c r="AB1381" s="103" t="s">
        <v>171</v>
      </c>
      <c r="AC1381" s="104" t="s">
        <v>172</v>
      </c>
    </row>
    <row r="1382" spans="1:29" ht="25.5" customHeight="1" x14ac:dyDescent="0.35">
      <c r="A1382" s="188"/>
      <c r="B1382" s="190"/>
      <c r="C1382" s="99" t="str">
        <f>IF(B1382="","",IF(NOT(ISNUMBER(B1382)),"DATA_PC invalida",IF(AND(ISNUMBER(parametros!$C$2),ISNUMBER(parametros!$D$2),B1382&gt;=parametros!$C$2,B1382&lt;=parametros!$D$2),"C0",IF(AND(ISNUMBER(parametros!$C$3),ISNUMBER(parametros!$D$3),B1382&gt;=parametros!$C$3,B1382&lt;=parametros!$D$3),"C1",IF(AND(ISNUMBER(parametros!$C$4),ISNUMBER(parametros!$D$4),B1382&gt;=parametros!$C$4,B1382&lt;=parametros!$D$4),"C2",IF(AND(ISNUMBER(parametros!$C$5),ISNUMBER(parametros!$D$5),B1382&gt;=parametros!$C$5,B1382&lt;=parametros!$D$5),"C3",IF(AND(ISNUMBER(parametros!$C$6),ISNUMBER(parametros!$D$6),B1382&gt;=parametros!$C$6,B1382&lt;=parametros!$D$6),"C4","Fora dos ciclos")))))))</f>
        <v/>
      </c>
      <c r="D1382" s="100"/>
      <c r="E1382" s="78" t="str">
        <f>IF(C1382="","",IFERROR(VLOOKUP(C1382,parametros!$A$11:$E$15,5,0),""))</f>
        <v/>
      </c>
      <c r="F1382" s="79" t="str">
        <f t="shared" si="107"/>
        <v/>
      </c>
      <c r="G1382" s="101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8"/>
      <c r="U1382" s="218" t="str">
        <f t="shared" si="111"/>
        <v/>
      </c>
      <c r="V1382" s="216" t="s">
        <v>47</v>
      </c>
      <c r="W1382" s="102" t="s">
        <v>167</v>
      </c>
      <c r="X1382" s="102" t="s">
        <v>168</v>
      </c>
      <c r="Y1382" s="103" t="s">
        <v>169</v>
      </c>
      <c r="Z1382" s="103" t="s">
        <v>170</v>
      </c>
      <c r="AA1382" s="103" t="s">
        <v>47</v>
      </c>
      <c r="AB1382" s="103" t="s">
        <v>171</v>
      </c>
      <c r="AC1382" s="104" t="s">
        <v>172</v>
      </c>
    </row>
    <row r="1383" spans="1:29" ht="25.5" customHeight="1" x14ac:dyDescent="0.35">
      <c r="A1383" s="188"/>
      <c r="B1383" s="190"/>
      <c r="C1383" s="99" t="str">
        <f>IF(B1383="","",IF(NOT(ISNUMBER(B1383)),"DATA_PC invalida",IF(AND(ISNUMBER(parametros!$C$2),ISNUMBER(parametros!$D$2),B1383&gt;=parametros!$C$2,B1383&lt;=parametros!$D$2),"C0",IF(AND(ISNUMBER(parametros!$C$3),ISNUMBER(parametros!$D$3),B1383&gt;=parametros!$C$3,B1383&lt;=parametros!$D$3),"C1",IF(AND(ISNUMBER(parametros!$C$4),ISNUMBER(parametros!$D$4),B1383&gt;=parametros!$C$4,B1383&lt;=parametros!$D$4),"C2",IF(AND(ISNUMBER(parametros!$C$5),ISNUMBER(parametros!$D$5),B1383&gt;=parametros!$C$5,B1383&lt;=parametros!$D$5),"C3",IF(AND(ISNUMBER(parametros!$C$6),ISNUMBER(parametros!$D$6),B1383&gt;=parametros!$C$6,B1383&lt;=parametros!$D$6),"C4","Fora dos ciclos")))))))</f>
        <v/>
      </c>
      <c r="D1383" s="100"/>
      <c r="E1383" s="78" t="str">
        <f>IF(C1383="","",IFERROR(VLOOKUP(C1383,parametros!$A$11:$E$15,5,0),""))</f>
        <v/>
      </c>
      <c r="F1383" s="79" t="str">
        <f t="shared" si="107"/>
        <v/>
      </c>
      <c r="G1383" s="101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8"/>
      <c r="U1383" s="218" t="str">
        <f t="shared" si="111"/>
        <v/>
      </c>
      <c r="V1383" s="216" t="s">
        <v>47</v>
      </c>
      <c r="W1383" s="102" t="s">
        <v>167</v>
      </c>
      <c r="X1383" s="102" t="s">
        <v>168</v>
      </c>
      <c r="Y1383" s="103" t="s">
        <v>169</v>
      </c>
      <c r="Z1383" s="103" t="s">
        <v>170</v>
      </c>
      <c r="AA1383" s="103" t="s">
        <v>47</v>
      </c>
      <c r="AB1383" s="103" t="s">
        <v>171</v>
      </c>
      <c r="AC1383" s="104" t="s">
        <v>172</v>
      </c>
    </row>
    <row r="1384" spans="1:29" ht="25.5" customHeight="1" x14ac:dyDescent="0.35">
      <c r="A1384" s="188"/>
      <c r="B1384" s="190"/>
      <c r="C1384" s="99" t="str">
        <f>IF(B1384="","",IF(NOT(ISNUMBER(B1384)),"DATA_PC invalida",IF(AND(ISNUMBER(parametros!$C$2),ISNUMBER(parametros!$D$2),B1384&gt;=parametros!$C$2,B1384&lt;=parametros!$D$2),"C0",IF(AND(ISNUMBER(parametros!$C$3),ISNUMBER(parametros!$D$3),B1384&gt;=parametros!$C$3,B1384&lt;=parametros!$D$3),"C1",IF(AND(ISNUMBER(parametros!$C$4),ISNUMBER(parametros!$D$4),B1384&gt;=parametros!$C$4,B1384&lt;=parametros!$D$4),"C2",IF(AND(ISNUMBER(parametros!$C$5),ISNUMBER(parametros!$D$5),B1384&gt;=parametros!$C$5,B1384&lt;=parametros!$D$5),"C3",IF(AND(ISNUMBER(parametros!$C$6),ISNUMBER(parametros!$D$6),B1384&gt;=parametros!$C$6,B1384&lt;=parametros!$D$6),"C4","Fora dos ciclos")))))))</f>
        <v/>
      </c>
      <c r="D1384" s="100"/>
      <c r="E1384" s="78" t="str">
        <f>IF(C1384="","",IFERROR(VLOOKUP(C1384,parametros!$A$11:$E$15,5,0),""))</f>
        <v/>
      </c>
      <c r="F1384" s="79" t="str">
        <f t="shared" si="107"/>
        <v/>
      </c>
      <c r="G1384" s="101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8"/>
      <c r="U1384" s="218" t="str">
        <f t="shared" si="111"/>
        <v/>
      </c>
      <c r="V1384" s="216" t="s">
        <v>47</v>
      </c>
      <c r="W1384" s="102" t="s">
        <v>167</v>
      </c>
      <c r="X1384" s="102" t="s">
        <v>168</v>
      </c>
      <c r="Y1384" s="103" t="s">
        <v>169</v>
      </c>
      <c r="Z1384" s="103" t="s">
        <v>170</v>
      </c>
      <c r="AA1384" s="103" t="s">
        <v>47</v>
      </c>
      <c r="AB1384" s="103" t="s">
        <v>171</v>
      </c>
      <c r="AC1384" s="104" t="s">
        <v>172</v>
      </c>
    </row>
    <row r="1385" spans="1:29" ht="25.5" customHeight="1" x14ac:dyDescent="0.35">
      <c r="A1385" s="188"/>
      <c r="B1385" s="190"/>
      <c r="C1385" s="99" t="str">
        <f>IF(B1385="","",IF(NOT(ISNUMBER(B1385)),"DATA_PC invalida",IF(AND(ISNUMBER(parametros!$C$2),ISNUMBER(parametros!$D$2),B1385&gt;=parametros!$C$2,B1385&lt;=parametros!$D$2),"C0",IF(AND(ISNUMBER(parametros!$C$3),ISNUMBER(parametros!$D$3),B1385&gt;=parametros!$C$3,B1385&lt;=parametros!$D$3),"C1",IF(AND(ISNUMBER(parametros!$C$4),ISNUMBER(parametros!$D$4),B1385&gt;=parametros!$C$4,B1385&lt;=parametros!$D$4),"C2",IF(AND(ISNUMBER(parametros!$C$5),ISNUMBER(parametros!$D$5),B1385&gt;=parametros!$C$5,B1385&lt;=parametros!$D$5),"C3",IF(AND(ISNUMBER(parametros!$C$6),ISNUMBER(parametros!$D$6),B1385&gt;=parametros!$C$6,B1385&lt;=parametros!$D$6),"C4","Fora dos ciclos")))))))</f>
        <v/>
      </c>
      <c r="D1385" s="100"/>
      <c r="E1385" s="78" t="str">
        <f>IF(C1385="","",IFERROR(VLOOKUP(C1385,parametros!$A$11:$E$15,5,0),""))</f>
        <v/>
      </c>
      <c r="F1385" s="79" t="str">
        <f t="shared" si="107"/>
        <v/>
      </c>
      <c r="G1385" s="101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8"/>
      <c r="U1385" s="218" t="str">
        <f t="shared" si="111"/>
        <v/>
      </c>
      <c r="V1385" s="216" t="s">
        <v>47</v>
      </c>
      <c r="W1385" s="102" t="s">
        <v>167</v>
      </c>
      <c r="X1385" s="102" t="s">
        <v>168</v>
      </c>
      <c r="Y1385" s="103" t="s">
        <v>169</v>
      </c>
      <c r="Z1385" s="103" t="s">
        <v>170</v>
      </c>
      <c r="AA1385" s="103" t="s">
        <v>47</v>
      </c>
      <c r="AB1385" s="103" t="s">
        <v>171</v>
      </c>
      <c r="AC1385" s="104" t="s">
        <v>172</v>
      </c>
    </row>
    <row r="1386" spans="1:29" ht="25.5" customHeight="1" x14ac:dyDescent="0.35">
      <c r="A1386" s="188"/>
      <c r="B1386" s="190"/>
      <c r="C1386" s="99" t="str">
        <f>IF(B1386="","",IF(NOT(ISNUMBER(B1386)),"DATA_PC invalida",IF(AND(ISNUMBER(parametros!$C$2),ISNUMBER(parametros!$D$2),B1386&gt;=parametros!$C$2,B1386&lt;=parametros!$D$2),"C0",IF(AND(ISNUMBER(parametros!$C$3),ISNUMBER(parametros!$D$3),B1386&gt;=parametros!$C$3,B1386&lt;=parametros!$D$3),"C1",IF(AND(ISNUMBER(parametros!$C$4),ISNUMBER(parametros!$D$4),B1386&gt;=parametros!$C$4,B1386&lt;=parametros!$D$4),"C2",IF(AND(ISNUMBER(parametros!$C$5),ISNUMBER(parametros!$D$5),B1386&gt;=parametros!$C$5,B1386&lt;=parametros!$D$5),"C3",IF(AND(ISNUMBER(parametros!$C$6),ISNUMBER(parametros!$D$6),B1386&gt;=parametros!$C$6,B1386&lt;=parametros!$D$6),"C4","Fora dos ciclos")))))))</f>
        <v/>
      </c>
      <c r="D1386" s="100"/>
      <c r="E1386" s="78" t="str">
        <f>IF(C1386="","",IFERROR(VLOOKUP(C1386,parametros!$A$11:$E$15,5,0),""))</f>
        <v/>
      </c>
      <c r="F1386" s="79" t="str">
        <f t="shared" si="107"/>
        <v/>
      </c>
      <c r="G1386" s="101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8"/>
      <c r="U1386" s="218" t="str">
        <f t="shared" si="111"/>
        <v/>
      </c>
      <c r="V1386" s="216" t="s">
        <v>47</v>
      </c>
      <c r="W1386" s="102" t="s">
        <v>167</v>
      </c>
      <c r="X1386" s="102" t="s">
        <v>168</v>
      </c>
      <c r="Y1386" s="103" t="s">
        <v>169</v>
      </c>
      <c r="Z1386" s="103" t="s">
        <v>170</v>
      </c>
      <c r="AA1386" s="103" t="s">
        <v>47</v>
      </c>
      <c r="AB1386" s="103" t="s">
        <v>171</v>
      </c>
      <c r="AC1386" s="104" t="s">
        <v>172</v>
      </c>
    </row>
    <row r="1387" spans="1:29" ht="25.5" customHeight="1" x14ac:dyDescent="0.35">
      <c r="A1387" s="188"/>
      <c r="B1387" s="190"/>
      <c r="C1387" s="99" t="str">
        <f>IF(B1387="","",IF(NOT(ISNUMBER(B1387)),"DATA_PC invalida",IF(AND(ISNUMBER(parametros!$C$2),ISNUMBER(parametros!$D$2),B1387&gt;=parametros!$C$2,B1387&lt;=parametros!$D$2),"C0",IF(AND(ISNUMBER(parametros!$C$3),ISNUMBER(parametros!$D$3),B1387&gt;=parametros!$C$3,B1387&lt;=parametros!$D$3),"C1",IF(AND(ISNUMBER(parametros!$C$4),ISNUMBER(parametros!$D$4),B1387&gt;=parametros!$C$4,B1387&lt;=parametros!$D$4),"C2",IF(AND(ISNUMBER(parametros!$C$5),ISNUMBER(parametros!$D$5),B1387&gt;=parametros!$C$5,B1387&lt;=parametros!$D$5),"C3",IF(AND(ISNUMBER(parametros!$C$6),ISNUMBER(parametros!$D$6),B1387&gt;=parametros!$C$6,B1387&lt;=parametros!$D$6),"C4","Fora dos ciclos")))))))</f>
        <v/>
      </c>
      <c r="D1387" s="100"/>
      <c r="E1387" s="78" t="str">
        <f>IF(C1387="","",IFERROR(VLOOKUP(C1387,parametros!$A$11:$E$15,5,0),""))</f>
        <v/>
      </c>
      <c r="F1387" s="79" t="str">
        <f t="shared" si="107"/>
        <v/>
      </c>
      <c r="G1387" s="101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8"/>
      <c r="U1387" s="218" t="str">
        <f t="shared" si="111"/>
        <v/>
      </c>
      <c r="V1387" s="216" t="s">
        <v>47</v>
      </c>
      <c r="W1387" s="102" t="s">
        <v>167</v>
      </c>
      <c r="X1387" s="102" t="s">
        <v>168</v>
      </c>
      <c r="Y1387" s="103" t="s">
        <v>169</v>
      </c>
      <c r="Z1387" s="103" t="s">
        <v>170</v>
      </c>
      <c r="AA1387" s="103" t="s">
        <v>47</v>
      </c>
      <c r="AB1387" s="103" t="s">
        <v>171</v>
      </c>
      <c r="AC1387" s="104" t="s">
        <v>172</v>
      </c>
    </row>
    <row r="1388" spans="1:29" ht="25.5" customHeight="1" x14ac:dyDescent="0.35">
      <c r="A1388" s="188"/>
      <c r="B1388" s="190"/>
      <c r="C1388" s="99" t="str">
        <f>IF(B1388="","",IF(NOT(ISNUMBER(B1388)),"DATA_PC invalida",IF(AND(ISNUMBER(parametros!$C$2),ISNUMBER(parametros!$D$2),B1388&gt;=parametros!$C$2,B1388&lt;=parametros!$D$2),"C0",IF(AND(ISNUMBER(parametros!$C$3),ISNUMBER(parametros!$D$3),B1388&gt;=parametros!$C$3,B1388&lt;=parametros!$D$3),"C1",IF(AND(ISNUMBER(parametros!$C$4),ISNUMBER(parametros!$D$4),B1388&gt;=parametros!$C$4,B1388&lt;=parametros!$D$4),"C2",IF(AND(ISNUMBER(parametros!$C$5),ISNUMBER(parametros!$D$5),B1388&gt;=parametros!$C$5,B1388&lt;=parametros!$D$5),"C3",IF(AND(ISNUMBER(parametros!$C$6),ISNUMBER(parametros!$D$6),B1388&gt;=parametros!$C$6,B1388&lt;=parametros!$D$6),"C4","Fora dos ciclos")))))))</f>
        <v/>
      </c>
      <c r="D1388" s="100"/>
      <c r="E1388" s="78" t="str">
        <f>IF(C1388="","",IFERROR(VLOOKUP(C1388,parametros!$A$11:$E$15,5,0),""))</f>
        <v/>
      </c>
      <c r="F1388" s="79" t="str">
        <f t="shared" si="107"/>
        <v/>
      </c>
      <c r="G1388" s="101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8"/>
      <c r="U1388" s="218" t="str">
        <f t="shared" si="111"/>
        <v/>
      </c>
      <c r="V1388" s="216" t="s">
        <v>47</v>
      </c>
      <c r="W1388" s="102" t="s">
        <v>167</v>
      </c>
      <c r="X1388" s="102" t="s">
        <v>168</v>
      </c>
      <c r="Y1388" s="103" t="s">
        <v>169</v>
      </c>
      <c r="Z1388" s="103" t="s">
        <v>170</v>
      </c>
      <c r="AA1388" s="103" t="s">
        <v>47</v>
      </c>
      <c r="AB1388" s="103" t="s">
        <v>171</v>
      </c>
      <c r="AC1388" s="104" t="s">
        <v>172</v>
      </c>
    </row>
    <row r="1389" spans="1:29" ht="25.5" customHeight="1" x14ac:dyDescent="0.35">
      <c r="A1389" s="188"/>
      <c r="B1389" s="190"/>
      <c r="C1389" s="99" t="str">
        <f>IF(B1389="","",IF(NOT(ISNUMBER(B1389)),"DATA_PC invalida",IF(AND(ISNUMBER(parametros!$C$2),ISNUMBER(parametros!$D$2),B1389&gt;=parametros!$C$2,B1389&lt;=parametros!$D$2),"C0",IF(AND(ISNUMBER(parametros!$C$3),ISNUMBER(parametros!$D$3),B1389&gt;=parametros!$C$3,B1389&lt;=parametros!$D$3),"C1",IF(AND(ISNUMBER(parametros!$C$4),ISNUMBER(parametros!$D$4),B1389&gt;=parametros!$C$4,B1389&lt;=parametros!$D$4),"C2",IF(AND(ISNUMBER(parametros!$C$5),ISNUMBER(parametros!$D$5),B1389&gt;=parametros!$C$5,B1389&lt;=parametros!$D$5),"C3",IF(AND(ISNUMBER(parametros!$C$6),ISNUMBER(parametros!$D$6),B1389&gt;=parametros!$C$6,B1389&lt;=parametros!$D$6),"C4","Fora dos ciclos")))))))</f>
        <v/>
      </c>
      <c r="D1389" s="100"/>
      <c r="E1389" s="78" t="str">
        <f>IF(C1389="","",IFERROR(VLOOKUP(C1389,parametros!$A$11:$E$15,5,0),""))</f>
        <v/>
      </c>
      <c r="F1389" s="79" t="str">
        <f t="shared" si="107"/>
        <v/>
      </c>
      <c r="G1389" s="101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8"/>
      <c r="U1389" s="218" t="str">
        <f t="shared" si="111"/>
        <v/>
      </c>
      <c r="V1389" s="216" t="s">
        <v>47</v>
      </c>
      <c r="W1389" s="102" t="s">
        <v>167</v>
      </c>
      <c r="X1389" s="102" t="s">
        <v>168</v>
      </c>
      <c r="Y1389" s="103" t="s">
        <v>169</v>
      </c>
      <c r="Z1389" s="103" t="s">
        <v>170</v>
      </c>
      <c r="AA1389" s="103" t="s">
        <v>47</v>
      </c>
      <c r="AB1389" s="103" t="s">
        <v>171</v>
      </c>
      <c r="AC1389" s="104" t="s">
        <v>172</v>
      </c>
    </row>
    <row r="1390" spans="1:29" ht="25.5" customHeight="1" x14ac:dyDescent="0.35">
      <c r="A1390" s="188"/>
      <c r="B1390" s="190"/>
      <c r="C1390" s="99" t="str">
        <f>IF(B1390="","",IF(NOT(ISNUMBER(B1390)),"DATA_PC invalida",IF(AND(ISNUMBER(parametros!$C$2),ISNUMBER(parametros!$D$2),B1390&gt;=parametros!$C$2,B1390&lt;=parametros!$D$2),"C0",IF(AND(ISNUMBER(parametros!$C$3),ISNUMBER(parametros!$D$3),B1390&gt;=parametros!$C$3,B1390&lt;=parametros!$D$3),"C1",IF(AND(ISNUMBER(parametros!$C$4),ISNUMBER(parametros!$D$4),B1390&gt;=parametros!$C$4,B1390&lt;=parametros!$D$4),"C2",IF(AND(ISNUMBER(parametros!$C$5),ISNUMBER(parametros!$D$5),B1390&gt;=parametros!$C$5,B1390&lt;=parametros!$D$5),"C3",IF(AND(ISNUMBER(parametros!$C$6),ISNUMBER(parametros!$D$6),B1390&gt;=parametros!$C$6,B1390&lt;=parametros!$D$6),"C4","Fora dos ciclos")))))))</f>
        <v/>
      </c>
      <c r="D1390" s="100"/>
      <c r="E1390" s="78" t="str">
        <f>IF(C1390="","",IFERROR(VLOOKUP(C1390,parametros!$A$11:$E$15,5,0),""))</f>
        <v/>
      </c>
      <c r="F1390" s="79" t="str">
        <f t="shared" si="107"/>
        <v/>
      </c>
      <c r="G1390" s="101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8"/>
      <c r="U1390" s="218" t="str">
        <f t="shared" si="111"/>
        <v/>
      </c>
      <c r="V1390" s="216" t="s">
        <v>47</v>
      </c>
      <c r="W1390" s="102" t="s">
        <v>167</v>
      </c>
      <c r="X1390" s="102" t="s">
        <v>168</v>
      </c>
      <c r="Y1390" s="103" t="s">
        <v>169</v>
      </c>
      <c r="Z1390" s="103" t="s">
        <v>170</v>
      </c>
      <c r="AA1390" s="103" t="s">
        <v>47</v>
      </c>
      <c r="AB1390" s="103" t="s">
        <v>171</v>
      </c>
      <c r="AC1390" s="104" t="s">
        <v>172</v>
      </c>
    </row>
    <row r="1391" spans="1:29" ht="25.5" customHeight="1" x14ac:dyDescent="0.35">
      <c r="A1391" s="188"/>
      <c r="B1391" s="190"/>
      <c r="C1391" s="99" t="str">
        <f>IF(B1391="","",IF(NOT(ISNUMBER(B1391)),"DATA_PC invalida",IF(AND(ISNUMBER(parametros!$C$2),ISNUMBER(parametros!$D$2),B1391&gt;=parametros!$C$2,B1391&lt;=parametros!$D$2),"C0",IF(AND(ISNUMBER(parametros!$C$3),ISNUMBER(parametros!$D$3),B1391&gt;=parametros!$C$3,B1391&lt;=parametros!$D$3),"C1",IF(AND(ISNUMBER(parametros!$C$4),ISNUMBER(parametros!$D$4),B1391&gt;=parametros!$C$4,B1391&lt;=parametros!$D$4),"C2",IF(AND(ISNUMBER(parametros!$C$5),ISNUMBER(parametros!$D$5),B1391&gt;=parametros!$C$5,B1391&lt;=parametros!$D$5),"C3",IF(AND(ISNUMBER(parametros!$C$6),ISNUMBER(parametros!$D$6),B1391&gt;=parametros!$C$6,B1391&lt;=parametros!$D$6),"C4","Fora dos ciclos")))))))</f>
        <v/>
      </c>
      <c r="D1391" s="100"/>
      <c r="E1391" s="78" t="str">
        <f>IF(C1391="","",IFERROR(VLOOKUP(C1391,parametros!$A$11:$E$15,5,0),""))</f>
        <v/>
      </c>
      <c r="F1391" s="79" t="str">
        <f t="shared" si="107"/>
        <v/>
      </c>
      <c r="G1391" s="101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8"/>
      <c r="U1391" s="218" t="str">
        <f t="shared" si="111"/>
        <v/>
      </c>
      <c r="V1391" s="216" t="s">
        <v>47</v>
      </c>
      <c r="W1391" s="102" t="s">
        <v>167</v>
      </c>
      <c r="X1391" s="102" t="s">
        <v>168</v>
      </c>
      <c r="Y1391" s="103" t="s">
        <v>169</v>
      </c>
      <c r="Z1391" s="103" t="s">
        <v>170</v>
      </c>
      <c r="AA1391" s="103" t="s">
        <v>47</v>
      </c>
      <c r="AB1391" s="103" t="s">
        <v>171</v>
      </c>
      <c r="AC1391" s="104" t="s">
        <v>172</v>
      </c>
    </row>
    <row r="1392" spans="1:29" ht="25.5" customHeight="1" x14ac:dyDescent="0.35">
      <c r="A1392" s="188"/>
      <c r="B1392" s="190"/>
      <c r="C1392" s="99" t="str">
        <f>IF(B1392="","",IF(NOT(ISNUMBER(B1392)),"DATA_PC invalida",IF(AND(ISNUMBER(parametros!$C$2),ISNUMBER(parametros!$D$2),B1392&gt;=parametros!$C$2,B1392&lt;=parametros!$D$2),"C0",IF(AND(ISNUMBER(parametros!$C$3),ISNUMBER(parametros!$D$3),B1392&gt;=parametros!$C$3,B1392&lt;=parametros!$D$3),"C1",IF(AND(ISNUMBER(parametros!$C$4),ISNUMBER(parametros!$D$4),B1392&gt;=parametros!$C$4,B1392&lt;=parametros!$D$4),"C2",IF(AND(ISNUMBER(parametros!$C$5),ISNUMBER(parametros!$D$5),B1392&gt;=parametros!$C$5,B1392&lt;=parametros!$D$5),"C3",IF(AND(ISNUMBER(parametros!$C$6),ISNUMBER(parametros!$D$6),B1392&gt;=parametros!$C$6,B1392&lt;=parametros!$D$6),"C4","Fora dos ciclos")))))))</f>
        <v/>
      </c>
      <c r="D1392" s="100"/>
      <c r="E1392" s="78" t="str">
        <f>IF(C1392="","",IFERROR(VLOOKUP(C1392,parametros!$A$11:$E$15,5,0),""))</f>
        <v/>
      </c>
      <c r="F1392" s="79" t="str">
        <f t="shared" si="107"/>
        <v/>
      </c>
      <c r="G1392" s="101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8"/>
      <c r="U1392" s="218" t="str">
        <f t="shared" si="111"/>
        <v/>
      </c>
      <c r="V1392" s="216" t="s">
        <v>47</v>
      </c>
      <c r="W1392" s="102" t="s">
        <v>167</v>
      </c>
      <c r="X1392" s="102" t="s">
        <v>168</v>
      </c>
      <c r="Y1392" s="103" t="s">
        <v>169</v>
      </c>
      <c r="Z1392" s="103" t="s">
        <v>170</v>
      </c>
      <c r="AA1392" s="103" t="s">
        <v>47</v>
      </c>
      <c r="AB1392" s="103" t="s">
        <v>171</v>
      </c>
      <c r="AC1392" s="104" t="s">
        <v>172</v>
      </c>
    </row>
    <row r="1393" spans="1:29" ht="25.5" customHeight="1" x14ac:dyDescent="0.35">
      <c r="A1393" s="188"/>
      <c r="B1393" s="190"/>
      <c r="C1393" s="99" t="str">
        <f>IF(B1393="","",IF(NOT(ISNUMBER(B1393)),"DATA_PC invalida",IF(AND(ISNUMBER(parametros!$C$2),ISNUMBER(parametros!$D$2),B1393&gt;=parametros!$C$2,B1393&lt;=parametros!$D$2),"C0",IF(AND(ISNUMBER(parametros!$C$3),ISNUMBER(parametros!$D$3),B1393&gt;=parametros!$C$3,B1393&lt;=parametros!$D$3),"C1",IF(AND(ISNUMBER(parametros!$C$4),ISNUMBER(parametros!$D$4),B1393&gt;=parametros!$C$4,B1393&lt;=parametros!$D$4),"C2",IF(AND(ISNUMBER(parametros!$C$5),ISNUMBER(parametros!$D$5),B1393&gt;=parametros!$C$5,B1393&lt;=parametros!$D$5),"C3",IF(AND(ISNUMBER(parametros!$C$6),ISNUMBER(parametros!$D$6),B1393&gt;=parametros!$C$6,B1393&lt;=parametros!$D$6),"C4","Fora dos ciclos")))))))</f>
        <v/>
      </c>
      <c r="D1393" s="100"/>
      <c r="E1393" s="78" t="str">
        <f>IF(C1393="","",IFERROR(VLOOKUP(C1393,parametros!$A$11:$E$15,5,0),""))</f>
        <v/>
      </c>
      <c r="F1393" s="79" t="str">
        <f t="shared" si="107"/>
        <v/>
      </c>
      <c r="G1393" s="101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8"/>
      <c r="U1393" s="218" t="str">
        <f t="shared" si="111"/>
        <v/>
      </c>
      <c r="V1393" s="216" t="s">
        <v>47</v>
      </c>
      <c r="W1393" s="102" t="s">
        <v>167</v>
      </c>
      <c r="X1393" s="102" t="s">
        <v>168</v>
      </c>
      <c r="Y1393" s="103" t="s">
        <v>169</v>
      </c>
      <c r="Z1393" s="103" t="s">
        <v>170</v>
      </c>
      <c r="AA1393" s="103" t="s">
        <v>47</v>
      </c>
      <c r="AB1393" s="103" t="s">
        <v>171</v>
      </c>
      <c r="AC1393" s="104" t="s">
        <v>172</v>
      </c>
    </row>
    <row r="1394" spans="1:29" ht="25.5" customHeight="1" x14ac:dyDescent="0.35">
      <c r="A1394" s="188"/>
      <c r="B1394" s="190"/>
      <c r="C1394" s="99" t="str">
        <f>IF(B1394="","",IF(NOT(ISNUMBER(B1394)),"DATA_PC invalida",IF(AND(ISNUMBER(parametros!$C$2),ISNUMBER(parametros!$D$2),B1394&gt;=parametros!$C$2,B1394&lt;=parametros!$D$2),"C0",IF(AND(ISNUMBER(parametros!$C$3),ISNUMBER(parametros!$D$3),B1394&gt;=parametros!$C$3,B1394&lt;=parametros!$D$3),"C1",IF(AND(ISNUMBER(parametros!$C$4),ISNUMBER(parametros!$D$4),B1394&gt;=parametros!$C$4,B1394&lt;=parametros!$D$4),"C2",IF(AND(ISNUMBER(parametros!$C$5),ISNUMBER(parametros!$D$5),B1394&gt;=parametros!$C$5,B1394&lt;=parametros!$D$5),"C3",IF(AND(ISNUMBER(parametros!$C$6),ISNUMBER(parametros!$D$6),B1394&gt;=parametros!$C$6,B1394&lt;=parametros!$D$6),"C4","Fora dos ciclos")))))))</f>
        <v/>
      </c>
      <c r="D1394" s="100"/>
      <c r="E1394" s="78" t="str">
        <f>IF(C1394="","",IFERROR(VLOOKUP(C1394,parametros!$A$11:$E$15,5,0),""))</f>
        <v/>
      </c>
      <c r="F1394" s="79" t="str">
        <f t="shared" si="107"/>
        <v/>
      </c>
      <c r="G1394" s="101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8"/>
      <c r="U1394" s="218" t="str">
        <f t="shared" si="111"/>
        <v/>
      </c>
      <c r="V1394" s="216" t="s">
        <v>47</v>
      </c>
      <c r="W1394" s="102" t="s">
        <v>167</v>
      </c>
      <c r="X1394" s="102" t="s">
        <v>168</v>
      </c>
      <c r="Y1394" s="103" t="s">
        <v>169</v>
      </c>
      <c r="Z1394" s="103" t="s">
        <v>170</v>
      </c>
      <c r="AA1394" s="103" t="s">
        <v>47</v>
      </c>
      <c r="AB1394" s="103" t="s">
        <v>171</v>
      </c>
      <c r="AC1394" s="104" t="s">
        <v>172</v>
      </c>
    </row>
    <row r="1395" spans="1:29" ht="25.5" customHeight="1" x14ac:dyDescent="0.35">
      <c r="A1395" s="188"/>
      <c r="B1395" s="190"/>
      <c r="C1395" s="99" t="str">
        <f>IF(B1395="","",IF(NOT(ISNUMBER(B1395)),"DATA_PC invalida",IF(AND(ISNUMBER(parametros!$C$2),ISNUMBER(parametros!$D$2),B1395&gt;=parametros!$C$2,B1395&lt;=parametros!$D$2),"C0",IF(AND(ISNUMBER(parametros!$C$3),ISNUMBER(parametros!$D$3),B1395&gt;=parametros!$C$3,B1395&lt;=parametros!$D$3),"C1",IF(AND(ISNUMBER(parametros!$C$4),ISNUMBER(parametros!$D$4),B1395&gt;=parametros!$C$4,B1395&lt;=parametros!$D$4),"C2",IF(AND(ISNUMBER(parametros!$C$5),ISNUMBER(parametros!$D$5),B1395&gt;=parametros!$C$5,B1395&lt;=parametros!$D$5),"C3",IF(AND(ISNUMBER(parametros!$C$6),ISNUMBER(parametros!$D$6),B1395&gt;=parametros!$C$6,B1395&lt;=parametros!$D$6),"C4","Fora dos ciclos")))))))</f>
        <v/>
      </c>
      <c r="D1395" s="100"/>
      <c r="E1395" s="78" t="str">
        <f>IF(C1395="","",IFERROR(VLOOKUP(C1395,parametros!$A$11:$E$15,5,0),""))</f>
        <v/>
      </c>
      <c r="F1395" s="79" t="str">
        <f t="shared" si="107"/>
        <v/>
      </c>
      <c r="G1395" s="101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8"/>
      <c r="U1395" s="218" t="str">
        <f t="shared" si="111"/>
        <v/>
      </c>
      <c r="V1395" s="216" t="s">
        <v>47</v>
      </c>
      <c r="W1395" s="102" t="s">
        <v>167</v>
      </c>
      <c r="X1395" s="102" t="s">
        <v>168</v>
      </c>
      <c r="Y1395" s="103" t="s">
        <v>169</v>
      </c>
      <c r="Z1395" s="103" t="s">
        <v>170</v>
      </c>
      <c r="AA1395" s="103" t="s">
        <v>47</v>
      </c>
      <c r="AB1395" s="103" t="s">
        <v>171</v>
      </c>
      <c r="AC1395" s="104" t="s">
        <v>172</v>
      </c>
    </row>
    <row r="1396" spans="1:29" ht="25.5" customHeight="1" x14ac:dyDescent="0.35">
      <c r="A1396" s="188"/>
      <c r="B1396" s="190"/>
      <c r="C1396" s="99" t="str">
        <f>IF(B1396="","",IF(NOT(ISNUMBER(B1396)),"DATA_PC invalida",IF(AND(ISNUMBER(parametros!$C$2),ISNUMBER(parametros!$D$2),B1396&gt;=parametros!$C$2,B1396&lt;=parametros!$D$2),"C0",IF(AND(ISNUMBER(parametros!$C$3),ISNUMBER(parametros!$D$3),B1396&gt;=parametros!$C$3,B1396&lt;=parametros!$D$3),"C1",IF(AND(ISNUMBER(parametros!$C$4),ISNUMBER(parametros!$D$4),B1396&gt;=parametros!$C$4,B1396&lt;=parametros!$D$4),"C2",IF(AND(ISNUMBER(parametros!$C$5),ISNUMBER(parametros!$D$5),B1396&gt;=parametros!$C$5,B1396&lt;=parametros!$D$5),"C3",IF(AND(ISNUMBER(parametros!$C$6),ISNUMBER(parametros!$D$6),B1396&gt;=parametros!$C$6,B1396&lt;=parametros!$D$6),"C4","Fora dos ciclos")))))))</f>
        <v/>
      </c>
      <c r="D1396" s="100"/>
      <c r="E1396" s="78" t="str">
        <f>IF(C1396="","",IFERROR(VLOOKUP(C1396,parametros!$A$11:$E$15,5,0),""))</f>
        <v/>
      </c>
      <c r="F1396" s="79" t="str">
        <f t="shared" si="107"/>
        <v/>
      </c>
      <c r="G1396" s="101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8"/>
      <c r="U1396" s="218" t="str">
        <f t="shared" si="111"/>
        <v/>
      </c>
      <c r="V1396" s="216" t="s">
        <v>47</v>
      </c>
      <c r="W1396" s="102" t="s">
        <v>167</v>
      </c>
      <c r="X1396" s="102" t="s">
        <v>168</v>
      </c>
      <c r="Y1396" s="103" t="s">
        <v>169</v>
      </c>
      <c r="Z1396" s="103" t="s">
        <v>170</v>
      </c>
      <c r="AA1396" s="103" t="s">
        <v>47</v>
      </c>
      <c r="AB1396" s="103" t="s">
        <v>171</v>
      </c>
      <c r="AC1396" s="104" t="s">
        <v>172</v>
      </c>
    </row>
    <row r="1397" spans="1:29" ht="25.5" customHeight="1" x14ac:dyDescent="0.35">
      <c r="A1397" s="188"/>
      <c r="B1397" s="190"/>
      <c r="C1397" s="99" t="str">
        <f>IF(B1397="","",IF(NOT(ISNUMBER(B1397)),"DATA_PC invalida",IF(AND(ISNUMBER(parametros!$C$2),ISNUMBER(parametros!$D$2),B1397&gt;=parametros!$C$2,B1397&lt;=parametros!$D$2),"C0",IF(AND(ISNUMBER(parametros!$C$3),ISNUMBER(parametros!$D$3),B1397&gt;=parametros!$C$3,B1397&lt;=parametros!$D$3),"C1",IF(AND(ISNUMBER(parametros!$C$4),ISNUMBER(parametros!$D$4),B1397&gt;=parametros!$C$4,B1397&lt;=parametros!$D$4),"C2",IF(AND(ISNUMBER(parametros!$C$5),ISNUMBER(parametros!$D$5),B1397&gt;=parametros!$C$5,B1397&lt;=parametros!$D$5),"C3",IF(AND(ISNUMBER(parametros!$C$6),ISNUMBER(parametros!$D$6),B1397&gt;=parametros!$C$6,B1397&lt;=parametros!$D$6),"C4","Fora dos ciclos")))))))</f>
        <v/>
      </c>
      <c r="D1397" s="100"/>
      <c r="E1397" s="78" t="str">
        <f>IF(C1397="","",IFERROR(VLOOKUP(C1397,parametros!$A$11:$E$15,5,0),""))</f>
        <v/>
      </c>
      <c r="F1397" s="79" t="str">
        <f t="shared" si="107"/>
        <v/>
      </c>
      <c r="G1397" s="101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8"/>
      <c r="U1397" s="218" t="str">
        <f t="shared" si="111"/>
        <v/>
      </c>
      <c r="V1397" s="216" t="s">
        <v>47</v>
      </c>
      <c r="W1397" s="102" t="s">
        <v>167</v>
      </c>
      <c r="X1397" s="102" t="s">
        <v>168</v>
      </c>
      <c r="Y1397" s="103" t="s">
        <v>169</v>
      </c>
      <c r="Z1397" s="103" t="s">
        <v>170</v>
      </c>
      <c r="AA1397" s="103" t="s">
        <v>47</v>
      </c>
      <c r="AB1397" s="103" t="s">
        <v>171</v>
      </c>
      <c r="AC1397" s="104" t="s">
        <v>172</v>
      </c>
    </row>
    <row r="1398" spans="1:29" ht="25.5" customHeight="1" x14ac:dyDescent="0.35">
      <c r="A1398" s="188"/>
      <c r="B1398" s="190"/>
      <c r="C1398" s="99" t="str">
        <f>IF(B1398="","",IF(NOT(ISNUMBER(B1398)),"DATA_PC invalida",IF(AND(ISNUMBER(parametros!$C$2),ISNUMBER(parametros!$D$2),B1398&gt;=parametros!$C$2,B1398&lt;=parametros!$D$2),"C0",IF(AND(ISNUMBER(parametros!$C$3),ISNUMBER(parametros!$D$3),B1398&gt;=parametros!$C$3,B1398&lt;=parametros!$D$3),"C1",IF(AND(ISNUMBER(parametros!$C$4),ISNUMBER(parametros!$D$4),B1398&gt;=parametros!$C$4,B1398&lt;=parametros!$D$4),"C2",IF(AND(ISNUMBER(parametros!$C$5),ISNUMBER(parametros!$D$5),B1398&gt;=parametros!$C$5,B1398&lt;=parametros!$D$5),"C3",IF(AND(ISNUMBER(parametros!$C$6),ISNUMBER(parametros!$D$6),B1398&gt;=parametros!$C$6,B1398&lt;=parametros!$D$6),"C4","Fora dos ciclos")))))))</f>
        <v/>
      </c>
      <c r="D1398" s="100"/>
      <c r="E1398" s="78" t="str">
        <f>IF(C1398="","",IFERROR(VLOOKUP(C1398,parametros!$A$11:$E$15,5,0),""))</f>
        <v/>
      </c>
      <c r="F1398" s="79" t="str">
        <f t="shared" si="107"/>
        <v/>
      </c>
      <c r="G1398" s="101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8"/>
      <c r="U1398" s="218" t="str">
        <f t="shared" si="111"/>
        <v/>
      </c>
      <c r="V1398" s="216" t="s">
        <v>47</v>
      </c>
      <c r="W1398" s="102" t="s">
        <v>167</v>
      </c>
      <c r="X1398" s="102" t="s">
        <v>168</v>
      </c>
      <c r="Y1398" s="103" t="s">
        <v>169</v>
      </c>
      <c r="Z1398" s="103" t="s">
        <v>170</v>
      </c>
      <c r="AA1398" s="103" t="s">
        <v>47</v>
      </c>
      <c r="AB1398" s="103" t="s">
        <v>171</v>
      </c>
      <c r="AC1398" s="104" t="s">
        <v>172</v>
      </c>
    </row>
    <row r="1399" spans="1:29" ht="25.5" customHeight="1" x14ac:dyDescent="0.35">
      <c r="A1399" s="188"/>
      <c r="B1399" s="190"/>
      <c r="C1399" s="99" t="str">
        <f>IF(B1399="","",IF(NOT(ISNUMBER(B1399)),"DATA_PC invalida",IF(AND(ISNUMBER(parametros!$C$2),ISNUMBER(parametros!$D$2),B1399&gt;=parametros!$C$2,B1399&lt;=parametros!$D$2),"C0",IF(AND(ISNUMBER(parametros!$C$3),ISNUMBER(parametros!$D$3),B1399&gt;=parametros!$C$3,B1399&lt;=parametros!$D$3),"C1",IF(AND(ISNUMBER(parametros!$C$4),ISNUMBER(parametros!$D$4),B1399&gt;=parametros!$C$4,B1399&lt;=parametros!$D$4),"C2",IF(AND(ISNUMBER(parametros!$C$5),ISNUMBER(parametros!$D$5),B1399&gt;=parametros!$C$5,B1399&lt;=parametros!$D$5),"C3",IF(AND(ISNUMBER(parametros!$C$6),ISNUMBER(parametros!$D$6),B1399&gt;=parametros!$C$6,B1399&lt;=parametros!$D$6),"C4","Fora dos ciclos")))))))</f>
        <v/>
      </c>
      <c r="D1399" s="100"/>
      <c r="E1399" s="78" t="str">
        <f>IF(C1399="","",IFERROR(VLOOKUP(C1399,parametros!$A$11:$E$15,5,0),""))</f>
        <v/>
      </c>
      <c r="F1399" s="79" t="str">
        <f t="shared" si="107"/>
        <v/>
      </c>
      <c r="G1399" s="101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8"/>
      <c r="U1399" s="218" t="str">
        <f t="shared" si="111"/>
        <v/>
      </c>
      <c r="V1399" s="216" t="s">
        <v>47</v>
      </c>
      <c r="W1399" s="102" t="s">
        <v>167</v>
      </c>
      <c r="X1399" s="102" t="s">
        <v>168</v>
      </c>
      <c r="Y1399" s="103" t="s">
        <v>169</v>
      </c>
      <c r="Z1399" s="103" t="s">
        <v>170</v>
      </c>
      <c r="AA1399" s="103" t="s">
        <v>47</v>
      </c>
      <c r="AB1399" s="103" t="s">
        <v>171</v>
      </c>
      <c r="AC1399" s="104" t="s">
        <v>172</v>
      </c>
    </row>
    <row r="1400" spans="1:29" ht="25.5" customHeight="1" x14ac:dyDescent="0.35">
      <c r="A1400" s="188"/>
      <c r="B1400" s="190"/>
      <c r="C1400" s="99" t="str">
        <f>IF(B1400="","",IF(NOT(ISNUMBER(B1400)),"DATA_PC invalida",IF(AND(ISNUMBER(parametros!$C$2),ISNUMBER(parametros!$D$2),B1400&gt;=parametros!$C$2,B1400&lt;=parametros!$D$2),"C0",IF(AND(ISNUMBER(parametros!$C$3),ISNUMBER(parametros!$D$3),B1400&gt;=parametros!$C$3,B1400&lt;=parametros!$D$3),"C1",IF(AND(ISNUMBER(parametros!$C$4),ISNUMBER(parametros!$D$4),B1400&gt;=parametros!$C$4,B1400&lt;=parametros!$D$4),"C2",IF(AND(ISNUMBER(parametros!$C$5),ISNUMBER(parametros!$D$5),B1400&gt;=parametros!$C$5,B1400&lt;=parametros!$D$5),"C3",IF(AND(ISNUMBER(parametros!$C$6),ISNUMBER(parametros!$D$6),B1400&gt;=parametros!$C$6,B1400&lt;=parametros!$D$6),"C4","Fora dos ciclos")))))))</f>
        <v/>
      </c>
      <c r="D1400" s="100"/>
      <c r="E1400" s="78" t="str">
        <f>IF(C1400="","",IFERROR(VLOOKUP(C1400,parametros!$A$11:$E$15,5,0),""))</f>
        <v/>
      </c>
      <c r="F1400" s="79" t="str">
        <f t="shared" si="107"/>
        <v/>
      </c>
      <c r="G1400" s="101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8"/>
      <c r="U1400" s="218" t="str">
        <f t="shared" si="111"/>
        <v/>
      </c>
      <c r="V1400" s="216" t="s">
        <v>47</v>
      </c>
      <c r="W1400" s="102" t="s">
        <v>167</v>
      </c>
      <c r="X1400" s="102" t="s">
        <v>168</v>
      </c>
      <c r="Y1400" s="103" t="s">
        <v>169</v>
      </c>
      <c r="Z1400" s="103" t="s">
        <v>170</v>
      </c>
      <c r="AA1400" s="103" t="s">
        <v>47</v>
      </c>
      <c r="AB1400" s="103" t="s">
        <v>171</v>
      </c>
      <c r="AC1400" s="104" t="s">
        <v>172</v>
      </c>
    </row>
    <row r="1401" spans="1:29" ht="25.5" customHeight="1" x14ac:dyDescent="0.35">
      <c r="A1401" s="188"/>
      <c r="B1401" s="190"/>
      <c r="C1401" s="99" t="str">
        <f>IF(B1401="","",IF(NOT(ISNUMBER(B1401)),"DATA_PC invalida",IF(AND(ISNUMBER(parametros!$C$2),ISNUMBER(parametros!$D$2),B1401&gt;=parametros!$C$2,B1401&lt;=parametros!$D$2),"C0",IF(AND(ISNUMBER(parametros!$C$3),ISNUMBER(parametros!$D$3),B1401&gt;=parametros!$C$3,B1401&lt;=parametros!$D$3),"C1",IF(AND(ISNUMBER(parametros!$C$4),ISNUMBER(parametros!$D$4),B1401&gt;=parametros!$C$4,B1401&lt;=parametros!$D$4),"C2",IF(AND(ISNUMBER(parametros!$C$5),ISNUMBER(parametros!$D$5),B1401&gt;=parametros!$C$5,B1401&lt;=parametros!$D$5),"C3",IF(AND(ISNUMBER(parametros!$C$6),ISNUMBER(parametros!$D$6),B1401&gt;=parametros!$C$6,B1401&lt;=parametros!$D$6),"C4","Fora dos ciclos")))))))</f>
        <v/>
      </c>
      <c r="D1401" s="100"/>
      <c r="E1401" s="78" t="str">
        <f>IF(C1401="","",IFERROR(VLOOKUP(C1401,parametros!$A$11:$E$15,5,0),""))</f>
        <v/>
      </c>
      <c r="F1401" s="79" t="str">
        <f t="shared" si="107"/>
        <v/>
      </c>
      <c r="G1401" s="101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8"/>
      <c r="U1401" s="218" t="str">
        <f t="shared" si="111"/>
        <v/>
      </c>
      <c r="V1401" s="216" t="s">
        <v>47</v>
      </c>
      <c r="W1401" s="102" t="s">
        <v>167</v>
      </c>
      <c r="X1401" s="102" t="s">
        <v>168</v>
      </c>
      <c r="Y1401" s="103" t="s">
        <v>169</v>
      </c>
      <c r="Z1401" s="103" t="s">
        <v>170</v>
      </c>
      <c r="AA1401" s="103" t="s">
        <v>47</v>
      </c>
      <c r="AB1401" s="103" t="s">
        <v>171</v>
      </c>
      <c r="AC1401" s="104" t="s">
        <v>172</v>
      </c>
    </row>
    <row r="1402" spans="1:29" ht="25.5" customHeight="1" x14ac:dyDescent="0.35">
      <c r="A1402" s="188"/>
      <c r="B1402" s="190"/>
      <c r="C1402" s="99" t="str">
        <f>IF(B1402="","",IF(NOT(ISNUMBER(B1402)),"DATA_PC invalida",IF(AND(ISNUMBER(parametros!$C$2),ISNUMBER(parametros!$D$2),B1402&gt;=parametros!$C$2,B1402&lt;=parametros!$D$2),"C0",IF(AND(ISNUMBER(parametros!$C$3),ISNUMBER(parametros!$D$3),B1402&gt;=parametros!$C$3,B1402&lt;=parametros!$D$3),"C1",IF(AND(ISNUMBER(parametros!$C$4),ISNUMBER(parametros!$D$4),B1402&gt;=parametros!$C$4,B1402&lt;=parametros!$D$4),"C2",IF(AND(ISNUMBER(parametros!$C$5),ISNUMBER(parametros!$D$5),B1402&gt;=parametros!$C$5,B1402&lt;=parametros!$D$5),"C3",IF(AND(ISNUMBER(parametros!$C$6),ISNUMBER(parametros!$D$6),B1402&gt;=parametros!$C$6,B1402&lt;=parametros!$D$6),"C4","Fora dos ciclos")))))))</f>
        <v/>
      </c>
      <c r="D1402" s="100"/>
      <c r="E1402" s="78" t="str">
        <f>IF(C1402="","",IFERROR(VLOOKUP(C1402,parametros!$A$11:$E$15,5,0),""))</f>
        <v/>
      </c>
      <c r="F1402" s="79" t="str">
        <f t="shared" si="107"/>
        <v/>
      </c>
      <c r="G1402" s="101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8"/>
      <c r="U1402" s="218" t="str">
        <f t="shared" si="111"/>
        <v/>
      </c>
      <c r="V1402" s="216" t="s">
        <v>47</v>
      </c>
      <c r="W1402" s="102" t="s">
        <v>167</v>
      </c>
      <c r="X1402" s="102" t="s">
        <v>168</v>
      </c>
      <c r="Y1402" s="103" t="s">
        <v>169</v>
      </c>
      <c r="Z1402" s="103" t="s">
        <v>170</v>
      </c>
      <c r="AA1402" s="103" t="s">
        <v>47</v>
      </c>
      <c r="AB1402" s="103" t="s">
        <v>171</v>
      </c>
      <c r="AC1402" s="104" t="s">
        <v>172</v>
      </c>
    </row>
    <row r="1403" spans="1:29" ht="25.5" customHeight="1" x14ac:dyDescent="0.35">
      <c r="A1403" s="188"/>
      <c r="B1403" s="190"/>
      <c r="C1403" s="99" t="str">
        <f>IF(B1403="","",IF(NOT(ISNUMBER(B1403)),"DATA_PC invalida",IF(AND(ISNUMBER(parametros!$C$2),ISNUMBER(parametros!$D$2),B1403&gt;=parametros!$C$2,B1403&lt;=parametros!$D$2),"C0",IF(AND(ISNUMBER(parametros!$C$3),ISNUMBER(parametros!$D$3),B1403&gt;=parametros!$C$3,B1403&lt;=parametros!$D$3),"C1",IF(AND(ISNUMBER(parametros!$C$4),ISNUMBER(parametros!$D$4),B1403&gt;=parametros!$C$4,B1403&lt;=parametros!$D$4),"C2",IF(AND(ISNUMBER(parametros!$C$5),ISNUMBER(parametros!$D$5),B1403&gt;=parametros!$C$5,B1403&lt;=parametros!$D$5),"C3",IF(AND(ISNUMBER(parametros!$C$6),ISNUMBER(parametros!$D$6),B1403&gt;=parametros!$C$6,B1403&lt;=parametros!$D$6),"C4","Fora dos ciclos")))))))</f>
        <v/>
      </c>
      <c r="D1403" s="100"/>
      <c r="E1403" s="78" t="str">
        <f>IF(C1403="","",IFERROR(VLOOKUP(C1403,parametros!$A$11:$E$15,5,0),""))</f>
        <v/>
      </c>
      <c r="F1403" s="79" t="str">
        <f t="shared" si="107"/>
        <v/>
      </c>
      <c r="G1403" s="101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8"/>
      <c r="U1403" s="218" t="str">
        <f t="shared" si="111"/>
        <v/>
      </c>
      <c r="V1403" s="216" t="s">
        <v>47</v>
      </c>
      <c r="W1403" s="102" t="s">
        <v>167</v>
      </c>
      <c r="X1403" s="102" t="s">
        <v>168</v>
      </c>
      <c r="Y1403" s="103" t="s">
        <v>169</v>
      </c>
      <c r="Z1403" s="103" t="s">
        <v>170</v>
      </c>
      <c r="AA1403" s="103" t="s">
        <v>47</v>
      </c>
      <c r="AB1403" s="103" t="s">
        <v>171</v>
      </c>
      <c r="AC1403" s="104" t="s">
        <v>172</v>
      </c>
    </row>
    <row r="1404" spans="1:29" ht="25.5" customHeight="1" x14ac:dyDescent="0.35">
      <c r="A1404" s="188"/>
      <c r="B1404" s="190"/>
      <c r="C1404" s="99" t="str">
        <f>IF(B1404="","",IF(NOT(ISNUMBER(B1404)),"DATA_PC invalida",IF(AND(ISNUMBER(parametros!$C$2),ISNUMBER(parametros!$D$2),B1404&gt;=parametros!$C$2,B1404&lt;=parametros!$D$2),"C0",IF(AND(ISNUMBER(parametros!$C$3),ISNUMBER(parametros!$D$3),B1404&gt;=parametros!$C$3,B1404&lt;=parametros!$D$3),"C1",IF(AND(ISNUMBER(parametros!$C$4),ISNUMBER(parametros!$D$4),B1404&gt;=parametros!$C$4,B1404&lt;=parametros!$D$4),"C2",IF(AND(ISNUMBER(parametros!$C$5),ISNUMBER(parametros!$D$5),B1404&gt;=parametros!$C$5,B1404&lt;=parametros!$D$5),"C3",IF(AND(ISNUMBER(parametros!$C$6),ISNUMBER(parametros!$D$6),B1404&gt;=parametros!$C$6,B1404&lt;=parametros!$D$6),"C4","Fora dos ciclos")))))))</f>
        <v/>
      </c>
      <c r="D1404" s="100"/>
      <c r="E1404" s="78" t="str">
        <f>IF(C1404="","",IFERROR(VLOOKUP(C1404,parametros!$A$11:$E$15,5,0),""))</f>
        <v/>
      </c>
      <c r="F1404" s="79" t="str">
        <f t="shared" si="107"/>
        <v/>
      </c>
      <c r="G1404" s="101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8"/>
      <c r="U1404" s="218" t="str">
        <f t="shared" si="111"/>
        <v/>
      </c>
      <c r="V1404" s="216" t="s">
        <v>47</v>
      </c>
      <c r="W1404" s="102" t="s">
        <v>167</v>
      </c>
      <c r="X1404" s="102" t="s">
        <v>168</v>
      </c>
      <c r="Y1404" s="103" t="s">
        <v>169</v>
      </c>
      <c r="Z1404" s="103" t="s">
        <v>170</v>
      </c>
      <c r="AA1404" s="103" t="s">
        <v>47</v>
      </c>
      <c r="AB1404" s="103" t="s">
        <v>171</v>
      </c>
      <c r="AC1404" s="104" t="s">
        <v>172</v>
      </c>
    </row>
    <row r="1405" spans="1:29" ht="25.5" customHeight="1" x14ac:dyDescent="0.35">
      <c r="A1405" s="188"/>
      <c r="B1405" s="190"/>
      <c r="C1405" s="99" t="str">
        <f>IF(B1405="","",IF(NOT(ISNUMBER(B1405)),"DATA_PC invalida",IF(AND(ISNUMBER(parametros!$C$2),ISNUMBER(parametros!$D$2),B1405&gt;=parametros!$C$2,B1405&lt;=parametros!$D$2),"C0",IF(AND(ISNUMBER(parametros!$C$3),ISNUMBER(parametros!$D$3),B1405&gt;=parametros!$C$3,B1405&lt;=parametros!$D$3),"C1",IF(AND(ISNUMBER(parametros!$C$4),ISNUMBER(parametros!$D$4),B1405&gt;=parametros!$C$4,B1405&lt;=parametros!$D$4),"C2",IF(AND(ISNUMBER(parametros!$C$5),ISNUMBER(parametros!$D$5),B1405&gt;=parametros!$C$5,B1405&lt;=parametros!$D$5),"C3",IF(AND(ISNUMBER(parametros!$C$6),ISNUMBER(parametros!$D$6),B1405&gt;=parametros!$C$6,B1405&lt;=parametros!$D$6),"C4","Fora dos ciclos")))))))</f>
        <v/>
      </c>
      <c r="D1405" s="100"/>
      <c r="E1405" s="78" t="str">
        <f>IF(C1405="","",IFERROR(VLOOKUP(C1405,parametros!$A$11:$E$15,5,0),""))</f>
        <v/>
      </c>
      <c r="F1405" s="79" t="str">
        <f t="shared" si="107"/>
        <v/>
      </c>
      <c r="G1405" s="101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8"/>
      <c r="U1405" s="218" t="str">
        <f t="shared" si="111"/>
        <v/>
      </c>
      <c r="V1405" s="216" t="s">
        <v>47</v>
      </c>
      <c r="W1405" s="102" t="s">
        <v>167</v>
      </c>
      <c r="X1405" s="102" t="s">
        <v>168</v>
      </c>
      <c r="Y1405" s="103" t="s">
        <v>169</v>
      </c>
      <c r="Z1405" s="103" t="s">
        <v>170</v>
      </c>
      <c r="AA1405" s="103" t="s">
        <v>47</v>
      </c>
      <c r="AB1405" s="103" t="s">
        <v>171</v>
      </c>
      <c r="AC1405" s="104" t="s">
        <v>172</v>
      </c>
    </row>
    <row r="1406" spans="1:29" ht="25.5" customHeight="1" x14ac:dyDescent="0.35">
      <c r="A1406" s="188"/>
      <c r="B1406" s="190"/>
      <c r="C1406" s="99" t="str">
        <f>IF(B1406="","",IF(NOT(ISNUMBER(B1406)),"DATA_PC invalida",IF(AND(ISNUMBER(parametros!$C$2),ISNUMBER(parametros!$D$2),B1406&gt;=parametros!$C$2,B1406&lt;=parametros!$D$2),"C0",IF(AND(ISNUMBER(parametros!$C$3),ISNUMBER(parametros!$D$3),B1406&gt;=parametros!$C$3,B1406&lt;=parametros!$D$3),"C1",IF(AND(ISNUMBER(parametros!$C$4),ISNUMBER(parametros!$D$4),B1406&gt;=parametros!$C$4,B1406&lt;=parametros!$D$4),"C2",IF(AND(ISNUMBER(parametros!$C$5),ISNUMBER(parametros!$D$5),B1406&gt;=parametros!$C$5,B1406&lt;=parametros!$D$5),"C3",IF(AND(ISNUMBER(parametros!$C$6),ISNUMBER(parametros!$D$6),B1406&gt;=parametros!$C$6,B1406&lt;=parametros!$D$6),"C4","Fora dos ciclos")))))))</f>
        <v/>
      </c>
      <c r="D1406" s="100"/>
      <c r="E1406" s="78" t="str">
        <f>IF(C1406="","",IFERROR(VLOOKUP(C1406,parametros!$A$11:$E$15,5,0),""))</f>
        <v/>
      </c>
      <c r="F1406" s="79" t="str">
        <f t="shared" si="107"/>
        <v/>
      </c>
      <c r="G1406" s="101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8"/>
      <c r="U1406" s="218" t="str">
        <f t="shared" si="111"/>
        <v/>
      </c>
      <c r="V1406" s="216" t="s">
        <v>47</v>
      </c>
      <c r="W1406" s="102" t="s">
        <v>167</v>
      </c>
      <c r="X1406" s="102" t="s">
        <v>168</v>
      </c>
      <c r="Y1406" s="103" t="s">
        <v>169</v>
      </c>
      <c r="Z1406" s="103" t="s">
        <v>170</v>
      </c>
      <c r="AA1406" s="103" t="s">
        <v>47</v>
      </c>
      <c r="AB1406" s="103" t="s">
        <v>171</v>
      </c>
      <c r="AC1406" s="104" t="s">
        <v>172</v>
      </c>
    </row>
    <row r="1407" spans="1:29" ht="25.5" customHeight="1" x14ac:dyDescent="0.35">
      <c r="A1407" s="188"/>
      <c r="B1407" s="190"/>
      <c r="C1407" s="99" t="str">
        <f>IF(B1407="","",IF(NOT(ISNUMBER(B1407)),"DATA_PC invalida",IF(AND(ISNUMBER(parametros!$C$2),ISNUMBER(parametros!$D$2),B1407&gt;=parametros!$C$2,B1407&lt;=parametros!$D$2),"C0",IF(AND(ISNUMBER(parametros!$C$3),ISNUMBER(parametros!$D$3),B1407&gt;=parametros!$C$3,B1407&lt;=parametros!$D$3),"C1",IF(AND(ISNUMBER(parametros!$C$4),ISNUMBER(parametros!$D$4),B1407&gt;=parametros!$C$4,B1407&lt;=parametros!$D$4),"C2",IF(AND(ISNUMBER(parametros!$C$5),ISNUMBER(parametros!$D$5),B1407&gt;=parametros!$C$5,B1407&lt;=parametros!$D$5),"C3",IF(AND(ISNUMBER(parametros!$C$6),ISNUMBER(parametros!$D$6),B1407&gt;=parametros!$C$6,B1407&lt;=parametros!$D$6),"C4","Fora dos ciclos")))))))</f>
        <v/>
      </c>
      <c r="D1407" s="100"/>
      <c r="E1407" s="78" t="str">
        <f>IF(C1407="","",IFERROR(VLOOKUP(C1407,parametros!$A$11:$E$15,5,0),""))</f>
        <v/>
      </c>
      <c r="F1407" s="79" t="str">
        <f t="shared" si="107"/>
        <v/>
      </c>
      <c r="G1407" s="101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8"/>
      <c r="U1407" s="218" t="str">
        <f t="shared" si="111"/>
        <v/>
      </c>
      <c r="V1407" s="216" t="s">
        <v>47</v>
      </c>
      <c r="W1407" s="102" t="s">
        <v>167</v>
      </c>
      <c r="X1407" s="102" t="s">
        <v>168</v>
      </c>
      <c r="Y1407" s="103" t="s">
        <v>169</v>
      </c>
      <c r="Z1407" s="103" t="s">
        <v>170</v>
      </c>
      <c r="AA1407" s="103" t="s">
        <v>47</v>
      </c>
      <c r="AB1407" s="103" t="s">
        <v>171</v>
      </c>
      <c r="AC1407" s="104" t="s">
        <v>172</v>
      </c>
    </row>
    <row r="1408" spans="1:29" ht="25.5" customHeight="1" x14ac:dyDescent="0.35">
      <c r="A1408" s="188"/>
      <c r="B1408" s="190"/>
      <c r="C1408" s="99" t="str">
        <f>IF(B1408="","",IF(NOT(ISNUMBER(B1408)),"DATA_PC invalida",IF(AND(ISNUMBER(parametros!$C$2),ISNUMBER(parametros!$D$2),B1408&gt;=parametros!$C$2,B1408&lt;=parametros!$D$2),"C0",IF(AND(ISNUMBER(parametros!$C$3),ISNUMBER(parametros!$D$3),B1408&gt;=parametros!$C$3,B1408&lt;=parametros!$D$3),"C1",IF(AND(ISNUMBER(parametros!$C$4),ISNUMBER(parametros!$D$4),B1408&gt;=parametros!$C$4,B1408&lt;=parametros!$D$4),"C2",IF(AND(ISNUMBER(parametros!$C$5),ISNUMBER(parametros!$D$5),B1408&gt;=parametros!$C$5,B1408&lt;=parametros!$D$5),"C3",IF(AND(ISNUMBER(parametros!$C$6),ISNUMBER(parametros!$D$6),B1408&gt;=parametros!$C$6,B1408&lt;=parametros!$D$6),"C4","Fora dos ciclos")))))))</f>
        <v/>
      </c>
      <c r="D1408" s="100"/>
      <c r="E1408" s="78" t="str">
        <f>IF(C1408="","",IFERROR(VLOOKUP(C1408,parametros!$A$11:$E$15,5,0),""))</f>
        <v/>
      </c>
      <c r="F1408" s="79" t="str">
        <f t="shared" si="107"/>
        <v/>
      </c>
      <c r="G1408" s="101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8"/>
      <c r="U1408" s="218" t="str">
        <f t="shared" si="111"/>
        <v/>
      </c>
      <c r="V1408" s="216" t="s">
        <v>47</v>
      </c>
      <c r="W1408" s="102" t="s">
        <v>167</v>
      </c>
      <c r="X1408" s="102" t="s">
        <v>168</v>
      </c>
      <c r="Y1408" s="103" t="s">
        <v>169</v>
      </c>
      <c r="Z1408" s="103" t="s">
        <v>170</v>
      </c>
      <c r="AA1408" s="103" t="s">
        <v>47</v>
      </c>
      <c r="AB1408" s="103" t="s">
        <v>171</v>
      </c>
      <c r="AC1408" s="104" t="s">
        <v>172</v>
      </c>
    </row>
    <row r="1409" spans="1:29" ht="25.5" customHeight="1" x14ac:dyDescent="0.35">
      <c r="A1409" s="188"/>
      <c r="B1409" s="190"/>
      <c r="C1409" s="99" t="str">
        <f>IF(B1409="","",IF(NOT(ISNUMBER(B1409)),"DATA_PC invalida",IF(AND(ISNUMBER(parametros!$C$2),ISNUMBER(parametros!$D$2),B1409&gt;=parametros!$C$2,B1409&lt;=parametros!$D$2),"C0",IF(AND(ISNUMBER(parametros!$C$3),ISNUMBER(parametros!$D$3),B1409&gt;=parametros!$C$3,B1409&lt;=parametros!$D$3),"C1",IF(AND(ISNUMBER(parametros!$C$4),ISNUMBER(parametros!$D$4),B1409&gt;=parametros!$C$4,B1409&lt;=parametros!$D$4),"C2",IF(AND(ISNUMBER(parametros!$C$5),ISNUMBER(parametros!$D$5),B1409&gt;=parametros!$C$5,B1409&lt;=parametros!$D$5),"C3",IF(AND(ISNUMBER(parametros!$C$6),ISNUMBER(parametros!$D$6),B1409&gt;=parametros!$C$6,B1409&lt;=parametros!$D$6),"C4","Fora dos ciclos")))))))</f>
        <v/>
      </c>
      <c r="D1409" s="100"/>
      <c r="E1409" s="78" t="str">
        <f>IF(C1409="","",IFERROR(VLOOKUP(C1409,parametros!$A$11:$E$15,5,0),""))</f>
        <v/>
      </c>
      <c r="F1409" s="79" t="str">
        <f t="shared" si="107"/>
        <v/>
      </c>
      <c r="G1409" s="101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8"/>
      <c r="U1409" s="218" t="str">
        <f t="shared" si="111"/>
        <v/>
      </c>
      <c r="V1409" s="216" t="s">
        <v>47</v>
      </c>
      <c r="W1409" s="102" t="s">
        <v>167</v>
      </c>
      <c r="X1409" s="102" t="s">
        <v>168</v>
      </c>
      <c r="Y1409" s="103" t="s">
        <v>169</v>
      </c>
      <c r="Z1409" s="103" t="s">
        <v>170</v>
      </c>
      <c r="AA1409" s="103" t="s">
        <v>47</v>
      </c>
      <c r="AB1409" s="103" t="s">
        <v>171</v>
      </c>
      <c r="AC1409" s="104" t="s">
        <v>172</v>
      </c>
    </row>
    <row r="1410" spans="1:29" ht="25.5" customHeight="1" x14ac:dyDescent="0.35">
      <c r="A1410" s="188"/>
      <c r="B1410" s="190"/>
      <c r="C1410" s="99" t="str">
        <f>IF(B1410="","",IF(NOT(ISNUMBER(B1410)),"DATA_PC invalida",IF(AND(ISNUMBER(parametros!$C$2),ISNUMBER(parametros!$D$2),B1410&gt;=parametros!$C$2,B1410&lt;=parametros!$D$2),"C0",IF(AND(ISNUMBER(parametros!$C$3),ISNUMBER(parametros!$D$3),B1410&gt;=parametros!$C$3,B1410&lt;=parametros!$D$3),"C1",IF(AND(ISNUMBER(parametros!$C$4),ISNUMBER(parametros!$D$4),B1410&gt;=parametros!$C$4,B1410&lt;=parametros!$D$4),"C2",IF(AND(ISNUMBER(parametros!$C$5),ISNUMBER(parametros!$D$5),B1410&gt;=parametros!$C$5,B1410&lt;=parametros!$D$5),"C3",IF(AND(ISNUMBER(parametros!$C$6),ISNUMBER(parametros!$D$6),B1410&gt;=parametros!$C$6,B1410&lt;=parametros!$D$6),"C4","Fora dos ciclos")))))))</f>
        <v/>
      </c>
      <c r="D1410" s="100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101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8"/>
      <c r="U1410" s="218" t="str">
        <f t="shared" ref="U1410:U1473" si="116">IF(OR($D1410="",$H1410=""),"",ROUND($D1410+$H1410,2))</f>
        <v/>
      </c>
      <c r="V1410" s="216" t="s">
        <v>47</v>
      </c>
      <c r="W1410" s="102" t="s">
        <v>167</v>
      </c>
      <c r="X1410" s="102" t="s">
        <v>168</v>
      </c>
      <c r="Y1410" s="103" t="s">
        <v>169</v>
      </c>
      <c r="Z1410" s="103" t="s">
        <v>170</v>
      </c>
      <c r="AA1410" s="103" t="s">
        <v>47</v>
      </c>
      <c r="AB1410" s="103" t="s">
        <v>171</v>
      </c>
      <c r="AC1410" s="104" t="s">
        <v>172</v>
      </c>
    </row>
    <row r="1411" spans="1:29" ht="25.5" customHeight="1" x14ac:dyDescent="0.35">
      <c r="A1411" s="188"/>
      <c r="B1411" s="190"/>
      <c r="C1411" s="99" t="str">
        <f>IF(B1411="","",IF(NOT(ISNUMBER(B1411)),"DATA_PC invalida",IF(AND(ISNUMBER(parametros!$C$2),ISNUMBER(parametros!$D$2),B1411&gt;=parametros!$C$2,B1411&lt;=parametros!$D$2),"C0",IF(AND(ISNUMBER(parametros!$C$3),ISNUMBER(parametros!$D$3),B1411&gt;=parametros!$C$3,B1411&lt;=parametros!$D$3),"C1",IF(AND(ISNUMBER(parametros!$C$4),ISNUMBER(parametros!$D$4),B1411&gt;=parametros!$C$4,B1411&lt;=parametros!$D$4),"C2",IF(AND(ISNUMBER(parametros!$C$5),ISNUMBER(parametros!$D$5),B1411&gt;=parametros!$C$5,B1411&lt;=parametros!$D$5),"C3",IF(AND(ISNUMBER(parametros!$C$6),ISNUMBER(parametros!$D$6),B1411&gt;=parametros!$C$6,B1411&lt;=parametros!$D$6),"C4","Fora dos ciclos")))))))</f>
        <v/>
      </c>
      <c r="D1411" s="100"/>
      <c r="E1411" s="78" t="str">
        <f>IF(C1411="","",IFERROR(VLOOKUP(C1411,parametros!$A$11:$E$15,5,0),""))</f>
        <v/>
      </c>
      <c r="F1411" s="79" t="str">
        <f t="shared" si="112"/>
        <v/>
      </c>
      <c r="G1411" s="101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8"/>
      <c r="U1411" s="218" t="str">
        <f t="shared" si="116"/>
        <v/>
      </c>
      <c r="V1411" s="216" t="s">
        <v>47</v>
      </c>
      <c r="W1411" s="102" t="s">
        <v>167</v>
      </c>
      <c r="X1411" s="102" t="s">
        <v>168</v>
      </c>
      <c r="Y1411" s="103" t="s">
        <v>169</v>
      </c>
      <c r="Z1411" s="103" t="s">
        <v>170</v>
      </c>
      <c r="AA1411" s="103" t="s">
        <v>47</v>
      </c>
      <c r="AB1411" s="103" t="s">
        <v>171</v>
      </c>
      <c r="AC1411" s="104" t="s">
        <v>172</v>
      </c>
    </row>
    <row r="1412" spans="1:29" ht="25.5" customHeight="1" x14ac:dyDescent="0.35">
      <c r="A1412" s="188"/>
      <c r="B1412" s="190"/>
      <c r="C1412" s="99" t="str">
        <f>IF(B1412="","",IF(NOT(ISNUMBER(B1412)),"DATA_PC invalida",IF(AND(ISNUMBER(parametros!$C$2),ISNUMBER(parametros!$D$2),B1412&gt;=parametros!$C$2,B1412&lt;=parametros!$D$2),"C0",IF(AND(ISNUMBER(parametros!$C$3),ISNUMBER(parametros!$D$3),B1412&gt;=parametros!$C$3,B1412&lt;=parametros!$D$3),"C1",IF(AND(ISNUMBER(parametros!$C$4),ISNUMBER(parametros!$D$4),B1412&gt;=parametros!$C$4,B1412&lt;=parametros!$D$4),"C2",IF(AND(ISNUMBER(parametros!$C$5),ISNUMBER(parametros!$D$5),B1412&gt;=parametros!$C$5,B1412&lt;=parametros!$D$5),"C3",IF(AND(ISNUMBER(parametros!$C$6),ISNUMBER(parametros!$D$6),B1412&gt;=parametros!$C$6,B1412&lt;=parametros!$D$6),"C4","Fora dos ciclos")))))))</f>
        <v/>
      </c>
      <c r="D1412" s="100"/>
      <c r="E1412" s="78" t="str">
        <f>IF(C1412="","",IFERROR(VLOOKUP(C1412,parametros!$A$11:$E$15,5,0),""))</f>
        <v/>
      </c>
      <c r="F1412" s="79" t="str">
        <f t="shared" si="112"/>
        <v/>
      </c>
      <c r="G1412" s="101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8"/>
      <c r="U1412" s="218" t="str">
        <f t="shared" si="116"/>
        <v/>
      </c>
      <c r="V1412" s="216" t="s">
        <v>47</v>
      </c>
      <c r="W1412" s="102" t="s">
        <v>167</v>
      </c>
      <c r="X1412" s="102" t="s">
        <v>168</v>
      </c>
      <c r="Y1412" s="103" t="s">
        <v>169</v>
      </c>
      <c r="Z1412" s="103" t="s">
        <v>170</v>
      </c>
      <c r="AA1412" s="103" t="s">
        <v>47</v>
      </c>
      <c r="AB1412" s="103" t="s">
        <v>171</v>
      </c>
      <c r="AC1412" s="104" t="s">
        <v>172</v>
      </c>
    </row>
    <row r="1413" spans="1:29" ht="25.5" customHeight="1" x14ac:dyDescent="0.35">
      <c r="A1413" s="188"/>
      <c r="B1413" s="190"/>
      <c r="C1413" s="99" t="str">
        <f>IF(B1413="","",IF(NOT(ISNUMBER(B1413)),"DATA_PC invalida",IF(AND(ISNUMBER(parametros!$C$2),ISNUMBER(parametros!$D$2),B1413&gt;=parametros!$C$2,B1413&lt;=parametros!$D$2),"C0",IF(AND(ISNUMBER(parametros!$C$3),ISNUMBER(parametros!$D$3),B1413&gt;=parametros!$C$3,B1413&lt;=parametros!$D$3),"C1",IF(AND(ISNUMBER(parametros!$C$4),ISNUMBER(parametros!$D$4),B1413&gt;=parametros!$C$4,B1413&lt;=parametros!$D$4),"C2",IF(AND(ISNUMBER(parametros!$C$5),ISNUMBER(parametros!$D$5),B1413&gt;=parametros!$C$5,B1413&lt;=parametros!$D$5),"C3",IF(AND(ISNUMBER(parametros!$C$6),ISNUMBER(parametros!$D$6),B1413&gt;=parametros!$C$6,B1413&lt;=parametros!$D$6),"C4","Fora dos ciclos")))))))</f>
        <v/>
      </c>
      <c r="D1413" s="100"/>
      <c r="E1413" s="78" t="str">
        <f>IF(C1413="","",IFERROR(VLOOKUP(C1413,parametros!$A$11:$E$15,5,0),""))</f>
        <v/>
      </c>
      <c r="F1413" s="79" t="str">
        <f t="shared" si="112"/>
        <v/>
      </c>
      <c r="G1413" s="101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8"/>
      <c r="U1413" s="218" t="str">
        <f t="shared" si="116"/>
        <v/>
      </c>
      <c r="V1413" s="216" t="s">
        <v>47</v>
      </c>
      <c r="W1413" s="102" t="s">
        <v>167</v>
      </c>
      <c r="X1413" s="102" t="s">
        <v>168</v>
      </c>
      <c r="Y1413" s="103" t="s">
        <v>169</v>
      </c>
      <c r="Z1413" s="103" t="s">
        <v>170</v>
      </c>
      <c r="AA1413" s="103" t="s">
        <v>47</v>
      </c>
      <c r="AB1413" s="103" t="s">
        <v>171</v>
      </c>
      <c r="AC1413" s="104" t="s">
        <v>172</v>
      </c>
    </row>
    <row r="1414" spans="1:29" ht="25.5" customHeight="1" x14ac:dyDescent="0.35">
      <c r="A1414" s="188"/>
      <c r="B1414" s="190"/>
      <c r="C1414" s="99" t="str">
        <f>IF(B1414="","",IF(NOT(ISNUMBER(B1414)),"DATA_PC invalida",IF(AND(ISNUMBER(parametros!$C$2),ISNUMBER(parametros!$D$2),B1414&gt;=parametros!$C$2,B1414&lt;=parametros!$D$2),"C0",IF(AND(ISNUMBER(parametros!$C$3),ISNUMBER(parametros!$D$3),B1414&gt;=parametros!$C$3,B1414&lt;=parametros!$D$3),"C1",IF(AND(ISNUMBER(parametros!$C$4),ISNUMBER(parametros!$D$4),B1414&gt;=parametros!$C$4,B1414&lt;=parametros!$D$4),"C2",IF(AND(ISNUMBER(parametros!$C$5),ISNUMBER(parametros!$D$5),B1414&gt;=parametros!$C$5,B1414&lt;=parametros!$D$5),"C3",IF(AND(ISNUMBER(parametros!$C$6),ISNUMBER(parametros!$D$6),B1414&gt;=parametros!$C$6,B1414&lt;=parametros!$D$6),"C4","Fora dos ciclos")))))))</f>
        <v/>
      </c>
      <c r="D1414" s="100"/>
      <c r="E1414" s="78" t="str">
        <f>IF(C1414="","",IFERROR(VLOOKUP(C1414,parametros!$A$11:$E$15,5,0),""))</f>
        <v/>
      </c>
      <c r="F1414" s="79" t="str">
        <f t="shared" si="112"/>
        <v/>
      </c>
      <c r="G1414" s="101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8"/>
      <c r="U1414" s="218" t="str">
        <f t="shared" si="116"/>
        <v/>
      </c>
      <c r="V1414" s="216" t="s">
        <v>47</v>
      </c>
      <c r="W1414" s="102" t="s">
        <v>167</v>
      </c>
      <c r="X1414" s="102" t="s">
        <v>168</v>
      </c>
      <c r="Y1414" s="103" t="s">
        <v>169</v>
      </c>
      <c r="Z1414" s="103" t="s">
        <v>170</v>
      </c>
      <c r="AA1414" s="103" t="s">
        <v>47</v>
      </c>
      <c r="AB1414" s="103" t="s">
        <v>171</v>
      </c>
      <c r="AC1414" s="104" t="s">
        <v>172</v>
      </c>
    </row>
    <row r="1415" spans="1:29" ht="25.5" customHeight="1" x14ac:dyDescent="0.35">
      <c r="A1415" s="188"/>
      <c r="B1415" s="190"/>
      <c r="C1415" s="99" t="str">
        <f>IF(B1415="","",IF(NOT(ISNUMBER(B1415)),"DATA_PC invalida",IF(AND(ISNUMBER(parametros!$C$2),ISNUMBER(parametros!$D$2),B1415&gt;=parametros!$C$2,B1415&lt;=parametros!$D$2),"C0",IF(AND(ISNUMBER(parametros!$C$3),ISNUMBER(parametros!$D$3),B1415&gt;=parametros!$C$3,B1415&lt;=parametros!$D$3),"C1",IF(AND(ISNUMBER(parametros!$C$4),ISNUMBER(parametros!$D$4),B1415&gt;=parametros!$C$4,B1415&lt;=parametros!$D$4),"C2",IF(AND(ISNUMBER(parametros!$C$5),ISNUMBER(parametros!$D$5),B1415&gt;=parametros!$C$5,B1415&lt;=parametros!$D$5),"C3",IF(AND(ISNUMBER(parametros!$C$6),ISNUMBER(parametros!$D$6),B1415&gt;=parametros!$C$6,B1415&lt;=parametros!$D$6),"C4","Fora dos ciclos")))))))</f>
        <v/>
      </c>
      <c r="D1415" s="100"/>
      <c r="E1415" s="78" t="str">
        <f>IF(C1415="","",IFERROR(VLOOKUP(C1415,parametros!$A$11:$E$15,5,0),""))</f>
        <v/>
      </c>
      <c r="F1415" s="79" t="str">
        <f t="shared" si="112"/>
        <v/>
      </c>
      <c r="G1415" s="101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8"/>
      <c r="U1415" s="218" t="str">
        <f t="shared" si="116"/>
        <v/>
      </c>
      <c r="V1415" s="216" t="s">
        <v>47</v>
      </c>
      <c r="W1415" s="102" t="s">
        <v>167</v>
      </c>
      <c r="X1415" s="102" t="s">
        <v>168</v>
      </c>
      <c r="Y1415" s="103" t="s">
        <v>169</v>
      </c>
      <c r="Z1415" s="103" t="s">
        <v>170</v>
      </c>
      <c r="AA1415" s="103" t="s">
        <v>47</v>
      </c>
      <c r="AB1415" s="103" t="s">
        <v>171</v>
      </c>
      <c r="AC1415" s="104" t="s">
        <v>172</v>
      </c>
    </row>
    <row r="1416" spans="1:29" ht="25.5" customHeight="1" x14ac:dyDescent="0.35">
      <c r="A1416" s="188"/>
      <c r="B1416" s="190"/>
      <c r="C1416" s="99" t="str">
        <f>IF(B1416="","",IF(NOT(ISNUMBER(B1416)),"DATA_PC invalida",IF(AND(ISNUMBER(parametros!$C$2),ISNUMBER(parametros!$D$2),B1416&gt;=parametros!$C$2,B1416&lt;=parametros!$D$2),"C0",IF(AND(ISNUMBER(parametros!$C$3),ISNUMBER(parametros!$D$3),B1416&gt;=parametros!$C$3,B1416&lt;=parametros!$D$3),"C1",IF(AND(ISNUMBER(parametros!$C$4),ISNUMBER(parametros!$D$4),B1416&gt;=parametros!$C$4,B1416&lt;=parametros!$D$4),"C2",IF(AND(ISNUMBER(parametros!$C$5),ISNUMBER(parametros!$D$5),B1416&gt;=parametros!$C$5,B1416&lt;=parametros!$D$5),"C3",IF(AND(ISNUMBER(parametros!$C$6),ISNUMBER(parametros!$D$6),B1416&gt;=parametros!$C$6,B1416&lt;=parametros!$D$6),"C4","Fora dos ciclos")))))))</f>
        <v/>
      </c>
      <c r="D1416" s="100"/>
      <c r="E1416" s="78" t="str">
        <f>IF(C1416="","",IFERROR(VLOOKUP(C1416,parametros!$A$11:$E$15,5,0),""))</f>
        <v/>
      </c>
      <c r="F1416" s="79" t="str">
        <f t="shared" si="112"/>
        <v/>
      </c>
      <c r="G1416" s="101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8"/>
      <c r="U1416" s="218" t="str">
        <f t="shared" si="116"/>
        <v/>
      </c>
      <c r="V1416" s="216" t="s">
        <v>47</v>
      </c>
      <c r="W1416" s="102" t="s">
        <v>167</v>
      </c>
      <c r="X1416" s="102" t="s">
        <v>168</v>
      </c>
      <c r="Y1416" s="103" t="s">
        <v>169</v>
      </c>
      <c r="Z1416" s="103" t="s">
        <v>170</v>
      </c>
      <c r="AA1416" s="103" t="s">
        <v>47</v>
      </c>
      <c r="AB1416" s="103" t="s">
        <v>171</v>
      </c>
      <c r="AC1416" s="104" t="s">
        <v>172</v>
      </c>
    </row>
    <row r="1417" spans="1:29" ht="25.5" customHeight="1" x14ac:dyDescent="0.35">
      <c r="A1417" s="188"/>
      <c r="B1417" s="190"/>
      <c r="C1417" s="99" t="str">
        <f>IF(B1417="","",IF(NOT(ISNUMBER(B1417)),"DATA_PC invalida",IF(AND(ISNUMBER(parametros!$C$2),ISNUMBER(parametros!$D$2),B1417&gt;=parametros!$C$2,B1417&lt;=parametros!$D$2),"C0",IF(AND(ISNUMBER(parametros!$C$3),ISNUMBER(parametros!$D$3),B1417&gt;=parametros!$C$3,B1417&lt;=parametros!$D$3),"C1",IF(AND(ISNUMBER(parametros!$C$4),ISNUMBER(parametros!$D$4),B1417&gt;=parametros!$C$4,B1417&lt;=parametros!$D$4),"C2",IF(AND(ISNUMBER(parametros!$C$5),ISNUMBER(parametros!$D$5),B1417&gt;=parametros!$C$5,B1417&lt;=parametros!$D$5),"C3",IF(AND(ISNUMBER(parametros!$C$6),ISNUMBER(parametros!$D$6),B1417&gt;=parametros!$C$6,B1417&lt;=parametros!$D$6),"C4","Fora dos ciclos")))))))</f>
        <v/>
      </c>
      <c r="D1417" s="100"/>
      <c r="E1417" s="78" t="str">
        <f>IF(C1417="","",IFERROR(VLOOKUP(C1417,parametros!$A$11:$E$15,5,0),""))</f>
        <v/>
      </c>
      <c r="F1417" s="79" t="str">
        <f t="shared" si="112"/>
        <v/>
      </c>
      <c r="G1417" s="101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8"/>
      <c r="U1417" s="218" t="str">
        <f t="shared" si="116"/>
        <v/>
      </c>
      <c r="V1417" s="216" t="s">
        <v>47</v>
      </c>
      <c r="W1417" s="102" t="s">
        <v>167</v>
      </c>
      <c r="X1417" s="102" t="s">
        <v>168</v>
      </c>
      <c r="Y1417" s="103" t="s">
        <v>169</v>
      </c>
      <c r="Z1417" s="103" t="s">
        <v>170</v>
      </c>
      <c r="AA1417" s="103" t="s">
        <v>47</v>
      </c>
      <c r="AB1417" s="103" t="s">
        <v>171</v>
      </c>
      <c r="AC1417" s="104" t="s">
        <v>172</v>
      </c>
    </row>
    <row r="1418" spans="1:29" ht="25.5" customHeight="1" x14ac:dyDescent="0.35">
      <c r="A1418" s="188"/>
      <c r="B1418" s="190"/>
      <c r="C1418" s="99" t="str">
        <f>IF(B1418="","",IF(NOT(ISNUMBER(B1418)),"DATA_PC invalida",IF(AND(ISNUMBER(parametros!$C$2),ISNUMBER(parametros!$D$2),B1418&gt;=parametros!$C$2,B1418&lt;=parametros!$D$2),"C0",IF(AND(ISNUMBER(parametros!$C$3),ISNUMBER(parametros!$D$3),B1418&gt;=parametros!$C$3,B1418&lt;=parametros!$D$3),"C1",IF(AND(ISNUMBER(parametros!$C$4),ISNUMBER(parametros!$D$4),B1418&gt;=parametros!$C$4,B1418&lt;=parametros!$D$4),"C2",IF(AND(ISNUMBER(parametros!$C$5),ISNUMBER(parametros!$D$5),B1418&gt;=parametros!$C$5,B1418&lt;=parametros!$D$5),"C3",IF(AND(ISNUMBER(parametros!$C$6),ISNUMBER(parametros!$D$6),B1418&gt;=parametros!$C$6,B1418&lt;=parametros!$D$6),"C4","Fora dos ciclos")))))))</f>
        <v/>
      </c>
      <c r="D1418" s="100"/>
      <c r="E1418" s="78" t="str">
        <f>IF(C1418="","",IFERROR(VLOOKUP(C1418,parametros!$A$11:$E$15,5,0),""))</f>
        <v/>
      </c>
      <c r="F1418" s="79" t="str">
        <f t="shared" si="112"/>
        <v/>
      </c>
      <c r="G1418" s="101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8"/>
      <c r="U1418" s="218" t="str">
        <f t="shared" si="116"/>
        <v/>
      </c>
      <c r="V1418" s="216" t="s">
        <v>47</v>
      </c>
      <c r="W1418" s="102" t="s">
        <v>167</v>
      </c>
      <c r="X1418" s="102" t="s">
        <v>168</v>
      </c>
      <c r="Y1418" s="103" t="s">
        <v>169</v>
      </c>
      <c r="Z1418" s="103" t="s">
        <v>170</v>
      </c>
      <c r="AA1418" s="103" t="s">
        <v>47</v>
      </c>
      <c r="AB1418" s="103" t="s">
        <v>171</v>
      </c>
      <c r="AC1418" s="104" t="s">
        <v>172</v>
      </c>
    </row>
    <row r="1419" spans="1:29" ht="25.5" customHeight="1" x14ac:dyDescent="0.35">
      <c r="A1419" s="188"/>
      <c r="B1419" s="190"/>
      <c r="C1419" s="99" t="str">
        <f>IF(B1419="","",IF(NOT(ISNUMBER(B1419)),"DATA_PC invalida",IF(AND(ISNUMBER(parametros!$C$2),ISNUMBER(parametros!$D$2),B1419&gt;=parametros!$C$2,B1419&lt;=parametros!$D$2),"C0",IF(AND(ISNUMBER(parametros!$C$3),ISNUMBER(parametros!$D$3),B1419&gt;=parametros!$C$3,B1419&lt;=parametros!$D$3),"C1",IF(AND(ISNUMBER(parametros!$C$4),ISNUMBER(parametros!$D$4),B1419&gt;=parametros!$C$4,B1419&lt;=parametros!$D$4),"C2",IF(AND(ISNUMBER(parametros!$C$5),ISNUMBER(parametros!$D$5),B1419&gt;=parametros!$C$5,B1419&lt;=parametros!$D$5),"C3",IF(AND(ISNUMBER(parametros!$C$6),ISNUMBER(parametros!$D$6),B1419&gt;=parametros!$C$6,B1419&lt;=parametros!$D$6),"C4","Fora dos ciclos")))))))</f>
        <v/>
      </c>
      <c r="D1419" s="100"/>
      <c r="E1419" s="78" t="str">
        <f>IF(C1419="","",IFERROR(VLOOKUP(C1419,parametros!$A$11:$E$15,5,0),""))</f>
        <v/>
      </c>
      <c r="F1419" s="79" t="str">
        <f t="shared" si="112"/>
        <v/>
      </c>
      <c r="G1419" s="101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8"/>
      <c r="U1419" s="218" t="str">
        <f t="shared" si="116"/>
        <v/>
      </c>
      <c r="V1419" s="216" t="s">
        <v>47</v>
      </c>
      <c r="W1419" s="102" t="s">
        <v>167</v>
      </c>
      <c r="X1419" s="102" t="s">
        <v>168</v>
      </c>
      <c r="Y1419" s="103" t="s">
        <v>169</v>
      </c>
      <c r="Z1419" s="103" t="s">
        <v>170</v>
      </c>
      <c r="AA1419" s="103" t="s">
        <v>47</v>
      </c>
      <c r="AB1419" s="103" t="s">
        <v>171</v>
      </c>
      <c r="AC1419" s="104" t="s">
        <v>172</v>
      </c>
    </row>
    <row r="1420" spans="1:29" ht="25.5" customHeight="1" x14ac:dyDescent="0.35">
      <c r="A1420" s="188"/>
      <c r="B1420" s="190"/>
      <c r="C1420" s="99" t="str">
        <f>IF(B1420="","",IF(NOT(ISNUMBER(B1420)),"DATA_PC invalida",IF(AND(ISNUMBER(parametros!$C$2),ISNUMBER(parametros!$D$2),B1420&gt;=parametros!$C$2,B1420&lt;=parametros!$D$2),"C0",IF(AND(ISNUMBER(parametros!$C$3),ISNUMBER(parametros!$D$3),B1420&gt;=parametros!$C$3,B1420&lt;=parametros!$D$3),"C1",IF(AND(ISNUMBER(parametros!$C$4),ISNUMBER(parametros!$D$4),B1420&gt;=parametros!$C$4,B1420&lt;=parametros!$D$4),"C2",IF(AND(ISNUMBER(parametros!$C$5),ISNUMBER(parametros!$D$5),B1420&gt;=parametros!$C$5,B1420&lt;=parametros!$D$5),"C3",IF(AND(ISNUMBER(parametros!$C$6),ISNUMBER(parametros!$D$6),B1420&gt;=parametros!$C$6,B1420&lt;=parametros!$D$6),"C4","Fora dos ciclos")))))))</f>
        <v/>
      </c>
      <c r="D1420" s="100"/>
      <c r="E1420" s="78" t="str">
        <f>IF(C1420="","",IFERROR(VLOOKUP(C1420,parametros!$A$11:$E$15,5,0),""))</f>
        <v/>
      </c>
      <c r="F1420" s="79" t="str">
        <f t="shared" si="112"/>
        <v/>
      </c>
      <c r="G1420" s="101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8"/>
      <c r="U1420" s="218" t="str">
        <f t="shared" si="116"/>
        <v/>
      </c>
      <c r="V1420" s="216" t="s">
        <v>47</v>
      </c>
      <c r="W1420" s="102" t="s">
        <v>167</v>
      </c>
      <c r="X1420" s="102" t="s">
        <v>168</v>
      </c>
      <c r="Y1420" s="103" t="s">
        <v>169</v>
      </c>
      <c r="Z1420" s="103" t="s">
        <v>170</v>
      </c>
      <c r="AA1420" s="103" t="s">
        <v>47</v>
      </c>
      <c r="AB1420" s="103" t="s">
        <v>171</v>
      </c>
      <c r="AC1420" s="104" t="s">
        <v>172</v>
      </c>
    </row>
    <row r="1421" spans="1:29" ht="25.5" customHeight="1" x14ac:dyDescent="0.35">
      <c r="A1421" s="188"/>
      <c r="B1421" s="190"/>
      <c r="C1421" s="99" t="str">
        <f>IF(B1421="","",IF(NOT(ISNUMBER(B1421)),"DATA_PC invalida",IF(AND(ISNUMBER(parametros!$C$2),ISNUMBER(parametros!$D$2),B1421&gt;=parametros!$C$2,B1421&lt;=parametros!$D$2),"C0",IF(AND(ISNUMBER(parametros!$C$3),ISNUMBER(parametros!$D$3),B1421&gt;=parametros!$C$3,B1421&lt;=parametros!$D$3),"C1",IF(AND(ISNUMBER(parametros!$C$4),ISNUMBER(parametros!$D$4),B1421&gt;=parametros!$C$4,B1421&lt;=parametros!$D$4),"C2",IF(AND(ISNUMBER(parametros!$C$5),ISNUMBER(parametros!$D$5),B1421&gt;=parametros!$C$5,B1421&lt;=parametros!$D$5),"C3",IF(AND(ISNUMBER(parametros!$C$6),ISNUMBER(parametros!$D$6),B1421&gt;=parametros!$C$6,B1421&lt;=parametros!$D$6),"C4","Fora dos ciclos")))))))</f>
        <v/>
      </c>
      <c r="D1421" s="100"/>
      <c r="E1421" s="78" t="str">
        <f>IF(C1421="","",IFERROR(VLOOKUP(C1421,parametros!$A$11:$E$15,5,0),""))</f>
        <v/>
      </c>
      <c r="F1421" s="79" t="str">
        <f t="shared" si="112"/>
        <v/>
      </c>
      <c r="G1421" s="101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8"/>
      <c r="U1421" s="218" t="str">
        <f t="shared" si="116"/>
        <v/>
      </c>
      <c r="V1421" s="216" t="s">
        <v>47</v>
      </c>
      <c r="W1421" s="102" t="s">
        <v>167</v>
      </c>
      <c r="X1421" s="102" t="s">
        <v>168</v>
      </c>
      <c r="Y1421" s="103" t="s">
        <v>169</v>
      </c>
      <c r="Z1421" s="103" t="s">
        <v>170</v>
      </c>
      <c r="AA1421" s="103" t="s">
        <v>47</v>
      </c>
      <c r="AB1421" s="103" t="s">
        <v>171</v>
      </c>
      <c r="AC1421" s="104" t="s">
        <v>172</v>
      </c>
    </row>
    <row r="1422" spans="1:29" ht="25.5" customHeight="1" x14ac:dyDescent="0.35">
      <c r="A1422" s="188"/>
      <c r="B1422" s="190"/>
      <c r="C1422" s="99" t="str">
        <f>IF(B1422="","",IF(NOT(ISNUMBER(B1422)),"DATA_PC invalida",IF(AND(ISNUMBER(parametros!$C$2),ISNUMBER(parametros!$D$2),B1422&gt;=parametros!$C$2,B1422&lt;=parametros!$D$2),"C0",IF(AND(ISNUMBER(parametros!$C$3),ISNUMBER(parametros!$D$3),B1422&gt;=parametros!$C$3,B1422&lt;=parametros!$D$3),"C1",IF(AND(ISNUMBER(parametros!$C$4),ISNUMBER(parametros!$D$4),B1422&gt;=parametros!$C$4,B1422&lt;=parametros!$D$4),"C2",IF(AND(ISNUMBER(parametros!$C$5),ISNUMBER(parametros!$D$5),B1422&gt;=parametros!$C$5,B1422&lt;=parametros!$D$5),"C3",IF(AND(ISNUMBER(parametros!$C$6),ISNUMBER(parametros!$D$6),B1422&gt;=parametros!$C$6,B1422&lt;=parametros!$D$6),"C4","Fora dos ciclos")))))))</f>
        <v/>
      </c>
      <c r="D1422" s="100"/>
      <c r="E1422" s="78" t="str">
        <f>IF(C1422="","",IFERROR(VLOOKUP(C1422,parametros!$A$11:$E$15,5,0),""))</f>
        <v/>
      </c>
      <c r="F1422" s="79" t="str">
        <f t="shared" si="112"/>
        <v/>
      </c>
      <c r="G1422" s="101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8"/>
      <c r="U1422" s="218" t="str">
        <f t="shared" si="116"/>
        <v/>
      </c>
      <c r="V1422" s="216" t="s">
        <v>47</v>
      </c>
      <c r="W1422" s="102" t="s">
        <v>167</v>
      </c>
      <c r="X1422" s="102" t="s">
        <v>168</v>
      </c>
      <c r="Y1422" s="103" t="s">
        <v>169</v>
      </c>
      <c r="Z1422" s="103" t="s">
        <v>170</v>
      </c>
      <c r="AA1422" s="103" t="s">
        <v>47</v>
      </c>
      <c r="AB1422" s="103" t="s">
        <v>171</v>
      </c>
      <c r="AC1422" s="104" t="s">
        <v>172</v>
      </c>
    </row>
    <row r="1423" spans="1:29" ht="25.5" customHeight="1" x14ac:dyDescent="0.35">
      <c r="A1423" s="188"/>
      <c r="B1423" s="190"/>
      <c r="C1423" s="99" t="str">
        <f>IF(B1423="","",IF(NOT(ISNUMBER(B1423)),"DATA_PC invalida",IF(AND(ISNUMBER(parametros!$C$2),ISNUMBER(parametros!$D$2),B1423&gt;=parametros!$C$2,B1423&lt;=parametros!$D$2),"C0",IF(AND(ISNUMBER(parametros!$C$3),ISNUMBER(parametros!$D$3),B1423&gt;=parametros!$C$3,B1423&lt;=parametros!$D$3),"C1",IF(AND(ISNUMBER(parametros!$C$4),ISNUMBER(parametros!$D$4),B1423&gt;=parametros!$C$4,B1423&lt;=parametros!$D$4),"C2",IF(AND(ISNUMBER(parametros!$C$5),ISNUMBER(parametros!$D$5),B1423&gt;=parametros!$C$5,B1423&lt;=parametros!$D$5),"C3",IF(AND(ISNUMBER(parametros!$C$6),ISNUMBER(parametros!$D$6),B1423&gt;=parametros!$C$6,B1423&lt;=parametros!$D$6),"C4","Fora dos ciclos")))))))</f>
        <v/>
      </c>
      <c r="D1423" s="100"/>
      <c r="E1423" s="78" t="str">
        <f>IF(C1423="","",IFERROR(VLOOKUP(C1423,parametros!$A$11:$E$15,5,0),""))</f>
        <v/>
      </c>
      <c r="F1423" s="79" t="str">
        <f t="shared" si="112"/>
        <v/>
      </c>
      <c r="G1423" s="101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8"/>
      <c r="U1423" s="218" t="str">
        <f t="shared" si="116"/>
        <v/>
      </c>
      <c r="V1423" s="216" t="s">
        <v>47</v>
      </c>
      <c r="W1423" s="102" t="s">
        <v>167</v>
      </c>
      <c r="X1423" s="102" t="s">
        <v>168</v>
      </c>
      <c r="Y1423" s="103" t="s">
        <v>169</v>
      </c>
      <c r="Z1423" s="103" t="s">
        <v>170</v>
      </c>
      <c r="AA1423" s="103" t="s">
        <v>47</v>
      </c>
      <c r="AB1423" s="103" t="s">
        <v>171</v>
      </c>
      <c r="AC1423" s="104" t="s">
        <v>172</v>
      </c>
    </row>
    <row r="1424" spans="1:29" ht="25.5" customHeight="1" x14ac:dyDescent="0.35">
      <c r="A1424" s="188"/>
      <c r="B1424" s="190"/>
      <c r="C1424" s="99" t="str">
        <f>IF(B1424="","",IF(NOT(ISNUMBER(B1424)),"DATA_PC invalida",IF(AND(ISNUMBER(parametros!$C$2),ISNUMBER(parametros!$D$2),B1424&gt;=parametros!$C$2,B1424&lt;=parametros!$D$2),"C0",IF(AND(ISNUMBER(parametros!$C$3),ISNUMBER(parametros!$D$3),B1424&gt;=parametros!$C$3,B1424&lt;=parametros!$D$3),"C1",IF(AND(ISNUMBER(parametros!$C$4),ISNUMBER(parametros!$D$4),B1424&gt;=parametros!$C$4,B1424&lt;=parametros!$D$4),"C2",IF(AND(ISNUMBER(parametros!$C$5),ISNUMBER(parametros!$D$5),B1424&gt;=parametros!$C$5,B1424&lt;=parametros!$D$5),"C3",IF(AND(ISNUMBER(parametros!$C$6),ISNUMBER(parametros!$D$6),B1424&gt;=parametros!$C$6,B1424&lt;=parametros!$D$6),"C4","Fora dos ciclos")))))))</f>
        <v/>
      </c>
      <c r="D1424" s="100"/>
      <c r="E1424" s="78" t="str">
        <f>IF(C1424="","",IFERROR(VLOOKUP(C1424,parametros!$A$11:$E$15,5,0),""))</f>
        <v/>
      </c>
      <c r="F1424" s="79" t="str">
        <f t="shared" si="112"/>
        <v/>
      </c>
      <c r="G1424" s="101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8"/>
      <c r="U1424" s="218" t="str">
        <f t="shared" si="116"/>
        <v/>
      </c>
      <c r="V1424" s="216" t="s">
        <v>47</v>
      </c>
      <c r="W1424" s="102" t="s">
        <v>167</v>
      </c>
      <c r="X1424" s="102" t="s">
        <v>168</v>
      </c>
      <c r="Y1424" s="103" t="s">
        <v>169</v>
      </c>
      <c r="Z1424" s="103" t="s">
        <v>170</v>
      </c>
      <c r="AA1424" s="103" t="s">
        <v>47</v>
      </c>
      <c r="AB1424" s="103" t="s">
        <v>171</v>
      </c>
      <c r="AC1424" s="104" t="s">
        <v>172</v>
      </c>
    </row>
    <row r="1425" spans="1:29" ht="25.5" customHeight="1" x14ac:dyDescent="0.35">
      <c r="A1425" s="188"/>
      <c r="B1425" s="190"/>
      <c r="C1425" s="99" t="str">
        <f>IF(B1425="","",IF(NOT(ISNUMBER(B1425)),"DATA_PC invalida",IF(AND(ISNUMBER(parametros!$C$2),ISNUMBER(parametros!$D$2),B1425&gt;=parametros!$C$2,B1425&lt;=parametros!$D$2),"C0",IF(AND(ISNUMBER(parametros!$C$3),ISNUMBER(parametros!$D$3),B1425&gt;=parametros!$C$3,B1425&lt;=parametros!$D$3),"C1",IF(AND(ISNUMBER(parametros!$C$4),ISNUMBER(parametros!$D$4),B1425&gt;=parametros!$C$4,B1425&lt;=parametros!$D$4),"C2",IF(AND(ISNUMBER(parametros!$C$5),ISNUMBER(parametros!$D$5),B1425&gt;=parametros!$C$5,B1425&lt;=parametros!$D$5),"C3",IF(AND(ISNUMBER(parametros!$C$6),ISNUMBER(parametros!$D$6),B1425&gt;=parametros!$C$6,B1425&lt;=parametros!$D$6),"C4","Fora dos ciclos")))))))</f>
        <v/>
      </c>
      <c r="D1425" s="100"/>
      <c r="E1425" s="78" t="str">
        <f>IF(C1425="","",IFERROR(VLOOKUP(C1425,parametros!$A$11:$E$15,5,0),""))</f>
        <v/>
      </c>
      <c r="F1425" s="79" t="str">
        <f t="shared" si="112"/>
        <v/>
      </c>
      <c r="G1425" s="101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8"/>
      <c r="U1425" s="218" t="str">
        <f t="shared" si="116"/>
        <v/>
      </c>
      <c r="V1425" s="216" t="s">
        <v>47</v>
      </c>
      <c r="W1425" s="102" t="s">
        <v>167</v>
      </c>
      <c r="X1425" s="102" t="s">
        <v>168</v>
      </c>
      <c r="Y1425" s="103" t="s">
        <v>169</v>
      </c>
      <c r="Z1425" s="103" t="s">
        <v>170</v>
      </c>
      <c r="AA1425" s="103" t="s">
        <v>47</v>
      </c>
      <c r="AB1425" s="103" t="s">
        <v>171</v>
      </c>
      <c r="AC1425" s="104" t="s">
        <v>172</v>
      </c>
    </row>
    <row r="1426" spans="1:29" ht="25.5" customHeight="1" x14ac:dyDescent="0.35">
      <c r="A1426" s="188"/>
      <c r="B1426" s="190"/>
      <c r="C1426" s="99" t="str">
        <f>IF(B1426="","",IF(NOT(ISNUMBER(B1426)),"DATA_PC invalida",IF(AND(ISNUMBER(parametros!$C$2),ISNUMBER(parametros!$D$2),B1426&gt;=parametros!$C$2,B1426&lt;=parametros!$D$2),"C0",IF(AND(ISNUMBER(parametros!$C$3),ISNUMBER(parametros!$D$3),B1426&gt;=parametros!$C$3,B1426&lt;=parametros!$D$3),"C1",IF(AND(ISNUMBER(parametros!$C$4),ISNUMBER(parametros!$D$4),B1426&gt;=parametros!$C$4,B1426&lt;=parametros!$D$4),"C2",IF(AND(ISNUMBER(parametros!$C$5),ISNUMBER(parametros!$D$5),B1426&gt;=parametros!$C$5,B1426&lt;=parametros!$D$5),"C3",IF(AND(ISNUMBER(parametros!$C$6),ISNUMBER(parametros!$D$6),B1426&gt;=parametros!$C$6,B1426&lt;=parametros!$D$6),"C4","Fora dos ciclos")))))))</f>
        <v/>
      </c>
      <c r="D1426" s="100"/>
      <c r="E1426" s="78" t="str">
        <f>IF(C1426="","",IFERROR(VLOOKUP(C1426,parametros!$A$11:$E$15,5,0),""))</f>
        <v/>
      </c>
      <c r="F1426" s="79" t="str">
        <f t="shared" si="112"/>
        <v/>
      </c>
      <c r="G1426" s="101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8"/>
      <c r="U1426" s="218" t="str">
        <f t="shared" si="116"/>
        <v/>
      </c>
      <c r="V1426" s="216" t="s">
        <v>47</v>
      </c>
      <c r="W1426" s="102" t="s">
        <v>167</v>
      </c>
      <c r="X1426" s="102" t="s">
        <v>168</v>
      </c>
      <c r="Y1426" s="103" t="s">
        <v>169</v>
      </c>
      <c r="Z1426" s="103" t="s">
        <v>170</v>
      </c>
      <c r="AA1426" s="103" t="s">
        <v>47</v>
      </c>
      <c r="AB1426" s="103" t="s">
        <v>171</v>
      </c>
      <c r="AC1426" s="104" t="s">
        <v>172</v>
      </c>
    </row>
    <row r="1427" spans="1:29" ht="25.5" customHeight="1" x14ac:dyDescent="0.35">
      <c r="A1427" s="188"/>
      <c r="B1427" s="190"/>
      <c r="C1427" s="99" t="str">
        <f>IF(B1427="","",IF(NOT(ISNUMBER(B1427)),"DATA_PC invalida",IF(AND(ISNUMBER(parametros!$C$2),ISNUMBER(parametros!$D$2),B1427&gt;=parametros!$C$2,B1427&lt;=parametros!$D$2),"C0",IF(AND(ISNUMBER(parametros!$C$3),ISNUMBER(parametros!$D$3),B1427&gt;=parametros!$C$3,B1427&lt;=parametros!$D$3),"C1",IF(AND(ISNUMBER(parametros!$C$4),ISNUMBER(parametros!$D$4),B1427&gt;=parametros!$C$4,B1427&lt;=parametros!$D$4),"C2",IF(AND(ISNUMBER(parametros!$C$5),ISNUMBER(parametros!$D$5),B1427&gt;=parametros!$C$5,B1427&lt;=parametros!$D$5),"C3",IF(AND(ISNUMBER(parametros!$C$6),ISNUMBER(parametros!$D$6),B1427&gt;=parametros!$C$6,B1427&lt;=parametros!$D$6),"C4","Fora dos ciclos")))))))</f>
        <v/>
      </c>
      <c r="D1427" s="100"/>
      <c r="E1427" s="78" t="str">
        <f>IF(C1427="","",IFERROR(VLOOKUP(C1427,parametros!$A$11:$E$15,5,0),""))</f>
        <v/>
      </c>
      <c r="F1427" s="79" t="str">
        <f t="shared" si="112"/>
        <v/>
      </c>
      <c r="G1427" s="101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8"/>
      <c r="U1427" s="218" t="str">
        <f t="shared" si="116"/>
        <v/>
      </c>
      <c r="V1427" s="216" t="s">
        <v>47</v>
      </c>
      <c r="W1427" s="102" t="s">
        <v>167</v>
      </c>
      <c r="X1427" s="102" t="s">
        <v>168</v>
      </c>
      <c r="Y1427" s="103" t="s">
        <v>169</v>
      </c>
      <c r="Z1427" s="103" t="s">
        <v>170</v>
      </c>
      <c r="AA1427" s="103" t="s">
        <v>47</v>
      </c>
      <c r="AB1427" s="103" t="s">
        <v>171</v>
      </c>
      <c r="AC1427" s="104" t="s">
        <v>172</v>
      </c>
    </row>
    <row r="1428" spans="1:29" ht="25.5" customHeight="1" x14ac:dyDescent="0.35">
      <c r="A1428" s="188"/>
      <c r="B1428" s="190"/>
      <c r="C1428" s="99" t="str">
        <f>IF(B1428="","",IF(NOT(ISNUMBER(B1428)),"DATA_PC invalida",IF(AND(ISNUMBER(parametros!$C$2),ISNUMBER(parametros!$D$2),B1428&gt;=parametros!$C$2,B1428&lt;=parametros!$D$2),"C0",IF(AND(ISNUMBER(parametros!$C$3),ISNUMBER(parametros!$D$3),B1428&gt;=parametros!$C$3,B1428&lt;=parametros!$D$3),"C1",IF(AND(ISNUMBER(parametros!$C$4),ISNUMBER(parametros!$D$4),B1428&gt;=parametros!$C$4,B1428&lt;=parametros!$D$4),"C2",IF(AND(ISNUMBER(parametros!$C$5),ISNUMBER(parametros!$D$5),B1428&gt;=parametros!$C$5,B1428&lt;=parametros!$D$5),"C3",IF(AND(ISNUMBER(parametros!$C$6),ISNUMBER(parametros!$D$6),B1428&gt;=parametros!$C$6,B1428&lt;=parametros!$D$6),"C4","Fora dos ciclos")))))))</f>
        <v/>
      </c>
      <c r="D1428" s="100"/>
      <c r="E1428" s="78" t="str">
        <f>IF(C1428="","",IFERROR(VLOOKUP(C1428,parametros!$A$11:$E$15,5,0),""))</f>
        <v/>
      </c>
      <c r="F1428" s="79" t="str">
        <f t="shared" si="112"/>
        <v/>
      </c>
      <c r="G1428" s="101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8"/>
      <c r="U1428" s="218" t="str">
        <f t="shared" si="116"/>
        <v/>
      </c>
      <c r="V1428" s="216" t="s">
        <v>47</v>
      </c>
      <c r="W1428" s="102" t="s">
        <v>167</v>
      </c>
      <c r="X1428" s="102" t="s">
        <v>168</v>
      </c>
      <c r="Y1428" s="103" t="s">
        <v>169</v>
      </c>
      <c r="Z1428" s="103" t="s">
        <v>170</v>
      </c>
      <c r="AA1428" s="103" t="s">
        <v>47</v>
      </c>
      <c r="AB1428" s="103" t="s">
        <v>171</v>
      </c>
      <c r="AC1428" s="104" t="s">
        <v>172</v>
      </c>
    </row>
    <row r="1429" spans="1:29" ht="25.5" customHeight="1" x14ac:dyDescent="0.35">
      <c r="A1429" s="188"/>
      <c r="B1429" s="190"/>
      <c r="C1429" s="99" t="str">
        <f>IF(B1429="","",IF(NOT(ISNUMBER(B1429)),"DATA_PC invalida",IF(AND(ISNUMBER(parametros!$C$2),ISNUMBER(parametros!$D$2),B1429&gt;=parametros!$C$2,B1429&lt;=parametros!$D$2),"C0",IF(AND(ISNUMBER(parametros!$C$3),ISNUMBER(parametros!$D$3),B1429&gt;=parametros!$C$3,B1429&lt;=parametros!$D$3),"C1",IF(AND(ISNUMBER(parametros!$C$4),ISNUMBER(parametros!$D$4),B1429&gt;=parametros!$C$4,B1429&lt;=parametros!$D$4),"C2",IF(AND(ISNUMBER(parametros!$C$5),ISNUMBER(parametros!$D$5),B1429&gt;=parametros!$C$5,B1429&lt;=parametros!$D$5),"C3",IF(AND(ISNUMBER(parametros!$C$6),ISNUMBER(parametros!$D$6),B1429&gt;=parametros!$C$6,B1429&lt;=parametros!$D$6),"C4","Fora dos ciclos")))))))</f>
        <v/>
      </c>
      <c r="D1429" s="100"/>
      <c r="E1429" s="78" t="str">
        <f>IF(C1429="","",IFERROR(VLOOKUP(C1429,parametros!$A$11:$E$15,5,0),""))</f>
        <v/>
      </c>
      <c r="F1429" s="79" t="str">
        <f t="shared" si="112"/>
        <v/>
      </c>
      <c r="G1429" s="101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8"/>
      <c r="U1429" s="218" t="str">
        <f t="shared" si="116"/>
        <v/>
      </c>
      <c r="V1429" s="216" t="s">
        <v>47</v>
      </c>
      <c r="W1429" s="102" t="s">
        <v>167</v>
      </c>
      <c r="X1429" s="102" t="s">
        <v>168</v>
      </c>
      <c r="Y1429" s="103" t="s">
        <v>169</v>
      </c>
      <c r="Z1429" s="103" t="s">
        <v>170</v>
      </c>
      <c r="AA1429" s="103" t="s">
        <v>47</v>
      </c>
      <c r="AB1429" s="103" t="s">
        <v>171</v>
      </c>
      <c r="AC1429" s="104" t="s">
        <v>172</v>
      </c>
    </row>
    <row r="1430" spans="1:29" ht="25.5" customHeight="1" x14ac:dyDescent="0.35">
      <c r="A1430" s="188"/>
      <c r="B1430" s="190"/>
      <c r="C1430" s="99" t="str">
        <f>IF(B1430="","",IF(NOT(ISNUMBER(B1430)),"DATA_PC invalida",IF(AND(ISNUMBER(parametros!$C$2),ISNUMBER(parametros!$D$2),B1430&gt;=parametros!$C$2,B1430&lt;=parametros!$D$2),"C0",IF(AND(ISNUMBER(parametros!$C$3),ISNUMBER(parametros!$D$3),B1430&gt;=parametros!$C$3,B1430&lt;=parametros!$D$3),"C1",IF(AND(ISNUMBER(parametros!$C$4),ISNUMBER(parametros!$D$4),B1430&gt;=parametros!$C$4,B1430&lt;=parametros!$D$4),"C2",IF(AND(ISNUMBER(parametros!$C$5),ISNUMBER(parametros!$D$5),B1430&gt;=parametros!$C$5,B1430&lt;=parametros!$D$5),"C3",IF(AND(ISNUMBER(parametros!$C$6),ISNUMBER(parametros!$D$6),B1430&gt;=parametros!$C$6,B1430&lt;=parametros!$D$6),"C4","Fora dos ciclos")))))))</f>
        <v/>
      </c>
      <c r="D1430" s="100"/>
      <c r="E1430" s="78" t="str">
        <f>IF(C1430="","",IFERROR(VLOOKUP(C1430,parametros!$A$11:$E$15,5,0),""))</f>
        <v/>
      </c>
      <c r="F1430" s="79" t="str">
        <f t="shared" si="112"/>
        <v/>
      </c>
      <c r="G1430" s="101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8"/>
      <c r="U1430" s="218" t="str">
        <f t="shared" si="116"/>
        <v/>
      </c>
      <c r="V1430" s="216" t="s">
        <v>47</v>
      </c>
      <c r="W1430" s="102" t="s">
        <v>167</v>
      </c>
      <c r="X1430" s="102" t="s">
        <v>168</v>
      </c>
      <c r="Y1430" s="103" t="s">
        <v>169</v>
      </c>
      <c r="Z1430" s="103" t="s">
        <v>170</v>
      </c>
      <c r="AA1430" s="103" t="s">
        <v>47</v>
      </c>
      <c r="AB1430" s="103" t="s">
        <v>171</v>
      </c>
      <c r="AC1430" s="104" t="s">
        <v>172</v>
      </c>
    </row>
    <row r="1431" spans="1:29" ht="25.5" customHeight="1" x14ac:dyDescent="0.35">
      <c r="A1431" s="188"/>
      <c r="B1431" s="190"/>
      <c r="C1431" s="99" t="str">
        <f>IF(B1431="","",IF(NOT(ISNUMBER(B1431)),"DATA_PC invalida",IF(AND(ISNUMBER(parametros!$C$2),ISNUMBER(parametros!$D$2),B1431&gt;=parametros!$C$2,B1431&lt;=parametros!$D$2),"C0",IF(AND(ISNUMBER(parametros!$C$3),ISNUMBER(parametros!$D$3),B1431&gt;=parametros!$C$3,B1431&lt;=parametros!$D$3),"C1",IF(AND(ISNUMBER(parametros!$C$4),ISNUMBER(parametros!$D$4),B1431&gt;=parametros!$C$4,B1431&lt;=parametros!$D$4),"C2",IF(AND(ISNUMBER(parametros!$C$5),ISNUMBER(parametros!$D$5),B1431&gt;=parametros!$C$5,B1431&lt;=parametros!$D$5),"C3",IF(AND(ISNUMBER(parametros!$C$6),ISNUMBER(parametros!$D$6),B1431&gt;=parametros!$C$6,B1431&lt;=parametros!$D$6),"C4","Fora dos ciclos")))))))</f>
        <v/>
      </c>
      <c r="D1431" s="100"/>
      <c r="E1431" s="78" t="str">
        <f>IF(C1431="","",IFERROR(VLOOKUP(C1431,parametros!$A$11:$E$15,5,0),""))</f>
        <v/>
      </c>
      <c r="F1431" s="79" t="str">
        <f t="shared" si="112"/>
        <v/>
      </c>
      <c r="G1431" s="101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8"/>
      <c r="U1431" s="218" t="str">
        <f t="shared" si="116"/>
        <v/>
      </c>
      <c r="V1431" s="216" t="s">
        <v>47</v>
      </c>
      <c r="W1431" s="102" t="s">
        <v>167</v>
      </c>
      <c r="X1431" s="102" t="s">
        <v>168</v>
      </c>
      <c r="Y1431" s="103" t="s">
        <v>169</v>
      </c>
      <c r="Z1431" s="103" t="s">
        <v>170</v>
      </c>
      <c r="AA1431" s="103" t="s">
        <v>47</v>
      </c>
      <c r="AB1431" s="103" t="s">
        <v>171</v>
      </c>
      <c r="AC1431" s="104" t="s">
        <v>172</v>
      </c>
    </row>
    <row r="1432" spans="1:29" ht="25.5" customHeight="1" x14ac:dyDescent="0.35">
      <c r="A1432" s="188"/>
      <c r="B1432" s="190"/>
      <c r="C1432" s="99" t="str">
        <f>IF(B1432="","",IF(NOT(ISNUMBER(B1432)),"DATA_PC invalida",IF(AND(ISNUMBER(parametros!$C$2),ISNUMBER(parametros!$D$2),B1432&gt;=parametros!$C$2,B1432&lt;=parametros!$D$2),"C0",IF(AND(ISNUMBER(parametros!$C$3),ISNUMBER(parametros!$D$3),B1432&gt;=parametros!$C$3,B1432&lt;=parametros!$D$3),"C1",IF(AND(ISNUMBER(parametros!$C$4),ISNUMBER(parametros!$D$4),B1432&gt;=parametros!$C$4,B1432&lt;=parametros!$D$4),"C2",IF(AND(ISNUMBER(parametros!$C$5),ISNUMBER(parametros!$D$5),B1432&gt;=parametros!$C$5,B1432&lt;=parametros!$D$5),"C3",IF(AND(ISNUMBER(parametros!$C$6),ISNUMBER(parametros!$D$6),B1432&gt;=parametros!$C$6,B1432&lt;=parametros!$D$6),"C4","Fora dos ciclos")))))))</f>
        <v/>
      </c>
      <c r="D1432" s="100"/>
      <c r="E1432" s="78" t="str">
        <f>IF(C1432="","",IFERROR(VLOOKUP(C1432,parametros!$A$11:$E$15,5,0),""))</f>
        <v/>
      </c>
      <c r="F1432" s="79" t="str">
        <f t="shared" si="112"/>
        <v/>
      </c>
      <c r="G1432" s="101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8"/>
      <c r="U1432" s="218" t="str">
        <f t="shared" si="116"/>
        <v/>
      </c>
      <c r="V1432" s="216" t="s">
        <v>47</v>
      </c>
      <c r="W1432" s="102" t="s">
        <v>167</v>
      </c>
      <c r="X1432" s="102" t="s">
        <v>168</v>
      </c>
      <c r="Y1432" s="103" t="s">
        <v>169</v>
      </c>
      <c r="Z1432" s="103" t="s">
        <v>170</v>
      </c>
      <c r="AA1432" s="103" t="s">
        <v>47</v>
      </c>
      <c r="AB1432" s="103" t="s">
        <v>171</v>
      </c>
      <c r="AC1432" s="104" t="s">
        <v>172</v>
      </c>
    </row>
    <row r="1433" spans="1:29" ht="25.5" customHeight="1" x14ac:dyDescent="0.35">
      <c r="A1433" s="188"/>
      <c r="B1433" s="190"/>
      <c r="C1433" s="99" t="str">
        <f>IF(B1433="","",IF(NOT(ISNUMBER(B1433)),"DATA_PC invalida",IF(AND(ISNUMBER(parametros!$C$2),ISNUMBER(parametros!$D$2),B1433&gt;=parametros!$C$2,B1433&lt;=parametros!$D$2),"C0",IF(AND(ISNUMBER(parametros!$C$3),ISNUMBER(parametros!$D$3),B1433&gt;=parametros!$C$3,B1433&lt;=parametros!$D$3),"C1",IF(AND(ISNUMBER(parametros!$C$4),ISNUMBER(parametros!$D$4),B1433&gt;=parametros!$C$4,B1433&lt;=parametros!$D$4),"C2",IF(AND(ISNUMBER(parametros!$C$5),ISNUMBER(parametros!$D$5),B1433&gt;=parametros!$C$5,B1433&lt;=parametros!$D$5),"C3",IF(AND(ISNUMBER(parametros!$C$6),ISNUMBER(parametros!$D$6),B1433&gt;=parametros!$C$6,B1433&lt;=parametros!$D$6),"C4","Fora dos ciclos")))))))</f>
        <v/>
      </c>
      <c r="D1433" s="100"/>
      <c r="E1433" s="78" t="str">
        <f>IF(C1433="","",IFERROR(VLOOKUP(C1433,parametros!$A$11:$E$15,5,0),""))</f>
        <v/>
      </c>
      <c r="F1433" s="79" t="str">
        <f t="shared" si="112"/>
        <v/>
      </c>
      <c r="G1433" s="101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8"/>
      <c r="U1433" s="218" t="str">
        <f t="shared" si="116"/>
        <v/>
      </c>
      <c r="V1433" s="216" t="s">
        <v>47</v>
      </c>
      <c r="W1433" s="102" t="s">
        <v>167</v>
      </c>
      <c r="X1433" s="102" t="s">
        <v>168</v>
      </c>
      <c r="Y1433" s="103" t="s">
        <v>169</v>
      </c>
      <c r="Z1433" s="103" t="s">
        <v>170</v>
      </c>
      <c r="AA1433" s="103" t="s">
        <v>47</v>
      </c>
      <c r="AB1433" s="103" t="s">
        <v>171</v>
      </c>
      <c r="AC1433" s="104" t="s">
        <v>172</v>
      </c>
    </row>
    <row r="1434" spans="1:29" ht="25.5" customHeight="1" x14ac:dyDescent="0.35">
      <c r="A1434" s="188"/>
      <c r="B1434" s="190"/>
      <c r="C1434" s="99" t="str">
        <f>IF(B1434="","",IF(NOT(ISNUMBER(B1434)),"DATA_PC invalida",IF(AND(ISNUMBER(parametros!$C$2),ISNUMBER(parametros!$D$2),B1434&gt;=parametros!$C$2,B1434&lt;=parametros!$D$2),"C0",IF(AND(ISNUMBER(parametros!$C$3),ISNUMBER(parametros!$D$3),B1434&gt;=parametros!$C$3,B1434&lt;=parametros!$D$3),"C1",IF(AND(ISNUMBER(parametros!$C$4),ISNUMBER(parametros!$D$4),B1434&gt;=parametros!$C$4,B1434&lt;=parametros!$D$4),"C2",IF(AND(ISNUMBER(parametros!$C$5),ISNUMBER(parametros!$D$5),B1434&gt;=parametros!$C$5,B1434&lt;=parametros!$D$5),"C3",IF(AND(ISNUMBER(parametros!$C$6),ISNUMBER(parametros!$D$6),B1434&gt;=parametros!$C$6,B1434&lt;=parametros!$D$6),"C4","Fora dos ciclos")))))))</f>
        <v/>
      </c>
      <c r="D1434" s="100"/>
      <c r="E1434" s="78" t="str">
        <f>IF(C1434="","",IFERROR(VLOOKUP(C1434,parametros!$A$11:$E$15,5,0),""))</f>
        <v/>
      </c>
      <c r="F1434" s="79" t="str">
        <f t="shared" si="112"/>
        <v/>
      </c>
      <c r="G1434" s="101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8"/>
      <c r="U1434" s="218" t="str">
        <f t="shared" si="116"/>
        <v/>
      </c>
      <c r="V1434" s="216" t="s">
        <v>47</v>
      </c>
      <c r="W1434" s="102" t="s">
        <v>167</v>
      </c>
      <c r="X1434" s="102" t="s">
        <v>168</v>
      </c>
      <c r="Y1434" s="103" t="s">
        <v>169</v>
      </c>
      <c r="Z1434" s="103" t="s">
        <v>170</v>
      </c>
      <c r="AA1434" s="103" t="s">
        <v>47</v>
      </c>
      <c r="AB1434" s="103" t="s">
        <v>171</v>
      </c>
      <c r="AC1434" s="104" t="s">
        <v>172</v>
      </c>
    </row>
    <row r="1435" spans="1:29" ht="25.5" customHeight="1" x14ac:dyDescent="0.35">
      <c r="A1435" s="188"/>
      <c r="B1435" s="190"/>
      <c r="C1435" s="99" t="str">
        <f>IF(B1435="","",IF(NOT(ISNUMBER(B1435)),"DATA_PC invalida",IF(AND(ISNUMBER(parametros!$C$2),ISNUMBER(parametros!$D$2),B1435&gt;=parametros!$C$2,B1435&lt;=parametros!$D$2),"C0",IF(AND(ISNUMBER(parametros!$C$3),ISNUMBER(parametros!$D$3),B1435&gt;=parametros!$C$3,B1435&lt;=parametros!$D$3),"C1",IF(AND(ISNUMBER(parametros!$C$4),ISNUMBER(parametros!$D$4),B1435&gt;=parametros!$C$4,B1435&lt;=parametros!$D$4),"C2",IF(AND(ISNUMBER(parametros!$C$5),ISNUMBER(parametros!$D$5),B1435&gt;=parametros!$C$5,B1435&lt;=parametros!$D$5),"C3",IF(AND(ISNUMBER(parametros!$C$6),ISNUMBER(parametros!$D$6),B1435&gt;=parametros!$C$6,B1435&lt;=parametros!$D$6),"C4","Fora dos ciclos")))))))</f>
        <v/>
      </c>
      <c r="D1435" s="100"/>
      <c r="E1435" s="78" t="str">
        <f>IF(C1435="","",IFERROR(VLOOKUP(C1435,parametros!$A$11:$E$15,5,0),""))</f>
        <v/>
      </c>
      <c r="F1435" s="79" t="str">
        <f t="shared" si="112"/>
        <v/>
      </c>
      <c r="G1435" s="101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8"/>
      <c r="U1435" s="218" t="str">
        <f t="shared" si="116"/>
        <v/>
      </c>
      <c r="V1435" s="216" t="s">
        <v>47</v>
      </c>
      <c r="W1435" s="102" t="s">
        <v>167</v>
      </c>
      <c r="X1435" s="102" t="s">
        <v>168</v>
      </c>
      <c r="Y1435" s="103" t="s">
        <v>169</v>
      </c>
      <c r="Z1435" s="103" t="s">
        <v>170</v>
      </c>
      <c r="AA1435" s="103" t="s">
        <v>47</v>
      </c>
      <c r="AB1435" s="103" t="s">
        <v>171</v>
      </c>
      <c r="AC1435" s="104" t="s">
        <v>172</v>
      </c>
    </row>
    <row r="1436" spans="1:29" ht="25.5" customHeight="1" x14ac:dyDescent="0.35">
      <c r="A1436" s="188"/>
      <c r="B1436" s="190"/>
      <c r="C1436" s="99" t="str">
        <f>IF(B1436="","",IF(NOT(ISNUMBER(B1436)),"DATA_PC invalida",IF(AND(ISNUMBER(parametros!$C$2),ISNUMBER(parametros!$D$2),B1436&gt;=parametros!$C$2,B1436&lt;=parametros!$D$2),"C0",IF(AND(ISNUMBER(parametros!$C$3),ISNUMBER(parametros!$D$3),B1436&gt;=parametros!$C$3,B1436&lt;=parametros!$D$3),"C1",IF(AND(ISNUMBER(parametros!$C$4),ISNUMBER(parametros!$D$4),B1436&gt;=parametros!$C$4,B1436&lt;=parametros!$D$4),"C2",IF(AND(ISNUMBER(parametros!$C$5),ISNUMBER(parametros!$D$5),B1436&gt;=parametros!$C$5,B1436&lt;=parametros!$D$5),"C3",IF(AND(ISNUMBER(parametros!$C$6),ISNUMBER(parametros!$D$6),B1436&gt;=parametros!$C$6,B1436&lt;=parametros!$D$6),"C4","Fora dos ciclos")))))))</f>
        <v/>
      </c>
      <c r="D1436" s="100"/>
      <c r="E1436" s="78" t="str">
        <f>IF(C1436="","",IFERROR(VLOOKUP(C1436,parametros!$A$11:$E$15,5,0),""))</f>
        <v/>
      </c>
      <c r="F1436" s="79" t="str">
        <f t="shared" si="112"/>
        <v/>
      </c>
      <c r="G1436" s="101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8"/>
      <c r="U1436" s="218" t="str">
        <f t="shared" si="116"/>
        <v/>
      </c>
      <c r="V1436" s="216" t="s">
        <v>47</v>
      </c>
      <c r="W1436" s="102" t="s">
        <v>167</v>
      </c>
      <c r="X1436" s="102" t="s">
        <v>168</v>
      </c>
      <c r="Y1436" s="103" t="s">
        <v>169</v>
      </c>
      <c r="Z1436" s="103" t="s">
        <v>170</v>
      </c>
      <c r="AA1436" s="103" t="s">
        <v>47</v>
      </c>
      <c r="AB1436" s="103" t="s">
        <v>171</v>
      </c>
      <c r="AC1436" s="104" t="s">
        <v>172</v>
      </c>
    </row>
    <row r="1437" spans="1:29" ht="25.5" customHeight="1" x14ac:dyDescent="0.35">
      <c r="A1437" s="188"/>
      <c r="B1437" s="190"/>
      <c r="C1437" s="99" t="str">
        <f>IF(B1437="","",IF(NOT(ISNUMBER(B1437)),"DATA_PC invalida",IF(AND(ISNUMBER(parametros!$C$2),ISNUMBER(parametros!$D$2),B1437&gt;=parametros!$C$2,B1437&lt;=parametros!$D$2),"C0",IF(AND(ISNUMBER(parametros!$C$3),ISNUMBER(parametros!$D$3),B1437&gt;=parametros!$C$3,B1437&lt;=parametros!$D$3),"C1",IF(AND(ISNUMBER(parametros!$C$4),ISNUMBER(parametros!$D$4),B1437&gt;=parametros!$C$4,B1437&lt;=parametros!$D$4),"C2",IF(AND(ISNUMBER(parametros!$C$5),ISNUMBER(parametros!$D$5),B1437&gt;=parametros!$C$5,B1437&lt;=parametros!$D$5),"C3",IF(AND(ISNUMBER(parametros!$C$6),ISNUMBER(parametros!$D$6),B1437&gt;=parametros!$C$6,B1437&lt;=parametros!$D$6),"C4","Fora dos ciclos")))))))</f>
        <v/>
      </c>
      <c r="D1437" s="100"/>
      <c r="E1437" s="78" t="str">
        <f>IF(C1437="","",IFERROR(VLOOKUP(C1437,parametros!$A$11:$E$15,5,0),""))</f>
        <v/>
      </c>
      <c r="F1437" s="79" t="str">
        <f t="shared" si="112"/>
        <v/>
      </c>
      <c r="G1437" s="101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8"/>
      <c r="U1437" s="218" t="str">
        <f t="shared" si="116"/>
        <v/>
      </c>
      <c r="V1437" s="216" t="s">
        <v>47</v>
      </c>
      <c r="W1437" s="102" t="s">
        <v>167</v>
      </c>
      <c r="X1437" s="102" t="s">
        <v>168</v>
      </c>
      <c r="Y1437" s="103" t="s">
        <v>169</v>
      </c>
      <c r="Z1437" s="103" t="s">
        <v>170</v>
      </c>
      <c r="AA1437" s="103" t="s">
        <v>47</v>
      </c>
      <c r="AB1437" s="103" t="s">
        <v>171</v>
      </c>
      <c r="AC1437" s="104" t="s">
        <v>172</v>
      </c>
    </row>
    <row r="1438" spans="1:29" ht="25.5" customHeight="1" x14ac:dyDescent="0.35">
      <c r="A1438" s="188"/>
      <c r="B1438" s="190"/>
      <c r="C1438" s="99" t="str">
        <f>IF(B1438="","",IF(NOT(ISNUMBER(B1438)),"DATA_PC invalida",IF(AND(ISNUMBER(parametros!$C$2),ISNUMBER(parametros!$D$2),B1438&gt;=parametros!$C$2,B1438&lt;=parametros!$D$2),"C0",IF(AND(ISNUMBER(parametros!$C$3),ISNUMBER(parametros!$D$3),B1438&gt;=parametros!$C$3,B1438&lt;=parametros!$D$3),"C1",IF(AND(ISNUMBER(parametros!$C$4),ISNUMBER(parametros!$D$4),B1438&gt;=parametros!$C$4,B1438&lt;=parametros!$D$4),"C2",IF(AND(ISNUMBER(parametros!$C$5),ISNUMBER(parametros!$D$5),B1438&gt;=parametros!$C$5,B1438&lt;=parametros!$D$5),"C3",IF(AND(ISNUMBER(parametros!$C$6),ISNUMBER(parametros!$D$6),B1438&gt;=parametros!$C$6,B1438&lt;=parametros!$D$6),"C4","Fora dos ciclos")))))))</f>
        <v/>
      </c>
      <c r="D1438" s="100"/>
      <c r="E1438" s="78" t="str">
        <f>IF(C1438="","",IFERROR(VLOOKUP(C1438,parametros!$A$11:$E$15,5,0),""))</f>
        <v/>
      </c>
      <c r="F1438" s="79" t="str">
        <f t="shared" si="112"/>
        <v/>
      </c>
      <c r="G1438" s="101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8"/>
      <c r="U1438" s="218" t="str">
        <f t="shared" si="116"/>
        <v/>
      </c>
      <c r="V1438" s="216" t="s">
        <v>47</v>
      </c>
      <c r="W1438" s="102" t="s">
        <v>167</v>
      </c>
      <c r="X1438" s="102" t="s">
        <v>168</v>
      </c>
      <c r="Y1438" s="103" t="s">
        <v>169</v>
      </c>
      <c r="Z1438" s="103" t="s">
        <v>170</v>
      </c>
      <c r="AA1438" s="103" t="s">
        <v>47</v>
      </c>
      <c r="AB1438" s="103" t="s">
        <v>171</v>
      </c>
      <c r="AC1438" s="104" t="s">
        <v>172</v>
      </c>
    </row>
    <row r="1439" spans="1:29" ht="25.5" customHeight="1" x14ac:dyDescent="0.35">
      <c r="A1439" s="188"/>
      <c r="B1439" s="190"/>
      <c r="C1439" s="99" t="str">
        <f>IF(B1439="","",IF(NOT(ISNUMBER(B1439)),"DATA_PC invalida",IF(AND(ISNUMBER(parametros!$C$2),ISNUMBER(parametros!$D$2),B1439&gt;=parametros!$C$2,B1439&lt;=parametros!$D$2),"C0",IF(AND(ISNUMBER(parametros!$C$3),ISNUMBER(parametros!$D$3),B1439&gt;=parametros!$C$3,B1439&lt;=parametros!$D$3),"C1",IF(AND(ISNUMBER(parametros!$C$4),ISNUMBER(parametros!$D$4),B1439&gt;=parametros!$C$4,B1439&lt;=parametros!$D$4),"C2",IF(AND(ISNUMBER(parametros!$C$5),ISNUMBER(parametros!$D$5),B1439&gt;=parametros!$C$5,B1439&lt;=parametros!$D$5),"C3",IF(AND(ISNUMBER(parametros!$C$6),ISNUMBER(parametros!$D$6),B1439&gt;=parametros!$C$6,B1439&lt;=parametros!$D$6),"C4","Fora dos ciclos")))))))</f>
        <v/>
      </c>
      <c r="D1439" s="100"/>
      <c r="E1439" s="78" t="str">
        <f>IF(C1439="","",IFERROR(VLOOKUP(C1439,parametros!$A$11:$E$15,5,0),""))</f>
        <v/>
      </c>
      <c r="F1439" s="79" t="str">
        <f t="shared" si="112"/>
        <v/>
      </c>
      <c r="G1439" s="101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8"/>
      <c r="U1439" s="218" t="str">
        <f t="shared" si="116"/>
        <v/>
      </c>
      <c r="V1439" s="216" t="s">
        <v>47</v>
      </c>
      <c r="W1439" s="102" t="s">
        <v>167</v>
      </c>
      <c r="X1439" s="102" t="s">
        <v>168</v>
      </c>
      <c r="Y1439" s="103" t="s">
        <v>169</v>
      </c>
      <c r="Z1439" s="103" t="s">
        <v>170</v>
      </c>
      <c r="AA1439" s="103" t="s">
        <v>47</v>
      </c>
      <c r="AB1439" s="103" t="s">
        <v>171</v>
      </c>
      <c r="AC1439" s="104" t="s">
        <v>172</v>
      </c>
    </row>
    <row r="1440" spans="1:29" ht="25.5" customHeight="1" x14ac:dyDescent="0.35">
      <c r="A1440" s="188"/>
      <c r="B1440" s="190"/>
      <c r="C1440" s="99" t="str">
        <f>IF(B1440="","",IF(NOT(ISNUMBER(B1440)),"DATA_PC invalida",IF(AND(ISNUMBER(parametros!$C$2),ISNUMBER(parametros!$D$2),B1440&gt;=parametros!$C$2,B1440&lt;=parametros!$D$2),"C0",IF(AND(ISNUMBER(parametros!$C$3),ISNUMBER(parametros!$D$3),B1440&gt;=parametros!$C$3,B1440&lt;=parametros!$D$3),"C1",IF(AND(ISNUMBER(parametros!$C$4),ISNUMBER(parametros!$D$4),B1440&gt;=parametros!$C$4,B1440&lt;=parametros!$D$4),"C2",IF(AND(ISNUMBER(parametros!$C$5),ISNUMBER(parametros!$D$5),B1440&gt;=parametros!$C$5,B1440&lt;=parametros!$D$5),"C3",IF(AND(ISNUMBER(parametros!$C$6),ISNUMBER(parametros!$D$6),B1440&gt;=parametros!$C$6,B1440&lt;=parametros!$D$6),"C4","Fora dos ciclos")))))))</f>
        <v/>
      </c>
      <c r="D1440" s="100"/>
      <c r="E1440" s="78" t="str">
        <f>IF(C1440="","",IFERROR(VLOOKUP(C1440,parametros!$A$11:$E$15,5,0),""))</f>
        <v/>
      </c>
      <c r="F1440" s="79" t="str">
        <f t="shared" si="112"/>
        <v/>
      </c>
      <c r="G1440" s="101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8"/>
      <c r="U1440" s="218" t="str">
        <f t="shared" si="116"/>
        <v/>
      </c>
      <c r="V1440" s="216" t="s">
        <v>47</v>
      </c>
      <c r="W1440" s="102" t="s">
        <v>167</v>
      </c>
      <c r="X1440" s="102" t="s">
        <v>168</v>
      </c>
      <c r="Y1440" s="103" t="s">
        <v>169</v>
      </c>
      <c r="Z1440" s="103" t="s">
        <v>170</v>
      </c>
      <c r="AA1440" s="103" t="s">
        <v>47</v>
      </c>
      <c r="AB1440" s="103" t="s">
        <v>171</v>
      </c>
      <c r="AC1440" s="104" t="s">
        <v>172</v>
      </c>
    </row>
    <row r="1441" spans="1:29" ht="25.5" customHeight="1" x14ac:dyDescent="0.35">
      <c r="A1441" s="188"/>
      <c r="B1441" s="190"/>
      <c r="C1441" s="99" t="str">
        <f>IF(B1441="","",IF(NOT(ISNUMBER(B1441)),"DATA_PC invalida",IF(AND(ISNUMBER(parametros!$C$2),ISNUMBER(parametros!$D$2),B1441&gt;=parametros!$C$2,B1441&lt;=parametros!$D$2),"C0",IF(AND(ISNUMBER(parametros!$C$3),ISNUMBER(parametros!$D$3),B1441&gt;=parametros!$C$3,B1441&lt;=parametros!$D$3),"C1",IF(AND(ISNUMBER(parametros!$C$4),ISNUMBER(parametros!$D$4),B1441&gt;=parametros!$C$4,B1441&lt;=parametros!$D$4),"C2",IF(AND(ISNUMBER(parametros!$C$5),ISNUMBER(parametros!$D$5),B1441&gt;=parametros!$C$5,B1441&lt;=parametros!$D$5),"C3",IF(AND(ISNUMBER(parametros!$C$6),ISNUMBER(parametros!$D$6),B1441&gt;=parametros!$C$6,B1441&lt;=parametros!$D$6),"C4","Fora dos ciclos")))))))</f>
        <v/>
      </c>
      <c r="D1441" s="100"/>
      <c r="E1441" s="78" t="str">
        <f>IF(C1441="","",IFERROR(VLOOKUP(C1441,parametros!$A$11:$E$15,5,0),""))</f>
        <v/>
      </c>
      <c r="F1441" s="79" t="str">
        <f t="shared" si="112"/>
        <v/>
      </c>
      <c r="G1441" s="101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8"/>
      <c r="U1441" s="218" t="str">
        <f t="shared" si="116"/>
        <v/>
      </c>
      <c r="V1441" s="216" t="s">
        <v>47</v>
      </c>
      <c r="W1441" s="102" t="s">
        <v>167</v>
      </c>
      <c r="X1441" s="102" t="s">
        <v>168</v>
      </c>
      <c r="Y1441" s="103" t="s">
        <v>169</v>
      </c>
      <c r="Z1441" s="103" t="s">
        <v>170</v>
      </c>
      <c r="AA1441" s="103" t="s">
        <v>47</v>
      </c>
      <c r="AB1441" s="103" t="s">
        <v>171</v>
      </c>
      <c r="AC1441" s="104" t="s">
        <v>172</v>
      </c>
    </row>
    <row r="1442" spans="1:29" ht="25.5" customHeight="1" x14ac:dyDescent="0.35">
      <c r="A1442" s="188"/>
      <c r="B1442" s="190"/>
      <c r="C1442" s="99" t="str">
        <f>IF(B1442="","",IF(NOT(ISNUMBER(B1442)),"DATA_PC invalida",IF(AND(ISNUMBER(parametros!$C$2),ISNUMBER(parametros!$D$2),B1442&gt;=parametros!$C$2,B1442&lt;=parametros!$D$2),"C0",IF(AND(ISNUMBER(parametros!$C$3),ISNUMBER(parametros!$D$3),B1442&gt;=parametros!$C$3,B1442&lt;=parametros!$D$3),"C1",IF(AND(ISNUMBER(parametros!$C$4),ISNUMBER(parametros!$D$4),B1442&gt;=parametros!$C$4,B1442&lt;=parametros!$D$4),"C2",IF(AND(ISNUMBER(parametros!$C$5),ISNUMBER(parametros!$D$5),B1442&gt;=parametros!$C$5,B1442&lt;=parametros!$D$5),"C3",IF(AND(ISNUMBER(parametros!$C$6),ISNUMBER(parametros!$D$6),B1442&gt;=parametros!$C$6,B1442&lt;=parametros!$D$6),"C4","Fora dos ciclos")))))))</f>
        <v/>
      </c>
      <c r="D1442" s="100"/>
      <c r="E1442" s="78" t="str">
        <f>IF(C1442="","",IFERROR(VLOOKUP(C1442,parametros!$A$11:$E$15,5,0),""))</f>
        <v/>
      </c>
      <c r="F1442" s="79" t="str">
        <f t="shared" si="112"/>
        <v/>
      </c>
      <c r="G1442" s="101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8"/>
      <c r="U1442" s="218" t="str">
        <f t="shared" si="116"/>
        <v/>
      </c>
      <c r="V1442" s="216" t="s">
        <v>47</v>
      </c>
      <c r="W1442" s="102" t="s">
        <v>167</v>
      </c>
      <c r="X1442" s="102" t="s">
        <v>168</v>
      </c>
      <c r="Y1442" s="103" t="s">
        <v>169</v>
      </c>
      <c r="Z1442" s="103" t="s">
        <v>170</v>
      </c>
      <c r="AA1442" s="103" t="s">
        <v>47</v>
      </c>
      <c r="AB1442" s="103" t="s">
        <v>171</v>
      </c>
      <c r="AC1442" s="104" t="s">
        <v>172</v>
      </c>
    </row>
    <row r="1443" spans="1:29" ht="25.5" customHeight="1" x14ac:dyDescent="0.35">
      <c r="A1443" s="188"/>
      <c r="B1443" s="190"/>
      <c r="C1443" s="99" t="str">
        <f>IF(B1443="","",IF(NOT(ISNUMBER(B1443)),"DATA_PC invalida",IF(AND(ISNUMBER(parametros!$C$2),ISNUMBER(parametros!$D$2),B1443&gt;=parametros!$C$2,B1443&lt;=parametros!$D$2),"C0",IF(AND(ISNUMBER(parametros!$C$3),ISNUMBER(parametros!$D$3),B1443&gt;=parametros!$C$3,B1443&lt;=parametros!$D$3),"C1",IF(AND(ISNUMBER(parametros!$C$4),ISNUMBER(parametros!$D$4),B1443&gt;=parametros!$C$4,B1443&lt;=parametros!$D$4),"C2",IF(AND(ISNUMBER(parametros!$C$5),ISNUMBER(parametros!$D$5),B1443&gt;=parametros!$C$5,B1443&lt;=parametros!$D$5),"C3",IF(AND(ISNUMBER(parametros!$C$6),ISNUMBER(parametros!$D$6),B1443&gt;=parametros!$C$6,B1443&lt;=parametros!$D$6),"C4","Fora dos ciclos")))))))</f>
        <v/>
      </c>
      <c r="D1443" s="100"/>
      <c r="E1443" s="78" t="str">
        <f>IF(C1443="","",IFERROR(VLOOKUP(C1443,parametros!$A$11:$E$15,5,0),""))</f>
        <v/>
      </c>
      <c r="F1443" s="79" t="str">
        <f t="shared" si="112"/>
        <v/>
      </c>
      <c r="G1443" s="101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8"/>
      <c r="U1443" s="218" t="str">
        <f t="shared" si="116"/>
        <v/>
      </c>
      <c r="V1443" s="216" t="s">
        <v>47</v>
      </c>
      <c r="W1443" s="102" t="s">
        <v>167</v>
      </c>
      <c r="X1443" s="102" t="s">
        <v>168</v>
      </c>
      <c r="Y1443" s="103" t="s">
        <v>169</v>
      </c>
      <c r="Z1443" s="103" t="s">
        <v>170</v>
      </c>
      <c r="AA1443" s="103" t="s">
        <v>47</v>
      </c>
      <c r="AB1443" s="103" t="s">
        <v>171</v>
      </c>
      <c r="AC1443" s="104" t="s">
        <v>172</v>
      </c>
    </row>
    <row r="1444" spans="1:29" ht="25.5" customHeight="1" x14ac:dyDescent="0.35">
      <c r="A1444" s="188"/>
      <c r="B1444" s="190"/>
      <c r="C1444" s="99" t="str">
        <f>IF(B1444="","",IF(NOT(ISNUMBER(B1444)),"DATA_PC invalida",IF(AND(ISNUMBER(parametros!$C$2),ISNUMBER(parametros!$D$2),B1444&gt;=parametros!$C$2,B1444&lt;=parametros!$D$2),"C0",IF(AND(ISNUMBER(parametros!$C$3),ISNUMBER(parametros!$D$3),B1444&gt;=parametros!$C$3,B1444&lt;=parametros!$D$3),"C1",IF(AND(ISNUMBER(parametros!$C$4),ISNUMBER(parametros!$D$4),B1444&gt;=parametros!$C$4,B1444&lt;=parametros!$D$4),"C2",IF(AND(ISNUMBER(parametros!$C$5),ISNUMBER(parametros!$D$5),B1444&gt;=parametros!$C$5,B1444&lt;=parametros!$D$5),"C3",IF(AND(ISNUMBER(parametros!$C$6),ISNUMBER(parametros!$D$6),B1444&gt;=parametros!$C$6,B1444&lt;=parametros!$D$6),"C4","Fora dos ciclos")))))))</f>
        <v/>
      </c>
      <c r="D1444" s="100"/>
      <c r="E1444" s="78" t="str">
        <f>IF(C1444="","",IFERROR(VLOOKUP(C1444,parametros!$A$11:$E$15,5,0),""))</f>
        <v/>
      </c>
      <c r="F1444" s="79" t="str">
        <f t="shared" si="112"/>
        <v/>
      </c>
      <c r="G1444" s="101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8"/>
      <c r="U1444" s="218" t="str">
        <f t="shared" si="116"/>
        <v/>
      </c>
      <c r="V1444" s="216" t="s">
        <v>47</v>
      </c>
      <c r="W1444" s="102" t="s">
        <v>167</v>
      </c>
      <c r="X1444" s="102" t="s">
        <v>168</v>
      </c>
      <c r="Y1444" s="103" t="s">
        <v>169</v>
      </c>
      <c r="Z1444" s="103" t="s">
        <v>170</v>
      </c>
      <c r="AA1444" s="103" t="s">
        <v>47</v>
      </c>
      <c r="AB1444" s="103" t="s">
        <v>171</v>
      </c>
      <c r="AC1444" s="104" t="s">
        <v>172</v>
      </c>
    </row>
    <row r="1445" spans="1:29" ht="25.5" customHeight="1" x14ac:dyDescent="0.35">
      <c r="A1445" s="188"/>
      <c r="B1445" s="190"/>
      <c r="C1445" s="99" t="str">
        <f>IF(B1445="","",IF(NOT(ISNUMBER(B1445)),"DATA_PC invalida",IF(AND(ISNUMBER(parametros!$C$2),ISNUMBER(parametros!$D$2),B1445&gt;=parametros!$C$2,B1445&lt;=parametros!$D$2),"C0",IF(AND(ISNUMBER(parametros!$C$3),ISNUMBER(parametros!$D$3),B1445&gt;=parametros!$C$3,B1445&lt;=parametros!$D$3),"C1",IF(AND(ISNUMBER(parametros!$C$4),ISNUMBER(parametros!$D$4),B1445&gt;=parametros!$C$4,B1445&lt;=parametros!$D$4),"C2",IF(AND(ISNUMBER(parametros!$C$5),ISNUMBER(parametros!$D$5),B1445&gt;=parametros!$C$5,B1445&lt;=parametros!$D$5),"C3",IF(AND(ISNUMBER(parametros!$C$6),ISNUMBER(parametros!$D$6),B1445&gt;=parametros!$C$6,B1445&lt;=parametros!$D$6),"C4","Fora dos ciclos")))))))</f>
        <v/>
      </c>
      <c r="D1445" s="100"/>
      <c r="E1445" s="78" t="str">
        <f>IF(C1445="","",IFERROR(VLOOKUP(C1445,parametros!$A$11:$E$15,5,0),""))</f>
        <v/>
      </c>
      <c r="F1445" s="79" t="str">
        <f t="shared" si="112"/>
        <v/>
      </c>
      <c r="G1445" s="101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8"/>
      <c r="U1445" s="218" t="str">
        <f t="shared" si="116"/>
        <v/>
      </c>
      <c r="V1445" s="216" t="s">
        <v>47</v>
      </c>
      <c r="W1445" s="102" t="s">
        <v>167</v>
      </c>
      <c r="X1445" s="102" t="s">
        <v>168</v>
      </c>
      <c r="Y1445" s="103" t="s">
        <v>169</v>
      </c>
      <c r="Z1445" s="103" t="s">
        <v>170</v>
      </c>
      <c r="AA1445" s="103" t="s">
        <v>47</v>
      </c>
      <c r="AB1445" s="103" t="s">
        <v>171</v>
      </c>
      <c r="AC1445" s="104" t="s">
        <v>172</v>
      </c>
    </row>
    <row r="1446" spans="1:29" ht="25.5" customHeight="1" x14ac:dyDescent="0.35">
      <c r="A1446" s="188"/>
      <c r="B1446" s="190"/>
      <c r="C1446" s="99" t="str">
        <f>IF(B1446="","",IF(NOT(ISNUMBER(B1446)),"DATA_PC invalida",IF(AND(ISNUMBER(parametros!$C$2),ISNUMBER(parametros!$D$2),B1446&gt;=parametros!$C$2,B1446&lt;=parametros!$D$2),"C0",IF(AND(ISNUMBER(parametros!$C$3),ISNUMBER(parametros!$D$3),B1446&gt;=parametros!$C$3,B1446&lt;=parametros!$D$3),"C1",IF(AND(ISNUMBER(parametros!$C$4),ISNUMBER(parametros!$D$4),B1446&gt;=parametros!$C$4,B1446&lt;=parametros!$D$4),"C2",IF(AND(ISNUMBER(parametros!$C$5),ISNUMBER(parametros!$D$5),B1446&gt;=parametros!$C$5,B1446&lt;=parametros!$D$5),"C3",IF(AND(ISNUMBER(parametros!$C$6),ISNUMBER(parametros!$D$6),B1446&gt;=parametros!$C$6,B1446&lt;=parametros!$D$6),"C4","Fora dos ciclos")))))))</f>
        <v/>
      </c>
      <c r="D1446" s="100"/>
      <c r="E1446" s="78" t="str">
        <f>IF(C1446="","",IFERROR(VLOOKUP(C1446,parametros!$A$11:$E$15,5,0),""))</f>
        <v/>
      </c>
      <c r="F1446" s="79" t="str">
        <f t="shared" si="112"/>
        <v/>
      </c>
      <c r="G1446" s="101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8"/>
      <c r="U1446" s="218" t="str">
        <f t="shared" si="116"/>
        <v/>
      </c>
      <c r="V1446" s="216" t="s">
        <v>47</v>
      </c>
      <c r="W1446" s="102" t="s">
        <v>167</v>
      </c>
      <c r="X1446" s="102" t="s">
        <v>168</v>
      </c>
      <c r="Y1446" s="103" t="s">
        <v>169</v>
      </c>
      <c r="Z1446" s="103" t="s">
        <v>170</v>
      </c>
      <c r="AA1446" s="103" t="s">
        <v>47</v>
      </c>
      <c r="AB1446" s="103" t="s">
        <v>171</v>
      </c>
      <c r="AC1446" s="104" t="s">
        <v>172</v>
      </c>
    </row>
    <row r="1447" spans="1:29" ht="25.5" customHeight="1" x14ac:dyDescent="0.35">
      <c r="A1447" s="188"/>
      <c r="B1447" s="190"/>
      <c r="C1447" s="99" t="str">
        <f>IF(B1447="","",IF(NOT(ISNUMBER(B1447)),"DATA_PC invalida",IF(AND(ISNUMBER(parametros!$C$2),ISNUMBER(parametros!$D$2),B1447&gt;=parametros!$C$2,B1447&lt;=parametros!$D$2),"C0",IF(AND(ISNUMBER(parametros!$C$3),ISNUMBER(parametros!$D$3),B1447&gt;=parametros!$C$3,B1447&lt;=parametros!$D$3),"C1",IF(AND(ISNUMBER(parametros!$C$4),ISNUMBER(parametros!$D$4),B1447&gt;=parametros!$C$4,B1447&lt;=parametros!$D$4),"C2",IF(AND(ISNUMBER(parametros!$C$5),ISNUMBER(parametros!$D$5),B1447&gt;=parametros!$C$5,B1447&lt;=parametros!$D$5),"C3",IF(AND(ISNUMBER(parametros!$C$6),ISNUMBER(parametros!$D$6),B1447&gt;=parametros!$C$6,B1447&lt;=parametros!$D$6),"C4","Fora dos ciclos")))))))</f>
        <v/>
      </c>
      <c r="D1447" s="100"/>
      <c r="E1447" s="78" t="str">
        <f>IF(C1447="","",IFERROR(VLOOKUP(C1447,parametros!$A$11:$E$15,5,0),""))</f>
        <v/>
      </c>
      <c r="F1447" s="79" t="str">
        <f t="shared" si="112"/>
        <v/>
      </c>
      <c r="G1447" s="101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8"/>
      <c r="U1447" s="218" t="str">
        <f t="shared" si="116"/>
        <v/>
      </c>
      <c r="V1447" s="216" t="s">
        <v>47</v>
      </c>
      <c r="W1447" s="102" t="s">
        <v>167</v>
      </c>
      <c r="X1447" s="102" t="s">
        <v>168</v>
      </c>
      <c r="Y1447" s="103" t="s">
        <v>169</v>
      </c>
      <c r="Z1447" s="103" t="s">
        <v>170</v>
      </c>
      <c r="AA1447" s="103" t="s">
        <v>47</v>
      </c>
      <c r="AB1447" s="103" t="s">
        <v>171</v>
      </c>
      <c r="AC1447" s="104" t="s">
        <v>172</v>
      </c>
    </row>
    <row r="1448" spans="1:29" ht="25.5" customHeight="1" x14ac:dyDescent="0.35">
      <c r="A1448" s="188"/>
      <c r="B1448" s="190"/>
      <c r="C1448" s="99" t="str">
        <f>IF(B1448="","",IF(NOT(ISNUMBER(B1448)),"DATA_PC invalida",IF(AND(ISNUMBER(parametros!$C$2),ISNUMBER(parametros!$D$2),B1448&gt;=parametros!$C$2,B1448&lt;=parametros!$D$2),"C0",IF(AND(ISNUMBER(parametros!$C$3),ISNUMBER(parametros!$D$3),B1448&gt;=parametros!$C$3,B1448&lt;=parametros!$D$3),"C1",IF(AND(ISNUMBER(parametros!$C$4),ISNUMBER(parametros!$D$4),B1448&gt;=parametros!$C$4,B1448&lt;=parametros!$D$4),"C2",IF(AND(ISNUMBER(parametros!$C$5),ISNUMBER(parametros!$D$5),B1448&gt;=parametros!$C$5,B1448&lt;=parametros!$D$5),"C3",IF(AND(ISNUMBER(parametros!$C$6),ISNUMBER(parametros!$D$6),B1448&gt;=parametros!$C$6,B1448&lt;=parametros!$D$6),"C4","Fora dos ciclos")))))))</f>
        <v/>
      </c>
      <c r="D1448" s="100"/>
      <c r="E1448" s="78" t="str">
        <f>IF(C1448="","",IFERROR(VLOOKUP(C1448,parametros!$A$11:$E$15,5,0),""))</f>
        <v/>
      </c>
      <c r="F1448" s="79" t="str">
        <f t="shared" si="112"/>
        <v/>
      </c>
      <c r="G1448" s="101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8"/>
      <c r="U1448" s="218" t="str">
        <f t="shared" si="116"/>
        <v/>
      </c>
      <c r="V1448" s="216" t="s">
        <v>47</v>
      </c>
      <c r="W1448" s="102" t="s">
        <v>167</v>
      </c>
      <c r="X1448" s="102" t="s">
        <v>168</v>
      </c>
      <c r="Y1448" s="103" t="s">
        <v>169</v>
      </c>
      <c r="Z1448" s="103" t="s">
        <v>170</v>
      </c>
      <c r="AA1448" s="103" t="s">
        <v>47</v>
      </c>
      <c r="AB1448" s="103" t="s">
        <v>171</v>
      </c>
      <c r="AC1448" s="104" t="s">
        <v>172</v>
      </c>
    </row>
    <row r="1449" spans="1:29" ht="25.5" customHeight="1" x14ac:dyDescent="0.35">
      <c r="A1449" s="188"/>
      <c r="B1449" s="190"/>
      <c r="C1449" s="99" t="str">
        <f>IF(B1449="","",IF(NOT(ISNUMBER(B1449)),"DATA_PC invalida",IF(AND(ISNUMBER(parametros!$C$2),ISNUMBER(parametros!$D$2),B1449&gt;=parametros!$C$2,B1449&lt;=parametros!$D$2),"C0",IF(AND(ISNUMBER(parametros!$C$3),ISNUMBER(parametros!$D$3),B1449&gt;=parametros!$C$3,B1449&lt;=parametros!$D$3),"C1",IF(AND(ISNUMBER(parametros!$C$4),ISNUMBER(parametros!$D$4),B1449&gt;=parametros!$C$4,B1449&lt;=parametros!$D$4),"C2",IF(AND(ISNUMBER(parametros!$C$5),ISNUMBER(parametros!$D$5),B1449&gt;=parametros!$C$5,B1449&lt;=parametros!$D$5),"C3",IF(AND(ISNUMBER(parametros!$C$6),ISNUMBER(parametros!$D$6),B1449&gt;=parametros!$C$6,B1449&lt;=parametros!$D$6),"C4","Fora dos ciclos")))))))</f>
        <v/>
      </c>
      <c r="D1449" s="100"/>
      <c r="E1449" s="78" t="str">
        <f>IF(C1449="","",IFERROR(VLOOKUP(C1449,parametros!$A$11:$E$15,5,0),""))</f>
        <v/>
      </c>
      <c r="F1449" s="79" t="str">
        <f t="shared" si="112"/>
        <v/>
      </c>
      <c r="G1449" s="101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8"/>
      <c r="U1449" s="218" t="str">
        <f t="shared" si="116"/>
        <v/>
      </c>
      <c r="V1449" s="216" t="s">
        <v>47</v>
      </c>
      <c r="W1449" s="102" t="s">
        <v>167</v>
      </c>
      <c r="X1449" s="102" t="s">
        <v>168</v>
      </c>
      <c r="Y1449" s="103" t="s">
        <v>169</v>
      </c>
      <c r="Z1449" s="103" t="s">
        <v>170</v>
      </c>
      <c r="AA1449" s="103" t="s">
        <v>47</v>
      </c>
      <c r="AB1449" s="103" t="s">
        <v>171</v>
      </c>
      <c r="AC1449" s="104" t="s">
        <v>172</v>
      </c>
    </row>
    <row r="1450" spans="1:29" ht="25.5" customHeight="1" x14ac:dyDescent="0.35">
      <c r="A1450" s="188"/>
      <c r="B1450" s="190"/>
      <c r="C1450" s="99" t="str">
        <f>IF(B1450="","",IF(NOT(ISNUMBER(B1450)),"DATA_PC invalida",IF(AND(ISNUMBER(parametros!$C$2),ISNUMBER(parametros!$D$2),B1450&gt;=parametros!$C$2,B1450&lt;=parametros!$D$2),"C0",IF(AND(ISNUMBER(parametros!$C$3),ISNUMBER(parametros!$D$3),B1450&gt;=parametros!$C$3,B1450&lt;=parametros!$D$3),"C1",IF(AND(ISNUMBER(parametros!$C$4),ISNUMBER(parametros!$D$4),B1450&gt;=parametros!$C$4,B1450&lt;=parametros!$D$4),"C2",IF(AND(ISNUMBER(parametros!$C$5),ISNUMBER(parametros!$D$5),B1450&gt;=parametros!$C$5,B1450&lt;=parametros!$D$5),"C3",IF(AND(ISNUMBER(parametros!$C$6),ISNUMBER(parametros!$D$6),B1450&gt;=parametros!$C$6,B1450&lt;=parametros!$D$6),"C4","Fora dos ciclos")))))))</f>
        <v/>
      </c>
      <c r="D1450" s="100"/>
      <c r="E1450" s="78" t="str">
        <f>IF(C1450="","",IFERROR(VLOOKUP(C1450,parametros!$A$11:$E$15,5,0),""))</f>
        <v/>
      </c>
      <c r="F1450" s="79" t="str">
        <f t="shared" si="112"/>
        <v/>
      </c>
      <c r="G1450" s="101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8"/>
      <c r="U1450" s="218" t="str">
        <f t="shared" si="116"/>
        <v/>
      </c>
      <c r="V1450" s="216" t="s">
        <v>47</v>
      </c>
      <c r="W1450" s="102" t="s">
        <v>167</v>
      </c>
      <c r="X1450" s="102" t="s">
        <v>168</v>
      </c>
      <c r="Y1450" s="103" t="s">
        <v>169</v>
      </c>
      <c r="Z1450" s="103" t="s">
        <v>170</v>
      </c>
      <c r="AA1450" s="103" t="s">
        <v>47</v>
      </c>
      <c r="AB1450" s="103" t="s">
        <v>171</v>
      </c>
      <c r="AC1450" s="104" t="s">
        <v>172</v>
      </c>
    </row>
    <row r="1451" spans="1:29" ht="25.5" customHeight="1" x14ac:dyDescent="0.35">
      <c r="A1451" s="188"/>
      <c r="B1451" s="190"/>
      <c r="C1451" s="99" t="str">
        <f>IF(B1451="","",IF(NOT(ISNUMBER(B1451)),"DATA_PC invalida",IF(AND(ISNUMBER(parametros!$C$2),ISNUMBER(parametros!$D$2),B1451&gt;=parametros!$C$2,B1451&lt;=parametros!$D$2),"C0",IF(AND(ISNUMBER(parametros!$C$3),ISNUMBER(parametros!$D$3),B1451&gt;=parametros!$C$3,B1451&lt;=parametros!$D$3),"C1",IF(AND(ISNUMBER(parametros!$C$4),ISNUMBER(parametros!$D$4),B1451&gt;=parametros!$C$4,B1451&lt;=parametros!$D$4),"C2",IF(AND(ISNUMBER(parametros!$C$5),ISNUMBER(parametros!$D$5),B1451&gt;=parametros!$C$5,B1451&lt;=parametros!$D$5),"C3",IF(AND(ISNUMBER(parametros!$C$6),ISNUMBER(parametros!$D$6),B1451&gt;=parametros!$C$6,B1451&lt;=parametros!$D$6),"C4","Fora dos ciclos")))))))</f>
        <v/>
      </c>
      <c r="D1451" s="100"/>
      <c r="E1451" s="78" t="str">
        <f>IF(C1451="","",IFERROR(VLOOKUP(C1451,parametros!$A$11:$E$15,5,0),""))</f>
        <v/>
      </c>
      <c r="F1451" s="79" t="str">
        <f t="shared" si="112"/>
        <v/>
      </c>
      <c r="G1451" s="101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8"/>
      <c r="U1451" s="218" t="str">
        <f t="shared" si="116"/>
        <v/>
      </c>
      <c r="V1451" s="216" t="s">
        <v>47</v>
      </c>
      <c r="W1451" s="102" t="s">
        <v>167</v>
      </c>
      <c r="X1451" s="102" t="s">
        <v>168</v>
      </c>
      <c r="Y1451" s="103" t="s">
        <v>169</v>
      </c>
      <c r="Z1451" s="103" t="s">
        <v>170</v>
      </c>
      <c r="AA1451" s="103" t="s">
        <v>47</v>
      </c>
      <c r="AB1451" s="103" t="s">
        <v>171</v>
      </c>
      <c r="AC1451" s="104" t="s">
        <v>172</v>
      </c>
    </row>
    <row r="1452" spans="1:29" ht="25.5" customHeight="1" x14ac:dyDescent="0.35">
      <c r="A1452" s="188"/>
      <c r="B1452" s="190"/>
      <c r="C1452" s="99" t="str">
        <f>IF(B1452="","",IF(NOT(ISNUMBER(B1452)),"DATA_PC invalida",IF(AND(ISNUMBER(parametros!$C$2),ISNUMBER(parametros!$D$2),B1452&gt;=parametros!$C$2,B1452&lt;=parametros!$D$2),"C0",IF(AND(ISNUMBER(parametros!$C$3),ISNUMBER(parametros!$D$3),B1452&gt;=parametros!$C$3,B1452&lt;=parametros!$D$3),"C1",IF(AND(ISNUMBER(parametros!$C$4),ISNUMBER(parametros!$D$4),B1452&gt;=parametros!$C$4,B1452&lt;=parametros!$D$4),"C2",IF(AND(ISNUMBER(parametros!$C$5),ISNUMBER(parametros!$D$5),B1452&gt;=parametros!$C$5,B1452&lt;=parametros!$D$5),"C3",IF(AND(ISNUMBER(parametros!$C$6),ISNUMBER(parametros!$D$6),B1452&gt;=parametros!$C$6,B1452&lt;=parametros!$D$6),"C4","Fora dos ciclos")))))))</f>
        <v/>
      </c>
      <c r="D1452" s="100"/>
      <c r="E1452" s="78" t="str">
        <f>IF(C1452="","",IFERROR(VLOOKUP(C1452,parametros!$A$11:$E$15,5,0),""))</f>
        <v/>
      </c>
      <c r="F1452" s="79" t="str">
        <f t="shared" si="112"/>
        <v/>
      </c>
      <c r="G1452" s="101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8"/>
      <c r="U1452" s="218" t="str">
        <f t="shared" si="116"/>
        <v/>
      </c>
      <c r="V1452" s="216" t="s">
        <v>47</v>
      </c>
      <c r="W1452" s="102" t="s">
        <v>167</v>
      </c>
      <c r="X1452" s="102" t="s">
        <v>168</v>
      </c>
      <c r="Y1452" s="103" t="s">
        <v>169</v>
      </c>
      <c r="Z1452" s="103" t="s">
        <v>170</v>
      </c>
      <c r="AA1452" s="103" t="s">
        <v>47</v>
      </c>
      <c r="AB1452" s="103" t="s">
        <v>171</v>
      </c>
      <c r="AC1452" s="104" t="s">
        <v>172</v>
      </c>
    </row>
    <row r="1453" spans="1:29" ht="25.5" customHeight="1" x14ac:dyDescent="0.35">
      <c r="A1453" s="188"/>
      <c r="B1453" s="190"/>
      <c r="C1453" s="99" t="str">
        <f>IF(B1453="","",IF(NOT(ISNUMBER(B1453)),"DATA_PC invalida",IF(AND(ISNUMBER(parametros!$C$2),ISNUMBER(parametros!$D$2),B1453&gt;=parametros!$C$2,B1453&lt;=parametros!$D$2),"C0",IF(AND(ISNUMBER(parametros!$C$3),ISNUMBER(parametros!$D$3),B1453&gt;=parametros!$C$3,B1453&lt;=parametros!$D$3),"C1",IF(AND(ISNUMBER(parametros!$C$4),ISNUMBER(parametros!$D$4),B1453&gt;=parametros!$C$4,B1453&lt;=parametros!$D$4),"C2",IF(AND(ISNUMBER(parametros!$C$5),ISNUMBER(parametros!$D$5),B1453&gt;=parametros!$C$5,B1453&lt;=parametros!$D$5),"C3",IF(AND(ISNUMBER(parametros!$C$6),ISNUMBER(parametros!$D$6),B1453&gt;=parametros!$C$6,B1453&lt;=parametros!$D$6),"C4","Fora dos ciclos")))))))</f>
        <v/>
      </c>
      <c r="D1453" s="100"/>
      <c r="E1453" s="78" t="str">
        <f>IF(C1453="","",IFERROR(VLOOKUP(C1453,parametros!$A$11:$E$15,5,0),""))</f>
        <v/>
      </c>
      <c r="F1453" s="79" t="str">
        <f t="shared" si="112"/>
        <v/>
      </c>
      <c r="G1453" s="101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8"/>
      <c r="U1453" s="218" t="str">
        <f t="shared" si="116"/>
        <v/>
      </c>
      <c r="V1453" s="216" t="s">
        <v>47</v>
      </c>
      <c r="W1453" s="102" t="s">
        <v>167</v>
      </c>
      <c r="X1453" s="102" t="s">
        <v>168</v>
      </c>
      <c r="Y1453" s="103" t="s">
        <v>169</v>
      </c>
      <c r="Z1453" s="103" t="s">
        <v>170</v>
      </c>
      <c r="AA1453" s="103" t="s">
        <v>47</v>
      </c>
      <c r="AB1453" s="103" t="s">
        <v>171</v>
      </c>
      <c r="AC1453" s="104" t="s">
        <v>172</v>
      </c>
    </row>
    <row r="1454" spans="1:29" ht="25.5" customHeight="1" x14ac:dyDescent="0.35">
      <c r="A1454" s="188"/>
      <c r="B1454" s="190"/>
      <c r="C1454" s="99" t="str">
        <f>IF(B1454="","",IF(NOT(ISNUMBER(B1454)),"DATA_PC invalida",IF(AND(ISNUMBER(parametros!$C$2),ISNUMBER(parametros!$D$2),B1454&gt;=parametros!$C$2,B1454&lt;=parametros!$D$2),"C0",IF(AND(ISNUMBER(parametros!$C$3),ISNUMBER(parametros!$D$3),B1454&gt;=parametros!$C$3,B1454&lt;=parametros!$D$3),"C1",IF(AND(ISNUMBER(parametros!$C$4),ISNUMBER(parametros!$D$4),B1454&gt;=parametros!$C$4,B1454&lt;=parametros!$D$4),"C2",IF(AND(ISNUMBER(parametros!$C$5),ISNUMBER(parametros!$D$5),B1454&gt;=parametros!$C$5,B1454&lt;=parametros!$D$5),"C3",IF(AND(ISNUMBER(parametros!$C$6),ISNUMBER(parametros!$D$6),B1454&gt;=parametros!$C$6,B1454&lt;=parametros!$D$6),"C4","Fora dos ciclos")))))))</f>
        <v/>
      </c>
      <c r="D1454" s="100"/>
      <c r="E1454" s="78" t="str">
        <f>IF(C1454="","",IFERROR(VLOOKUP(C1454,parametros!$A$11:$E$15,5,0),""))</f>
        <v/>
      </c>
      <c r="F1454" s="79" t="str">
        <f t="shared" si="112"/>
        <v/>
      </c>
      <c r="G1454" s="101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8"/>
      <c r="U1454" s="218" t="str">
        <f t="shared" si="116"/>
        <v/>
      </c>
      <c r="V1454" s="216" t="s">
        <v>47</v>
      </c>
      <c r="W1454" s="102" t="s">
        <v>167</v>
      </c>
      <c r="X1454" s="102" t="s">
        <v>168</v>
      </c>
      <c r="Y1454" s="103" t="s">
        <v>169</v>
      </c>
      <c r="Z1454" s="103" t="s">
        <v>170</v>
      </c>
      <c r="AA1454" s="103" t="s">
        <v>47</v>
      </c>
      <c r="AB1454" s="103" t="s">
        <v>171</v>
      </c>
      <c r="AC1454" s="104" t="s">
        <v>172</v>
      </c>
    </row>
    <row r="1455" spans="1:29" ht="25.5" customHeight="1" x14ac:dyDescent="0.35">
      <c r="A1455" s="188"/>
      <c r="B1455" s="190"/>
      <c r="C1455" s="99" t="str">
        <f>IF(B1455="","",IF(NOT(ISNUMBER(B1455)),"DATA_PC invalida",IF(AND(ISNUMBER(parametros!$C$2),ISNUMBER(parametros!$D$2),B1455&gt;=parametros!$C$2,B1455&lt;=parametros!$D$2),"C0",IF(AND(ISNUMBER(parametros!$C$3),ISNUMBER(parametros!$D$3),B1455&gt;=parametros!$C$3,B1455&lt;=parametros!$D$3),"C1",IF(AND(ISNUMBER(parametros!$C$4),ISNUMBER(parametros!$D$4),B1455&gt;=parametros!$C$4,B1455&lt;=parametros!$D$4),"C2",IF(AND(ISNUMBER(parametros!$C$5),ISNUMBER(parametros!$D$5),B1455&gt;=parametros!$C$5,B1455&lt;=parametros!$D$5),"C3",IF(AND(ISNUMBER(parametros!$C$6),ISNUMBER(parametros!$D$6),B1455&gt;=parametros!$C$6,B1455&lt;=parametros!$D$6),"C4","Fora dos ciclos")))))))</f>
        <v/>
      </c>
      <c r="D1455" s="100"/>
      <c r="E1455" s="78" t="str">
        <f>IF(C1455="","",IFERROR(VLOOKUP(C1455,parametros!$A$11:$E$15,5,0),""))</f>
        <v/>
      </c>
      <c r="F1455" s="79" t="str">
        <f t="shared" si="112"/>
        <v/>
      </c>
      <c r="G1455" s="101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8"/>
      <c r="U1455" s="218" t="str">
        <f t="shared" si="116"/>
        <v/>
      </c>
      <c r="V1455" s="216" t="s">
        <v>47</v>
      </c>
      <c r="W1455" s="102" t="s">
        <v>167</v>
      </c>
      <c r="X1455" s="102" t="s">
        <v>168</v>
      </c>
      <c r="Y1455" s="103" t="s">
        <v>169</v>
      </c>
      <c r="Z1455" s="103" t="s">
        <v>170</v>
      </c>
      <c r="AA1455" s="103" t="s">
        <v>47</v>
      </c>
      <c r="AB1455" s="103" t="s">
        <v>171</v>
      </c>
      <c r="AC1455" s="104" t="s">
        <v>172</v>
      </c>
    </row>
    <row r="1456" spans="1:29" ht="25.5" customHeight="1" x14ac:dyDescent="0.35">
      <c r="A1456" s="188"/>
      <c r="B1456" s="190"/>
      <c r="C1456" s="99" t="str">
        <f>IF(B1456="","",IF(NOT(ISNUMBER(B1456)),"DATA_PC invalida",IF(AND(ISNUMBER(parametros!$C$2),ISNUMBER(parametros!$D$2),B1456&gt;=parametros!$C$2,B1456&lt;=parametros!$D$2),"C0",IF(AND(ISNUMBER(parametros!$C$3),ISNUMBER(parametros!$D$3),B1456&gt;=parametros!$C$3,B1456&lt;=parametros!$D$3),"C1",IF(AND(ISNUMBER(parametros!$C$4),ISNUMBER(parametros!$D$4),B1456&gt;=parametros!$C$4,B1456&lt;=parametros!$D$4),"C2",IF(AND(ISNUMBER(parametros!$C$5),ISNUMBER(parametros!$D$5),B1456&gt;=parametros!$C$5,B1456&lt;=parametros!$D$5),"C3",IF(AND(ISNUMBER(parametros!$C$6),ISNUMBER(parametros!$D$6),B1456&gt;=parametros!$C$6,B1456&lt;=parametros!$D$6),"C4","Fora dos ciclos")))))))</f>
        <v/>
      </c>
      <c r="D1456" s="100"/>
      <c r="E1456" s="78" t="str">
        <f>IF(C1456="","",IFERROR(VLOOKUP(C1456,parametros!$A$11:$E$15,5,0),""))</f>
        <v/>
      </c>
      <c r="F1456" s="79" t="str">
        <f t="shared" si="112"/>
        <v/>
      </c>
      <c r="G1456" s="101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8"/>
      <c r="U1456" s="218" t="str">
        <f t="shared" si="116"/>
        <v/>
      </c>
      <c r="V1456" s="216" t="s">
        <v>47</v>
      </c>
      <c r="W1456" s="102" t="s">
        <v>167</v>
      </c>
      <c r="X1456" s="102" t="s">
        <v>168</v>
      </c>
      <c r="Y1456" s="103" t="s">
        <v>169</v>
      </c>
      <c r="Z1456" s="103" t="s">
        <v>170</v>
      </c>
      <c r="AA1456" s="103" t="s">
        <v>47</v>
      </c>
      <c r="AB1456" s="103" t="s">
        <v>171</v>
      </c>
      <c r="AC1456" s="104" t="s">
        <v>172</v>
      </c>
    </row>
    <row r="1457" spans="1:29" ht="25.5" customHeight="1" x14ac:dyDescent="0.35">
      <c r="A1457" s="188"/>
      <c r="B1457" s="190"/>
      <c r="C1457" s="99" t="str">
        <f>IF(B1457="","",IF(NOT(ISNUMBER(B1457)),"DATA_PC invalida",IF(AND(ISNUMBER(parametros!$C$2),ISNUMBER(parametros!$D$2),B1457&gt;=parametros!$C$2,B1457&lt;=parametros!$D$2),"C0",IF(AND(ISNUMBER(parametros!$C$3),ISNUMBER(parametros!$D$3),B1457&gt;=parametros!$C$3,B1457&lt;=parametros!$D$3),"C1",IF(AND(ISNUMBER(parametros!$C$4),ISNUMBER(parametros!$D$4),B1457&gt;=parametros!$C$4,B1457&lt;=parametros!$D$4),"C2",IF(AND(ISNUMBER(parametros!$C$5),ISNUMBER(parametros!$D$5),B1457&gt;=parametros!$C$5,B1457&lt;=parametros!$D$5),"C3",IF(AND(ISNUMBER(parametros!$C$6),ISNUMBER(parametros!$D$6),B1457&gt;=parametros!$C$6,B1457&lt;=parametros!$D$6),"C4","Fora dos ciclos")))))))</f>
        <v/>
      </c>
      <c r="D1457" s="100"/>
      <c r="E1457" s="78" t="str">
        <f>IF(C1457="","",IFERROR(VLOOKUP(C1457,parametros!$A$11:$E$15,5,0),""))</f>
        <v/>
      </c>
      <c r="F1457" s="79" t="str">
        <f t="shared" si="112"/>
        <v/>
      </c>
      <c r="G1457" s="101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8"/>
      <c r="U1457" s="218" t="str">
        <f t="shared" si="116"/>
        <v/>
      </c>
      <c r="V1457" s="216" t="s">
        <v>47</v>
      </c>
      <c r="W1457" s="102" t="s">
        <v>167</v>
      </c>
      <c r="X1457" s="102" t="s">
        <v>168</v>
      </c>
      <c r="Y1457" s="103" t="s">
        <v>169</v>
      </c>
      <c r="Z1457" s="103" t="s">
        <v>170</v>
      </c>
      <c r="AA1457" s="103" t="s">
        <v>47</v>
      </c>
      <c r="AB1457" s="103" t="s">
        <v>171</v>
      </c>
      <c r="AC1457" s="104" t="s">
        <v>172</v>
      </c>
    </row>
    <row r="1458" spans="1:29" ht="25.5" customHeight="1" x14ac:dyDescent="0.35">
      <c r="A1458" s="188"/>
      <c r="B1458" s="190"/>
      <c r="C1458" s="99" t="str">
        <f>IF(B1458="","",IF(NOT(ISNUMBER(B1458)),"DATA_PC invalida",IF(AND(ISNUMBER(parametros!$C$2),ISNUMBER(parametros!$D$2),B1458&gt;=parametros!$C$2,B1458&lt;=parametros!$D$2),"C0",IF(AND(ISNUMBER(parametros!$C$3),ISNUMBER(parametros!$D$3),B1458&gt;=parametros!$C$3,B1458&lt;=parametros!$D$3),"C1",IF(AND(ISNUMBER(parametros!$C$4),ISNUMBER(parametros!$D$4),B1458&gt;=parametros!$C$4,B1458&lt;=parametros!$D$4),"C2",IF(AND(ISNUMBER(parametros!$C$5),ISNUMBER(parametros!$D$5),B1458&gt;=parametros!$C$5,B1458&lt;=parametros!$D$5),"C3",IF(AND(ISNUMBER(parametros!$C$6),ISNUMBER(parametros!$D$6),B1458&gt;=parametros!$C$6,B1458&lt;=parametros!$D$6),"C4","Fora dos ciclos")))))))</f>
        <v/>
      </c>
      <c r="D1458" s="100"/>
      <c r="E1458" s="78" t="str">
        <f>IF(C1458="","",IFERROR(VLOOKUP(C1458,parametros!$A$11:$E$15,5,0),""))</f>
        <v/>
      </c>
      <c r="F1458" s="79" t="str">
        <f t="shared" si="112"/>
        <v/>
      </c>
      <c r="G1458" s="101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8"/>
      <c r="U1458" s="218" t="str">
        <f t="shared" si="116"/>
        <v/>
      </c>
      <c r="V1458" s="216" t="s">
        <v>47</v>
      </c>
      <c r="W1458" s="102" t="s">
        <v>167</v>
      </c>
      <c r="X1458" s="102" t="s">
        <v>168</v>
      </c>
      <c r="Y1458" s="103" t="s">
        <v>169</v>
      </c>
      <c r="Z1458" s="103" t="s">
        <v>170</v>
      </c>
      <c r="AA1458" s="103" t="s">
        <v>47</v>
      </c>
      <c r="AB1458" s="103" t="s">
        <v>171</v>
      </c>
      <c r="AC1458" s="104" t="s">
        <v>172</v>
      </c>
    </row>
    <row r="1459" spans="1:29" ht="25.5" customHeight="1" x14ac:dyDescent="0.35">
      <c r="A1459" s="188"/>
      <c r="B1459" s="190"/>
      <c r="C1459" s="99" t="str">
        <f>IF(B1459="","",IF(NOT(ISNUMBER(B1459)),"DATA_PC invalida",IF(AND(ISNUMBER(parametros!$C$2),ISNUMBER(parametros!$D$2),B1459&gt;=parametros!$C$2,B1459&lt;=parametros!$D$2),"C0",IF(AND(ISNUMBER(parametros!$C$3),ISNUMBER(parametros!$D$3),B1459&gt;=parametros!$C$3,B1459&lt;=parametros!$D$3),"C1",IF(AND(ISNUMBER(parametros!$C$4),ISNUMBER(parametros!$D$4),B1459&gt;=parametros!$C$4,B1459&lt;=parametros!$D$4),"C2",IF(AND(ISNUMBER(parametros!$C$5),ISNUMBER(parametros!$D$5),B1459&gt;=parametros!$C$5,B1459&lt;=parametros!$D$5),"C3",IF(AND(ISNUMBER(parametros!$C$6),ISNUMBER(parametros!$D$6),B1459&gt;=parametros!$C$6,B1459&lt;=parametros!$D$6),"C4","Fora dos ciclos")))))))</f>
        <v/>
      </c>
      <c r="D1459" s="100"/>
      <c r="E1459" s="78" t="str">
        <f>IF(C1459="","",IFERROR(VLOOKUP(C1459,parametros!$A$11:$E$15,5,0),""))</f>
        <v/>
      </c>
      <c r="F1459" s="79" t="str">
        <f t="shared" si="112"/>
        <v/>
      </c>
      <c r="G1459" s="101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8"/>
      <c r="U1459" s="218" t="str">
        <f t="shared" si="116"/>
        <v/>
      </c>
      <c r="V1459" s="216" t="s">
        <v>47</v>
      </c>
      <c r="W1459" s="102" t="s">
        <v>167</v>
      </c>
      <c r="X1459" s="102" t="s">
        <v>168</v>
      </c>
      <c r="Y1459" s="103" t="s">
        <v>169</v>
      </c>
      <c r="Z1459" s="103" t="s">
        <v>170</v>
      </c>
      <c r="AA1459" s="103" t="s">
        <v>47</v>
      </c>
      <c r="AB1459" s="103" t="s">
        <v>171</v>
      </c>
      <c r="AC1459" s="104" t="s">
        <v>172</v>
      </c>
    </row>
    <row r="1460" spans="1:29" ht="25.5" customHeight="1" x14ac:dyDescent="0.35">
      <c r="A1460" s="188"/>
      <c r="B1460" s="190"/>
      <c r="C1460" s="99" t="str">
        <f>IF(B1460="","",IF(NOT(ISNUMBER(B1460)),"DATA_PC invalida",IF(AND(ISNUMBER(parametros!$C$2),ISNUMBER(parametros!$D$2),B1460&gt;=parametros!$C$2,B1460&lt;=parametros!$D$2),"C0",IF(AND(ISNUMBER(parametros!$C$3),ISNUMBER(parametros!$D$3),B1460&gt;=parametros!$C$3,B1460&lt;=parametros!$D$3),"C1",IF(AND(ISNUMBER(parametros!$C$4),ISNUMBER(parametros!$D$4),B1460&gt;=parametros!$C$4,B1460&lt;=parametros!$D$4),"C2",IF(AND(ISNUMBER(parametros!$C$5),ISNUMBER(parametros!$D$5),B1460&gt;=parametros!$C$5,B1460&lt;=parametros!$D$5),"C3",IF(AND(ISNUMBER(parametros!$C$6),ISNUMBER(parametros!$D$6),B1460&gt;=parametros!$C$6,B1460&lt;=parametros!$D$6),"C4","Fora dos ciclos")))))))</f>
        <v/>
      </c>
      <c r="D1460" s="100"/>
      <c r="E1460" s="78" t="str">
        <f>IF(C1460="","",IFERROR(VLOOKUP(C1460,parametros!$A$11:$E$15,5,0),""))</f>
        <v/>
      </c>
      <c r="F1460" s="79" t="str">
        <f t="shared" si="112"/>
        <v/>
      </c>
      <c r="G1460" s="101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8"/>
      <c r="U1460" s="218" t="str">
        <f t="shared" si="116"/>
        <v/>
      </c>
      <c r="V1460" s="216" t="s">
        <v>47</v>
      </c>
      <c r="W1460" s="102" t="s">
        <v>167</v>
      </c>
      <c r="X1460" s="102" t="s">
        <v>168</v>
      </c>
      <c r="Y1460" s="103" t="s">
        <v>169</v>
      </c>
      <c r="Z1460" s="103" t="s">
        <v>170</v>
      </c>
      <c r="AA1460" s="103" t="s">
        <v>47</v>
      </c>
      <c r="AB1460" s="103" t="s">
        <v>171</v>
      </c>
      <c r="AC1460" s="104" t="s">
        <v>172</v>
      </c>
    </row>
    <row r="1461" spans="1:29" ht="25.5" customHeight="1" x14ac:dyDescent="0.35">
      <c r="A1461" s="188"/>
      <c r="B1461" s="190"/>
      <c r="C1461" s="99" t="str">
        <f>IF(B1461="","",IF(NOT(ISNUMBER(B1461)),"DATA_PC invalida",IF(AND(ISNUMBER(parametros!$C$2),ISNUMBER(parametros!$D$2),B1461&gt;=parametros!$C$2,B1461&lt;=parametros!$D$2),"C0",IF(AND(ISNUMBER(parametros!$C$3),ISNUMBER(parametros!$D$3),B1461&gt;=parametros!$C$3,B1461&lt;=parametros!$D$3),"C1",IF(AND(ISNUMBER(parametros!$C$4),ISNUMBER(parametros!$D$4),B1461&gt;=parametros!$C$4,B1461&lt;=parametros!$D$4),"C2",IF(AND(ISNUMBER(parametros!$C$5),ISNUMBER(parametros!$D$5),B1461&gt;=parametros!$C$5,B1461&lt;=parametros!$D$5),"C3",IF(AND(ISNUMBER(parametros!$C$6),ISNUMBER(parametros!$D$6),B1461&gt;=parametros!$C$6,B1461&lt;=parametros!$D$6),"C4","Fora dos ciclos")))))))</f>
        <v/>
      </c>
      <c r="D1461" s="100"/>
      <c r="E1461" s="78" t="str">
        <f>IF(C1461="","",IFERROR(VLOOKUP(C1461,parametros!$A$11:$E$15,5,0),""))</f>
        <v/>
      </c>
      <c r="F1461" s="79" t="str">
        <f t="shared" si="112"/>
        <v/>
      </c>
      <c r="G1461" s="101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8"/>
      <c r="U1461" s="218" t="str">
        <f t="shared" si="116"/>
        <v/>
      </c>
      <c r="V1461" s="216" t="s">
        <v>47</v>
      </c>
      <c r="W1461" s="102" t="s">
        <v>167</v>
      </c>
      <c r="X1461" s="102" t="s">
        <v>168</v>
      </c>
      <c r="Y1461" s="103" t="s">
        <v>169</v>
      </c>
      <c r="Z1461" s="103" t="s">
        <v>170</v>
      </c>
      <c r="AA1461" s="103" t="s">
        <v>47</v>
      </c>
      <c r="AB1461" s="103" t="s">
        <v>171</v>
      </c>
      <c r="AC1461" s="104" t="s">
        <v>172</v>
      </c>
    </row>
    <row r="1462" spans="1:29" ht="25.5" customHeight="1" x14ac:dyDescent="0.35">
      <c r="A1462" s="188"/>
      <c r="B1462" s="190"/>
      <c r="C1462" s="99" t="str">
        <f>IF(B1462="","",IF(NOT(ISNUMBER(B1462)),"DATA_PC invalida",IF(AND(ISNUMBER(parametros!$C$2),ISNUMBER(parametros!$D$2),B1462&gt;=parametros!$C$2,B1462&lt;=parametros!$D$2),"C0",IF(AND(ISNUMBER(parametros!$C$3),ISNUMBER(parametros!$D$3),B1462&gt;=parametros!$C$3,B1462&lt;=parametros!$D$3),"C1",IF(AND(ISNUMBER(parametros!$C$4),ISNUMBER(parametros!$D$4),B1462&gt;=parametros!$C$4,B1462&lt;=parametros!$D$4),"C2",IF(AND(ISNUMBER(parametros!$C$5),ISNUMBER(parametros!$D$5),B1462&gt;=parametros!$C$5,B1462&lt;=parametros!$D$5),"C3",IF(AND(ISNUMBER(parametros!$C$6),ISNUMBER(parametros!$D$6),B1462&gt;=parametros!$C$6,B1462&lt;=parametros!$D$6),"C4","Fora dos ciclos")))))))</f>
        <v/>
      </c>
      <c r="D1462" s="100"/>
      <c r="E1462" s="78" t="str">
        <f>IF(C1462="","",IFERROR(VLOOKUP(C1462,parametros!$A$11:$E$15,5,0),""))</f>
        <v/>
      </c>
      <c r="F1462" s="79" t="str">
        <f t="shared" si="112"/>
        <v/>
      </c>
      <c r="G1462" s="101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8"/>
      <c r="U1462" s="218" t="str">
        <f t="shared" si="116"/>
        <v/>
      </c>
      <c r="V1462" s="216" t="s">
        <v>47</v>
      </c>
      <c r="W1462" s="102" t="s">
        <v>167</v>
      </c>
      <c r="X1462" s="102" t="s">
        <v>168</v>
      </c>
      <c r="Y1462" s="103" t="s">
        <v>169</v>
      </c>
      <c r="Z1462" s="103" t="s">
        <v>170</v>
      </c>
      <c r="AA1462" s="103" t="s">
        <v>47</v>
      </c>
      <c r="AB1462" s="103" t="s">
        <v>171</v>
      </c>
      <c r="AC1462" s="104" t="s">
        <v>172</v>
      </c>
    </row>
    <row r="1463" spans="1:29" ht="25.5" customHeight="1" x14ac:dyDescent="0.35">
      <c r="A1463" s="188"/>
      <c r="B1463" s="190"/>
      <c r="C1463" s="99" t="str">
        <f>IF(B1463="","",IF(NOT(ISNUMBER(B1463)),"DATA_PC invalida",IF(AND(ISNUMBER(parametros!$C$2),ISNUMBER(parametros!$D$2),B1463&gt;=parametros!$C$2,B1463&lt;=parametros!$D$2),"C0",IF(AND(ISNUMBER(parametros!$C$3),ISNUMBER(parametros!$D$3),B1463&gt;=parametros!$C$3,B1463&lt;=parametros!$D$3),"C1",IF(AND(ISNUMBER(parametros!$C$4),ISNUMBER(parametros!$D$4),B1463&gt;=parametros!$C$4,B1463&lt;=parametros!$D$4),"C2",IF(AND(ISNUMBER(parametros!$C$5),ISNUMBER(parametros!$D$5),B1463&gt;=parametros!$C$5,B1463&lt;=parametros!$D$5),"C3",IF(AND(ISNUMBER(parametros!$C$6),ISNUMBER(parametros!$D$6),B1463&gt;=parametros!$C$6,B1463&lt;=parametros!$D$6),"C4","Fora dos ciclos")))))))</f>
        <v/>
      </c>
      <c r="D1463" s="100"/>
      <c r="E1463" s="78" t="str">
        <f>IF(C1463="","",IFERROR(VLOOKUP(C1463,parametros!$A$11:$E$15,5,0),""))</f>
        <v/>
      </c>
      <c r="F1463" s="79" t="str">
        <f t="shared" si="112"/>
        <v/>
      </c>
      <c r="G1463" s="101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8"/>
      <c r="U1463" s="218" t="str">
        <f t="shared" si="116"/>
        <v/>
      </c>
      <c r="V1463" s="216" t="s">
        <v>47</v>
      </c>
      <c r="W1463" s="102" t="s">
        <v>167</v>
      </c>
      <c r="X1463" s="102" t="s">
        <v>168</v>
      </c>
      <c r="Y1463" s="103" t="s">
        <v>169</v>
      </c>
      <c r="Z1463" s="103" t="s">
        <v>170</v>
      </c>
      <c r="AA1463" s="103" t="s">
        <v>47</v>
      </c>
      <c r="AB1463" s="103" t="s">
        <v>171</v>
      </c>
      <c r="AC1463" s="104" t="s">
        <v>172</v>
      </c>
    </row>
    <row r="1464" spans="1:29" ht="25.5" customHeight="1" x14ac:dyDescent="0.35">
      <c r="A1464" s="188"/>
      <c r="B1464" s="190"/>
      <c r="C1464" s="99" t="str">
        <f>IF(B1464="","",IF(NOT(ISNUMBER(B1464)),"DATA_PC invalida",IF(AND(ISNUMBER(parametros!$C$2),ISNUMBER(parametros!$D$2),B1464&gt;=parametros!$C$2,B1464&lt;=parametros!$D$2),"C0",IF(AND(ISNUMBER(parametros!$C$3),ISNUMBER(parametros!$D$3),B1464&gt;=parametros!$C$3,B1464&lt;=parametros!$D$3),"C1",IF(AND(ISNUMBER(parametros!$C$4),ISNUMBER(parametros!$D$4),B1464&gt;=parametros!$C$4,B1464&lt;=parametros!$D$4),"C2",IF(AND(ISNUMBER(parametros!$C$5),ISNUMBER(parametros!$D$5),B1464&gt;=parametros!$C$5,B1464&lt;=parametros!$D$5),"C3",IF(AND(ISNUMBER(parametros!$C$6),ISNUMBER(parametros!$D$6),B1464&gt;=parametros!$C$6,B1464&lt;=parametros!$D$6),"C4","Fora dos ciclos")))))))</f>
        <v/>
      </c>
      <c r="D1464" s="100"/>
      <c r="E1464" s="78" t="str">
        <f>IF(C1464="","",IFERROR(VLOOKUP(C1464,parametros!$A$11:$E$15,5,0),""))</f>
        <v/>
      </c>
      <c r="F1464" s="79" t="str">
        <f t="shared" si="112"/>
        <v/>
      </c>
      <c r="G1464" s="101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8"/>
      <c r="U1464" s="218" t="str">
        <f t="shared" si="116"/>
        <v/>
      </c>
      <c r="V1464" s="216" t="s">
        <v>47</v>
      </c>
      <c r="W1464" s="102" t="s">
        <v>167</v>
      </c>
      <c r="X1464" s="102" t="s">
        <v>168</v>
      </c>
      <c r="Y1464" s="103" t="s">
        <v>169</v>
      </c>
      <c r="Z1464" s="103" t="s">
        <v>170</v>
      </c>
      <c r="AA1464" s="103" t="s">
        <v>47</v>
      </c>
      <c r="AB1464" s="103" t="s">
        <v>171</v>
      </c>
      <c r="AC1464" s="104" t="s">
        <v>172</v>
      </c>
    </row>
    <row r="1465" spans="1:29" ht="25.5" customHeight="1" x14ac:dyDescent="0.35">
      <c r="A1465" s="188"/>
      <c r="B1465" s="190"/>
      <c r="C1465" s="99" t="str">
        <f>IF(B1465="","",IF(NOT(ISNUMBER(B1465)),"DATA_PC invalida",IF(AND(ISNUMBER(parametros!$C$2),ISNUMBER(parametros!$D$2),B1465&gt;=parametros!$C$2,B1465&lt;=parametros!$D$2),"C0",IF(AND(ISNUMBER(parametros!$C$3),ISNUMBER(parametros!$D$3),B1465&gt;=parametros!$C$3,B1465&lt;=parametros!$D$3),"C1",IF(AND(ISNUMBER(parametros!$C$4),ISNUMBER(parametros!$D$4),B1465&gt;=parametros!$C$4,B1465&lt;=parametros!$D$4),"C2",IF(AND(ISNUMBER(parametros!$C$5),ISNUMBER(parametros!$D$5),B1465&gt;=parametros!$C$5,B1465&lt;=parametros!$D$5),"C3",IF(AND(ISNUMBER(parametros!$C$6),ISNUMBER(parametros!$D$6),B1465&gt;=parametros!$C$6,B1465&lt;=parametros!$D$6),"C4","Fora dos ciclos")))))))</f>
        <v/>
      </c>
      <c r="D1465" s="100"/>
      <c r="E1465" s="78" t="str">
        <f>IF(C1465="","",IFERROR(VLOOKUP(C1465,parametros!$A$11:$E$15,5,0),""))</f>
        <v/>
      </c>
      <c r="F1465" s="79" t="str">
        <f t="shared" si="112"/>
        <v/>
      </c>
      <c r="G1465" s="101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8"/>
      <c r="U1465" s="218" t="str">
        <f t="shared" si="116"/>
        <v/>
      </c>
      <c r="V1465" s="216" t="s">
        <v>47</v>
      </c>
      <c r="W1465" s="102" t="s">
        <v>167</v>
      </c>
      <c r="X1465" s="102" t="s">
        <v>168</v>
      </c>
      <c r="Y1465" s="103" t="s">
        <v>169</v>
      </c>
      <c r="Z1465" s="103" t="s">
        <v>170</v>
      </c>
      <c r="AA1465" s="103" t="s">
        <v>47</v>
      </c>
      <c r="AB1465" s="103" t="s">
        <v>171</v>
      </c>
      <c r="AC1465" s="104" t="s">
        <v>172</v>
      </c>
    </row>
    <row r="1466" spans="1:29" ht="25.5" customHeight="1" x14ac:dyDescent="0.35">
      <c r="A1466" s="188"/>
      <c r="B1466" s="190"/>
      <c r="C1466" s="99" t="str">
        <f>IF(B1466="","",IF(NOT(ISNUMBER(B1466)),"DATA_PC invalida",IF(AND(ISNUMBER(parametros!$C$2),ISNUMBER(parametros!$D$2),B1466&gt;=parametros!$C$2,B1466&lt;=parametros!$D$2),"C0",IF(AND(ISNUMBER(parametros!$C$3),ISNUMBER(parametros!$D$3),B1466&gt;=parametros!$C$3,B1466&lt;=parametros!$D$3),"C1",IF(AND(ISNUMBER(parametros!$C$4),ISNUMBER(parametros!$D$4),B1466&gt;=parametros!$C$4,B1466&lt;=parametros!$D$4),"C2",IF(AND(ISNUMBER(parametros!$C$5),ISNUMBER(parametros!$D$5),B1466&gt;=parametros!$C$5,B1466&lt;=parametros!$D$5),"C3",IF(AND(ISNUMBER(parametros!$C$6),ISNUMBER(parametros!$D$6),B1466&gt;=parametros!$C$6,B1466&lt;=parametros!$D$6),"C4","Fora dos ciclos")))))))</f>
        <v/>
      </c>
      <c r="D1466" s="100"/>
      <c r="E1466" s="78" t="str">
        <f>IF(C1466="","",IFERROR(VLOOKUP(C1466,parametros!$A$11:$E$15,5,0),""))</f>
        <v/>
      </c>
      <c r="F1466" s="79" t="str">
        <f t="shared" si="112"/>
        <v/>
      </c>
      <c r="G1466" s="101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8"/>
      <c r="U1466" s="218" t="str">
        <f t="shared" si="116"/>
        <v/>
      </c>
      <c r="V1466" s="216" t="s">
        <v>47</v>
      </c>
      <c r="W1466" s="102" t="s">
        <v>167</v>
      </c>
      <c r="X1466" s="102" t="s">
        <v>168</v>
      </c>
      <c r="Y1466" s="103" t="s">
        <v>169</v>
      </c>
      <c r="Z1466" s="103" t="s">
        <v>170</v>
      </c>
      <c r="AA1466" s="103" t="s">
        <v>47</v>
      </c>
      <c r="AB1466" s="103" t="s">
        <v>171</v>
      </c>
      <c r="AC1466" s="104" t="s">
        <v>172</v>
      </c>
    </row>
    <row r="1467" spans="1:29" ht="25.5" customHeight="1" x14ac:dyDescent="0.35">
      <c r="A1467" s="188"/>
      <c r="B1467" s="190"/>
      <c r="C1467" s="99" t="str">
        <f>IF(B1467="","",IF(NOT(ISNUMBER(B1467)),"DATA_PC invalida",IF(AND(ISNUMBER(parametros!$C$2),ISNUMBER(parametros!$D$2),B1467&gt;=parametros!$C$2,B1467&lt;=parametros!$D$2),"C0",IF(AND(ISNUMBER(parametros!$C$3),ISNUMBER(parametros!$D$3),B1467&gt;=parametros!$C$3,B1467&lt;=parametros!$D$3),"C1",IF(AND(ISNUMBER(parametros!$C$4),ISNUMBER(parametros!$D$4),B1467&gt;=parametros!$C$4,B1467&lt;=parametros!$D$4),"C2",IF(AND(ISNUMBER(parametros!$C$5),ISNUMBER(parametros!$D$5),B1467&gt;=parametros!$C$5,B1467&lt;=parametros!$D$5),"C3",IF(AND(ISNUMBER(parametros!$C$6),ISNUMBER(parametros!$D$6),B1467&gt;=parametros!$C$6,B1467&lt;=parametros!$D$6),"C4","Fora dos ciclos")))))))</f>
        <v/>
      </c>
      <c r="D1467" s="100"/>
      <c r="E1467" s="78" t="str">
        <f>IF(C1467="","",IFERROR(VLOOKUP(C1467,parametros!$A$11:$E$15,5,0),""))</f>
        <v/>
      </c>
      <c r="F1467" s="79" t="str">
        <f t="shared" si="112"/>
        <v/>
      </c>
      <c r="G1467" s="101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8"/>
      <c r="U1467" s="218" t="str">
        <f t="shared" si="116"/>
        <v/>
      </c>
      <c r="V1467" s="216" t="s">
        <v>47</v>
      </c>
      <c r="W1467" s="102" t="s">
        <v>167</v>
      </c>
      <c r="X1467" s="102" t="s">
        <v>168</v>
      </c>
      <c r="Y1467" s="103" t="s">
        <v>169</v>
      </c>
      <c r="Z1467" s="103" t="s">
        <v>170</v>
      </c>
      <c r="AA1467" s="103" t="s">
        <v>47</v>
      </c>
      <c r="AB1467" s="103" t="s">
        <v>171</v>
      </c>
      <c r="AC1467" s="104" t="s">
        <v>172</v>
      </c>
    </row>
    <row r="1468" spans="1:29" ht="25.5" customHeight="1" x14ac:dyDescent="0.35">
      <c r="A1468" s="188"/>
      <c r="B1468" s="190"/>
      <c r="C1468" s="99" t="str">
        <f>IF(B1468="","",IF(NOT(ISNUMBER(B1468)),"DATA_PC invalida",IF(AND(ISNUMBER(parametros!$C$2),ISNUMBER(parametros!$D$2),B1468&gt;=parametros!$C$2,B1468&lt;=parametros!$D$2),"C0",IF(AND(ISNUMBER(parametros!$C$3),ISNUMBER(parametros!$D$3),B1468&gt;=parametros!$C$3,B1468&lt;=parametros!$D$3),"C1",IF(AND(ISNUMBER(parametros!$C$4),ISNUMBER(parametros!$D$4),B1468&gt;=parametros!$C$4,B1468&lt;=parametros!$D$4),"C2",IF(AND(ISNUMBER(parametros!$C$5),ISNUMBER(parametros!$D$5),B1468&gt;=parametros!$C$5,B1468&lt;=parametros!$D$5),"C3",IF(AND(ISNUMBER(parametros!$C$6),ISNUMBER(parametros!$D$6),B1468&gt;=parametros!$C$6,B1468&lt;=parametros!$D$6),"C4","Fora dos ciclos")))))))</f>
        <v/>
      </c>
      <c r="D1468" s="100"/>
      <c r="E1468" s="78" t="str">
        <f>IF(C1468="","",IFERROR(VLOOKUP(C1468,parametros!$A$11:$E$15,5,0),""))</f>
        <v/>
      </c>
      <c r="F1468" s="79" t="str">
        <f t="shared" si="112"/>
        <v/>
      </c>
      <c r="G1468" s="101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8"/>
      <c r="U1468" s="218" t="str">
        <f t="shared" si="116"/>
        <v/>
      </c>
      <c r="V1468" s="216" t="s">
        <v>47</v>
      </c>
      <c r="W1468" s="102" t="s">
        <v>167</v>
      </c>
      <c r="X1468" s="102" t="s">
        <v>168</v>
      </c>
      <c r="Y1468" s="103" t="s">
        <v>169</v>
      </c>
      <c r="Z1468" s="103" t="s">
        <v>170</v>
      </c>
      <c r="AA1468" s="103" t="s">
        <v>47</v>
      </c>
      <c r="AB1468" s="103" t="s">
        <v>171</v>
      </c>
      <c r="AC1468" s="104" t="s">
        <v>172</v>
      </c>
    </row>
    <row r="1469" spans="1:29" ht="25.5" customHeight="1" x14ac:dyDescent="0.35">
      <c r="A1469" s="188"/>
      <c r="B1469" s="190"/>
      <c r="C1469" s="99" t="str">
        <f>IF(B1469="","",IF(NOT(ISNUMBER(B1469)),"DATA_PC invalida",IF(AND(ISNUMBER(parametros!$C$2),ISNUMBER(parametros!$D$2),B1469&gt;=parametros!$C$2,B1469&lt;=parametros!$D$2),"C0",IF(AND(ISNUMBER(parametros!$C$3),ISNUMBER(parametros!$D$3),B1469&gt;=parametros!$C$3,B1469&lt;=parametros!$D$3),"C1",IF(AND(ISNUMBER(parametros!$C$4),ISNUMBER(parametros!$D$4),B1469&gt;=parametros!$C$4,B1469&lt;=parametros!$D$4),"C2",IF(AND(ISNUMBER(parametros!$C$5),ISNUMBER(parametros!$D$5),B1469&gt;=parametros!$C$5,B1469&lt;=parametros!$D$5),"C3",IF(AND(ISNUMBER(parametros!$C$6),ISNUMBER(parametros!$D$6),B1469&gt;=parametros!$C$6,B1469&lt;=parametros!$D$6),"C4","Fora dos ciclos")))))))</f>
        <v/>
      </c>
      <c r="D1469" s="100"/>
      <c r="E1469" s="78" t="str">
        <f>IF(C1469="","",IFERROR(VLOOKUP(C1469,parametros!$A$11:$E$15,5,0),""))</f>
        <v/>
      </c>
      <c r="F1469" s="79" t="str">
        <f t="shared" si="112"/>
        <v/>
      </c>
      <c r="G1469" s="101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8"/>
      <c r="U1469" s="218" t="str">
        <f t="shared" si="116"/>
        <v/>
      </c>
      <c r="V1469" s="216" t="s">
        <v>47</v>
      </c>
      <c r="W1469" s="102" t="s">
        <v>167</v>
      </c>
      <c r="X1469" s="102" t="s">
        <v>168</v>
      </c>
      <c r="Y1469" s="103" t="s">
        <v>169</v>
      </c>
      <c r="Z1469" s="103" t="s">
        <v>170</v>
      </c>
      <c r="AA1469" s="103" t="s">
        <v>47</v>
      </c>
      <c r="AB1469" s="103" t="s">
        <v>171</v>
      </c>
      <c r="AC1469" s="104" t="s">
        <v>172</v>
      </c>
    </row>
    <row r="1470" spans="1:29" ht="25.5" customHeight="1" x14ac:dyDescent="0.35">
      <c r="A1470" s="188"/>
      <c r="B1470" s="190"/>
      <c r="C1470" s="99" t="str">
        <f>IF(B1470="","",IF(NOT(ISNUMBER(B1470)),"DATA_PC invalida",IF(AND(ISNUMBER(parametros!$C$2),ISNUMBER(parametros!$D$2),B1470&gt;=parametros!$C$2,B1470&lt;=parametros!$D$2),"C0",IF(AND(ISNUMBER(parametros!$C$3),ISNUMBER(parametros!$D$3),B1470&gt;=parametros!$C$3,B1470&lt;=parametros!$D$3),"C1",IF(AND(ISNUMBER(parametros!$C$4),ISNUMBER(parametros!$D$4),B1470&gt;=parametros!$C$4,B1470&lt;=parametros!$D$4),"C2",IF(AND(ISNUMBER(parametros!$C$5),ISNUMBER(parametros!$D$5),B1470&gt;=parametros!$C$5,B1470&lt;=parametros!$D$5),"C3",IF(AND(ISNUMBER(parametros!$C$6),ISNUMBER(parametros!$D$6),B1470&gt;=parametros!$C$6,B1470&lt;=parametros!$D$6),"C4","Fora dos ciclos")))))))</f>
        <v/>
      </c>
      <c r="D1470" s="100"/>
      <c r="E1470" s="78" t="str">
        <f>IF(C1470="","",IFERROR(VLOOKUP(C1470,parametros!$A$11:$E$15,5,0),""))</f>
        <v/>
      </c>
      <c r="F1470" s="79" t="str">
        <f t="shared" si="112"/>
        <v/>
      </c>
      <c r="G1470" s="101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8"/>
      <c r="U1470" s="218" t="str">
        <f t="shared" si="116"/>
        <v/>
      </c>
      <c r="V1470" s="216" t="s">
        <v>47</v>
      </c>
      <c r="W1470" s="102" t="s">
        <v>167</v>
      </c>
      <c r="X1470" s="102" t="s">
        <v>168</v>
      </c>
      <c r="Y1470" s="103" t="s">
        <v>169</v>
      </c>
      <c r="Z1470" s="103" t="s">
        <v>170</v>
      </c>
      <c r="AA1470" s="103" t="s">
        <v>47</v>
      </c>
      <c r="AB1470" s="103" t="s">
        <v>171</v>
      </c>
      <c r="AC1470" s="104" t="s">
        <v>172</v>
      </c>
    </row>
    <row r="1471" spans="1:29" ht="25.5" customHeight="1" x14ac:dyDescent="0.35">
      <c r="A1471" s="188"/>
      <c r="B1471" s="190"/>
      <c r="C1471" s="99" t="str">
        <f>IF(B1471="","",IF(NOT(ISNUMBER(B1471)),"DATA_PC invalida",IF(AND(ISNUMBER(parametros!$C$2),ISNUMBER(parametros!$D$2),B1471&gt;=parametros!$C$2,B1471&lt;=parametros!$D$2),"C0",IF(AND(ISNUMBER(parametros!$C$3),ISNUMBER(parametros!$D$3),B1471&gt;=parametros!$C$3,B1471&lt;=parametros!$D$3),"C1",IF(AND(ISNUMBER(parametros!$C$4),ISNUMBER(parametros!$D$4),B1471&gt;=parametros!$C$4,B1471&lt;=parametros!$D$4),"C2",IF(AND(ISNUMBER(parametros!$C$5),ISNUMBER(parametros!$D$5),B1471&gt;=parametros!$C$5,B1471&lt;=parametros!$D$5),"C3",IF(AND(ISNUMBER(parametros!$C$6),ISNUMBER(parametros!$D$6),B1471&gt;=parametros!$C$6,B1471&lt;=parametros!$D$6),"C4","Fora dos ciclos")))))))</f>
        <v/>
      </c>
      <c r="D1471" s="100"/>
      <c r="E1471" s="78" t="str">
        <f>IF(C1471="","",IFERROR(VLOOKUP(C1471,parametros!$A$11:$E$15,5,0),""))</f>
        <v/>
      </c>
      <c r="F1471" s="79" t="str">
        <f t="shared" si="112"/>
        <v/>
      </c>
      <c r="G1471" s="101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8"/>
      <c r="U1471" s="218" t="str">
        <f t="shared" si="116"/>
        <v/>
      </c>
      <c r="V1471" s="216" t="s">
        <v>47</v>
      </c>
      <c r="W1471" s="102" t="s">
        <v>167</v>
      </c>
      <c r="X1471" s="102" t="s">
        <v>168</v>
      </c>
      <c r="Y1471" s="103" t="s">
        <v>169</v>
      </c>
      <c r="Z1471" s="103" t="s">
        <v>170</v>
      </c>
      <c r="AA1471" s="103" t="s">
        <v>47</v>
      </c>
      <c r="AB1471" s="103" t="s">
        <v>171</v>
      </c>
      <c r="AC1471" s="104" t="s">
        <v>172</v>
      </c>
    </row>
    <row r="1472" spans="1:29" ht="25.5" customHeight="1" x14ac:dyDescent="0.35">
      <c r="A1472" s="188"/>
      <c r="B1472" s="190"/>
      <c r="C1472" s="99" t="str">
        <f>IF(B1472="","",IF(NOT(ISNUMBER(B1472)),"DATA_PC invalida",IF(AND(ISNUMBER(parametros!$C$2),ISNUMBER(parametros!$D$2),B1472&gt;=parametros!$C$2,B1472&lt;=parametros!$D$2),"C0",IF(AND(ISNUMBER(parametros!$C$3),ISNUMBER(parametros!$D$3),B1472&gt;=parametros!$C$3,B1472&lt;=parametros!$D$3),"C1",IF(AND(ISNUMBER(parametros!$C$4),ISNUMBER(parametros!$D$4),B1472&gt;=parametros!$C$4,B1472&lt;=parametros!$D$4),"C2",IF(AND(ISNUMBER(parametros!$C$5),ISNUMBER(parametros!$D$5),B1472&gt;=parametros!$C$5,B1472&lt;=parametros!$D$5),"C3",IF(AND(ISNUMBER(parametros!$C$6),ISNUMBER(parametros!$D$6),B1472&gt;=parametros!$C$6,B1472&lt;=parametros!$D$6),"C4","Fora dos ciclos")))))))</f>
        <v/>
      </c>
      <c r="D1472" s="100"/>
      <c r="E1472" s="78" t="str">
        <f>IF(C1472="","",IFERROR(VLOOKUP(C1472,parametros!$A$11:$E$15,5,0),""))</f>
        <v/>
      </c>
      <c r="F1472" s="79" t="str">
        <f t="shared" si="112"/>
        <v/>
      </c>
      <c r="G1472" s="101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8"/>
      <c r="U1472" s="218" t="str">
        <f t="shared" si="116"/>
        <v/>
      </c>
      <c r="V1472" s="216" t="s">
        <v>47</v>
      </c>
      <c r="W1472" s="102" t="s">
        <v>167</v>
      </c>
      <c r="X1472" s="102" t="s">
        <v>168</v>
      </c>
      <c r="Y1472" s="103" t="s">
        <v>169</v>
      </c>
      <c r="Z1472" s="103" t="s">
        <v>170</v>
      </c>
      <c r="AA1472" s="103" t="s">
        <v>47</v>
      </c>
      <c r="AB1472" s="103" t="s">
        <v>171</v>
      </c>
      <c r="AC1472" s="104" t="s">
        <v>172</v>
      </c>
    </row>
    <row r="1473" spans="1:29" ht="25.5" customHeight="1" x14ac:dyDescent="0.35">
      <c r="A1473" s="188"/>
      <c r="B1473" s="190"/>
      <c r="C1473" s="99" t="str">
        <f>IF(B1473="","",IF(NOT(ISNUMBER(B1473)),"DATA_PC invalida",IF(AND(ISNUMBER(parametros!$C$2),ISNUMBER(parametros!$D$2),B1473&gt;=parametros!$C$2,B1473&lt;=parametros!$D$2),"C0",IF(AND(ISNUMBER(parametros!$C$3),ISNUMBER(parametros!$D$3),B1473&gt;=parametros!$C$3,B1473&lt;=parametros!$D$3),"C1",IF(AND(ISNUMBER(parametros!$C$4),ISNUMBER(parametros!$D$4),B1473&gt;=parametros!$C$4,B1473&lt;=parametros!$D$4),"C2",IF(AND(ISNUMBER(parametros!$C$5),ISNUMBER(parametros!$D$5),B1473&gt;=parametros!$C$5,B1473&lt;=parametros!$D$5),"C3",IF(AND(ISNUMBER(parametros!$C$6),ISNUMBER(parametros!$D$6),B1473&gt;=parametros!$C$6,B1473&lt;=parametros!$D$6),"C4","Fora dos ciclos")))))))</f>
        <v/>
      </c>
      <c r="D1473" s="100"/>
      <c r="E1473" s="78" t="str">
        <f>IF(C1473="","",IFERROR(VLOOKUP(C1473,parametros!$A$11:$E$15,5,0),""))</f>
        <v/>
      </c>
      <c r="F1473" s="79" t="str">
        <f t="shared" si="112"/>
        <v/>
      </c>
      <c r="G1473" s="101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8"/>
      <c r="U1473" s="218" t="str">
        <f t="shared" si="116"/>
        <v/>
      </c>
      <c r="V1473" s="216" t="s">
        <v>47</v>
      </c>
      <c r="W1473" s="102" t="s">
        <v>167</v>
      </c>
      <c r="X1473" s="102" t="s">
        <v>168</v>
      </c>
      <c r="Y1473" s="103" t="s">
        <v>169</v>
      </c>
      <c r="Z1473" s="103" t="s">
        <v>170</v>
      </c>
      <c r="AA1473" s="103" t="s">
        <v>47</v>
      </c>
      <c r="AB1473" s="103" t="s">
        <v>171</v>
      </c>
      <c r="AC1473" s="104" t="s">
        <v>172</v>
      </c>
    </row>
    <row r="1474" spans="1:29" ht="25.5" customHeight="1" x14ac:dyDescent="0.35">
      <c r="A1474" s="188"/>
      <c r="B1474" s="190"/>
      <c r="C1474" s="99" t="str">
        <f>IF(B1474="","",IF(NOT(ISNUMBER(B1474)),"DATA_PC invalida",IF(AND(ISNUMBER(parametros!$C$2),ISNUMBER(parametros!$D$2),B1474&gt;=parametros!$C$2,B1474&lt;=parametros!$D$2),"C0",IF(AND(ISNUMBER(parametros!$C$3),ISNUMBER(parametros!$D$3),B1474&gt;=parametros!$C$3,B1474&lt;=parametros!$D$3),"C1",IF(AND(ISNUMBER(parametros!$C$4),ISNUMBER(parametros!$D$4),B1474&gt;=parametros!$C$4,B1474&lt;=parametros!$D$4),"C2",IF(AND(ISNUMBER(parametros!$C$5),ISNUMBER(parametros!$D$5),B1474&gt;=parametros!$C$5,B1474&lt;=parametros!$D$5),"C3",IF(AND(ISNUMBER(parametros!$C$6),ISNUMBER(parametros!$D$6),B1474&gt;=parametros!$C$6,B1474&lt;=parametros!$D$6),"C4","Fora dos ciclos")))))))</f>
        <v/>
      </c>
      <c r="D1474" s="100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101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8"/>
      <c r="U1474" s="218" t="str">
        <f t="shared" ref="U1474:U1537" si="121">IF(OR($D1474="",$H1474=""),"",ROUND($D1474+$H1474,2))</f>
        <v/>
      </c>
      <c r="V1474" s="216" t="s">
        <v>47</v>
      </c>
      <c r="W1474" s="102" t="s">
        <v>167</v>
      </c>
      <c r="X1474" s="102" t="s">
        <v>168</v>
      </c>
      <c r="Y1474" s="103" t="s">
        <v>169</v>
      </c>
      <c r="Z1474" s="103" t="s">
        <v>170</v>
      </c>
      <c r="AA1474" s="103" t="s">
        <v>47</v>
      </c>
      <c r="AB1474" s="103" t="s">
        <v>171</v>
      </c>
      <c r="AC1474" s="104" t="s">
        <v>172</v>
      </c>
    </row>
    <row r="1475" spans="1:29" ht="25.5" customHeight="1" x14ac:dyDescent="0.35">
      <c r="A1475" s="188"/>
      <c r="B1475" s="190"/>
      <c r="C1475" s="99" t="str">
        <f>IF(B1475="","",IF(NOT(ISNUMBER(B1475)),"DATA_PC invalida",IF(AND(ISNUMBER(parametros!$C$2),ISNUMBER(parametros!$D$2),B1475&gt;=parametros!$C$2,B1475&lt;=parametros!$D$2),"C0",IF(AND(ISNUMBER(parametros!$C$3),ISNUMBER(parametros!$D$3),B1475&gt;=parametros!$C$3,B1475&lt;=parametros!$D$3),"C1",IF(AND(ISNUMBER(parametros!$C$4),ISNUMBER(parametros!$D$4),B1475&gt;=parametros!$C$4,B1475&lt;=parametros!$D$4),"C2",IF(AND(ISNUMBER(parametros!$C$5),ISNUMBER(parametros!$D$5),B1475&gt;=parametros!$C$5,B1475&lt;=parametros!$D$5),"C3",IF(AND(ISNUMBER(parametros!$C$6),ISNUMBER(parametros!$D$6),B1475&gt;=parametros!$C$6,B1475&lt;=parametros!$D$6),"C4","Fora dos ciclos")))))))</f>
        <v/>
      </c>
      <c r="D1475" s="100"/>
      <c r="E1475" s="78" t="str">
        <f>IF(C1475="","",IFERROR(VLOOKUP(C1475,parametros!$A$11:$E$15,5,0),""))</f>
        <v/>
      </c>
      <c r="F1475" s="79" t="str">
        <f t="shared" si="117"/>
        <v/>
      </c>
      <c r="G1475" s="101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8"/>
      <c r="U1475" s="218" t="str">
        <f t="shared" si="121"/>
        <v/>
      </c>
      <c r="V1475" s="216" t="s">
        <v>47</v>
      </c>
      <c r="W1475" s="102" t="s">
        <v>167</v>
      </c>
      <c r="X1475" s="102" t="s">
        <v>168</v>
      </c>
      <c r="Y1475" s="103" t="s">
        <v>169</v>
      </c>
      <c r="Z1475" s="103" t="s">
        <v>170</v>
      </c>
      <c r="AA1475" s="103" t="s">
        <v>47</v>
      </c>
      <c r="AB1475" s="103" t="s">
        <v>171</v>
      </c>
      <c r="AC1475" s="104" t="s">
        <v>172</v>
      </c>
    </row>
    <row r="1476" spans="1:29" ht="25.5" customHeight="1" x14ac:dyDescent="0.35">
      <c r="A1476" s="188"/>
      <c r="B1476" s="190"/>
      <c r="C1476" s="99" t="str">
        <f>IF(B1476="","",IF(NOT(ISNUMBER(B1476)),"DATA_PC invalida",IF(AND(ISNUMBER(parametros!$C$2),ISNUMBER(parametros!$D$2),B1476&gt;=parametros!$C$2,B1476&lt;=parametros!$D$2),"C0",IF(AND(ISNUMBER(parametros!$C$3),ISNUMBER(parametros!$D$3),B1476&gt;=parametros!$C$3,B1476&lt;=parametros!$D$3),"C1",IF(AND(ISNUMBER(parametros!$C$4),ISNUMBER(parametros!$D$4),B1476&gt;=parametros!$C$4,B1476&lt;=parametros!$D$4),"C2",IF(AND(ISNUMBER(parametros!$C$5),ISNUMBER(parametros!$D$5),B1476&gt;=parametros!$C$5,B1476&lt;=parametros!$D$5),"C3",IF(AND(ISNUMBER(parametros!$C$6),ISNUMBER(parametros!$D$6),B1476&gt;=parametros!$C$6,B1476&lt;=parametros!$D$6),"C4","Fora dos ciclos")))))))</f>
        <v/>
      </c>
      <c r="D1476" s="100"/>
      <c r="E1476" s="78" t="str">
        <f>IF(C1476="","",IFERROR(VLOOKUP(C1476,parametros!$A$11:$E$15,5,0),""))</f>
        <v/>
      </c>
      <c r="F1476" s="79" t="str">
        <f t="shared" si="117"/>
        <v/>
      </c>
      <c r="G1476" s="101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8"/>
      <c r="U1476" s="218" t="str">
        <f t="shared" si="121"/>
        <v/>
      </c>
      <c r="V1476" s="216" t="s">
        <v>47</v>
      </c>
      <c r="W1476" s="102" t="s">
        <v>167</v>
      </c>
      <c r="X1476" s="102" t="s">
        <v>168</v>
      </c>
      <c r="Y1476" s="103" t="s">
        <v>169</v>
      </c>
      <c r="Z1476" s="103" t="s">
        <v>170</v>
      </c>
      <c r="AA1476" s="103" t="s">
        <v>47</v>
      </c>
      <c r="AB1476" s="103" t="s">
        <v>171</v>
      </c>
      <c r="AC1476" s="104" t="s">
        <v>172</v>
      </c>
    </row>
    <row r="1477" spans="1:29" ht="25.5" customHeight="1" x14ac:dyDescent="0.35">
      <c r="A1477" s="188"/>
      <c r="B1477" s="190"/>
      <c r="C1477" s="99" t="str">
        <f>IF(B1477="","",IF(NOT(ISNUMBER(B1477)),"DATA_PC invalida",IF(AND(ISNUMBER(parametros!$C$2),ISNUMBER(parametros!$D$2),B1477&gt;=parametros!$C$2,B1477&lt;=parametros!$D$2),"C0",IF(AND(ISNUMBER(parametros!$C$3),ISNUMBER(parametros!$D$3),B1477&gt;=parametros!$C$3,B1477&lt;=parametros!$D$3),"C1",IF(AND(ISNUMBER(parametros!$C$4),ISNUMBER(parametros!$D$4),B1477&gt;=parametros!$C$4,B1477&lt;=parametros!$D$4),"C2",IF(AND(ISNUMBER(parametros!$C$5),ISNUMBER(parametros!$D$5),B1477&gt;=parametros!$C$5,B1477&lt;=parametros!$D$5),"C3",IF(AND(ISNUMBER(parametros!$C$6),ISNUMBER(parametros!$D$6),B1477&gt;=parametros!$C$6,B1477&lt;=parametros!$D$6),"C4","Fora dos ciclos")))))))</f>
        <v/>
      </c>
      <c r="D1477" s="100"/>
      <c r="E1477" s="78" t="str">
        <f>IF(C1477="","",IFERROR(VLOOKUP(C1477,parametros!$A$11:$E$15,5,0),""))</f>
        <v/>
      </c>
      <c r="F1477" s="79" t="str">
        <f t="shared" si="117"/>
        <v/>
      </c>
      <c r="G1477" s="101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8"/>
      <c r="U1477" s="218" t="str">
        <f t="shared" si="121"/>
        <v/>
      </c>
      <c r="V1477" s="216" t="s">
        <v>47</v>
      </c>
      <c r="W1477" s="102" t="s">
        <v>167</v>
      </c>
      <c r="X1477" s="102" t="s">
        <v>168</v>
      </c>
      <c r="Y1477" s="103" t="s">
        <v>169</v>
      </c>
      <c r="Z1477" s="103" t="s">
        <v>170</v>
      </c>
      <c r="AA1477" s="103" t="s">
        <v>47</v>
      </c>
      <c r="AB1477" s="103" t="s">
        <v>171</v>
      </c>
      <c r="AC1477" s="104" t="s">
        <v>172</v>
      </c>
    </row>
    <row r="1478" spans="1:29" ht="25.5" customHeight="1" x14ac:dyDescent="0.35">
      <c r="A1478" s="188"/>
      <c r="B1478" s="190"/>
      <c r="C1478" s="99" t="str">
        <f>IF(B1478="","",IF(NOT(ISNUMBER(B1478)),"DATA_PC invalida",IF(AND(ISNUMBER(parametros!$C$2),ISNUMBER(parametros!$D$2),B1478&gt;=parametros!$C$2,B1478&lt;=parametros!$D$2),"C0",IF(AND(ISNUMBER(parametros!$C$3),ISNUMBER(parametros!$D$3),B1478&gt;=parametros!$C$3,B1478&lt;=parametros!$D$3),"C1",IF(AND(ISNUMBER(parametros!$C$4),ISNUMBER(parametros!$D$4),B1478&gt;=parametros!$C$4,B1478&lt;=parametros!$D$4),"C2",IF(AND(ISNUMBER(parametros!$C$5),ISNUMBER(parametros!$D$5),B1478&gt;=parametros!$C$5,B1478&lt;=parametros!$D$5),"C3",IF(AND(ISNUMBER(parametros!$C$6),ISNUMBER(parametros!$D$6),B1478&gt;=parametros!$C$6,B1478&lt;=parametros!$D$6),"C4","Fora dos ciclos")))))))</f>
        <v/>
      </c>
      <c r="D1478" s="100"/>
      <c r="E1478" s="78" t="str">
        <f>IF(C1478="","",IFERROR(VLOOKUP(C1478,parametros!$A$11:$E$15,5,0),""))</f>
        <v/>
      </c>
      <c r="F1478" s="79" t="str">
        <f t="shared" si="117"/>
        <v/>
      </c>
      <c r="G1478" s="101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8"/>
      <c r="U1478" s="218" t="str">
        <f t="shared" si="121"/>
        <v/>
      </c>
      <c r="V1478" s="216" t="s">
        <v>47</v>
      </c>
      <c r="W1478" s="102" t="s">
        <v>167</v>
      </c>
      <c r="X1478" s="102" t="s">
        <v>168</v>
      </c>
      <c r="Y1478" s="103" t="s">
        <v>169</v>
      </c>
      <c r="Z1478" s="103" t="s">
        <v>170</v>
      </c>
      <c r="AA1478" s="103" t="s">
        <v>47</v>
      </c>
      <c r="AB1478" s="103" t="s">
        <v>171</v>
      </c>
      <c r="AC1478" s="104" t="s">
        <v>172</v>
      </c>
    </row>
    <row r="1479" spans="1:29" ht="25.5" customHeight="1" x14ac:dyDescent="0.35">
      <c r="A1479" s="188"/>
      <c r="B1479" s="190"/>
      <c r="C1479" s="99" t="str">
        <f>IF(B1479="","",IF(NOT(ISNUMBER(B1479)),"DATA_PC invalida",IF(AND(ISNUMBER(parametros!$C$2),ISNUMBER(parametros!$D$2),B1479&gt;=parametros!$C$2,B1479&lt;=parametros!$D$2),"C0",IF(AND(ISNUMBER(parametros!$C$3),ISNUMBER(parametros!$D$3),B1479&gt;=parametros!$C$3,B1479&lt;=parametros!$D$3),"C1",IF(AND(ISNUMBER(parametros!$C$4),ISNUMBER(parametros!$D$4),B1479&gt;=parametros!$C$4,B1479&lt;=parametros!$D$4),"C2",IF(AND(ISNUMBER(parametros!$C$5),ISNUMBER(parametros!$D$5),B1479&gt;=parametros!$C$5,B1479&lt;=parametros!$D$5),"C3",IF(AND(ISNUMBER(parametros!$C$6),ISNUMBER(parametros!$D$6),B1479&gt;=parametros!$C$6,B1479&lt;=parametros!$D$6),"C4","Fora dos ciclos")))))))</f>
        <v/>
      </c>
      <c r="D1479" s="100"/>
      <c r="E1479" s="78" t="str">
        <f>IF(C1479="","",IFERROR(VLOOKUP(C1479,parametros!$A$11:$E$15,5,0),""))</f>
        <v/>
      </c>
      <c r="F1479" s="79" t="str">
        <f t="shared" si="117"/>
        <v/>
      </c>
      <c r="G1479" s="101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8"/>
      <c r="U1479" s="218" t="str">
        <f t="shared" si="121"/>
        <v/>
      </c>
      <c r="V1479" s="216" t="s">
        <v>47</v>
      </c>
      <c r="W1479" s="102" t="s">
        <v>167</v>
      </c>
      <c r="X1479" s="102" t="s">
        <v>168</v>
      </c>
      <c r="Y1479" s="103" t="s">
        <v>169</v>
      </c>
      <c r="Z1479" s="103" t="s">
        <v>170</v>
      </c>
      <c r="AA1479" s="103" t="s">
        <v>47</v>
      </c>
      <c r="AB1479" s="103" t="s">
        <v>171</v>
      </c>
      <c r="AC1479" s="104" t="s">
        <v>172</v>
      </c>
    </row>
    <row r="1480" spans="1:29" ht="25.5" customHeight="1" x14ac:dyDescent="0.35">
      <c r="A1480" s="188"/>
      <c r="B1480" s="190"/>
      <c r="C1480" s="99" t="str">
        <f>IF(B1480="","",IF(NOT(ISNUMBER(B1480)),"DATA_PC invalida",IF(AND(ISNUMBER(parametros!$C$2),ISNUMBER(parametros!$D$2),B1480&gt;=parametros!$C$2,B1480&lt;=parametros!$D$2),"C0",IF(AND(ISNUMBER(parametros!$C$3),ISNUMBER(parametros!$D$3),B1480&gt;=parametros!$C$3,B1480&lt;=parametros!$D$3),"C1",IF(AND(ISNUMBER(parametros!$C$4),ISNUMBER(parametros!$D$4),B1480&gt;=parametros!$C$4,B1480&lt;=parametros!$D$4),"C2",IF(AND(ISNUMBER(parametros!$C$5),ISNUMBER(parametros!$D$5),B1480&gt;=parametros!$C$5,B1480&lt;=parametros!$D$5),"C3",IF(AND(ISNUMBER(parametros!$C$6),ISNUMBER(parametros!$D$6),B1480&gt;=parametros!$C$6,B1480&lt;=parametros!$D$6),"C4","Fora dos ciclos")))))))</f>
        <v/>
      </c>
      <c r="D1480" s="100"/>
      <c r="E1480" s="78" t="str">
        <f>IF(C1480="","",IFERROR(VLOOKUP(C1480,parametros!$A$11:$E$15,5,0),""))</f>
        <v/>
      </c>
      <c r="F1480" s="79" t="str">
        <f t="shared" si="117"/>
        <v/>
      </c>
      <c r="G1480" s="101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8"/>
      <c r="U1480" s="218" t="str">
        <f t="shared" si="121"/>
        <v/>
      </c>
      <c r="V1480" s="216" t="s">
        <v>47</v>
      </c>
      <c r="W1480" s="102" t="s">
        <v>167</v>
      </c>
      <c r="X1480" s="102" t="s">
        <v>168</v>
      </c>
      <c r="Y1480" s="103" t="s">
        <v>169</v>
      </c>
      <c r="Z1480" s="103" t="s">
        <v>170</v>
      </c>
      <c r="AA1480" s="103" t="s">
        <v>47</v>
      </c>
      <c r="AB1480" s="103" t="s">
        <v>171</v>
      </c>
      <c r="AC1480" s="104" t="s">
        <v>172</v>
      </c>
    </row>
    <row r="1481" spans="1:29" ht="25.5" customHeight="1" x14ac:dyDescent="0.35">
      <c r="A1481" s="188"/>
      <c r="B1481" s="190"/>
      <c r="C1481" s="99" t="str">
        <f>IF(B1481="","",IF(NOT(ISNUMBER(B1481)),"DATA_PC invalida",IF(AND(ISNUMBER(parametros!$C$2),ISNUMBER(parametros!$D$2),B1481&gt;=parametros!$C$2,B1481&lt;=parametros!$D$2),"C0",IF(AND(ISNUMBER(parametros!$C$3),ISNUMBER(parametros!$D$3),B1481&gt;=parametros!$C$3,B1481&lt;=parametros!$D$3),"C1",IF(AND(ISNUMBER(parametros!$C$4),ISNUMBER(parametros!$D$4),B1481&gt;=parametros!$C$4,B1481&lt;=parametros!$D$4),"C2",IF(AND(ISNUMBER(parametros!$C$5),ISNUMBER(parametros!$D$5),B1481&gt;=parametros!$C$5,B1481&lt;=parametros!$D$5),"C3",IF(AND(ISNUMBER(parametros!$C$6),ISNUMBER(parametros!$D$6),B1481&gt;=parametros!$C$6,B1481&lt;=parametros!$D$6),"C4","Fora dos ciclos")))))))</f>
        <v/>
      </c>
      <c r="D1481" s="100"/>
      <c r="E1481" s="78" t="str">
        <f>IF(C1481="","",IFERROR(VLOOKUP(C1481,parametros!$A$11:$E$15,5,0),""))</f>
        <v/>
      </c>
      <c r="F1481" s="79" t="str">
        <f t="shared" si="117"/>
        <v/>
      </c>
      <c r="G1481" s="101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8"/>
      <c r="U1481" s="218" t="str">
        <f t="shared" si="121"/>
        <v/>
      </c>
      <c r="V1481" s="216" t="s">
        <v>47</v>
      </c>
      <c r="W1481" s="102" t="s">
        <v>167</v>
      </c>
      <c r="X1481" s="102" t="s">
        <v>168</v>
      </c>
      <c r="Y1481" s="103" t="s">
        <v>169</v>
      </c>
      <c r="Z1481" s="103" t="s">
        <v>170</v>
      </c>
      <c r="AA1481" s="103" t="s">
        <v>47</v>
      </c>
      <c r="AB1481" s="103" t="s">
        <v>171</v>
      </c>
      <c r="AC1481" s="104" t="s">
        <v>172</v>
      </c>
    </row>
    <row r="1482" spans="1:29" ht="25.5" customHeight="1" x14ac:dyDescent="0.35">
      <c r="A1482" s="188"/>
      <c r="B1482" s="190"/>
      <c r="C1482" s="99" t="str">
        <f>IF(B1482="","",IF(NOT(ISNUMBER(B1482)),"DATA_PC invalida",IF(AND(ISNUMBER(parametros!$C$2),ISNUMBER(parametros!$D$2),B1482&gt;=parametros!$C$2,B1482&lt;=parametros!$D$2),"C0",IF(AND(ISNUMBER(parametros!$C$3),ISNUMBER(parametros!$D$3),B1482&gt;=parametros!$C$3,B1482&lt;=parametros!$D$3),"C1",IF(AND(ISNUMBER(parametros!$C$4),ISNUMBER(parametros!$D$4),B1482&gt;=parametros!$C$4,B1482&lt;=parametros!$D$4),"C2",IF(AND(ISNUMBER(parametros!$C$5),ISNUMBER(parametros!$D$5),B1482&gt;=parametros!$C$5,B1482&lt;=parametros!$D$5),"C3",IF(AND(ISNUMBER(parametros!$C$6),ISNUMBER(parametros!$D$6),B1482&gt;=parametros!$C$6,B1482&lt;=parametros!$D$6),"C4","Fora dos ciclos")))))))</f>
        <v/>
      </c>
      <c r="D1482" s="100"/>
      <c r="E1482" s="78" t="str">
        <f>IF(C1482="","",IFERROR(VLOOKUP(C1482,parametros!$A$11:$E$15,5,0),""))</f>
        <v/>
      </c>
      <c r="F1482" s="79" t="str">
        <f t="shared" si="117"/>
        <v/>
      </c>
      <c r="G1482" s="101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8"/>
      <c r="U1482" s="218" t="str">
        <f t="shared" si="121"/>
        <v/>
      </c>
      <c r="V1482" s="216" t="s">
        <v>47</v>
      </c>
      <c r="W1482" s="102" t="s">
        <v>167</v>
      </c>
      <c r="X1482" s="102" t="s">
        <v>168</v>
      </c>
      <c r="Y1482" s="103" t="s">
        <v>169</v>
      </c>
      <c r="Z1482" s="103" t="s">
        <v>170</v>
      </c>
      <c r="AA1482" s="103" t="s">
        <v>47</v>
      </c>
      <c r="AB1482" s="103" t="s">
        <v>171</v>
      </c>
      <c r="AC1482" s="104" t="s">
        <v>172</v>
      </c>
    </row>
    <row r="1483" spans="1:29" ht="25.5" customHeight="1" x14ac:dyDescent="0.35">
      <c r="A1483" s="188"/>
      <c r="B1483" s="190"/>
      <c r="C1483" s="99" t="str">
        <f>IF(B1483="","",IF(NOT(ISNUMBER(B1483)),"DATA_PC invalida",IF(AND(ISNUMBER(parametros!$C$2),ISNUMBER(parametros!$D$2),B1483&gt;=parametros!$C$2,B1483&lt;=parametros!$D$2),"C0",IF(AND(ISNUMBER(parametros!$C$3),ISNUMBER(parametros!$D$3),B1483&gt;=parametros!$C$3,B1483&lt;=parametros!$D$3),"C1",IF(AND(ISNUMBER(parametros!$C$4),ISNUMBER(parametros!$D$4),B1483&gt;=parametros!$C$4,B1483&lt;=parametros!$D$4),"C2",IF(AND(ISNUMBER(parametros!$C$5),ISNUMBER(parametros!$D$5),B1483&gt;=parametros!$C$5,B1483&lt;=parametros!$D$5),"C3",IF(AND(ISNUMBER(parametros!$C$6),ISNUMBER(parametros!$D$6),B1483&gt;=parametros!$C$6,B1483&lt;=parametros!$D$6),"C4","Fora dos ciclos")))))))</f>
        <v/>
      </c>
      <c r="D1483" s="100"/>
      <c r="E1483" s="78" t="str">
        <f>IF(C1483="","",IFERROR(VLOOKUP(C1483,parametros!$A$11:$E$15,5,0),""))</f>
        <v/>
      </c>
      <c r="F1483" s="79" t="str">
        <f t="shared" si="117"/>
        <v/>
      </c>
      <c r="G1483" s="101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8"/>
      <c r="U1483" s="218" t="str">
        <f t="shared" si="121"/>
        <v/>
      </c>
      <c r="V1483" s="216" t="s">
        <v>47</v>
      </c>
      <c r="W1483" s="102" t="s">
        <v>167</v>
      </c>
      <c r="X1483" s="102" t="s">
        <v>168</v>
      </c>
      <c r="Y1483" s="103" t="s">
        <v>169</v>
      </c>
      <c r="Z1483" s="103" t="s">
        <v>170</v>
      </c>
      <c r="AA1483" s="103" t="s">
        <v>47</v>
      </c>
      <c r="AB1483" s="103" t="s">
        <v>171</v>
      </c>
      <c r="AC1483" s="104" t="s">
        <v>172</v>
      </c>
    </row>
    <row r="1484" spans="1:29" ht="25.5" customHeight="1" x14ac:dyDescent="0.35">
      <c r="A1484" s="188"/>
      <c r="B1484" s="190"/>
      <c r="C1484" s="99" t="str">
        <f>IF(B1484="","",IF(NOT(ISNUMBER(B1484)),"DATA_PC invalida",IF(AND(ISNUMBER(parametros!$C$2),ISNUMBER(parametros!$D$2),B1484&gt;=parametros!$C$2,B1484&lt;=parametros!$D$2),"C0",IF(AND(ISNUMBER(parametros!$C$3),ISNUMBER(parametros!$D$3),B1484&gt;=parametros!$C$3,B1484&lt;=parametros!$D$3),"C1",IF(AND(ISNUMBER(parametros!$C$4),ISNUMBER(parametros!$D$4),B1484&gt;=parametros!$C$4,B1484&lt;=parametros!$D$4),"C2",IF(AND(ISNUMBER(parametros!$C$5),ISNUMBER(parametros!$D$5),B1484&gt;=parametros!$C$5,B1484&lt;=parametros!$D$5),"C3",IF(AND(ISNUMBER(parametros!$C$6),ISNUMBER(parametros!$D$6),B1484&gt;=parametros!$C$6,B1484&lt;=parametros!$D$6),"C4","Fora dos ciclos")))))))</f>
        <v/>
      </c>
      <c r="D1484" s="100"/>
      <c r="E1484" s="78" t="str">
        <f>IF(C1484="","",IFERROR(VLOOKUP(C1484,parametros!$A$11:$E$15,5,0),""))</f>
        <v/>
      </c>
      <c r="F1484" s="79" t="str">
        <f t="shared" si="117"/>
        <v/>
      </c>
      <c r="G1484" s="101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8"/>
      <c r="U1484" s="218" t="str">
        <f t="shared" si="121"/>
        <v/>
      </c>
      <c r="V1484" s="216" t="s">
        <v>47</v>
      </c>
      <c r="W1484" s="102" t="s">
        <v>167</v>
      </c>
      <c r="X1484" s="102" t="s">
        <v>168</v>
      </c>
      <c r="Y1484" s="103" t="s">
        <v>169</v>
      </c>
      <c r="Z1484" s="103" t="s">
        <v>170</v>
      </c>
      <c r="AA1484" s="103" t="s">
        <v>47</v>
      </c>
      <c r="AB1484" s="103" t="s">
        <v>171</v>
      </c>
      <c r="AC1484" s="104" t="s">
        <v>172</v>
      </c>
    </row>
    <row r="1485" spans="1:29" ht="25.5" customHeight="1" x14ac:dyDescent="0.35">
      <c r="A1485" s="188"/>
      <c r="B1485" s="190"/>
      <c r="C1485" s="99" t="str">
        <f>IF(B1485="","",IF(NOT(ISNUMBER(B1485)),"DATA_PC invalida",IF(AND(ISNUMBER(parametros!$C$2),ISNUMBER(parametros!$D$2),B1485&gt;=parametros!$C$2,B1485&lt;=parametros!$D$2),"C0",IF(AND(ISNUMBER(parametros!$C$3),ISNUMBER(parametros!$D$3),B1485&gt;=parametros!$C$3,B1485&lt;=parametros!$D$3),"C1",IF(AND(ISNUMBER(parametros!$C$4),ISNUMBER(parametros!$D$4),B1485&gt;=parametros!$C$4,B1485&lt;=parametros!$D$4),"C2",IF(AND(ISNUMBER(parametros!$C$5),ISNUMBER(parametros!$D$5),B1485&gt;=parametros!$C$5,B1485&lt;=parametros!$D$5),"C3",IF(AND(ISNUMBER(parametros!$C$6),ISNUMBER(parametros!$D$6),B1485&gt;=parametros!$C$6,B1485&lt;=parametros!$D$6),"C4","Fora dos ciclos")))))))</f>
        <v/>
      </c>
      <c r="D1485" s="100"/>
      <c r="E1485" s="78" t="str">
        <f>IF(C1485="","",IFERROR(VLOOKUP(C1485,parametros!$A$11:$E$15,5,0),""))</f>
        <v/>
      </c>
      <c r="F1485" s="79" t="str">
        <f t="shared" si="117"/>
        <v/>
      </c>
      <c r="G1485" s="101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8"/>
      <c r="U1485" s="218" t="str">
        <f t="shared" si="121"/>
        <v/>
      </c>
      <c r="V1485" s="216" t="s">
        <v>47</v>
      </c>
      <c r="W1485" s="102" t="s">
        <v>167</v>
      </c>
      <c r="X1485" s="102" t="s">
        <v>168</v>
      </c>
      <c r="Y1485" s="103" t="s">
        <v>169</v>
      </c>
      <c r="Z1485" s="103" t="s">
        <v>170</v>
      </c>
      <c r="AA1485" s="103" t="s">
        <v>47</v>
      </c>
      <c r="AB1485" s="103" t="s">
        <v>171</v>
      </c>
      <c r="AC1485" s="104" t="s">
        <v>172</v>
      </c>
    </row>
    <row r="1486" spans="1:29" ht="25.5" customHeight="1" x14ac:dyDescent="0.35">
      <c r="A1486" s="188"/>
      <c r="B1486" s="190"/>
      <c r="C1486" s="99" t="str">
        <f>IF(B1486="","",IF(NOT(ISNUMBER(B1486)),"DATA_PC invalida",IF(AND(ISNUMBER(parametros!$C$2),ISNUMBER(parametros!$D$2),B1486&gt;=parametros!$C$2,B1486&lt;=parametros!$D$2),"C0",IF(AND(ISNUMBER(parametros!$C$3),ISNUMBER(parametros!$D$3),B1486&gt;=parametros!$C$3,B1486&lt;=parametros!$D$3),"C1",IF(AND(ISNUMBER(parametros!$C$4),ISNUMBER(parametros!$D$4),B1486&gt;=parametros!$C$4,B1486&lt;=parametros!$D$4),"C2",IF(AND(ISNUMBER(parametros!$C$5),ISNUMBER(parametros!$D$5),B1486&gt;=parametros!$C$5,B1486&lt;=parametros!$D$5),"C3",IF(AND(ISNUMBER(parametros!$C$6),ISNUMBER(parametros!$D$6),B1486&gt;=parametros!$C$6,B1486&lt;=parametros!$D$6),"C4","Fora dos ciclos")))))))</f>
        <v/>
      </c>
      <c r="D1486" s="100"/>
      <c r="E1486" s="78" t="str">
        <f>IF(C1486="","",IFERROR(VLOOKUP(C1486,parametros!$A$11:$E$15,5,0),""))</f>
        <v/>
      </c>
      <c r="F1486" s="79" t="str">
        <f t="shared" si="117"/>
        <v/>
      </c>
      <c r="G1486" s="101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8"/>
      <c r="U1486" s="218" t="str">
        <f t="shared" si="121"/>
        <v/>
      </c>
      <c r="V1486" s="216" t="s">
        <v>47</v>
      </c>
      <c r="W1486" s="102" t="s">
        <v>167</v>
      </c>
      <c r="X1486" s="102" t="s">
        <v>168</v>
      </c>
      <c r="Y1486" s="103" t="s">
        <v>169</v>
      </c>
      <c r="Z1486" s="103" t="s">
        <v>170</v>
      </c>
      <c r="AA1486" s="103" t="s">
        <v>47</v>
      </c>
      <c r="AB1486" s="103" t="s">
        <v>171</v>
      </c>
      <c r="AC1486" s="104" t="s">
        <v>172</v>
      </c>
    </row>
    <row r="1487" spans="1:29" ht="25.5" customHeight="1" x14ac:dyDescent="0.35">
      <c r="A1487" s="188"/>
      <c r="B1487" s="190"/>
      <c r="C1487" s="99" t="str">
        <f>IF(B1487="","",IF(NOT(ISNUMBER(B1487)),"DATA_PC invalida",IF(AND(ISNUMBER(parametros!$C$2),ISNUMBER(parametros!$D$2),B1487&gt;=parametros!$C$2,B1487&lt;=parametros!$D$2),"C0",IF(AND(ISNUMBER(parametros!$C$3),ISNUMBER(parametros!$D$3),B1487&gt;=parametros!$C$3,B1487&lt;=parametros!$D$3),"C1",IF(AND(ISNUMBER(parametros!$C$4),ISNUMBER(parametros!$D$4),B1487&gt;=parametros!$C$4,B1487&lt;=parametros!$D$4),"C2",IF(AND(ISNUMBER(parametros!$C$5),ISNUMBER(parametros!$D$5),B1487&gt;=parametros!$C$5,B1487&lt;=parametros!$D$5),"C3",IF(AND(ISNUMBER(parametros!$C$6),ISNUMBER(parametros!$D$6),B1487&gt;=parametros!$C$6,B1487&lt;=parametros!$D$6),"C4","Fora dos ciclos")))))))</f>
        <v/>
      </c>
      <c r="D1487" s="100"/>
      <c r="E1487" s="78" t="str">
        <f>IF(C1487="","",IFERROR(VLOOKUP(C1487,parametros!$A$11:$E$15,5,0),""))</f>
        <v/>
      </c>
      <c r="F1487" s="79" t="str">
        <f t="shared" si="117"/>
        <v/>
      </c>
      <c r="G1487" s="101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8"/>
      <c r="U1487" s="218" t="str">
        <f t="shared" si="121"/>
        <v/>
      </c>
      <c r="V1487" s="216" t="s">
        <v>47</v>
      </c>
      <c r="W1487" s="102" t="s">
        <v>167</v>
      </c>
      <c r="X1487" s="102" t="s">
        <v>168</v>
      </c>
      <c r="Y1487" s="103" t="s">
        <v>169</v>
      </c>
      <c r="Z1487" s="103" t="s">
        <v>170</v>
      </c>
      <c r="AA1487" s="103" t="s">
        <v>47</v>
      </c>
      <c r="AB1487" s="103" t="s">
        <v>171</v>
      </c>
      <c r="AC1487" s="104" t="s">
        <v>172</v>
      </c>
    </row>
    <row r="1488" spans="1:29" ht="25.5" customHeight="1" x14ac:dyDescent="0.35">
      <c r="A1488" s="188"/>
      <c r="B1488" s="190"/>
      <c r="C1488" s="99" t="str">
        <f>IF(B1488="","",IF(NOT(ISNUMBER(B1488)),"DATA_PC invalida",IF(AND(ISNUMBER(parametros!$C$2),ISNUMBER(parametros!$D$2),B1488&gt;=parametros!$C$2,B1488&lt;=parametros!$D$2),"C0",IF(AND(ISNUMBER(parametros!$C$3),ISNUMBER(parametros!$D$3),B1488&gt;=parametros!$C$3,B1488&lt;=parametros!$D$3),"C1",IF(AND(ISNUMBER(parametros!$C$4),ISNUMBER(parametros!$D$4),B1488&gt;=parametros!$C$4,B1488&lt;=parametros!$D$4),"C2",IF(AND(ISNUMBER(parametros!$C$5),ISNUMBER(parametros!$D$5),B1488&gt;=parametros!$C$5,B1488&lt;=parametros!$D$5),"C3",IF(AND(ISNUMBER(parametros!$C$6),ISNUMBER(parametros!$D$6),B1488&gt;=parametros!$C$6,B1488&lt;=parametros!$D$6),"C4","Fora dos ciclos")))))))</f>
        <v/>
      </c>
      <c r="D1488" s="100"/>
      <c r="E1488" s="78" t="str">
        <f>IF(C1488="","",IFERROR(VLOOKUP(C1488,parametros!$A$11:$E$15,5,0),""))</f>
        <v/>
      </c>
      <c r="F1488" s="79" t="str">
        <f t="shared" si="117"/>
        <v/>
      </c>
      <c r="G1488" s="101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8"/>
      <c r="U1488" s="218" t="str">
        <f t="shared" si="121"/>
        <v/>
      </c>
      <c r="V1488" s="216" t="s">
        <v>47</v>
      </c>
      <c r="W1488" s="102" t="s">
        <v>167</v>
      </c>
      <c r="X1488" s="102" t="s">
        <v>168</v>
      </c>
      <c r="Y1488" s="103" t="s">
        <v>169</v>
      </c>
      <c r="Z1488" s="103" t="s">
        <v>170</v>
      </c>
      <c r="AA1488" s="103" t="s">
        <v>47</v>
      </c>
      <c r="AB1488" s="103" t="s">
        <v>171</v>
      </c>
      <c r="AC1488" s="104" t="s">
        <v>172</v>
      </c>
    </row>
    <row r="1489" spans="1:29" ht="25.5" customHeight="1" x14ac:dyDescent="0.35">
      <c r="A1489" s="188"/>
      <c r="B1489" s="190"/>
      <c r="C1489" s="99" t="str">
        <f>IF(B1489="","",IF(NOT(ISNUMBER(B1489)),"DATA_PC invalida",IF(AND(ISNUMBER(parametros!$C$2),ISNUMBER(parametros!$D$2),B1489&gt;=parametros!$C$2,B1489&lt;=parametros!$D$2),"C0",IF(AND(ISNUMBER(parametros!$C$3),ISNUMBER(parametros!$D$3),B1489&gt;=parametros!$C$3,B1489&lt;=parametros!$D$3),"C1",IF(AND(ISNUMBER(parametros!$C$4),ISNUMBER(parametros!$D$4),B1489&gt;=parametros!$C$4,B1489&lt;=parametros!$D$4),"C2",IF(AND(ISNUMBER(parametros!$C$5),ISNUMBER(parametros!$D$5),B1489&gt;=parametros!$C$5,B1489&lt;=parametros!$D$5),"C3",IF(AND(ISNUMBER(parametros!$C$6),ISNUMBER(parametros!$D$6),B1489&gt;=parametros!$C$6,B1489&lt;=parametros!$D$6),"C4","Fora dos ciclos")))))))</f>
        <v/>
      </c>
      <c r="D1489" s="100"/>
      <c r="E1489" s="78" t="str">
        <f>IF(C1489="","",IFERROR(VLOOKUP(C1489,parametros!$A$11:$E$15,5,0),""))</f>
        <v/>
      </c>
      <c r="F1489" s="79" t="str">
        <f t="shared" si="117"/>
        <v/>
      </c>
      <c r="G1489" s="101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8"/>
      <c r="U1489" s="218" t="str">
        <f t="shared" si="121"/>
        <v/>
      </c>
      <c r="V1489" s="216" t="s">
        <v>47</v>
      </c>
      <c r="W1489" s="102" t="s">
        <v>167</v>
      </c>
      <c r="X1489" s="102" t="s">
        <v>168</v>
      </c>
      <c r="Y1489" s="103" t="s">
        <v>169</v>
      </c>
      <c r="Z1489" s="103" t="s">
        <v>170</v>
      </c>
      <c r="AA1489" s="103" t="s">
        <v>47</v>
      </c>
      <c r="AB1489" s="103" t="s">
        <v>171</v>
      </c>
      <c r="AC1489" s="104" t="s">
        <v>172</v>
      </c>
    </row>
    <row r="1490" spans="1:29" ht="25.5" customHeight="1" x14ac:dyDescent="0.35">
      <c r="A1490" s="188"/>
      <c r="B1490" s="190"/>
      <c r="C1490" s="99" t="str">
        <f>IF(B1490="","",IF(NOT(ISNUMBER(B1490)),"DATA_PC invalida",IF(AND(ISNUMBER(parametros!$C$2),ISNUMBER(parametros!$D$2),B1490&gt;=parametros!$C$2,B1490&lt;=parametros!$D$2),"C0",IF(AND(ISNUMBER(parametros!$C$3),ISNUMBER(parametros!$D$3),B1490&gt;=parametros!$C$3,B1490&lt;=parametros!$D$3),"C1",IF(AND(ISNUMBER(parametros!$C$4),ISNUMBER(parametros!$D$4),B1490&gt;=parametros!$C$4,B1490&lt;=parametros!$D$4),"C2",IF(AND(ISNUMBER(parametros!$C$5),ISNUMBER(parametros!$D$5),B1490&gt;=parametros!$C$5,B1490&lt;=parametros!$D$5),"C3",IF(AND(ISNUMBER(parametros!$C$6),ISNUMBER(parametros!$D$6),B1490&gt;=parametros!$C$6,B1490&lt;=parametros!$D$6),"C4","Fora dos ciclos")))))))</f>
        <v/>
      </c>
      <c r="D1490" s="100"/>
      <c r="E1490" s="78" t="str">
        <f>IF(C1490="","",IFERROR(VLOOKUP(C1490,parametros!$A$11:$E$15,5,0),""))</f>
        <v/>
      </c>
      <c r="F1490" s="79" t="str">
        <f t="shared" si="117"/>
        <v/>
      </c>
      <c r="G1490" s="101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8"/>
      <c r="U1490" s="218" t="str">
        <f t="shared" si="121"/>
        <v/>
      </c>
      <c r="V1490" s="216" t="s">
        <v>47</v>
      </c>
      <c r="W1490" s="102" t="s">
        <v>167</v>
      </c>
      <c r="X1490" s="102" t="s">
        <v>168</v>
      </c>
      <c r="Y1490" s="103" t="s">
        <v>169</v>
      </c>
      <c r="Z1490" s="103" t="s">
        <v>170</v>
      </c>
      <c r="AA1490" s="103" t="s">
        <v>47</v>
      </c>
      <c r="AB1490" s="103" t="s">
        <v>171</v>
      </c>
      <c r="AC1490" s="104" t="s">
        <v>172</v>
      </c>
    </row>
    <row r="1491" spans="1:29" ht="25.5" customHeight="1" x14ac:dyDescent="0.35">
      <c r="A1491" s="188"/>
      <c r="B1491" s="190"/>
      <c r="C1491" s="99" t="str">
        <f>IF(B1491="","",IF(NOT(ISNUMBER(B1491)),"DATA_PC invalida",IF(AND(ISNUMBER(parametros!$C$2),ISNUMBER(parametros!$D$2),B1491&gt;=parametros!$C$2,B1491&lt;=parametros!$D$2),"C0",IF(AND(ISNUMBER(parametros!$C$3),ISNUMBER(parametros!$D$3),B1491&gt;=parametros!$C$3,B1491&lt;=parametros!$D$3),"C1",IF(AND(ISNUMBER(parametros!$C$4),ISNUMBER(parametros!$D$4),B1491&gt;=parametros!$C$4,B1491&lt;=parametros!$D$4),"C2",IF(AND(ISNUMBER(parametros!$C$5),ISNUMBER(parametros!$D$5),B1491&gt;=parametros!$C$5,B1491&lt;=parametros!$D$5),"C3",IF(AND(ISNUMBER(parametros!$C$6),ISNUMBER(parametros!$D$6),B1491&gt;=parametros!$C$6,B1491&lt;=parametros!$D$6),"C4","Fora dos ciclos")))))))</f>
        <v/>
      </c>
      <c r="D1491" s="100"/>
      <c r="E1491" s="78" t="str">
        <f>IF(C1491="","",IFERROR(VLOOKUP(C1491,parametros!$A$11:$E$15,5,0),""))</f>
        <v/>
      </c>
      <c r="F1491" s="79" t="str">
        <f t="shared" si="117"/>
        <v/>
      </c>
      <c r="G1491" s="101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8"/>
      <c r="U1491" s="218" t="str">
        <f t="shared" si="121"/>
        <v/>
      </c>
      <c r="V1491" s="216" t="s">
        <v>47</v>
      </c>
      <c r="W1491" s="102" t="s">
        <v>167</v>
      </c>
      <c r="X1491" s="102" t="s">
        <v>168</v>
      </c>
      <c r="Y1491" s="103" t="s">
        <v>169</v>
      </c>
      <c r="Z1491" s="103" t="s">
        <v>170</v>
      </c>
      <c r="AA1491" s="103" t="s">
        <v>47</v>
      </c>
      <c r="AB1491" s="103" t="s">
        <v>171</v>
      </c>
      <c r="AC1491" s="104" t="s">
        <v>172</v>
      </c>
    </row>
    <row r="1492" spans="1:29" ht="25.5" customHeight="1" x14ac:dyDescent="0.35">
      <c r="A1492" s="188"/>
      <c r="B1492" s="190"/>
      <c r="C1492" s="99" t="str">
        <f>IF(B1492="","",IF(NOT(ISNUMBER(B1492)),"DATA_PC invalida",IF(AND(ISNUMBER(parametros!$C$2),ISNUMBER(parametros!$D$2),B1492&gt;=parametros!$C$2,B1492&lt;=parametros!$D$2),"C0",IF(AND(ISNUMBER(parametros!$C$3),ISNUMBER(parametros!$D$3),B1492&gt;=parametros!$C$3,B1492&lt;=parametros!$D$3),"C1",IF(AND(ISNUMBER(parametros!$C$4),ISNUMBER(parametros!$D$4),B1492&gt;=parametros!$C$4,B1492&lt;=parametros!$D$4),"C2",IF(AND(ISNUMBER(parametros!$C$5),ISNUMBER(parametros!$D$5),B1492&gt;=parametros!$C$5,B1492&lt;=parametros!$D$5),"C3",IF(AND(ISNUMBER(parametros!$C$6),ISNUMBER(parametros!$D$6),B1492&gt;=parametros!$C$6,B1492&lt;=parametros!$D$6),"C4","Fora dos ciclos")))))))</f>
        <v/>
      </c>
      <c r="D1492" s="100"/>
      <c r="E1492" s="78" t="str">
        <f>IF(C1492="","",IFERROR(VLOOKUP(C1492,parametros!$A$11:$E$15,5,0),""))</f>
        <v/>
      </c>
      <c r="F1492" s="79" t="str">
        <f t="shared" si="117"/>
        <v/>
      </c>
      <c r="G1492" s="101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8"/>
      <c r="U1492" s="218" t="str">
        <f t="shared" si="121"/>
        <v/>
      </c>
      <c r="V1492" s="216" t="s">
        <v>47</v>
      </c>
      <c r="W1492" s="102" t="s">
        <v>167</v>
      </c>
      <c r="X1492" s="102" t="s">
        <v>168</v>
      </c>
      <c r="Y1492" s="103" t="s">
        <v>169</v>
      </c>
      <c r="Z1492" s="103" t="s">
        <v>170</v>
      </c>
      <c r="AA1492" s="103" t="s">
        <v>47</v>
      </c>
      <c r="AB1492" s="103" t="s">
        <v>171</v>
      </c>
      <c r="AC1492" s="104" t="s">
        <v>172</v>
      </c>
    </row>
    <row r="1493" spans="1:29" ht="25.5" customHeight="1" x14ac:dyDescent="0.35">
      <c r="A1493" s="188"/>
      <c r="B1493" s="190"/>
      <c r="C1493" s="99" t="str">
        <f>IF(B1493="","",IF(NOT(ISNUMBER(B1493)),"DATA_PC invalida",IF(AND(ISNUMBER(parametros!$C$2),ISNUMBER(parametros!$D$2),B1493&gt;=parametros!$C$2,B1493&lt;=parametros!$D$2),"C0",IF(AND(ISNUMBER(parametros!$C$3),ISNUMBER(parametros!$D$3),B1493&gt;=parametros!$C$3,B1493&lt;=parametros!$D$3),"C1",IF(AND(ISNUMBER(parametros!$C$4),ISNUMBER(parametros!$D$4),B1493&gt;=parametros!$C$4,B1493&lt;=parametros!$D$4),"C2",IF(AND(ISNUMBER(parametros!$C$5),ISNUMBER(parametros!$D$5),B1493&gt;=parametros!$C$5,B1493&lt;=parametros!$D$5),"C3",IF(AND(ISNUMBER(parametros!$C$6),ISNUMBER(parametros!$D$6),B1493&gt;=parametros!$C$6,B1493&lt;=parametros!$D$6),"C4","Fora dos ciclos")))))))</f>
        <v/>
      </c>
      <c r="D1493" s="100"/>
      <c r="E1493" s="78" t="str">
        <f>IF(C1493="","",IFERROR(VLOOKUP(C1493,parametros!$A$11:$E$15,5,0),""))</f>
        <v/>
      </c>
      <c r="F1493" s="79" t="str">
        <f t="shared" si="117"/>
        <v/>
      </c>
      <c r="G1493" s="101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8"/>
      <c r="U1493" s="218" t="str">
        <f t="shared" si="121"/>
        <v/>
      </c>
      <c r="V1493" s="216" t="s">
        <v>47</v>
      </c>
      <c r="W1493" s="102" t="s">
        <v>167</v>
      </c>
      <c r="X1493" s="102" t="s">
        <v>168</v>
      </c>
      <c r="Y1493" s="103" t="s">
        <v>169</v>
      </c>
      <c r="Z1493" s="103" t="s">
        <v>170</v>
      </c>
      <c r="AA1493" s="103" t="s">
        <v>47</v>
      </c>
      <c r="AB1493" s="103" t="s">
        <v>171</v>
      </c>
      <c r="AC1493" s="104" t="s">
        <v>172</v>
      </c>
    </row>
    <row r="1494" spans="1:29" ht="25.5" customHeight="1" x14ac:dyDescent="0.35">
      <c r="A1494" s="188"/>
      <c r="B1494" s="190"/>
      <c r="C1494" s="99" t="str">
        <f>IF(B1494="","",IF(NOT(ISNUMBER(B1494)),"DATA_PC invalida",IF(AND(ISNUMBER(parametros!$C$2),ISNUMBER(parametros!$D$2),B1494&gt;=parametros!$C$2,B1494&lt;=parametros!$D$2),"C0",IF(AND(ISNUMBER(parametros!$C$3),ISNUMBER(parametros!$D$3),B1494&gt;=parametros!$C$3,B1494&lt;=parametros!$D$3),"C1",IF(AND(ISNUMBER(parametros!$C$4),ISNUMBER(parametros!$D$4),B1494&gt;=parametros!$C$4,B1494&lt;=parametros!$D$4),"C2",IF(AND(ISNUMBER(parametros!$C$5),ISNUMBER(parametros!$D$5),B1494&gt;=parametros!$C$5,B1494&lt;=parametros!$D$5),"C3",IF(AND(ISNUMBER(parametros!$C$6),ISNUMBER(parametros!$D$6),B1494&gt;=parametros!$C$6,B1494&lt;=parametros!$D$6),"C4","Fora dos ciclos")))))))</f>
        <v/>
      </c>
      <c r="D1494" s="100"/>
      <c r="E1494" s="78" t="str">
        <f>IF(C1494="","",IFERROR(VLOOKUP(C1494,parametros!$A$11:$E$15,5,0),""))</f>
        <v/>
      </c>
      <c r="F1494" s="79" t="str">
        <f t="shared" si="117"/>
        <v/>
      </c>
      <c r="G1494" s="101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8"/>
      <c r="U1494" s="218" t="str">
        <f t="shared" si="121"/>
        <v/>
      </c>
      <c r="V1494" s="216" t="s">
        <v>47</v>
      </c>
      <c r="W1494" s="102" t="s">
        <v>167</v>
      </c>
      <c r="X1494" s="102" t="s">
        <v>168</v>
      </c>
      <c r="Y1494" s="103" t="s">
        <v>169</v>
      </c>
      <c r="Z1494" s="103" t="s">
        <v>170</v>
      </c>
      <c r="AA1494" s="103" t="s">
        <v>47</v>
      </c>
      <c r="AB1494" s="103" t="s">
        <v>171</v>
      </c>
      <c r="AC1494" s="104" t="s">
        <v>172</v>
      </c>
    </row>
    <row r="1495" spans="1:29" ht="25.5" customHeight="1" x14ac:dyDescent="0.35">
      <c r="A1495" s="188"/>
      <c r="B1495" s="190"/>
      <c r="C1495" s="99" t="str">
        <f>IF(B1495="","",IF(NOT(ISNUMBER(B1495)),"DATA_PC invalida",IF(AND(ISNUMBER(parametros!$C$2),ISNUMBER(parametros!$D$2),B1495&gt;=parametros!$C$2,B1495&lt;=parametros!$D$2),"C0",IF(AND(ISNUMBER(parametros!$C$3),ISNUMBER(parametros!$D$3),B1495&gt;=parametros!$C$3,B1495&lt;=parametros!$D$3),"C1",IF(AND(ISNUMBER(parametros!$C$4),ISNUMBER(parametros!$D$4),B1495&gt;=parametros!$C$4,B1495&lt;=parametros!$D$4),"C2",IF(AND(ISNUMBER(parametros!$C$5),ISNUMBER(parametros!$D$5),B1495&gt;=parametros!$C$5,B1495&lt;=parametros!$D$5),"C3",IF(AND(ISNUMBER(parametros!$C$6),ISNUMBER(parametros!$D$6),B1495&gt;=parametros!$C$6,B1495&lt;=parametros!$D$6),"C4","Fora dos ciclos")))))))</f>
        <v/>
      </c>
      <c r="D1495" s="100"/>
      <c r="E1495" s="78" t="str">
        <f>IF(C1495="","",IFERROR(VLOOKUP(C1495,parametros!$A$11:$E$15,5,0),""))</f>
        <v/>
      </c>
      <c r="F1495" s="79" t="str">
        <f t="shared" si="117"/>
        <v/>
      </c>
      <c r="G1495" s="101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8"/>
      <c r="U1495" s="218" t="str">
        <f t="shared" si="121"/>
        <v/>
      </c>
      <c r="V1495" s="216" t="s">
        <v>47</v>
      </c>
      <c r="W1495" s="102" t="s">
        <v>167</v>
      </c>
      <c r="X1495" s="102" t="s">
        <v>168</v>
      </c>
      <c r="Y1495" s="103" t="s">
        <v>169</v>
      </c>
      <c r="Z1495" s="103" t="s">
        <v>170</v>
      </c>
      <c r="AA1495" s="103" t="s">
        <v>47</v>
      </c>
      <c r="AB1495" s="103" t="s">
        <v>171</v>
      </c>
      <c r="AC1495" s="104" t="s">
        <v>172</v>
      </c>
    </row>
    <row r="1496" spans="1:29" ht="25.5" customHeight="1" x14ac:dyDescent="0.35">
      <c r="A1496" s="188"/>
      <c r="B1496" s="190"/>
      <c r="C1496" s="99" t="str">
        <f>IF(B1496="","",IF(NOT(ISNUMBER(B1496)),"DATA_PC invalida",IF(AND(ISNUMBER(parametros!$C$2),ISNUMBER(parametros!$D$2),B1496&gt;=parametros!$C$2,B1496&lt;=parametros!$D$2),"C0",IF(AND(ISNUMBER(parametros!$C$3),ISNUMBER(parametros!$D$3),B1496&gt;=parametros!$C$3,B1496&lt;=parametros!$D$3),"C1",IF(AND(ISNUMBER(parametros!$C$4),ISNUMBER(parametros!$D$4),B1496&gt;=parametros!$C$4,B1496&lt;=parametros!$D$4),"C2",IF(AND(ISNUMBER(parametros!$C$5),ISNUMBER(parametros!$D$5),B1496&gt;=parametros!$C$5,B1496&lt;=parametros!$D$5),"C3",IF(AND(ISNUMBER(parametros!$C$6),ISNUMBER(parametros!$D$6),B1496&gt;=parametros!$C$6,B1496&lt;=parametros!$D$6),"C4","Fora dos ciclos")))))))</f>
        <v/>
      </c>
      <c r="D1496" s="100"/>
      <c r="E1496" s="78" t="str">
        <f>IF(C1496="","",IFERROR(VLOOKUP(C1496,parametros!$A$11:$E$15,5,0),""))</f>
        <v/>
      </c>
      <c r="F1496" s="79" t="str">
        <f t="shared" si="117"/>
        <v/>
      </c>
      <c r="G1496" s="101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8"/>
      <c r="U1496" s="218" t="str">
        <f t="shared" si="121"/>
        <v/>
      </c>
      <c r="V1496" s="216" t="s">
        <v>47</v>
      </c>
      <c r="W1496" s="102" t="s">
        <v>167</v>
      </c>
      <c r="X1496" s="102" t="s">
        <v>168</v>
      </c>
      <c r="Y1496" s="103" t="s">
        <v>169</v>
      </c>
      <c r="Z1496" s="103" t="s">
        <v>170</v>
      </c>
      <c r="AA1496" s="103" t="s">
        <v>47</v>
      </c>
      <c r="AB1496" s="103" t="s">
        <v>171</v>
      </c>
      <c r="AC1496" s="104" t="s">
        <v>172</v>
      </c>
    </row>
    <row r="1497" spans="1:29" ht="25.5" customHeight="1" x14ac:dyDescent="0.35">
      <c r="A1497" s="188"/>
      <c r="B1497" s="190"/>
      <c r="C1497" s="99" t="str">
        <f>IF(B1497="","",IF(NOT(ISNUMBER(B1497)),"DATA_PC invalida",IF(AND(ISNUMBER(parametros!$C$2),ISNUMBER(parametros!$D$2),B1497&gt;=parametros!$C$2,B1497&lt;=parametros!$D$2),"C0",IF(AND(ISNUMBER(parametros!$C$3),ISNUMBER(parametros!$D$3),B1497&gt;=parametros!$C$3,B1497&lt;=parametros!$D$3),"C1",IF(AND(ISNUMBER(parametros!$C$4),ISNUMBER(parametros!$D$4),B1497&gt;=parametros!$C$4,B1497&lt;=parametros!$D$4),"C2",IF(AND(ISNUMBER(parametros!$C$5),ISNUMBER(parametros!$D$5),B1497&gt;=parametros!$C$5,B1497&lt;=parametros!$D$5),"C3",IF(AND(ISNUMBER(parametros!$C$6),ISNUMBER(parametros!$D$6),B1497&gt;=parametros!$C$6,B1497&lt;=parametros!$D$6),"C4","Fora dos ciclos")))))))</f>
        <v/>
      </c>
      <c r="D1497" s="100"/>
      <c r="E1497" s="78" t="str">
        <f>IF(C1497="","",IFERROR(VLOOKUP(C1497,parametros!$A$11:$E$15,5,0),""))</f>
        <v/>
      </c>
      <c r="F1497" s="79" t="str">
        <f t="shared" si="117"/>
        <v/>
      </c>
      <c r="G1497" s="101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8"/>
      <c r="U1497" s="218" t="str">
        <f t="shared" si="121"/>
        <v/>
      </c>
      <c r="V1497" s="216" t="s">
        <v>47</v>
      </c>
      <c r="W1497" s="102" t="s">
        <v>167</v>
      </c>
      <c r="X1497" s="102" t="s">
        <v>168</v>
      </c>
      <c r="Y1497" s="103" t="s">
        <v>169</v>
      </c>
      <c r="Z1497" s="103" t="s">
        <v>170</v>
      </c>
      <c r="AA1497" s="103" t="s">
        <v>47</v>
      </c>
      <c r="AB1497" s="103" t="s">
        <v>171</v>
      </c>
      <c r="AC1497" s="104" t="s">
        <v>172</v>
      </c>
    </row>
    <row r="1498" spans="1:29" ht="25.5" customHeight="1" x14ac:dyDescent="0.35">
      <c r="A1498" s="188"/>
      <c r="B1498" s="190"/>
      <c r="C1498" s="99" t="str">
        <f>IF(B1498="","",IF(NOT(ISNUMBER(B1498)),"DATA_PC invalida",IF(AND(ISNUMBER(parametros!$C$2),ISNUMBER(parametros!$D$2),B1498&gt;=parametros!$C$2,B1498&lt;=parametros!$D$2),"C0",IF(AND(ISNUMBER(parametros!$C$3),ISNUMBER(parametros!$D$3),B1498&gt;=parametros!$C$3,B1498&lt;=parametros!$D$3),"C1",IF(AND(ISNUMBER(parametros!$C$4),ISNUMBER(parametros!$D$4),B1498&gt;=parametros!$C$4,B1498&lt;=parametros!$D$4),"C2",IF(AND(ISNUMBER(parametros!$C$5),ISNUMBER(parametros!$D$5),B1498&gt;=parametros!$C$5,B1498&lt;=parametros!$D$5),"C3",IF(AND(ISNUMBER(parametros!$C$6),ISNUMBER(parametros!$D$6),B1498&gt;=parametros!$C$6,B1498&lt;=parametros!$D$6),"C4","Fora dos ciclos")))))))</f>
        <v/>
      </c>
      <c r="D1498" s="100"/>
      <c r="E1498" s="78" t="str">
        <f>IF(C1498="","",IFERROR(VLOOKUP(C1498,parametros!$A$11:$E$15,5,0),""))</f>
        <v/>
      </c>
      <c r="F1498" s="79" t="str">
        <f t="shared" si="117"/>
        <v/>
      </c>
      <c r="G1498" s="101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8"/>
      <c r="U1498" s="218" t="str">
        <f t="shared" si="121"/>
        <v/>
      </c>
      <c r="V1498" s="216" t="s">
        <v>47</v>
      </c>
      <c r="W1498" s="102" t="s">
        <v>167</v>
      </c>
      <c r="X1498" s="102" t="s">
        <v>168</v>
      </c>
      <c r="Y1498" s="103" t="s">
        <v>169</v>
      </c>
      <c r="Z1498" s="103" t="s">
        <v>170</v>
      </c>
      <c r="AA1498" s="103" t="s">
        <v>47</v>
      </c>
      <c r="AB1498" s="103" t="s">
        <v>171</v>
      </c>
      <c r="AC1498" s="104" t="s">
        <v>172</v>
      </c>
    </row>
    <row r="1499" spans="1:29" ht="25.5" customHeight="1" x14ac:dyDescent="0.35">
      <c r="A1499" s="188"/>
      <c r="B1499" s="190"/>
      <c r="C1499" s="99" t="str">
        <f>IF(B1499="","",IF(NOT(ISNUMBER(B1499)),"DATA_PC invalida",IF(AND(ISNUMBER(parametros!$C$2),ISNUMBER(parametros!$D$2),B1499&gt;=parametros!$C$2,B1499&lt;=parametros!$D$2),"C0",IF(AND(ISNUMBER(parametros!$C$3),ISNUMBER(parametros!$D$3),B1499&gt;=parametros!$C$3,B1499&lt;=parametros!$D$3),"C1",IF(AND(ISNUMBER(parametros!$C$4),ISNUMBER(parametros!$D$4),B1499&gt;=parametros!$C$4,B1499&lt;=parametros!$D$4),"C2",IF(AND(ISNUMBER(parametros!$C$5),ISNUMBER(parametros!$D$5),B1499&gt;=parametros!$C$5,B1499&lt;=parametros!$D$5),"C3",IF(AND(ISNUMBER(parametros!$C$6),ISNUMBER(parametros!$D$6),B1499&gt;=parametros!$C$6,B1499&lt;=parametros!$D$6),"C4","Fora dos ciclos")))))))</f>
        <v/>
      </c>
      <c r="D1499" s="100"/>
      <c r="E1499" s="78" t="str">
        <f>IF(C1499="","",IFERROR(VLOOKUP(C1499,parametros!$A$11:$E$15,5,0),""))</f>
        <v/>
      </c>
      <c r="F1499" s="79" t="str">
        <f t="shared" si="117"/>
        <v/>
      </c>
      <c r="G1499" s="101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8"/>
      <c r="U1499" s="218" t="str">
        <f t="shared" si="121"/>
        <v/>
      </c>
      <c r="V1499" s="216" t="s">
        <v>47</v>
      </c>
      <c r="W1499" s="102" t="s">
        <v>167</v>
      </c>
      <c r="X1499" s="102" t="s">
        <v>168</v>
      </c>
      <c r="Y1499" s="103" t="s">
        <v>169</v>
      </c>
      <c r="Z1499" s="103" t="s">
        <v>170</v>
      </c>
      <c r="AA1499" s="103" t="s">
        <v>47</v>
      </c>
      <c r="AB1499" s="103" t="s">
        <v>171</v>
      </c>
      <c r="AC1499" s="104" t="s">
        <v>172</v>
      </c>
    </row>
    <row r="1500" spans="1:29" ht="25.5" customHeight="1" x14ac:dyDescent="0.35">
      <c r="A1500" s="188"/>
      <c r="B1500" s="190"/>
      <c r="C1500" s="99" t="str">
        <f>IF(B1500="","",IF(NOT(ISNUMBER(B1500)),"DATA_PC invalida",IF(AND(ISNUMBER(parametros!$C$2),ISNUMBER(parametros!$D$2),B1500&gt;=parametros!$C$2,B1500&lt;=parametros!$D$2),"C0",IF(AND(ISNUMBER(parametros!$C$3),ISNUMBER(parametros!$D$3),B1500&gt;=parametros!$C$3,B1500&lt;=parametros!$D$3),"C1",IF(AND(ISNUMBER(parametros!$C$4),ISNUMBER(parametros!$D$4),B1500&gt;=parametros!$C$4,B1500&lt;=parametros!$D$4),"C2",IF(AND(ISNUMBER(parametros!$C$5),ISNUMBER(parametros!$D$5),B1500&gt;=parametros!$C$5,B1500&lt;=parametros!$D$5),"C3",IF(AND(ISNUMBER(parametros!$C$6),ISNUMBER(parametros!$D$6),B1500&gt;=parametros!$C$6,B1500&lt;=parametros!$D$6),"C4","Fora dos ciclos")))))))</f>
        <v/>
      </c>
      <c r="D1500" s="100"/>
      <c r="E1500" s="78" t="str">
        <f>IF(C1500="","",IFERROR(VLOOKUP(C1500,parametros!$A$11:$E$15,5,0),""))</f>
        <v/>
      </c>
      <c r="F1500" s="79" t="str">
        <f t="shared" si="117"/>
        <v/>
      </c>
      <c r="G1500" s="101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8"/>
      <c r="U1500" s="218" t="str">
        <f t="shared" si="121"/>
        <v/>
      </c>
      <c r="V1500" s="216" t="s">
        <v>47</v>
      </c>
      <c r="W1500" s="102" t="s">
        <v>167</v>
      </c>
      <c r="X1500" s="102" t="s">
        <v>168</v>
      </c>
      <c r="Y1500" s="103" t="s">
        <v>169</v>
      </c>
      <c r="Z1500" s="103" t="s">
        <v>170</v>
      </c>
      <c r="AA1500" s="103" t="s">
        <v>47</v>
      </c>
      <c r="AB1500" s="103" t="s">
        <v>171</v>
      </c>
      <c r="AC1500" s="104" t="s">
        <v>172</v>
      </c>
    </row>
    <row r="1501" spans="1:29" ht="25.5" customHeight="1" x14ac:dyDescent="0.35">
      <c r="A1501" s="188"/>
      <c r="B1501" s="190"/>
      <c r="C1501" s="99" t="str">
        <f>IF(B1501="","",IF(NOT(ISNUMBER(B1501)),"DATA_PC invalida",IF(AND(ISNUMBER(parametros!$C$2),ISNUMBER(parametros!$D$2),B1501&gt;=parametros!$C$2,B1501&lt;=parametros!$D$2),"C0",IF(AND(ISNUMBER(parametros!$C$3),ISNUMBER(parametros!$D$3),B1501&gt;=parametros!$C$3,B1501&lt;=parametros!$D$3),"C1",IF(AND(ISNUMBER(parametros!$C$4),ISNUMBER(parametros!$D$4),B1501&gt;=parametros!$C$4,B1501&lt;=parametros!$D$4),"C2",IF(AND(ISNUMBER(parametros!$C$5),ISNUMBER(parametros!$D$5),B1501&gt;=parametros!$C$5,B1501&lt;=parametros!$D$5),"C3",IF(AND(ISNUMBER(parametros!$C$6),ISNUMBER(parametros!$D$6),B1501&gt;=parametros!$C$6,B1501&lt;=parametros!$D$6),"C4","Fora dos ciclos")))))))</f>
        <v/>
      </c>
      <c r="D1501" s="100"/>
      <c r="E1501" s="78" t="str">
        <f>IF(C1501="","",IFERROR(VLOOKUP(C1501,parametros!$A$11:$E$15,5,0),""))</f>
        <v/>
      </c>
      <c r="F1501" s="79" t="str">
        <f t="shared" si="117"/>
        <v/>
      </c>
      <c r="G1501" s="101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8"/>
      <c r="U1501" s="218" t="str">
        <f t="shared" si="121"/>
        <v/>
      </c>
      <c r="V1501" s="216" t="s">
        <v>47</v>
      </c>
      <c r="W1501" s="102" t="s">
        <v>167</v>
      </c>
      <c r="X1501" s="102" t="s">
        <v>168</v>
      </c>
      <c r="Y1501" s="103" t="s">
        <v>169</v>
      </c>
      <c r="Z1501" s="103" t="s">
        <v>170</v>
      </c>
      <c r="AA1501" s="103" t="s">
        <v>47</v>
      </c>
      <c r="AB1501" s="103" t="s">
        <v>171</v>
      </c>
      <c r="AC1501" s="104" t="s">
        <v>172</v>
      </c>
    </row>
    <row r="1502" spans="1:29" ht="25.5" customHeight="1" x14ac:dyDescent="0.35">
      <c r="A1502" s="188"/>
      <c r="B1502" s="190"/>
      <c r="C1502" s="99" t="str">
        <f>IF(B1502="","",IF(NOT(ISNUMBER(B1502)),"DATA_PC invalida",IF(AND(ISNUMBER(parametros!$C$2),ISNUMBER(parametros!$D$2),B1502&gt;=parametros!$C$2,B1502&lt;=parametros!$D$2),"C0",IF(AND(ISNUMBER(parametros!$C$3),ISNUMBER(parametros!$D$3),B1502&gt;=parametros!$C$3,B1502&lt;=parametros!$D$3),"C1",IF(AND(ISNUMBER(parametros!$C$4),ISNUMBER(parametros!$D$4),B1502&gt;=parametros!$C$4,B1502&lt;=parametros!$D$4),"C2",IF(AND(ISNUMBER(parametros!$C$5),ISNUMBER(parametros!$D$5),B1502&gt;=parametros!$C$5,B1502&lt;=parametros!$D$5),"C3",IF(AND(ISNUMBER(parametros!$C$6),ISNUMBER(parametros!$D$6),B1502&gt;=parametros!$C$6,B1502&lt;=parametros!$D$6),"C4","Fora dos ciclos")))))))</f>
        <v/>
      </c>
      <c r="D1502" s="100"/>
      <c r="E1502" s="78" t="str">
        <f>IF(C1502="","",IFERROR(VLOOKUP(C1502,parametros!$A$11:$E$15,5,0),""))</f>
        <v/>
      </c>
      <c r="F1502" s="79" t="str">
        <f t="shared" si="117"/>
        <v/>
      </c>
      <c r="G1502" s="101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8"/>
      <c r="U1502" s="218" t="str">
        <f t="shared" si="121"/>
        <v/>
      </c>
      <c r="V1502" s="216" t="s">
        <v>47</v>
      </c>
      <c r="W1502" s="102" t="s">
        <v>167</v>
      </c>
      <c r="X1502" s="102" t="s">
        <v>168</v>
      </c>
      <c r="Y1502" s="103" t="s">
        <v>169</v>
      </c>
      <c r="Z1502" s="103" t="s">
        <v>170</v>
      </c>
      <c r="AA1502" s="103" t="s">
        <v>47</v>
      </c>
      <c r="AB1502" s="103" t="s">
        <v>171</v>
      </c>
      <c r="AC1502" s="104" t="s">
        <v>172</v>
      </c>
    </row>
    <row r="1503" spans="1:29" ht="25.5" customHeight="1" x14ac:dyDescent="0.35">
      <c r="A1503" s="188"/>
      <c r="B1503" s="190"/>
      <c r="C1503" s="99" t="str">
        <f>IF(B1503="","",IF(NOT(ISNUMBER(B1503)),"DATA_PC invalida",IF(AND(ISNUMBER(parametros!$C$2),ISNUMBER(parametros!$D$2),B1503&gt;=parametros!$C$2,B1503&lt;=parametros!$D$2),"C0",IF(AND(ISNUMBER(parametros!$C$3),ISNUMBER(parametros!$D$3),B1503&gt;=parametros!$C$3,B1503&lt;=parametros!$D$3),"C1",IF(AND(ISNUMBER(parametros!$C$4),ISNUMBER(parametros!$D$4),B1503&gt;=parametros!$C$4,B1503&lt;=parametros!$D$4),"C2",IF(AND(ISNUMBER(parametros!$C$5),ISNUMBER(parametros!$D$5),B1503&gt;=parametros!$C$5,B1503&lt;=parametros!$D$5),"C3",IF(AND(ISNUMBER(parametros!$C$6),ISNUMBER(parametros!$D$6),B1503&gt;=parametros!$C$6,B1503&lt;=parametros!$D$6),"C4","Fora dos ciclos")))))))</f>
        <v/>
      </c>
      <c r="D1503" s="100"/>
      <c r="E1503" s="78" t="str">
        <f>IF(C1503="","",IFERROR(VLOOKUP(C1503,parametros!$A$11:$E$15,5,0),""))</f>
        <v/>
      </c>
      <c r="F1503" s="79" t="str">
        <f t="shared" si="117"/>
        <v/>
      </c>
      <c r="G1503" s="101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8"/>
      <c r="U1503" s="218" t="str">
        <f t="shared" si="121"/>
        <v/>
      </c>
      <c r="V1503" s="216" t="s">
        <v>47</v>
      </c>
      <c r="W1503" s="102" t="s">
        <v>167</v>
      </c>
      <c r="X1503" s="102" t="s">
        <v>168</v>
      </c>
      <c r="Y1503" s="103" t="s">
        <v>169</v>
      </c>
      <c r="Z1503" s="103" t="s">
        <v>170</v>
      </c>
      <c r="AA1503" s="103" t="s">
        <v>47</v>
      </c>
      <c r="AB1503" s="103" t="s">
        <v>171</v>
      </c>
      <c r="AC1503" s="104" t="s">
        <v>172</v>
      </c>
    </row>
    <row r="1504" spans="1:29" ht="25.5" customHeight="1" x14ac:dyDescent="0.35">
      <c r="A1504" s="188"/>
      <c r="B1504" s="190"/>
      <c r="C1504" s="99" t="str">
        <f>IF(B1504="","",IF(NOT(ISNUMBER(B1504)),"DATA_PC invalida",IF(AND(ISNUMBER(parametros!$C$2),ISNUMBER(parametros!$D$2),B1504&gt;=parametros!$C$2,B1504&lt;=parametros!$D$2),"C0",IF(AND(ISNUMBER(parametros!$C$3),ISNUMBER(parametros!$D$3),B1504&gt;=parametros!$C$3,B1504&lt;=parametros!$D$3),"C1",IF(AND(ISNUMBER(parametros!$C$4),ISNUMBER(parametros!$D$4),B1504&gt;=parametros!$C$4,B1504&lt;=parametros!$D$4),"C2",IF(AND(ISNUMBER(parametros!$C$5),ISNUMBER(parametros!$D$5),B1504&gt;=parametros!$C$5,B1504&lt;=parametros!$D$5),"C3",IF(AND(ISNUMBER(parametros!$C$6),ISNUMBER(parametros!$D$6),B1504&gt;=parametros!$C$6,B1504&lt;=parametros!$D$6),"C4","Fora dos ciclos")))))))</f>
        <v/>
      </c>
      <c r="D1504" s="100"/>
      <c r="E1504" s="78" t="str">
        <f>IF(C1504="","",IFERROR(VLOOKUP(C1504,parametros!$A$11:$E$15,5,0),""))</f>
        <v/>
      </c>
      <c r="F1504" s="79" t="str">
        <f t="shared" si="117"/>
        <v/>
      </c>
      <c r="G1504" s="101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8"/>
      <c r="U1504" s="218" t="str">
        <f t="shared" si="121"/>
        <v/>
      </c>
      <c r="V1504" s="216" t="s">
        <v>47</v>
      </c>
      <c r="W1504" s="102" t="s">
        <v>167</v>
      </c>
      <c r="X1504" s="102" t="s">
        <v>168</v>
      </c>
      <c r="Y1504" s="103" t="s">
        <v>169</v>
      </c>
      <c r="Z1504" s="103" t="s">
        <v>170</v>
      </c>
      <c r="AA1504" s="103" t="s">
        <v>47</v>
      </c>
      <c r="AB1504" s="103" t="s">
        <v>171</v>
      </c>
      <c r="AC1504" s="104" t="s">
        <v>172</v>
      </c>
    </row>
    <row r="1505" spans="1:29" ht="25.5" customHeight="1" x14ac:dyDescent="0.35">
      <c r="A1505" s="188"/>
      <c r="B1505" s="190"/>
      <c r="C1505" s="99" t="str">
        <f>IF(B1505="","",IF(NOT(ISNUMBER(B1505)),"DATA_PC invalida",IF(AND(ISNUMBER(parametros!$C$2),ISNUMBER(parametros!$D$2),B1505&gt;=parametros!$C$2,B1505&lt;=parametros!$D$2),"C0",IF(AND(ISNUMBER(parametros!$C$3),ISNUMBER(parametros!$D$3),B1505&gt;=parametros!$C$3,B1505&lt;=parametros!$D$3),"C1",IF(AND(ISNUMBER(parametros!$C$4),ISNUMBER(parametros!$D$4),B1505&gt;=parametros!$C$4,B1505&lt;=parametros!$D$4),"C2",IF(AND(ISNUMBER(parametros!$C$5),ISNUMBER(parametros!$D$5),B1505&gt;=parametros!$C$5,B1505&lt;=parametros!$D$5),"C3",IF(AND(ISNUMBER(parametros!$C$6),ISNUMBER(parametros!$D$6),B1505&gt;=parametros!$C$6,B1505&lt;=parametros!$D$6),"C4","Fora dos ciclos")))))))</f>
        <v/>
      </c>
      <c r="D1505" s="100"/>
      <c r="E1505" s="78" t="str">
        <f>IF(C1505="","",IFERROR(VLOOKUP(C1505,parametros!$A$11:$E$15,5,0),""))</f>
        <v/>
      </c>
      <c r="F1505" s="79" t="str">
        <f t="shared" si="117"/>
        <v/>
      </c>
      <c r="G1505" s="101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8"/>
      <c r="U1505" s="218" t="str">
        <f t="shared" si="121"/>
        <v/>
      </c>
      <c r="V1505" s="216" t="s">
        <v>47</v>
      </c>
      <c r="W1505" s="102" t="s">
        <v>167</v>
      </c>
      <c r="X1505" s="102" t="s">
        <v>168</v>
      </c>
      <c r="Y1505" s="103" t="s">
        <v>169</v>
      </c>
      <c r="Z1505" s="103" t="s">
        <v>170</v>
      </c>
      <c r="AA1505" s="103" t="s">
        <v>47</v>
      </c>
      <c r="AB1505" s="103" t="s">
        <v>171</v>
      </c>
      <c r="AC1505" s="104" t="s">
        <v>172</v>
      </c>
    </row>
    <row r="1506" spans="1:29" ht="25.5" customHeight="1" x14ac:dyDescent="0.35">
      <c r="A1506" s="188"/>
      <c r="B1506" s="190"/>
      <c r="C1506" s="99" t="str">
        <f>IF(B1506="","",IF(NOT(ISNUMBER(B1506)),"DATA_PC invalida",IF(AND(ISNUMBER(parametros!$C$2),ISNUMBER(parametros!$D$2),B1506&gt;=parametros!$C$2,B1506&lt;=parametros!$D$2),"C0",IF(AND(ISNUMBER(parametros!$C$3),ISNUMBER(parametros!$D$3),B1506&gt;=parametros!$C$3,B1506&lt;=parametros!$D$3),"C1",IF(AND(ISNUMBER(parametros!$C$4),ISNUMBER(parametros!$D$4),B1506&gt;=parametros!$C$4,B1506&lt;=parametros!$D$4),"C2",IF(AND(ISNUMBER(parametros!$C$5),ISNUMBER(parametros!$D$5),B1506&gt;=parametros!$C$5,B1506&lt;=parametros!$D$5),"C3",IF(AND(ISNUMBER(parametros!$C$6),ISNUMBER(parametros!$D$6),B1506&gt;=parametros!$C$6,B1506&lt;=parametros!$D$6),"C4","Fora dos ciclos")))))))</f>
        <v/>
      </c>
      <c r="D1506" s="100"/>
      <c r="E1506" s="78" t="str">
        <f>IF(C1506="","",IFERROR(VLOOKUP(C1506,parametros!$A$11:$E$15,5,0),""))</f>
        <v/>
      </c>
      <c r="F1506" s="79" t="str">
        <f t="shared" si="117"/>
        <v/>
      </c>
      <c r="G1506" s="101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8"/>
      <c r="U1506" s="218" t="str">
        <f t="shared" si="121"/>
        <v/>
      </c>
      <c r="V1506" s="216" t="s">
        <v>47</v>
      </c>
      <c r="W1506" s="102" t="s">
        <v>167</v>
      </c>
      <c r="X1506" s="102" t="s">
        <v>168</v>
      </c>
      <c r="Y1506" s="103" t="s">
        <v>169</v>
      </c>
      <c r="Z1506" s="103" t="s">
        <v>170</v>
      </c>
      <c r="AA1506" s="103" t="s">
        <v>47</v>
      </c>
      <c r="AB1506" s="103" t="s">
        <v>171</v>
      </c>
      <c r="AC1506" s="104" t="s">
        <v>172</v>
      </c>
    </row>
    <row r="1507" spans="1:29" ht="25.5" customHeight="1" x14ac:dyDescent="0.35">
      <c r="A1507" s="188"/>
      <c r="B1507" s="190"/>
      <c r="C1507" s="99" t="str">
        <f>IF(B1507="","",IF(NOT(ISNUMBER(B1507)),"DATA_PC invalida",IF(AND(ISNUMBER(parametros!$C$2),ISNUMBER(parametros!$D$2),B1507&gt;=parametros!$C$2,B1507&lt;=parametros!$D$2),"C0",IF(AND(ISNUMBER(parametros!$C$3),ISNUMBER(parametros!$D$3),B1507&gt;=parametros!$C$3,B1507&lt;=parametros!$D$3),"C1",IF(AND(ISNUMBER(parametros!$C$4),ISNUMBER(parametros!$D$4),B1507&gt;=parametros!$C$4,B1507&lt;=parametros!$D$4),"C2",IF(AND(ISNUMBER(parametros!$C$5),ISNUMBER(parametros!$D$5),B1507&gt;=parametros!$C$5,B1507&lt;=parametros!$D$5),"C3",IF(AND(ISNUMBER(parametros!$C$6),ISNUMBER(parametros!$D$6),B1507&gt;=parametros!$C$6,B1507&lt;=parametros!$D$6),"C4","Fora dos ciclos")))))))</f>
        <v/>
      </c>
      <c r="D1507" s="100"/>
      <c r="E1507" s="78" t="str">
        <f>IF(C1507="","",IFERROR(VLOOKUP(C1507,parametros!$A$11:$E$15,5,0),""))</f>
        <v/>
      </c>
      <c r="F1507" s="79" t="str">
        <f t="shared" si="117"/>
        <v/>
      </c>
      <c r="G1507" s="101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8"/>
      <c r="U1507" s="218" t="str">
        <f t="shared" si="121"/>
        <v/>
      </c>
      <c r="V1507" s="216" t="s">
        <v>47</v>
      </c>
      <c r="W1507" s="102" t="s">
        <v>167</v>
      </c>
      <c r="X1507" s="102" t="s">
        <v>168</v>
      </c>
      <c r="Y1507" s="103" t="s">
        <v>169</v>
      </c>
      <c r="Z1507" s="103" t="s">
        <v>170</v>
      </c>
      <c r="AA1507" s="103" t="s">
        <v>47</v>
      </c>
      <c r="AB1507" s="103" t="s">
        <v>171</v>
      </c>
      <c r="AC1507" s="104" t="s">
        <v>172</v>
      </c>
    </row>
    <row r="1508" spans="1:29" ht="25.5" customHeight="1" x14ac:dyDescent="0.35">
      <c r="A1508" s="188"/>
      <c r="B1508" s="190"/>
      <c r="C1508" s="99" t="str">
        <f>IF(B1508="","",IF(NOT(ISNUMBER(B1508)),"DATA_PC invalida",IF(AND(ISNUMBER(parametros!$C$2),ISNUMBER(parametros!$D$2),B1508&gt;=parametros!$C$2,B1508&lt;=parametros!$D$2),"C0",IF(AND(ISNUMBER(parametros!$C$3),ISNUMBER(parametros!$D$3),B1508&gt;=parametros!$C$3,B1508&lt;=parametros!$D$3),"C1",IF(AND(ISNUMBER(parametros!$C$4),ISNUMBER(parametros!$D$4),B1508&gt;=parametros!$C$4,B1508&lt;=parametros!$D$4),"C2",IF(AND(ISNUMBER(parametros!$C$5),ISNUMBER(parametros!$D$5),B1508&gt;=parametros!$C$5,B1508&lt;=parametros!$D$5),"C3",IF(AND(ISNUMBER(parametros!$C$6),ISNUMBER(parametros!$D$6),B1508&gt;=parametros!$C$6,B1508&lt;=parametros!$D$6),"C4","Fora dos ciclos")))))))</f>
        <v/>
      </c>
      <c r="D1508" s="100"/>
      <c r="E1508" s="78" t="str">
        <f>IF(C1508="","",IFERROR(VLOOKUP(C1508,parametros!$A$11:$E$15,5,0),""))</f>
        <v/>
      </c>
      <c r="F1508" s="79" t="str">
        <f t="shared" si="117"/>
        <v/>
      </c>
      <c r="G1508" s="101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8"/>
      <c r="U1508" s="218" t="str">
        <f t="shared" si="121"/>
        <v/>
      </c>
      <c r="V1508" s="216" t="s">
        <v>47</v>
      </c>
      <c r="W1508" s="102" t="s">
        <v>167</v>
      </c>
      <c r="X1508" s="102" t="s">
        <v>168</v>
      </c>
      <c r="Y1508" s="103" t="s">
        <v>169</v>
      </c>
      <c r="Z1508" s="103" t="s">
        <v>170</v>
      </c>
      <c r="AA1508" s="103" t="s">
        <v>47</v>
      </c>
      <c r="AB1508" s="103" t="s">
        <v>171</v>
      </c>
      <c r="AC1508" s="104" t="s">
        <v>172</v>
      </c>
    </row>
    <row r="1509" spans="1:29" ht="25.5" customHeight="1" x14ac:dyDescent="0.35">
      <c r="A1509" s="188"/>
      <c r="B1509" s="190"/>
      <c r="C1509" s="99" t="str">
        <f>IF(B1509="","",IF(NOT(ISNUMBER(B1509)),"DATA_PC invalida",IF(AND(ISNUMBER(parametros!$C$2),ISNUMBER(parametros!$D$2),B1509&gt;=parametros!$C$2,B1509&lt;=parametros!$D$2),"C0",IF(AND(ISNUMBER(parametros!$C$3),ISNUMBER(parametros!$D$3),B1509&gt;=parametros!$C$3,B1509&lt;=parametros!$D$3),"C1",IF(AND(ISNUMBER(parametros!$C$4),ISNUMBER(parametros!$D$4),B1509&gt;=parametros!$C$4,B1509&lt;=parametros!$D$4),"C2",IF(AND(ISNUMBER(parametros!$C$5),ISNUMBER(parametros!$D$5),B1509&gt;=parametros!$C$5,B1509&lt;=parametros!$D$5),"C3",IF(AND(ISNUMBER(parametros!$C$6),ISNUMBER(parametros!$D$6),B1509&gt;=parametros!$C$6,B1509&lt;=parametros!$D$6),"C4","Fora dos ciclos")))))))</f>
        <v/>
      </c>
      <c r="D1509" s="100"/>
      <c r="E1509" s="78" t="str">
        <f>IF(C1509="","",IFERROR(VLOOKUP(C1509,parametros!$A$11:$E$15,5,0),""))</f>
        <v/>
      </c>
      <c r="F1509" s="79" t="str">
        <f t="shared" si="117"/>
        <v/>
      </c>
      <c r="G1509" s="101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8"/>
      <c r="U1509" s="218" t="str">
        <f t="shared" si="121"/>
        <v/>
      </c>
      <c r="V1509" s="216" t="s">
        <v>47</v>
      </c>
      <c r="W1509" s="102" t="s">
        <v>167</v>
      </c>
      <c r="X1509" s="102" t="s">
        <v>168</v>
      </c>
      <c r="Y1509" s="103" t="s">
        <v>169</v>
      </c>
      <c r="Z1509" s="103" t="s">
        <v>170</v>
      </c>
      <c r="AA1509" s="103" t="s">
        <v>47</v>
      </c>
      <c r="AB1509" s="103" t="s">
        <v>171</v>
      </c>
      <c r="AC1509" s="104" t="s">
        <v>172</v>
      </c>
    </row>
    <row r="1510" spans="1:29" ht="25.5" customHeight="1" x14ac:dyDescent="0.35">
      <c r="A1510" s="188"/>
      <c r="B1510" s="190"/>
      <c r="C1510" s="99" t="str">
        <f>IF(B1510="","",IF(NOT(ISNUMBER(B1510)),"DATA_PC invalida",IF(AND(ISNUMBER(parametros!$C$2),ISNUMBER(parametros!$D$2),B1510&gt;=parametros!$C$2,B1510&lt;=parametros!$D$2),"C0",IF(AND(ISNUMBER(parametros!$C$3),ISNUMBER(parametros!$D$3),B1510&gt;=parametros!$C$3,B1510&lt;=parametros!$D$3),"C1",IF(AND(ISNUMBER(parametros!$C$4),ISNUMBER(parametros!$D$4),B1510&gt;=parametros!$C$4,B1510&lt;=parametros!$D$4),"C2",IF(AND(ISNUMBER(parametros!$C$5),ISNUMBER(parametros!$D$5),B1510&gt;=parametros!$C$5,B1510&lt;=parametros!$D$5),"C3",IF(AND(ISNUMBER(parametros!$C$6),ISNUMBER(parametros!$D$6),B1510&gt;=parametros!$C$6,B1510&lt;=parametros!$D$6),"C4","Fora dos ciclos")))))))</f>
        <v/>
      </c>
      <c r="D1510" s="100"/>
      <c r="E1510" s="78" t="str">
        <f>IF(C1510="","",IFERROR(VLOOKUP(C1510,parametros!$A$11:$E$15,5,0),""))</f>
        <v/>
      </c>
      <c r="F1510" s="79" t="str">
        <f t="shared" si="117"/>
        <v/>
      </c>
      <c r="G1510" s="101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8"/>
      <c r="U1510" s="218" t="str">
        <f t="shared" si="121"/>
        <v/>
      </c>
      <c r="V1510" s="216" t="s">
        <v>47</v>
      </c>
      <c r="W1510" s="102" t="s">
        <v>167</v>
      </c>
      <c r="X1510" s="102" t="s">
        <v>168</v>
      </c>
      <c r="Y1510" s="103" t="s">
        <v>169</v>
      </c>
      <c r="Z1510" s="103" t="s">
        <v>170</v>
      </c>
      <c r="AA1510" s="103" t="s">
        <v>47</v>
      </c>
      <c r="AB1510" s="103" t="s">
        <v>171</v>
      </c>
      <c r="AC1510" s="104" t="s">
        <v>172</v>
      </c>
    </row>
    <row r="1511" spans="1:29" ht="25.5" customHeight="1" x14ac:dyDescent="0.35">
      <c r="A1511" s="188"/>
      <c r="B1511" s="190"/>
      <c r="C1511" s="99" t="str">
        <f>IF(B1511="","",IF(NOT(ISNUMBER(B1511)),"DATA_PC invalida",IF(AND(ISNUMBER(parametros!$C$2),ISNUMBER(parametros!$D$2),B1511&gt;=parametros!$C$2,B1511&lt;=parametros!$D$2),"C0",IF(AND(ISNUMBER(parametros!$C$3),ISNUMBER(parametros!$D$3),B1511&gt;=parametros!$C$3,B1511&lt;=parametros!$D$3),"C1",IF(AND(ISNUMBER(parametros!$C$4),ISNUMBER(parametros!$D$4),B1511&gt;=parametros!$C$4,B1511&lt;=parametros!$D$4),"C2",IF(AND(ISNUMBER(parametros!$C$5),ISNUMBER(parametros!$D$5),B1511&gt;=parametros!$C$5,B1511&lt;=parametros!$D$5),"C3",IF(AND(ISNUMBER(parametros!$C$6),ISNUMBER(parametros!$D$6),B1511&gt;=parametros!$C$6,B1511&lt;=parametros!$D$6),"C4","Fora dos ciclos")))))))</f>
        <v/>
      </c>
      <c r="D1511" s="100"/>
      <c r="E1511" s="78" t="str">
        <f>IF(C1511="","",IFERROR(VLOOKUP(C1511,parametros!$A$11:$E$15,5,0),""))</f>
        <v/>
      </c>
      <c r="F1511" s="79" t="str">
        <f t="shared" si="117"/>
        <v/>
      </c>
      <c r="G1511" s="101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8"/>
      <c r="U1511" s="218" t="str">
        <f t="shared" si="121"/>
        <v/>
      </c>
      <c r="V1511" s="216" t="s">
        <v>47</v>
      </c>
      <c r="W1511" s="102" t="s">
        <v>167</v>
      </c>
      <c r="X1511" s="102" t="s">
        <v>168</v>
      </c>
      <c r="Y1511" s="103" t="s">
        <v>169</v>
      </c>
      <c r="Z1511" s="103" t="s">
        <v>170</v>
      </c>
      <c r="AA1511" s="103" t="s">
        <v>47</v>
      </c>
      <c r="AB1511" s="103" t="s">
        <v>171</v>
      </c>
      <c r="AC1511" s="104" t="s">
        <v>172</v>
      </c>
    </row>
    <row r="1512" spans="1:29" ht="25.5" customHeight="1" x14ac:dyDescent="0.35">
      <c r="A1512" s="188"/>
      <c r="B1512" s="190"/>
      <c r="C1512" s="99" t="str">
        <f>IF(B1512="","",IF(NOT(ISNUMBER(B1512)),"DATA_PC invalida",IF(AND(ISNUMBER(parametros!$C$2),ISNUMBER(parametros!$D$2),B1512&gt;=parametros!$C$2,B1512&lt;=parametros!$D$2),"C0",IF(AND(ISNUMBER(parametros!$C$3),ISNUMBER(parametros!$D$3),B1512&gt;=parametros!$C$3,B1512&lt;=parametros!$D$3),"C1",IF(AND(ISNUMBER(parametros!$C$4),ISNUMBER(parametros!$D$4),B1512&gt;=parametros!$C$4,B1512&lt;=parametros!$D$4),"C2",IF(AND(ISNUMBER(parametros!$C$5),ISNUMBER(parametros!$D$5),B1512&gt;=parametros!$C$5,B1512&lt;=parametros!$D$5),"C3",IF(AND(ISNUMBER(parametros!$C$6),ISNUMBER(parametros!$D$6),B1512&gt;=parametros!$C$6,B1512&lt;=parametros!$D$6),"C4","Fora dos ciclos")))))))</f>
        <v/>
      </c>
      <c r="D1512" s="100"/>
      <c r="E1512" s="78" t="str">
        <f>IF(C1512="","",IFERROR(VLOOKUP(C1512,parametros!$A$11:$E$15,5,0),""))</f>
        <v/>
      </c>
      <c r="F1512" s="79" t="str">
        <f t="shared" si="117"/>
        <v/>
      </c>
      <c r="G1512" s="101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8"/>
      <c r="U1512" s="218" t="str">
        <f t="shared" si="121"/>
        <v/>
      </c>
      <c r="V1512" s="216" t="s">
        <v>47</v>
      </c>
      <c r="W1512" s="102" t="s">
        <v>167</v>
      </c>
      <c r="X1512" s="102" t="s">
        <v>168</v>
      </c>
      <c r="Y1512" s="103" t="s">
        <v>169</v>
      </c>
      <c r="Z1512" s="103" t="s">
        <v>170</v>
      </c>
      <c r="AA1512" s="103" t="s">
        <v>47</v>
      </c>
      <c r="AB1512" s="103" t="s">
        <v>171</v>
      </c>
      <c r="AC1512" s="104" t="s">
        <v>172</v>
      </c>
    </row>
    <row r="1513" spans="1:29" ht="25.5" customHeight="1" x14ac:dyDescent="0.35">
      <c r="A1513" s="188"/>
      <c r="B1513" s="190"/>
      <c r="C1513" s="99" t="str">
        <f>IF(B1513="","",IF(NOT(ISNUMBER(B1513)),"DATA_PC invalida",IF(AND(ISNUMBER(parametros!$C$2),ISNUMBER(parametros!$D$2),B1513&gt;=parametros!$C$2,B1513&lt;=parametros!$D$2),"C0",IF(AND(ISNUMBER(parametros!$C$3),ISNUMBER(parametros!$D$3),B1513&gt;=parametros!$C$3,B1513&lt;=parametros!$D$3),"C1",IF(AND(ISNUMBER(parametros!$C$4),ISNUMBER(parametros!$D$4),B1513&gt;=parametros!$C$4,B1513&lt;=parametros!$D$4),"C2",IF(AND(ISNUMBER(parametros!$C$5),ISNUMBER(parametros!$D$5),B1513&gt;=parametros!$C$5,B1513&lt;=parametros!$D$5),"C3",IF(AND(ISNUMBER(parametros!$C$6),ISNUMBER(parametros!$D$6),B1513&gt;=parametros!$C$6,B1513&lt;=parametros!$D$6),"C4","Fora dos ciclos")))))))</f>
        <v/>
      </c>
      <c r="D1513" s="100"/>
      <c r="E1513" s="78" t="str">
        <f>IF(C1513="","",IFERROR(VLOOKUP(C1513,parametros!$A$11:$E$15,5,0),""))</f>
        <v/>
      </c>
      <c r="F1513" s="79" t="str">
        <f t="shared" si="117"/>
        <v/>
      </c>
      <c r="G1513" s="101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8"/>
      <c r="U1513" s="218" t="str">
        <f t="shared" si="121"/>
        <v/>
      </c>
      <c r="V1513" s="216" t="s">
        <v>47</v>
      </c>
      <c r="W1513" s="102" t="s">
        <v>167</v>
      </c>
      <c r="X1513" s="102" t="s">
        <v>168</v>
      </c>
      <c r="Y1513" s="103" t="s">
        <v>169</v>
      </c>
      <c r="Z1513" s="103" t="s">
        <v>170</v>
      </c>
      <c r="AA1513" s="103" t="s">
        <v>47</v>
      </c>
      <c r="AB1513" s="103" t="s">
        <v>171</v>
      </c>
      <c r="AC1513" s="104" t="s">
        <v>172</v>
      </c>
    </row>
    <row r="1514" spans="1:29" ht="25.5" customHeight="1" x14ac:dyDescent="0.35">
      <c r="A1514" s="188"/>
      <c r="B1514" s="190"/>
      <c r="C1514" s="99" t="str">
        <f>IF(B1514="","",IF(NOT(ISNUMBER(B1514)),"DATA_PC invalida",IF(AND(ISNUMBER(parametros!$C$2),ISNUMBER(parametros!$D$2),B1514&gt;=parametros!$C$2,B1514&lt;=parametros!$D$2),"C0",IF(AND(ISNUMBER(parametros!$C$3),ISNUMBER(parametros!$D$3),B1514&gt;=parametros!$C$3,B1514&lt;=parametros!$D$3),"C1",IF(AND(ISNUMBER(parametros!$C$4),ISNUMBER(parametros!$D$4),B1514&gt;=parametros!$C$4,B1514&lt;=parametros!$D$4),"C2",IF(AND(ISNUMBER(parametros!$C$5),ISNUMBER(parametros!$D$5),B1514&gt;=parametros!$C$5,B1514&lt;=parametros!$D$5),"C3",IF(AND(ISNUMBER(parametros!$C$6),ISNUMBER(parametros!$D$6),B1514&gt;=parametros!$C$6,B1514&lt;=parametros!$D$6),"C4","Fora dos ciclos")))))))</f>
        <v/>
      </c>
      <c r="D1514" s="100"/>
      <c r="E1514" s="78" t="str">
        <f>IF(C1514="","",IFERROR(VLOOKUP(C1514,parametros!$A$11:$E$15,5,0),""))</f>
        <v/>
      </c>
      <c r="F1514" s="79" t="str">
        <f t="shared" si="117"/>
        <v/>
      </c>
      <c r="G1514" s="101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8"/>
      <c r="U1514" s="218" t="str">
        <f t="shared" si="121"/>
        <v/>
      </c>
      <c r="V1514" s="216" t="s">
        <v>47</v>
      </c>
      <c r="W1514" s="102" t="s">
        <v>167</v>
      </c>
      <c r="X1514" s="102" t="s">
        <v>168</v>
      </c>
      <c r="Y1514" s="103" t="s">
        <v>169</v>
      </c>
      <c r="Z1514" s="103" t="s">
        <v>170</v>
      </c>
      <c r="AA1514" s="103" t="s">
        <v>47</v>
      </c>
      <c r="AB1514" s="103" t="s">
        <v>171</v>
      </c>
      <c r="AC1514" s="104" t="s">
        <v>172</v>
      </c>
    </row>
    <row r="1515" spans="1:29" ht="25.5" customHeight="1" x14ac:dyDescent="0.35">
      <c r="A1515" s="188"/>
      <c r="B1515" s="190"/>
      <c r="C1515" s="99" t="str">
        <f>IF(B1515="","",IF(NOT(ISNUMBER(B1515)),"DATA_PC invalida",IF(AND(ISNUMBER(parametros!$C$2),ISNUMBER(parametros!$D$2),B1515&gt;=parametros!$C$2,B1515&lt;=parametros!$D$2),"C0",IF(AND(ISNUMBER(parametros!$C$3),ISNUMBER(parametros!$D$3),B1515&gt;=parametros!$C$3,B1515&lt;=parametros!$D$3),"C1",IF(AND(ISNUMBER(parametros!$C$4),ISNUMBER(parametros!$D$4),B1515&gt;=parametros!$C$4,B1515&lt;=parametros!$D$4),"C2",IF(AND(ISNUMBER(parametros!$C$5),ISNUMBER(parametros!$D$5),B1515&gt;=parametros!$C$5,B1515&lt;=parametros!$D$5),"C3",IF(AND(ISNUMBER(parametros!$C$6),ISNUMBER(parametros!$D$6),B1515&gt;=parametros!$C$6,B1515&lt;=parametros!$D$6),"C4","Fora dos ciclos")))))))</f>
        <v/>
      </c>
      <c r="D1515" s="100"/>
      <c r="E1515" s="78" t="str">
        <f>IF(C1515="","",IFERROR(VLOOKUP(C1515,parametros!$A$11:$E$15,5,0),""))</f>
        <v/>
      </c>
      <c r="F1515" s="79" t="str">
        <f t="shared" si="117"/>
        <v/>
      </c>
      <c r="G1515" s="101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8"/>
      <c r="U1515" s="218" t="str">
        <f t="shared" si="121"/>
        <v/>
      </c>
      <c r="V1515" s="216" t="s">
        <v>47</v>
      </c>
      <c r="W1515" s="102" t="s">
        <v>167</v>
      </c>
      <c r="X1515" s="102" t="s">
        <v>168</v>
      </c>
      <c r="Y1515" s="103" t="s">
        <v>169</v>
      </c>
      <c r="Z1515" s="103" t="s">
        <v>170</v>
      </c>
      <c r="AA1515" s="103" t="s">
        <v>47</v>
      </c>
      <c r="AB1515" s="103" t="s">
        <v>171</v>
      </c>
      <c r="AC1515" s="104" t="s">
        <v>172</v>
      </c>
    </row>
    <row r="1516" spans="1:29" ht="25.5" customHeight="1" x14ac:dyDescent="0.35">
      <c r="A1516" s="188"/>
      <c r="B1516" s="190"/>
      <c r="C1516" s="99" t="str">
        <f>IF(B1516="","",IF(NOT(ISNUMBER(B1516)),"DATA_PC invalida",IF(AND(ISNUMBER(parametros!$C$2),ISNUMBER(parametros!$D$2),B1516&gt;=parametros!$C$2,B1516&lt;=parametros!$D$2),"C0",IF(AND(ISNUMBER(parametros!$C$3),ISNUMBER(parametros!$D$3),B1516&gt;=parametros!$C$3,B1516&lt;=parametros!$D$3),"C1",IF(AND(ISNUMBER(parametros!$C$4),ISNUMBER(parametros!$D$4),B1516&gt;=parametros!$C$4,B1516&lt;=parametros!$D$4),"C2",IF(AND(ISNUMBER(parametros!$C$5),ISNUMBER(parametros!$D$5),B1516&gt;=parametros!$C$5,B1516&lt;=parametros!$D$5),"C3",IF(AND(ISNUMBER(parametros!$C$6),ISNUMBER(parametros!$D$6),B1516&gt;=parametros!$C$6,B1516&lt;=parametros!$D$6),"C4","Fora dos ciclos")))))))</f>
        <v/>
      </c>
      <c r="D1516" s="100"/>
      <c r="E1516" s="78" t="str">
        <f>IF(C1516="","",IFERROR(VLOOKUP(C1516,parametros!$A$11:$E$15,5,0),""))</f>
        <v/>
      </c>
      <c r="F1516" s="79" t="str">
        <f t="shared" si="117"/>
        <v/>
      </c>
      <c r="G1516" s="101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8"/>
      <c r="U1516" s="218" t="str">
        <f t="shared" si="121"/>
        <v/>
      </c>
      <c r="V1516" s="216" t="s">
        <v>47</v>
      </c>
      <c r="W1516" s="102" t="s">
        <v>167</v>
      </c>
      <c r="X1516" s="102" t="s">
        <v>168</v>
      </c>
      <c r="Y1516" s="103" t="s">
        <v>169</v>
      </c>
      <c r="Z1516" s="103" t="s">
        <v>170</v>
      </c>
      <c r="AA1516" s="103" t="s">
        <v>47</v>
      </c>
      <c r="AB1516" s="103" t="s">
        <v>171</v>
      </c>
      <c r="AC1516" s="104" t="s">
        <v>172</v>
      </c>
    </row>
    <row r="1517" spans="1:29" ht="25.5" customHeight="1" x14ac:dyDescent="0.35">
      <c r="A1517" s="188"/>
      <c r="B1517" s="190"/>
      <c r="C1517" s="99" t="str">
        <f>IF(B1517="","",IF(NOT(ISNUMBER(B1517)),"DATA_PC invalida",IF(AND(ISNUMBER(parametros!$C$2),ISNUMBER(parametros!$D$2),B1517&gt;=parametros!$C$2,B1517&lt;=parametros!$D$2),"C0",IF(AND(ISNUMBER(parametros!$C$3),ISNUMBER(parametros!$D$3),B1517&gt;=parametros!$C$3,B1517&lt;=parametros!$D$3),"C1",IF(AND(ISNUMBER(parametros!$C$4),ISNUMBER(parametros!$D$4),B1517&gt;=parametros!$C$4,B1517&lt;=parametros!$D$4),"C2",IF(AND(ISNUMBER(parametros!$C$5),ISNUMBER(parametros!$D$5),B1517&gt;=parametros!$C$5,B1517&lt;=parametros!$D$5),"C3",IF(AND(ISNUMBER(parametros!$C$6),ISNUMBER(parametros!$D$6),B1517&gt;=parametros!$C$6,B1517&lt;=parametros!$D$6),"C4","Fora dos ciclos")))))))</f>
        <v/>
      </c>
      <c r="D1517" s="100"/>
      <c r="E1517" s="78" t="str">
        <f>IF(C1517="","",IFERROR(VLOOKUP(C1517,parametros!$A$11:$E$15,5,0),""))</f>
        <v/>
      </c>
      <c r="F1517" s="79" t="str">
        <f t="shared" si="117"/>
        <v/>
      </c>
      <c r="G1517" s="101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8"/>
      <c r="U1517" s="218" t="str">
        <f t="shared" si="121"/>
        <v/>
      </c>
      <c r="V1517" s="216" t="s">
        <v>47</v>
      </c>
      <c r="W1517" s="102" t="s">
        <v>167</v>
      </c>
      <c r="X1517" s="102" t="s">
        <v>168</v>
      </c>
      <c r="Y1517" s="103" t="s">
        <v>169</v>
      </c>
      <c r="Z1517" s="103" t="s">
        <v>170</v>
      </c>
      <c r="AA1517" s="103" t="s">
        <v>47</v>
      </c>
      <c r="AB1517" s="103" t="s">
        <v>171</v>
      </c>
      <c r="AC1517" s="104" t="s">
        <v>172</v>
      </c>
    </row>
    <row r="1518" spans="1:29" ht="25.5" customHeight="1" x14ac:dyDescent="0.35">
      <c r="A1518" s="188"/>
      <c r="B1518" s="190"/>
      <c r="C1518" s="99" t="str">
        <f>IF(B1518="","",IF(NOT(ISNUMBER(B1518)),"DATA_PC invalida",IF(AND(ISNUMBER(parametros!$C$2),ISNUMBER(parametros!$D$2),B1518&gt;=parametros!$C$2,B1518&lt;=parametros!$D$2),"C0",IF(AND(ISNUMBER(parametros!$C$3),ISNUMBER(parametros!$D$3),B1518&gt;=parametros!$C$3,B1518&lt;=parametros!$D$3),"C1",IF(AND(ISNUMBER(parametros!$C$4),ISNUMBER(parametros!$D$4),B1518&gt;=parametros!$C$4,B1518&lt;=parametros!$D$4),"C2",IF(AND(ISNUMBER(parametros!$C$5),ISNUMBER(parametros!$D$5),B1518&gt;=parametros!$C$5,B1518&lt;=parametros!$D$5),"C3",IF(AND(ISNUMBER(parametros!$C$6),ISNUMBER(parametros!$D$6),B1518&gt;=parametros!$C$6,B1518&lt;=parametros!$D$6),"C4","Fora dos ciclos")))))))</f>
        <v/>
      </c>
      <c r="D1518" s="100"/>
      <c r="E1518" s="78" t="str">
        <f>IF(C1518="","",IFERROR(VLOOKUP(C1518,parametros!$A$11:$E$15,5,0),""))</f>
        <v/>
      </c>
      <c r="F1518" s="79" t="str">
        <f t="shared" si="117"/>
        <v/>
      </c>
      <c r="G1518" s="101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8"/>
      <c r="U1518" s="218" t="str">
        <f t="shared" si="121"/>
        <v/>
      </c>
      <c r="V1518" s="216" t="s">
        <v>47</v>
      </c>
      <c r="W1518" s="102" t="s">
        <v>167</v>
      </c>
      <c r="X1518" s="102" t="s">
        <v>168</v>
      </c>
      <c r="Y1518" s="103" t="s">
        <v>169</v>
      </c>
      <c r="Z1518" s="103" t="s">
        <v>170</v>
      </c>
      <c r="AA1518" s="103" t="s">
        <v>47</v>
      </c>
      <c r="AB1518" s="103" t="s">
        <v>171</v>
      </c>
      <c r="AC1518" s="104" t="s">
        <v>172</v>
      </c>
    </row>
    <row r="1519" spans="1:29" ht="25.5" customHeight="1" x14ac:dyDescent="0.35">
      <c r="A1519" s="188"/>
      <c r="B1519" s="190"/>
      <c r="C1519" s="99" t="str">
        <f>IF(B1519="","",IF(NOT(ISNUMBER(B1519)),"DATA_PC invalida",IF(AND(ISNUMBER(parametros!$C$2),ISNUMBER(parametros!$D$2),B1519&gt;=parametros!$C$2,B1519&lt;=parametros!$D$2),"C0",IF(AND(ISNUMBER(parametros!$C$3),ISNUMBER(parametros!$D$3),B1519&gt;=parametros!$C$3,B1519&lt;=parametros!$D$3),"C1",IF(AND(ISNUMBER(parametros!$C$4),ISNUMBER(parametros!$D$4),B1519&gt;=parametros!$C$4,B1519&lt;=parametros!$D$4),"C2",IF(AND(ISNUMBER(parametros!$C$5),ISNUMBER(parametros!$D$5),B1519&gt;=parametros!$C$5,B1519&lt;=parametros!$D$5),"C3",IF(AND(ISNUMBER(parametros!$C$6),ISNUMBER(parametros!$D$6),B1519&gt;=parametros!$C$6,B1519&lt;=parametros!$D$6),"C4","Fora dos ciclos")))))))</f>
        <v/>
      </c>
      <c r="D1519" s="100"/>
      <c r="E1519" s="78" t="str">
        <f>IF(C1519="","",IFERROR(VLOOKUP(C1519,parametros!$A$11:$E$15,5,0),""))</f>
        <v/>
      </c>
      <c r="F1519" s="79" t="str">
        <f t="shared" si="117"/>
        <v/>
      </c>
      <c r="G1519" s="101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8"/>
      <c r="U1519" s="218" t="str">
        <f t="shared" si="121"/>
        <v/>
      </c>
      <c r="V1519" s="216" t="s">
        <v>47</v>
      </c>
      <c r="W1519" s="102" t="s">
        <v>167</v>
      </c>
      <c r="X1519" s="102" t="s">
        <v>168</v>
      </c>
      <c r="Y1519" s="103" t="s">
        <v>169</v>
      </c>
      <c r="Z1519" s="103" t="s">
        <v>170</v>
      </c>
      <c r="AA1519" s="103" t="s">
        <v>47</v>
      </c>
      <c r="AB1519" s="103" t="s">
        <v>171</v>
      </c>
      <c r="AC1519" s="104" t="s">
        <v>172</v>
      </c>
    </row>
    <row r="1520" spans="1:29" ht="25.5" customHeight="1" x14ac:dyDescent="0.35">
      <c r="A1520" s="188"/>
      <c r="B1520" s="190"/>
      <c r="C1520" s="99" t="str">
        <f>IF(B1520="","",IF(NOT(ISNUMBER(B1520)),"DATA_PC invalida",IF(AND(ISNUMBER(parametros!$C$2),ISNUMBER(parametros!$D$2),B1520&gt;=parametros!$C$2,B1520&lt;=parametros!$D$2),"C0",IF(AND(ISNUMBER(parametros!$C$3),ISNUMBER(parametros!$D$3),B1520&gt;=parametros!$C$3,B1520&lt;=parametros!$D$3),"C1",IF(AND(ISNUMBER(parametros!$C$4),ISNUMBER(parametros!$D$4),B1520&gt;=parametros!$C$4,B1520&lt;=parametros!$D$4),"C2",IF(AND(ISNUMBER(parametros!$C$5),ISNUMBER(parametros!$D$5),B1520&gt;=parametros!$C$5,B1520&lt;=parametros!$D$5),"C3",IF(AND(ISNUMBER(parametros!$C$6),ISNUMBER(parametros!$D$6),B1520&gt;=parametros!$C$6,B1520&lt;=parametros!$D$6),"C4","Fora dos ciclos")))))))</f>
        <v/>
      </c>
      <c r="D1520" s="100"/>
      <c r="E1520" s="78" t="str">
        <f>IF(C1520="","",IFERROR(VLOOKUP(C1520,parametros!$A$11:$E$15,5,0),""))</f>
        <v/>
      </c>
      <c r="F1520" s="79" t="str">
        <f t="shared" si="117"/>
        <v/>
      </c>
      <c r="G1520" s="101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8"/>
      <c r="U1520" s="218" t="str">
        <f t="shared" si="121"/>
        <v/>
      </c>
      <c r="V1520" s="216" t="s">
        <v>47</v>
      </c>
      <c r="W1520" s="102" t="s">
        <v>167</v>
      </c>
      <c r="X1520" s="102" t="s">
        <v>168</v>
      </c>
      <c r="Y1520" s="103" t="s">
        <v>169</v>
      </c>
      <c r="Z1520" s="103" t="s">
        <v>170</v>
      </c>
      <c r="AA1520" s="103" t="s">
        <v>47</v>
      </c>
      <c r="AB1520" s="103" t="s">
        <v>171</v>
      </c>
      <c r="AC1520" s="104" t="s">
        <v>172</v>
      </c>
    </row>
    <row r="1521" spans="1:29" ht="25.5" customHeight="1" x14ac:dyDescent="0.35">
      <c r="A1521" s="188"/>
      <c r="B1521" s="190"/>
      <c r="C1521" s="99" t="str">
        <f>IF(B1521="","",IF(NOT(ISNUMBER(B1521)),"DATA_PC invalida",IF(AND(ISNUMBER(parametros!$C$2),ISNUMBER(parametros!$D$2),B1521&gt;=parametros!$C$2,B1521&lt;=parametros!$D$2),"C0",IF(AND(ISNUMBER(parametros!$C$3),ISNUMBER(parametros!$D$3),B1521&gt;=parametros!$C$3,B1521&lt;=parametros!$D$3),"C1",IF(AND(ISNUMBER(parametros!$C$4),ISNUMBER(parametros!$D$4),B1521&gt;=parametros!$C$4,B1521&lt;=parametros!$D$4),"C2",IF(AND(ISNUMBER(parametros!$C$5),ISNUMBER(parametros!$D$5),B1521&gt;=parametros!$C$5,B1521&lt;=parametros!$D$5),"C3",IF(AND(ISNUMBER(parametros!$C$6),ISNUMBER(parametros!$D$6),B1521&gt;=parametros!$C$6,B1521&lt;=parametros!$D$6),"C4","Fora dos ciclos")))))))</f>
        <v/>
      </c>
      <c r="D1521" s="100"/>
      <c r="E1521" s="78" t="str">
        <f>IF(C1521="","",IFERROR(VLOOKUP(C1521,parametros!$A$11:$E$15,5,0),""))</f>
        <v/>
      </c>
      <c r="F1521" s="79" t="str">
        <f t="shared" si="117"/>
        <v/>
      </c>
      <c r="G1521" s="101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8"/>
      <c r="U1521" s="218" t="str">
        <f t="shared" si="121"/>
        <v/>
      </c>
      <c r="V1521" s="216" t="s">
        <v>47</v>
      </c>
      <c r="W1521" s="102" t="s">
        <v>167</v>
      </c>
      <c r="X1521" s="102" t="s">
        <v>168</v>
      </c>
      <c r="Y1521" s="103" t="s">
        <v>169</v>
      </c>
      <c r="Z1521" s="103" t="s">
        <v>170</v>
      </c>
      <c r="AA1521" s="103" t="s">
        <v>47</v>
      </c>
      <c r="AB1521" s="103" t="s">
        <v>171</v>
      </c>
      <c r="AC1521" s="104" t="s">
        <v>172</v>
      </c>
    </row>
    <row r="1522" spans="1:29" ht="25.5" customHeight="1" x14ac:dyDescent="0.35">
      <c r="A1522" s="188"/>
      <c r="B1522" s="190"/>
      <c r="C1522" s="99" t="str">
        <f>IF(B1522="","",IF(NOT(ISNUMBER(B1522)),"DATA_PC invalida",IF(AND(ISNUMBER(parametros!$C$2),ISNUMBER(parametros!$D$2),B1522&gt;=parametros!$C$2,B1522&lt;=parametros!$D$2),"C0",IF(AND(ISNUMBER(parametros!$C$3),ISNUMBER(parametros!$D$3),B1522&gt;=parametros!$C$3,B1522&lt;=parametros!$D$3),"C1",IF(AND(ISNUMBER(parametros!$C$4),ISNUMBER(parametros!$D$4),B1522&gt;=parametros!$C$4,B1522&lt;=parametros!$D$4),"C2",IF(AND(ISNUMBER(parametros!$C$5),ISNUMBER(parametros!$D$5),B1522&gt;=parametros!$C$5,B1522&lt;=parametros!$D$5),"C3",IF(AND(ISNUMBER(parametros!$C$6),ISNUMBER(parametros!$D$6),B1522&gt;=parametros!$C$6,B1522&lt;=parametros!$D$6),"C4","Fora dos ciclos")))))))</f>
        <v/>
      </c>
      <c r="D1522" s="100"/>
      <c r="E1522" s="78" t="str">
        <f>IF(C1522="","",IFERROR(VLOOKUP(C1522,parametros!$A$11:$E$15,5,0),""))</f>
        <v/>
      </c>
      <c r="F1522" s="79" t="str">
        <f t="shared" si="117"/>
        <v/>
      </c>
      <c r="G1522" s="101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8"/>
      <c r="U1522" s="218" t="str">
        <f t="shared" si="121"/>
        <v/>
      </c>
      <c r="V1522" s="216" t="s">
        <v>47</v>
      </c>
      <c r="W1522" s="102" t="s">
        <v>167</v>
      </c>
      <c r="X1522" s="102" t="s">
        <v>168</v>
      </c>
      <c r="Y1522" s="103" t="s">
        <v>169</v>
      </c>
      <c r="Z1522" s="103" t="s">
        <v>170</v>
      </c>
      <c r="AA1522" s="103" t="s">
        <v>47</v>
      </c>
      <c r="AB1522" s="103" t="s">
        <v>171</v>
      </c>
      <c r="AC1522" s="104" t="s">
        <v>172</v>
      </c>
    </row>
    <row r="1523" spans="1:29" ht="25.5" customHeight="1" x14ac:dyDescent="0.35">
      <c r="A1523" s="188"/>
      <c r="B1523" s="190"/>
      <c r="C1523" s="99" t="str">
        <f>IF(B1523="","",IF(NOT(ISNUMBER(B1523)),"DATA_PC invalida",IF(AND(ISNUMBER(parametros!$C$2),ISNUMBER(parametros!$D$2),B1523&gt;=parametros!$C$2,B1523&lt;=parametros!$D$2),"C0",IF(AND(ISNUMBER(parametros!$C$3),ISNUMBER(parametros!$D$3),B1523&gt;=parametros!$C$3,B1523&lt;=parametros!$D$3),"C1",IF(AND(ISNUMBER(parametros!$C$4),ISNUMBER(parametros!$D$4),B1523&gt;=parametros!$C$4,B1523&lt;=parametros!$D$4),"C2",IF(AND(ISNUMBER(parametros!$C$5),ISNUMBER(parametros!$D$5),B1523&gt;=parametros!$C$5,B1523&lt;=parametros!$D$5),"C3",IF(AND(ISNUMBER(parametros!$C$6),ISNUMBER(parametros!$D$6),B1523&gt;=parametros!$C$6,B1523&lt;=parametros!$D$6),"C4","Fora dos ciclos")))))))</f>
        <v/>
      </c>
      <c r="D1523" s="100"/>
      <c r="E1523" s="78" t="str">
        <f>IF(C1523="","",IFERROR(VLOOKUP(C1523,parametros!$A$11:$E$15,5,0),""))</f>
        <v/>
      </c>
      <c r="F1523" s="79" t="str">
        <f t="shared" si="117"/>
        <v/>
      </c>
      <c r="G1523" s="101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8"/>
      <c r="U1523" s="218" t="str">
        <f t="shared" si="121"/>
        <v/>
      </c>
      <c r="V1523" s="216" t="s">
        <v>47</v>
      </c>
      <c r="W1523" s="102" t="s">
        <v>167</v>
      </c>
      <c r="X1523" s="102" t="s">
        <v>168</v>
      </c>
      <c r="Y1523" s="103" t="s">
        <v>169</v>
      </c>
      <c r="Z1523" s="103" t="s">
        <v>170</v>
      </c>
      <c r="AA1523" s="103" t="s">
        <v>47</v>
      </c>
      <c r="AB1523" s="103" t="s">
        <v>171</v>
      </c>
      <c r="AC1523" s="104" t="s">
        <v>172</v>
      </c>
    </row>
    <row r="1524" spans="1:29" ht="25.5" customHeight="1" x14ac:dyDescent="0.35">
      <c r="A1524" s="188"/>
      <c r="B1524" s="190"/>
      <c r="C1524" s="99" t="str">
        <f>IF(B1524="","",IF(NOT(ISNUMBER(B1524)),"DATA_PC invalida",IF(AND(ISNUMBER(parametros!$C$2),ISNUMBER(parametros!$D$2),B1524&gt;=parametros!$C$2,B1524&lt;=parametros!$D$2),"C0",IF(AND(ISNUMBER(parametros!$C$3),ISNUMBER(parametros!$D$3),B1524&gt;=parametros!$C$3,B1524&lt;=parametros!$D$3),"C1",IF(AND(ISNUMBER(parametros!$C$4),ISNUMBER(parametros!$D$4),B1524&gt;=parametros!$C$4,B1524&lt;=parametros!$D$4),"C2",IF(AND(ISNUMBER(parametros!$C$5),ISNUMBER(parametros!$D$5),B1524&gt;=parametros!$C$5,B1524&lt;=parametros!$D$5),"C3",IF(AND(ISNUMBER(parametros!$C$6),ISNUMBER(parametros!$D$6),B1524&gt;=parametros!$C$6,B1524&lt;=parametros!$D$6),"C4","Fora dos ciclos")))))))</f>
        <v/>
      </c>
      <c r="D1524" s="100"/>
      <c r="E1524" s="78" t="str">
        <f>IF(C1524="","",IFERROR(VLOOKUP(C1524,parametros!$A$11:$E$15,5,0),""))</f>
        <v/>
      </c>
      <c r="F1524" s="79" t="str">
        <f t="shared" si="117"/>
        <v/>
      </c>
      <c r="G1524" s="101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8"/>
      <c r="U1524" s="218" t="str">
        <f t="shared" si="121"/>
        <v/>
      </c>
      <c r="V1524" s="216" t="s">
        <v>47</v>
      </c>
      <c r="W1524" s="102" t="s">
        <v>167</v>
      </c>
      <c r="X1524" s="102" t="s">
        <v>168</v>
      </c>
      <c r="Y1524" s="103" t="s">
        <v>169</v>
      </c>
      <c r="Z1524" s="103" t="s">
        <v>170</v>
      </c>
      <c r="AA1524" s="103" t="s">
        <v>47</v>
      </c>
      <c r="AB1524" s="103" t="s">
        <v>171</v>
      </c>
      <c r="AC1524" s="104" t="s">
        <v>172</v>
      </c>
    </row>
    <row r="1525" spans="1:29" ht="25.5" customHeight="1" x14ac:dyDescent="0.35">
      <c r="A1525" s="188"/>
      <c r="B1525" s="190"/>
      <c r="C1525" s="99" t="str">
        <f>IF(B1525="","",IF(NOT(ISNUMBER(B1525)),"DATA_PC invalida",IF(AND(ISNUMBER(parametros!$C$2),ISNUMBER(parametros!$D$2),B1525&gt;=parametros!$C$2,B1525&lt;=parametros!$D$2),"C0",IF(AND(ISNUMBER(parametros!$C$3),ISNUMBER(parametros!$D$3),B1525&gt;=parametros!$C$3,B1525&lt;=parametros!$D$3),"C1",IF(AND(ISNUMBER(parametros!$C$4),ISNUMBER(parametros!$D$4),B1525&gt;=parametros!$C$4,B1525&lt;=parametros!$D$4),"C2",IF(AND(ISNUMBER(parametros!$C$5),ISNUMBER(parametros!$D$5),B1525&gt;=parametros!$C$5,B1525&lt;=parametros!$D$5),"C3",IF(AND(ISNUMBER(parametros!$C$6),ISNUMBER(parametros!$D$6),B1525&gt;=parametros!$C$6,B1525&lt;=parametros!$D$6),"C4","Fora dos ciclos")))))))</f>
        <v/>
      </c>
      <c r="D1525" s="100"/>
      <c r="E1525" s="78" t="str">
        <f>IF(C1525="","",IFERROR(VLOOKUP(C1525,parametros!$A$11:$E$15,5,0),""))</f>
        <v/>
      </c>
      <c r="F1525" s="79" t="str">
        <f t="shared" si="117"/>
        <v/>
      </c>
      <c r="G1525" s="101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8"/>
      <c r="U1525" s="218" t="str">
        <f t="shared" si="121"/>
        <v/>
      </c>
      <c r="V1525" s="216" t="s">
        <v>47</v>
      </c>
      <c r="W1525" s="102" t="s">
        <v>167</v>
      </c>
      <c r="X1525" s="102" t="s">
        <v>168</v>
      </c>
      <c r="Y1525" s="103" t="s">
        <v>169</v>
      </c>
      <c r="Z1525" s="103" t="s">
        <v>170</v>
      </c>
      <c r="AA1525" s="103" t="s">
        <v>47</v>
      </c>
      <c r="AB1525" s="103" t="s">
        <v>171</v>
      </c>
      <c r="AC1525" s="104" t="s">
        <v>172</v>
      </c>
    </row>
    <row r="1526" spans="1:29" ht="25.5" customHeight="1" x14ac:dyDescent="0.35">
      <c r="A1526" s="188"/>
      <c r="B1526" s="190"/>
      <c r="C1526" s="99" t="str">
        <f>IF(B1526="","",IF(NOT(ISNUMBER(B1526)),"DATA_PC invalida",IF(AND(ISNUMBER(parametros!$C$2),ISNUMBER(parametros!$D$2),B1526&gt;=parametros!$C$2,B1526&lt;=parametros!$D$2),"C0",IF(AND(ISNUMBER(parametros!$C$3),ISNUMBER(parametros!$D$3),B1526&gt;=parametros!$C$3,B1526&lt;=parametros!$D$3),"C1",IF(AND(ISNUMBER(parametros!$C$4),ISNUMBER(parametros!$D$4),B1526&gt;=parametros!$C$4,B1526&lt;=parametros!$D$4),"C2",IF(AND(ISNUMBER(parametros!$C$5),ISNUMBER(parametros!$D$5),B1526&gt;=parametros!$C$5,B1526&lt;=parametros!$D$5),"C3",IF(AND(ISNUMBER(parametros!$C$6),ISNUMBER(parametros!$D$6),B1526&gt;=parametros!$C$6,B1526&lt;=parametros!$D$6),"C4","Fora dos ciclos")))))))</f>
        <v/>
      </c>
      <c r="D1526" s="100"/>
      <c r="E1526" s="78" t="str">
        <f>IF(C1526="","",IFERROR(VLOOKUP(C1526,parametros!$A$11:$E$15,5,0),""))</f>
        <v/>
      </c>
      <c r="F1526" s="79" t="str">
        <f t="shared" si="117"/>
        <v/>
      </c>
      <c r="G1526" s="101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8"/>
      <c r="U1526" s="218" t="str">
        <f t="shared" si="121"/>
        <v/>
      </c>
      <c r="V1526" s="216" t="s">
        <v>47</v>
      </c>
      <c r="W1526" s="102" t="s">
        <v>167</v>
      </c>
      <c r="X1526" s="102" t="s">
        <v>168</v>
      </c>
      <c r="Y1526" s="103" t="s">
        <v>169</v>
      </c>
      <c r="Z1526" s="103" t="s">
        <v>170</v>
      </c>
      <c r="AA1526" s="103" t="s">
        <v>47</v>
      </c>
      <c r="AB1526" s="103" t="s">
        <v>171</v>
      </c>
      <c r="AC1526" s="104" t="s">
        <v>172</v>
      </c>
    </row>
    <row r="1527" spans="1:29" ht="25.5" customHeight="1" x14ac:dyDescent="0.35">
      <c r="A1527" s="188"/>
      <c r="B1527" s="190"/>
      <c r="C1527" s="99" t="str">
        <f>IF(B1527="","",IF(NOT(ISNUMBER(B1527)),"DATA_PC invalida",IF(AND(ISNUMBER(parametros!$C$2),ISNUMBER(parametros!$D$2),B1527&gt;=parametros!$C$2,B1527&lt;=parametros!$D$2),"C0",IF(AND(ISNUMBER(parametros!$C$3),ISNUMBER(parametros!$D$3),B1527&gt;=parametros!$C$3,B1527&lt;=parametros!$D$3),"C1",IF(AND(ISNUMBER(parametros!$C$4),ISNUMBER(parametros!$D$4),B1527&gt;=parametros!$C$4,B1527&lt;=parametros!$D$4),"C2",IF(AND(ISNUMBER(parametros!$C$5),ISNUMBER(parametros!$D$5),B1527&gt;=parametros!$C$5,B1527&lt;=parametros!$D$5),"C3",IF(AND(ISNUMBER(parametros!$C$6),ISNUMBER(parametros!$D$6),B1527&gt;=parametros!$C$6,B1527&lt;=parametros!$D$6),"C4","Fora dos ciclos")))))))</f>
        <v/>
      </c>
      <c r="D1527" s="100"/>
      <c r="E1527" s="78" t="str">
        <f>IF(C1527="","",IFERROR(VLOOKUP(C1527,parametros!$A$11:$E$15,5,0),""))</f>
        <v/>
      </c>
      <c r="F1527" s="79" t="str">
        <f t="shared" si="117"/>
        <v/>
      </c>
      <c r="G1527" s="101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8"/>
      <c r="U1527" s="218" t="str">
        <f t="shared" si="121"/>
        <v/>
      </c>
      <c r="V1527" s="216" t="s">
        <v>47</v>
      </c>
      <c r="W1527" s="102" t="s">
        <v>167</v>
      </c>
      <c r="X1527" s="102" t="s">
        <v>168</v>
      </c>
      <c r="Y1527" s="103" t="s">
        <v>169</v>
      </c>
      <c r="Z1527" s="103" t="s">
        <v>170</v>
      </c>
      <c r="AA1527" s="103" t="s">
        <v>47</v>
      </c>
      <c r="AB1527" s="103" t="s">
        <v>171</v>
      </c>
      <c r="AC1527" s="104" t="s">
        <v>172</v>
      </c>
    </row>
    <row r="1528" spans="1:29" ht="25.5" customHeight="1" x14ac:dyDescent="0.35">
      <c r="A1528" s="188"/>
      <c r="B1528" s="190"/>
      <c r="C1528" s="99" t="str">
        <f>IF(B1528="","",IF(NOT(ISNUMBER(B1528)),"DATA_PC invalida",IF(AND(ISNUMBER(parametros!$C$2),ISNUMBER(parametros!$D$2),B1528&gt;=parametros!$C$2,B1528&lt;=parametros!$D$2),"C0",IF(AND(ISNUMBER(parametros!$C$3),ISNUMBER(parametros!$D$3),B1528&gt;=parametros!$C$3,B1528&lt;=parametros!$D$3),"C1",IF(AND(ISNUMBER(parametros!$C$4),ISNUMBER(parametros!$D$4),B1528&gt;=parametros!$C$4,B1528&lt;=parametros!$D$4),"C2",IF(AND(ISNUMBER(parametros!$C$5),ISNUMBER(parametros!$D$5),B1528&gt;=parametros!$C$5,B1528&lt;=parametros!$D$5),"C3",IF(AND(ISNUMBER(parametros!$C$6),ISNUMBER(parametros!$D$6),B1528&gt;=parametros!$C$6,B1528&lt;=parametros!$D$6),"C4","Fora dos ciclos")))))))</f>
        <v/>
      </c>
      <c r="D1528" s="100"/>
      <c r="E1528" s="78" t="str">
        <f>IF(C1528="","",IFERROR(VLOOKUP(C1528,parametros!$A$11:$E$15,5,0),""))</f>
        <v/>
      </c>
      <c r="F1528" s="79" t="str">
        <f t="shared" si="117"/>
        <v/>
      </c>
      <c r="G1528" s="101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8"/>
      <c r="U1528" s="218" t="str">
        <f t="shared" si="121"/>
        <v/>
      </c>
      <c r="V1528" s="216" t="s">
        <v>47</v>
      </c>
      <c r="W1528" s="102" t="s">
        <v>167</v>
      </c>
      <c r="X1528" s="102" t="s">
        <v>168</v>
      </c>
      <c r="Y1528" s="103" t="s">
        <v>169</v>
      </c>
      <c r="Z1528" s="103" t="s">
        <v>170</v>
      </c>
      <c r="AA1528" s="103" t="s">
        <v>47</v>
      </c>
      <c r="AB1528" s="103" t="s">
        <v>171</v>
      </c>
      <c r="AC1528" s="104" t="s">
        <v>172</v>
      </c>
    </row>
    <row r="1529" spans="1:29" ht="25.5" customHeight="1" x14ac:dyDescent="0.35">
      <c r="A1529" s="188"/>
      <c r="B1529" s="190"/>
      <c r="C1529" s="99" t="str">
        <f>IF(B1529="","",IF(NOT(ISNUMBER(B1529)),"DATA_PC invalida",IF(AND(ISNUMBER(parametros!$C$2),ISNUMBER(parametros!$D$2),B1529&gt;=parametros!$C$2,B1529&lt;=parametros!$D$2),"C0",IF(AND(ISNUMBER(parametros!$C$3),ISNUMBER(parametros!$D$3),B1529&gt;=parametros!$C$3,B1529&lt;=parametros!$D$3),"C1",IF(AND(ISNUMBER(parametros!$C$4),ISNUMBER(parametros!$D$4),B1529&gt;=parametros!$C$4,B1529&lt;=parametros!$D$4),"C2",IF(AND(ISNUMBER(parametros!$C$5),ISNUMBER(parametros!$D$5),B1529&gt;=parametros!$C$5,B1529&lt;=parametros!$D$5),"C3",IF(AND(ISNUMBER(parametros!$C$6),ISNUMBER(parametros!$D$6),B1529&gt;=parametros!$C$6,B1529&lt;=parametros!$D$6),"C4","Fora dos ciclos")))))))</f>
        <v/>
      </c>
      <c r="D1529" s="100"/>
      <c r="E1529" s="78" t="str">
        <f>IF(C1529="","",IFERROR(VLOOKUP(C1529,parametros!$A$11:$E$15,5,0),""))</f>
        <v/>
      </c>
      <c r="F1529" s="79" t="str">
        <f t="shared" si="117"/>
        <v/>
      </c>
      <c r="G1529" s="101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8"/>
      <c r="U1529" s="218" t="str">
        <f t="shared" si="121"/>
        <v/>
      </c>
      <c r="V1529" s="216" t="s">
        <v>47</v>
      </c>
      <c r="W1529" s="102" t="s">
        <v>167</v>
      </c>
      <c r="X1529" s="102" t="s">
        <v>168</v>
      </c>
      <c r="Y1529" s="103" t="s">
        <v>169</v>
      </c>
      <c r="Z1529" s="103" t="s">
        <v>170</v>
      </c>
      <c r="AA1529" s="103" t="s">
        <v>47</v>
      </c>
      <c r="AB1529" s="103" t="s">
        <v>171</v>
      </c>
      <c r="AC1529" s="104" t="s">
        <v>172</v>
      </c>
    </row>
    <row r="1530" spans="1:29" ht="25.5" customHeight="1" x14ac:dyDescent="0.35">
      <c r="A1530" s="188"/>
      <c r="B1530" s="190"/>
      <c r="C1530" s="99" t="str">
        <f>IF(B1530="","",IF(NOT(ISNUMBER(B1530)),"DATA_PC invalida",IF(AND(ISNUMBER(parametros!$C$2),ISNUMBER(parametros!$D$2),B1530&gt;=parametros!$C$2,B1530&lt;=parametros!$D$2),"C0",IF(AND(ISNUMBER(parametros!$C$3),ISNUMBER(parametros!$D$3),B1530&gt;=parametros!$C$3,B1530&lt;=parametros!$D$3),"C1",IF(AND(ISNUMBER(parametros!$C$4),ISNUMBER(parametros!$D$4),B1530&gt;=parametros!$C$4,B1530&lt;=parametros!$D$4),"C2",IF(AND(ISNUMBER(parametros!$C$5),ISNUMBER(parametros!$D$5),B1530&gt;=parametros!$C$5,B1530&lt;=parametros!$D$5),"C3",IF(AND(ISNUMBER(parametros!$C$6),ISNUMBER(parametros!$D$6),B1530&gt;=parametros!$C$6,B1530&lt;=parametros!$D$6),"C4","Fora dos ciclos")))))))</f>
        <v/>
      </c>
      <c r="D1530" s="100"/>
      <c r="E1530" s="78" t="str">
        <f>IF(C1530="","",IFERROR(VLOOKUP(C1530,parametros!$A$11:$E$15,5,0),""))</f>
        <v/>
      </c>
      <c r="F1530" s="79" t="str">
        <f t="shared" si="117"/>
        <v/>
      </c>
      <c r="G1530" s="101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8"/>
      <c r="U1530" s="218" t="str">
        <f t="shared" si="121"/>
        <v/>
      </c>
      <c r="V1530" s="216" t="s">
        <v>47</v>
      </c>
      <c r="W1530" s="102" t="s">
        <v>167</v>
      </c>
      <c r="X1530" s="102" t="s">
        <v>168</v>
      </c>
      <c r="Y1530" s="103" t="s">
        <v>169</v>
      </c>
      <c r="Z1530" s="103" t="s">
        <v>170</v>
      </c>
      <c r="AA1530" s="103" t="s">
        <v>47</v>
      </c>
      <c r="AB1530" s="103" t="s">
        <v>171</v>
      </c>
      <c r="AC1530" s="104" t="s">
        <v>172</v>
      </c>
    </row>
    <row r="1531" spans="1:29" ht="25.5" customHeight="1" x14ac:dyDescent="0.35">
      <c r="A1531" s="188"/>
      <c r="B1531" s="190"/>
      <c r="C1531" s="99" t="str">
        <f>IF(B1531="","",IF(NOT(ISNUMBER(B1531)),"DATA_PC invalida",IF(AND(ISNUMBER(parametros!$C$2),ISNUMBER(parametros!$D$2),B1531&gt;=parametros!$C$2,B1531&lt;=parametros!$D$2),"C0",IF(AND(ISNUMBER(parametros!$C$3),ISNUMBER(parametros!$D$3),B1531&gt;=parametros!$C$3,B1531&lt;=parametros!$D$3),"C1",IF(AND(ISNUMBER(parametros!$C$4),ISNUMBER(parametros!$D$4),B1531&gt;=parametros!$C$4,B1531&lt;=parametros!$D$4),"C2",IF(AND(ISNUMBER(parametros!$C$5),ISNUMBER(parametros!$D$5),B1531&gt;=parametros!$C$5,B1531&lt;=parametros!$D$5),"C3",IF(AND(ISNUMBER(parametros!$C$6),ISNUMBER(parametros!$D$6),B1531&gt;=parametros!$C$6,B1531&lt;=parametros!$D$6),"C4","Fora dos ciclos")))))))</f>
        <v/>
      </c>
      <c r="D1531" s="100"/>
      <c r="E1531" s="78" t="str">
        <f>IF(C1531="","",IFERROR(VLOOKUP(C1531,parametros!$A$11:$E$15,5,0),""))</f>
        <v/>
      </c>
      <c r="F1531" s="79" t="str">
        <f t="shared" si="117"/>
        <v/>
      </c>
      <c r="G1531" s="101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8"/>
      <c r="U1531" s="218" t="str">
        <f t="shared" si="121"/>
        <v/>
      </c>
      <c r="V1531" s="216" t="s">
        <v>47</v>
      </c>
      <c r="W1531" s="102" t="s">
        <v>167</v>
      </c>
      <c r="X1531" s="102" t="s">
        <v>168</v>
      </c>
      <c r="Y1531" s="103" t="s">
        <v>169</v>
      </c>
      <c r="Z1531" s="103" t="s">
        <v>170</v>
      </c>
      <c r="AA1531" s="103" t="s">
        <v>47</v>
      </c>
      <c r="AB1531" s="103" t="s">
        <v>171</v>
      </c>
      <c r="AC1531" s="104" t="s">
        <v>172</v>
      </c>
    </row>
    <row r="1532" spans="1:29" ht="25.5" customHeight="1" x14ac:dyDescent="0.35">
      <c r="A1532" s="188"/>
      <c r="B1532" s="190"/>
      <c r="C1532" s="99" t="str">
        <f>IF(B1532="","",IF(NOT(ISNUMBER(B1532)),"DATA_PC invalida",IF(AND(ISNUMBER(parametros!$C$2),ISNUMBER(parametros!$D$2),B1532&gt;=parametros!$C$2,B1532&lt;=parametros!$D$2),"C0",IF(AND(ISNUMBER(parametros!$C$3),ISNUMBER(parametros!$D$3),B1532&gt;=parametros!$C$3,B1532&lt;=parametros!$D$3),"C1",IF(AND(ISNUMBER(parametros!$C$4),ISNUMBER(parametros!$D$4),B1532&gt;=parametros!$C$4,B1532&lt;=parametros!$D$4),"C2",IF(AND(ISNUMBER(parametros!$C$5),ISNUMBER(parametros!$D$5),B1532&gt;=parametros!$C$5,B1532&lt;=parametros!$D$5),"C3",IF(AND(ISNUMBER(parametros!$C$6),ISNUMBER(parametros!$D$6),B1532&gt;=parametros!$C$6,B1532&lt;=parametros!$D$6),"C4","Fora dos ciclos")))))))</f>
        <v/>
      </c>
      <c r="D1532" s="100"/>
      <c r="E1532" s="78" t="str">
        <f>IF(C1532="","",IFERROR(VLOOKUP(C1532,parametros!$A$11:$E$15,5,0),""))</f>
        <v/>
      </c>
      <c r="F1532" s="79" t="str">
        <f t="shared" si="117"/>
        <v/>
      </c>
      <c r="G1532" s="101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8"/>
      <c r="U1532" s="218" t="str">
        <f t="shared" si="121"/>
        <v/>
      </c>
      <c r="V1532" s="216" t="s">
        <v>47</v>
      </c>
      <c r="W1532" s="102" t="s">
        <v>167</v>
      </c>
      <c r="X1532" s="102" t="s">
        <v>168</v>
      </c>
      <c r="Y1532" s="103" t="s">
        <v>169</v>
      </c>
      <c r="Z1532" s="103" t="s">
        <v>170</v>
      </c>
      <c r="AA1532" s="103" t="s">
        <v>47</v>
      </c>
      <c r="AB1532" s="103" t="s">
        <v>171</v>
      </c>
      <c r="AC1532" s="104" t="s">
        <v>172</v>
      </c>
    </row>
    <row r="1533" spans="1:29" ht="25.5" customHeight="1" x14ac:dyDescent="0.35">
      <c r="A1533" s="188"/>
      <c r="B1533" s="190"/>
      <c r="C1533" s="99" t="str">
        <f>IF(B1533="","",IF(NOT(ISNUMBER(B1533)),"DATA_PC invalida",IF(AND(ISNUMBER(parametros!$C$2),ISNUMBER(parametros!$D$2),B1533&gt;=parametros!$C$2,B1533&lt;=parametros!$D$2),"C0",IF(AND(ISNUMBER(parametros!$C$3),ISNUMBER(parametros!$D$3),B1533&gt;=parametros!$C$3,B1533&lt;=parametros!$D$3),"C1",IF(AND(ISNUMBER(parametros!$C$4),ISNUMBER(parametros!$D$4),B1533&gt;=parametros!$C$4,B1533&lt;=parametros!$D$4),"C2",IF(AND(ISNUMBER(parametros!$C$5),ISNUMBER(parametros!$D$5),B1533&gt;=parametros!$C$5,B1533&lt;=parametros!$D$5),"C3",IF(AND(ISNUMBER(parametros!$C$6),ISNUMBER(parametros!$D$6),B1533&gt;=parametros!$C$6,B1533&lt;=parametros!$D$6),"C4","Fora dos ciclos")))))))</f>
        <v/>
      </c>
      <c r="D1533" s="100"/>
      <c r="E1533" s="78" t="str">
        <f>IF(C1533="","",IFERROR(VLOOKUP(C1533,parametros!$A$11:$E$15,5,0),""))</f>
        <v/>
      </c>
      <c r="F1533" s="79" t="str">
        <f t="shared" si="117"/>
        <v/>
      </c>
      <c r="G1533" s="101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8"/>
      <c r="U1533" s="218" t="str">
        <f t="shared" si="121"/>
        <v/>
      </c>
      <c r="V1533" s="216" t="s">
        <v>47</v>
      </c>
      <c r="W1533" s="102" t="s">
        <v>167</v>
      </c>
      <c r="X1533" s="102" t="s">
        <v>168</v>
      </c>
      <c r="Y1533" s="103" t="s">
        <v>169</v>
      </c>
      <c r="Z1533" s="103" t="s">
        <v>170</v>
      </c>
      <c r="AA1533" s="103" t="s">
        <v>47</v>
      </c>
      <c r="AB1533" s="103" t="s">
        <v>171</v>
      </c>
      <c r="AC1533" s="104" t="s">
        <v>172</v>
      </c>
    </row>
    <row r="1534" spans="1:29" ht="25.5" customHeight="1" x14ac:dyDescent="0.35">
      <c r="A1534" s="188"/>
      <c r="B1534" s="190"/>
      <c r="C1534" s="99" t="str">
        <f>IF(B1534="","",IF(NOT(ISNUMBER(B1534)),"DATA_PC invalida",IF(AND(ISNUMBER(parametros!$C$2),ISNUMBER(parametros!$D$2),B1534&gt;=parametros!$C$2,B1534&lt;=parametros!$D$2),"C0",IF(AND(ISNUMBER(parametros!$C$3),ISNUMBER(parametros!$D$3),B1534&gt;=parametros!$C$3,B1534&lt;=parametros!$D$3),"C1",IF(AND(ISNUMBER(parametros!$C$4),ISNUMBER(parametros!$D$4),B1534&gt;=parametros!$C$4,B1534&lt;=parametros!$D$4),"C2",IF(AND(ISNUMBER(parametros!$C$5),ISNUMBER(parametros!$D$5),B1534&gt;=parametros!$C$5,B1534&lt;=parametros!$D$5),"C3",IF(AND(ISNUMBER(parametros!$C$6),ISNUMBER(parametros!$D$6),B1534&gt;=parametros!$C$6,B1534&lt;=parametros!$D$6),"C4","Fora dos ciclos")))))))</f>
        <v/>
      </c>
      <c r="D1534" s="100"/>
      <c r="E1534" s="78" t="str">
        <f>IF(C1534="","",IFERROR(VLOOKUP(C1534,parametros!$A$11:$E$15,5,0),""))</f>
        <v/>
      </c>
      <c r="F1534" s="79" t="str">
        <f t="shared" si="117"/>
        <v/>
      </c>
      <c r="G1534" s="101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8"/>
      <c r="U1534" s="218" t="str">
        <f t="shared" si="121"/>
        <v/>
      </c>
      <c r="V1534" s="216" t="s">
        <v>47</v>
      </c>
      <c r="W1534" s="102" t="s">
        <v>167</v>
      </c>
      <c r="X1534" s="102" t="s">
        <v>168</v>
      </c>
      <c r="Y1534" s="103" t="s">
        <v>169</v>
      </c>
      <c r="Z1534" s="103" t="s">
        <v>170</v>
      </c>
      <c r="AA1534" s="103" t="s">
        <v>47</v>
      </c>
      <c r="AB1534" s="103" t="s">
        <v>171</v>
      </c>
      <c r="AC1534" s="104" t="s">
        <v>172</v>
      </c>
    </row>
    <row r="1535" spans="1:29" ht="25.5" customHeight="1" x14ac:dyDescent="0.35">
      <c r="A1535" s="188"/>
      <c r="B1535" s="190"/>
      <c r="C1535" s="99" t="str">
        <f>IF(B1535="","",IF(NOT(ISNUMBER(B1535)),"DATA_PC invalida",IF(AND(ISNUMBER(parametros!$C$2),ISNUMBER(parametros!$D$2),B1535&gt;=parametros!$C$2,B1535&lt;=parametros!$D$2),"C0",IF(AND(ISNUMBER(parametros!$C$3),ISNUMBER(parametros!$D$3),B1535&gt;=parametros!$C$3,B1535&lt;=parametros!$D$3),"C1",IF(AND(ISNUMBER(parametros!$C$4),ISNUMBER(parametros!$D$4),B1535&gt;=parametros!$C$4,B1535&lt;=parametros!$D$4),"C2",IF(AND(ISNUMBER(parametros!$C$5),ISNUMBER(parametros!$D$5),B1535&gt;=parametros!$C$5,B1535&lt;=parametros!$D$5),"C3",IF(AND(ISNUMBER(parametros!$C$6),ISNUMBER(parametros!$D$6),B1535&gt;=parametros!$C$6,B1535&lt;=parametros!$D$6),"C4","Fora dos ciclos")))))))</f>
        <v/>
      </c>
      <c r="D1535" s="100"/>
      <c r="E1535" s="78" t="str">
        <f>IF(C1535="","",IFERROR(VLOOKUP(C1535,parametros!$A$11:$E$15,5,0),""))</f>
        <v/>
      </c>
      <c r="F1535" s="79" t="str">
        <f t="shared" si="117"/>
        <v/>
      </c>
      <c r="G1535" s="101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8"/>
      <c r="U1535" s="218" t="str">
        <f t="shared" si="121"/>
        <v/>
      </c>
      <c r="V1535" s="216" t="s">
        <v>47</v>
      </c>
      <c r="W1535" s="102" t="s">
        <v>167</v>
      </c>
      <c r="X1535" s="102" t="s">
        <v>168</v>
      </c>
      <c r="Y1535" s="103" t="s">
        <v>169</v>
      </c>
      <c r="Z1535" s="103" t="s">
        <v>170</v>
      </c>
      <c r="AA1535" s="103" t="s">
        <v>47</v>
      </c>
      <c r="AB1535" s="103" t="s">
        <v>171</v>
      </c>
      <c r="AC1535" s="104" t="s">
        <v>172</v>
      </c>
    </row>
    <row r="1536" spans="1:29" ht="25.5" customHeight="1" x14ac:dyDescent="0.35">
      <c r="A1536" s="188"/>
      <c r="B1536" s="190"/>
      <c r="C1536" s="99" t="str">
        <f>IF(B1536="","",IF(NOT(ISNUMBER(B1536)),"DATA_PC invalida",IF(AND(ISNUMBER(parametros!$C$2),ISNUMBER(parametros!$D$2),B1536&gt;=parametros!$C$2,B1536&lt;=parametros!$D$2),"C0",IF(AND(ISNUMBER(parametros!$C$3),ISNUMBER(parametros!$D$3),B1536&gt;=parametros!$C$3,B1536&lt;=parametros!$D$3),"C1",IF(AND(ISNUMBER(parametros!$C$4),ISNUMBER(parametros!$D$4),B1536&gt;=parametros!$C$4,B1536&lt;=parametros!$D$4),"C2",IF(AND(ISNUMBER(parametros!$C$5),ISNUMBER(parametros!$D$5),B1536&gt;=parametros!$C$5,B1536&lt;=parametros!$D$5),"C3",IF(AND(ISNUMBER(parametros!$C$6),ISNUMBER(parametros!$D$6),B1536&gt;=parametros!$C$6,B1536&lt;=parametros!$D$6),"C4","Fora dos ciclos")))))))</f>
        <v/>
      </c>
      <c r="D1536" s="100"/>
      <c r="E1536" s="78" t="str">
        <f>IF(C1536="","",IFERROR(VLOOKUP(C1536,parametros!$A$11:$E$15,5,0),""))</f>
        <v/>
      </c>
      <c r="F1536" s="79" t="str">
        <f t="shared" si="117"/>
        <v/>
      </c>
      <c r="G1536" s="101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8"/>
      <c r="U1536" s="218" t="str">
        <f t="shared" si="121"/>
        <v/>
      </c>
      <c r="V1536" s="216" t="s">
        <v>47</v>
      </c>
      <c r="W1536" s="102" t="s">
        <v>167</v>
      </c>
      <c r="X1536" s="102" t="s">
        <v>168</v>
      </c>
      <c r="Y1536" s="103" t="s">
        <v>169</v>
      </c>
      <c r="Z1536" s="103" t="s">
        <v>170</v>
      </c>
      <c r="AA1536" s="103" t="s">
        <v>47</v>
      </c>
      <c r="AB1536" s="103" t="s">
        <v>171</v>
      </c>
      <c r="AC1536" s="104" t="s">
        <v>172</v>
      </c>
    </row>
    <row r="1537" spans="1:29" ht="25.5" customHeight="1" x14ac:dyDescent="0.35">
      <c r="A1537" s="188"/>
      <c r="B1537" s="190"/>
      <c r="C1537" s="99" t="str">
        <f>IF(B1537="","",IF(NOT(ISNUMBER(B1537)),"DATA_PC invalida",IF(AND(ISNUMBER(parametros!$C$2),ISNUMBER(parametros!$D$2),B1537&gt;=parametros!$C$2,B1537&lt;=parametros!$D$2),"C0",IF(AND(ISNUMBER(parametros!$C$3),ISNUMBER(parametros!$D$3),B1537&gt;=parametros!$C$3,B1537&lt;=parametros!$D$3),"C1",IF(AND(ISNUMBER(parametros!$C$4),ISNUMBER(parametros!$D$4),B1537&gt;=parametros!$C$4,B1537&lt;=parametros!$D$4),"C2",IF(AND(ISNUMBER(parametros!$C$5),ISNUMBER(parametros!$D$5),B1537&gt;=parametros!$C$5,B1537&lt;=parametros!$D$5),"C3",IF(AND(ISNUMBER(parametros!$C$6),ISNUMBER(parametros!$D$6),B1537&gt;=parametros!$C$6,B1537&lt;=parametros!$D$6),"C4","Fora dos ciclos")))))))</f>
        <v/>
      </c>
      <c r="D1537" s="100"/>
      <c r="E1537" s="78" t="str">
        <f>IF(C1537="","",IFERROR(VLOOKUP(C1537,parametros!$A$11:$E$15,5,0),""))</f>
        <v/>
      </c>
      <c r="F1537" s="79" t="str">
        <f t="shared" si="117"/>
        <v/>
      </c>
      <c r="G1537" s="101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8"/>
      <c r="U1537" s="218" t="str">
        <f t="shared" si="121"/>
        <v/>
      </c>
      <c r="V1537" s="216" t="s">
        <v>47</v>
      </c>
      <c r="W1537" s="102" t="s">
        <v>167</v>
      </c>
      <c r="X1537" s="102" t="s">
        <v>168</v>
      </c>
      <c r="Y1537" s="103" t="s">
        <v>169</v>
      </c>
      <c r="Z1537" s="103" t="s">
        <v>170</v>
      </c>
      <c r="AA1537" s="103" t="s">
        <v>47</v>
      </c>
      <c r="AB1537" s="103" t="s">
        <v>171</v>
      </c>
      <c r="AC1537" s="104" t="s">
        <v>172</v>
      </c>
    </row>
    <row r="1538" spans="1:29" ht="25.5" customHeight="1" x14ac:dyDescent="0.35">
      <c r="A1538" s="188"/>
      <c r="B1538" s="190"/>
      <c r="C1538" s="99" t="str">
        <f>IF(B1538="","",IF(NOT(ISNUMBER(B1538)),"DATA_PC invalida",IF(AND(ISNUMBER(parametros!$C$2),ISNUMBER(parametros!$D$2),B1538&gt;=parametros!$C$2,B1538&lt;=parametros!$D$2),"C0",IF(AND(ISNUMBER(parametros!$C$3),ISNUMBER(parametros!$D$3),B1538&gt;=parametros!$C$3,B1538&lt;=parametros!$D$3),"C1",IF(AND(ISNUMBER(parametros!$C$4),ISNUMBER(parametros!$D$4),B1538&gt;=parametros!$C$4,B1538&lt;=parametros!$D$4),"C2",IF(AND(ISNUMBER(parametros!$C$5),ISNUMBER(parametros!$D$5),B1538&gt;=parametros!$C$5,B1538&lt;=parametros!$D$5),"C3",IF(AND(ISNUMBER(parametros!$C$6),ISNUMBER(parametros!$D$6),B1538&gt;=parametros!$C$6,B1538&lt;=parametros!$D$6),"C4","Fora dos ciclos")))))))</f>
        <v/>
      </c>
      <c r="D1538" s="100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101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8"/>
      <c r="U1538" s="218" t="str">
        <f t="shared" ref="U1538:U1601" si="126">IF(OR($D1538="",$H1538=""),"",ROUND($D1538+$H1538,2))</f>
        <v/>
      </c>
      <c r="V1538" s="216" t="s">
        <v>47</v>
      </c>
      <c r="W1538" s="102" t="s">
        <v>167</v>
      </c>
      <c r="X1538" s="102" t="s">
        <v>168</v>
      </c>
      <c r="Y1538" s="103" t="s">
        <v>169</v>
      </c>
      <c r="Z1538" s="103" t="s">
        <v>170</v>
      </c>
      <c r="AA1538" s="103" t="s">
        <v>47</v>
      </c>
      <c r="AB1538" s="103" t="s">
        <v>171</v>
      </c>
      <c r="AC1538" s="104" t="s">
        <v>172</v>
      </c>
    </row>
    <row r="1539" spans="1:29" ht="25.5" customHeight="1" x14ac:dyDescent="0.35">
      <c r="A1539" s="188"/>
      <c r="B1539" s="190"/>
      <c r="C1539" s="99" t="str">
        <f>IF(B1539="","",IF(NOT(ISNUMBER(B1539)),"DATA_PC invalida",IF(AND(ISNUMBER(parametros!$C$2),ISNUMBER(parametros!$D$2),B1539&gt;=parametros!$C$2,B1539&lt;=parametros!$D$2),"C0",IF(AND(ISNUMBER(parametros!$C$3),ISNUMBER(parametros!$D$3),B1539&gt;=parametros!$C$3,B1539&lt;=parametros!$D$3),"C1",IF(AND(ISNUMBER(parametros!$C$4),ISNUMBER(parametros!$D$4),B1539&gt;=parametros!$C$4,B1539&lt;=parametros!$D$4),"C2",IF(AND(ISNUMBER(parametros!$C$5),ISNUMBER(parametros!$D$5),B1539&gt;=parametros!$C$5,B1539&lt;=parametros!$D$5),"C3",IF(AND(ISNUMBER(parametros!$C$6),ISNUMBER(parametros!$D$6),B1539&gt;=parametros!$C$6,B1539&lt;=parametros!$D$6),"C4","Fora dos ciclos")))))))</f>
        <v/>
      </c>
      <c r="D1539" s="100"/>
      <c r="E1539" s="78" t="str">
        <f>IF(C1539="","",IFERROR(VLOOKUP(C1539,parametros!$A$11:$E$15,5,0),""))</f>
        <v/>
      </c>
      <c r="F1539" s="79" t="str">
        <f t="shared" si="122"/>
        <v/>
      </c>
      <c r="G1539" s="101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8"/>
      <c r="U1539" s="218" t="str">
        <f t="shared" si="126"/>
        <v/>
      </c>
      <c r="V1539" s="216" t="s">
        <v>47</v>
      </c>
      <c r="W1539" s="102" t="s">
        <v>167</v>
      </c>
      <c r="X1539" s="102" t="s">
        <v>168</v>
      </c>
      <c r="Y1539" s="103" t="s">
        <v>169</v>
      </c>
      <c r="Z1539" s="103" t="s">
        <v>170</v>
      </c>
      <c r="AA1539" s="103" t="s">
        <v>47</v>
      </c>
      <c r="AB1539" s="103" t="s">
        <v>171</v>
      </c>
      <c r="AC1539" s="104" t="s">
        <v>172</v>
      </c>
    </row>
    <row r="1540" spans="1:29" ht="25.5" customHeight="1" x14ac:dyDescent="0.35">
      <c r="A1540" s="188"/>
      <c r="B1540" s="190"/>
      <c r="C1540" s="99" t="str">
        <f>IF(B1540="","",IF(NOT(ISNUMBER(B1540)),"DATA_PC invalida",IF(AND(ISNUMBER(parametros!$C$2),ISNUMBER(parametros!$D$2),B1540&gt;=parametros!$C$2,B1540&lt;=parametros!$D$2),"C0",IF(AND(ISNUMBER(parametros!$C$3),ISNUMBER(parametros!$D$3),B1540&gt;=parametros!$C$3,B1540&lt;=parametros!$D$3),"C1",IF(AND(ISNUMBER(parametros!$C$4),ISNUMBER(parametros!$D$4),B1540&gt;=parametros!$C$4,B1540&lt;=parametros!$D$4),"C2",IF(AND(ISNUMBER(parametros!$C$5),ISNUMBER(parametros!$D$5),B1540&gt;=parametros!$C$5,B1540&lt;=parametros!$D$5),"C3",IF(AND(ISNUMBER(parametros!$C$6),ISNUMBER(parametros!$D$6),B1540&gt;=parametros!$C$6,B1540&lt;=parametros!$D$6),"C4","Fora dos ciclos")))))))</f>
        <v/>
      </c>
      <c r="D1540" s="100"/>
      <c r="E1540" s="78" t="str">
        <f>IF(C1540="","",IFERROR(VLOOKUP(C1540,parametros!$A$11:$E$15,5,0),""))</f>
        <v/>
      </c>
      <c r="F1540" s="79" t="str">
        <f t="shared" si="122"/>
        <v/>
      </c>
      <c r="G1540" s="101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8"/>
      <c r="U1540" s="218" t="str">
        <f t="shared" si="126"/>
        <v/>
      </c>
      <c r="V1540" s="216" t="s">
        <v>47</v>
      </c>
      <c r="W1540" s="102" t="s">
        <v>167</v>
      </c>
      <c r="X1540" s="102" t="s">
        <v>168</v>
      </c>
      <c r="Y1540" s="103" t="s">
        <v>169</v>
      </c>
      <c r="Z1540" s="103" t="s">
        <v>170</v>
      </c>
      <c r="AA1540" s="103" t="s">
        <v>47</v>
      </c>
      <c r="AB1540" s="103" t="s">
        <v>171</v>
      </c>
      <c r="AC1540" s="104" t="s">
        <v>172</v>
      </c>
    </row>
    <row r="1541" spans="1:29" ht="25.5" customHeight="1" x14ac:dyDescent="0.35">
      <c r="A1541" s="188"/>
      <c r="B1541" s="190"/>
      <c r="C1541" s="99" t="str">
        <f>IF(B1541="","",IF(NOT(ISNUMBER(B1541)),"DATA_PC invalida",IF(AND(ISNUMBER(parametros!$C$2),ISNUMBER(parametros!$D$2),B1541&gt;=parametros!$C$2,B1541&lt;=parametros!$D$2),"C0",IF(AND(ISNUMBER(parametros!$C$3),ISNUMBER(parametros!$D$3),B1541&gt;=parametros!$C$3,B1541&lt;=parametros!$D$3),"C1",IF(AND(ISNUMBER(parametros!$C$4),ISNUMBER(parametros!$D$4),B1541&gt;=parametros!$C$4,B1541&lt;=parametros!$D$4),"C2",IF(AND(ISNUMBER(parametros!$C$5),ISNUMBER(parametros!$D$5),B1541&gt;=parametros!$C$5,B1541&lt;=parametros!$D$5),"C3",IF(AND(ISNUMBER(parametros!$C$6),ISNUMBER(parametros!$D$6),B1541&gt;=parametros!$C$6,B1541&lt;=parametros!$D$6),"C4","Fora dos ciclos")))))))</f>
        <v/>
      </c>
      <c r="D1541" s="100"/>
      <c r="E1541" s="78" t="str">
        <f>IF(C1541="","",IFERROR(VLOOKUP(C1541,parametros!$A$11:$E$15,5,0),""))</f>
        <v/>
      </c>
      <c r="F1541" s="79" t="str">
        <f t="shared" si="122"/>
        <v/>
      </c>
      <c r="G1541" s="101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8"/>
      <c r="U1541" s="218" t="str">
        <f t="shared" si="126"/>
        <v/>
      </c>
      <c r="V1541" s="216" t="s">
        <v>47</v>
      </c>
      <c r="W1541" s="102" t="s">
        <v>167</v>
      </c>
      <c r="X1541" s="102" t="s">
        <v>168</v>
      </c>
      <c r="Y1541" s="103" t="s">
        <v>169</v>
      </c>
      <c r="Z1541" s="103" t="s">
        <v>170</v>
      </c>
      <c r="AA1541" s="103" t="s">
        <v>47</v>
      </c>
      <c r="AB1541" s="103" t="s">
        <v>171</v>
      </c>
      <c r="AC1541" s="104" t="s">
        <v>172</v>
      </c>
    </row>
    <row r="1542" spans="1:29" ht="25.5" customHeight="1" x14ac:dyDescent="0.35">
      <c r="A1542" s="188"/>
      <c r="B1542" s="190"/>
      <c r="C1542" s="99" t="str">
        <f>IF(B1542="","",IF(NOT(ISNUMBER(B1542)),"DATA_PC invalida",IF(AND(ISNUMBER(parametros!$C$2),ISNUMBER(parametros!$D$2),B1542&gt;=parametros!$C$2,B1542&lt;=parametros!$D$2),"C0",IF(AND(ISNUMBER(parametros!$C$3),ISNUMBER(parametros!$D$3),B1542&gt;=parametros!$C$3,B1542&lt;=parametros!$D$3),"C1",IF(AND(ISNUMBER(parametros!$C$4),ISNUMBER(parametros!$D$4),B1542&gt;=parametros!$C$4,B1542&lt;=parametros!$D$4),"C2",IF(AND(ISNUMBER(parametros!$C$5),ISNUMBER(parametros!$D$5),B1542&gt;=parametros!$C$5,B1542&lt;=parametros!$D$5),"C3",IF(AND(ISNUMBER(parametros!$C$6),ISNUMBER(parametros!$D$6),B1542&gt;=parametros!$C$6,B1542&lt;=parametros!$D$6),"C4","Fora dos ciclos")))))))</f>
        <v/>
      </c>
      <c r="D1542" s="100"/>
      <c r="E1542" s="78" t="str">
        <f>IF(C1542="","",IFERROR(VLOOKUP(C1542,parametros!$A$11:$E$15,5,0),""))</f>
        <v/>
      </c>
      <c r="F1542" s="79" t="str">
        <f t="shared" si="122"/>
        <v/>
      </c>
      <c r="G1542" s="101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8"/>
      <c r="U1542" s="218" t="str">
        <f t="shared" si="126"/>
        <v/>
      </c>
      <c r="V1542" s="216" t="s">
        <v>47</v>
      </c>
      <c r="W1542" s="102" t="s">
        <v>167</v>
      </c>
      <c r="X1542" s="102" t="s">
        <v>168</v>
      </c>
      <c r="Y1542" s="103" t="s">
        <v>169</v>
      </c>
      <c r="Z1542" s="103" t="s">
        <v>170</v>
      </c>
      <c r="AA1542" s="103" t="s">
        <v>47</v>
      </c>
      <c r="AB1542" s="103" t="s">
        <v>171</v>
      </c>
      <c r="AC1542" s="104" t="s">
        <v>172</v>
      </c>
    </row>
    <row r="1543" spans="1:29" ht="25.5" customHeight="1" x14ac:dyDescent="0.35">
      <c r="A1543" s="188"/>
      <c r="B1543" s="190"/>
      <c r="C1543" s="99" t="str">
        <f>IF(B1543="","",IF(NOT(ISNUMBER(B1543)),"DATA_PC invalida",IF(AND(ISNUMBER(parametros!$C$2),ISNUMBER(parametros!$D$2),B1543&gt;=parametros!$C$2,B1543&lt;=parametros!$D$2),"C0",IF(AND(ISNUMBER(parametros!$C$3),ISNUMBER(parametros!$D$3),B1543&gt;=parametros!$C$3,B1543&lt;=parametros!$D$3),"C1",IF(AND(ISNUMBER(parametros!$C$4),ISNUMBER(parametros!$D$4),B1543&gt;=parametros!$C$4,B1543&lt;=parametros!$D$4),"C2",IF(AND(ISNUMBER(parametros!$C$5),ISNUMBER(parametros!$D$5),B1543&gt;=parametros!$C$5,B1543&lt;=parametros!$D$5),"C3",IF(AND(ISNUMBER(parametros!$C$6),ISNUMBER(parametros!$D$6),B1543&gt;=parametros!$C$6,B1543&lt;=parametros!$D$6),"C4","Fora dos ciclos")))))))</f>
        <v/>
      </c>
      <c r="D1543" s="100"/>
      <c r="E1543" s="78" t="str">
        <f>IF(C1543="","",IFERROR(VLOOKUP(C1543,parametros!$A$11:$E$15,5,0),""))</f>
        <v/>
      </c>
      <c r="F1543" s="79" t="str">
        <f t="shared" si="122"/>
        <v/>
      </c>
      <c r="G1543" s="101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8"/>
      <c r="U1543" s="218" t="str">
        <f t="shared" si="126"/>
        <v/>
      </c>
      <c r="V1543" s="216" t="s">
        <v>47</v>
      </c>
      <c r="W1543" s="102" t="s">
        <v>167</v>
      </c>
      <c r="X1543" s="102" t="s">
        <v>168</v>
      </c>
      <c r="Y1543" s="103" t="s">
        <v>169</v>
      </c>
      <c r="Z1543" s="103" t="s">
        <v>170</v>
      </c>
      <c r="AA1543" s="103" t="s">
        <v>47</v>
      </c>
      <c r="AB1543" s="103" t="s">
        <v>171</v>
      </c>
      <c r="AC1543" s="104" t="s">
        <v>172</v>
      </c>
    </row>
    <row r="1544" spans="1:29" ht="25.5" customHeight="1" x14ac:dyDescent="0.35">
      <c r="A1544" s="188"/>
      <c r="B1544" s="190"/>
      <c r="C1544" s="99" t="str">
        <f>IF(B1544="","",IF(NOT(ISNUMBER(B1544)),"DATA_PC invalida",IF(AND(ISNUMBER(parametros!$C$2),ISNUMBER(parametros!$D$2),B1544&gt;=parametros!$C$2,B1544&lt;=parametros!$D$2),"C0",IF(AND(ISNUMBER(parametros!$C$3),ISNUMBER(parametros!$D$3),B1544&gt;=parametros!$C$3,B1544&lt;=parametros!$D$3),"C1",IF(AND(ISNUMBER(parametros!$C$4),ISNUMBER(parametros!$D$4),B1544&gt;=parametros!$C$4,B1544&lt;=parametros!$D$4),"C2",IF(AND(ISNUMBER(parametros!$C$5),ISNUMBER(parametros!$D$5),B1544&gt;=parametros!$C$5,B1544&lt;=parametros!$D$5),"C3",IF(AND(ISNUMBER(parametros!$C$6),ISNUMBER(parametros!$D$6),B1544&gt;=parametros!$C$6,B1544&lt;=parametros!$D$6),"C4","Fora dos ciclos")))))))</f>
        <v/>
      </c>
      <c r="D1544" s="100"/>
      <c r="E1544" s="78" t="str">
        <f>IF(C1544="","",IFERROR(VLOOKUP(C1544,parametros!$A$11:$E$15,5,0),""))</f>
        <v/>
      </c>
      <c r="F1544" s="79" t="str">
        <f t="shared" si="122"/>
        <v/>
      </c>
      <c r="G1544" s="101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8"/>
      <c r="U1544" s="218" t="str">
        <f t="shared" si="126"/>
        <v/>
      </c>
      <c r="V1544" s="216" t="s">
        <v>47</v>
      </c>
      <c r="W1544" s="102" t="s">
        <v>167</v>
      </c>
      <c r="X1544" s="102" t="s">
        <v>168</v>
      </c>
      <c r="Y1544" s="103" t="s">
        <v>169</v>
      </c>
      <c r="Z1544" s="103" t="s">
        <v>170</v>
      </c>
      <c r="AA1544" s="103" t="s">
        <v>47</v>
      </c>
      <c r="AB1544" s="103" t="s">
        <v>171</v>
      </c>
      <c r="AC1544" s="104" t="s">
        <v>172</v>
      </c>
    </row>
    <row r="1545" spans="1:29" ht="25.5" customHeight="1" x14ac:dyDescent="0.35">
      <c r="A1545" s="188"/>
      <c r="B1545" s="190"/>
      <c r="C1545" s="99" t="str">
        <f>IF(B1545="","",IF(NOT(ISNUMBER(B1545)),"DATA_PC invalida",IF(AND(ISNUMBER(parametros!$C$2),ISNUMBER(parametros!$D$2),B1545&gt;=parametros!$C$2,B1545&lt;=parametros!$D$2),"C0",IF(AND(ISNUMBER(parametros!$C$3),ISNUMBER(parametros!$D$3),B1545&gt;=parametros!$C$3,B1545&lt;=parametros!$D$3),"C1",IF(AND(ISNUMBER(parametros!$C$4),ISNUMBER(parametros!$D$4),B1545&gt;=parametros!$C$4,B1545&lt;=parametros!$D$4),"C2",IF(AND(ISNUMBER(parametros!$C$5),ISNUMBER(parametros!$D$5),B1545&gt;=parametros!$C$5,B1545&lt;=parametros!$D$5),"C3",IF(AND(ISNUMBER(parametros!$C$6),ISNUMBER(parametros!$D$6),B1545&gt;=parametros!$C$6,B1545&lt;=parametros!$D$6),"C4","Fora dos ciclos")))))))</f>
        <v/>
      </c>
      <c r="D1545" s="100"/>
      <c r="E1545" s="78" t="str">
        <f>IF(C1545="","",IFERROR(VLOOKUP(C1545,parametros!$A$11:$E$15,5,0),""))</f>
        <v/>
      </c>
      <c r="F1545" s="79" t="str">
        <f t="shared" si="122"/>
        <v/>
      </c>
      <c r="G1545" s="101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8"/>
      <c r="U1545" s="218" t="str">
        <f t="shared" si="126"/>
        <v/>
      </c>
      <c r="V1545" s="216" t="s">
        <v>47</v>
      </c>
      <c r="W1545" s="102" t="s">
        <v>167</v>
      </c>
      <c r="X1545" s="102" t="s">
        <v>168</v>
      </c>
      <c r="Y1545" s="103" t="s">
        <v>169</v>
      </c>
      <c r="Z1545" s="103" t="s">
        <v>170</v>
      </c>
      <c r="AA1545" s="103" t="s">
        <v>47</v>
      </c>
      <c r="AB1545" s="103" t="s">
        <v>171</v>
      </c>
      <c r="AC1545" s="104" t="s">
        <v>172</v>
      </c>
    </row>
    <row r="1546" spans="1:29" ht="25.5" customHeight="1" x14ac:dyDescent="0.35">
      <c r="A1546" s="188"/>
      <c r="B1546" s="190"/>
      <c r="C1546" s="99" t="str">
        <f>IF(B1546="","",IF(NOT(ISNUMBER(B1546)),"DATA_PC invalida",IF(AND(ISNUMBER(parametros!$C$2),ISNUMBER(parametros!$D$2),B1546&gt;=parametros!$C$2,B1546&lt;=parametros!$D$2),"C0",IF(AND(ISNUMBER(parametros!$C$3),ISNUMBER(parametros!$D$3),B1546&gt;=parametros!$C$3,B1546&lt;=parametros!$D$3),"C1",IF(AND(ISNUMBER(parametros!$C$4),ISNUMBER(parametros!$D$4),B1546&gt;=parametros!$C$4,B1546&lt;=parametros!$D$4),"C2",IF(AND(ISNUMBER(parametros!$C$5),ISNUMBER(parametros!$D$5),B1546&gt;=parametros!$C$5,B1546&lt;=parametros!$D$5),"C3",IF(AND(ISNUMBER(parametros!$C$6),ISNUMBER(parametros!$D$6),B1546&gt;=parametros!$C$6,B1546&lt;=parametros!$D$6),"C4","Fora dos ciclos")))))))</f>
        <v/>
      </c>
      <c r="D1546" s="100"/>
      <c r="E1546" s="78" t="str">
        <f>IF(C1546="","",IFERROR(VLOOKUP(C1546,parametros!$A$11:$E$15,5,0),""))</f>
        <v/>
      </c>
      <c r="F1546" s="79" t="str">
        <f t="shared" si="122"/>
        <v/>
      </c>
      <c r="G1546" s="101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8"/>
      <c r="U1546" s="218" t="str">
        <f t="shared" si="126"/>
        <v/>
      </c>
      <c r="V1546" s="216" t="s">
        <v>47</v>
      </c>
      <c r="W1546" s="102" t="s">
        <v>167</v>
      </c>
      <c r="X1546" s="102" t="s">
        <v>168</v>
      </c>
      <c r="Y1546" s="103" t="s">
        <v>169</v>
      </c>
      <c r="Z1546" s="103" t="s">
        <v>170</v>
      </c>
      <c r="AA1546" s="103" t="s">
        <v>47</v>
      </c>
      <c r="AB1546" s="103" t="s">
        <v>171</v>
      </c>
      <c r="AC1546" s="104" t="s">
        <v>172</v>
      </c>
    </row>
    <row r="1547" spans="1:29" ht="25.5" customHeight="1" x14ac:dyDescent="0.35">
      <c r="A1547" s="188"/>
      <c r="B1547" s="190"/>
      <c r="C1547" s="99" t="str">
        <f>IF(B1547="","",IF(NOT(ISNUMBER(B1547)),"DATA_PC invalida",IF(AND(ISNUMBER(parametros!$C$2),ISNUMBER(parametros!$D$2),B1547&gt;=parametros!$C$2,B1547&lt;=parametros!$D$2),"C0",IF(AND(ISNUMBER(parametros!$C$3),ISNUMBER(parametros!$D$3),B1547&gt;=parametros!$C$3,B1547&lt;=parametros!$D$3),"C1",IF(AND(ISNUMBER(parametros!$C$4),ISNUMBER(parametros!$D$4),B1547&gt;=parametros!$C$4,B1547&lt;=parametros!$D$4),"C2",IF(AND(ISNUMBER(parametros!$C$5),ISNUMBER(parametros!$D$5),B1547&gt;=parametros!$C$5,B1547&lt;=parametros!$D$5),"C3",IF(AND(ISNUMBER(parametros!$C$6),ISNUMBER(parametros!$D$6),B1547&gt;=parametros!$C$6,B1547&lt;=parametros!$D$6),"C4","Fora dos ciclos")))))))</f>
        <v/>
      </c>
      <c r="D1547" s="100"/>
      <c r="E1547" s="78" t="str">
        <f>IF(C1547="","",IFERROR(VLOOKUP(C1547,parametros!$A$11:$E$15,5,0),""))</f>
        <v/>
      </c>
      <c r="F1547" s="79" t="str">
        <f t="shared" si="122"/>
        <v/>
      </c>
      <c r="G1547" s="101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8"/>
      <c r="U1547" s="218" t="str">
        <f t="shared" si="126"/>
        <v/>
      </c>
      <c r="V1547" s="216" t="s">
        <v>47</v>
      </c>
      <c r="W1547" s="102" t="s">
        <v>167</v>
      </c>
      <c r="X1547" s="102" t="s">
        <v>168</v>
      </c>
      <c r="Y1547" s="103" t="s">
        <v>169</v>
      </c>
      <c r="Z1547" s="103" t="s">
        <v>170</v>
      </c>
      <c r="AA1547" s="103" t="s">
        <v>47</v>
      </c>
      <c r="AB1547" s="103" t="s">
        <v>171</v>
      </c>
      <c r="AC1547" s="104" t="s">
        <v>172</v>
      </c>
    </row>
    <row r="1548" spans="1:29" ht="25.5" customHeight="1" x14ac:dyDescent="0.35">
      <c r="A1548" s="188"/>
      <c r="B1548" s="190"/>
      <c r="C1548" s="99" t="str">
        <f>IF(B1548="","",IF(NOT(ISNUMBER(B1548)),"DATA_PC invalida",IF(AND(ISNUMBER(parametros!$C$2),ISNUMBER(parametros!$D$2),B1548&gt;=parametros!$C$2,B1548&lt;=parametros!$D$2),"C0",IF(AND(ISNUMBER(parametros!$C$3),ISNUMBER(parametros!$D$3),B1548&gt;=parametros!$C$3,B1548&lt;=parametros!$D$3),"C1",IF(AND(ISNUMBER(parametros!$C$4),ISNUMBER(parametros!$D$4),B1548&gt;=parametros!$C$4,B1548&lt;=parametros!$D$4),"C2",IF(AND(ISNUMBER(parametros!$C$5),ISNUMBER(parametros!$D$5),B1548&gt;=parametros!$C$5,B1548&lt;=parametros!$D$5),"C3",IF(AND(ISNUMBER(parametros!$C$6),ISNUMBER(parametros!$D$6),B1548&gt;=parametros!$C$6,B1548&lt;=parametros!$D$6),"C4","Fora dos ciclos")))))))</f>
        <v/>
      </c>
      <c r="D1548" s="100"/>
      <c r="E1548" s="78" t="str">
        <f>IF(C1548="","",IFERROR(VLOOKUP(C1548,parametros!$A$11:$E$15,5,0),""))</f>
        <v/>
      </c>
      <c r="F1548" s="79" t="str">
        <f t="shared" si="122"/>
        <v/>
      </c>
      <c r="G1548" s="101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8"/>
      <c r="U1548" s="218" t="str">
        <f t="shared" si="126"/>
        <v/>
      </c>
      <c r="V1548" s="216" t="s">
        <v>47</v>
      </c>
      <c r="W1548" s="102" t="s">
        <v>167</v>
      </c>
      <c r="X1548" s="102" t="s">
        <v>168</v>
      </c>
      <c r="Y1548" s="103" t="s">
        <v>169</v>
      </c>
      <c r="Z1548" s="103" t="s">
        <v>170</v>
      </c>
      <c r="AA1548" s="103" t="s">
        <v>47</v>
      </c>
      <c r="AB1548" s="103" t="s">
        <v>171</v>
      </c>
      <c r="AC1548" s="104" t="s">
        <v>172</v>
      </c>
    </row>
    <row r="1549" spans="1:29" ht="25.5" customHeight="1" x14ac:dyDescent="0.35">
      <c r="A1549" s="188"/>
      <c r="B1549" s="190"/>
      <c r="C1549" s="99" t="str">
        <f>IF(B1549="","",IF(NOT(ISNUMBER(B1549)),"DATA_PC invalida",IF(AND(ISNUMBER(parametros!$C$2),ISNUMBER(parametros!$D$2),B1549&gt;=parametros!$C$2,B1549&lt;=parametros!$D$2),"C0",IF(AND(ISNUMBER(parametros!$C$3),ISNUMBER(parametros!$D$3),B1549&gt;=parametros!$C$3,B1549&lt;=parametros!$D$3),"C1",IF(AND(ISNUMBER(parametros!$C$4),ISNUMBER(parametros!$D$4),B1549&gt;=parametros!$C$4,B1549&lt;=parametros!$D$4),"C2",IF(AND(ISNUMBER(parametros!$C$5),ISNUMBER(parametros!$D$5),B1549&gt;=parametros!$C$5,B1549&lt;=parametros!$D$5),"C3",IF(AND(ISNUMBER(parametros!$C$6),ISNUMBER(parametros!$D$6),B1549&gt;=parametros!$C$6,B1549&lt;=parametros!$D$6),"C4","Fora dos ciclos")))))))</f>
        <v/>
      </c>
      <c r="D1549" s="100"/>
      <c r="E1549" s="78" t="str">
        <f>IF(C1549="","",IFERROR(VLOOKUP(C1549,parametros!$A$11:$E$15,5,0),""))</f>
        <v/>
      </c>
      <c r="F1549" s="79" t="str">
        <f t="shared" si="122"/>
        <v/>
      </c>
      <c r="G1549" s="101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8"/>
      <c r="U1549" s="218" t="str">
        <f t="shared" si="126"/>
        <v/>
      </c>
      <c r="V1549" s="216" t="s">
        <v>47</v>
      </c>
      <c r="W1549" s="102" t="s">
        <v>167</v>
      </c>
      <c r="X1549" s="102" t="s">
        <v>168</v>
      </c>
      <c r="Y1549" s="103" t="s">
        <v>169</v>
      </c>
      <c r="Z1549" s="103" t="s">
        <v>170</v>
      </c>
      <c r="AA1549" s="103" t="s">
        <v>47</v>
      </c>
      <c r="AB1549" s="103" t="s">
        <v>171</v>
      </c>
      <c r="AC1549" s="104" t="s">
        <v>172</v>
      </c>
    </row>
    <row r="1550" spans="1:29" ht="25.5" customHeight="1" x14ac:dyDescent="0.35">
      <c r="A1550" s="188"/>
      <c r="B1550" s="190"/>
      <c r="C1550" s="99" t="str">
        <f>IF(B1550="","",IF(NOT(ISNUMBER(B1550)),"DATA_PC invalida",IF(AND(ISNUMBER(parametros!$C$2),ISNUMBER(parametros!$D$2),B1550&gt;=parametros!$C$2,B1550&lt;=parametros!$D$2),"C0",IF(AND(ISNUMBER(parametros!$C$3),ISNUMBER(parametros!$D$3),B1550&gt;=parametros!$C$3,B1550&lt;=parametros!$D$3),"C1",IF(AND(ISNUMBER(parametros!$C$4),ISNUMBER(parametros!$D$4),B1550&gt;=parametros!$C$4,B1550&lt;=parametros!$D$4),"C2",IF(AND(ISNUMBER(parametros!$C$5),ISNUMBER(parametros!$D$5),B1550&gt;=parametros!$C$5,B1550&lt;=parametros!$D$5),"C3",IF(AND(ISNUMBER(parametros!$C$6),ISNUMBER(parametros!$D$6),B1550&gt;=parametros!$C$6,B1550&lt;=parametros!$D$6),"C4","Fora dos ciclos")))))))</f>
        <v/>
      </c>
      <c r="D1550" s="100"/>
      <c r="E1550" s="78" t="str">
        <f>IF(C1550="","",IFERROR(VLOOKUP(C1550,parametros!$A$11:$E$15,5,0),""))</f>
        <v/>
      </c>
      <c r="F1550" s="79" t="str">
        <f t="shared" si="122"/>
        <v/>
      </c>
      <c r="G1550" s="101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8"/>
      <c r="U1550" s="218" t="str">
        <f t="shared" si="126"/>
        <v/>
      </c>
      <c r="V1550" s="216" t="s">
        <v>47</v>
      </c>
      <c r="W1550" s="102" t="s">
        <v>167</v>
      </c>
      <c r="X1550" s="102" t="s">
        <v>168</v>
      </c>
      <c r="Y1550" s="103" t="s">
        <v>169</v>
      </c>
      <c r="Z1550" s="103" t="s">
        <v>170</v>
      </c>
      <c r="AA1550" s="103" t="s">
        <v>47</v>
      </c>
      <c r="AB1550" s="103" t="s">
        <v>171</v>
      </c>
      <c r="AC1550" s="104" t="s">
        <v>172</v>
      </c>
    </row>
    <row r="1551" spans="1:29" ht="25.5" customHeight="1" x14ac:dyDescent="0.35">
      <c r="A1551" s="188"/>
      <c r="B1551" s="190"/>
      <c r="C1551" s="99" t="str">
        <f>IF(B1551="","",IF(NOT(ISNUMBER(B1551)),"DATA_PC invalida",IF(AND(ISNUMBER(parametros!$C$2),ISNUMBER(parametros!$D$2),B1551&gt;=parametros!$C$2,B1551&lt;=parametros!$D$2),"C0",IF(AND(ISNUMBER(parametros!$C$3),ISNUMBER(parametros!$D$3),B1551&gt;=parametros!$C$3,B1551&lt;=parametros!$D$3),"C1",IF(AND(ISNUMBER(parametros!$C$4),ISNUMBER(parametros!$D$4),B1551&gt;=parametros!$C$4,B1551&lt;=parametros!$D$4),"C2",IF(AND(ISNUMBER(parametros!$C$5),ISNUMBER(parametros!$D$5),B1551&gt;=parametros!$C$5,B1551&lt;=parametros!$D$5),"C3",IF(AND(ISNUMBER(parametros!$C$6),ISNUMBER(parametros!$D$6),B1551&gt;=parametros!$C$6,B1551&lt;=parametros!$D$6),"C4","Fora dos ciclos")))))))</f>
        <v/>
      </c>
      <c r="D1551" s="100"/>
      <c r="E1551" s="78" t="str">
        <f>IF(C1551="","",IFERROR(VLOOKUP(C1551,parametros!$A$11:$E$15,5,0),""))</f>
        <v/>
      </c>
      <c r="F1551" s="79" t="str">
        <f t="shared" si="122"/>
        <v/>
      </c>
      <c r="G1551" s="101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8"/>
      <c r="U1551" s="218" t="str">
        <f t="shared" si="126"/>
        <v/>
      </c>
      <c r="V1551" s="216" t="s">
        <v>47</v>
      </c>
      <c r="W1551" s="102" t="s">
        <v>167</v>
      </c>
      <c r="X1551" s="102" t="s">
        <v>168</v>
      </c>
      <c r="Y1551" s="103" t="s">
        <v>169</v>
      </c>
      <c r="Z1551" s="103" t="s">
        <v>170</v>
      </c>
      <c r="AA1551" s="103" t="s">
        <v>47</v>
      </c>
      <c r="AB1551" s="103" t="s">
        <v>171</v>
      </c>
      <c r="AC1551" s="104" t="s">
        <v>172</v>
      </c>
    </row>
    <row r="1552" spans="1:29" ht="25.5" customHeight="1" x14ac:dyDescent="0.35">
      <c r="A1552" s="188"/>
      <c r="B1552" s="190"/>
      <c r="C1552" s="99" t="str">
        <f>IF(B1552="","",IF(NOT(ISNUMBER(B1552)),"DATA_PC invalida",IF(AND(ISNUMBER(parametros!$C$2),ISNUMBER(parametros!$D$2),B1552&gt;=parametros!$C$2,B1552&lt;=parametros!$D$2),"C0",IF(AND(ISNUMBER(parametros!$C$3),ISNUMBER(parametros!$D$3),B1552&gt;=parametros!$C$3,B1552&lt;=parametros!$D$3),"C1",IF(AND(ISNUMBER(parametros!$C$4),ISNUMBER(parametros!$D$4),B1552&gt;=parametros!$C$4,B1552&lt;=parametros!$D$4),"C2",IF(AND(ISNUMBER(parametros!$C$5),ISNUMBER(parametros!$D$5),B1552&gt;=parametros!$C$5,B1552&lt;=parametros!$D$5),"C3",IF(AND(ISNUMBER(parametros!$C$6),ISNUMBER(parametros!$D$6),B1552&gt;=parametros!$C$6,B1552&lt;=parametros!$D$6),"C4","Fora dos ciclos")))))))</f>
        <v/>
      </c>
      <c r="D1552" s="100"/>
      <c r="E1552" s="78" t="str">
        <f>IF(C1552="","",IFERROR(VLOOKUP(C1552,parametros!$A$11:$E$15,5,0),""))</f>
        <v/>
      </c>
      <c r="F1552" s="79" t="str">
        <f t="shared" si="122"/>
        <v/>
      </c>
      <c r="G1552" s="101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8"/>
      <c r="U1552" s="218" t="str">
        <f t="shared" si="126"/>
        <v/>
      </c>
      <c r="V1552" s="216" t="s">
        <v>47</v>
      </c>
      <c r="W1552" s="102" t="s">
        <v>167</v>
      </c>
      <c r="X1552" s="102" t="s">
        <v>168</v>
      </c>
      <c r="Y1552" s="103" t="s">
        <v>169</v>
      </c>
      <c r="Z1552" s="103" t="s">
        <v>170</v>
      </c>
      <c r="AA1552" s="103" t="s">
        <v>47</v>
      </c>
      <c r="AB1552" s="103" t="s">
        <v>171</v>
      </c>
      <c r="AC1552" s="104" t="s">
        <v>172</v>
      </c>
    </row>
    <row r="1553" spans="1:29" ht="25.5" customHeight="1" x14ac:dyDescent="0.35">
      <c r="A1553" s="188"/>
      <c r="B1553" s="190"/>
      <c r="C1553" s="99" t="str">
        <f>IF(B1553="","",IF(NOT(ISNUMBER(B1553)),"DATA_PC invalida",IF(AND(ISNUMBER(parametros!$C$2),ISNUMBER(parametros!$D$2),B1553&gt;=parametros!$C$2,B1553&lt;=parametros!$D$2),"C0",IF(AND(ISNUMBER(parametros!$C$3),ISNUMBER(parametros!$D$3),B1553&gt;=parametros!$C$3,B1553&lt;=parametros!$D$3),"C1",IF(AND(ISNUMBER(parametros!$C$4),ISNUMBER(parametros!$D$4),B1553&gt;=parametros!$C$4,B1553&lt;=parametros!$D$4),"C2",IF(AND(ISNUMBER(parametros!$C$5),ISNUMBER(parametros!$D$5),B1553&gt;=parametros!$C$5,B1553&lt;=parametros!$D$5),"C3",IF(AND(ISNUMBER(parametros!$C$6),ISNUMBER(parametros!$D$6),B1553&gt;=parametros!$C$6,B1553&lt;=parametros!$D$6),"C4","Fora dos ciclos")))))))</f>
        <v/>
      </c>
      <c r="D1553" s="100"/>
      <c r="E1553" s="78" t="str">
        <f>IF(C1553="","",IFERROR(VLOOKUP(C1553,parametros!$A$11:$E$15,5,0),""))</f>
        <v/>
      </c>
      <c r="F1553" s="79" t="str">
        <f t="shared" si="122"/>
        <v/>
      </c>
      <c r="G1553" s="101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8"/>
      <c r="U1553" s="218" t="str">
        <f t="shared" si="126"/>
        <v/>
      </c>
      <c r="V1553" s="216" t="s">
        <v>47</v>
      </c>
      <c r="W1553" s="102" t="s">
        <v>167</v>
      </c>
      <c r="X1553" s="102" t="s">
        <v>168</v>
      </c>
      <c r="Y1553" s="103" t="s">
        <v>169</v>
      </c>
      <c r="Z1553" s="103" t="s">
        <v>170</v>
      </c>
      <c r="AA1553" s="103" t="s">
        <v>47</v>
      </c>
      <c r="AB1553" s="103" t="s">
        <v>171</v>
      </c>
      <c r="AC1553" s="104" t="s">
        <v>172</v>
      </c>
    </row>
    <row r="1554" spans="1:29" ht="25.5" customHeight="1" x14ac:dyDescent="0.35">
      <c r="A1554" s="188"/>
      <c r="B1554" s="190"/>
      <c r="C1554" s="99" t="str">
        <f>IF(B1554="","",IF(NOT(ISNUMBER(B1554)),"DATA_PC invalida",IF(AND(ISNUMBER(parametros!$C$2),ISNUMBER(parametros!$D$2),B1554&gt;=parametros!$C$2,B1554&lt;=parametros!$D$2),"C0",IF(AND(ISNUMBER(parametros!$C$3),ISNUMBER(parametros!$D$3),B1554&gt;=parametros!$C$3,B1554&lt;=parametros!$D$3),"C1",IF(AND(ISNUMBER(parametros!$C$4),ISNUMBER(parametros!$D$4),B1554&gt;=parametros!$C$4,B1554&lt;=parametros!$D$4),"C2",IF(AND(ISNUMBER(parametros!$C$5),ISNUMBER(parametros!$D$5),B1554&gt;=parametros!$C$5,B1554&lt;=parametros!$D$5),"C3",IF(AND(ISNUMBER(parametros!$C$6),ISNUMBER(parametros!$D$6),B1554&gt;=parametros!$C$6,B1554&lt;=parametros!$D$6),"C4","Fora dos ciclos")))))))</f>
        <v/>
      </c>
      <c r="D1554" s="100"/>
      <c r="E1554" s="78" t="str">
        <f>IF(C1554="","",IFERROR(VLOOKUP(C1554,parametros!$A$11:$E$15,5,0),""))</f>
        <v/>
      </c>
      <c r="F1554" s="79" t="str">
        <f t="shared" si="122"/>
        <v/>
      </c>
      <c r="G1554" s="101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8"/>
      <c r="U1554" s="218" t="str">
        <f t="shared" si="126"/>
        <v/>
      </c>
      <c r="V1554" s="216" t="s">
        <v>47</v>
      </c>
      <c r="W1554" s="102" t="s">
        <v>167</v>
      </c>
      <c r="X1554" s="102" t="s">
        <v>168</v>
      </c>
      <c r="Y1554" s="103" t="s">
        <v>169</v>
      </c>
      <c r="Z1554" s="103" t="s">
        <v>170</v>
      </c>
      <c r="AA1554" s="103" t="s">
        <v>47</v>
      </c>
      <c r="AB1554" s="103" t="s">
        <v>171</v>
      </c>
      <c r="AC1554" s="104" t="s">
        <v>172</v>
      </c>
    </row>
    <row r="1555" spans="1:29" ht="25.5" customHeight="1" x14ac:dyDescent="0.35">
      <c r="A1555" s="188"/>
      <c r="B1555" s="190"/>
      <c r="C1555" s="99" t="str">
        <f>IF(B1555="","",IF(NOT(ISNUMBER(B1555)),"DATA_PC invalida",IF(AND(ISNUMBER(parametros!$C$2),ISNUMBER(parametros!$D$2),B1555&gt;=parametros!$C$2,B1555&lt;=parametros!$D$2),"C0",IF(AND(ISNUMBER(parametros!$C$3),ISNUMBER(parametros!$D$3),B1555&gt;=parametros!$C$3,B1555&lt;=parametros!$D$3),"C1",IF(AND(ISNUMBER(parametros!$C$4),ISNUMBER(parametros!$D$4),B1555&gt;=parametros!$C$4,B1555&lt;=parametros!$D$4),"C2",IF(AND(ISNUMBER(parametros!$C$5),ISNUMBER(parametros!$D$5),B1555&gt;=parametros!$C$5,B1555&lt;=parametros!$D$5),"C3",IF(AND(ISNUMBER(parametros!$C$6),ISNUMBER(parametros!$D$6),B1555&gt;=parametros!$C$6,B1555&lt;=parametros!$D$6),"C4","Fora dos ciclos")))))))</f>
        <v/>
      </c>
      <c r="D1555" s="100"/>
      <c r="E1555" s="78" t="str">
        <f>IF(C1555="","",IFERROR(VLOOKUP(C1555,parametros!$A$11:$E$15,5,0),""))</f>
        <v/>
      </c>
      <c r="F1555" s="79" t="str">
        <f t="shared" si="122"/>
        <v/>
      </c>
      <c r="G1555" s="101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8"/>
      <c r="U1555" s="218" t="str">
        <f t="shared" si="126"/>
        <v/>
      </c>
      <c r="V1555" s="216" t="s">
        <v>47</v>
      </c>
      <c r="W1555" s="102" t="s">
        <v>167</v>
      </c>
      <c r="X1555" s="102" t="s">
        <v>168</v>
      </c>
      <c r="Y1555" s="103" t="s">
        <v>169</v>
      </c>
      <c r="Z1555" s="103" t="s">
        <v>170</v>
      </c>
      <c r="AA1555" s="103" t="s">
        <v>47</v>
      </c>
      <c r="AB1555" s="103" t="s">
        <v>171</v>
      </c>
      <c r="AC1555" s="104" t="s">
        <v>172</v>
      </c>
    </row>
    <row r="1556" spans="1:29" ht="25.5" customHeight="1" x14ac:dyDescent="0.35">
      <c r="A1556" s="188"/>
      <c r="B1556" s="190"/>
      <c r="C1556" s="99" t="str">
        <f>IF(B1556="","",IF(NOT(ISNUMBER(B1556)),"DATA_PC invalida",IF(AND(ISNUMBER(parametros!$C$2),ISNUMBER(parametros!$D$2),B1556&gt;=parametros!$C$2,B1556&lt;=parametros!$D$2),"C0",IF(AND(ISNUMBER(parametros!$C$3),ISNUMBER(parametros!$D$3),B1556&gt;=parametros!$C$3,B1556&lt;=parametros!$D$3),"C1",IF(AND(ISNUMBER(parametros!$C$4),ISNUMBER(parametros!$D$4),B1556&gt;=parametros!$C$4,B1556&lt;=parametros!$D$4),"C2",IF(AND(ISNUMBER(parametros!$C$5),ISNUMBER(parametros!$D$5),B1556&gt;=parametros!$C$5,B1556&lt;=parametros!$D$5),"C3",IF(AND(ISNUMBER(parametros!$C$6),ISNUMBER(parametros!$D$6),B1556&gt;=parametros!$C$6,B1556&lt;=parametros!$D$6),"C4","Fora dos ciclos")))))))</f>
        <v/>
      </c>
      <c r="D1556" s="100"/>
      <c r="E1556" s="78" t="str">
        <f>IF(C1556="","",IFERROR(VLOOKUP(C1556,parametros!$A$11:$E$15,5,0),""))</f>
        <v/>
      </c>
      <c r="F1556" s="79" t="str">
        <f t="shared" si="122"/>
        <v/>
      </c>
      <c r="G1556" s="101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8"/>
      <c r="U1556" s="218" t="str">
        <f t="shared" si="126"/>
        <v/>
      </c>
      <c r="V1556" s="216" t="s">
        <v>47</v>
      </c>
      <c r="W1556" s="102" t="s">
        <v>167</v>
      </c>
      <c r="X1556" s="102" t="s">
        <v>168</v>
      </c>
      <c r="Y1556" s="103" t="s">
        <v>169</v>
      </c>
      <c r="Z1556" s="103" t="s">
        <v>170</v>
      </c>
      <c r="AA1556" s="103" t="s">
        <v>47</v>
      </c>
      <c r="AB1556" s="103" t="s">
        <v>171</v>
      </c>
      <c r="AC1556" s="104" t="s">
        <v>172</v>
      </c>
    </row>
    <row r="1557" spans="1:29" ht="25.5" customHeight="1" x14ac:dyDescent="0.35">
      <c r="A1557" s="188"/>
      <c r="B1557" s="190"/>
      <c r="C1557" s="99" t="str">
        <f>IF(B1557="","",IF(NOT(ISNUMBER(B1557)),"DATA_PC invalida",IF(AND(ISNUMBER(parametros!$C$2),ISNUMBER(parametros!$D$2),B1557&gt;=parametros!$C$2,B1557&lt;=parametros!$D$2),"C0",IF(AND(ISNUMBER(parametros!$C$3),ISNUMBER(parametros!$D$3),B1557&gt;=parametros!$C$3,B1557&lt;=parametros!$D$3),"C1",IF(AND(ISNUMBER(parametros!$C$4),ISNUMBER(parametros!$D$4),B1557&gt;=parametros!$C$4,B1557&lt;=parametros!$D$4),"C2",IF(AND(ISNUMBER(parametros!$C$5),ISNUMBER(parametros!$D$5),B1557&gt;=parametros!$C$5,B1557&lt;=parametros!$D$5),"C3",IF(AND(ISNUMBER(parametros!$C$6),ISNUMBER(parametros!$D$6),B1557&gt;=parametros!$C$6,B1557&lt;=parametros!$D$6),"C4","Fora dos ciclos")))))))</f>
        <v/>
      </c>
      <c r="D1557" s="100"/>
      <c r="E1557" s="78" t="str">
        <f>IF(C1557="","",IFERROR(VLOOKUP(C1557,parametros!$A$11:$E$15,5,0),""))</f>
        <v/>
      </c>
      <c r="F1557" s="79" t="str">
        <f t="shared" si="122"/>
        <v/>
      </c>
      <c r="G1557" s="101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8"/>
      <c r="U1557" s="218" t="str">
        <f t="shared" si="126"/>
        <v/>
      </c>
      <c r="V1557" s="216" t="s">
        <v>47</v>
      </c>
      <c r="W1557" s="102" t="s">
        <v>167</v>
      </c>
      <c r="X1557" s="102" t="s">
        <v>168</v>
      </c>
      <c r="Y1557" s="103" t="s">
        <v>169</v>
      </c>
      <c r="Z1557" s="103" t="s">
        <v>170</v>
      </c>
      <c r="AA1557" s="103" t="s">
        <v>47</v>
      </c>
      <c r="AB1557" s="103" t="s">
        <v>171</v>
      </c>
      <c r="AC1557" s="104" t="s">
        <v>172</v>
      </c>
    </row>
    <row r="1558" spans="1:29" ht="25.5" customHeight="1" x14ac:dyDescent="0.35">
      <c r="A1558" s="188"/>
      <c r="B1558" s="190"/>
      <c r="C1558" s="99" t="str">
        <f>IF(B1558="","",IF(NOT(ISNUMBER(B1558)),"DATA_PC invalida",IF(AND(ISNUMBER(parametros!$C$2),ISNUMBER(parametros!$D$2),B1558&gt;=parametros!$C$2,B1558&lt;=parametros!$D$2),"C0",IF(AND(ISNUMBER(parametros!$C$3),ISNUMBER(parametros!$D$3),B1558&gt;=parametros!$C$3,B1558&lt;=parametros!$D$3),"C1",IF(AND(ISNUMBER(parametros!$C$4),ISNUMBER(parametros!$D$4),B1558&gt;=parametros!$C$4,B1558&lt;=parametros!$D$4),"C2",IF(AND(ISNUMBER(parametros!$C$5),ISNUMBER(parametros!$D$5),B1558&gt;=parametros!$C$5,B1558&lt;=parametros!$D$5),"C3",IF(AND(ISNUMBER(parametros!$C$6),ISNUMBER(parametros!$D$6),B1558&gt;=parametros!$C$6,B1558&lt;=parametros!$D$6),"C4","Fora dos ciclos")))))))</f>
        <v/>
      </c>
      <c r="D1558" s="100"/>
      <c r="E1558" s="78" t="str">
        <f>IF(C1558="","",IFERROR(VLOOKUP(C1558,parametros!$A$11:$E$15,5,0),""))</f>
        <v/>
      </c>
      <c r="F1558" s="79" t="str">
        <f t="shared" si="122"/>
        <v/>
      </c>
      <c r="G1558" s="101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8"/>
      <c r="U1558" s="218" t="str">
        <f t="shared" si="126"/>
        <v/>
      </c>
      <c r="V1558" s="216" t="s">
        <v>47</v>
      </c>
      <c r="W1558" s="102" t="s">
        <v>167</v>
      </c>
      <c r="X1558" s="102" t="s">
        <v>168</v>
      </c>
      <c r="Y1558" s="103" t="s">
        <v>169</v>
      </c>
      <c r="Z1558" s="103" t="s">
        <v>170</v>
      </c>
      <c r="AA1558" s="103" t="s">
        <v>47</v>
      </c>
      <c r="AB1558" s="103" t="s">
        <v>171</v>
      </c>
      <c r="AC1558" s="104" t="s">
        <v>172</v>
      </c>
    </row>
    <row r="1559" spans="1:29" ht="25.5" customHeight="1" x14ac:dyDescent="0.35">
      <c r="A1559" s="188"/>
      <c r="B1559" s="190"/>
      <c r="C1559" s="99" t="str">
        <f>IF(B1559="","",IF(NOT(ISNUMBER(B1559)),"DATA_PC invalida",IF(AND(ISNUMBER(parametros!$C$2),ISNUMBER(parametros!$D$2),B1559&gt;=parametros!$C$2,B1559&lt;=parametros!$D$2),"C0",IF(AND(ISNUMBER(parametros!$C$3),ISNUMBER(parametros!$D$3),B1559&gt;=parametros!$C$3,B1559&lt;=parametros!$D$3),"C1",IF(AND(ISNUMBER(parametros!$C$4),ISNUMBER(parametros!$D$4),B1559&gt;=parametros!$C$4,B1559&lt;=parametros!$D$4),"C2",IF(AND(ISNUMBER(parametros!$C$5),ISNUMBER(parametros!$D$5),B1559&gt;=parametros!$C$5,B1559&lt;=parametros!$D$5),"C3",IF(AND(ISNUMBER(parametros!$C$6),ISNUMBER(parametros!$D$6),B1559&gt;=parametros!$C$6,B1559&lt;=parametros!$D$6),"C4","Fora dos ciclos")))))))</f>
        <v/>
      </c>
      <c r="D1559" s="100"/>
      <c r="E1559" s="78" t="str">
        <f>IF(C1559="","",IFERROR(VLOOKUP(C1559,parametros!$A$11:$E$15,5,0),""))</f>
        <v/>
      </c>
      <c r="F1559" s="79" t="str">
        <f t="shared" si="122"/>
        <v/>
      </c>
      <c r="G1559" s="101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8"/>
      <c r="U1559" s="218" t="str">
        <f t="shared" si="126"/>
        <v/>
      </c>
      <c r="V1559" s="216" t="s">
        <v>47</v>
      </c>
      <c r="W1559" s="102" t="s">
        <v>167</v>
      </c>
      <c r="X1559" s="102" t="s">
        <v>168</v>
      </c>
      <c r="Y1559" s="103" t="s">
        <v>169</v>
      </c>
      <c r="Z1559" s="103" t="s">
        <v>170</v>
      </c>
      <c r="AA1559" s="103" t="s">
        <v>47</v>
      </c>
      <c r="AB1559" s="103" t="s">
        <v>171</v>
      </c>
      <c r="AC1559" s="104" t="s">
        <v>172</v>
      </c>
    </row>
    <row r="1560" spans="1:29" ht="25.5" customHeight="1" x14ac:dyDescent="0.35">
      <c r="A1560" s="188"/>
      <c r="B1560" s="190"/>
      <c r="C1560" s="99" t="str">
        <f>IF(B1560="","",IF(NOT(ISNUMBER(B1560)),"DATA_PC invalida",IF(AND(ISNUMBER(parametros!$C$2),ISNUMBER(parametros!$D$2),B1560&gt;=parametros!$C$2,B1560&lt;=parametros!$D$2),"C0",IF(AND(ISNUMBER(parametros!$C$3),ISNUMBER(parametros!$D$3),B1560&gt;=parametros!$C$3,B1560&lt;=parametros!$D$3),"C1",IF(AND(ISNUMBER(parametros!$C$4),ISNUMBER(parametros!$D$4),B1560&gt;=parametros!$C$4,B1560&lt;=parametros!$D$4),"C2",IF(AND(ISNUMBER(parametros!$C$5),ISNUMBER(parametros!$D$5),B1560&gt;=parametros!$C$5,B1560&lt;=parametros!$D$5),"C3",IF(AND(ISNUMBER(parametros!$C$6),ISNUMBER(parametros!$D$6),B1560&gt;=parametros!$C$6,B1560&lt;=parametros!$D$6),"C4","Fora dos ciclos")))))))</f>
        <v/>
      </c>
      <c r="D1560" s="100"/>
      <c r="E1560" s="78" t="str">
        <f>IF(C1560="","",IFERROR(VLOOKUP(C1560,parametros!$A$11:$E$15,5,0),""))</f>
        <v/>
      </c>
      <c r="F1560" s="79" t="str">
        <f t="shared" si="122"/>
        <v/>
      </c>
      <c r="G1560" s="101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8"/>
      <c r="U1560" s="218" t="str">
        <f t="shared" si="126"/>
        <v/>
      </c>
      <c r="V1560" s="216" t="s">
        <v>47</v>
      </c>
      <c r="W1560" s="102" t="s">
        <v>167</v>
      </c>
      <c r="X1560" s="102" t="s">
        <v>168</v>
      </c>
      <c r="Y1560" s="103" t="s">
        <v>169</v>
      </c>
      <c r="Z1560" s="103" t="s">
        <v>170</v>
      </c>
      <c r="AA1560" s="103" t="s">
        <v>47</v>
      </c>
      <c r="AB1560" s="103" t="s">
        <v>171</v>
      </c>
      <c r="AC1560" s="104" t="s">
        <v>172</v>
      </c>
    </row>
    <row r="1561" spans="1:29" ht="25.5" customHeight="1" x14ac:dyDescent="0.35">
      <c r="A1561" s="188"/>
      <c r="B1561" s="190"/>
      <c r="C1561" s="99" t="str">
        <f>IF(B1561="","",IF(NOT(ISNUMBER(B1561)),"DATA_PC invalida",IF(AND(ISNUMBER(parametros!$C$2),ISNUMBER(parametros!$D$2),B1561&gt;=parametros!$C$2,B1561&lt;=parametros!$D$2),"C0",IF(AND(ISNUMBER(parametros!$C$3),ISNUMBER(parametros!$D$3),B1561&gt;=parametros!$C$3,B1561&lt;=parametros!$D$3),"C1",IF(AND(ISNUMBER(parametros!$C$4),ISNUMBER(parametros!$D$4),B1561&gt;=parametros!$C$4,B1561&lt;=parametros!$D$4),"C2",IF(AND(ISNUMBER(parametros!$C$5),ISNUMBER(parametros!$D$5),B1561&gt;=parametros!$C$5,B1561&lt;=parametros!$D$5),"C3",IF(AND(ISNUMBER(parametros!$C$6),ISNUMBER(parametros!$D$6),B1561&gt;=parametros!$C$6,B1561&lt;=parametros!$D$6),"C4","Fora dos ciclos")))))))</f>
        <v/>
      </c>
      <c r="D1561" s="100"/>
      <c r="E1561" s="78" t="str">
        <f>IF(C1561="","",IFERROR(VLOOKUP(C1561,parametros!$A$11:$E$15,5,0),""))</f>
        <v/>
      </c>
      <c r="F1561" s="79" t="str">
        <f t="shared" si="122"/>
        <v/>
      </c>
      <c r="G1561" s="101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8"/>
      <c r="U1561" s="218" t="str">
        <f t="shared" si="126"/>
        <v/>
      </c>
      <c r="V1561" s="216" t="s">
        <v>47</v>
      </c>
      <c r="W1561" s="102" t="s">
        <v>167</v>
      </c>
      <c r="X1561" s="102" t="s">
        <v>168</v>
      </c>
      <c r="Y1561" s="103" t="s">
        <v>169</v>
      </c>
      <c r="Z1561" s="103" t="s">
        <v>170</v>
      </c>
      <c r="AA1561" s="103" t="s">
        <v>47</v>
      </c>
      <c r="AB1561" s="103" t="s">
        <v>171</v>
      </c>
      <c r="AC1561" s="104" t="s">
        <v>172</v>
      </c>
    </row>
    <row r="1562" spans="1:29" ht="25.5" customHeight="1" x14ac:dyDescent="0.35">
      <c r="A1562" s="188"/>
      <c r="B1562" s="190"/>
      <c r="C1562" s="99" t="str">
        <f>IF(B1562="","",IF(NOT(ISNUMBER(B1562)),"DATA_PC invalida",IF(AND(ISNUMBER(parametros!$C$2),ISNUMBER(parametros!$D$2),B1562&gt;=parametros!$C$2,B1562&lt;=parametros!$D$2),"C0",IF(AND(ISNUMBER(parametros!$C$3),ISNUMBER(parametros!$D$3),B1562&gt;=parametros!$C$3,B1562&lt;=parametros!$D$3),"C1",IF(AND(ISNUMBER(parametros!$C$4),ISNUMBER(parametros!$D$4),B1562&gt;=parametros!$C$4,B1562&lt;=parametros!$D$4),"C2",IF(AND(ISNUMBER(parametros!$C$5),ISNUMBER(parametros!$D$5),B1562&gt;=parametros!$C$5,B1562&lt;=parametros!$D$5),"C3",IF(AND(ISNUMBER(parametros!$C$6),ISNUMBER(parametros!$D$6),B1562&gt;=parametros!$C$6,B1562&lt;=parametros!$D$6),"C4","Fora dos ciclos")))))))</f>
        <v/>
      </c>
      <c r="D1562" s="100"/>
      <c r="E1562" s="78" t="str">
        <f>IF(C1562="","",IFERROR(VLOOKUP(C1562,parametros!$A$11:$E$15,5,0),""))</f>
        <v/>
      </c>
      <c r="F1562" s="79" t="str">
        <f t="shared" si="122"/>
        <v/>
      </c>
      <c r="G1562" s="101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8"/>
      <c r="U1562" s="218" t="str">
        <f t="shared" si="126"/>
        <v/>
      </c>
      <c r="V1562" s="216" t="s">
        <v>47</v>
      </c>
      <c r="W1562" s="102" t="s">
        <v>167</v>
      </c>
      <c r="X1562" s="102" t="s">
        <v>168</v>
      </c>
      <c r="Y1562" s="103" t="s">
        <v>169</v>
      </c>
      <c r="Z1562" s="103" t="s">
        <v>170</v>
      </c>
      <c r="AA1562" s="103" t="s">
        <v>47</v>
      </c>
      <c r="AB1562" s="103" t="s">
        <v>171</v>
      </c>
      <c r="AC1562" s="104" t="s">
        <v>172</v>
      </c>
    </row>
    <row r="1563" spans="1:29" ht="25.5" customHeight="1" x14ac:dyDescent="0.35">
      <c r="A1563" s="188"/>
      <c r="B1563" s="190"/>
      <c r="C1563" s="99" t="str">
        <f>IF(B1563="","",IF(NOT(ISNUMBER(B1563)),"DATA_PC invalida",IF(AND(ISNUMBER(parametros!$C$2),ISNUMBER(parametros!$D$2),B1563&gt;=parametros!$C$2,B1563&lt;=parametros!$D$2),"C0",IF(AND(ISNUMBER(parametros!$C$3),ISNUMBER(parametros!$D$3),B1563&gt;=parametros!$C$3,B1563&lt;=parametros!$D$3),"C1",IF(AND(ISNUMBER(parametros!$C$4),ISNUMBER(parametros!$D$4),B1563&gt;=parametros!$C$4,B1563&lt;=parametros!$D$4),"C2",IF(AND(ISNUMBER(parametros!$C$5),ISNUMBER(parametros!$D$5),B1563&gt;=parametros!$C$5,B1563&lt;=parametros!$D$5),"C3",IF(AND(ISNUMBER(parametros!$C$6),ISNUMBER(parametros!$D$6),B1563&gt;=parametros!$C$6,B1563&lt;=parametros!$D$6),"C4","Fora dos ciclos")))))))</f>
        <v/>
      </c>
      <c r="D1563" s="100"/>
      <c r="E1563" s="78" t="str">
        <f>IF(C1563="","",IFERROR(VLOOKUP(C1563,parametros!$A$11:$E$15,5,0),""))</f>
        <v/>
      </c>
      <c r="F1563" s="79" t="str">
        <f t="shared" si="122"/>
        <v/>
      </c>
      <c r="G1563" s="101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8"/>
      <c r="U1563" s="218" t="str">
        <f t="shared" si="126"/>
        <v/>
      </c>
      <c r="V1563" s="216" t="s">
        <v>47</v>
      </c>
      <c r="W1563" s="102" t="s">
        <v>167</v>
      </c>
      <c r="X1563" s="102" t="s">
        <v>168</v>
      </c>
      <c r="Y1563" s="103" t="s">
        <v>169</v>
      </c>
      <c r="Z1563" s="103" t="s">
        <v>170</v>
      </c>
      <c r="AA1563" s="103" t="s">
        <v>47</v>
      </c>
      <c r="AB1563" s="103" t="s">
        <v>171</v>
      </c>
      <c r="AC1563" s="104" t="s">
        <v>172</v>
      </c>
    </row>
    <row r="1564" spans="1:29" ht="25.5" customHeight="1" x14ac:dyDescent="0.35">
      <c r="A1564" s="188"/>
      <c r="B1564" s="190"/>
      <c r="C1564" s="99" t="str">
        <f>IF(B1564="","",IF(NOT(ISNUMBER(B1564)),"DATA_PC invalida",IF(AND(ISNUMBER(parametros!$C$2),ISNUMBER(parametros!$D$2),B1564&gt;=parametros!$C$2,B1564&lt;=parametros!$D$2),"C0",IF(AND(ISNUMBER(parametros!$C$3),ISNUMBER(parametros!$D$3),B1564&gt;=parametros!$C$3,B1564&lt;=parametros!$D$3),"C1",IF(AND(ISNUMBER(parametros!$C$4),ISNUMBER(parametros!$D$4),B1564&gt;=parametros!$C$4,B1564&lt;=parametros!$D$4),"C2",IF(AND(ISNUMBER(parametros!$C$5),ISNUMBER(parametros!$D$5),B1564&gt;=parametros!$C$5,B1564&lt;=parametros!$D$5),"C3",IF(AND(ISNUMBER(parametros!$C$6),ISNUMBER(parametros!$D$6),B1564&gt;=parametros!$C$6,B1564&lt;=parametros!$D$6),"C4","Fora dos ciclos")))))))</f>
        <v/>
      </c>
      <c r="D1564" s="100"/>
      <c r="E1564" s="78" t="str">
        <f>IF(C1564="","",IFERROR(VLOOKUP(C1564,parametros!$A$11:$E$15,5,0),""))</f>
        <v/>
      </c>
      <c r="F1564" s="79" t="str">
        <f t="shared" si="122"/>
        <v/>
      </c>
      <c r="G1564" s="101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8"/>
      <c r="U1564" s="218" t="str">
        <f t="shared" si="126"/>
        <v/>
      </c>
      <c r="V1564" s="216" t="s">
        <v>47</v>
      </c>
      <c r="W1564" s="102" t="s">
        <v>167</v>
      </c>
      <c r="X1564" s="102" t="s">
        <v>168</v>
      </c>
      <c r="Y1564" s="103" t="s">
        <v>169</v>
      </c>
      <c r="Z1564" s="103" t="s">
        <v>170</v>
      </c>
      <c r="AA1564" s="103" t="s">
        <v>47</v>
      </c>
      <c r="AB1564" s="103" t="s">
        <v>171</v>
      </c>
      <c r="AC1564" s="104" t="s">
        <v>172</v>
      </c>
    </row>
    <row r="1565" spans="1:29" ht="25.5" customHeight="1" x14ac:dyDescent="0.35">
      <c r="A1565" s="188"/>
      <c r="B1565" s="190"/>
      <c r="C1565" s="99" t="str">
        <f>IF(B1565="","",IF(NOT(ISNUMBER(B1565)),"DATA_PC invalida",IF(AND(ISNUMBER(parametros!$C$2),ISNUMBER(parametros!$D$2),B1565&gt;=parametros!$C$2,B1565&lt;=parametros!$D$2),"C0",IF(AND(ISNUMBER(parametros!$C$3),ISNUMBER(parametros!$D$3),B1565&gt;=parametros!$C$3,B1565&lt;=parametros!$D$3),"C1",IF(AND(ISNUMBER(parametros!$C$4),ISNUMBER(parametros!$D$4),B1565&gt;=parametros!$C$4,B1565&lt;=parametros!$D$4),"C2",IF(AND(ISNUMBER(parametros!$C$5),ISNUMBER(parametros!$D$5),B1565&gt;=parametros!$C$5,B1565&lt;=parametros!$D$5),"C3",IF(AND(ISNUMBER(parametros!$C$6),ISNUMBER(parametros!$D$6),B1565&gt;=parametros!$C$6,B1565&lt;=parametros!$D$6),"C4","Fora dos ciclos")))))))</f>
        <v/>
      </c>
      <c r="D1565" s="100"/>
      <c r="E1565" s="78" t="str">
        <f>IF(C1565="","",IFERROR(VLOOKUP(C1565,parametros!$A$11:$E$15,5,0),""))</f>
        <v/>
      </c>
      <c r="F1565" s="79" t="str">
        <f t="shared" si="122"/>
        <v/>
      </c>
      <c r="G1565" s="101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8"/>
      <c r="U1565" s="218" t="str">
        <f t="shared" si="126"/>
        <v/>
      </c>
      <c r="V1565" s="216" t="s">
        <v>47</v>
      </c>
      <c r="W1565" s="102" t="s">
        <v>167</v>
      </c>
      <c r="X1565" s="102" t="s">
        <v>168</v>
      </c>
      <c r="Y1565" s="103" t="s">
        <v>169</v>
      </c>
      <c r="Z1565" s="103" t="s">
        <v>170</v>
      </c>
      <c r="AA1565" s="103" t="s">
        <v>47</v>
      </c>
      <c r="AB1565" s="103" t="s">
        <v>171</v>
      </c>
      <c r="AC1565" s="104" t="s">
        <v>172</v>
      </c>
    </row>
    <row r="1566" spans="1:29" ht="25.5" customHeight="1" x14ac:dyDescent="0.35">
      <c r="A1566" s="188"/>
      <c r="B1566" s="190"/>
      <c r="C1566" s="99" t="str">
        <f>IF(B1566="","",IF(NOT(ISNUMBER(B1566)),"DATA_PC invalida",IF(AND(ISNUMBER(parametros!$C$2),ISNUMBER(parametros!$D$2),B1566&gt;=parametros!$C$2,B1566&lt;=parametros!$D$2),"C0",IF(AND(ISNUMBER(parametros!$C$3),ISNUMBER(parametros!$D$3),B1566&gt;=parametros!$C$3,B1566&lt;=parametros!$D$3),"C1",IF(AND(ISNUMBER(parametros!$C$4),ISNUMBER(parametros!$D$4),B1566&gt;=parametros!$C$4,B1566&lt;=parametros!$D$4),"C2",IF(AND(ISNUMBER(parametros!$C$5),ISNUMBER(parametros!$D$5),B1566&gt;=parametros!$C$5,B1566&lt;=parametros!$D$5),"C3",IF(AND(ISNUMBER(parametros!$C$6),ISNUMBER(parametros!$D$6),B1566&gt;=parametros!$C$6,B1566&lt;=parametros!$D$6),"C4","Fora dos ciclos")))))))</f>
        <v/>
      </c>
      <c r="D1566" s="100"/>
      <c r="E1566" s="78" t="str">
        <f>IF(C1566="","",IFERROR(VLOOKUP(C1566,parametros!$A$11:$E$15,5,0),""))</f>
        <v/>
      </c>
      <c r="F1566" s="79" t="str">
        <f t="shared" si="122"/>
        <v/>
      </c>
      <c r="G1566" s="101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8"/>
      <c r="U1566" s="218" t="str">
        <f t="shared" si="126"/>
        <v/>
      </c>
      <c r="V1566" s="216" t="s">
        <v>47</v>
      </c>
      <c r="W1566" s="102" t="s">
        <v>167</v>
      </c>
      <c r="X1566" s="102" t="s">
        <v>168</v>
      </c>
      <c r="Y1566" s="103" t="s">
        <v>169</v>
      </c>
      <c r="Z1566" s="103" t="s">
        <v>170</v>
      </c>
      <c r="AA1566" s="103" t="s">
        <v>47</v>
      </c>
      <c r="AB1566" s="103" t="s">
        <v>171</v>
      </c>
      <c r="AC1566" s="104" t="s">
        <v>172</v>
      </c>
    </row>
    <row r="1567" spans="1:29" ht="25.5" customHeight="1" x14ac:dyDescent="0.35">
      <c r="A1567" s="188"/>
      <c r="B1567" s="190"/>
      <c r="C1567" s="99" t="str">
        <f>IF(B1567="","",IF(NOT(ISNUMBER(B1567)),"DATA_PC invalida",IF(AND(ISNUMBER(parametros!$C$2),ISNUMBER(parametros!$D$2),B1567&gt;=parametros!$C$2,B1567&lt;=parametros!$D$2),"C0",IF(AND(ISNUMBER(parametros!$C$3),ISNUMBER(parametros!$D$3),B1567&gt;=parametros!$C$3,B1567&lt;=parametros!$D$3),"C1",IF(AND(ISNUMBER(parametros!$C$4),ISNUMBER(parametros!$D$4),B1567&gt;=parametros!$C$4,B1567&lt;=parametros!$D$4),"C2",IF(AND(ISNUMBER(parametros!$C$5),ISNUMBER(parametros!$D$5),B1567&gt;=parametros!$C$5,B1567&lt;=parametros!$D$5),"C3",IF(AND(ISNUMBER(parametros!$C$6),ISNUMBER(parametros!$D$6),B1567&gt;=parametros!$C$6,B1567&lt;=parametros!$D$6),"C4","Fora dos ciclos")))))))</f>
        <v/>
      </c>
      <c r="D1567" s="100"/>
      <c r="E1567" s="78" t="str">
        <f>IF(C1567="","",IFERROR(VLOOKUP(C1567,parametros!$A$11:$E$15,5,0),""))</f>
        <v/>
      </c>
      <c r="F1567" s="79" t="str">
        <f t="shared" si="122"/>
        <v/>
      </c>
      <c r="G1567" s="101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8"/>
      <c r="U1567" s="218" t="str">
        <f t="shared" si="126"/>
        <v/>
      </c>
      <c r="V1567" s="216" t="s">
        <v>47</v>
      </c>
      <c r="W1567" s="102" t="s">
        <v>167</v>
      </c>
      <c r="X1567" s="102" t="s">
        <v>168</v>
      </c>
      <c r="Y1567" s="103" t="s">
        <v>169</v>
      </c>
      <c r="Z1567" s="103" t="s">
        <v>170</v>
      </c>
      <c r="AA1567" s="103" t="s">
        <v>47</v>
      </c>
      <c r="AB1567" s="103" t="s">
        <v>171</v>
      </c>
      <c r="AC1567" s="104" t="s">
        <v>172</v>
      </c>
    </row>
    <row r="1568" spans="1:29" ht="25.5" customHeight="1" x14ac:dyDescent="0.35">
      <c r="A1568" s="188"/>
      <c r="B1568" s="190"/>
      <c r="C1568" s="99" t="str">
        <f>IF(B1568="","",IF(NOT(ISNUMBER(B1568)),"DATA_PC invalida",IF(AND(ISNUMBER(parametros!$C$2),ISNUMBER(parametros!$D$2),B1568&gt;=parametros!$C$2,B1568&lt;=parametros!$D$2),"C0",IF(AND(ISNUMBER(parametros!$C$3),ISNUMBER(parametros!$D$3),B1568&gt;=parametros!$C$3,B1568&lt;=parametros!$D$3),"C1",IF(AND(ISNUMBER(parametros!$C$4),ISNUMBER(parametros!$D$4),B1568&gt;=parametros!$C$4,B1568&lt;=parametros!$D$4),"C2",IF(AND(ISNUMBER(parametros!$C$5),ISNUMBER(parametros!$D$5),B1568&gt;=parametros!$C$5,B1568&lt;=parametros!$D$5),"C3",IF(AND(ISNUMBER(parametros!$C$6),ISNUMBER(parametros!$D$6),B1568&gt;=parametros!$C$6,B1568&lt;=parametros!$D$6),"C4","Fora dos ciclos")))))))</f>
        <v/>
      </c>
      <c r="D1568" s="100"/>
      <c r="E1568" s="78" t="str">
        <f>IF(C1568="","",IFERROR(VLOOKUP(C1568,parametros!$A$11:$E$15,5,0),""))</f>
        <v/>
      </c>
      <c r="F1568" s="79" t="str">
        <f t="shared" si="122"/>
        <v/>
      </c>
      <c r="G1568" s="101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8"/>
      <c r="U1568" s="218" t="str">
        <f t="shared" si="126"/>
        <v/>
      </c>
      <c r="V1568" s="216" t="s">
        <v>47</v>
      </c>
      <c r="W1568" s="102" t="s">
        <v>167</v>
      </c>
      <c r="X1568" s="102" t="s">
        <v>168</v>
      </c>
      <c r="Y1568" s="103" t="s">
        <v>169</v>
      </c>
      <c r="Z1568" s="103" t="s">
        <v>170</v>
      </c>
      <c r="AA1568" s="103" t="s">
        <v>47</v>
      </c>
      <c r="AB1568" s="103" t="s">
        <v>171</v>
      </c>
      <c r="AC1568" s="104" t="s">
        <v>172</v>
      </c>
    </row>
    <row r="1569" spans="1:29" ht="25.5" customHeight="1" x14ac:dyDescent="0.35">
      <c r="A1569" s="188"/>
      <c r="B1569" s="190"/>
      <c r="C1569" s="99" t="str">
        <f>IF(B1569="","",IF(NOT(ISNUMBER(B1569)),"DATA_PC invalida",IF(AND(ISNUMBER(parametros!$C$2),ISNUMBER(parametros!$D$2),B1569&gt;=parametros!$C$2,B1569&lt;=parametros!$D$2),"C0",IF(AND(ISNUMBER(parametros!$C$3),ISNUMBER(parametros!$D$3),B1569&gt;=parametros!$C$3,B1569&lt;=parametros!$D$3),"C1",IF(AND(ISNUMBER(parametros!$C$4),ISNUMBER(parametros!$D$4),B1569&gt;=parametros!$C$4,B1569&lt;=parametros!$D$4),"C2",IF(AND(ISNUMBER(parametros!$C$5),ISNUMBER(parametros!$D$5),B1569&gt;=parametros!$C$5,B1569&lt;=parametros!$D$5),"C3",IF(AND(ISNUMBER(parametros!$C$6),ISNUMBER(parametros!$D$6),B1569&gt;=parametros!$C$6,B1569&lt;=parametros!$D$6),"C4","Fora dos ciclos")))))))</f>
        <v/>
      </c>
      <c r="D1569" s="100"/>
      <c r="E1569" s="78" t="str">
        <f>IF(C1569="","",IFERROR(VLOOKUP(C1569,parametros!$A$11:$E$15,5,0),""))</f>
        <v/>
      </c>
      <c r="F1569" s="79" t="str">
        <f t="shared" si="122"/>
        <v/>
      </c>
      <c r="G1569" s="101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8"/>
      <c r="U1569" s="218" t="str">
        <f t="shared" si="126"/>
        <v/>
      </c>
      <c r="V1569" s="216" t="s">
        <v>47</v>
      </c>
      <c r="W1569" s="102" t="s">
        <v>167</v>
      </c>
      <c r="X1569" s="102" t="s">
        <v>168</v>
      </c>
      <c r="Y1569" s="103" t="s">
        <v>169</v>
      </c>
      <c r="Z1569" s="103" t="s">
        <v>170</v>
      </c>
      <c r="AA1569" s="103" t="s">
        <v>47</v>
      </c>
      <c r="AB1569" s="103" t="s">
        <v>171</v>
      </c>
      <c r="AC1569" s="104" t="s">
        <v>172</v>
      </c>
    </row>
    <row r="1570" spans="1:29" ht="25.5" customHeight="1" x14ac:dyDescent="0.35">
      <c r="A1570" s="188"/>
      <c r="B1570" s="190"/>
      <c r="C1570" s="99" t="str">
        <f>IF(B1570="","",IF(NOT(ISNUMBER(B1570)),"DATA_PC invalida",IF(AND(ISNUMBER(parametros!$C$2),ISNUMBER(parametros!$D$2),B1570&gt;=parametros!$C$2,B1570&lt;=parametros!$D$2),"C0",IF(AND(ISNUMBER(parametros!$C$3),ISNUMBER(parametros!$D$3),B1570&gt;=parametros!$C$3,B1570&lt;=parametros!$D$3),"C1",IF(AND(ISNUMBER(parametros!$C$4),ISNUMBER(parametros!$D$4),B1570&gt;=parametros!$C$4,B1570&lt;=parametros!$D$4),"C2",IF(AND(ISNUMBER(parametros!$C$5),ISNUMBER(parametros!$D$5),B1570&gt;=parametros!$C$5,B1570&lt;=parametros!$D$5),"C3",IF(AND(ISNUMBER(parametros!$C$6),ISNUMBER(parametros!$D$6),B1570&gt;=parametros!$C$6,B1570&lt;=parametros!$D$6),"C4","Fora dos ciclos")))))))</f>
        <v/>
      </c>
      <c r="D1570" s="100"/>
      <c r="E1570" s="78" t="str">
        <f>IF(C1570="","",IFERROR(VLOOKUP(C1570,parametros!$A$11:$E$15,5,0),""))</f>
        <v/>
      </c>
      <c r="F1570" s="79" t="str">
        <f t="shared" si="122"/>
        <v/>
      </c>
      <c r="G1570" s="101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8"/>
      <c r="U1570" s="218" t="str">
        <f t="shared" si="126"/>
        <v/>
      </c>
      <c r="V1570" s="216" t="s">
        <v>47</v>
      </c>
      <c r="W1570" s="102" t="s">
        <v>167</v>
      </c>
      <c r="X1570" s="102" t="s">
        <v>168</v>
      </c>
      <c r="Y1570" s="103" t="s">
        <v>169</v>
      </c>
      <c r="Z1570" s="103" t="s">
        <v>170</v>
      </c>
      <c r="AA1570" s="103" t="s">
        <v>47</v>
      </c>
      <c r="AB1570" s="103" t="s">
        <v>171</v>
      </c>
      <c r="AC1570" s="104" t="s">
        <v>172</v>
      </c>
    </row>
    <row r="1571" spans="1:29" ht="25.5" customHeight="1" x14ac:dyDescent="0.35">
      <c r="A1571" s="188"/>
      <c r="B1571" s="190"/>
      <c r="C1571" s="99" t="str">
        <f>IF(B1571="","",IF(NOT(ISNUMBER(B1571)),"DATA_PC invalida",IF(AND(ISNUMBER(parametros!$C$2),ISNUMBER(parametros!$D$2),B1571&gt;=parametros!$C$2,B1571&lt;=parametros!$D$2),"C0",IF(AND(ISNUMBER(parametros!$C$3),ISNUMBER(parametros!$D$3),B1571&gt;=parametros!$C$3,B1571&lt;=parametros!$D$3),"C1",IF(AND(ISNUMBER(parametros!$C$4),ISNUMBER(parametros!$D$4),B1571&gt;=parametros!$C$4,B1571&lt;=parametros!$D$4),"C2",IF(AND(ISNUMBER(parametros!$C$5),ISNUMBER(parametros!$D$5),B1571&gt;=parametros!$C$5,B1571&lt;=parametros!$D$5),"C3",IF(AND(ISNUMBER(parametros!$C$6),ISNUMBER(parametros!$D$6),B1571&gt;=parametros!$C$6,B1571&lt;=parametros!$D$6),"C4","Fora dos ciclos")))))))</f>
        <v/>
      </c>
      <c r="D1571" s="100"/>
      <c r="E1571" s="78" t="str">
        <f>IF(C1571="","",IFERROR(VLOOKUP(C1571,parametros!$A$11:$E$15,5,0),""))</f>
        <v/>
      </c>
      <c r="F1571" s="79" t="str">
        <f t="shared" si="122"/>
        <v/>
      </c>
      <c r="G1571" s="101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8"/>
      <c r="U1571" s="218" t="str">
        <f t="shared" si="126"/>
        <v/>
      </c>
      <c r="V1571" s="216" t="s">
        <v>47</v>
      </c>
      <c r="W1571" s="102" t="s">
        <v>167</v>
      </c>
      <c r="X1571" s="102" t="s">
        <v>168</v>
      </c>
      <c r="Y1571" s="103" t="s">
        <v>169</v>
      </c>
      <c r="Z1571" s="103" t="s">
        <v>170</v>
      </c>
      <c r="AA1571" s="103" t="s">
        <v>47</v>
      </c>
      <c r="AB1571" s="103" t="s">
        <v>171</v>
      </c>
      <c r="AC1571" s="104" t="s">
        <v>172</v>
      </c>
    </row>
    <row r="1572" spans="1:29" ht="25.5" customHeight="1" x14ac:dyDescent="0.35">
      <c r="A1572" s="188"/>
      <c r="B1572" s="190"/>
      <c r="C1572" s="99" t="str">
        <f>IF(B1572="","",IF(NOT(ISNUMBER(B1572)),"DATA_PC invalida",IF(AND(ISNUMBER(parametros!$C$2),ISNUMBER(parametros!$D$2),B1572&gt;=parametros!$C$2,B1572&lt;=parametros!$D$2),"C0",IF(AND(ISNUMBER(parametros!$C$3),ISNUMBER(parametros!$D$3),B1572&gt;=parametros!$C$3,B1572&lt;=parametros!$D$3),"C1",IF(AND(ISNUMBER(parametros!$C$4),ISNUMBER(parametros!$D$4),B1572&gt;=parametros!$C$4,B1572&lt;=parametros!$D$4),"C2",IF(AND(ISNUMBER(parametros!$C$5),ISNUMBER(parametros!$D$5),B1572&gt;=parametros!$C$5,B1572&lt;=parametros!$D$5),"C3",IF(AND(ISNUMBER(parametros!$C$6),ISNUMBER(parametros!$D$6),B1572&gt;=parametros!$C$6,B1572&lt;=parametros!$D$6),"C4","Fora dos ciclos")))))))</f>
        <v/>
      </c>
      <c r="D1572" s="100"/>
      <c r="E1572" s="78" t="str">
        <f>IF(C1572="","",IFERROR(VLOOKUP(C1572,parametros!$A$11:$E$15,5,0),""))</f>
        <v/>
      </c>
      <c r="F1572" s="79" t="str">
        <f t="shared" si="122"/>
        <v/>
      </c>
      <c r="G1572" s="101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8"/>
      <c r="U1572" s="218" t="str">
        <f t="shared" si="126"/>
        <v/>
      </c>
      <c r="V1572" s="216" t="s">
        <v>47</v>
      </c>
      <c r="W1572" s="102" t="s">
        <v>167</v>
      </c>
      <c r="X1572" s="102" t="s">
        <v>168</v>
      </c>
      <c r="Y1572" s="103" t="s">
        <v>169</v>
      </c>
      <c r="Z1572" s="103" t="s">
        <v>170</v>
      </c>
      <c r="AA1572" s="103" t="s">
        <v>47</v>
      </c>
      <c r="AB1572" s="103" t="s">
        <v>171</v>
      </c>
      <c r="AC1572" s="104" t="s">
        <v>172</v>
      </c>
    </row>
    <row r="1573" spans="1:29" ht="25.5" customHeight="1" x14ac:dyDescent="0.35">
      <c r="A1573" s="188"/>
      <c r="B1573" s="190"/>
      <c r="C1573" s="99" t="str">
        <f>IF(B1573="","",IF(NOT(ISNUMBER(B1573)),"DATA_PC invalida",IF(AND(ISNUMBER(parametros!$C$2),ISNUMBER(parametros!$D$2),B1573&gt;=parametros!$C$2,B1573&lt;=parametros!$D$2),"C0",IF(AND(ISNUMBER(parametros!$C$3),ISNUMBER(parametros!$D$3),B1573&gt;=parametros!$C$3,B1573&lt;=parametros!$D$3),"C1",IF(AND(ISNUMBER(parametros!$C$4),ISNUMBER(parametros!$D$4),B1573&gt;=parametros!$C$4,B1573&lt;=parametros!$D$4),"C2",IF(AND(ISNUMBER(parametros!$C$5),ISNUMBER(parametros!$D$5),B1573&gt;=parametros!$C$5,B1573&lt;=parametros!$D$5),"C3",IF(AND(ISNUMBER(parametros!$C$6),ISNUMBER(parametros!$D$6),B1573&gt;=parametros!$C$6,B1573&lt;=parametros!$D$6),"C4","Fora dos ciclos")))))))</f>
        <v/>
      </c>
      <c r="D1573" s="100"/>
      <c r="E1573" s="78" t="str">
        <f>IF(C1573="","",IFERROR(VLOOKUP(C1573,parametros!$A$11:$E$15,5,0),""))</f>
        <v/>
      </c>
      <c r="F1573" s="79" t="str">
        <f t="shared" si="122"/>
        <v/>
      </c>
      <c r="G1573" s="101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8"/>
      <c r="U1573" s="218" t="str">
        <f t="shared" si="126"/>
        <v/>
      </c>
      <c r="V1573" s="216" t="s">
        <v>47</v>
      </c>
      <c r="W1573" s="102" t="s">
        <v>167</v>
      </c>
      <c r="X1573" s="102" t="s">
        <v>168</v>
      </c>
      <c r="Y1573" s="103" t="s">
        <v>169</v>
      </c>
      <c r="Z1573" s="103" t="s">
        <v>170</v>
      </c>
      <c r="AA1573" s="103" t="s">
        <v>47</v>
      </c>
      <c r="AB1573" s="103" t="s">
        <v>171</v>
      </c>
      <c r="AC1573" s="104" t="s">
        <v>172</v>
      </c>
    </row>
    <row r="1574" spans="1:29" ht="25.5" customHeight="1" x14ac:dyDescent="0.35">
      <c r="A1574" s="188"/>
      <c r="B1574" s="190"/>
      <c r="C1574" s="99" t="str">
        <f>IF(B1574="","",IF(NOT(ISNUMBER(B1574)),"DATA_PC invalida",IF(AND(ISNUMBER(parametros!$C$2),ISNUMBER(parametros!$D$2),B1574&gt;=parametros!$C$2,B1574&lt;=parametros!$D$2),"C0",IF(AND(ISNUMBER(parametros!$C$3),ISNUMBER(parametros!$D$3),B1574&gt;=parametros!$C$3,B1574&lt;=parametros!$D$3),"C1",IF(AND(ISNUMBER(parametros!$C$4),ISNUMBER(parametros!$D$4),B1574&gt;=parametros!$C$4,B1574&lt;=parametros!$D$4),"C2",IF(AND(ISNUMBER(parametros!$C$5),ISNUMBER(parametros!$D$5),B1574&gt;=parametros!$C$5,B1574&lt;=parametros!$D$5),"C3",IF(AND(ISNUMBER(parametros!$C$6),ISNUMBER(parametros!$D$6),B1574&gt;=parametros!$C$6,B1574&lt;=parametros!$D$6),"C4","Fora dos ciclos")))))))</f>
        <v/>
      </c>
      <c r="D1574" s="100"/>
      <c r="E1574" s="78" t="str">
        <f>IF(C1574="","",IFERROR(VLOOKUP(C1574,parametros!$A$11:$E$15,5,0),""))</f>
        <v/>
      </c>
      <c r="F1574" s="79" t="str">
        <f t="shared" si="122"/>
        <v/>
      </c>
      <c r="G1574" s="101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8"/>
      <c r="U1574" s="218" t="str">
        <f t="shared" si="126"/>
        <v/>
      </c>
      <c r="V1574" s="216" t="s">
        <v>47</v>
      </c>
      <c r="W1574" s="102" t="s">
        <v>167</v>
      </c>
      <c r="X1574" s="102" t="s">
        <v>168</v>
      </c>
      <c r="Y1574" s="103" t="s">
        <v>169</v>
      </c>
      <c r="Z1574" s="103" t="s">
        <v>170</v>
      </c>
      <c r="AA1574" s="103" t="s">
        <v>47</v>
      </c>
      <c r="AB1574" s="103" t="s">
        <v>171</v>
      </c>
      <c r="AC1574" s="104" t="s">
        <v>172</v>
      </c>
    </row>
    <row r="1575" spans="1:29" ht="25.5" customHeight="1" x14ac:dyDescent="0.35">
      <c r="A1575" s="188"/>
      <c r="B1575" s="190"/>
      <c r="C1575" s="99" t="str">
        <f>IF(B1575="","",IF(NOT(ISNUMBER(B1575)),"DATA_PC invalida",IF(AND(ISNUMBER(parametros!$C$2),ISNUMBER(parametros!$D$2),B1575&gt;=parametros!$C$2,B1575&lt;=parametros!$D$2),"C0",IF(AND(ISNUMBER(parametros!$C$3),ISNUMBER(parametros!$D$3),B1575&gt;=parametros!$C$3,B1575&lt;=parametros!$D$3),"C1",IF(AND(ISNUMBER(parametros!$C$4),ISNUMBER(parametros!$D$4),B1575&gt;=parametros!$C$4,B1575&lt;=parametros!$D$4),"C2",IF(AND(ISNUMBER(parametros!$C$5),ISNUMBER(parametros!$D$5),B1575&gt;=parametros!$C$5,B1575&lt;=parametros!$D$5),"C3",IF(AND(ISNUMBER(parametros!$C$6),ISNUMBER(parametros!$D$6),B1575&gt;=parametros!$C$6,B1575&lt;=parametros!$D$6),"C4","Fora dos ciclos")))))))</f>
        <v/>
      </c>
      <c r="D1575" s="100"/>
      <c r="E1575" s="78" t="str">
        <f>IF(C1575="","",IFERROR(VLOOKUP(C1575,parametros!$A$11:$E$15,5,0),""))</f>
        <v/>
      </c>
      <c r="F1575" s="79" t="str">
        <f t="shared" si="122"/>
        <v/>
      </c>
      <c r="G1575" s="101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8"/>
      <c r="U1575" s="218" t="str">
        <f t="shared" si="126"/>
        <v/>
      </c>
      <c r="V1575" s="216" t="s">
        <v>47</v>
      </c>
      <c r="W1575" s="102" t="s">
        <v>167</v>
      </c>
      <c r="X1575" s="102" t="s">
        <v>168</v>
      </c>
      <c r="Y1575" s="103" t="s">
        <v>169</v>
      </c>
      <c r="Z1575" s="103" t="s">
        <v>170</v>
      </c>
      <c r="AA1575" s="103" t="s">
        <v>47</v>
      </c>
      <c r="AB1575" s="103" t="s">
        <v>171</v>
      </c>
      <c r="AC1575" s="104" t="s">
        <v>172</v>
      </c>
    </row>
    <row r="1576" spans="1:29" ht="25.5" customHeight="1" x14ac:dyDescent="0.35">
      <c r="A1576" s="188"/>
      <c r="B1576" s="190"/>
      <c r="C1576" s="99" t="str">
        <f>IF(B1576="","",IF(NOT(ISNUMBER(B1576)),"DATA_PC invalida",IF(AND(ISNUMBER(parametros!$C$2),ISNUMBER(parametros!$D$2),B1576&gt;=parametros!$C$2,B1576&lt;=parametros!$D$2),"C0",IF(AND(ISNUMBER(parametros!$C$3),ISNUMBER(parametros!$D$3),B1576&gt;=parametros!$C$3,B1576&lt;=parametros!$D$3),"C1",IF(AND(ISNUMBER(parametros!$C$4),ISNUMBER(parametros!$D$4),B1576&gt;=parametros!$C$4,B1576&lt;=parametros!$D$4),"C2",IF(AND(ISNUMBER(parametros!$C$5),ISNUMBER(parametros!$D$5),B1576&gt;=parametros!$C$5,B1576&lt;=parametros!$D$5),"C3",IF(AND(ISNUMBER(parametros!$C$6),ISNUMBER(parametros!$D$6),B1576&gt;=parametros!$C$6,B1576&lt;=parametros!$D$6),"C4","Fora dos ciclos")))))))</f>
        <v/>
      </c>
      <c r="D1576" s="100"/>
      <c r="E1576" s="78" t="str">
        <f>IF(C1576="","",IFERROR(VLOOKUP(C1576,parametros!$A$11:$E$15,5,0),""))</f>
        <v/>
      </c>
      <c r="F1576" s="79" t="str">
        <f t="shared" si="122"/>
        <v/>
      </c>
      <c r="G1576" s="101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8"/>
      <c r="U1576" s="218" t="str">
        <f t="shared" si="126"/>
        <v/>
      </c>
      <c r="V1576" s="216" t="s">
        <v>47</v>
      </c>
      <c r="W1576" s="102" t="s">
        <v>167</v>
      </c>
      <c r="X1576" s="102" t="s">
        <v>168</v>
      </c>
      <c r="Y1576" s="103" t="s">
        <v>169</v>
      </c>
      <c r="Z1576" s="103" t="s">
        <v>170</v>
      </c>
      <c r="AA1576" s="103" t="s">
        <v>47</v>
      </c>
      <c r="AB1576" s="103" t="s">
        <v>171</v>
      </c>
      <c r="AC1576" s="104" t="s">
        <v>172</v>
      </c>
    </row>
    <row r="1577" spans="1:29" ht="25.5" customHeight="1" x14ac:dyDescent="0.35">
      <c r="A1577" s="188"/>
      <c r="B1577" s="190"/>
      <c r="C1577" s="99" t="str">
        <f>IF(B1577="","",IF(NOT(ISNUMBER(B1577)),"DATA_PC invalida",IF(AND(ISNUMBER(parametros!$C$2),ISNUMBER(parametros!$D$2),B1577&gt;=parametros!$C$2,B1577&lt;=parametros!$D$2),"C0",IF(AND(ISNUMBER(parametros!$C$3),ISNUMBER(parametros!$D$3),B1577&gt;=parametros!$C$3,B1577&lt;=parametros!$D$3),"C1",IF(AND(ISNUMBER(parametros!$C$4),ISNUMBER(parametros!$D$4),B1577&gt;=parametros!$C$4,B1577&lt;=parametros!$D$4),"C2",IF(AND(ISNUMBER(parametros!$C$5),ISNUMBER(parametros!$D$5),B1577&gt;=parametros!$C$5,B1577&lt;=parametros!$D$5),"C3",IF(AND(ISNUMBER(parametros!$C$6),ISNUMBER(parametros!$D$6),B1577&gt;=parametros!$C$6,B1577&lt;=parametros!$D$6),"C4","Fora dos ciclos")))))))</f>
        <v/>
      </c>
      <c r="D1577" s="100"/>
      <c r="E1577" s="78" t="str">
        <f>IF(C1577="","",IFERROR(VLOOKUP(C1577,parametros!$A$11:$E$15,5,0),""))</f>
        <v/>
      </c>
      <c r="F1577" s="79" t="str">
        <f t="shared" si="122"/>
        <v/>
      </c>
      <c r="G1577" s="101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8"/>
      <c r="U1577" s="218" t="str">
        <f t="shared" si="126"/>
        <v/>
      </c>
      <c r="V1577" s="216" t="s">
        <v>47</v>
      </c>
      <c r="W1577" s="102" t="s">
        <v>167</v>
      </c>
      <c r="X1577" s="102" t="s">
        <v>168</v>
      </c>
      <c r="Y1577" s="103" t="s">
        <v>169</v>
      </c>
      <c r="Z1577" s="103" t="s">
        <v>170</v>
      </c>
      <c r="AA1577" s="103" t="s">
        <v>47</v>
      </c>
      <c r="AB1577" s="103" t="s">
        <v>171</v>
      </c>
      <c r="AC1577" s="104" t="s">
        <v>172</v>
      </c>
    </row>
    <row r="1578" spans="1:29" ht="25.5" customHeight="1" x14ac:dyDescent="0.35">
      <c r="A1578" s="188"/>
      <c r="B1578" s="190"/>
      <c r="C1578" s="99" t="str">
        <f>IF(B1578="","",IF(NOT(ISNUMBER(B1578)),"DATA_PC invalida",IF(AND(ISNUMBER(parametros!$C$2),ISNUMBER(parametros!$D$2),B1578&gt;=parametros!$C$2,B1578&lt;=parametros!$D$2),"C0",IF(AND(ISNUMBER(parametros!$C$3),ISNUMBER(parametros!$D$3),B1578&gt;=parametros!$C$3,B1578&lt;=parametros!$D$3),"C1",IF(AND(ISNUMBER(parametros!$C$4),ISNUMBER(parametros!$D$4),B1578&gt;=parametros!$C$4,B1578&lt;=parametros!$D$4),"C2",IF(AND(ISNUMBER(parametros!$C$5),ISNUMBER(parametros!$D$5),B1578&gt;=parametros!$C$5,B1578&lt;=parametros!$D$5),"C3",IF(AND(ISNUMBER(parametros!$C$6),ISNUMBER(parametros!$D$6),B1578&gt;=parametros!$C$6,B1578&lt;=parametros!$D$6),"C4","Fora dos ciclos")))))))</f>
        <v/>
      </c>
      <c r="D1578" s="100"/>
      <c r="E1578" s="78" t="str">
        <f>IF(C1578="","",IFERROR(VLOOKUP(C1578,parametros!$A$11:$E$15,5,0),""))</f>
        <v/>
      </c>
      <c r="F1578" s="79" t="str">
        <f t="shared" si="122"/>
        <v/>
      </c>
      <c r="G1578" s="101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8"/>
      <c r="U1578" s="218" t="str">
        <f t="shared" si="126"/>
        <v/>
      </c>
      <c r="V1578" s="216" t="s">
        <v>47</v>
      </c>
      <c r="W1578" s="102" t="s">
        <v>167</v>
      </c>
      <c r="X1578" s="102" t="s">
        <v>168</v>
      </c>
      <c r="Y1578" s="103" t="s">
        <v>169</v>
      </c>
      <c r="Z1578" s="103" t="s">
        <v>170</v>
      </c>
      <c r="AA1578" s="103" t="s">
        <v>47</v>
      </c>
      <c r="AB1578" s="103" t="s">
        <v>171</v>
      </c>
      <c r="AC1578" s="104" t="s">
        <v>172</v>
      </c>
    </row>
    <row r="1579" spans="1:29" ht="25.5" customHeight="1" x14ac:dyDescent="0.35">
      <c r="A1579" s="188"/>
      <c r="B1579" s="190"/>
      <c r="C1579" s="99" t="str">
        <f>IF(B1579="","",IF(NOT(ISNUMBER(B1579)),"DATA_PC invalida",IF(AND(ISNUMBER(parametros!$C$2),ISNUMBER(parametros!$D$2),B1579&gt;=parametros!$C$2,B1579&lt;=parametros!$D$2),"C0",IF(AND(ISNUMBER(parametros!$C$3),ISNUMBER(parametros!$D$3),B1579&gt;=parametros!$C$3,B1579&lt;=parametros!$D$3),"C1",IF(AND(ISNUMBER(parametros!$C$4),ISNUMBER(parametros!$D$4),B1579&gt;=parametros!$C$4,B1579&lt;=parametros!$D$4),"C2",IF(AND(ISNUMBER(parametros!$C$5),ISNUMBER(parametros!$D$5),B1579&gt;=parametros!$C$5,B1579&lt;=parametros!$D$5),"C3",IF(AND(ISNUMBER(parametros!$C$6),ISNUMBER(parametros!$D$6),B1579&gt;=parametros!$C$6,B1579&lt;=parametros!$D$6),"C4","Fora dos ciclos")))))))</f>
        <v/>
      </c>
      <c r="D1579" s="100"/>
      <c r="E1579" s="78" t="str">
        <f>IF(C1579="","",IFERROR(VLOOKUP(C1579,parametros!$A$11:$E$15,5,0),""))</f>
        <v/>
      </c>
      <c r="F1579" s="79" t="str">
        <f t="shared" si="122"/>
        <v/>
      </c>
      <c r="G1579" s="101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8"/>
      <c r="U1579" s="218" t="str">
        <f t="shared" si="126"/>
        <v/>
      </c>
      <c r="V1579" s="216" t="s">
        <v>47</v>
      </c>
      <c r="W1579" s="102" t="s">
        <v>167</v>
      </c>
      <c r="X1579" s="102" t="s">
        <v>168</v>
      </c>
      <c r="Y1579" s="103" t="s">
        <v>169</v>
      </c>
      <c r="Z1579" s="103" t="s">
        <v>170</v>
      </c>
      <c r="AA1579" s="103" t="s">
        <v>47</v>
      </c>
      <c r="AB1579" s="103" t="s">
        <v>171</v>
      </c>
      <c r="AC1579" s="104" t="s">
        <v>172</v>
      </c>
    </row>
    <row r="1580" spans="1:29" ht="25.5" customHeight="1" x14ac:dyDescent="0.35">
      <c r="A1580" s="188"/>
      <c r="B1580" s="190"/>
      <c r="C1580" s="99" t="str">
        <f>IF(B1580="","",IF(NOT(ISNUMBER(B1580)),"DATA_PC invalida",IF(AND(ISNUMBER(parametros!$C$2),ISNUMBER(parametros!$D$2),B1580&gt;=parametros!$C$2,B1580&lt;=parametros!$D$2),"C0",IF(AND(ISNUMBER(parametros!$C$3),ISNUMBER(parametros!$D$3),B1580&gt;=parametros!$C$3,B1580&lt;=parametros!$D$3),"C1",IF(AND(ISNUMBER(parametros!$C$4),ISNUMBER(parametros!$D$4),B1580&gt;=parametros!$C$4,B1580&lt;=parametros!$D$4),"C2",IF(AND(ISNUMBER(parametros!$C$5),ISNUMBER(parametros!$D$5),B1580&gt;=parametros!$C$5,B1580&lt;=parametros!$D$5),"C3",IF(AND(ISNUMBER(parametros!$C$6),ISNUMBER(parametros!$D$6),B1580&gt;=parametros!$C$6,B1580&lt;=parametros!$D$6),"C4","Fora dos ciclos")))))))</f>
        <v/>
      </c>
      <c r="D1580" s="100"/>
      <c r="E1580" s="78" t="str">
        <f>IF(C1580="","",IFERROR(VLOOKUP(C1580,parametros!$A$11:$E$15,5,0),""))</f>
        <v/>
      </c>
      <c r="F1580" s="79" t="str">
        <f t="shared" si="122"/>
        <v/>
      </c>
      <c r="G1580" s="101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8"/>
      <c r="U1580" s="218" t="str">
        <f t="shared" si="126"/>
        <v/>
      </c>
      <c r="V1580" s="216" t="s">
        <v>47</v>
      </c>
      <c r="W1580" s="102" t="s">
        <v>167</v>
      </c>
      <c r="X1580" s="102" t="s">
        <v>168</v>
      </c>
      <c r="Y1580" s="103" t="s">
        <v>169</v>
      </c>
      <c r="Z1580" s="103" t="s">
        <v>170</v>
      </c>
      <c r="AA1580" s="103" t="s">
        <v>47</v>
      </c>
      <c r="AB1580" s="103" t="s">
        <v>171</v>
      </c>
      <c r="AC1580" s="104" t="s">
        <v>172</v>
      </c>
    </row>
    <row r="1581" spans="1:29" ht="25.5" customHeight="1" x14ac:dyDescent="0.35">
      <c r="A1581" s="188"/>
      <c r="B1581" s="190"/>
      <c r="C1581" s="99" t="str">
        <f>IF(B1581="","",IF(NOT(ISNUMBER(B1581)),"DATA_PC invalida",IF(AND(ISNUMBER(parametros!$C$2),ISNUMBER(parametros!$D$2),B1581&gt;=parametros!$C$2,B1581&lt;=parametros!$D$2),"C0",IF(AND(ISNUMBER(parametros!$C$3),ISNUMBER(parametros!$D$3),B1581&gt;=parametros!$C$3,B1581&lt;=parametros!$D$3),"C1",IF(AND(ISNUMBER(parametros!$C$4),ISNUMBER(parametros!$D$4),B1581&gt;=parametros!$C$4,B1581&lt;=parametros!$D$4),"C2",IF(AND(ISNUMBER(parametros!$C$5),ISNUMBER(parametros!$D$5),B1581&gt;=parametros!$C$5,B1581&lt;=parametros!$D$5),"C3",IF(AND(ISNUMBER(parametros!$C$6),ISNUMBER(parametros!$D$6),B1581&gt;=parametros!$C$6,B1581&lt;=parametros!$D$6),"C4","Fora dos ciclos")))))))</f>
        <v/>
      </c>
      <c r="D1581" s="100"/>
      <c r="E1581" s="78" t="str">
        <f>IF(C1581="","",IFERROR(VLOOKUP(C1581,parametros!$A$11:$E$15,5,0),""))</f>
        <v/>
      </c>
      <c r="F1581" s="79" t="str">
        <f t="shared" si="122"/>
        <v/>
      </c>
      <c r="G1581" s="101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8"/>
      <c r="U1581" s="218" t="str">
        <f t="shared" si="126"/>
        <v/>
      </c>
      <c r="V1581" s="216" t="s">
        <v>47</v>
      </c>
      <c r="W1581" s="102" t="s">
        <v>167</v>
      </c>
      <c r="X1581" s="102" t="s">
        <v>168</v>
      </c>
      <c r="Y1581" s="103" t="s">
        <v>169</v>
      </c>
      <c r="Z1581" s="103" t="s">
        <v>170</v>
      </c>
      <c r="AA1581" s="103" t="s">
        <v>47</v>
      </c>
      <c r="AB1581" s="103" t="s">
        <v>171</v>
      </c>
      <c r="AC1581" s="104" t="s">
        <v>172</v>
      </c>
    </row>
    <row r="1582" spans="1:29" ht="25.5" customHeight="1" x14ac:dyDescent="0.35">
      <c r="A1582" s="188"/>
      <c r="B1582" s="190"/>
      <c r="C1582" s="99" t="str">
        <f>IF(B1582="","",IF(NOT(ISNUMBER(B1582)),"DATA_PC invalida",IF(AND(ISNUMBER(parametros!$C$2),ISNUMBER(parametros!$D$2),B1582&gt;=parametros!$C$2,B1582&lt;=parametros!$D$2),"C0",IF(AND(ISNUMBER(parametros!$C$3),ISNUMBER(parametros!$D$3),B1582&gt;=parametros!$C$3,B1582&lt;=parametros!$D$3),"C1",IF(AND(ISNUMBER(parametros!$C$4),ISNUMBER(parametros!$D$4),B1582&gt;=parametros!$C$4,B1582&lt;=parametros!$D$4),"C2",IF(AND(ISNUMBER(parametros!$C$5),ISNUMBER(parametros!$D$5),B1582&gt;=parametros!$C$5,B1582&lt;=parametros!$D$5),"C3",IF(AND(ISNUMBER(parametros!$C$6),ISNUMBER(parametros!$D$6),B1582&gt;=parametros!$C$6,B1582&lt;=parametros!$D$6),"C4","Fora dos ciclos")))))))</f>
        <v/>
      </c>
      <c r="D1582" s="100"/>
      <c r="E1582" s="78" t="str">
        <f>IF(C1582="","",IFERROR(VLOOKUP(C1582,parametros!$A$11:$E$15,5,0),""))</f>
        <v/>
      </c>
      <c r="F1582" s="79" t="str">
        <f t="shared" si="122"/>
        <v/>
      </c>
      <c r="G1582" s="101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8"/>
      <c r="U1582" s="218" t="str">
        <f t="shared" si="126"/>
        <v/>
      </c>
      <c r="V1582" s="216" t="s">
        <v>47</v>
      </c>
      <c r="W1582" s="102" t="s">
        <v>167</v>
      </c>
      <c r="X1582" s="102" t="s">
        <v>168</v>
      </c>
      <c r="Y1582" s="103" t="s">
        <v>169</v>
      </c>
      <c r="Z1582" s="103" t="s">
        <v>170</v>
      </c>
      <c r="AA1582" s="103" t="s">
        <v>47</v>
      </c>
      <c r="AB1582" s="103" t="s">
        <v>171</v>
      </c>
      <c r="AC1582" s="104" t="s">
        <v>172</v>
      </c>
    </row>
    <row r="1583" spans="1:29" ht="25.5" customHeight="1" x14ac:dyDescent="0.35">
      <c r="A1583" s="188"/>
      <c r="B1583" s="190"/>
      <c r="C1583" s="99" t="str">
        <f>IF(B1583="","",IF(NOT(ISNUMBER(B1583)),"DATA_PC invalida",IF(AND(ISNUMBER(parametros!$C$2),ISNUMBER(parametros!$D$2),B1583&gt;=parametros!$C$2,B1583&lt;=parametros!$D$2),"C0",IF(AND(ISNUMBER(parametros!$C$3),ISNUMBER(parametros!$D$3),B1583&gt;=parametros!$C$3,B1583&lt;=parametros!$D$3),"C1",IF(AND(ISNUMBER(parametros!$C$4),ISNUMBER(parametros!$D$4),B1583&gt;=parametros!$C$4,B1583&lt;=parametros!$D$4),"C2",IF(AND(ISNUMBER(parametros!$C$5),ISNUMBER(parametros!$D$5),B1583&gt;=parametros!$C$5,B1583&lt;=parametros!$D$5),"C3",IF(AND(ISNUMBER(parametros!$C$6),ISNUMBER(parametros!$D$6),B1583&gt;=parametros!$C$6,B1583&lt;=parametros!$D$6),"C4","Fora dos ciclos")))))))</f>
        <v/>
      </c>
      <c r="D1583" s="100"/>
      <c r="E1583" s="78" t="str">
        <f>IF(C1583="","",IFERROR(VLOOKUP(C1583,parametros!$A$11:$E$15,5,0),""))</f>
        <v/>
      </c>
      <c r="F1583" s="79" t="str">
        <f t="shared" si="122"/>
        <v/>
      </c>
      <c r="G1583" s="101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8"/>
      <c r="U1583" s="218" t="str">
        <f t="shared" si="126"/>
        <v/>
      </c>
      <c r="V1583" s="216" t="s">
        <v>47</v>
      </c>
      <c r="W1583" s="102" t="s">
        <v>167</v>
      </c>
      <c r="X1583" s="102" t="s">
        <v>168</v>
      </c>
      <c r="Y1583" s="103" t="s">
        <v>169</v>
      </c>
      <c r="Z1583" s="103" t="s">
        <v>170</v>
      </c>
      <c r="AA1583" s="103" t="s">
        <v>47</v>
      </c>
      <c r="AB1583" s="103" t="s">
        <v>171</v>
      </c>
      <c r="AC1583" s="104" t="s">
        <v>172</v>
      </c>
    </row>
    <row r="1584" spans="1:29" ht="25.5" customHeight="1" x14ac:dyDescent="0.35">
      <c r="A1584" s="188"/>
      <c r="B1584" s="190"/>
      <c r="C1584" s="99" t="str">
        <f>IF(B1584="","",IF(NOT(ISNUMBER(B1584)),"DATA_PC invalida",IF(AND(ISNUMBER(parametros!$C$2),ISNUMBER(parametros!$D$2),B1584&gt;=parametros!$C$2,B1584&lt;=parametros!$D$2),"C0",IF(AND(ISNUMBER(parametros!$C$3),ISNUMBER(parametros!$D$3),B1584&gt;=parametros!$C$3,B1584&lt;=parametros!$D$3),"C1",IF(AND(ISNUMBER(parametros!$C$4),ISNUMBER(parametros!$D$4),B1584&gt;=parametros!$C$4,B1584&lt;=parametros!$D$4),"C2",IF(AND(ISNUMBER(parametros!$C$5),ISNUMBER(parametros!$D$5),B1584&gt;=parametros!$C$5,B1584&lt;=parametros!$D$5),"C3",IF(AND(ISNUMBER(parametros!$C$6),ISNUMBER(parametros!$D$6),B1584&gt;=parametros!$C$6,B1584&lt;=parametros!$D$6),"C4","Fora dos ciclos")))))))</f>
        <v/>
      </c>
      <c r="D1584" s="100"/>
      <c r="E1584" s="78" t="str">
        <f>IF(C1584="","",IFERROR(VLOOKUP(C1584,parametros!$A$11:$E$15,5,0),""))</f>
        <v/>
      </c>
      <c r="F1584" s="79" t="str">
        <f t="shared" si="122"/>
        <v/>
      </c>
      <c r="G1584" s="101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8"/>
      <c r="U1584" s="218" t="str">
        <f t="shared" si="126"/>
        <v/>
      </c>
      <c r="V1584" s="216" t="s">
        <v>47</v>
      </c>
      <c r="W1584" s="102" t="s">
        <v>167</v>
      </c>
      <c r="X1584" s="102" t="s">
        <v>168</v>
      </c>
      <c r="Y1584" s="103" t="s">
        <v>169</v>
      </c>
      <c r="Z1584" s="103" t="s">
        <v>170</v>
      </c>
      <c r="AA1584" s="103" t="s">
        <v>47</v>
      </c>
      <c r="AB1584" s="103" t="s">
        <v>171</v>
      </c>
      <c r="AC1584" s="104" t="s">
        <v>172</v>
      </c>
    </row>
    <row r="1585" spans="1:29" ht="25.5" customHeight="1" x14ac:dyDescent="0.35">
      <c r="A1585" s="188"/>
      <c r="B1585" s="190"/>
      <c r="C1585" s="99" t="str">
        <f>IF(B1585="","",IF(NOT(ISNUMBER(B1585)),"DATA_PC invalida",IF(AND(ISNUMBER(parametros!$C$2),ISNUMBER(parametros!$D$2),B1585&gt;=parametros!$C$2,B1585&lt;=parametros!$D$2),"C0",IF(AND(ISNUMBER(parametros!$C$3),ISNUMBER(parametros!$D$3),B1585&gt;=parametros!$C$3,B1585&lt;=parametros!$D$3),"C1",IF(AND(ISNUMBER(parametros!$C$4),ISNUMBER(parametros!$D$4),B1585&gt;=parametros!$C$4,B1585&lt;=parametros!$D$4),"C2",IF(AND(ISNUMBER(parametros!$C$5),ISNUMBER(parametros!$D$5),B1585&gt;=parametros!$C$5,B1585&lt;=parametros!$D$5),"C3",IF(AND(ISNUMBER(parametros!$C$6),ISNUMBER(parametros!$D$6),B1585&gt;=parametros!$C$6,B1585&lt;=parametros!$D$6),"C4","Fora dos ciclos")))))))</f>
        <v/>
      </c>
      <c r="D1585" s="100"/>
      <c r="E1585" s="78" t="str">
        <f>IF(C1585="","",IFERROR(VLOOKUP(C1585,parametros!$A$11:$E$15,5,0),""))</f>
        <v/>
      </c>
      <c r="F1585" s="79" t="str">
        <f t="shared" si="122"/>
        <v/>
      </c>
      <c r="G1585" s="101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8"/>
      <c r="U1585" s="218" t="str">
        <f t="shared" si="126"/>
        <v/>
      </c>
      <c r="V1585" s="216" t="s">
        <v>47</v>
      </c>
      <c r="W1585" s="102" t="s">
        <v>167</v>
      </c>
      <c r="X1585" s="102" t="s">
        <v>168</v>
      </c>
      <c r="Y1585" s="103" t="s">
        <v>169</v>
      </c>
      <c r="Z1585" s="103" t="s">
        <v>170</v>
      </c>
      <c r="AA1585" s="103" t="s">
        <v>47</v>
      </c>
      <c r="AB1585" s="103" t="s">
        <v>171</v>
      </c>
      <c r="AC1585" s="104" t="s">
        <v>172</v>
      </c>
    </row>
    <row r="1586" spans="1:29" ht="25.5" customHeight="1" x14ac:dyDescent="0.35">
      <c r="A1586" s="188"/>
      <c r="B1586" s="190"/>
      <c r="C1586" s="99" t="str">
        <f>IF(B1586="","",IF(NOT(ISNUMBER(B1586)),"DATA_PC invalida",IF(AND(ISNUMBER(parametros!$C$2),ISNUMBER(parametros!$D$2),B1586&gt;=parametros!$C$2,B1586&lt;=parametros!$D$2),"C0",IF(AND(ISNUMBER(parametros!$C$3),ISNUMBER(parametros!$D$3),B1586&gt;=parametros!$C$3,B1586&lt;=parametros!$D$3),"C1",IF(AND(ISNUMBER(parametros!$C$4),ISNUMBER(parametros!$D$4),B1586&gt;=parametros!$C$4,B1586&lt;=parametros!$D$4),"C2",IF(AND(ISNUMBER(parametros!$C$5),ISNUMBER(parametros!$D$5),B1586&gt;=parametros!$C$5,B1586&lt;=parametros!$D$5),"C3",IF(AND(ISNUMBER(parametros!$C$6),ISNUMBER(parametros!$D$6),B1586&gt;=parametros!$C$6,B1586&lt;=parametros!$D$6),"C4","Fora dos ciclos")))))))</f>
        <v/>
      </c>
      <c r="D1586" s="100"/>
      <c r="E1586" s="78" t="str">
        <f>IF(C1586="","",IFERROR(VLOOKUP(C1586,parametros!$A$11:$E$15,5,0),""))</f>
        <v/>
      </c>
      <c r="F1586" s="79" t="str">
        <f t="shared" si="122"/>
        <v/>
      </c>
      <c r="G1586" s="101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8"/>
      <c r="U1586" s="218" t="str">
        <f t="shared" si="126"/>
        <v/>
      </c>
      <c r="V1586" s="216" t="s">
        <v>47</v>
      </c>
      <c r="W1586" s="102" t="s">
        <v>167</v>
      </c>
      <c r="X1586" s="102" t="s">
        <v>168</v>
      </c>
      <c r="Y1586" s="103" t="s">
        <v>169</v>
      </c>
      <c r="Z1586" s="103" t="s">
        <v>170</v>
      </c>
      <c r="AA1586" s="103" t="s">
        <v>47</v>
      </c>
      <c r="AB1586" s="103" t="s">
        <v>171</v>
      </c>
      <c r="AC1586" s="104" t="s">
        <v>172</v>
      </c>
    </row>
    <row r="1587" spans="1:29" ht="25.5" customHeight="1" x14ac:dyDescent="0.35">
      <c r="A1587" s="188"/>
      <c r="B1587" s="190"/>
      <c r="C1587" s="99" t="str">
        <f>IF(B1587="","",IF(NOT(ISNUMBER(B1587)),"DATA_PC invalida",IF(AND(ISNUMBER(parametros!$C$2),ISNUMBER(parametros!$D$2),B1587&gt;=parametros!$C$2,B1587&lt;=parametros!$D$2),"C0",IF(AND(ISNUMBER(parametros!$C$3),ISNUMBER(parametros!$D$3),B1587&gt;=parametros!$C$3,B1587&lt;=parametros!$D$3),"C1",IF(AND(ISNUMBER(parametros!$C$4),ISNUMBER(parametros!$D$4),B1587&gt;=parametros!$C$4,B1587&lt;=parametros!$D$4),"C2",IF(AND(ISNUMBER(parametros!$C$5),ISNUMBER(parametros!$D$5),B1587&gt;=parametros!$C$5,B1587&lt;=parametros!$D$5),"C3",IF(AND(ISNUMBER(parametros!$C$6),ISNUMBER(parametros!$D$6),B1587&gt;=parametros!$C$6,B1587&lt;=parametros!$D$6),"C4","Fora dos ciclos")))))))</f>
        <v/>
      </c>
      <c r="D1587" s="100"/>
      <c r="E1587" s="78" t="str">
        <f>IF(C1587="","",IFERROR(VLOOKUP(C1587,parametros!$A$11:$E$15,5,0),""))</f>
        <v/>
      </c>
      <c r="F1587" s="79" t="str">
        <f t="shared" si="122"/>
        <v/>
      </c>
      <c r="G1587" s="101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8"/>
      <c r="U1587" s="218" t="str">
        <f t="shared" si="126"/>
        <v/>
      </c>
      <c r="V1587" s="216" t="s">
        <v>47</v>
      </c>
      <c r="W1587" s="102" t="s">
        <v>167</v>
      </c>
      <c r="X1587" s="102" t="s">
        <v>168</v>
      </c>
      <c r="Y1587" s="103" t="s">
        <v>169</v>
      </c>
      <c r="Z1587" s="103" t="s">
        <v>170</v>
      </c>
      <c r="AA1587" s="103" t="s">
        <v>47</v>
      </c>
      <c r="AB1587" s="103" t="s">
        <v>171</v>
      </c>
      <c r="AC1587" s="104" t="s">
        <v>172</v>
      </c>
    </row>
    <row r="1588" spans="1:29" ht="25.5" customHeight="1" x14ac:dyDescent="0.35">
      <c r="A1588" s="188"/>
      <c r="B1588" s="190"/>
      <c r="C1588" s="99" t="str">
        <f>IF(B1588="","",IF(NOT(ISNUMBER(B1588)),"DATA_PC invalida",IF(AND(ISNUMBER(parametros!$C$2),ISNUMBER(parametros!$D$2),B1588&gt;=parametros!$C$2,B1588&lt;=parametros!$D$2),"C0",IF(AND(ISNUMBER(parametros!$C$3),ISNUMBER(parametros!$D$3),B1588&gt;=parametros!$C$3,B1588&lt;=parametros!$D$3),"C1",IF(AND(ISNUMBER(parametros!$C$4),ISNUMBER(parametros!$D$4),B1588&gt;=parametros!$C$4,B1588&lt;=parametros!$D$4),"C2",IF(AND(ISNUMBER(parametros!$C$5),ISNUMBER(parametros!$D$5),B1588&gt;=parametros!$C$5,B1588&lt;=parametros!$D$5),"C3",IF(AND(ISNUMBER(parametros!$C$6),ISNUMBER(parametros!$D$6),B1588&gt;=parametros!$C$6,B1588&lt;=parametros!$D$6),"C4","Fora dos ciclos")))))))</f>
        <v/>
      </c>
      <c r="D1588" s="100"/>
      <c r="E1588" s="78" t="str">
        <f>IF(C1588="","",IFERROR(VLOOKUP(C1588,parametros!$A$11:$E$15,5,0),""))</f>
        <v/>
      </c>
      <c r="F1588" s="79" t="str">
        <f t="shared" si="122"/>
        <v/>
      </c>
      <c r="G1588" s="101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8"/>
      <c r="U1588" s="218" t="str">
        <f t="shared" si="126"/>
        <v/>
      </c>
      <c r="V1588" s="216" t="s">
        <v>47</v>
      </c>
      <c r="W1588" s="102" t="s">
        <v>167</v>
      </c>
      <c r="X1588" s="102" t="s">
        <v>168</v>
      </c>
      <c r="Y1588" s="103" t="s">
        <v>169</v>
      </c>
      <c r="Z1588" s="103" t="s">
        <v>170</v>
      </c>
      <c r="AA1588" s="103" t="s">
        <v>47</v>
      </c>
      <c r="AB1588" s="103" t="s">
        <v>171</v>
      </c>
      <c r="AC1588" s="104" t="s">
        <v>172</v>
      </c>
    </row>
    <row r="1589" spans="1:29" ht="25.5" customHeight="1" x14ac:dyDescent="0.35">
      <c r="A1589" s="188"/>
      <c r="B1589" s="190"/>
      <c r="C1589" s="99" t="str">
        <f>IF(B1589="","",IF(NOT(ISNUMBER(B1589)),"DATA_PC invalida",IF(AND(ISNUMBER(parametros!$C$2),ISNUMBER(parametros!$D$2),B1589&gt;=parametros!$C$2,B1589&lt;=parametros!$D$2),"C0",IF(AND(ISNUMBER(parametros!$C$3),ISNUMBER(parametros!$D$3),B1589&gt;=parametros!$C$3,B1589&lt;=parametros!$D$3),"C1",IF(AND(ISNUMBER(parametros!$C$4),ISNUMBER(parametros!$D$4),B1589&gt;=parametros!$C$4,B1589&lt;=parametros!$D$4),"C2",IF(AND(ISNUMBER(parametros!$C$5),ISNUMBER(parametros!$D$5),B1589&gt;=parametros!$C$5,B1589&lt;=parametros!$D$5),"C3",IF(AND(ISNUMBER(parametros!$C$6),ISNUMBER(parametros!$D$6),B1589&gt;=parametros!$C$6,B1589&lt;=parametros!$D$6),"C4","Fora dos ciclos")))))))</f>
        <v/>
      </c>
      <c r="D1589" s="100"/>
      <c r="E1589" s="78" t="str">
        <f>IF(C1589="","",IFERROR(VLOOKUP(C1589,parametros!$A$11:$E$15,5,0),""))</f>
        <v/>
      </c>
      <c r="F1589" s="79" t="str">
        <f t="shared" si="122"/>
        <v/>
      </c>
      <c r="G1589" s="101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8"/>
      <c r="U1589" s="218" t="str">
        <f t="shared" si="126"/>
        <v/>
      </c>
      <c r="V1589" s="216" t="s">
        <v>47</v>
      </c>
      <c r="W1589" s="102" t="s">
        <v>167</v>
      </c>
      <c r="X1589" s="102" t="s">
        <v>168</v>
      </c>
      <c r="Y1589" s="103" t="s">
        <v>169</v>
      </c>
      <c r="Z1589" s="103" t="s">
        <v>170</v>
      </c>
      <c r="AA1589" s="103" t="s">
        <v>47</v>
      </c>
      <c r="AB1589" s="103" t="s">
        <v>171</v>
      </c>
      <c r="AC1589" s="104" t="s">
        <v>172</v>
      </c>
    </row>
    <row r="1590" spans="1:29" ht="25.5" customHeight="1" x14ac:dyDescent="0.35">
      <c r="A1590" s="188"/>
      <c r="B1590" s="190"/>
      <c r="C1590" s="99" t="str">
        <f>IF(B1590="","",IF(NOT(ISNUMBER(B1590)),"DATA_PC invalida",IF(AND(ISNUMBER(parametros!$C$2),ISNUMBER(parametros!$D$2),B1590&gt;=parametros!$C$2,B1590&lt;=parametros!$D$2),"C0",IF(AND(ISNUMBER(parametros!$C$3),ISNUMBER(parametros!$D$3),B1590&gt;=parametros!$C$3,B1590&lt;=parametros!$D$3),"C1",IF(AND(ISNUMBER(parametros!$C$4),ISNUMBER(parametros!$D$4),B1590&gt;=parametros!$C$4,B1590&lt;=parametros!$D$4),"C2",IF(AND(ISNUMBER(parametros!$C$5),ISNUMBER(parametros!$D$5),B1590&gt;=parametros!$C$5,B1590&lt;=parametros!$D$5),"C3",IF(AND(ISNUMBER(parametros!$C$6),ISNUMBER(parametros!$D$6),B1590&gt;=parametros!$C$6,B1590&lt;=parametros!$D$6),"C4","Fora dos ciclos")))))))</f>
        <v/>
      </c>
      <c r="D1590" s="100"/>
      <c r="E1590" s="78" t="str">
        <f>IF(C1590="","",IFERROR(VLOOKUP(C1590,parametros!$A$11:$E$15,5,0),""))</f>
        <v/>
      </c>
      <c r="F1590" s="79" t="str">
        <f t="shared" si="122"/>
        <v/>
      </c>
      <c r="G1590" s="101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8"/>
      <c r="U1590" s="218" t="str">
        <f t="shared" si="126"/>
        <v/>
      </c>
      <c r="V1590" s="216" t="s">
        <v>47</v>
      </c>
      <c r="W1590" s="102" t="s">
        <v>167</v>
      </c>
      <c r="X1590" s="102" t="s">
        <v>168</v>
      </c>
      <c r="Y1590" s="103" t="s">
        <v>169</v>
      </c>
      <c r="Z1590" s="103" t="s">
        <v>170</v>
      </c>
      <c r="AA1590" s="103" t="s">
        <v>47</v>
      </c>
      <c r="AB1590" s="103" t="s">
        <v>171</v>
      </c>
      <c r="AC1590" s="104" t="s">
        <v>172</v>
      </c>
    </row>
    <row r="1591" spans="1:29" ht="25.5" customHeight="1" x14ac:dyDescent="0.35">
      <c r="A1591" s="188"/>
      <c r="B1591" s="190"/>
      <c r="C1591" s="99" t="str">
        <f>IF(B1591="","",IF(NOT(ISNUMBER(B1591)),"DATA_PC invalida",IF(AND(ISNUMBER(parametros!$C$2),ISNUMBER(parametros!$D$2),B1591&gt;=parametros!$C$2,B1591&lt;=parametros!$D$2),"C0",IF(AND(ISNUMBER(parametros!$C$3),ISNUMBER(parametros!$D$3),B1591&gt;=parametros!$C$3,B1591&lt;=parametros!$D$3),"C1",IF(AND(ISNUMBER(parametros!$C$4),ISNUMBER(parametros!$D$4),B1591&gt;=parametros!$C$4,B1591&lt;=parametros!$D$4),"C2",IF(AND(ISNUMBER(parametros!$C$5),ISNUMBER(parametros!$D$5),B1591&gt;=parametros!$C$5,B1591&lt;=parametros!$D$5),"C3",IF(AND(ISNUMBER(parametros!$C$6),ISNUMBER(parametros!$D$6),B1591&gt;=parametros!$C$6,B1591&lt;=parametros!$D$6),"C4","Fora dos ciclos")))))))</f>
        <v/>
      </c>
      <c r="D1591" s="100"/>
      <c r="E1591" s="78" t="str">
        <f>IF(C1591="","",IFERROR(VLOOKUP(C1591,parametros!$A$11:$E$15,5,0),""))</f>
        <v/>
      </c>
      <c r="F1591" s="79" t="str">
        <f t="shared" si="122"/>
        <v/>
      </c>
      <c r="G1591" s="101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8"/>
      <c r="U1591" s="218" t="str">
        <f t="shared" si="126"/>
        <v/>
      </c>
      <c r="V1591" s="216" t="s">
        <v>47</v>
      </c>
      <c r="W1591" s="102" t="s">
        <v>167</v>
      </c>
      <c r="X1591" s="102" t="s">
        <v>168</v>
      </c>
      <c r="Y1591" s="103" t="s">
        <v>169</v>
      </c>
      <c r="Z1591" s="103" t="s">
        <v>170</v>
      </c>
      <c r="AA1591" s="103" t="s">
        <v>47</v>
      </c>
      <c r="AB1591" s="103" t="s">
        <v>171</v>
      </c>
      <c r="AC1591" s="104" t="s">
        <v>172</v>
      </c>
    </row>
    <row r="1592" spans="1:29" ht="25.5" customHeight="1" x14ac:dyDescent="0.35">
      <c r="A1592" s="188"/>
      <c r="B1592" s="190"/>
      <c r="C1592" s="99" t="str">
        <f>IF(B1592="","",IF(NOT(ISNUMBER(B1592)),"DATA_PC invalida",IF(AND(ISNUMBER(parametros!$C$2),ISNUMBER(parametros!$D$2),B1592&gt;=parametros!$C$2,B1592&lt;=parametros!$D$2),"C0",IF(AND(ISNUMBER(parametros!$C$3),ISNUMBER(parametros!$D$3),B1592&gt;=parametros!$C$3,B1592&lt;=parametros!$D$3),"C1",IF(AND(ISNUMBER(parametros!$C$4),ISNUMBER(parametros!$D$4),B1592&gt;=parametros!$C$4,B1592&lt;=parametros!$D$4),"C2",IF(AND(ISNUMBER(parametros!$C$5),ISNUMBER(parametros!$D$5),B1592&gt;=parametros!$C$5,B1592&lt;=parametros!$D$5),"C3",IF(AND(ISNUMBER(parametros!$C$6),ISNUMBER(parametros!$D$6),B1592&gt;=parametros!$C$6,B1592&lt;=parametros!$D$6),"C4","Fora dos ciclos")))))))</f>
        <v/>
      </c>
      <c r="D1592" s="100"/>
      <c r="E1592" s="78" t="str">
        <f>IF(C1592="","",IFERROR(VLOOKUP(C1592,parametros!$A$11:$E$15,5,0),""))</f>
        <v/>
      </c>
      <c r="F1592" s="79" t="str">
        <f t="shared" si="122"/>
        <v/>
      </c>
      <c r="G1592" s="101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8"/>
      <c r="U1592" s="218" t="str">
        <f t="shared" si="126"/>
        <v/>
      </c>
      <c r="V1592" s="216" t="s">
        <v>47</v>
      </c>
      <c r="W1592" s="102" t="s">
        <v>167</v>
      </c>
      <c r="X1592" s="102" t="s">
        <v>168</v>
      </c>
      <c r="Y1592" s="103" t="s">
        <v>169</v>
      </c>
      <c r="Z1592" s="103" t="s">
        <v>170</v>
      </c>
      <c r="AA1592" s="103" t="s">
        <v>47</v>
      </c>
      <c r="AB1592" s="103" t="s">
        <v>171</v>
      </c>
      <c r="AC1592" s="104" t="s">
        <v>172</v>
      </c>
    </row>
    <row r="1593" spans="1:29" ht="25.5" customHeight="1" x14ac:dyDescent="0.35">
      <c r="A1593" s="188"/>
      <c r="B1593" s="190"/>
      <c r="C1593" s="99" t="str">
        <f>IF(B1593="","",IF(NOT(ISNUMBER(B1593)),"DATA_PC invalida",IF(AND(ISNUMBER(parametros!$C$2),ISNUMBER(parametros!$D$2),B1593&gt;=parametros!$C$2,B1593&lt;=parametros!$D$2),"C0",IF(AND(ISNUMBER(parametros!$C$3),ISNUMBER(parametros!$D$3),B1593&gt;=parametros!$C$3,B1593&lt;=parametros!$D$3),"C1",IF(AND(ISNUMBER(parametros!$C$4),ISNUMBER(parametros!$D$4),B1593&gt;=parametros!$C$4,B1593&lt;=parametros!$D$4),"C2",IF(AND(ISNUMBER(parametros!$C$5),ISNUMBER(parametros!$D$5),B1593&gt;=parametros!$C$5,B1593&lt;=parametros!$D$5),"C3",IF(AND(ISNUMBER(parametros!$C$6),ISNUMBER(parametros!$D$6),B1593&gt;=parametros!$C$6,B1593&lt;=parametros!$D$6),"C4","Fora dos ciclos")))))))</f>
        <v/>
      </c>
      <c r="D1593" s="100"/>
      <c r="E1593" s="78" t="str">
        <f>IF(C1593="","",IFERROR(VLOOKUP(C1593,parametros!$A$11:$E$15,5,0),""))</f>
        <v/>
      </c>
      <c r="F1593" s="79" t="str">
        <f t="shared" si="122"/>
        <v/>
      </c>
      <c r="G1593" s="101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8"/>
      <c r="U1593" s="218" t="str">
        <f t="shared" si="126"/>
        <v/>
      </c>
      <c r="V1593" s="216" t="s">
        <v>47</v>
      </c>
      <c r="W1593" s="102" t="s">
        <v>167</v>
      </c>
      <c r="X1593" s="102" t="s">
        <v>168</v>
      </c>
      <c r="Y1593" s="103" t="s">
        <v>169</v>
      </c>
      <c r="Z1593" s="103" t="s">
        <v>170</v>
      </c>
      <c r="AA1593" s="103" t="s">
        <v>47</v>
      </c>
      <c r="AB1593" s="103" t="s">
        <v>171</v>
      </c>
      <c r="AC1593" s="104" t="s">
        <v>172</v>
      </c>
    </row>
    <row r="1594" spans="1:29" ht="25.5" customHeight="1" x14ac:dyDescent="0.35">
      <c r="A1594" s="188"/>
      <c r="B1594" s="190"/>
      <c r="C1594" s="99" t="str">
        <f>IF(B1594="","",IF(NOT(ISNUMBER(B1594)),"DATA_PC invalida",IF(AND(ISNUMBER(parametros!$C$2),ISNUMBER(parametros!$D$2),B1594&gt;=parametros!$C$2,B1594&lt;=parametros!$D$2),"C0",IF(AND(ISNUMBER(parametros!$C$3),ISNUMBER(parametros!$D$3),B1594&gt;=parametros!$C$3,B1594&lt;=parametros!$D$3),"C1",IF(AND(ISNUMBER(parametros!$C$4),ISNUMBER(parametros!$D$4),B1594&gt;=parametros!$C$4,B1594&lt;=parametros!$D$4),"C2",IF(AND(ISNUMBER(parametros!$C$5),ISNUMBER(parametros!$D$5),B1594&gt;=parametros!$C$5,B1594&lt;=parametros!$D$5),"C3",IF(AND(ISNUMBER(parametros!$C$6),ISNUMBER(parametros!$D$6),B1594&gt;=parametros!$C$6,B1594&lt;=parametros!$D$6),"C4","Fora dos ciclos")))))))</f>
        <v/>
      </c>
      <c r="D1594" s="100"/>
      <c r="E1594" s="78" t="str">
        <f>IF(C1594="","",IFERROR(VLOOKUP(C1594,parametros!$A$11:$E$15,5,0),""))</f>
        <v/>
      </c>
      <c r="F1594" s="79" t="str">
        <f t="shared" si="122"/>
        <v/>
      </c>
      <c r="G1594" s="101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8"/>
      <c r="U1594" s="218" t="str">
        <f t="shared" si="126"/>
        <v/>
      </c>
      <c r="V1594" s="216" t="s">
        <v>47</v>
      </c>
      <c r="W1594" s="102" t="s">
        <v>167</v>
      </c>
      <c r="X1594" s="102" t="s">
        <v>168</v>
      </c>
      <c r="Y1594" s="103" t="s">
        <v>169</v>
      </c>
      <c r="Z1594" s="103" t="s">
        <v>170</v>
      </c>
      <c r="AA1594" s="103" t="s">
        <v>47</v>
      </c>
      <c r="AB1594" s="103" t="s">
        <v>171</v>
      </c>
      <c r="AC1594" s="104" t="s">
        <v>172</v>
      </c>
    </row>
    <row r="1595" spans="1:29" ht="25.5" customHeight="1" x14ac:dyDescent="0.35">
      <c r="A1595" s="188"/>
      <c r="B1595" s="190"/>
      <c r="C1595" s="99" t="str">
        <f>IF(B1595="","",IF(NOT(ISNUMBER(B1595)),"DATA_PC invalida",IF(AND(ISNUMBER(parametros!$C$2),ISNUMBER(parametros!$D$2),B1595&gt;=parametros!$C$2,B1595&lt;=parametros!$D$2),"C0",IF(AND(ISNUMBER(parametros!$C$3),ISNUMBER(parametros!$D$3),B1595&gt;=parametros!$C$3,B1595&lt;=parametros!$D$3),"C1",IF(AND(ISNUMBER(parametros!$C$4),ISNUMBER(parametros!$D$4),B1595&gt;=parametros!$C$4,B1595&lt;=parametros!$D$4),"C2",IF(AND(ISNUMBER(parametros!$C$5),ISNUMBER(parametros!$D$5),B1595&gt;=parametros!$C$5,B1595&lt;=parametros!$D$5),"C3",IF(AND(ISNUMBER(parametros!$C$6),ISNUMBER(parametros!$D$6),B1595&gt;=parametros!$C$6,B1595&lt;=parametros!$D$6),"C4","Fora dos ciclos")))))))</f>
        <v/>
      </c>
      <c r="D1595" s="100"/>
      <c r="E1595" s="78" t="str">
        <f>IF(C1595="","",IFERROR(VLOOKUP(C1595,parametros!$A$11:$E$15,5,0),""))</f>
        <v/>
      </c>
      <c r="F1595" s="79" t="str">
        <f t="shared" si="122"/>
        <v/>
      </c>
      <c r="G1595" s="101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8"/>
      <c r="U1595" s="218" t="str">
        <f t="shared" si="126"/>
        <v/>
      </c>
      <c r="V1595" s="216" t="s">
        <v>47</v>
      </c>
      <c r="W1595" s="102" t="s">
        <v>167</v>
      </c>
      <c r="X1595" s="102" t="s">
        <v>168</v>
      </c>
      <c r="Y1595" s="103" t="s">
        <v>169</v>
      </c>
      <c r="Z1595" s="103" t="s">
        <v>170</v>
      </c>
      <c r="AA1595" s="103" t="s">
        <v>47</v>
      </c>
      <c r="AB1595" s="103" t="s">
        <v>171</v>
      </c>
      <c r="AC1595" s="104" t="s">
        <v>172</v>
      </c>
    </row>
    <row r="1596" spans="1:29" ht="25.5" customHeight="1" x14ac:dyDescent="0.35">
      <c r="A1596" s="188"/>
      <c r="B1596" s="190"/>
      <c r="C1596" s="99" t="str">
        <f>IF(B1596="","",IF(NOT(ISNUMBER(B1596)),"DATA_PC invalida",IF(AND(ISNUMBER(parametros!$C$2),ISNUMBER(parametros!$D$2),B1596&gt;=parametros!$C$2,B1596&lt;=parametros!$D$2),"C0",IF(AND(ISNUMBER(parametros!$C$3),ISNUMBER(parametros!$D$3),B1596&gt;=parametros!$C$3,B1596&lt;=parametros!$D$3),"C1",IF(AND(ISNUMBER(parametros!$C$4),ISNUMBER(parametros!$D$4),B1596&gt;=parametros!$C$4,B1596&lt;=parametros!$D$4),"C2",IF(AND(ISNUMBER(parametros!$C$5),ISNUMBER(parametros!$D$5),B1596&gt;=parametros!$C$5,B1596&lt;=parametros!$D$5),"C3",IF(AND(ISNUMBER(parametros!$C$6),ISNUMBER(parametros!$D$6),B1596&gt;=parametros!$C$6,B1596&lt;=parametros!$D$6),"C4","Fora dos ciclos")))))))</f>
        <v/>
      </c>
      <c r="D1596" s="100"/>
      <c r="E1596" s="78" t="str">
        <f>IF(C1596="","",IFERROR(VLOOKUP(C1596,parametros!$A$11:$E$15,5,0),""))</f>
        <v/>
      </c>
      <c r="F1596" s="79" t="str">
        <f t="shared" si="122"/>
        <v/>
      </c>
      <c r="G1596" s="101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8"/>
      <c r="U1596" s="218" t="str">
        <f t="shared" si="126"/>
        <v/>
      </c>
      <c r="V1596" s="216" t="s">
        <v>47</v>
      </c>
      <c r="W1596" s="102" t="s">
        <v>167</v>
      </c>
      <c r="X1596" s="102" t="s">
        <v>168</v>
      </c>
      <c r="Y1596" s="103" t="s">
        <v>169</v>
      </c>
      <c r="Z1596" s="103" t="s">
        <v>170</v>
      </c>
      <c r="AA1596" s="103" t="s">
        <v>47</v>
      </c>
      <c r="AB1596" s="103" t="s">
        <v>171</v>
      </c>
      <c r="AC1596" s="104" t="s">
        <v>172</v>
      </c>
    </row>
    <row r="1597" spans="1:29" ht="25.5" customHeight="1" x14ac:dyDescent="0.35">
      <c r="A1597" s="188"/>
      <c r="B1597" s="190"/>
      <c r="C1597" s="99" t="str">
        <f>IF(B1597="","",IF(NOT(ISNUMBER(B1597)),"DATA_PC invalida",IF(AND(ISNUMBER(parametros!$C$2),ISNUMBER(parametros!$D$2),B1597&gt;=parametros!$C$2,B1597&lt;=parametros!$D$2),"C0",IF(AND(ISNUMBER(parametros!$C$3),ISNUMBER(parametros!$D$3),B1597&gt;=parametros!$C$3,B1597&lt;=parametros!$D$3),"C1",IF(AND(ISNUMBER(parametros!$C$4),ISNUMBER(parametros!$D$4),B1597&gt;=parametros!$C$4,B1597&lt;=parametros!$D$4),"C2",IF(AND(ISNUMBER(parametros!$C$5),ISNUMBER(parametros!$D$5),B1597&gt;=parametros!$C$5,B1597&lt;=parametros!$D$5),"C3",IF(AND(ISNUMBER(parametros!$C$6),ISNUMBER(parametros!$D$6),B1597&gt;=parametros!$C$6,B1597&lt;=parametros!$D$6),"C4","Fora dos ciclos")))))))</f>
        <v/>
      </c>
      <c r="D1597" s="100"/>
      <c r="E1597" s="78" t="str">
        <f>IF(C1597="","",IFERROR(VLOOKUP(C1597,parametros!$A$11:$E$15,5,0),""))</f>
        <v/>
      </c>
      <c r="F1597" s="79" t="str">
        <f t="shared" si="122"/>
        <v/>
      </c>
      <c r="G1597" s="101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8"/>
      <c r="U1597" s="218" t="str">
        <f t="shared" si="126"/>
        <v/>
      </c>
      <c r="V1597" s="216" t="s">
        <v>47</v>
      </c>
      <c r="W1597" s="102" t="s">
        <v>167</v>
      </c>
      <c r="X1597" s="102" t="s">
        <v>168</v>
      </c>
      <c r="Y1597" s="103" t="s">
        <v>169</v>
      </c>
      <c r="Z1597" s="103" t="s">
        <v>170</v>
      </c>
      <c r="AA1597" s="103" t="s">
        <v>47</v>
      </c>
      <c r="AB1597" s="103" t="s">
        <v>171</v>
      </c>
      <c r="AC1597" s="104" t="s">
        <v>172</v>
      </c>
    </row>
    <row r="1598" spans="1:29" ht="25.5" customHeight="1" x14ac:dyDescent="0.35">
      <c r="A1598" s="188"/>
      <c r="B1598" s="190"/>
      <c r="C1598" s="99" t="str">
        <f>IF(B1598="","",IF(NOT(ISNUMBER(B1598)),"DATA_PC invalida",IF(AND(ISNUMBER(parametros!$C$2),ISNUMBER(parametros!$D$2),B1598&gt;=parametros!$C$2,B1598&lt;=parametros!$D$2),"C0",IF(AND(ISNUMBER(parametros!$C$3),ISNUMBER(parametros!$D$3),B1598&gt;=parametros!$C$3,B1598&lt;=parametros!$D$3),"C1",IF(AND(ISNUMBER(parametros!$C$4),ISNUMBER(parametros!$D$4),B1598&gt;=parametros!$C$4,B1598&lt;=parametros!$D$4),"C2",IF(AND(ISNUMBER(parametros!$C$5),ISNUMBER(parametros!$D$5),B1598&gt;=parametros!$C$5,B1598&lt;=parametros!$D$5),"C3",IF(AND(ISNUMBER(parametros!$C$6),ISNUMBER(parametros!$D$6),B1598&gt;=parametros!$C$6,B1598&lt;=parametros!$D$6),"C4","Fora dos ciclos")))))))</f>
        <v/>
      </c>
      <c r="D1598" s="100"/>
      <c r="E1598" s="78" t="str">
        <f>IF(C1598="","",IFERROR(VLOOKUP(C1598,parametros!$A$11:$E$15,5,0),""))</f>
        <v/>
      </c>
      <c r="F1598" s="79" t="str">
        <f t="shared" si="122"/>
        <v/>
      </c>
      <c r="G1598" s="101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8"/>
      <c r="U1598" s="218" t="str">
        <f t="shared" si="126"/>
        <v/>
      </c>
      <c r="V1598" s="216" t="s">
        <v>47</v>
      </c>
      <c r="W1598" s="102" t="s">
        <v>167</v>
      </c>
      <c r="X1598" s="102" t="s">
        <v>168</v>
      </c>
      <c r="Y1598" s="103" t="s">
        <v>169</v>
      </c>
      <c r="Z1598" s="103" t="s">
        <v>170</v>
      </c>
      <c r="AA1598" s="103" t="s">
        <v>47</v>
      </c>
      <c r="AB1598" s="103" t="s">
        <v>171</v>
      </c>
      <c r="AC1598" s="104" t="s">
        <v>172</v>
      </c>
    </row>
    <row r="1599" spans="1:29" ht="25.5" customHeight="1" x14ac:dyDescent="0.35">
      <c r="A1599" s="188"/>
      <c r="B1599" s="190"/>
      <c r="C1599" s="99" t="str">
        <f>IF(B1599="","",IF(NOT(ISNUMBER(B1599)),"DATA_PC invalida",IF(AND(ISNUMBER(parametros!$C$2),ISNUMBER(parametros!$D$2),B1599&gt;=parametros!$C$2,B1599&lt;=parametros!$D$2),"C0",IF(AND(ISNUMBER(parametros!$C$3),ISNUMBER(parametros!$D$3),B1599&gt;=parametros!$C$3,B1599&lt;=parametros!$D$3),"C1",IF(AND(ISNUMBER(parametros!$C$4),ISNUMBER(parametros!$D$4),B1599&gt;=parametros!$C$4,B1599&lt;=parametros!$D$4),"C2",IF(AND(ISNUMBER(parametros!$C$5),ISNUMBER(parametros!$D$5),B1599&gt;=parametros!$C$5,B1599&lt;=parametros!$D$5),"C3",IF(AND(ISNUMBER(parametros!$C$6),ISNUMBER(parametros!$D$6),B1599&gt;=parametros!$C$6,B1599&lt;=parametros!$D$6),"C4","Fora dos ciclos")))))))</f>
        <v/>
      </c>
      <c r="D1599" s="100"/>
      <c r="E1599" s="78" t="str">
        <f>IF(C1599="","",IFERROR(VLOOKUP(C1599,parametros!$A$11:$E$15,5,0),""))</f>
        <v/>
      </c>
      <c r="F1599" s="79" t="str">
        <f t="shared" si="122"/>
        <v/>
      </c>
      <c r="G1599" s="101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8"/>
      <c r="U1599" s="218" t="str">
        <f t="shared" si="126"/>
        <v/>
      </c>
      <c r="V1599" s="216" t="s">
        <v>47</v>
      </c>
      <c r="W1599" s="102" t="s">
        <v>167</v>
      </c>
      <c r="X1599" s="102" t="s">
        <v>168</v>
      </c>
      <c r="Y1599" s="103" t="s">
        <v>169</v>
      </c>
      <c r="Z1599" s="103" t="s">
        <v>170</v>
      </c>
      <c r="AA1599" s="103" t="s">
        <v>47</v>
      </c>
      <c r="AB1599" s="103" t="s">
        <v>171</v>
      </c>
      <c r="AC1599" s="104" t="s">
        <v>172</v>
      </c>
    </row>
    <row r="1600" spans="1:29" ht="25.5" customHeight="1" x14ac:dyDescent="0.35">
      <c r="A1600" s="188"/>
      <c r="B1600" s="190"/>
      <c r="C1600" s="99" t="str">
        <f>IF(B1600="","",IF(NOT(ISNUMBER(B1600)),"DATA_PC invalida",IF(AND(ISNUMBER(parametros!$C$2),ISNUMBER(parametros!$D$2),B1600&gt;=parametros!$C$2,B1600&lt;=parametros!$D$2),"C0",IF(AND(ISNUMBER(parametros!$C$3),ISNUMBER(parametros!$D$3),B1600&gt;=parametros!$C$3,B1600&lt;=parametros!$D$3),"C1",IF(AND(ISNUMBER(parametros!$C$4),ISNUMBER(parametros!$D$4),B1600&gt;=parametros!$C$4,B1600&lt;=parametros!$D$4),"C2",IF(AND(ISNUMBER(parametros!$C$5),ISNUMBER(parametros!$D$5),B1600&gt;=parametros!$C$5,B1600&lt;=parametros!$D$5),"C3",IF(AND(ISNUMBER(parametros!$C$6),ISNUMBER(parametros!$D$6),B1600&gt;=parametros!$C$6,B1600&lt;=parametros!$D$6),"C4","Fora dos ciclos")))))))</f>
        <v/>
      </c>
      <c r="D1600" s="100"/>
      <c r="E1600" s="78" t="str">
        <f>IF(C1600="","",IFERROR(VLOOKUP(C1600,parametros!$A$11:$E$15,5,0),""))</f>
        <v/>
      </c>
      <c r="F1600" s="79" t="str">
        <f t="shared" si="122"/>
        <v/>
      </c>
      <c r="G1600" s="101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8"/>
      <c r="U1600" s="218" t="str">
        <f t="shared" si="126"/>
        <v/>
      </c>
      <c r="V1600" s="216" t="s">
        <v>47</v>
      </c>
      <c r="W1600" s="102" t="s">
        <v>167</v>
      </c>
      <c r="X1600" s="102" t="s">
        <v>168</v>
      </c>
      <c r="Y1600" s="103" t="s">
        <v>169</v>
      </c>
      <c r="Z1600" s="103" t="s">
        <v>170</v>
      </c>
      <c r="AA1600" s="103" t="s">
        <v>47</v>
      </c>
      <c r="AB1600" s="103" t="s">
        <v>171</v>
      </c>
      <c r="AC1600" s="104" t="s">
        <v>172</v>
      </c>
    </row>
    <row r="1601" spans="1:29" ht="25.5" customHeight="1" x14ac:dyDescent="0.35">
      <c r="A1601" s="188"/>
      <c r="B1601" s="190"/>
      <c r="C1601" s="99" t="str">
        <f>IF(B1601="","",IF(NOT(ISNUMBER(B1601)),"DATA_PC invalida",IF(AND(ISNUMBER(parametros!$C$2),ISNUMBER(parametros!$D$2),B1601&gt;=parametros!$C$2,B1601&lt;=parametros!$D$2),"C0",IF(AND(ISNUMBER(parametros!$C$3),ISNUMBER(parametros!$D$3),B1601&gt;=parametros!$C$3,B1601&lt;=parametros!$D$3),"C1",IF(AND(ISNUMBER(parametros!$C$4),ISNUMBER(parametros!$D$4),B1601&gt;=parametros!$C$4,B1601&lt;=parametros!$D$4),"C2",IF(AND(ISNUMBER(parametros!$C$5),ISNUMBER(parametros!$D$5),B1601&gt;=parametros!$C$5,B1601&lt;=parametros!$D$5),"C3",IF(AND(ISNUMBER(parametros!$C$6),ISNUMBER(parametros!$D$6),B1601&gt;=parametros!$C$6,B1601&lt;=parametros!$D$6),"C4","Fora dos ciclos")))))))</f>
        <v/>
      </c>
      <c r="D1601" s="100"/>
      <c r="E1601" s="78" t="str">
        <f>IF(C1601="","",IFERROR(VLOOKUP(C1601,parametros!$A$11:$E$15,5,0),""))</f>
        <v/>
      </c>
      <c r="F1601" s="79" t="str">
        <f t="shared" si="122"/>
        <v/>
      </c>
      <c r="G1601" s="101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8"/>
      <c r="U1601" s="218" t="str">
        <f t="shared" si="126"/>
        <v/>
      </c>
      <c r="V1601" s="216" t="s">
        <v>47</v>
      </c>
      <c r="W1601" s="102" t="s">
        <v>167</v>
      </c>
      <c r="X1601" s="102" t="s">
        <v>168</v>
      </c>
      <c r="Y1601" s="103" t="s">
        <v>169</v>
      </c>
      <c r="Z1601" s="103" t="s">
        <v>170</v>
      </c>
      <c r="AA1601" s="103" t="s">
        <v>47</v>
      </c>
      <c r="AB1601" s="103" t="s">
        <v>171</v>
      </c>
      <c r="AC1601" s="104" t="s">
        <v>172</v>
      </c>
    </row>
    <row r="1602" spans="1:29" ht="25.5" customHeight="1" x14ac:dyDescent="0.35">
      <c r="A1602" s="188"/>
      <c r="B1602" s="190"/>
      <c r="C1602" s="99" t="str">
        <f>IF(B1602="","",IF(NOT(ISNUMBER(B1602)),"DATA_PC invalida",IF(AND(ISNUMBER(parametros!$C$2),ISNUMBER(parametros!$D$2),B1602&gt;=parametros!$C$2,B1602&lt;=parametros!$D$2),"C0",IF(AND(ISNUMBER(parametros!$C$3),ISNUMBER(parametros!$D$3),B1602&gt;=parametros!$C$3,B1602&lt;=parametros!$D$3),"C1",IF(AND(ISNUMBER(parametros!$C$4),ISNUMBER(parametros!$D$4),B1602&gt;=parametros!$C$4,B1602&lt;=parametros!$D$4),"C2",IF(AND(ISNUMBER(parametros!$C$5),ISNUMBER(parametros!$D$5),B1602&gt;=parametros!$C$5,B1602&lt;=parametros!$D$5),"C3",IF(AND(ISNUMBER(parametros!$C$6),ISNUMBER(parametros!$D$6),B1602&gt;=parametros!$C$6,B1602&lt;=parametros!$D$6),"C4","Fora dos ciclos")))))))</f>
        <v/>
      </c>
      <c r="D1602" s="100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101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8"/>
      <c r="U1602" s="218" t="str">
        <f t="shared" ref="U1602:U1665" si="131">IF(OR($D1602="",$H1602=""),"",ROUND($D1602+$H1602,2))</f>
        <v/>
      </c>
      <c r="V1602" s="216" t="s">
        <v>47</v>
      </c>
      <c r="W1602" s="102" t="s">
        <v>167</v>
      </c>
      <c r="X1602" s="102" t="s">
        <v>168</v>
      </c>
      <c r="Y1602" s="103" t="s">
        <v>169</v>
      </c>
      <c r="Z1602" s="103" t="s">
        <v>170</v>
      </c>
      <c r="AA1602" s="103" t="s">
        <v>47</v>
      </c>
      <c r="AB1602" s="103" t="s">
        <v>171</v>
      </c>
      <c r="AC1602" s="104" t="s">
        <v>172</v>
      </c>
    </row>
    <row r="1603" spans="1:29" ht="25.5" customHeight="1" x14ac:dyDescent="0.35">
      <c r="A1603" s="188"/>
      <c r="B1603" s="190"/>
      <c r="C1603" s="99" t="str">
        <f>IF(B1603="","",IF(NOT(ISNUMBER(B1603)),"DATA_PC invalida",IF(AND(ISNUMBER(parametros!$C$2),ISNUMBER(parametros!$D$2),B1603&gt;=parametros!$C$2,B1603&lt;=parametros!$D$2),"C0",IF(AND(ISNUMBER(parametros!$C$3),ISNUMBER(parametros!$D$3),B1603&gt;=parametros!$C$3,B1603&lt;=parametros!$D$3),"C1",IF(AND(ISNUMBER(parametros!$C$4),ISNUMBER(parametros!$D$4),B1603&gt;=parametros!$C$4,B1603&lt;=parametros!$D$4),"C2",IF(AND(ISNUMBER(parametros!$C$5),ISNUMBER(parametros!$D$5),B1603&gt;=parametros!$C$5,B1603&lt;=parametros!$D$5),"C3",IF(AND(ISNUMBER(parametros!$C$6),ISNUMBER(parametros!$D$6),B1603&gt;=parametros!$C$6,B1603&lt;=parametros!$D$6),"C4","Fora dos ciclos")))))))</f>
        <v/>
      </c>
      <c r="D1603" s="100"/>
      <c r="E1603" s="78" t="str">
        <f>IF(C1603="","",IFERROR(VLOOKUP(C1603,parametros!$A$11:$E$15,5,0),""))</f>
        <v/>
      </c>
      <c r="F1603" s="79" t="str">
        <f t="shared" si="127"/>
        <v/>
      </c>
      <c r="G1603" s="101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8"/>
      <c r="U1603" s="218" t="str">
        <f t="shared" si="131"/>
        <v/>
      </c>
      <c r="V1603" s="216" t="s">
        <v>47</v>
      </c>
      <c r="W1603" s="102" t="s">
        <v>167</v>
      </c>
      <c r="X1603" s="102" t="s">
        <v>168</v>
      </c>
      <c r="Y1603" s="103" t="s">
        <v>169</v>
      </c>
      <c r="Z1603" s="103" t="s">
        <v>170</v>
      </c>
      <c r="AA1603" s="103" t="s">
        <v>47</v>
      </c>
      <c r="AB1603" s="103" t="s">
        <v>171</v>
      </c>
      <c r="AC1603" s="104" t="s">
        <v>172</v>
      </c>
    </row>
    <row r="1604" spans="1:29" ht="25.5" customHeight="1" x14ac:dyDescent="0.35">
      <c r="A1604" s="188"/>
      <c r="B1604" s="190"/>
      <c r="C1604" s="99" t="str">
        <f>IF(B1604="","",IF(NOT(ISNUMBER(B1604)),"DATA_PC invalida",IF(AND(ISNUMBER(parametros!$C$2),ISNUMBER(parametros!$D$2),B1604&gt;=parametros!$C$2,B1604&lt;=parametros!$D$2),"C0",IF(AND(ISNUMBER(parametros!$C$3),ISNUMBER(parametros!$D$3),B1604&gt;=parametros!$C$3,B1604&lt;=parametros!$D$3),"C1",IF(AND(ISNUMBER(parametros!$C$4),ISNUMBER(parametros!$D$4),B1604&gt;=parametros!$C$4,B1604&lt;=parametros!$D$4),"C2",IF(AND(ISNUMBER(parametros!$C$5),ISNUMBER(parametros!$D$5),B1604&gt;=parametros!$C$5,B1604&lt;=parametros!$D$5),"C3",IF(AND(ISNUMBER(parametros!$C$6),ISNUMBER(parametros!$D$6),B1604&gt;=parametros!$C$6,B1604&lt;=parametros!$D$6),"C4","Fora dos ciclos")))))))</f>
        <v/>
      </c>
      <c r="D1604" s="100"/>
      <c r="E1604" s="78" t="str">
        <f>IF(C1604="","",IFERROR(VLOOKUP(C1604,parametros!$A$11:$E$15,5,0),""))</f>
        <v/>
      </c>
      <c r="F1604" s="79" t="str">
        <f t="shared" si="127"/>
        <v/>
      </c>
      <c r="G1604" s="101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8"/>
      <c r="U1604" s="218" t="str">
        <f t="shared" si="131"/>
        <v/>
      </c>
      <c r="V1604" s="216" t="s">
        <v>47</v>
      </c>
      <c r="W1604" s="102" t="s">
        <v>167</v>
      </c>
      <c r="X1604" s="102" t="s">
        <v>168</v>
      </c>
      <c r="Y1604" s="103" t="s">
        <v>169</v>
      </c>
      <c r="Z1604" s="103" t="s">
        <v>170</v>
      </c>
      <c r="AA1604" s="103" t="s">
        <v>47</v>
      </c>
      <c r="AB1604" s="103" t="s">
        <v>171</v>
      </c>
      <c r="AC1604" s="104" t="s">
        <v>172</v>
      </c>
    </row>
    <row r="1605" spans="1:29" ht="25.5" customHeight="1" x14ac:dyDescent="0.35">
      <c r="A1605" s="188"/>
      <c r="B1605" s="190"/>
      <c r="C1605" s="99" t="str">
        <f>IF(B1605="","",IF(NOT(ISNUMBER(B1605)),"DATA_PC invalida",IF(AND(ISNUMBER(parametros!$C$2),ISNUMBER(parametros!$D$2),B1605&gt;=parametros!$C$2,B1605&lt;=parametros!$D$2),"C0",IF(AND(ISNUMBER(parametros!$C$3),ISNUMBER(parametros!$D$3),B1605&gt;=parametros!$C$3,B1605&lt;=parametros!$D$3),"C1",IF(AND(ISNUMBER(parametros!$C$4),ISNUMBER(parametros!$D$4),B1605&gt;=parametros!$C$4,B1605&lt;=parametros!$D$4),"C2",IF(AND(ISNUMBER(parametros!$C$5),ISNUMBER(parametros!$D$5),B1605&gt;=parametros!$C$5,B1605&lt;=parametros!$D$5),"C3",IF(AND(ISNUMBER(parametros!$C$6),ISNUMBER(parametros!$D$6),B1605&gt;=parametros!$C$6,B1605&lt;=parametros!$D$6),"C4","Fora dos ciclos")))))))</f>
        <v/>
      </c>
      <c r="D1605" s="100"/>
      <c r="E1605" s="78" t="str">
        <f>IF(C1605="","",IFERROR(VLOOKUP(C1605,parametros!$A$11:$E$15,5,0),""))</f>
        <v/>
      </c>
      <c r="F1605" s="79" t="str">
        <f t="shared" si="127"/>
        <v/>
      </c>
      <c r="G1605" s="101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8"/>
      <c r="U1605" s="218" t="str">
        <f t="shared" si="131"/>
        <v/>
      </c>
      <c r="V1605" s="216" t="s">
        <v>47</v>
      </c>
      <c r="W1605" s="102" t="s">
        <v>167</v>
      </c>
      <c r="X1605" s="102" t="s">
        <v>168</v>
      </c>
      <c r="Y1605" s="103" t="s">
        <v>169</v>
      </c>
      <c r="Z1605" s="103" t="s">
        <v>170</v>
      </c>
      <c r="AA1605" s="103" t="s">
        <v>47</v>
      </c>
      <c r="AB1605" s="103" t="s">
        <v>171</v>
      </c>
      <c r="AC1605" s="104" t="s">
        <v>172</v>
      </c>
    </row>
    <row r="1606" spans="1:29" ht="25.5" customHeight="1" x14ac:dyDescent="0.35">
      <c r="A1606" s="188"/>
      <c r="B1606" s="190"/>
      <c r="C1606" s="99" t="str">
        <f>IF(B1606="","",IF(NOT(ISNUMBER(B1606)),"DATA_PC invalida",IF(AND(ISNUMBER(parametros!$C$2),ISNUMBER(parametros!$D$2),B1606&gt;=parametros!$C$2,B1606&lt;=parametros!$D$2),"C0",IF(AND(ISNUMBER(parametros!$C$3),ISNUMBER(parametros!$D$3),B1606&gt;=parametros!$C$3,B1606&lt;=parametros!$D$3),"C1",IF(AND(ISNUMBER(parametros!$C$4),ISNUMBER(parametros!$D$4),B1606&gt;=parametros!$C$4,B1606&lt;=parametros!$D$4),"C2",IF(AND(ISNUMBER(parametros!$C$5),ISNUMBER(parametros!$D$5),B1606&gt;=parametros!$C$5,B1606&lt;=parametros!$D$5),"C3",IF(AND(ISNUMBER(parametros!$C$6),ISNUMBER(parametros!$D$6),B1606&gt;=parametros!$C$6,B1606&lt;=parametros!$D$6),"C4","Fora dos ciclos")))))))</f>
        <v/>
      </c>
      <c r="D1606" s="100"/>
      <c r="E1606" s="78" t="str">
        <f>IF(C1606="","",IFERROR(VLOOKUP(C1606,parametros!$A$11:$E$15,5,0),""))</f>
        <v/>
      </c>
      <c r="F1606" s="79" t="str">
        <f t="shared" si="127"/>
        <v/>
      </c>
      <c r="G1606" s="101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8"/>
      <c r="U1606" s="218" t="str">
        <f t="shared" si="131"/>
        <v/>
      </c>
      <c r="V1606" s="216" t="s">
        <v>47</v>
      </c>
      <c r="W1606" s="102" t="s">
        <v>167</v>
      </c>
      <c r="X1606" s="102" t="s">
        <v>168</v>
      </c>
      <c r="Y1606" s="103" t="s">
        <v>169</v>
      </c>
      <c r="Z1606" s="103" t="s">
        <v>170</v>
      </c>
      <c r="AA1606" s="103" t="s">
        <v>47</v>
      </c>
      <c r="AB1606" s="103" t="s">
        <v>171</v>
      </c>
      <c r="AC1606" s="104" t="s">
        <v>172</v>
      </c>
    </row>
    <row r="1607" spans="1:29" ht="25.5" customHeight="1" x14ac:dyDescent="0.35">
      <c r="A1607" s="188"/>
      <c r="B1607" s="190"/>
      <c r="C1607" s="99" t="str">
        <f>IF(B1607="","",IF(NOT(ISNUMBER(B1607)),"DATA_PC invalida",IF(AND(ISNUMBER(parametros!$C$2),ISNUMBER(parametros!$D$2),B1607&gt;=parametros!$C$2,B1607&lt;=parametros!$D$2),"C0",IF(AND(ISNUMBER(parametros!$C$3),ISNUMBER(parametros!$D$3),B1607&gt;=parametros!$C$3,B1607&lt;=parametros!$D$3),"C1",IF(AND(ISNUMBER(parametros!$C$4),ISNUMBER(parametros!$D$4),B1607&gt;=parametros!$C$4,B1607&lt;=parametros!$D$4),"C2",IF(AND(ISNUMBER(parametros!$C$5),ISNUMBER(parametros!$D$5),B1607&gt;=parametros!$C$5,B1607&lt;=parametros!$D$5),"C3",IF(AND(ISNUMBER(parametros!$C$6),ISNUMBER(parametros!$D$6),B1607&gt;=parametros!$C$6,B1607&lt;=parametros!$D$6),"C4","Fora dos ciclos")))))))</f>
        <v/>
      </c>
      <c r="D1607" s="100"/>
      <c r="E1607" s="78" t="str">
        <f>IF(C1607="","",IFERROR(VLOOKUP(C1607,parametros!$A$11:$E$15,5,0),""))</f>
        <v/>
      </c>
      <c r="F1607" s="79" t="str">
        <f t="shared" si="127"/>
        <v/>
      </c>
      <c r="G1607" s="101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8"/>
      <c r="U1607" s="218" t="str">
        <f t="shared" si="131"/>
        <v/>
      </c>
      <c r="V1607" s="216" t="s">
        <v>47</v>
      </c>
      <c r="W1607" s="102" t="s">
        <v>167</v>
      </c>
      <c r="X1607" s="102" t="s">
        <v>168</v>
      </c>
      <c r="Y1607" s="103" t="s">
        <v>169</v>
      </c>
      <c r="Z1607" s="103" t="s">
        <v>170</v>
      </c>
      <c r="AA1607" s="103" t="s">
        <v>47</v>
      </c>
      <c r="AB1607" s="103" t="s">
        <v>171</v>
      </c>
      <c r="AC1607" s="104" t="s">
        <v>172</v>
      </c>
    </row>
    <row r="1608" spans="1:29" ht="25.5" customHeight="1" x14ac:dyDescent="0.35">
      <c r="A1608" s="188"/>
      <c r="B1608" s="190"/>
      <c r="C1608" s="99" t="str">
        <f>IF(B1608="","",IF(NOT(ISNUMBER(B1608)),"DATA_PC invalida",IF(AND(ISNUMBER(parametros!$C$2),ISNUMBER(parametros!$D$2),B1608&gt;=parametros!$C$2,B1608&lt;=parametros!$D$2),"C0",IF(AND(ISNUMBER(parametros!$C$3),ISNUMBER(parametros!$D$3),B1608&gt;=parametros!$C$3,B1608&lt;=parametros!$D$3),"C1",IF(AND(ISNUMBER(parametros!$C$4),ISNUMBER(parametros!$D$4),B1608&gt;=parametros!$C$4,B1608&lt;=parametros!$D$4),"C2",IF(AND(ISNUMBER(parametros!$C$5),ISNUMBER(parametros!$D$5),B1608&gt;=parametros!$C$5,B1608&lt;=parametros!$D$5),"C3",IF(AND(ISNUMBER(parametros!$C$6),ISNUMBER(parametros!$D$6),B1608&gt;=parametros!$C$6,B1608&lt;=parametros!$D$6),"C4","Fora dos ciclos")))))))</f>
        <v/>
      </c>
      <c r="D1608" s="100"/>
      <c r="E1608" s="78" t="str">
        <f>IF(C1608="","",IFERROR(VLOOKUP(C1608,parametros!$A$11:$E$15,5,0),""))</f>
        <v/>
      </c>
      <c r="F1608" s="79" t="str">
        <f t="shared" si="127"/>
        <v/>
      </c>
      <c r="G1608" s="101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8"/>
      <c r="U1608" s="218" t="str">
        <f t="shared" si="131"/>
        <v/>
      </c>
      <c r="V1608" s="216" t="s">
        <v>47</v>
      </c>
      <c r="W1608" s="102" t="s">
        <v>167</v>
      </c>
      <c r="X1608" s="102" t="s">
        <v>168</v>
      </c>
      <c r="Y1608" s="103" t="s">
        <v>169</v>
      </c>
      <c r="Z1608" s="103" t="s">
        <v>170</v>
      </c>
      <c r="AA1608" s="103" t="s">
        <v>47</v>
      </c>
      <c r="AB1608" s="103" t="s">
        <v>171</v>
      </c>
      <c r="AC1608" s="104" t="s">
        <v>172</v>
      </c>
    </row>
    <row r="1609" spans="1:29" ht="25.5" customHeight="1" x14ac:dyDescent="0.35">
      <c r="A1609" s="188"/>
      <c r="B1609" s="190"/>
      <c r="C1609" s="99" t="str">
        <f>IF(B1609="","",IF(NOT(ISNUMBER(B1609)),"DATA_PC invalida",IF(AND(ISNUMBER(parametros!$C$2),ISNUMBER(parametros!$D$2),B1609&gt;=parametros!$C$2,B1609&lt;=parametros!$D$2),"C0",IF(AND(ISNUMBER(parametros!$C$3),ISNUMBER(parametros!$D$3),B1609&gt;=parametros!$C$3,B1609&lt;=parametros!$D$3),"C1",IF(AND(ISNUMBER(parametros!$C$4),ISNUMBER(parametros!$D$4),B1609&gt;=parametros!$C$4,B1609&lt;=parametros!$D$4),"C2",IF(AND(ISNUMBER(parametros!$C$5),ISNUMBER(parametros!$D$5),B1609&gt;=parametros!$C$5,B1609&lt;=parametros!$D$5),"C3",IF(AND(ISNUMBER(parametros!$C$6),ISNUMBER(parametros!$D$6),B1609&gt;=parametros!$C$6,B1609&lt;=parametros!$D$6),"C4","Fora dos ciclos")))))))</f>
        <v/>
      </c>
      <c r="D1609" s="100"/>
      <c r="E1609" s="78" t="str">
        <f>IF(C1609="","",IFERROR(VLOOKUP(C1609,parametros!$A$11:$E$15,5,0),""))</f>
        <v/>
      </c>
      <c r="F1609" s="79" t="str">
        <f t="shared" si="127"/>
        <v/>
      </c>
      <c r="G1609" s="101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8"/>
      <c r="U1609" s="218" t="str">
        <f t="shared" si="131"/>
        <v/>
      </c>
      <c r="V1609" s="216" t="s">
        <v>47</v>
      </c>
      <c r="W1609" s="102" t="s">
        <v>167</v>
      </c>
      <c r="X1609" s="102" t="s">
        <v>168</v>
      </c>
      <c r="Y1609" s="103" t="s">
        <v>169</v>
      </c>
      <c r="Z1609" s="103" t="s">
        <v>170</v>
      </c>
      <c r="AA1609" s="103" t="s">
        <v>47</v>
      </c>
      <c r="AB1609" s="103" t="s">
        <v>171</v>
      </c>
      <c r="AC1609" s="104" t="s">
        <v>172</v>
      </c>
    </row>
    <row r="1610" spans="1:29" ht="25.5" customHeight="1" x14ac:dyDescent="0.35">
      <c r="A1610" s="188"/>
      <c r="B1610" s="190"/>
      <c r="C1610" s="99" t="str">
        <f>IF(B1610="","",IF(NOT(ISNUMBER(B1610)),"DATA_PC invalida",IF(AND(ISNUMBER(parametros!$C$2),ISNUMBER(parametros!$D$2),B1610&gt;=parametros!$C$2,B1610&lt;=parametros!$D$2),"C0",IF(AND(ISNUMBER(parametros!$C$3),ISNUMBER(parametros!$D$3),B1610&gt;=parametros!$C$3,B1610&lt;=parametros!$D$3),"C1",IF(AND(ISNUMBER(parametros!$C$4),ISNUMBER(parametros!$D$4),B1610&gt;=parametros!$C$4,B1610&lt;=parametros!$D$4),"C2",IF(AND(ISNUMBER(parametros!$C$5),ISNUMBER(parametros!$D$5),B1610&gt;=parametros!$C$5,B1610&lt;=parametros!$D$5),"C3",IF(AND(ISNUMBER(parametros!$C$6),ISNUMBER(parametros!$D$6),B1610&gt;=parametros!$C$6,B1610&lt;=parametros!$D$6),"C4","Fora dos ciclos")))))))</f>
        <v/>
      </c>
      <c r="D1610" s="100"/>
      <c r="E1610" s="78" t="str">
        <f>IF(C1610="","",IFERROR(VLOOKUP(C1610,parametros!$A$11:$E$15,5,0),""))</f>
        <v/>
      </c>
      <c r="F1610" s="79" t="str">
        <f t="shared" si="127"/>
        <v/>
      </c>
      <c r="G1610" s="101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8"/>
      <c r="U1610" s="218" t="str">
        <f t="shared" si="131"/>
        <v/>
      </c>
      <c r="V1610" s="216" t="s">
        <v>47</v>
      </c>
      <c r="W1610" s="102" t="s">
        <v>167</v>
      </c>
      <c r="X1610" s="102" t="s">
        <v>168</v>
      </c>
      <c r="Y1610" s="103" t="s">
        <v>169</v>
      </c>
      <c r="Z1610" s="103" t="s">
        <v>170</v>
      </c>
      <c r="AA1610" s="103" t="s">
        <v>47</v>
      </c>
      <c r="AB1610" s="103" t="s">
        <v>171</v>
      </c>
      <c r="AC1610" s="104" t="s">
        <v>172</v>
      </c>
    </row>
    <row r="1611" spans="1:29" ht="25.5" customHeight="1" x14ac:dyDescent="0.35">
      <c r="A1611" s="188"/>
      <c r="B1611" s="190"/>
      <c r="C1611" s="99" t="str">
        <f>IF(B1611="","",IF(NOT(ISNUMBER(B1611)),"DATA_PC invalida",IF(AND(ISNUMBER(parametros!$C$2),ISNUMBER(parametros!$D$2),B1611&gt;=parametros!$C$2,B1611&lt;=parametros!$D$2),"C0",IF(AND(ISNUMBER(parametros!$C$3),ISNUMBER(parametros!$D$3),B1611&gt;=parametros!$C$3,B1611&lt;=parametros!$D$3),"C1",IF(AND(ISNUMBER(parametros!$C$4),ISNUMBER(parametros!$D$4),B1611&gt;=parametros!$C$4,B1611&lt;=parametros!$D$4),"C2",IF(AND(ISNUMBER(parametros!$C$5),ISNUMBER(parametros!$D$5),B1611&gt;=parametros!$C$5,B1611&lt;=parametros!$D$5),"C3",IF(AND(ISNUMBER(parametros!$C$6),ISNUMBER(parametros!$D$6),B1611&gt;=parametros!$C$6,B1611&lt;=parametros!$D$6),"C4","Fora dos ciclos")))))))</f>
        <v/>
      </c>
      <c r="D1611" s="100"/>
      <c r="E1611" s="78" t="str">
        <f>IF(C1611="","",IFERROR(VLOOKUP(C1611,parametros!$A$11:$E$15,5,0),""))</f>
        <v/>
      </c>
      <c r="F1611" s="79" t="str">
        <f t="shared" si="127"/>
        <v/>
      </c>
      <c r="G1611" s="101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8"/>
      <c r="U1611" s="218" t="str">
        <f t="shared" si="131"/>
        <v/>
      </c>
      <c r="V1611" s="216" t="s">
        <v>47</v>
      </c>
      <c r="W1611" s="102" t="s">
        <v>167</v>
      </c>
      <c r="X1611" s="102" t="s">
        <v>168</v>
      </c>
      <c r="Y1611" s="103" t="s">
        <v>169</v>
      </c>
      <c r="Z1611" s="103" t="s">
        <v>170</v>
      </c>
      <c r="AA1611" s="103" t="s">
        <v>47</v>
      </c>
      <c r="AB1611" s="103" t="s">
        <v>171</v>
      </c>
      <c r="AC1611" s="104" t="s">
        <v>172</v>
      </c>
    </row>
    <row r="1612" spans="1:29" ht="25.5" customHeight="1" x14ac:dyDescent="0.35">
      <c r="A1612" s="188"/>
      <c r="B1612" s="190"/>
      <c r="C1612" s="99" t="str">
        <f>IF(B1612="","",IF(NOT(ISNUMBER(B1612)),"DATA_PC invalida",IF(AND(ISNUMBER(parametros!$C$2),ISNUMBER(parametros!$D$2),B1612&gt;=parametros!$C$2,B1612&lt;=parametros!$D$2),"C0",IF(AND(ISNUMBER(parametros!$C$3),ISNUMBER(parametros!$D$3),B1612&gt;=parametros!$C$3,B1612&lt;=parametros!$D$3),"C1",IF(AND(ISNUMBER(parametros!$C$4),ISNUMBER(parametros!$D$4),B1612&gt;=parametros!$C$4,B1612&lt;=parametros!$D$4),"C2",IF(AND(ISNUMBER(parametros!$C$5),ISNUMBER(parametros!$D$5),B1612&gt;=parametros!$C$5,B1612&lt;=parametros!$D$5),"C3",IF(AND(ISNUMBER(parametros!$C$6),ISNUMBER(parametros!$D$6),B1612&gt;=parametros!$C$6,B1612&lt;=parametros!$D$6),"C4","Fora dos ciclos")))))))</f>
        <v/>
      </c>
      <c r="D1612" s="100"/>
      <c r="E1612" s="78" t="str">
        <f>IF(C1612="","",IFERROR(VLOOKUP(C1612,parametros!$A$11:$E$15,5,0),""))</f>
        <v/>
      </c>
      <c r="F1612" s="79" t="str">
        <f t="shared" si="127"/>
        <v/>
      </c>
      <c r="G1612" s="101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8"/>
      <c r="U1612" s="218" t="str">
        <f t="shared" si="131"/>
        <v/>
      </c>
      <c r="V1612" s="216" t="s">
        <v>47</v>
      </c>
      <c r="W1612" s="102" t="s">
        <v>167</v>
      </c>
      <c r="X1612" s="102" t="s">
        <v>168</v>
      </c>
      <c r="Y1612" s="103" t="s">
        <v>169</v>
      </c>
      <c r="Z1612" s="103" t="s">
        <v>170</v>
      </c>
      <c r="AA1612" s="103" t="s">
        <v>47</v>
      </c>
      <c r="AB1612" s="103" t="s">
        <v>171</v>
      </c>
      <c r="AC1612" s="104" t="s">
        <v>172</v>
      </c>
    </row>
    <row r="1613" spans="1:29" ht="25.5" customHeight="1" x14ac:dyDescent="0.35">
      <c r="A1613" s="188"/>
      <c r="B1613" s="190"/>
      <c r="C1613" s="99" t="str">
        <f>IF(B1613="","",IF(NOT(ISNUMBER(B1613)),"DATA_PC invalida",IF(AND(ISNUMBER(parametros!$C$2),ISNUMBER(parametros!$D$2),B1613&gt;=parametros!$C$2,B1613&lt;=parametros!$D$2),"C0",IF(AND(ISNUMBER(parametros!$C$3),ISNUMBER(parametros!$D$3),B1613&gt;=parametros!$C$3,B1613&lt;=parametros!$D$3),"C1",IF(AND(ISNUMBER(parametros!$C$4),ISNUMBER(parametros!$D$4),B1613&gt;=parametros!$C$4,B1613&lt;=parametros!$D$4),"C2",IF(AND(ISNUMBER(parametros!$C$5),ISNUMBER(parametros!$D$5),B1613&gt;=parametros!$C$5,B1613&lt;=parametros!$D$5),"C3",IF(AND(ISNUMBER(parametros!$C$6),ISNUMBER(parametros!$D$6),B1613&gt;=parametros!$C$6,B1613&lt;=parametros!$D$6),"C4","Fora dos ciclos")))))))</f>
        <v/>
      </c>
      <c r="D1613" s="100"/>
      <c r="E1613" s="78" t="str">
        <f>IF(C1613="","",IFERROR(VLOOKUP(C1613,parametros!$A$11:$E$15,5,0),""))</f>
        <v/>
      </c>
      <c r="F1613" s="79" t="str">
        <f t="shared" si="127"/>
        <v/>
      </c>
      <c r="G1613" s="101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8"/>
      <c r="U1613" s="218" t="str">
        <f t="shared" si="131"/>
        <v/>
      </c>
      <c r="V1613" s="216" t="s">
        <v>47</v>
      </c>
      <c r="W1613" s="102" t="s">
        <v>167</v>
      </c>
      <c r="X1613" s="102" t="s">
        <v>168</v>
      </c>
      <c r="Y1613" s="103" t="s">
        <v>169</v>
      </c>
      <c r="Z1613" s="103" t="s">
        <v>170</v>
      </c>
      <c r="AA1613" s="103" t="s">
        <v>47</v>
      </c>
      <c r="AB1613" s="103" t="s">
        <v>171</v>
      </c>
      <c r="AC1613" s="104" t="s">
        <v>172</v>
      </c>
    </row>
    <row r="1614" spans="1:29" ht="25.5" customHeight="1" x14ac:dyDescent="0.35">
      <c r="A1614" s="188"/>
      <c r="B1614" s="190"/>
      <c r="C1614" s="99" t="str">
        <f>IF(B1614="","",IF(NOT(ISNUMBER(B1614)),"DATA_PC invalida",IF(AND(ISNUMBER(parametros!$C$2),ISNUMBER(parametros!$D$2),B1614&gt;=parametros!$C$2,B1614&lt;=parametros!$D$2),"C0",IF(AND(ISNUMBER(parametros!$C$3),ISNUMBER(parametros!$D$3),B1614&gt;=parametros!$C$3,B1614&lt;=parametros!$D$3),"C1",IF(AND(ISNUMBER(parametros!$C$4),ISNUMBER(parametros!$D$4),B1614&gt;=parametros!$C$4,B1614&lt;=parametros!$D$4),"C2",IF(AND(ISNUMBER(parametros!$C$5),ISNUMBER(parametros!$D$5),B1614&gt;=parametros!$C$5,B1614&lt;=parametros!$D$5),"C3",IF(AND(ISNUMBER(parametros!$C$6),ISNUMBER(parametros!$D$6),B1614&gt;=parametros!$C$6,B1614&lt;=parametros!$D$6),"C4","Fora dos ciclos")))))))</f>
        <v/>
      </c>
      <c r="D1614" s="100"/>
      <c r="E1614" s="78" t="str">
        <f>IF(C1614="","",IFERROR(VLOOKUP(C1614,parametros!$A$11:$E$15,5,0),""))</f>
        <v/>
      </c>
      <c r="F1614" s="79" t="str">
        <f t="shared" si="127"/>
        <v/>
      </c>
      <c r="G1614" s="101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8"/>
      <c r="U1614" s="218" t="str">
        <f t="shared" si="131"/>
        <v/>
      </c>
      <c r="V1614" s="216" t="s">
        <v>47</v>
      </c>
      <c r="W1614" s="102" t="s">
        <v>167</v>
      </c>
      <c r="X1614" s="102" t="s">
        <v>168</v>
      </c>
      <c r="Y1614" s="103" t="s">
        <v>169</v>
      </c>
      <c r="Z1614" s="103" t="s">
        <v>170</v>
      </c>
      <c r="AA1614" s="103" t="s">
        <v>47</v>
      </c>
      <c r="AB1614" s="103" t="s">
        <v>171</v>
      </c>
      <c r="AC1614" s="104" t="s">
        <v>172</v>
      </c>
    </row>
    <row r="1615" spans="1:29" ht="25.5" customHeight="1" x14ac:dyDescent="0.35">
      <c r="A1615" s="188"/>
      <c r="B1615" s="190"/>
      <c r="C1615" s="99" t="str">
        <f>IF(B1615="","",IF(NOT(ISNUMBER(B1615)),"DATA_PC invalida",IF(AND(ISNUMBER(parametros!$C$2),ISNUMBER(parametros!$D$2),B1615&gt;=parametros!$C$2,B1615&lt;=parametros!$D$2),"C0",IF(AND(ISNUMBER(parametros!$C$3),ISNUMBER(parametros!$D$3),B1615&gt;=parametros!$C$3,B1615&lt;=parametros!$D$3),"C1",IF(AND(ISNUMBER(parametros!$C$4),ISNUMBER(parametros!$D$4),B1615&gt;=parametros!$C$4,B1615&lt;=parametros!$D$4),"C2",IF(AND(ISNUMBER(parametros!$C$5),ISNUMBER(parametros!$D$5),B1615&gt;=parametros!$C$5,B1615&lt;=parametros!$D$5),"C3",IF(AND(ISNUMBER(parametros!$C$6),ISNUMBER(parametros!$D$6),B1615&gt;=parametros!$C$6,B1615&lt;=parametros!$D$6),"C4","Fora dos ciclos")))))))</f>
        <v/>
      </c>
      <c r="D1615" s="100"/>
      <c r="E1615" s="78" t="str">
        <f>IF(C1615="","",IFERROR(VLOOKUP(C1615,parametros!$A$11:$E$15,5,0),""))</f>
        <v/>
      </c>
      <c r="F1615" s="79" t="str">
        <f t="shared" si="127"/>
        <v/>
      </c>
      <c r="G1615" s="101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8"/>
      <c r="U1615" s="218" t="str">
        <f t="shared" si="131"/>
        <v/>
      </c>
      <c r="V1615" s="216" t="s">
        <v>47</v>
      </c>
      <c r="W1615" s="102" t="s">
        <v>167</v>
      </c>
      <c r="X1615" s="102" t="s">
        <v>168</v>
      </c>
      <c r="Y1615" s="103" t="s">
        <v>169</v>
      </c>
      <c r="Z1615" s="103" t="s">
        <v>170</v>
      </c>
      <c r="AA1615" s="103" t="s">
        <v>47</v>
      </c>
      <c r="AB1615" s="103" t="s">
        <v>171</v>
      </c>
      <c r="AC1615" s="104" t="s">
        <v>172</v>
      </c>
    </row>
    <row r="1616" spans="1:29" ht="25.5" customHeight="1" x14ac:dyDescent="0.35">
      <c r="A1616" s="188"/>
      <c r="B1616" s="190"/>
      <c r="C1616" s="99" t="str">
        <f>IF(B1616="","",IF(NOT(ISNUMBER(B1616)),"DATA_PC invalida",IF(AND(ISNUMBER(parametros!$C$2),ISNUMBER(parametros!$D$2),B1616&gt;=parametros!$C$2,B1616&lt;=parametros!$D$2),"C0",IF(AND(ISNUMBER(parametros!$C$3),ISNUMBER(parametros!$D$3),B1616&gt;=parametros!$C$3,B1616&lt;=parametros!$D$3),"C1",IF(AND(ISNUMBER(parametros!$C$4),ISNUMBER(parametros!$D$4),B1616&gt;=parametros!$C$4,B1616&lt;=parametros!$D$4),"C2",IF(AND(ISNUMBER(parametros!$C$5),ISNUMBER(parametros!$D$5),B1616&gt;=parametros!$C$5,B1616&lt;=parametros!$D$5),"C3",IF(AND(ISNUMBER(parametros!$C$6),ISNUMBER(parametros!$D$6),B1616&gt;=parametros!$C$6,B1616&lt;=parametros!$D$6),"C4","Fora dos ciclos")))))))</f>
        <v/>
      </c>
      <c r="D1616" s="100"/>
      <c r="E1616" s="78" t="str">
        <f>IF(C1616="","",IFERROR(VLOOKUP(C1616,parametros!$A$11:$E$15,5,0),""))</f>
        <v/>
      </c>
      <c r="F1616" s="79" t="str">
        <f t="shared" si="127"/>
        <v/>
      </c>
      <c r="G1616" s="101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8"/>
      <c r="U1616" s="218" t="str">
        <f t="shared" si="131"/>
        <v/>
      </c>
      <c r="V1616" s="216" t="s">
        <v>47</v>
      </c>
      <c r="W1616" s="102" t="s">
        <v>167</v>
      </c>
      <c r="X1616" s="102" t="s">
        <v>168</v>
      </c>
      <c r="Y1616" s="103" t="s">
        <v>169</v>
      </c>
      <c r="Z1616" s="103" t="s">
        <v>170</v>
      </c>
      <c r="AA1616" s="103" t="s">
        <v>47</v>
      </c>
      <c r="AB1616" s="103" t="s">
        <v>171</v>
      </c>
      <c r="AC1616" s="104" t="s">
        <v>172</v>
      </c>
    </row>
    <row r="1617" spans="1:29" ht="25.5" customHeight="1" x14ac:dyDescent="0.35">
      <c r="A1617" s="188"/>
      <c r="B1617" s="190"/>
      <c r="C1617" s="99" t="str">
        <f>IF(B1617="","",IF(NOT(ISNUMBER(B1617)),"DATA_PC invalida",IF(AND(ISNUMBER(parametros!$C$2),ISNUMBER(parametros!$D$2),B1617&gt;=parametros!$C$2,B1617&lt;=parametros!$D$2),"C0",IF(AND(ISNUMBER(parametros!$C$3),ISNUMBER(parametros!$D$3),B1617&gt;=parametros!$C$3,B1617&lt;=parametros!$D$3),"C1",IF(AND(ISNUMBER(parametros!$C$4),ISNUMBER(parametros!$D$4),B1617&gt;=parametros!$C$4,B1617&lt;=parametros!$D$4),"C2",IF(AND(ISNUMBER(parametros!$C$5),ISNUMBER(parametros!$D$5),B1617&gt;=parametros!$C$5,B1617&lt;=parametros!$D$5),"C3",IF(AND(ISNUMBER(parametros!$C$6),ISNUMBER(parametros!$D$6),B1617&gt;=parametros!$C$6,B1617&lt;=parametros!$D$6),"C4","Fora dos ciclos")))))))</f>
        <v/>
      </c>
      <c r="D1617" s="100"/>
      <c r="E1617" s="78" t="str">
        <f>IF(C1617="","",IFERROR(VLOOKUP(C1617,parametros!$A$11:$E$15,5,0),""))</f>
        <v/>
      </c>
      <c r="F1617" s="79" t="str">
        <f t="shared" si="127"/>
        <v/>
      </c>
      <c r="G1617" s="101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8"/>
      <c r="U1617" s="218" t="str">
        <f t="shared" si="131"/>
        <v/>
      </c>
      <c r="V1617" s="216" t="s">
        <v>47</v>
      </c>
      <c r="W1617" s="102" t="s">
        <v>167</v>
      </c>
      <c r="X1617" s="102" t="s">
        <v>168</v>
      </c>
      <c r="Y1617" s="103" t="s">
        <v>169</v>
      </c>
      <c r="Z1617" s="103" t="s">
        <v>170</v>
      </c>
      <c r="AA1617" s="103" t="s">
        <v>47</v>
      </c>
      <c r="AB1617" s="103" t="s">
        <v>171</v>
      </c>
      <c r="AC1617" s="104" t="s">
        <v>172</v>
      </c>
    </row>
    <row r="1618" spans="1:29" ht="25.5" customHeight="1" x14ac:dyDescent="0.35">
      <c r="A1618" s="188"/>
      <c r="B1618" s="190"/>
      <c r="C1618" s="99" t="str">
        <f>IF(B1618="","",IF(NOT(ISNUMBER(B1618)),"DATA_PC invalida",IF(AND(ISNUMBER(parametros!$C$2),ISNUMBER(parametros!$D$2),B1618&gt;=parametros!$C$2,B1618&lt;=parametros!$D$2),"C0",IF(AND(ISNUMBER(parametros!$C$3),ISNUMBER(parametros!$D$3),B1618&gt;=parametros!$C$3,B1618&lt;=parametros!$D$3),"C1",IF(AND(ISNUMBER(parametros!$C$4),ISNUMBER(parametros!$D$4),B1618&gt;=parametros!$C$4,B1618&lt;=parametros!$D$4),"C2",IF(AND(ISNUMBER(parametros!$C$5),ISNUMBER(parametros!$D$5),B1618&gt;=parametros!$C$5,B1618&lt;=parametros!$D$5),"C3",IF(AND(ISNUMBER(parametros!$C$6),ISNUMBER(parametros!$D$6),B1618&gt;=parametros!$C$6,B1618&lt;=parametros!$D$6),"C4","Fora dos ciclos")))))))</f>
        <v/>
      </c>
      <c r="D1618" s="100"/>
      <c r="E1618" s="78" t="str">
        <f>IF(C1618="","",IFERROR(VLOOKUP(C1618,parametros!$A$11:$E$15,5,0),""))</f>
        <v/>
      </c>
      <c r="F1618" s="79" t="str">
        <f t="shared" si="127"/>
        <v/>
      </c>
      <c r="G1618" s="101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8"/>
      <c r="U1618" s="218" t="str">
        <f t="shared" si="131"/>
        <v/>
      </c>
      <c r="V1618" s="216" t="s">
        <v>47</v>
      </c>
      <c r="W1618" s="102" t="s">
        <v>167</v>
      </c>
      <c r="X1618" s="102" t="s">
        <v>168</v>
      </c>
      <c r="Y1618" s="103" t="s">
        <v>169</v>
      </c>
      <c r="Z1618" s="103" t="s">
        <v>170</v>
      </c>
      <c r="AA1618" s="103" t="s">
        <v>47</v>
      </c>
      <c r="AB1618" s="103" t="s">
        <v>171</v>
      </c>
      <c r="AC1618" s="104" t="s">
        <v>172</v>
      </c>
    </row>
    <row r="1619" spans="1:29" ht="25.5" customHeight="1" x14ac:dyDescent="0.35">
      <c r="A1619" s="188"/>
      <c r="B1619" s="190"/>
      <c r="C1619" s="99" t="str">
        <f>IF(B1619="","",IF(NOT(ISNUMBER(B1619)),"DATA_PC invalida",IF(AND(ISNUMBER(parametros!$C$2),ISNUMBER(parametros!$D$2),B1619&gt;=parametros!$C$2,B1619&lt;=parametros!$D$2),"C0",IF(AND(ISNUMBER(parametros!$C$3),ISNUMBER(parametros!$D$3),B1619&gt;=parametros!$C$3,B1619&lt;=parametros!$D$3),"C1",IF(AND(ISNUMBER(parametros!$C$4),ISNUMBER(parametros!$D$4),B1619&gt;=parametros!$C$4,B1619&lt;=parametros!$D$4),"C2",IF(AND(ISNUMBER(parametros!$C$5),ISNUMBER(parametros!$D$5),B1619&gt;=parametros!$C$5,B1619&lt;=parametros!$D$5),"C3",IF(AND(ISNUMBER(parametros!$C$6),ISNUMBER(parametros!$D$6),B1619&gt;=parametros!$C$6,B1619&lt;=parametros!$D$6),"C4","Fora dos ciclos")))))))</f>
        <v/>
      </c>
      <c r="D1619" s="100"/>
      <c r="E1619" s="78" t="str">
        <f>IF(C1619="","",IFERROR(VLOOKUP(C1619,parametros!$A$11:$E$15,5,0),""))</f>
        <v/>
      </c>
      <c r="F1619" s="79" t="str">
        <f t="shared" si="127"/>
        <v/>
      </c>
      <c r="G1619" s="101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8"/>
      <c r="U1619" s="218" t="str">
        <f t="shared" si="131"/>
        <v/>
      </c>
      <c r="V1619" s="216" t="s">
        <v>47</v>
      </c>
      <c r="W1619" s="102" t="s">
        <v>167</v>
      </c>
      <c r="X1619" s="102" t="s">
        <v>168</v>
      </c>
      <c r="Y1619" s="103" t="s">
        <v>169</v>
      </c>
      <c r="Z1619" s="103" t="s">
        <v>170</v>
      </c>
      <c r="AA1619" s="103" t="s">
        <v>47</v>
      </c>
      <c r="AB1619" s="103" t="s">
        <v>171</v>
      </c>
      <c r="AC1619" s="104" t="s">
        <v>172</v>
      </c>
    </row>
    <row r="1620" spans="1:29" ht="25.5" customHeight="1" x14ac:dyDescent="0.35">
      <c r="A1620" s="188"/>
      <c r="B1620" s="190"/>
      <c r="C1620" s="99" t="str">
        <f>IF(B1620="","",IF(NOT(ISNUMBER(B1620)),"DATA_PC invalida",IF(AND(ISNUMBER(parametros!$C$2),ISNUMBER(parametros!$D$2),B1620&gt;=parametros!$C$2,B1620&lt;=parametros!$D$2),"C0",IF(AND(ISNUMBER(parametros!$C$3),ISNUMBER(parametros!$D$3),B1620&gt;=parametros!$C$3,B1620&lt;=parametros!$D$3),"C1",IF(AND(ISNUMBER(parametros!$C$4),ISNUMBER(parametros!$D$4),B1620&gt;=parametros!$C$4,B1620&lt;=parametros!$D$4),"C2",IF(AND(ISNUMBER(parametros!$C$5),ISNUMBER(parametros!$D$5),B1620&gt;=parametros!$C$5,B1620&lt;=parametros!$D$5),"C3",IF(AND(ISNUMBER(parametros!$C$6),ISNUMBER(parametros!$D$6),B1620&gt;=parametros!$C$6,B1620&lt;=parametros!$D$6),"C4","Fora dos ciclos")))))))</f>
        <v/>
      </c>
      <c r="D1620" s="100"/>
      <c r="E1620" s="78" t="str">
        <f>IF(C1620="","",IFERROR(VLOOKUP(C1620,parametros!$A$11:$E$15,5,0),""))</f>
        <v/>
      </c>
      <c r="F1620" s="79" t="str">
        <f t="shared" si="127"/>
        <v/>
      </c>
      <c r="G1620" s="101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8"/>
      <c r="U1620" s="218" t="str">
        <f t="shared" si="131"/>
        <v/>
      </c>
      <c r="V1620" s="216" t="s">
        <v>47</v>
      </c>
      <c r="W1620" s="102" t="s">
        <v>167</v>
      </c>
      <c r="X1620" s="102" t="s">
        <v>168</v>
      </c>
      <c r="Y1620" s="103" t="s">
        <v>169</v>
      </c>
      <c r="Z1620" s="103" t="s">
        <v>170</v>
      </c>
      <c r="AA1620" s="103" t="s">
        <v>47</v>
      </c>
      <c r="AB1620" s="103" t="s">
        <v>171</v>
      </c>
      <c r="AC1620" s="104" t="s">
        <v>172</v>
      </c>
    </row>
    <row r="1621" spans="1:29" ht="25.5" customHeight="1" x14ac:dyDescent="0.35">
      <c r="A1621" s="188"/>
      <c r="B1621" s="190"/>
      <c r="C1621" s="99" t="str">
        <f>IF(B1621="","",IF(NOT(ISNUMBER(B1621)),"DATA_PC invalida",IF(AND(ISNUMBER(parametros!$C$2),ISNUMBER(parametros!$D$2),B1621&gt;=parametros!$C$2,B1621&lt;=parametros!$D$2),"C0",IF(AND(ISNUMBER(parametros!$C$3),ISNUMBER(parametros!$D$3),B1621&gt;=parametros!$C$3,B1621&lt;=parametros!$D$3),"C1",IF(AND(ISNUMBER(parametros!$C$4),ISNUMBER(parametros!$D$4),B1621&gt;=parametros!$C$4,B1621&lt;=parametros!$D$4),"C2",IF(AND(ISNUMBER(parametros!$C$5),ISNUMBER(parametros!$D$5),B1621&gt;=parametros!$C$5,B1621&lt;=parametros!$D$5),"C3",IF(AND(ISNUMBER(parametros!$C$6),ISNUMBER(parametros!$D$6),B1621&gt;=parametros!$C$6,B1621&lt;=parametros!$D$6),"C4","Fora dos ciclos")))))))</f>
        <v/>
      </c>
      <c r="D1621" s="100"/>
      <c r="E1621" s="78" t="str">
        <f>IF(C1621="","",IFERROR(VLOOKUP(C1621,parametros!$A$11:$E$15,5,0),""))</f>
        <v/>
      </c>
      <c r="F1621" s="79" t="str">
        <f t="shared" si="127"/>
        <v/>
      </c>
      <c r="G1621" s="101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8"/>
      <c r="U1621" s="218" t="str">
        <f t="shared" si="131"/>
        <v/>
      </c>
      <c r="V1621" s="216" t="s">
        <v>47</v>
      </c>
      <c r="W1621" s="102" t="s">
        <v>167</v>
      </c>
      <c r="X1621" s="102" t="s">
        <v>168</v>
      </c>
      <c r="Y1621" s="103" t="s">
        <v>169</v>
      </c>
      <c r="Z1621" s="103" t="s">
        <v>170</v>
      </c>
      <c r="AA1621" s="103" t="s">
        <v>47</v>
      </c>
      <c r="AB1621" s="103" t="s">
        <v>171</v>
      </c>
      <c r="AC1621" s="104" t="s">
        <v>172</v>
      </c>
    </row>
    <row r="1622" spans="1:29" ht="25.5" customHeight="1" x14ac:dyDescent="0.35">
      <c r="A1622" s="188"/>
      <c r="B1622" s="190"/>
      <c r="C1622" s="99" t="str">
        <f>IF(B1622="","",IF(NOT(ISNUMBER(B1622)),"DATA_PC invalida",IF(AND(ISNUMBER(parametros!$C$2),ISNUMBER(parametros!$D$2),B1622&gt;=parametros!$C$2,B1622&lt;=parametros!$D$2),"C0",IF(AND(ISNUMBER(parametros!$C$3),ISNUMBER(parametros!$D$3),B1622&gt;=parametros!$C$3,B1622&lt;=parametros!$D$3),"C1",IF(AND(ISNUMBER(parametros!$C$4),ISNUMBER(parametros!$D$4),B1622&gt;=parametros!$C$4,B1622&lt;=parametros!$D$4),"C2",IF(AND(ISNUMBER(parametros!$C$5),ISNUMBER(parametros!$D$5),B1622&gt;=parametros!$C$5,B1622&lt;=parametros!$D$5),"C3",IF(AND(ISNUMBER(parametros!$C$6),ISNUMBER(parametros!$D$6),B1622&gt;=parametros!$C$6,B1622&lt;=parametros!$D$6),"C4","Fora dos ciclos")))))))</f>
        <v/>
      </c>
      <c r="D1622" s="100"/>
      <c r="E1622" s="78" t="str">
        <f>IF(C1622="","",IFERROR(VLOOKUP(C1622,parametros!$A$11:$E$15,5,0),""))</f>
        <v/>
      </c>
      <c r="F1622" s="79" t="str">
        <f t="shared" si="127"/>
        <v/>
      </c>
      <c r="G1622" s="101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8"/>
      <c r="U1622" s="218" t="str">
        <f t="shared" si="131"/>
        <v/>
      </c>
      <c r="V1622" s="216" t="s">
        <v>47</v>
      </c>
      <c r="W1622" s="102" t="s">
        <v>167</v>
      </c>
      <c r="X1622" s="102" t="s">
        <v>168</v>
      </c>
      <c r="Y1622" s="103" t="s">
        <v>169</v>
      </c>
      <c r="Z1622" s="103" t="s">
        <v>170</v>
      </c>
      <c r="AA1622" s="103" t="s">
        <v>47</v>
      </c>
      <c r="AB1622" s="103" t="s">
        <v>171</v>
      </c>
      <c r="AC1622" s="104" t="s">
        <v>172</v>
      </c>
    </row>
    <row r="1623" spans="1:29" ht="25.5" customHeight="1" x14ac:dyDescent="0.35">
      <c r="A1623" s="188"/>
      <c r="B1623" s="190"/>
      <c r="C1623" s="99" t="str">
        <f>IF(B1623="","",IF(NOT(ISNUMBER(B1623)),"DATA_PC invalida",IF(AND(ISNUMBER(parametros!$C$2),ISNUMBER(parametros!$D$2),B1623&gt;=parametros!$C$2,B1623&lt;=parametros!$D$2),"C0",IF(AND(ISNUMBER(parametros!$C$3),ISNUMBER(parametros!$D$3),B1623&gt;=parametros!$C$3,B1623&lt;=parametros!$D$3),"C1",IF(AND(ISNUMBER(parametros!$C$4),ISNUMBER(parametros!$D$4),B1623&gt;=parametros!$C$4,B1623&lt;=parametros!$D$4),"C2",IF(AND(ISNUMBER(parametros!$C$5),ISNUMBER(parametros!$D$5),B1623&gt;=parametros!$C$5,B1623&lt;=parametros!$D$5),"C3",IF(AND(ISNUMBER(parametros!$C$6),ISNUMBER(parametros!$D$6),B1623&gt;=parametros!$C$6,B1623&lt;=parametros!$D$6),"C4","Fora dos ciclos")))))))</f>
        <v/>
      </c>
      <c r="D1623" s="100"/>
      <c r="E1623" s="78" t="str">
        <f>IF(C1623="","",IFERROR(VLOOKUP(C1623,parametros!$A$11:$E$15,5,0),""))</f>
        <v/>
      </c>
      <c r="F1623" s="79" t="str">
        <f t="shared" si="127"/>
        <v/>
      </c>
      <c r="G1623" s="101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8"/>
      <c r="U1623" s="218" t="str">
        <f t="shared" si="131"/>
        <v/>
      </c>
      <c r="V1623" s="216" t="s">
        <v>47</v>
      </c>
      <c r="W1623" s="102" t="s">
        <v>167</v>
      </c>
      <c r="X1623" s="102" t="s">
        <v>168</v>
      </c>
      <c r="Y1623" s="103" t="s">
        <v>169</v>
      </c>
      <c r="Z1623" s="103" t="s">
        <v>170</v>
      </c>
      <c r="AA1623" s="103" t="s">
        <v>47</v>
      </c>
      <c r="AB1623" s="103" t="s">
        <v>171</v>
      </c>
      <c r="AC1623" s="104" t="s">
        <v>172</v>
      </c>
    </row>
    <row r="1624" spans="1:29" ht="25.5" customHeight="1" x14ac:dyDescent="0.35">
      <c r="A1624" s="188"/>
      <c r="B1624" s="190"/>
      <c r="C1624" s="99" t="str">
        <f>IF(B1624="","",IF(NOT(ISNUMBER(B1624)),"DATA_PC invalida",IF(AND(ISNUMBER(parametros!$C$2),ISNUMBER(parametros!$D$2),B1624&gt;=parametros!$C$2,B1624&lt;=parametros!$D$2),"C0",IF(AND(ISNUMBER(parametros!$C$3),ISNUMBER(parametros!$D$3),B1624&gt;=parametros!$C$3,B1624&lt;=parametros!$D$3),"C1",IF(AND(ISNUMBER(parametros!$C$4),ISNUMBER(parametros!$D$4),B1624&gt;=parametros!$C$4,B1624&lt;=parametros!$D$4),"C2",IF(AND(ISNUMBER(parametros!$C$5),ISNUMBER(parametros!$D$5),B1624&gt;=parametros!$C$5,B1624&lt;=parametros!$D$5),"C3",IF(AND(ISNUMBER(parametros!$C$6),ISNUMBER(parametros!$D$6),B1624&gt;=parametros!$C$6,B1624&lt;=parametros!$D$6),"C4","Fora dos ciclos")))))))</f>
        <v/>
      </c>
      <c r="D1624" s="100"/>
      <c r="E1624" s="78" t="str">
        <f>IF(C1624="","",IFERROR(VLOOKUP(C1624,parametros!$A$11:$E$15,5,0),""))</f>
        <v/>
      </c>
      <c r="F1624" s="79" t="str">
        <f t="shared" si="127"/>
        <v/>
      </c>
      <c r="G1624" s="101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8"/>
      <c r="U1624" s="218" t="str">
        <f t="shared" si="131"/>
        <v/>
      </c>
      <c r="V1624" s="216" t="s">
        <v>47</v>
      </c>
      <c r="W1624" s="102" t="s">
        <v>167</v>
      </c>
      <c r="X1624" s="102" t="s">
        <v>168</v>
      </c>
      <c r="Y1624" s="103" t="s">
        <v>169</v>
      </c>
      <c r="Z1624" s="103" t="s">
        <v>170</v>
      </c>
      <c r="AA1624" s="103" t="s">
        <v>47</v>
      </c>
      <c r="AB1624" s="103" t="s">
        <v>171</v>
      </c>
      <c r="AC1624" s="104" t="s">
        <v>172</v>
      </c>
    </row>
    <row r="1625" spans="1:29" ht="25.5" customHeight="1" x14ac:dyDescent="0.35">
      <c r="A1625" s="188"/>
      <c r="B1625" s="190"/>
      <c r="C1625" s="99" t="str">
        <f>IF(B1625="","",IF(NOT(ISNUMBER(B1625)),"DATA_PC invalida",IF(AND(ISNUMBER(parametros!$C$2),ISNUMBER(parametros!$D$2),B1625&gt;=parametros!$C$2,B1625&lt;=parametros!$D$2),"C0",IF(AND(ISNUMBER(parametros!$C$3),ISNUMBER(parametros!$D$3),B1625&gt;=parametros!$C$3,B1625&lt;=parametros!$D$3),"C1",IF(AND(ISNUMBER(parametros!$C$4),ISNUMBER(parametros!$D$4),B1625&gt;=parametros!$C$4,B1625&lt;=parametros!$D$4),"C2",IF(AND(ISNUMBER(parametros!$C$5),ISNUMBER(parametros!$D$5),B1625&gt;=parametros!$C$5,B1625&lt;=parametros!$D$5),"C3",IF(AND(ISNUMBER(parametros!$C$6),ISNUMBER(parametros!$D$6),B1625&gt;=parametros!$C$6,B1625&lt;=parametros!$D$6),"C4","Fora dos ciclos")))))))</f>
        <v/>
      </c>
      <c r="D1625" s="100"/>
      <c r="E1625" s="78" t="str">
        <f>IF(C1625="","",IFERROR(VLOOKUP(C1625,parametros!$A$11:$E$15,5,0),""))</f>
        <v/>
      </c>
      <c r="F1625" s="79" t="str">
        <f t="shared" si="127"/>
        <v/>
      </c>
      <c r="G1625" s="101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8"/>
      <c r="U1625" s="218" t="str">
        <f t="shared" si="131"/>
        <v/>
      </c>
      <c r="V1625" s="216" t="s">
        <v>47</v>
      </c>
      <c r="W1625" s="102" t="s">
        <v>167</v>
      </c>
      <c r="X1625" s="102" t="s">
        <v>168</v>
      </c>
      <c r="Y1625" s="103" t="s">
        <v>169</v>
      </c>
      <c r="Z1625" s="103" t="s">
        <v>170</v>
      </c>
      <c r="AA1625" s="103" t="s">
        <v>47</v>
      </c>
      <c r="AB1625" s="103" t="s">
        <v>171</v>
      </c>
      <c r="AC1625" s="104" t="s">
        <v>172</v>
      </c>
    </row>
    <row r="1626" spans="1:29" ht="25.5" customHeight="1" x14ac:dyDescent="0.35">
      <c r="A1626" s="188"/>
      <c r="B1626" s="190"/>
      <c r="C1626" s="99" t="str">
        <f>IF(B1626="","",IF(NOT(ISNUMBER(B1626)),"DATA_PC invalida",IF(AND(ISNUMBER(parametros!$C$2),ISNUMBER(parametros!$D$2),B1626&gt;=parametros!$C$2,B1626&lt;=parametros!$D$2),"C0",IF(AND(ISNUMBER(parametros!$C$3),ISNUMBER(parametros!$D$3),B1626&gt;=parametros!$C$3,B1626&lt;=parametros!$D$3),"C1",IF(AND(ISNUMBER(parametros!$C$4),ISNUMBER(parametros!$D$4),B1626&gt;=parametros!$C$4,B1626&lt;=parametros!$D$4),"C2",IF(AND(ISNUMBER(parametros!$C$5),ISNUMBER(parametros!$D$5),B1626&gt;=parametros!$C$5,B1626&lt;=parametros!$D$5),"C3",IF(AND(ISNUMBER(parametros!$C$6),ISNUMBER(parametros!$D$6),B1626&gt;=parametros!$C$6,B1626&lt;=parametros!$D$6),"C4","Fora dos ciclos")))))))</f>
        <v/>
      </c>
      <c r="D1626" s="100"/>
      <c r="E1626" s="78" t="str">
        <f>IF(C1626="","",IFERROR(VLOOKUP(C1626,parametros!$A$11:$E$15,5,0),""))</f>
        <v/>
      </c>
      <c r="F1626" s="79" t="str">
        <f t="shared" si="127"/>
        <v/>
      </c>
      <c r="G1626" s="101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8"/>
      <c r="U1626" s="218" t="str">
        <f t="shared" si="131"/>
        <v/>
      </c>
      <c r="V1626" s="216" t="s">
        <v>47</v>
      </c>
      <c r="W1626" s="102" t="s">
        <v>167</v>
      </c>
      <c r="X1626" s="102" t="s">
        <v>168</v>
      </c>
      <c r="Y1626" s="103" t="s">
        <v>169</v>
      </c>
      <c r="Z1626" s="103" t="s">
        <v>170</v>
      </c>
      <c r="AA1626" s="103" t="s">
        <v>47</v>
      </c>
      <c r="AB1626" s="103" t="s">
        <v>171</v>
      </c>
      <c r="AC1626" s="104" t="s">
        <v>172</v>
      </c>
    </row>
    <row r="1627" spans="1:29" ht="25.5" customHeight="1" x14ac:dyDescent="0.35">
      <c r="A1627" s="188"/>
      <c r="B1627" s="190"/>
      <c r="C1627" s="99" t="str">
        <f>IF(B1627="","",IF(NOT(ISNUMBER(B1627)),"DATA_PC invalida",IF(AND(ISNUMBER(parametros!$C$2),ISNUMBER(parametros!$D$2),B1627&gt;=parametros!$C$2,B1627&lt;=parametros!$D$2),"C0",IF(AND(ISNUMBER(parametros!$C$3),ISNUMBER(parametros!$D$3),B1627&gt;=parametros!$C$3,B1627&lt;=parametros!$D$3),"C1",IF(AND(ISNUMBER(parametros!$C$4),ISNUMBER(parametros!$D$4),B1627&gt;=parametros!$C$4,B1627&lt;=parametros!$D$4),"C2",IF(AND(ISNUMBER(parametros!$C$5),ISNUMBER(parametros!$D$5),B1627&gt;=parametros!$C$5,B1627&lt;=parametros!$D$5),"C3",IF(AND(ISNUMBER(parametros!$C$6),ISNUMBER(parametros!$D$6),B1627&gt;=parametros!$C$6,B1627&lt;=parametros!$D$6),"C4","Fora dos ciclos")))))))</f>
        <v/>
      </c>
      <c r="D1627" s="100"/>
      <c r="E1627" s="78" t="str">
        <f>IF(C1627="","",IFERROR(VLOOKUP(C1627,parametros!$A$11:$E$15,5,0),""))</f>
        <v/>
      </c>
      <c r="F1627" s="79" t="str">
        <f t="shared" si="127"/>
        <v/>
      </c>
      <c r="G1627" s="101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8"/>
      <c r="U1627" s="218" t="str">
        <f t="shared" si="131"/>
        <v/>
      </c>
      <c r="V1627" s="216" t="s">
        <v>47</v>
      </c>
      <c r="W1627" s="102" t="s">
        <v>167</v>
      </c>
      <c r="X1627" s="102" t="s">
        <v>168</v>
      </c>
      <c r="Y1627" s="103" t="s">
        <v>169</v>
      </c>
      <c r="Z1627" s="103" t="s">
        <v>170</v>
      </c>
      <c r="AA1627" s="103" t="s">
        <v>47</v>
      </c>
      <c r="AB1627" s="103" t="s">
        <v>171</v>
      </c>
      <c r="AC1627" s="104" t="s">
        <v>172</v>
      </c>
    </row>
    <row r="1628" spans="1:29" ht="25.5" customHeight="1" x14ac:dyDescent="0.35">
      <c r="A1628" s="188"/>
      <c r="B1628" s="190"/>
      <c r="C1628" s="99" t="str">
        <f>IF(B1628="","",IF(NOT(ISNUMBER(B1628)),"DATA_PC invalida",IF(AND(ISNUMBER(parametros!$C$2),ISNUMBER(parametros!$D$2),B1628&gt;=parametros!$C$2,B1628&lt;=parametros!$D$2),"C0",IF(AND(ISNUMBER(parametros!$C$3),ISNUMBER(parametros!$D$3),B1628&gt;=parametros!$C$3,B1628&lt;=parametros!$D$3),"C1",IF(AND(ISNUMBER(parametros!$C$4),ISNUMBER(parametros!$D$4),B1628&gt;=parametros!$C$4,B1628&lt;=parametros!$D$4),"C2",IF(AND(ISNUMBER(parametros!$C$5),ISNUMBER(parametros!$D$5),B1628&gt;=parametros!$C$5,B1628&lt;=parametros!$D$5),"C3",IF(AND(ISNUMBER(parametros!$C$6),ISNUMBER(parametros!$D$6),B1628&gt;=parametros!$C$6,B1628&lt;=parametros!$D$6),"C4","Fora dos ciclos")))))))</f>
        <v/>
      </c>
      <c r="D1628" s="100"/>
      <c r="E1628" s="78" t="str">
        <f>IF(C1628="","",IFERROR(VLOOKUP(C1628,parametros!$A$11:$E$15,5,0),""))</f>
        <v/>
      </c>
      <c r="F1628" s="79" t="str">
        <f t="shared" si="127"/>
        <v/>
      </c>
      <c r="G1628" s="101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8"/>
      <c r="U1628" s="218" t="str">
        <f t="shared" si="131"/>
        <v/>
      </c>
      <c r="V1628" s="216" t="s">
        <v>47</v>
      </c>
      <c r="W1628" s="102" t="s">
        <v>167</v>
      </c>
      <c r="X1628" s="102" t="s">
        <v>168</v>
      </c>
      <c r="Y1628" s="103" t="s">
        <v>169</v>
      </c>
      <c r="Z1628" s="103" t="s">
        <v>170</v>
      </c>
      <c r="AA1628" s="103" t="s">
        <v>47</v>
      </c>
      <c r="AB1628" s="103" t="s">
        <v>171</v>
      </c>
      <c r="AC1628" s="104" t="s">
        <v>172</v>
      </c>
    </row>
    <row r="1629" spans="1:29" ht="25.5" customHeight="1" x14ac:dyDescent="0.35">
      <c r="A1629" s="188"/>
      <c r="B1629" s="190"/>
      <c r="C1629" s="99" t="str">
        <f>IF(B1629="","",IF(NOT(ISNUMBER(B1629)),"DATA_PC invalida",IF(AND(ISNUMBER(parametros!$C$2),ISNUMBER(parametros!$D$2),B1629&gt;=parametros!$C$2,B1629&lt;=parametros!$D$2),"C0",IF(AND(ISNUMBER(parametros!$C$3),ISNUMBER(parametros!$D$3),B1629&gt;=parametros!$C$3,B1629&lt;=parametros!$D$3),"C1",IF(AND(ISNUMBER(parametros!$C$4),ISNUMBER(parametros!$D$4),B1629&gt;=parametros!$C$4,B1629&lt;=parametros!$D$4),"C2",IF(AND(ISNUMBER(parametros!$C$5),ISNUMBER(parametros!$D$5),B1629&gt;=parametros!$C$5,B1629&lt;=parametros!$D$5),"C3",IF(AND(ISNUMBER(parametros!$C$6),ISNUMBER(parametros!$D$6),B1629&gt;=parametros!$C$6,B1629&lt;=parametros!$D$6),"C4","Fora dos ciclos")))))))</f>
        <v/>
      </c>
      <c r="D1629" s="100"/>
      <c r="E1629" s="78" t="str">
        <f>IF(C1629="","",IFERROR(VLOOKUP(C1629,parametros!$A$11:$E$15,5,0),""))</f>
        <v/>
      </c>
      <c r="F1629" s="79" t="str">
        <f t="shared" si="127"/>
        <v/>
      </c>
      <c r="G1629" s="101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8"/>
      <c r="U1629" s="218" t="str">
        <f t="shared" si="131"/>
        <v/>
      </c>
      <c r="V1629" s="216" t="s">
        <v>47</v>
      </c>
      <c r="W1629" s="102" t="s">
        <v>167</v>
      </c>
      <c r="X1629" s="102" t="s">
        <v>168</v>
      </c>
      <c r="Y1629" s="103" t="s">
        <v>169</v>
      </c>
      <c r="Z1629" s="103" t="s">
        <v>170</v>
      </c>
      <c r="AA1629" s="103" t="s">
        <v>47</v>
      </c>
      <c r="AB1629" s="103" t="s">
        <v>171</v>
      </c>
      <c r="AC1629" s="104" t="s">
        <v>172</v>
      </c>
    </row>
    <row r="1630" spans="1:29" ht="25.5" customHeight="1" x14ac:dyDescent="0.35">
      <c r="A1630" s="188"/>
      <c r="B1630" s="190"/>
      <c r="C1630" s="99" t="str">
        <f>IF(B1630="","",IF(NOT(ISNUMBER(B1630)),"DATA_PC invalida",IF(AND(ISNUMBER(parametros!$C$2),ISNUMBER(parametros!$D$2),B1630&gt;=parametros!$C$2,B1630&lt;=parametros!$D$2),"C0",IF(AND(ISNUMBER(parametros!$C$3),ISNUMBER(parametros!$D$3),B1630&gt;=parametros!$C$3,B1630&lt;=parametros!$D$3),"C1",IF(AND(ISNUMBER(parametros!$C$4),ISNUMBER(parametros!$D$4),B1630&gt;=parametros!$C$4,B1630&lt;=parametros!$D$4),"C2",IF(AND(ISNUMBER(parametros!$C$5),ISNUMBER(parametros!$D$5),B1630&gt;=parametros!$C$5,B1630&lt;=parametros!$D$5),"C3",IF(AND(ISNUMBER(parametros!$C$6),ISNUMBER(parametros!$D$6),B1630&gt;=parametros!$C$6,B1630&lt;=parametros!$D$6),"C4","Fora dos ciclos")))))))</f>
        <v/>
      </c>
      <c r="D1630" s="100"/>
      <c r="E1630" s="78" t="str">
        <f>IF(C1630="","",IFERROR(VLOOKUP(C1630,parametros!$A$11:$E$15,5,0),""))</f>
        <v/>
      </c>
      <c r="F1630" s="79" t="str">
        <f t="shared" si="127"/>
        <v/>
      </c>
      <c r="G1630" s="101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8"/>
      <c r="U1630" s="218" t="str">
        <f t="shared" si="131"/>
        <v/>
      </c>
      <c r="V1630" s="216" t="s">
        <v>47</v>
      </c>
      <c r="W1630" s="102" t="s">
        <v>167</v>
      </c>
      <c r="X1630" s="102" t="s">
        <v>168</v>
      </c>
      <c r="Y1630" s="103" t="s">
        <v>169</v>
      </c>
      <c r="Z1630" s="103" t="s">
        <v>170</v>
      </c>
      <c r="AA1630" s="103" t="s">
        <v>47</v>
      </c>
      <c r="AB1630" s="103" t="s">
        <v>171</v>
      </c>
      <c r="AC1630" s="104" t="s">
        <v>172</v>
      </c>
    </row>
    <row r="1631" spans="1:29" ht="25.5" customHeight="1" x14ac:dyDescent="0.35">
      <c r="A1631" s="188"/>
      <c r="B1631" s="190"/>
      <c r="C1631" s="99" t="str">
        <f>IF(B1631="","",IF(NOT(ISNUMBER(B1631)),"DATA_PC invalida",IF(AND(ISNUMBER(parametros!$C$2),ISNUMBER(parametros!$D$2),B1631&gt;=parametros!$C$2,B1631&lt;=parametros!$D$2),"C0",IF(AND(ISNUMBER(parametros!$C$3),ISNUMBER(parametros!$D$3),B1631&gt;=parametros!$C$3,B1631&lt;=parametros!$D$3),"C1",IF(AND(ISNUMBER(parametros!$C$4),ISNUMBER(parametros!$D$4),B1631&gt;=parametros!$C$4,B1631&lt;=parametros!$D$4),"C2",IF(AND(ISNUMBER(parametros!$C$5),ISNUMBER(parametros!$D$5),B1631&gt;=parametros!$C$5,B1631&lt;=parametros!$D$5),"C3",IF(AND(ISNUMBER(parametros!$C$6),ISNUMBER(parametros!$D$6),B1631&gt;=parametros!$C$6,B1631&lt;=parametros!$D$6),"C4","Fora dos ciclos")))))))</f>
        <v/>
      </c>
      <c r="D1631" s="100"/>
      <c r="E1631" s="78" t="str">
        <f>IF(C1631="","",IFERROR(VLOOKUP(C1631,parametros!$A$11:$E$15,5,0),""))</f>
        <v/>
      </c>
      <c r="F1631" s="79" t="str">
        <f t="shared" si="127"/>
        <v/>
      </c>
      <c r="G1631" s="101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8"/>
      <c r="U1631" s="218" t="str">
        <f t="shared" si="131"/>
        <v/>
      </c>
      <c r="V1631" s="216" t="s">
        <v>47</v>
      </c>
      <c r="W1631" s="102" t="s">
        <v>167</v>
      </c>
      <c r="X1631" s="102" t="s">
        <v>168</v>
      </c>
      <c r="Y1631" s="103" t="s">
        <v>169</v>
      </c>
      <c r="Z1631" s="103" t="s">
        <v>170</v>
      </c>
      <c r="AA1631" s="103" t="s">
        <v>47</v>
      </c>
      <c r="AB1631" s="103" t="s">
        <v>171</v>
      </c>
      <c r="AC1631" s="104" t="s">
        <v>172</v>
      </c>
    </row>
    <row r="1632" spans="1:29" ht="25.5" customHeight="1" x14ac:dyDescent="0.35">
      <c r="A1632" s="188"/>
      <c r="B1632" s="190"/>
      <c r="C1632" s="99" t="str">
        <f>IF(B1632="","",IF(NOT(ISNUMBER(B1632)),"DATA_PC invalida",IF(AND(ISNUMBER(parametros!$C$2),ISNUMBER(parametros!$D$2),B1632&gt;=parametros!$C$2,B1632&lt;=parametros!$D$2),"C0",IF(AND(ISNUMBER(parametros!$C$3),ISNUMBER(parametros!$D$3),B1632&gt;=parametros!$C$3,B1632&lt;=parametros!$D$3),"C1",IF(AND(ISNUMBER(parametros!$C$4),ISNUMBER(parametros!$D$4),B1632&gt;=parametros!$C$4,B1632&lt;=parametros!$D$4),"C2",IF(AND(ISNUMBER(parametros!$C$5),ISNUMBER(parametros!$D$5),B1632&gt;=parametros!$C$5,B1632&lt;=parametros!$D$5),"C3",IF(AND(ISNUMBER(parametros!$C$6),ISNUMBER(parametros!$D$6),B1632&gt;=parametros!$C$6,B1632&lt;=parametros!$D$6),"C4","Fora dos ciclos")))))))</f>
        <v/>
      </c>
      <c r="D1632" s="100"/>
      <c r="E1632" s="78" t="str">
        <f>IF(C1632="","",IFERROR(VLOOKUP(C1632,parametros!$A$11:$E$15,5,0),""))</f>
        <v/>
      </c>
      <c r="F1632" s="79" t="str">
        <f t="shared" si="127"/>
        <v/>
      </c>
      <c r="G1632" s="101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8"/>
      <c r="U1632" s="218" t="str">
        <f t="shared" si="131"/>
        <v/>
      </c>
      <c r="V1632" s="216" t="s">
        <v>47</v>
      </c>
      <c r="W1632" s="102" t="s">
        <v>167</v>
      </c>
      <c r="X1632" s="102" t="s">
        <v>168</v>
      </c>
      <c r="Y1632" s="103" t="s">
        <v>169</v>
      </c>
      <c r="Z1632" s="103" t="s">
        <v>170</v>
      </c>
      <c r="AA1632" s="103" t="s">
        <v>47</v>
      </c>
      <c r="AB1632" s="103" t="s">
        <v>171</v>
      </c>
      <c r="AC1632" s="104" t="s">
        <v>172</v>
      </c>
    </row>
    <row r="1633" spans="1:29" ht="25.5" customHeight="1" x14ac:dyDescent="0.35">
      <c r="A1633" s="188"/>
      <c r="B1633" s="190"/>
      <c r="C1633" s="99" t="str">
        <f>IF(B1633="","",IF(NOT(ISNUMBER(B1633)),"DATA_PC invalida",IF(AND(ISNUMBER(parametros!$C$2),ISNUMBER(parametros!$D$2),B1633&gt;=parametros!$C$2,B1633&lt;=parametros!$D$2),"C0",IF(AND(ISNUMBER(parametros!$C$3),ISNUMBER(parametros!$D$3),B1633&gt;=parametros!$C$3,B1633&lt;=parametros!$D$3),"C1",IF(AND(ISNUMBER(parametros!$C$4),ISNUMBER(parametros!$D$4),B1633&gt;=parametros!$C$4,B1633&lt;=parametros!$D$4),"C2",IF(AND(ISNUMBER(parametros!$C$5),ISNUMBER(parametros!$D$5),B1633&gt;=parametros!$C$5,B1633&lt;=parametros!$D$5),"C3",IF(AND(ISNUMBER(parametros!$C$6),ISNUMBER(parametros!$D$6),B1633&gt;=parametros!$C$6,B1633&lt;=parametros!$D$6),"C4","Fora dos ciclos")))))))</f>
        <v/>
      </c>
      <c r="D1633" s="100"/>
      <c r="E1633" s="78" t="str">
        <f>IF(C1633="","",IFERROR(VLOOKUP(C1633,parametros!$A$11:$E$15,5,0),""))</f>
        <v/>
      </c>
      <c r="F1633" s="79" t="str">
        <f t="shared" si="127"/>
        <v/>
      </c>
      <c r="G1633" s="101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8"/>
      <c r="U1633" s="218" t="str">
        <f t="shared" si="131"/>
        <v/>
      </c>
      <c r="V1633" s="216" t="s">
        <v>47</v>
      </c>
      <c r="W1633" s="102" t="s">
        <v>167</v>
      </c>
      <c r="X1633" s="102" t="s">
        <v>168</v>
      </c>
      <c r="Y1633" s="103" t="s">
        <v>169</v>
      </c>
      <c r="Z1633" s="103" t="s">
        <v>170</v>
      </c>
      <c r="AA1633" s="103" t="s">
        <v>47</v>
      </c>
      <c r="AB1633" s="103" t="s">
        <v>171</v>
      </c>
      <c r="AC1633" s="104" t="s">
        <v>172</v>
      </c>
    </row>
    <row r="1634" spans="1:29" ht="25.5" customHeight="1" x14ac:dyDescent="0.35">
      <c r="A1634" s="188"/>
      <c r="B1634" s="190"/>
      <c r="C1634" s="99" t="str">
        <f>IF(B1634="","",IF(NOT(ISNUMBER(B1634)),"DATA_PC invalida",IF(AND(ISNUMBER(parametros!$C$2),ISNUMBER(parametros!$D$2),B1634&gt;=parametros!$C$2,B1634&lt;=parametros!$D$2),"C0",IF(AND(ISNUMBER(parametros!$C$3),ISNUMBER(parametros!$D$3),B1634&gt;=parametros!$C$3,B1634&lt;=parametros!$D$3),"C1",IF(AND(ISNUMBER(parametros!$C$4),ISNUMBER(parametros!$D$4),B1634&gt;=parametros!$C$4,B1634&lt;=parametros!$D$4),"C2",IF(AND(ISNUMBER(parametros!$C$5),ISNUMBER(parametros!$D$5),B1634&gt;=parametros!$C$5,B1634&lt;=parametros!$D$5),"C3",IF(AND(ISNUMBER(parametros!$C$6),ISNUMBER(parametros!$D$6),B1634&gt;=parametros!$C$6,B1634&lt;=parametros!$D$6),"C4","Fora dos ciclos")))))))</f>
        <v/>
      </c>
      <c r="D1634" s="100"/>
      <c r="E1634" s="78" t="str">
        <f>IF(C1634="","",IFERROR(VLOOKUP(C1634,parametros!$A$11:$E$15,5,0),""))</f>
        <v/>
      </c>
      <c r="F1634" s="79" t="str">
        <f t="shared" si="127"/>
        <v/>
      </c>
      <c r="G1634" s="101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8"/>
      <c r="U1634" s="218" t="str">
        <f t="shared" si="131"/>
        <v/>
      </c>
      <c r="V1634" s="216" t="s">
        <v>47</v>
      </c>
      <c r="W1634" s="102" t="s">
        <v>167</v>
      </c>
      <c r="X1634" s="102" t="s">
        <v>168</v>
      </c>
      <c r="Y1634" s="103" t="s">
        <v>169</v>
      </c>
      <c r="Z1634" s="103" t="s">
        <v>170</v>
      </c>
      <c r="AA1634" s="103" t="s">
        <v>47</v>
      </c>
      <c r="AB1634" s="103" t="s">
        <v>171</v>
      </c>
      <c r="AC1634" s="104" t="s">
        <v>172</v>
      </c>
    </row>
    <row r="1635" spans="1:29" ht="25.5" customHeight="1" x14ac:dyDescent="0.35">
      <c r="A1635" s="188"/>
      <c r="B1635" s="190"/>
      <c r="C1635" s="99" t="str">
        <f>IF(B1635="","",IF(NOT(ISNUMBER(B1635)),"DATA_PC invalida",IF(AND(ISNUMBER(parametros!$C$2),ISNUMBER(parametros!$D$2),B1635&gt;=parametros!$C$2,B1635&lt;=parametros!$D$2),"C0",IF(AND(ISNUMBER(parametros!$C$3),ISNUMBER(parametros!$D$3),B1635&gt;=parametros!$C$3,B1635&lt;=parametros!$D$3),"C1",IF(AND(ISNUMBER(parametros!$C$4),ISNUMBER(parametros!$D$4),B1635&gt;=parametros!$C$4,B1635&lt;=parametros!$D$4),"C2",IF(AND(ISNUMBER(parametros!$C$5),ISNUMBER(parametros!$D$5),B1635&gt;=parametros!$C$5,B1635&lt;=parametros!$D$5),"C3",IF(AND(ISNUMBER(parametros!$C$6),ISNUMBER(parametros!$D$6),B1635&gt;=parametros!$C$6,B1635&lt;=parametros!$D$6),"C4","Fora dos ciclos")))))))</f>
        <v/>
      </c>
      <c r="D1635" s="100"/>
      <c r="E1635" s="78" t="str">
        <f>IF(C1635="","",IFERROR(VLOOKUP(C1635,parametros!$A$11:$E$15,5,0),""))</f>
        <v/>
      </c>
      <c r="F1635" s="79" t="str">
        <f t="shared" si="127"/>
        <v/>
      </c>
      <c r="G1635" s="101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8"/>
      <c r="U1635" s="218" t="str">
        <f t="shared" si="131"/>
        <v/>
      </c>
      <c r="V1635" s="216" t="s">
        <v>47</v>
      </c>
      <c r="W1635" s="102" t="s">
        <v>167</v>
      </c>
      <c r="X1635" s="102" t="s">
        <v>168</v>
      </c>
      <c r="Y1635" s="103" t="s">
        <v>169</v>
      </c>
      <c r="Z1635" s="103" t="s">
        <v>170</v>
      </c>
      <c r="AA1635" s="103" t="s">
        <v>47</v>
      </c>
      <c r="AB1635" s="103" t="s">
        <v>171</v>
      </c>
      <c r="AC1635" s="104" t="s">
        <v>172</v>
      </c>
    </row>
    <row r="1636" spans="1:29" ht="25.5" customHeight="1" x14ac:dyDescent="0.35">
      <c r="A1636" s="188"/>
      <c r="B1636" s="190"/>
      <c r="C1636" s="99" t="str">
        <f>IF(B1636="","",IF(NOT(ISNUMBER(B1636)),"DATA_PC invalida",IF(AND(ISNUMBER(parametros!$C$2),ISNUMBER(parametros!$D$2),B1636&gt;=parametros!$C$2,B1636&lt;=parametros!$D$2),"C0",IF(AND(ISNUMBER(parametros!$C$3),ISNUMBER(parametros!$D$3),B1636&gt;=parametros!$C$3,B1636&lt;=parametros!$D$3),"C1",IF(AND(ISNUMBER(parametros!$C$4),ISNUMBER(parametros!$D$4),B1636&gt;=parametros!$C$4,B1636&lt;=parametros!$D$4),"C2",IF(AND(ISNUMBER(parametros!$C$5),ISNUMBER(parametros!$D$5),B1636&gt;=parametros!$C$5,B1636&lt;=parametros!$D$5),"C3",IF(AND(ISNUMBER(parametros!$C$6),ISNUMBER(parametros!$D$6),B1636&gt;=parametros!$C$6,B1636&lt;=parametros!$D$6),"C4","Fora dos ciclos")))))))</f>
        <v/>
      </c>
      <c r="D1636" s="100"/>
      <c r="E1636" s="78" t="str">
        <f>IF(C1636="","",IFERROR(VLOOKUP(C1636,parametros!$A$11:$E$15,5,0),""))</f>
        <v/>
      </c>
      <c r="F1636" s="79" t="str">
        <f t="shared" si="127"/>
        <v/>
      </c>
      <c r="G1636" s="101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8"/>
      <c r="U1636" s="218" t="str">
        <f t="shared" si="131"/>
        <v/>
      </c>
      <c r="V1636" s="216" t="s">
        <v>47</v>
      </c>
      <c r="W1636" s="102" t="s">
        <v>167</v>
      </c>
      <c r="X1636" s="102" t="s">
        <v>168</v>
      </c>
      <c r="Y1636" s="103" t="s">
        <v>169</v>
      </c>
      <c r="Z1636" s="103" t="s">
        <v>170</v>
      </c>
      <c r="AA1636" s="103" t="s">
        <v>47</v>
      </c>
      <c r="AB1636" s="103" t="s">
        <v>171</v>
      </c>
      <c r="AC1636" s="104" t="s">
        <v>172</v>
      </c>
    </row>
    <row r="1637" spans="1:29" ht="25.5" customHeight="1" x14ac:dyDescent="0.35">
      <c r="A1637" s="188"/>
      <c r="B1637" s="190"/>
      <c r="C1637" s="99" t="str">
        <f>IF(B1637="","",IF(NOT(ISNUMBER(B1637)),"DATA_PC invalida",IF(AND(ISNUMBER(parametros!$C$2),ISNUMBER(parametros!$D$2),B1637&gt;=parametros!$C$2,B1637&lt;=parametros!$D$2),"C0",IF(AND(ISNUMBER(parametros!$C$3),ISNUMBER(parametros!$D$3),B1637&gt;=parametros!$C$3,B1637&lt;=parametros!$D$3),"C1",IF(AND(ISNUMBER(parametros!$C$4),ISNUMBER(parametros!$D$4),B1637&gt;=parametros!$C$4,B1637&lt;=parametros!$D$4),"C2",IF(AND(ISNUMBER(parametros!$C$5),ISNUMBER(parametros!$D$5),B1637&gt;=parametros!$C$5,B1637&lt;=parametros!$D$5),"C3",IF(AND(ISNUMBER(parametros!$C$6),ISNUMBER(parametros!$D$6),B1637&gt;=parametros!$C$6,B1637&lt;=parametros!$D$6),"C4","Fora dos ciclos")))))))</f>
        <v/>
      </c>
      <c r="D1637" s="100"/>
      <c r="E1637" s="78" t="str">
        <f>IF(C1637="","",IFERROR(VLOOKUP(C1637,parametros!$A$11:$E$15,5,0),""))</f>
        <v/>
      </c>
      <c r="F1637" s="79" t="str">
        <f t="shared" si="127"/>
        <v/>
      </c>
      <c r="G1637" s="101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8"/>
      <c r="U1637" s="218" t="str">
        <f t="shared" si="131"/>
        <v/>
      </c>
      <c r="V1637" s="216" t="s">
        <v>47</v>
      </c>
      <c r="W1637" s="102" t="s">
        <v>167</v>
      </c>
      <c r="X1637" s="102" t="s">
        <v>168</v>
      </c>
      <c r="Y1637" s="103" t="s">
        <v>169</v>
      </c>
      <c r="Z1637" s="103" t="s">
        <v>170</v>
      </c>
      <c r="AA1637" s="103" t="s">
        <v>47</v>
      </c>
      <c r="AB1637" s="103" t="s">
        <v>171</v>
      </c>
      <c r="AC1637" s="104" t="s">
        <v>172</v>
      </c>
    </row>
    <row r="1638" spans="1:29" ht="25.5" customHeight="1" x14ac:dyDescent="0.35">
      <c r="A1638" s="188"/>
      <c r="B1638" s="190"/>
      <c r="C1638" s="99" t="str">
        <f>IF(B1638="","",IF(NOT(ISNUMBER(B1638)),"DATA_PC invalida",IF(AND(ISNUMBER(parametros!$C$2),ISNUMBER(parametros!$D$2),B1638&gt;=parametros!$C$2,B1638&lt;=parametros!$D$2),"C0",IF(AND(ISNUMBER(parametros!$C$3),ISNUMBER(parametros!$D$3),B1638&gt;=parametros!$C$3,B1638&lt;=parametros!$D$3),"C1",IF(AND(ISNUMBER(parametros!$C$4),ISNUMBER(parametros!$D$4),B1638&gt;=parametros!$C$4,B1638&lt;=parametros!$D$4),"C2",IF(AND(ISNUMBER(parametros!$C$5),ISNUMBER(parametros!$D$5),B1638&gt;=parametros!$C$5,B1638&lt;=parametros!$D$5),"C3",IF(AND(ISNUMBER(parametros!$C$6),ISNUMBER(parametros!$D$6),B1638&gt;=parametros!$C$6,B1638&lt;=parametros!$D$6),"C4","Fora dos ciclos")))))))</f>
        <v/>
      </c>
      <c r="D1638" s="100"/>
      <c r="E1638" s="78" t="str">
        <f>IF(C1638="","",IFERROR(VLOOKUP(C1638,parametros!$A$11:$E$15,5,0),""))</f>
        <v/>
      </c>
      <c r="F1638" s="79" t="str">
        <f t="shared" si="127"/>
        <v/>
      </c>
      <c r="G1638" s="101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8"/>
      <c r="U1638" s="218" t="str">
        <f t="shared" si="131"/>
        <v/>
      </c>
      <c r="V1638" s="216" t="s">
        <v>47</v>
      </c>
      <c r="W1638" s="102" t="s">
        <v>167</v>
      </c>
      <c r="X1638" s="102" t="s">
        <v>168</v>
      </c>
      <c r="Y1638" s="103" t="s">
        <v>169</v>
      </c>
      <c r="Z1638" s="103" t="s">
        <v>170</v>
      </c>
      <c r="AA1638" s="103" t="s">
        <v>47</v>
      </c>
      <c r="AB1638" s="103" t="s">
        <v>171</v>
      </c>
      <c r="AC1638" s="104" t="s">
        <v>172</v>
      </c>
    </row>
    <row r="1639" spans="1:29" ht="25.5" customHeight="1" x14ac:dyDescent="0.35">
      <c r="A1639" s="188"/>
      <c r="B1639" s="190"/>
      <c r="C1639" s="99" t="str">
        <f>IF(B1639="","",IF(NOT(ISNUMBER(B1639)),"DATA_PC invalida",IF(AND(ISNUMBER(parametros!$C$2),ISNUMBER(parametros!$D$2),B1639&gt;=parametros!$C$2,B1639&lt;=parametros!$D$2),"C0",IF(AND(ISNUMBER(parametros!$C$3),ISNUMBER(parametros!$D$3),B1639&gt;=parametros!$C$3,B1639&lt;=parametros!$D$3),"C1",IF(AND(ISNUMBER(parametros!$C$4),ISNUMBER(parametros!$D$4),B1639&gt;=parametros!$C$4,B1639&lt;=parametros!$D$4),"C2",IF(AND(ISNUMBER(parametros!$C$5),ISNUMBER(parametros!$D$5),B1639&gt;=parametros!$C$5,B1639&lt;=parametros!$D$5),"C3",IF(AND(ISNUMBER(parametros!$C$6),ISNUMBER(parametros!$D$6),B1639&gt;=parametros!$C$6,B1639&lt;=parametros!$D$6),"C4","Fora dos ciclos")))))))</f>
        <v/>
      </c>
      <c r="D1639" s="100"/>
      <c r="E1639" s="78" t="str">
        <f>IF(C1639="","",IFERROR(VLOOKUP(C1639,parametros!$A$11:$E$15,5,0),""))</f>
        <v/>
      </c>
      <c r="F1639" s="79" t="str">
        <f t="shared" si="127"/>
        <v/>
      </c>
      <c r="G1639" s="101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8"/>
      <c r="U1639" s="218" t="str">
        <f t="shared" si="131"/>
        <v/>
      </c>
      <c r="V1639" s="216" t="s">
        <v>47</v>
      </c>
      <c r="W1639" s="102" t="s">
        <v>167</v>
      </c>
      <c r="X1639" s="102" t="s">
        <v>168</v>
      </c>
      <c r="Y1639" s="103" t="s">
        <v>169</v>
      </c>
      <c r="Z1639" s="103" t="s">
        <v>170</v>
      </c>
      <c r="AA1639" s="103" t="s">
        <v>47</v>
      </c>
      <c r="AB1639" s="103" t="s">
        <v>171</v>
      </c>
      <c r="AC1639" s="104" t="s">
        <v>172</v>
      </c>
    </row>
    <row r="1640" spans="1:29" ht="25.5" customHeight="1" x14ac:dyDescent="0.35">
      <c r="A1640" s="188"/>
      <c r="B1640" s="190"/>
      <c r="C1640" s="99" t="str">
        <f>IF(B1640="","",IF(NOT(ISNUMBER(B1640)),"DATA_PC invalida",IF(AND(ISNUMBER(parametros!$C$2),ISNUMBER(parametros!$D$2),B1640&gt;=parametros!$C$2,B1640&lt;=parametros!$D$2),"C0",IF(AND(ISNUMBER(parametros!$C$3),ISNUMBER(parametros!$D$3),B1640&gt;=parametros!$C$3,B1640&lt;=parametros!$D$3),"C1",IF(AND(ISNUMBER(parametros!$C$4),ISNUMBER(parametros!$D$4),B1640&gt;=parametros!$C$4,B1640&lt;=parametros!$D$4),"C2",IF(AND(ISNUMBER(parametros!$C$5),ISNUMBER(parametros!$D$5),B1640&gt;=parametros!$C$5,B1640&lt;=parametros!$D$5),"C3",IF(AND(ISNUMBER(parametros!$C$6),ISNUMBER(parametros!$D$6),B1640&gt;=parametros!$C$6,B1640&lt;=parametros!$D$6),"C4","Fora dos ciclos")))))))</f>
        <v/>
      </c>
      <c r="D1640" s="100"/>
      <c r="E1640" s="78" t="str">
        <f>IF(C1640="","",IFERROR(VLOOKUP(C1640,parametros!$A$11:$E$15,5,0),""))</f>
        <v/>
      </c>
      <c r="F1640" s="79" t="str">
        <f t="shared" si="127"/>
        <v/>
      </c>
      <c r="G1640" s="101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8"/>
      <c r="U1640" s="218" t="str">
        <f t="shared" si="131"/>
        <v/>
      </c>
      <c r="V1640" s="216" t="s">
        <v>47</v>
      </c>
      <c r="W1640" s="102" t="s">
        <v>167</v>
      </c>
      <c r="X1640" s="102" t="s">
        <v>168</v>
      </c>
      <c r="Y1640" s="103" t="s">
        <v>169</v>
      </c>
      <c r="Z1640" s="103" t="s">
        <v>170</v>
      </c>
      <c r="AA1640" s="103" t="s">
        <v>47</v>
      </c>
      <c r="AB1640" s="103" t="s">
        <v>171</v>
      </c>
      <c r="AC1640" s="104" t="s">
        <v>172</v>
      </c>
    </row>
    <row r="1641" spans="1:29" ht="25.5" customHeight="1" x14ac:dyDescent="0.35">
      <c r="A1641" s="188"/>
      <c r="B1641" s="190"/>
      <c r="C1641" s="99" t="str">
        <f>IF(B1641="","",IF(NOT(ISNUMBER(B1641)),"DATA_PC invalida",IF(AND(ISNUMBER(parametros!$C$2),ISNUMBER(parametros!$D$2),B1641&gt;=parametros!$C$2,B1641&lt;=parametros!$D$2),"C0",IF(AND(ISNUMBER(parametros!$C$3),ISNUMBER(parametros!$D$3),B1641&gt;=parametros!$C$3,B1641&lt;=parametros!$D$3),"C1",IF(AND(ISNUMBER(parametros!$C$4),ISNUMBER(parametros!$D$4),B1641&gt;=parametros!$C$4,B1641&lt;=parametros!$D$4),"C2",IF(AND(ISNUMBER(parametros!$C$5),ISNUMBER(parametros!$D$5),B1641&gt;=parametros!$C$5,B1641&lt;=parametros!$D$5),"C3",IF(AND(ISNUMBER(parametros!$C$6),ISNUMBER(parametros!$D$6),B1641&gt;=parametros!$C$6,B1641&lt;=parametros!$D$6),"C4","Fora dos ciclos")))))))</f>
        <v/>
      </c>
      <c r="D1641" s="100"/>
      <c r="E1641" s="78" t="str">
        <f>IF(C1641="","",IFERROR(VLOOKUP(C1641,parametros!$A$11:$E$15,5,0),""))</f>
        <v/>
      </c>
      <c r="F1641" s="79" t="str">
        <f t="shared" si="127"/>
        <v/>
      </c>
      <c r="G1641" s="101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8"/>
      <c r="U1641" s="218" t="str">
        <f t="shared" si="131"/>
        <v/>
      </c>
      <c r="V1641" s="216" t="s">
        <v>47</v>
      </c>
      <c r="W1641" s="102" t="s">
        <v>167</v>
      </c>
      <c r="X1641" s="102" t="s">
        <v>168</v>
      </c>
      <c r="Y1641" s="103" t="s">
        <v>169</v>
      </c>
      <c r="Z1641" s="103" t="s">
        <v>170</v>
      </c>
      <c r="AA1641" s="103" t="s">
        <v>47</v>
      </c>
      <c r="AB1641" s="103" t="s">
        <v>171</v>
      </c>
      <c r="AC1641" s="104" t="s">
        <v>172</v>
      </c>
    </row>
    <row r="1642" spans="1:29" ht="25.5" customHeight="1" x14ac:dyDescent="0.35">
      <c r="A1642" s="188"/>
      <c r="B1642" s="190"/>
      <c r="C1642" s="99" t="str">
        <f>IF(B1642="","",IF(NOT(ISNUMBER(B1642)),"DATA_PC invalida",IF(AND(ISNUMBER(parametros!$C$2),ISNUMBER(parametros!$D$2),B1642&gt;=parametros!$C$2,B1642&lt;=parametros!$D$2),"C0",IF(AND(ISNUMBER(parametros!$C$3),ISNUMBER(parametros!$D$3),B1642&gt;=parametros!$C$3,B1642&lt;=parametros!$D$3),"C1",IF(AND(ISNUMBER(parametros!$C$4),ISNUMBER(parametros!$D$4),B1642&gt;=parametros!$C$4,B1642&lt;=parametros!$D$4),"C2",IF(AND(ISNUMBER(parametros!$C$5),ISNUMBER(parametros!$D$5),B1642&gt;=parametros!$C$5,B1642&lt;=parametros!$D$5),"C3",IF(AND(ISNUMBER(parametros!$C$6),ISNUMBER(parametros!$D$6),B1642&gt;=parametros!$C$6,B1642&lt;=parametros!$D$6),"C4","Fora dos ciclos")))))))</f>
        <v/>
      </c>
      <c r="D1642" s="100"/>
      <c r="E1642" s="78" t="str">
        <f>IF(C1642="","",IFERROR(VLOOKUP(C1642,parametros!$A$11:$E$15,5,0),""))</f>
        <v/>
      </c>
      <c r="F1642" s="79" t="str">
        <f t="shared" si="127"/>
        <v/>
      </c>
      <c r="G1642" s="101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8"/>
      <c r="U1642" s="218" t="str">
        <f t="shared" si="131"/>
        <v/>
      </c>
      <c r="V1642" s="216" t="s">
        <v>47</v>
      </c>
      <c r="W1642" s="102" t="s">
        <v>167</v>
      </c>
      <c r="X1642" s="102" t="s">
        <v>168</v>
      </c>
      <c r="Y1642" s="103" t="s">
        <v>169</v>
      </c>
      <c r="Z1642" s="103" t="s">
        <v>170</v>
      </c>
      <c r="AA1642" s="103" t="s">
        <v>47</v>
      </c>
      <c r="AB1642" s="103" t="s">
        <v>171</v>
      </c>
      <c r="AC1642" s="104" t="s">
        <v>172</v>
      </c>
    </row>
    <row r="1643" spans="1:29" ht="25.5" customHeight="1" x14ac:dyDescent="0.35">
      <c r="A1643" s="188"/>
      <c r="B1643" s="190"/>
      <c r="C1643" s="99" t="str">
        <f>IF(B1643="","",IF(NOT(ISNUMBER(B1643)),"DATA_PC invalida",IF(AND(ISNUMBER(parametros!$C$2),ISNUMBER(parametros!$D$2),B1643&gt;=parametros!$C$2,B1643&lt;=parametros!$D$2),"C0",IF(AND(ISNUMBER(parametros!$C$3),ISNUMBER(parametros!$D$3),B1643&gt;=parametros!$C$3,B1643&lt;=parametros!$D$3),"C1",IF(AND(ISNUMBER(parametros!$C$4),ISNUMBER(parametros!$D$4),B1643&gt;=parametros!$C$4,B1643&lt;=parametros!$D$4),"C2",IF(AND(ISNUMBER(parametros!$C$5),ISNUMBER(parametros!$D$5),B1643&gt;=parametros!$C$5,B1643&lt;=parametros!$D$5),"C3",IF(AND(ISNUMBER(parametros!$C$6),ISNUMBER(parametros!$D$6),B1643&gt;=parametros!$C$6,B1643&lt;=parametros!$D$6),"C4","Fora dos ciclos")))))))</f>
        <v/>
      </c>
      <c r="D1643" s="100"/>
      <c r="E1643" s="78" t="str">
        <f>IF(C1643="","",IFERROR(VLOOKUP(C1643,parametros!$A$11:$E$15,5,0),""))</f>
        <v/>
      </c>
      <c r="F1643" s="79" t="str">
        <f t="shared" si="127"/>
        <v/>
      </c>
      <c r="G1643" s="101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8"/>
      <c r="U1643" s="218" t="str">
        <f t="shared" si="131"/>
        <v/>
      </c>
      <c r="V1643" s="216" t="s">
        <v>47</v>
      </c>
      <c r="W1643" s="102" t="s">
        <v>167</v>
      </c>
      <c r="X1643" s="102" t="s">
        <v>168</v>
      </c>
      <c r="Y1643" s="103" t="s">
        <v>169</v>
      </c>
      <c r="Z1643" s="103" t="s">
        <v>170</v>
      </c>
      <c r="AA1643" s="103" t="s">
        <v>47</v>
      </c>
      <c r="AB1643" s="103" t="s">
        <v>171</v>
      </c>
      <c r="AC1643" s="104" t="s">
        <v>172</v>
      </c>
    </row>
    <row r="1644" spans="1:29" ht="25.5" customHeight="1" x14ac:dyDescent="0.35">
      <c r="A1644" s="188"/>
      <c r="B1644" s="190"/>
      <c r="C1644" s="99" t="str">
        <f>IF(B1644="","",IF(NOT(ISNUMBER(B1644)),"DATA_PC invalida",IF(AND(ISNUMBER(parametros!$C$2),ISNUMBER(parametros!$D$2),B1644&gt;=parametros!$C$2,B1644&lt;=parametros!$D$2),"C0",IF(AND(ISNUMBER(parametros!$C$3),ISNUMBER(parametros!$D$3),B1644&gt;=parametros!$C$3,B1644&lt;=parametros!$D$3),"C1",IF(AND(ISNUMBER(parametros!$C$4),ISNUMBER(parametros!$D$4),B1644&gt;=parametros!$C$4,B1644&lt;=parametros!$D$4),"C2",IF(AND(ISNUMBER(parametros!$C$5),ISNUMBER(parametros!$D$5),B1644&gt;=parametros!$C$5,B1644&lt;=parametros!$D$5),"C3",IF(AND(ISNUMBER(parametros!$C$6),ISNUMBER(parametros!$D$6),B1644&gt;=parametros!$C$6,B1644&lt;=parametros!$D$6),"C4","Fora dos ciclos")))))))</f>
        <v/>
      </c>
      <c r="D1644" s="100"/>
      <c r="E1644" s="78" t="str">
        <f>IF(C1644="","",IFERROR(VLOOKUP(C1644,parametros!$A$11:$E$15,5,0),""))</f>
        <v/>
      </c>
      <c r="F1644" s="79" t="str">
        <f t="shared" si="127"/>
        <v/>
      </c>
      <c r="G1644" s="101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8"/>
      <c r="U1644" s="218" t="str">
        <f t="shared" si="131"/>
        <v/>
      </c>
      <c r="V1644" s="216" t="s">
        <v>47</v>
      </c>
      <c r="W1644" s="102" t="s">
        <v>167</v>
      </c>
      <c r="X1644" s="102" t="s">
        <v>168</v>
      </c>
      <c r="Y1644" s="103" t="s">
        <v>169</v>
      </c>
      <c r="Z1644" s="103" t="s">
        <v>170</v>
      </c>
      <c r="AA1644" s="103" t="s">
        <v>47</v>
      </c>
      <c r="AB1644" s="103" t="s">
        <v>171</v>
      </c>
      <c r="AC1644" s="104" t="s">
        <v>172</v>
      </c>
    </row>
    <row r="1645" spans="1:29" ht="25.5" customHeight="1" x14ac:dyDescent="0.35">
      <c r="A1645" s="188"/>
      <c r="B1645" s="190"/>
      <c r="C1645" s="99" t="str">
        <f>IF(B1645="","",IF(NOT(ISNUMBER(B1645)),"DATA_PC invalida",IF(AND(ISNUMBER(parametros!$C$2),ISNUMBER(parametros!$D$2),B1645&gt;=parametros!$C$2,B1645&lt;=parametros!$D$2),"C0",IF(AND(ISNUMBER(parametros!$C$3),ISNUMBER(parametros!$D$3),B1645&gt;=parametros!$C$3,B1645&lt;=parametros!$D$3),"C1",IF(AND(ISNUMBER(parametros!$C$4),ISNUMBER(parametros!$D$4),B1645&gt;=parametros!$C$4,B1645&lt;=parametros!$D$4),"C2",IF(AND(ISNUMBER(parametros!$C$5),ISNUMBER(parametros!$D$5),B1645&gt;=parametros!$C$5,B1645&lt;=parametros!$D$5),"C3",IF(AND(ISNUMBER(parametros!$C$6),ISNUMBER(parametros!$D$6),B1645&gt;=parametros!$C$6,B1645&lt;=parametros!$D$6),"C4","Fora dos ciclos")))))))</f>
        <v/>
      </c>
      <c r="D1645" s="100"/>
      <c r="E1645" s="78" t="str">
        <f>IF(C1645="","",IFERROR(VLOOKUP(C1645,parametros!$A$11:$E$15,5,0),""))</f>
        <v/>
      </c>
      <c r="F1645" s="79" t="str">
        <f t="shared" si="127"/>
        <v/>
      </c>
      <c r="G1645" s="101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8"/>
      <c r="U1645" s="218" t="str">
        <f t="shared" si="131"/>
        <v/>
      </c>
      <c r="V1645" s="216" t="s">
        <v>47</v>
      </c>
      <c r="W1645" s="102" t="s">
        <v>167</v>
      </c>
      <c r="X1645" s="102" t="s">
        <v>168</v>
      </c>
      <c r="Y1645" s="103" t="s">
        <v>169</v>
      </c>
      <c r="Z1645" s="103" t="s">
        <v>170</v>
      </c>
      <c r="AA1645" s="103" t="s">
        <v>47</v>
      </c>
      <c r="AB1645" s="103" t="s">
        <v>171</v>
      </c>
      <c r="AC1645" s="104" t="s">
        <v>172</v>
      </c>
    </row>
    <row r="1646" spans="1:29" ht="25.5" customHeight="1" x14ac:dyDescent="0.35">
      <c r="A1646" s="188"/>
      <c r="B1646" s="190"/>
      <c r="C1646" s="99" t="str">
        <f>IF(B1646="","",IF(NOT(ISNUMBER(B1646)),"DATA_PC invalida",IF(AND(ISNUMBER(parametros!$C$2),ISNUMBER(parametros!$D$2),B1646&gt;=parametros!$C$2,B1646&lt;=parametros!$D$2),"C0",IF(AND(ISNUMBER(parametros!$C$3),ISNUMBER(parametros!$D$3),B1646&gt;=parametros!$C$3,B1646&lt;=parametros!$D$3),"C1",IF(AND(ISNUMBER(parametros!$C$4),ISNUMBER(parametros!$D$4),B1646&gt;=parametros!$C$4,B1646&lt;=parametros!$D$4),"C2",IF(AND(ISNUMBER(parametros!$C$5),ISNUMBER(parametros!$D$5),B1646&gt;=parametros!$C$5,B1646&lt;=parametros!$D$5),"C3",IF(AND(ISNUMBER(parametros!$C$6),ISNUMBER(parametros!$D$6),B1646&gt;=parametros!$C$6,B1646&lt;=parametros!$D$6),"C4","Fora dos ciclos")))))))</f>
        <v/>
      </c>
      <c r="D1646" s="100"/>
      <c r="E1646" s="78" t="str">
        <f>IF(C1646="","",IFERROR(VLOOKUP(C1646,parametros!$A$11:$E$15,5,0),""))</f>
        <v/>
      </c>
      <c r="F1646" s="79" t="str">
        <f t="shared" si="127"/>
        <v/>
      </c>
      <c r="G1646" s="101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8"/>
      <c r="U1646" s="218" t="str">
        <f t="shared" si="131"/>
        <v/>
      </c>
      <c r="V1646" s="216" t="s">
        <v>47</v>
      </c>
      <c r="W1646" s="102" t="s">
        <v>167</v>
      </c>
      <c r="X1646" s="102" t="s">
        <v>168</v>
      </c>
      <c r="Y1646" s="103" t="s">
        <v>169</v>
      </c>
      <c r="Z1646" s="103" t="s">
        <v>170</v>
      </c>
      <c r="AA1646" s="103" t="s">
        <v>47</v>
      </c>
      <c r="AB1646" s="103" t="s">
        <v>171</v>
      </c>
      <c r="AC1646" s="104" t="s">
        <v>172</v>
      </c>
    </row>
    <row r="1647" spans="1:29" ht="25.5" customHeight="1" x14ac:dyDescent="0.35">
      <c r="A1647" s="188"/>
      <c r="B1647" s="190"/>
      <c r="C1647" s="99" t="str">
        <f>IF(B1647="","",IF(NOT(ISNUMBER(B1647)),"DATA_PC invalida",IF(AND(ISNUMBER(parametros!$C$2),ISNUMBER(parametros!$D$2),B1647&gt;=parametros!$C$2,B1647&lt;=parametros!$D$2),"C0",IF(AND(ISNUMBER(parametros!$C$3),ISNUMBER(parametros!$D$3),B1647&gt;=parametros!$C$3,B1647&lt;=parametros!$D$3),"C1",IF(AND(ISNUMBER(parametros!$C$4),ISNUMBER(parametros!$D$4),B1647&gt;=parametros!$C$4,B1647&lt;=parametros!$D$4),"C2",IF(AND(ISNUMBER(parametros!$C$5),ISNUMBER(parametros!$D$5),B1647&gt;=parametros!$C$5,B1647&lt;=parametros!$D$5),"C3",IF(AND(ISNUMBER(parametros!$C$6),ISNUMBER(parametros!$D$6),B1647&gt;=parametros!$C$6,B1647&lt;=parametros!$D$6),"C4","Fora dos ciclos")))))))</f>
        <v/>
      </c>
      <c r="D1647" s="100"/>
      <c r="E1647" s="78" t="str">
        <f>IF(C1647="","",IFERROR(VLOOKUP(C1647,parametros!$A$11:$E$15,5,0),""))</f>
        <v/>
      </c>
      <c r="F1647" s="79" t="str">
        <f t="shared" si="127"/>
        <v/>
      </c>
      <c r="G1647" s="101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8"/>
      <c r="U1647" s="218" t="str">
        <f t="shared" si="131"/>
        <v/>
      </c>
      <c r="V1647" s="216" t="s">
        <v>47</v>
      </c>
      <c r="W1647" s="102" t="s">
        <v>167</v>
      </c>
      <c r="X1647" s="102" t="s">
        <v>168</v>
      </c>
      <c r="Y1647" s="103" t="s">
        <v>169</v>
      </c>
      <c r="Z1647" s="103" t="s">
        <v>170</v>
      </c>
      <c r="AA1647" s="103" t="s">
        <v>47</v>
      </c>
      <c r="AB1647" s="103" t="s">
        <v>171</v>
      </c>
      <c r="AC1647" s="104" t="s">
        <v>172</v>
      </c>
    </row>
    <row r="1648" spans="1:29" ht="25.5" customHeight="1" x14ac:dyDescent="0.35">
      <c r="A1648" s="188"/>
      <c r="B1648" s="190"/>
      <c r="C1648" s="99" t="str">
        <f>IF(B1648="","",IF(NOT(ISNUMBER(B1648)),"DATA_PC invalida",IF(AND(ISNUMBER(parametros!$C$2),ISNUMBER(parametros!$D$2),B1648&gt;=parametros!$C$2,B1648&lt;=parametros!$D$2),"C0",IF(AND(ISNUMBER(parametros!$C$3),ISNUMBER(parametros!$D$3),B1648&gt;=parametros!$C$3,B1648&lt;=parametros!$D$3),"C1",IF(AND(ISNUMBER(parametros!$C$4),ISNUMBER(parametros!$D$4),B1648&gt;=parametros!$C$4,B1648&lt;=parametros!$D$4),"C2",IF(AND(ISNUMBER(parametros!$C$5),ISNUMBER(parametros!$D$5),B1648&gt;=parametros!$C$5,B1648&lt;=parametros!$D$5),"C3",IF(AND(ISNUMBER(parametros!$C$6),ISNUMBER(parametros!$D$6),B1648&gt;=parametros!$C$6,B1648&lt;=parametros!$D$6),"C4","Fora dos ciclos")))))))</f>
        <v/>
      </c>
      <c r="D1648" s="100"/>
      <c r="E1648" s="78" t="str">
        <f>IF(C1648="","",IFERROR(VLOOKUP(C1648,parametros!$A$11:$E$15,5,0),""))</f>
        <v/>
      </c>
      <c r="F1648" s="79" t="str">
        <f t="shared" si="127"/>
        <v/>
      </c>
      <c r="G1648" s="101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8"/>
      <c r="U1648" s="218" t="str">
        <f t="shared" si="131"/>
        <v/>
      </c>
      <c r="V1648" s="216" t="s">
        <v>47</v>
      </c>
      <c r="W1648" s="102" t="s">
        <v>167</v>
      </c>
      <c r="X1648" s="102" t="s">
        <v>168</v>
      </c>
      <c r="Y1648" s="103" t="s">
        <v>169</v>
      </c>
      <c r="Z1648" s="103" t="s">
        <v>170</v>
      </c>
      <c r="AA1648" s="103" t="s">
        <v>47</v>
      </c>
      <c r="AB1648" s="103" t="s">
        <v>171</v>
      </c>
      <c r="AC1648" s="104" t="s">
        <v>172</v>
      </c>
    </row>
    <row r="1649" spans="1:29" ht="25.5" customHeight="1" x14ac:dyDescent="0.35">
      <c r="A1649" s="188"/>
      <c r="B1649" s="190"/>
      <c r="C1649" s="99" t="str">
        <f>IF(B1649="","",IF(NOT(ISNUMBER(B1649)),"DATA_PC invalida",IF(AND(ISNUMBER(parametros!$C$2),ISNUMBER(parametros!$D$2),B1649&gt;=parametros!$C$2,B1649&lt;=parametros!$D$2),"C0",IF(AND(ISNUMBER(parametros!$C$3),ISNUMBER(parametros!$D$3),B1649&gt;=parametros!$C$3,B1649&lt;=parametros!$D$3),"C1",IF(AND(ISNUMBER(parametros!$C$4),ISNUMBER(parametros!$D$4),B1649&gt;=parametros!$C$4,B1649&lt;=parametros!$D$4),"C2",IF(AND(ISNUMBER(parametros!$C$5),ISNUMBER(parametros!$D$5),B1649&gt;=parametros!$C$5,B1649&lt;=parametros!$D$5),"C3",IF(AND(ISNUMBER(parametros!$C$6),ISNUMBER(parametros!$D$6),B1649&gt;=parametros!$C$6,B1649&lt;=parametros!$D$6),"C4","Fora dos ciclos")))))))</f>
        <v/>
      </c>
      <c r="D1649" s="100"/>
      <c r="E1649" s="78" t="str">
        <f>IF(C1649="","",IFERROR(VLOOKUP(C1649,parametros!$A$11:$E$15,5,0),""))</f>
        <v/>
      </c>
      <c r="F1649" s="79" t="str">
        <f t="shared" si="127"/>
        <v/>
      </c>
      <c r="G1649" s="101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8"/>
      <c r="U1649" s="218" t="str">
        <f t="shared" si="131"/>
        <v/>
      </c>
      <c r="V1649" s="216" t="s">
        <v>47</v>
      </c>
      <c r="W1649" s="102" t="s">
        <v>167</v>
      </c>
      <c r="X1649" s="102" t="s">
        <v>168</v>
      </c>
      <c r="Y1649" s="103" t="s">
        <v>169</v>
      </c>
      <c r="Z1649" s="103" t="s">
        <v>170</v>
      </c>
      <c r="AA1649" s="103" t="s">
        <v>47</v>
      </c>
      <c r="AB1649" s="103" t="s">
        <v>171</v>
      </c>
      <c r="AC1649" s="104" t="s">
        <v>172</v>
      </c>
    </row>
    <row r="1650" spans="1:29" ht="25.5" customHeight="1" x14ac:dyDescent="0.35">
      <c r="A1650" s="188"/>
      <c r="B1650" s="190"/>
      <c r="C1650" s="99" t="str">
        <f>IF(B1650="","",IF(NOT(ISNUMBER(B1650)),"DATA_PC invalida",IF(AND(ISNUMBER(parametros!$C$2),ISNUMBER(parametros!$D$2),B1650&gt;=parametros!$C$2,B1650&lt;=parametros!$D$2),"C0",IF(AND(ISNUMBER(parametros!$C$3),ISNUMBER(parametros!$D$3),B1650&gt;=parametros!$C$3,B1650&lt;=parametros!$D$3),"C1",IF(AND(ISNUMBER(parametros!$C$4),ISNUMBER(parametros!$D$4),B1650&gt;=parametros!$C$4,B1650&lt;=parametros!$D$4),"C2",IF(AND(ISNUMBER(parametros!$C$5),ISNUMBER(parametros!$D$5),B1650&gt;=parametros!$C$5,B1650&lt;=parametros!$D$5),"C3",IF(AND(ISNUMBER(parametros!$C$6),ISNUMBER(parametros!$D$6),B1650&gt;=parametros!$C$6,B1650&lt;=parametros!$D$6),"C4","Fora dos ciclos")))))))</f>
        <v/>
      </c>
      <c r="D1650" s="100"/>
      <c r="E1650" s="78" t="str">
        <f>IF(C1650="","",IFERROR(VLOOKUP(C1650,parametros!$A$11:$E$15,5,0),""))</f>
        <v/>
      </c>
      <c r="F1650" s="79" t="str">
        <f t="shared" si="127"/>
        <v/>
      </c>
      <c r="G1650" s="101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8"/>
      <c r="U1650" s="218" t="str">
        <f t="shared" si="131"/>
        <v/>
      </c>
      <c r="V1650" s="216" t="s">
        <v>47</v>
      </c>
      <c r="W1650" s="102" t="s">
        <v>167</v>
      </c>
      <c r="X1650" s="102" t="s">
        <v>168</v>
      </c>
      <c r="Y1650" s="103" t="s">
        <v>169</v>
      </c>
      <c r="Z1650" s="103" t="s">
        <v>170</v>
      </c>
      <c r="AA1650" s="103" t="s">
        <v>47</v>
      </c>
      <c r="AB1650" s="103" t="s">
        <v>171</v>
      </c>
      <c r="AC1650" s="104" t="s">
        <v>172</v>
      </c>
    </row>
    <row r="1651" spans="1:29" ht="25.5" customHeight="1" x14ac:dyDescent="0.35">
      <c r="A1651" s="188"/>
      <c r="B1651" s="190"/>
      <c r="C1651" s="99" t="str">
        <f>IF(B1651="","",IF(NOT(ISNUMBER(B1651)),"DATA_PC invalida",IF(AND(ISNUMBER(parametros!$C$2),ISNUMBER(parametros!$D$2),B1651&gt;=parametros!$C$2,B1651&lt;=parametros!$D$2),"C0",IF(AND(ISNUMBER(parametros!$C$3),ISNUMBER(parametros!$D$3),B1651&gt;=parametros!$C$3,B1651&lt;=parametros!$D$3),"C1",IF(AND(ISNUMBER(parametros!$C$4),ISNUMBER(parametros!$D$4),B1651&gt;=parametros!$C$4,B1651&lt;=parametros!$D$4),"C2",IF(AND(ISNUMBER(parametros!$C$5),ISNUMBER(parametros!$D$5),B1651&gt;=parametros!$C$5,B1651&lt;=parametros!$D$5),"C3",IF(AND(ISNUMBER(parametros!$C$6),ISNUMBER(parametros!$D$6),B1651&gt;=parametros!$C$6,B1651&lt;=parametros!$D$6),"C4","Fora dos ciclos")))))))</f>
        <v/>
      </c>
      <c r="D1651" s="100"/>
      <c r="E1651" s="78" t="str">
        <f>IF(C1651="","",IFERROR(VLOOKUP(C1651,parametros!$A$11:$E$15,5,0),""))</f>
        <v/>
      </c>
      <c r="F1651" s="79" t="str">
        <f t="shared" si="127"/>
        <v/>
      </c>
      <c r="G1651" s="101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8"/>
      <c r="U1651" s="218" t="str">
        <f t="shared" si="131"/>
        <v/>
      </c>
      <c r="V1651" s="216" t="s">
        <v>47</v>
      </c>
      <c r="W1651" s="102" t="s">
        <v>167</v>
      </c>
      <c r="X1651" s="102" t="s">
        <v>168</v>
      </c>
      <c r="Y1651" s="103" t="s">
        <v>169</v>
      </c>
      <c r="Z1651" s="103" t="s">
        <v>170</v>
      </c>
      <c r="AA1651" s="103" t="s">
        <v>47</v>
      </c>
      <c r="AB1651" s="103" t="s">
        <v>171</v>
      </c>
      <c r="AC1651" s="104" t="s">
        <v>172</v>
      </c>
    </row>
    <row r="1652" spans="1:29" ht="25.5" customHeight="1" x14ac:dyDescent="0.35">
      <c r="A1652" s="188"/>
      <c r="B1652" s="190"/>
      <c r="C1652" s="99" t="str">
        <f>IF(B1652="","",IF(NOT(ISNUMBER(B1652)),"DATA_PC invalida",IF(AND(ISNUMBER(parametros!$C$2),ISNUMBER(parametros!$D$2),B1652&gt;=parametros!$C$2,B1652&lt;=parametros!$D$2),"C0",IF(AND(ISNUMBER(parametros!$C$3),ISNUMBER(parametros!$D$3),B1652&gt;=parametros!$C$3,B1652&lt;=parametros!$D$3),"C1",IF(AND(ISNUMBER(parametros!$C$4),ISNUMBER(parametros!$D$4),B1652&gt;=parametros!$C$4,B1652&lt;=parametros!$D$4),"C2",IF(AND(ISNUMBER(parametros!$C$5),ISNUMBER(parametros!$D$5),B1652&gt;=parametros!$C$5,B1652&lt;=parametros!$D$5),"C3",IF(AND(ISNUMBER(parametros!$C$6),ISNUMBER(parametros!$D$6),B1652&gt;=parametros!$C$6,B1652&lt;=parametros!$D$6),"C4","Fora dos ciclos")))))))</f>
        <v/>
      </c>
      <c r="D1652" s="100"/>
      <c r="E1652" s="78" t="str">
        <f>IF(C1652="","",IFERROR(VLOOKUP(C1652,parametros!$A$11:$E$15,5,0),""))</f>
        <v/>
      </c>
      <c r="F1652" s="79" t="str">
        <f t="shared" si="127"/>
        <v/>
      </c>
      <c r="G1652" s="101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8"/>
      <c r="U1652" s="218" t="str">
        <f t="shared" si="131"/>
        <v/>
      </c>
      <c r="V1652" s="216" t="s">
        <v>47</v>
      </c>
      <c r="W1652" s="102" t="s">
        <v>167</v>
      </c>
      <c r="X1652" s="102" t="s">
        <v>168</v>
      </c>
      <c r="Y1652" s="103" t="s">
        <v>169</v>
      </c>
      <c r="Z1652" s="103" t="s">
        <v>170</v>
      </c>
      <c r="AA1652" s="103" t="s">
        <v>47</v>
      </c>
      <c r="AB1652" s="103" t="s">
        <v>171</v>
      </c>
      <c r="AC1652" s="104" t="s">
        <v>172</v>
      </c>
    </row>
    <row r="1653" spans="1:29" ht="25.5" customHeight="1" x14ac:dyDescent="0.35">
      <c r="A1653" s="188"/>
      <c r="B1653" s="190"/>
      <c r="C1653" s="99" t="str">
        <f>IF(B1653="","",IF(NOT(ISNUMBER(B1653)),"DATA_PC invalida",IF(AND(ISNUMBER(parametros!$C$2),ISNUMBER(parametros!$D$2),B1653&gt;=parametros!$C$2,B1653&lt;=parametros!$D$2),"C0",IF(AND(ISNUMBER(parametros!$C$3),ISNUMBER(parametros!$D$3),B1653&gt;=parametros!$C$3,B1653&lt;=parametros!$D$3),"C1",IF(AND(ISNUMBER(parametros!$C$4),ISNUMBER(parametros!$D$4),B1653&gt;=parametros!$C$4,B1653&lt;=parametros!$D$4),"C2",IF(AND(ISNUMBER(parametros!$C$5),ISNUMBER(parametros!$D$5),B1653&gt;=parametros!$C$5,B1653&lt;=parametros!$D$5),"C3",IF(AND(ISNUMBER(parametros!$C$6),ISNUMBER(parametros!$D$6),B1653&gt;=parametros!$C$6,B1653&lt;=parametros!$D$6),"C4","Fora dos ciclos")))))))</f>
        <v/>
      </c>
      <c r="D1653" s="100"/>
      <c r="E1653" s="78" t="str">
        <f>IF(C1653="","",IFERROR(VLOOKUP(C1653,parametros!$A$11:$E$15,5,0),""))</f>
        <v/>
      </c>
      <c r="F1653" s="79" t="str">
        <f t="shared" si="127"/>
        <v/>
      </c>
      <c r="G1653" s="101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8"/>
      <c r="U1653" s="218" t="str">
        <f t="shared" si="131"/>
        <v/>
      </c>
      <c r="V1653" s="216" t="s">
        <v>47</v>
      </c>
      <c r="W1653" s="102" t="s">
        <v>167</v>
      </c>
      <c r="X1653" s="102" t="s">
        <v>168</v>
      </c>
      <c r="Y1653" s="103" t="s">
        <v>169</v>
      </c>
      <c r="Z1653" s="103" t="s">
        <v>170</v>
      </c>
      <c r="AA1653" s="103" t="s">
        <v>47</v>
      </c>
      <c r="AB1653" s="103" t="s">
        <v>171</v>
      </c>
      <c r="AC1653" s="104" t="s">
        <v>172</v>
      </c>
    </row>
    <row r="1654" spans="1:29" ht="25.5" customHeight="1" x14ac:dyDescent="0.35">
      <c r="A1654" s="188"/>
      <c r="B1654" s="190"/>
      <c r="C1654" s="99" t="str">
        <f>IF(B1654="","",IF(NOT(ISNUMBER(B1654)),"DATA_PC invalida",IF(AND(ISNUMBER(parametros!$C$2),ISNUMBER(parametros!$D$2),B1654&gt;=parametros!$C$2,B1654&lt;=parametros!$D$2),"C0",IF(AND(ISNUMBER(parametros!$C$3),ISNUMBER(parametros!$D$3),B1654&gt;=parametros!$C$3,B1654&lt;=parametros!$D$3),"C1",IF(AND(ISNUMBER(parametros!$C$4),ISNUMBER(parametros!$D$4),B1654&gt;=parametros!$C$4,B1654&lt;=parametros!$D$4),"C2",IF(AND(ISNUMBER(parametros!$C$5),ISNUMBER(parametros!$D$5),B1654&gt;=parametros!$C$5,B1654&lt;=parametros!$D$5),"C3",IF(AND(ISNUMBER(parametros!$C$6),ISNUMBER(parametros!$D$6),B1654&gt;=parametros!$C$6,B1654&lt;=parametros!$D$6),"C4","Fora dos ciclos")))))))</f>
        <v/>
      </c>
      <c r="D1654" s="100"/>
      <c r="E1654" s="78" t="str">
        <f>IF(C1654="","",IFERROR(VLOOKUP(C1654,parametros!$A$11:$E$15,5,0),""))</f>
        <v/>
      </c>
      <c r="F1654" s="79" t="str">
        <f t="shared" si="127"/>
        <v/>
      </c>
      <c r="G1654" s="101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8"/>
      <c r="U1654" s="218" t="str">
        <f t="shared" si="131"/>
        <v/>
      </c>
      <c r="V1654" s="216" t="s">
        <v>47</v>
      </c>
      <c r="W1654" s="102" t="s">
        <v>167</v>
      </c>
      <c r="X1654" s="102" t="s">
        <v>168</v>
      </c>
      <c r="Y1654" s="103" t="s">
        <v>169</v>
      </c>
      <c r="Z1654" s="103" t="s">
        <v>170</v>
      </c>
      <c r="AA1654" s="103" t="s">
        <v>47</v>
      </c>
      <c r="AB1654" s="103" t="s">
        <v>171</v>
      </c>
      <c r="AC1654" s="104" t="s">
        <v>172</v>
      </c>
    </row>
    <row r="1655" spans="1:29" ht="25.5" customHeight="1" x14ac:dyDescent="0.35">
      <c r="A1655" s="188"/>
      <c r="B1655" s="190"/>
      <c r="C1655" s="99" t="str">
        <f>IF(B1655="","",IF(NOT(ISNUMBER(B1655)),"DATA_PC invalida",IF(AND(ISNUMBER(parametros!$C$2),ISNUMBER(parametros!$D$2),B1655&gt;=parametros!$C$2,B1655&lt;=parametros!$D$2),"C0",IF(AND(ISNUMBER(parametros!$C$3),ISNUMBER(parametros!$D$3),B1655&gt;=parametros!$C$3,B1655&lt;=parametros!$D$3),"C1",IF(AND(ISNUMBER(parametros!$C$4),ISNUMBER(parametros!$D$4),B1655&gt;=parametros!$C$4,B1655&lt;=parametros!$D$4),"C2",IF(AND(ISNUMBER(parametros!$C$5),ISNUMBER(parametros!$D$5),B1655&gt;=parametros!$C$5,B1655&lt;=parametros!$D$5),"C3",IF(AND(ISNUMBER(parametros!$C$6),ISNUMBER(parametros!$D$6),B1655&gt;=parametros!$C$6,B1655&lt;=parametros!$D$6),"C4","Fora dos ciclos")))))))</f>
        <v/>
      </c>
      <c r="D1655" s="100"/>
      <c r="E1655" s="78" t="str">
        <f>IF(C1655="","",IFERROR(VLOOKUP(C1655,parametros!$A$11:$E$15,5,0),""))</f>
        <v/>
      </c>
      <c r="F1655" s="79" t="str">
        <f t="shared" si="127"/>
        <v/>
      </c>
      <c r="G1655" s="101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8"/>
      <c r="U1655" s="218" t="str">
        <f t="shared" si="131"/>
        <v/>
      </c>
      <c r="V1655" s="216" t="s">
        <v>47</v>
      </c>
      <c r="W1655" s="102" t="s">
        <v>167</v>
      </c>
      <c r="X1655" s="102" t="s">
        <v>168</v>
      </c>
      <c r="Y1655" s="103" t="s">
        <v>169</v>
      </c>
      <c r="Z1655" s="103" t="s">
        <v>170</v>
      </c>
      <c r="AA1655" s="103" t="s">
        <v>47</v>
      </c>
      <c r="AB1655" s="103" t="s">
        <v>171</v>
      </c>
      <c r="AC1655" s="104" t="s">
        <v>172</v>
      </c>
    </row>
    <row r="1656" spans="1:29" ht="25.5" customHeight="1" x14ac:dyDescent="0.35">
      <c r="A1656" s="188"/>
      <c r="B1656" s="190"/>
      <c r="C1656" s="99" t="str">
        <f>IF(B1656="","",IF(NOT(ISNUMBER(B1656)),"DATA_PC invalida",IF(AND(ISNUMBER(parametros!$C$2),ISNUMBER(parametros!$D$2),B1656&gt;=parametros!$C$2,B1656&lt;=parametros!$D$2),"C0",IF(AND(ISNUMBER(parametros!$C$3),ISNUMBER(parametros!$D$3),B1656&gt;=parametros!$C$3,B1656&lt;=parametros!$D$3),"C1",IF(AND(ISNUMBER(parametros!$C$4),ISNUMBER(parametros!$D$4),B1656&gt;=parametros!$C$4,B1656&lt;=parametros!$D$4),"C2",IF(AND(ISNUMBER(parametros!$C$5),ISNUMBER(parametros!$D$5),B1656&gt;=parametros!$C$5,B1656&lt;=parametros!$D$5),"C3",IF(AND(ISNUMBER(parametros!$C$6),ISNUMBER(parametros!$D$6),B1656&gt;=parametros!$C$6,B1656&lt;=parametros!$D$6),"C4","Fora dos ciclos")))))))</f>
        <v/>
      </c>
      <c r="D1656" s="100"/>
      <c r="E1656" s="78" t="str">
        <f>IF(C1656="","",IFERROR(VLOOKUP(C1656,parametros!$A$11:$E$15,5,0),""))</f>
        <v/>
      </c>
      <c r="F1656" s="79" t="str">
        <f t="shared" si="127"/>
        <v/>
      </c>
      <c r="G1656" s="101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8"/>
      <c r="U1656" s="218" t="str">
        <f t="shared" si="131"/>
        <v/>
      </c>
      <c r="V1656" s="216" t="s">
        <v>47</v>
      </c>
      <c r="W1656" s="102" t="s">
        <v>167</v>
      </c>
      <c r="X1656" s="102" t="s">
        <v>168</v>
      </c>
      <c r="Y1656" s="103" t="s">
        <v>169</v>
      </c>
      <c r="Z1656" s="103" t="s">
        <v>170</v>
      </c>
      <c r="AA1656" s="103" t="s">
        <v>47</v>
      </c>
      <c r="AB1656" s="103" t="s">
        <v>171</v>
      </c>
      <c r="AC1656" s="104" t="s">
        <v>172</v>
      </c>
    </row>
    <row r="1657" spans="1:29" ht="25.5" customHeight="1" x14ac:dyDescent="0.35">
      <c r="A1657" s="188"/>
      <c r="B1657" s="190"/>
      <c r="C1657" s="99" t="str">
        <f>IF(B1657="","",IF(NOT(ISNUMBER(B1657)),"DATA_PC invalida",IF(AND(ISNUMBER(parametros!$C$2),ISNUMBER(parametros!$D$2),B1657&gt;=parametros!$C$2,B1657&lt;=parametros!$D$2),"C0",IF(AND(ISNUMBER(parametros!$C$3),ISNUMBER(parametros!$D$3),B1657&gt;=parametros!$C$3,B1657&lt;=parametros!$D$3),"C1",IF(AND(ISNUMBER(parametros!$C$4),ISNUMBER(parametros!$D$4),B1657&gt;=parametros!$C$4,B1657&lt;=parametros!$D$4),"C2",IF(AND(ISNUMBER(parametros!$C$5),ISNUMBER(parametros!$D$5),B1657&gt;=parametros!$C$5,B1657&lt;=parametros!$D$5),"C3",IF(AND(ISNUMBER(parametros!$C$6),ISNUMBER(parametros!$D$6),B1657&gt;=parametros!$C$6,B1657&lt;=parametros!$D$6),"C4","Fora dos ciclos")))))))</f>
        <v/>
      </c>
      <c r="D1657" s="100"/>
      <c r="E1657" s="78" t="str">
        <f>IF(C1657="","",IFERROR(VLOOKUP(C1657,parametros!$A$11:$E$15,5,0),""))</f>
        <v/>
      </c>
      <c r="F1657" s="79" t="str">
        <f t="shared" si="127"/>
        <v/>
      </c>
      <c r="G1657" s="101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8"/>
      <c r="U1657" s="218" t="str">
        <f t="shared" si="131"/>
        <v/>
      </c>
      <c r="V1657" s="216" t="s">
        <v>47</v>
      </c>
      <c r="W1657" s="102" t="s">
        <v>167</v>
      </c>
      <c r="X1657" s="102" t="s">
        <v>168</v>
      </c>
      <c r="Y1657" s="103" t="s">
        <v>169</v>
      </c>
      <c r="Z1657" s="103" t="s">
        <v>170</v>
      </c>
      <c r="AA1657" s="103" t="s">
        <v>47</v>
      </c>
      <c r="AB1657" s="103" t="s">
        <v>171</v>
      </c>
      <c r="AC1657" s="104" t="s">
        <v>172</v>
      </c>
    </row>
    <row r="1658" spans="1:29" ht="25.5" customHeight="1" x14ac:dyDescent="0.35">
      <c r="A1658" s="188"/>
      <c r="B1658" s="190"/>
      <c r="C1658" s="99" t="str">
        <f>IF(B1658="","",IF(NOT(ISNUMBER(B1658)),"DATA_PC invalida",IF(AND(ISNUMBER(parametros!$C$2),ISNUMBER(parametros!$D$2),B1658&gt;=parametros!$C$2,B1658&lt;=parametros!$D$2),"C0",IF(AND(ISNUMBER(parametros!$C$3),ISNUMBER(parametros!$D$3),B1658&gt;=parametros!$C$3,B1658&lt;=parametros!$D$3),"C1",IF(AND(ISNUMBER(parametros!$C$4),ISNUMBER(parametros!$D$4),B1658&gt;=parametros!$C$4,B1658&lt;=parametros!$D$4),"C2",IF(AND(ISNUMBER(parametros!$C$5),ISNUMBER(parametros!$D$5),B1658&gt;=parametros!$C$5,B1658&lt;=parametros!$D$5),"C3",IF(AND(ISNUMBER(parametros!$C$6),ISNUMBER(parametros!$D$6),B1658&gt;=parametros!$C$6,B1658&lt;=parametros!$D$6),"C4","Fora dos ciclos")))))))</f>
        <v/>
      </c>
      <c r="D1658" s="100"/>
      <c r="E1658" s="78" t="str">
        <f>IF(C1658="","",IFERROR(VLOOKUP(C1658,parametros!$A$11:$E$15,5,0),""))</f>
        <v/>
      </c>
      <c r="F1658" s="79" t="str">
        <f t="shared" si="127"/>
        <v/>
      </c>
      <c r="G1658" s="101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8"/>
      <c r="U1658" s="218" t="str">
        <f t="shared" si="131"/>
        <v/>
      </c>
      <c r="V1658" s="216" t="s">
        <v>47</v>
      </c>
      <c r="W1658" s="102" t="s">
        <v>167</v>
      </c>
      <c r="X1658" s="102" t="s">
        <v>168</v>
      </c>
      <c r="Y1658" s="103" t="s">
        <v>169</v>
      </c>
      <c r="Z1658" s="103" t="s">
        <v>170</v>
      </c>
      <c r="AA1658" s="103" t="s">
        <v>47</v>
      </c>
      <c r="AB1658" s="103" t="s">
        <v>171</v>
      </c>
      <c r="AC1658" s="104" t="s">
        <v>172</v>
      </c>
    </row>
    <row r="1659" spans="1:29" ht="25.5" customHeight="1" x14ac:dyDescent="0.35">
      <c r="A1659" s="188"/>
      <c r="B1659" s="190"/>
      <c r="C1659" s="99" t="str">
        <f>IF(B1659="","",IF(NOT(ISNUMBER(B1659)),"DATA_PC invalida",IF(AND(ISNUMBER(parametros!$C$2),ISNUMBER(parametros!$D$2),B1659&gt;=parametros!$C$2,B1659&lt;=parametros!$D$2),"C0",IF(AND(ISNUMBER(parametros!$C$3),ISNUMBER(parametros!$D$3),B1659&gt;=parametros!$C$3,B1659&lt;=parametros!$D$3),"C1",IF(AND(ISNUMBER(parametros!$C$4),ISNUMBER(parametros!$D$4),B1659&gt;=parametros!$C$4,B1659&lt;=parametros!$D$4),"C2",IF(AND(ISNUMBER(parametros!$C$5),ISNUMBER(parametros!$D$5),B1659&gt;=parametros!$C$5,B1659&lt;=parametros!$D$5),"C3",IF(AND(ISNUMBER(parametros!$C$6),ISNUMBER(parametros!$D$6),B1659&gt;=parametros!$C$6,B1659&lt;=parametros!$D$6),"C4","Fora dos ciclos")))))))</f>
        <v/>
      </c>
      <c r="D1659" s="100"/>
      <c r="E1659" s="78" t="str">
        <f>IF(C1659="","",IFERROR(VLOOKUP(C1659,parametros!$A$11:$E$15,5,0),""))</f>
        <v/>
      </c>
      <c r="F1659" s="79" t="str">
        <f t="shared" si="127"/>
        <v/>
      </c>
      <c r="G1659" s="101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8"/>
      <c r="U1659" s="218" t="str">
        <f t="shared" si="131"/>
        <v/>
      </c>
      <c r="V1659" s="216" t="s">
        <v>47</v>
      </c>
      <c r="W1659" s="102" t="s">
        <v>167</v>
      </c>
      <c r="X1659" s="102" t="s">
        <v>168</v>
      </c>
      <c r="Y1659" s="103" t="s">
        <v>169</v>
      </c>
      <c r="Z1659" s="103" t="s">
        <v>170</v>
      </c>
      <c r="AA1659" s="103" t="s">
        <v>47</v>
      </c>
      <c r="AB1659" s="103" t="s">
        <v>171</v>
      </c>
      <c r="AC1659" s="104" t="s">
        <v>172</v>
      </c>
    </row>
    <row r="1660" spans="1:29" ht="25.5" customHeight="1" x14ac:dyDescent="0.35">
      <c r="A1660" s="188"/>
      <c r="B1660" s="190"/>
      <c r="C1660" s="99" t="str">
        <f>IF(B1660="","",IF(NOT(ISNUMBER(B1660)),"DATA_PC invalida",IF(AND(ISNUMBER(parametros!$C$2),ISNUMBER(parametros!$D$2),B1660&gt;=parametros!$C$2,B1660&lt;=parametros!$D$2),"C0",IF(AND(ISNUMBER(parametros!$C$3),ISNUMBER(parametros!$D$3),B1660&gt;=parametros!$C$3,B1660&lt;=parametros!$D$3),"C1",IF(AND(ISNUMBER(parametros!$C$4),ISNUMBER(parametros!$D$4),B1660&gt;=parametros!$C$4,B1660&lt;=parametros!$D$4),"C2",IF(AND(ISNUMBER(parametros!$C$5),ISNUMBER(parametros!$D$5),B1660&gt;=parametros!$C$5,B1660&lt;=parametros!$D$5),"C3",IF(AND(ISNUMBER(parametros!$C$6),ISNUMBER(parametros!$D$6),B1660&gt;=parametros!$C$6,B1660&lt;=parametros!$D$6),"C4","Fora dos ciclos")))))))</f>
        <v/>
      </c>
      <c r="D1660" s="100"/>
      <c r="E1660" s="78" t="str">
        <f>IF(C1660="","",IFERROR(VLOOKUP(C1660,parametros!$A$11:$E$15,5,0),""))</f>
        <v/>
      </c>
      <c r="F1660" s="79" t="str">
        <f t="shared" si="127"/>
        <v/>
      </c>
      <c r="G1660" s="101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8"/>
      <c r="U1660" s="218" t="str">
        <f t="shared" si="131"/>
        <v/>
      </c>
      <c r="V1660" s="216" t="s">
        <v>47</v>
      </c>
      <c r="W1660" s="102" t="s">
        <v>167</v>
      </c>
      <c r="X1660" s="102" t="s">
        <v>168</v>
      </c>
      <c r="Y1660" s="103" t="s">
        <v>169</v>
      </c>
      <c r="Z1660" s="103" t="s">
        <v>170</v>
      </c>
      <c r="AA1660" s="103" t="s">
        <v>47</v>
      </c>
      <c r="AB1660" s="103" t="s">
        <v>171</v>
      </c>
      <c r="AC1660" s="104" t="s">
        <v>172</v>
      </c>
    </row>
    <row r="1661" spans="1:29" ht="25.5" customHeight="1" x14ac:dyDescent="0.35">
      <c r="A1661" s="188"/>
      <c r="B1661" s="190"/>
      <c r="C1661" s="99" t="str">
        <f>IF(B1661="","",IF(NOT(ISNUMBER(B1661)),"DATA_PC invalida",IF(AND(ISNUMBER(parametros!$C$2),ISNUMBER(parametros!$D$2),B1661&gt;=parametros!$C$2,B1661&lt;=parametros!$D$2),"C0",IF(AND(ISNUMBER(parametros!$C$3),ISNUMBER(parametros!$D$3),B1661&gt;=parametros!$C$3,B1661&lt;=parametros!$D$3),"C1",IF(AND(ISNUMBER(parametros!$C$4),ISNUMBER(parametros!$D$4),B1661&gt;=parametros!$C$4,B1661&lt;=parametros!$D$4),"C2",IF(AND(ISNUMBER(parametros!$C$5),ISNUMBER(parametros!$D$5),B1661&gt;=parametros!$C$5,B1661&lt;=parametros!$D$5),"C3",IF(AND(ISNUMBER(parametros!$C$6),ISNUMBER(parametros!$D$6),B1661&gt;=parametros!$C$6,B1661&lt;=parametros!$D$6),"C4","Fora dos ciclos")))))))</f>
        <v/>
      </c>
      <c r="D1661" s="100"/>
      <c r="E1661" s="78" t="str">
        <f>IF(C1661="","",IFERROR(VLOOKUP(C1661,parametros!$A$11:$E$15,5,0),""))</f>
        <v/>
      </c>
      <c r="F1661" s="79" t="str">
        <f t="shared" si="127"/>
        <v/>
      </c>
      <c r="G1661" s="101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8"/>
      <c r="U1661" s="218" t="str">
        <f t="shared" si="131"/>
        <v/>
      </c>
      <c r="V1661" s="216" t="s">
        <v>47</v>
      </c>
      <c r="W1661" s="102" t="s">
        <v>167</v>
      </c>
      <c r="X1661" s="102" t="s">
        <v>168</v>
      </c>
      <c r="Y1661" s="103" t="s">
        <v>169</v>
      </c>
      <c r="Z1661" s="103" t="s">
        <v>170</v>
      </c>
      <c r="AA1661" s="103" t="s">
        <v>47</v>
      </c>
      <c r="AB1661" s="103" t="s">
        <v>171</v>
      </c>
      <c r="AC1661" s="104" t="s">
        <v>172</v>
      </c>
    </row>
    <row r="1662" spans="1:29" ht="25.5" customHeight="1" x14ac:dyDescent="0.35">
      <c r="A1662" s="188"/>
      <c r="B1662" s="190"/>
      <c r="C1662" s="99" t="str">
        <f>IF(B1662="","",IF(NOT(ISNUMBER(B1662)),"DATA_PC invalida",IF(AND(ISNUMBER(parametros!$C$2),ISNUMBER(parametros!$D$2),B1662&gt;=parametros!$C$2,B1662&lt;=parametros!$D$2),"C0",IF(AND(ISNUMBER(parametros!$C$3),ISNUMBER(parametros!$D$3),B1662&gt;=parametros!$C$3,B1662&lt;=parametros!$D$3),"C1",IF(AND(ISNUMBER(parametros!$C$4),ISNUMBER(parametros!$D$4),B1662&gt;=parametros!$C$4,B1662&lt;=parametros!$D$4),"C2",IF(AND(ISNUMBER(parametros!$C$5),ISNUMBER(parametros!$D$5),B1662&gt;=parametros!$C$5,B1662&lt;=parametros!$D$5),"C3",IF(AND(ISNUMBER(parametros!$C$6),ISNUMBER(parametros!$D$6),B1662&gt;=parametros!$C$6,B1662&lt;=parametros!$D$6),"C4","Fora dos ciclos")))))))</f>
        <v/>
      </c>
      <c r="D1662" s="100"/>
      <c r="E1662" s="78" t="str">
        <f>IF(C1662="","",IFERROR(VLOOKUP(C1662,parametros!$A$11:$E$15,5,0),""))</f>
        <v/>
      </c>
      <c r="F1662" s="79" t="str">
        <f t="shared" si="127"/>
        <v/>
      </c>
      <c r="G1662" s="101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8"/>
      <c r="U1662" s="218" t="str">
        <f t="shared" si="131"/>
        <v/>
      </c>
      <c r="V1662" s="216" t="s">
        <v>47</v>
      </c>
      <c r="W1662" s="102" t="s">
        <v>167</v>
      </c>
      <c r="X1662" s="102" t="s">
        <v>168</v>
      </c>
      <c r="Y1662" s="103" t="s">
        <v>169</v>
      </c>
      <c r="Z1662" s="103" t="s">
        <v>170</v>
      </c>
      <c r="AA1662" s="103" t="s">
        <v>47</v>
      </c>
      <c r="AB1662" s="103" t="s">
        <v>171</v>
      </c>
      <c r="AC1662" s="104" t="s">
        <v>172</v>
      </c>
    </row>
    <row r="1663" spans="1:29" ht="25.5" customHeight="1" x14ac:dyDescent="0.35">
      <c r="A1663" s="188"/>
      <c r="B1663" s="190"/>
      <c r="C1663" s="99" t="str">
        <f>IF(B1663="","",IF(NOT(ISNUMBER(B1663)),"DATA_PC invalida",IF(AND(ISNUMBER(parametros!$C$2),ISNUMBER(parametros!$D$2),B1663&gt;=parametros!$C$2,B1663&lt;=parametros!$D$2),"C0",IF(AND(ISNUMBER(parametros!$C$3),ISNUMBER(parametros!$D$3),B1663&gt;=parametros!$C$3,B1663&lt;=parametros!$D$3),"C1",IF(AND(ISNUMBER(parametros!$C$4),ISNUMBER(parametros!$D$4),B1663&gt;=parametros!$C$4,B1663&lt;=parametros!$D$4),"C2",IF(AND(ISNUMBER(parametros!$C$5),ISNUMBER(parametros!$D$5),B1663&gt;=parametros!$C$5,B1663&lt;=parametros!$D$5),"C3",IF(AND(ISNUMBER(parametros!$C$6),ISNUMBER(parametros!$D$6),B1663&gt;=parametros!$C$6,B1663&lt;=parametros!$D$6),"C4","Fora dos ciclos")))))))</f>
        <v/>
      </c>
      <c r="D1663" s="100"/>
      <c r="E1663" s="78" t="str">
        <f>IF(C1663="","",IFERROR(VLOOKUP(C1663,parametros!$A$11:$E$15,5,0),""))</f>
        <v/>
      </c>
      <c r="F1663" s="79" t="str">
        <f t="shared" si="127"/>
        <v/>
      </c>
      <c r="G1663" s="101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8"/>
      <c r="U1663" s="218" t="str">
        <f t="shared" si="131"/>
        <v/>
      </c>
      <c r="V1663" s="216" t="s">
        <v>47</v>
      </c>
      <c r="W1663" s="102" t="s">
        <v>167</v>
      </c>
      <c r="X1663" s="102" t="s">
        <v>168</v>
      </c>
      <c r="Y1663" s="103" t="s">
        <v>169</v>
      </c>
      <c r="Z1663" s="103" t="s">
        <v>170</v>
      </c>
      <c r="AA1663" s="103" t="s">
        <v>47</v>
      </c>
      <c r="AB1663" s="103" t="s">
        <v>171</v>
      </c>
      <c r="AC1663" s="104" t="s">
        <v>172</v>
      </c>
    </row>
    <row r="1664" spans="1:29" ht="25.5" customHeight="1" x14ac:dyDescent="0.35">
      <c r="A1664" s="188"/>
      <c r="B1664" s="190"/>
      <c r="C1664" s="99" t="str">
        <f>IF(B1664="","",IF(NOT(ISNUMBER(B1664)),"DATA_PC invalida",IF(AND(ISNUMBER(parametros!$C$2),ISNUMBER(parametros!$D$2),B1664&gt;=parametros!$C$2,B1664&lt;=parametros!$D$2),"C0",IF(AND(ISNUMBER(parametros!$C$3),ISNUMBER(parametros!$D$3),B1664&gt;=parametros!$C$3,B1664&lt;=parametros!$D$3),"C1",IF(AND(ISNUMBER(parametros!$C$4),ISNUMBER(parametros!$D$4),B1664&gt;=parametros!$C$4,B1664&lt;=parametros!$D$4),"C2",IF(AND(ISNUMBER(parametros!$C$5),ISNUMBER(parametros!$D$5),B1664&gt;=parametros!$C$5,B1664&lt;=parametros!$D$5),"C3",IF(AND(ISNUMBER(parametros!$C$6),ISNUMBER(parametros!$D$6),B1664&gt;=parametros!$C$6,B1664&lt;=parametros!$D$6),"C4","Fora dos ciclos")))))))</f>
        <v/>
      </c>
      <c r="D1664" s="100"/>
      <c r="E1664" s="78" t="str">
        <f>IF(C1664="","",IFERROR(VLOOKUP(C1664,parametros!$A$11:$E$15,5,0),""))</f>
        <v/>
      </c>
      <c r="F1664" s="79" t="str">
        <f t="shared" si="127"/>
        <v/>
      </c>
      <c r="G1664" s="101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8"/>
      <c r="U1664" s="218" t="str">
        <f t="shared" si="131"/>
        <v/>
      </c>
      <c r="V1664" s="216" t="s">
        <v>47</v>
      </c>
      <c r="W1664" s="102" t="s">
        <v>167</v>
      </c>
      <c r="X1664" s="102" t="s">
        <v>168</v>
      </c>
      <c r="Y1664" s="103" t="s">
        <v>169</v>
      </c>
      <c r="Z1664" s="103" t="s">
        <v>170</v>
      </c>
      <c r="AA1664" s="103" t="s">
        <v>47</v>
      </c>
      <c r="AB1664" s="103" t="s">
        <v>171</v>
      </c>
      <c r="AC1664" s="104" t="s">
        <v>172</v>
      </c>
    </row>
    <row r="1665" spans="1:29" ht="25.5" customHeight="1" x14ac:dyDescent="0.35">
      <c r="A1665" s="188"/>
      <c r="B1665" s="190"/>
      <c r="C1665" s="99" t="str">
        <f>IF(B1665="","",IF(NOT(ISNUMBER(B1665)),"DATA_PC invalida",IF(AND(ISNUMBER(parametros!$C$2),ISNUMBER(parametros!$D$2),B1665&gt;=parametros!$C$2,B1665&lt;=parametros!$D$2),"C0",IF(AND(ISNUMBER(parametros!$C$3),ISNUMBER(parametros!$D$3),B1665&gt;=parametros!$C$3,B1665&lt;=parametros!$D$3),"C1",IF(AND(ISNUMBER(parametros!$C$4),ISNUMBER(parametros!$D$4),B1665&gt;=parametros!$C$4,B1665&lt;=parametros!$D$4),"C2",IF(AND(ISNUMBER(parametros!$C$5),ISNUMBER(parametros!$D$5),B1665&gt;=parametros!$C$5,B1665&lt;=parametros!$D$5),"C3",IF(AND(ISNUMBER(parametros!$C$6),ISNUMBER(parametros!$D$6),B1665&gt;=parametros!$C$6,B1665&lt;=parametros!$D$6),"C4","Fora dos ciclos")))))))</f>
        <v/>
      </c>
      <c r="D1665" s="100"/>
      <c r="E1665" s="78" t="str">
        <f>IF(C1665="","",IFERROR(VLOOKUP(C1665,parametros!$A$11:$E$15,5,0),""))</f>
        <v/>
      </c>
      <c r="F1665" s="79" t="str">
        <f t="shared" si="127"/>
        <v/>
      </c>
      <c r="G1665" s="101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8"/>
      <c r="U1665" s="218" t="str">
        <f t="shared" si="131"/>
        <v/>
      </c>
      <c r="V1665" s="216" t="s">
        <v>47</v>
      </c>
      <c r="W1665" s="102" t="s">
        <v>167</v>
      </c>
      <c r="X1665" s="102" t="s">
        <v>168</v>
      </c>
      <c r="Y1665" s="103" t="s">
        <v>169</v>
      </c>
      <c r="Z1665" s="103" t="s">
        <v>170</v>
      </c>
      <c r="AA1665" s="103" t="s">
        <v>47</v>
      </c>
      <c r="AB1665" s="103" t="s">
        <v>171</v>
      </c>
      <c r="AC1665" s="104" t="s">
        <v>172</v>
      </c>
    </row>
    <row r="1666" spans="1:29" ht="25.5" customHeight="1" x14ac:dyDescent="0.35">
      <c r="A1666" s="188"/>
      <c r="B1666" s="190"/>
      <c r="C1666" s="99" t="str">
        <f>IF(B1666="","",IF(NOT(ISNUMBER(B1666)),"DATA_PC invalida",IF(AND(ISNUMBER(parametros!$C$2),ISNUMBER(parametros!$D$2),B1666&gt;=parametros!$C$2,B1666&lt;=parametros!$D$2),"C0",IF(AND(ISNUMBER(parametros!$C$3),ISNUMBER(parametros!$D$3),B1666&gt;=parametros!$C$3,B1666&lt;=parametros!$D$3),"C1",IF(AND(ISNUMBER(parametros!$C$4),ISNUMBER(parametros!$D$4),B1666&gt;=parametros!$C$4,B1666&lt;=parametros!$D$4),"C2",IF(AND(ISNUMBER(parametros!$C$5),ISNUMBER(parametros!$D$5),B1666&gt;=parametros!$C$5,B1666&lt;=parametros!$D$5),"C3",IF(AND(ISNUMBER(parametros!$C$6),ISNUMBER(parametros!$D$6),B1666&gt;=parametros!$C$6,B1666&lt;=parametros!$D$6),"C4","Fora dos ciclos")))))))</f>
        <v/>
      </c>
      <c r="D1666" s="100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101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8"/>
      <c r="U1666" s="218" t="str">
        <f t="shared" ref="U1666:U1729" si="136">IF(OR($D1666="",$H1666=""),"",ROUND($D1666+$H1666,2))</f>
        <v/>
      </c>
      <c r="V1666" s="216" t="s">
        <v>47</v>
      </c>
      <c r="W1666" s="102" t="s">
        <v>167</v>
      </c>
      <c r="X1666" s="102" t="s">
        <v>168</v>
      </c>
      <c r="Y1666" s="103" t="s">
        <v>169</v>
      </c>
      <c r="Z1666" s="103" t="s">
        <v>170</v>
      </c>
      <c r="AA1666" s="103" t="s">
        <v>47</v>
      </c>
      <c r="AB1666" s="103" t="s">
        <v>171</v>
      </c>
      <c r="AC1666" s="104" t="s">
        <v>172</v>
      </c>
    </row>
    <row r="1667" spans="1:29" ht="25.5" customHeight="1" x14ac:dyDescent="0.35">
      <c r="A1667" s="188"/>
      <c r="B1667" s="190"/>
      <c r="C1667" s="99" t="str">
        <f>IF(B1667="","",IF(NOT(ISNUMBER(B1667)),"DATA_PC invalida",IF(AND(ISNUMBER(parametros!$C$2),ISNUMBER(parametros!$D$2),B1667&gt;=parametros!$C$2,B1667&lt;=parametros!$D$2),"C0",IF(AND(ISNUMBER(parametros!$C$3),ISNUMBER(parametros!$D$3),B1667&gt;=parametros!$C$3,B1667&lt;=parametros!$D$3),"C1",IF(AND(ISNUMBER(parametros!$C$4),ISNUMBER(parametros!$D$4),B1667&gt;=parametros!$C$4,B1667&lt;=parametros!$D$4),"C2",IF(AND(ISNUMBER(parametros!$C$5),ISNUMBER(parametros!$D$5),B1667&gt;=parametros!$C$5,B1667&lt;=parametros!$D$5),"C3",IF(AND(ISNUMBER(parametros!$C$6),ISNUMBER(parametros!$D$6),B1667&gt;=parametros!$C$6,B1667&lt;=parametros!$D$6),"C4","Fora dos ciclos")))))))</f>
        <v/>
      </c>
      <c r="D1667" s="100"/>
      <c r="E1667" s="78" t="str">
        <f>IF(C1667="","",IFERROR(VLOOKUP(C1667,parametros!$A$11:$E$15,5,0),""))</f>
        <v/>
      </c>
      <c r="F1667" s="79" t="str">
        <f t="shared" si="132"/>
        <v/>
      </c>
      <c r="G1667" s="101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8"/>
      <c r="U1667" s="218" t="str">
        <f t="shared" si="136"/>
        <v/>
      </c>
      <c r="V1667" s="216" t="s">
        <v>47</v>
      </c>
      <c r="W1667" s="102" t="s">
        <v>167</v>
      </c>
      <c r="X1667" s="102" t="s">
        <v>168</v>
      </c>
      <c r="Y1667" s="103" t="s">
        <v>169</v>
      </c>
      <c r="Z1667" s="103" t="s">
        <v>170</v>
      </c>
      <c r="AA1667" s="103" t="s">
        <v>47</v>
      </c>
      <c r="AB1667" s="103" t="s">
        <v>171</v>
      </c>
      <c r="AC1667" s="104" t="s">
        <v>172</v>
      </c>
    </row>
    <row r="1668" spans="1:29" ht="25.5" customHeight="1" x14ac:dyDescent="0.35">
      <c r="A1668" s="188"/>
      <c r="B1668" s="190"/>
      <c r="C1668" s="99" t="str">
        <f>IF(B1668="","",IF(NOT(ISNUMBER(B1668)),"DATA_PC invalida",IF(AND(ISNUMBER(parametros!$C$2),ISNUMBER(parametros!$D$2),B1668&gt;=parametros!$C$2,B1668&lt;=parametros!$D$2),"C0",IF(AND(ISNUMBER(parametros!$C$3),ISNUMBER(parametros!$D$3),B1668&gt;=parametros!$C$3,B1668&lt;=parametros!$D$3),"C1",IF(AND(ISNUMBER(parametros!$C$4),ISNUMBER(parametros!$D$4),B1668&gt;=parametros!$C$4,B1668&lt;=parametros!$D$4),"C2",IF(AND(ISNUMBER(parametros!$C$5),ISNUMBER(parametros!$D$5),B1668&gt;=parametros!$C$5,B1668&lt;=parametros!$D$5),"C3",IF(AND(ISNUMBER(parametros!$C$6),ISNUMBER(parametros!$D$6),B1668&gt;=parametros!$C$6,B1668&lt;=parametros!$D$6),"C4","Fora dos ciclos")))))))</f>
        <v/>
      </c>
      <c r="D1668" s="100"/>
      <c r="E1668" s="78" t="str">
        <f>IF(C1668="","",IFERROR(VLOOKUP(C1668,parametros!$A$11:$E$15,5,0),""))</f>
        <v/>
      </c>
      <c r="F1668" s="79" t="str">
        <f t="shared" si="132"/>
        <v/>
      </c>
      <c r="G1668" s="101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8"/>
      <c r="U1668" s="218" t="str">
        <f t="shared" si="136"/>
        <v/>
      </c>
      <c r="V1668" s="216" t="s">
        <v>47</v>
      </c>
      <c r="W1668" s="102" t="s">
        <v>167</v>
      </c>
      <c r="X1668" s="102" t="s">
        <v>168</v>
      </c>
      <c r="Y1668" s="103" t="s">
        <v>169</v>
      </c>
      <c r="Z1668" s="103" t="s">
        <v>170</v>
      </c>
      <c r="AA1668" s="103" t="s">
        <v>47</v>
      </c>
      <c r="AB1668" s="103" t="s">
        <v>171</v>
      </c>
      <c r="AC1668" s="104" t="s">
        <v>172</v>
      </c>
    </row>
    <row r="1669" spans="1:29" ht="25.5" customHeight="1" x14ac:dyDescent="0.35">
      <c r="A1669" s="188"/>
      <c r="B1669" s="190"/>
      <c r="C1669" s="99" t="str">
        <f>IF(B1669="","",IF(NOT(ISNUMBER(B1669)),"DATA_PC invalida",IF(AND(ISNUMBER(parametros!$C$2),ISNUMBER(parametros!$D$2),B1669&gt;=parametros!$C$2,B1669&lt;=parametros!$D$2),"C0",IF(AND(ISNUMBER(parametros!$C$3),ISNUMBER(parametros!$D$3),B1669&gt;=parametros!$C$3,B1669&lt;=parametros!$D$3),"C1",IF(AND(ISNUMBER(parametros!$C$4),ISNUMBER(parametros!$D$4),B1669&gt;=parametros!$C$4,B1669&lt;=parametros!$D$4),"C2",IF(AND(ISNUMBER(parametros!$C$5),ISNUMBER(parametros!$D$5),B1669&gt;=parametros!$C$5,B1669&lt;=parametros!$D$5),"C3",IF(AND(ISNUMBER(parametros!$C$6),ISNUMBER(parametros!$D$6),B1669&gt;=parametros!$C$6,B1669&lt;=parametros!$D$6),"C4","Fora dos ciclos")))))))</f>
        <v/>
      </c>
      <c r="D1669" s="100"/>
      <c r="E1669" s="78" t="str">
        <f>IF(C1669="","",IFERROR(VLOOKUP(C1669,parametros!$A$11:$E$15,5,0),""))</f>
        <v/>
      </c>
      <c r="F1669" s="79" t="str">
        <f t="shared" si="132"/>
        <v/>
      </c>
      <c r="G1669" s="101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8"/>
      <c r="U1669" s="218" t="str">
        <f t="shared" si="136"/>
        <v/>
      </c>
      <c r="V1669" s="216" t="s">
        <v>47</v>
      </c>
      <c r="W1669" s="102" t="s">
        <v>167</v>
      </c>
      <c r="X1669" s="102" t="s">
        <v>168</v>
      </c>
      <c r="Y1669" s="103" t="s">
        <v>169</v>
      </c>
      <c r="Z1669" s="103" t="s">
        <v>170</v>
      </c>
      <c r="AA1669" s="103" t="s">
        <v>47</v>
      </c>
      <c r="AB1669" s="103" t="s">
        <v>171</v>
      </c>
      <c r="AC1669" s="104" t="s">
        <v>172</v>
      </c>
    </row>
    <row r="1670" spans="1:29" ht="25.5" customHeight="1" x14ac:dyDescent="0.35">
      <c r="A1670" s="188"/>
      <c r="B1670" s="190"/>
      <c r="C1670" s="99" t="str">
        <f>IF(B1670="","",IF(NOT(ISNUMBER(B1670)),"DATA_PC invalida",IF(AND(ISNUMBER(parametros!$C$2),ISNUMBER(parametros!$D$2),B1670&gt;=parametros!$C$2,B1670&lt;=parametros!$D$2),"C0",IF(AND(ISNUMBER(parametros!$C$3),ISNUMBER(parametros!$D$3),B1670&gt;=parametros!$C$3,B1670&lt;=parametros!$D$3),"C1",IF(AND(ISNUMBER(parametros!$C$4),ISNUMBER(parametros!$D$4),B1670&gt;=parametros!$C$4,B1670&lt;=parametros!$D$4),"C2",IF(AND(ISNUMBER(parametros!$C$5),ISNUMBER(parametros!$D$5),B1670&gt;=parametros!$C$5,B1670&lt;=parametros!$D$5),"C3",IF(AND(ISNUMBER(parametros!$C$6),ISNUMBER(parametros!$D$6),B1670&gt;=parametros!$C$6,B1670&lt;=parametros!$D$6),"C4","Fora dos ciclos")))))))</f>
        <v/>
      </c>
      <c r="D1670" s="100"/>
      <c r="E1670" s="78" t="str">
        <f>IF(C1670="","",IFERROR(VLOOKUP(C1670,parametros!$A$11:$E$15,5,0),""))</f>
        <v/>
      </c>
      <c r="F1670" s="79" t="str">
        <f t="shared" si="132"/>
        <v/>
      </c>
      <c r="G1670" s="101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8"/>
      <c r="U1670" s="218" t="str">
        <f t="shared" si="136"/>
        <v/>
      </c>
      <c r="V1670" s="216" t="s">
        <v>47</v>
      </c>
      <c r="W1670" s="102" t="s">
        <v>167</v>
      </c>
      <c r="X1670" s="102" t="s">
        <v>168</v>
      </c>
      <c r="Y1670" s="103" t="s">
        <v>169</v>
      </c>
      <c r="Z1670" s="103" t="s">
        <v>170</v>
      </c>
      <c r="AA1670" s="103" t="s">
        <v>47</v>
      </c>
      <c r="AB1670" s="103" t="s">
        <v>171</v>
      </c>
      <c r="AC1670" s="104" t="s">
        <v>172</v>
      </c>
    </row>
    <row r="1671" spans="1:29" ht="25.5" customHeight="1" x14ac:dyDescent="0.35">
      <c r="A1671" s="188"/>
      <c r="B1671" s="190"/>
      <c r="C1671" s="99" t="str">
        <f>IF(B1671="","",IF(NOT(ISNUMBER(B1671)),"DATA_PC invalida",IF(AND(ISNUMBER(parametros!$C$2),ISNUMBER(parametros!$D$2),B1671&gt;=parametros!$C$2,B1671&lt;=parametros!$D$2),"C0",IF(AND(ISNUMBER(parametros!$C$3),ISNUMBER(parametros!$D$3),B1671&gt;=parametros!$C$3,B1671&lt;=parametros!$D$3),"C1",IF(AND(ISNUMBER(parametros!$C$4),ISNUMBER(parametros!$D$4),B1671&gt;=parametros!$C$4,B1671&lt;=parametros!$D$4),"C2",IF(AND(ISNUMBER(parametros!$C$5),ISNUMBER(parametros!$D$5),B1671&gt;=parametros!$C$5,B1671&lt;=parametros!$D$5),"C3",IF(AND(ISNUMBER(parametros!$C$6),ISNUMBER(parametros!$D$6),B1671&gt;=parametros!$C$6,B1671&lt;=parametros!$D$6),"C4","Fora dos ciclos")))))))</f>
        <v/>
      </c>
      <c r="D1671" s="100"/>
      <c r="E1671" s="78" t="str">
        <f>IF(C1671="","",IFERROR(VLOOKUP(C1671,parametros!$A$11:$E$15,5,0),""))</f>
        <v/>
      </c>
      <c r="F1671" s="79" t="str">
        <f t="shared" si="132"/>
        <v/>
      </c>
      <c r="G1671" s="101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8"/>
      <c r="U1671" s="218" t="str">
        <f t="shared" si="136"/>
        <v/>
      </c>
      <c r="V1671" s="216" t="s">
        <v>47</v>
      </c>
      <c r="W1671" s="102" t="s">
        <v>167</v>
      </c>
      <c r="X1671" s="102" t="s">
        <v>168</v>
      </c>
      <c r="Y1671" s="103" t="s">
        <v>169</v>
      </c>
      <c r="Z1671" s="103" t="s">
        <v>170</v>
      </c>
      <c r="AA1671" s="103" t="s">
        <v>47</v>
      </c>
      <c r="AB1671" s="103" t="s">
        <v>171</v>
      </c>
      <c r="AC1671" s="104" t="s">
        <v>172</v>
      </c>
    </row>
    <row r="1672" spans="1:29" ht="25.5" customHeight="1" x14ac:dyDescent="0.35">
      <c r="A1672" s="188"/>
      <c r="B1672" s="190"/>
      <c r="C1672" s="99" t="str">
        <f>IF(B1672="","",IF(NOT(ISNUMBER(B1672)),"DATA_PC invalida",IF(AND(ISNUMBER(parametros!$C$2),ISNUMBER(parametros!$D$2),B1672&gt;=parametros!$C$2,B1672&lt;=parametros!$D$2),"C0",IF(AND(ISNUMBER(parametros!$C$3),ISNUMBER(parametros!$D$3),B1672&gt;=parametros!$C$3,B1672&lt;=parametros!$D$3),"C1",IF(AND(ISNUMBER(parametros!$C$4),ISNUMBER(parametros!$D$4),B1672&gt;=parametros!$C$4,B1672&lt;=parametros!$D$4),"C2",IF(AND(ISNUMBER(parametros!$C$5),ISNUMBER(parametros!$D$5),B1672&gt;=parametros!$C$5,B1672&lt;=parametros!$D$5),"C3",IF(AND(ISNUMBER(parametros!$C$6),ISNUMBER(parametros!$D$6),B1672&gt;=parametros!$C$6,B1672&lt;=parametros!$D$6),"C4","Fora dos ciclos")))))))</f>
        <v/>
      </c>
      <c r="D1672" s="100"/>
      <c r="E1672" s="78" t="str">
        <f>IF(C1672="","",IFERROR(VLOOKUP(C1672,parametros!$A$11:$E$15,5,0),""))</f>
        <v/>
      </c>
      <c r="F1672" s="79" t="str">
        <f t="shared" si="132"/>
        <v/>
      </c>
      <c r="G1672" s="101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8"/>
      <c r="U1672" s="218" t="str">
        <f t="shared" si="136"/>
        <v/>
      </c>
      <c r="V1672" s="216" t="s">
        <v>47</v>
      </c>
      <c r="W1672" s="102" t="s">
        <v>167</v>
      </c>
      <c r="X1672" s="102" t="s">
        <v>168</v>
      </c>
      <c r="Y1672" s="103" t="s">
        <v>169</v>
      </c>
      <c r="Z1672" s="103" t="s">
        <v>170</v>
      </c>
      <c r="AA1672" s="103" t="s">
        <v>47</v>
      </c>
      <c r="AB1672" s="103" t="s">
        <v>171</v>
      </c>
      <c r="AC1672" s="104" t="s">
        <v>172</v>
      </c>
    </row>
    <row r="1673" spans="1:29" ht="25.5" customHeight="1" x14ac:dyDescent="0.35">
      <c r="A1673" s="188"/>
      <c r="B1673" s="190"/>
      <c r="C1673" s="99" t="str">
        <f>IF(B1673="","",IF(NOT(ISNUMBER(B1673)),"DATA_PC invalida",IF(AND(ISNUMBER(parametros!$C$2),ISNUMBER(parametros!$D$2),B1673&gt;=parametros!$C$2,B1673&lt;=parametros!$D$2),"C0",IF(AND(ISNUMBER(parametros!$C$3),ISNUMBER(parametros!$D$3),B1673&gt;=parametros!$C$3,B1673&lt;=parametros!$D$3),"C1",IF(AND(ISNUMBER(parametros!$C$4),ISNUMBER(parametros!$D$4),B1673&gt;=parametros!$C$4,B1673&lt;=parametros!$D$4),"C2",IF(AND(ISNUMBER(parametros!$C$5),ISNUMBER(parametros!$D$5),B1673&gt;=parametros!$C$5,B1673&lt;=parametros!$D$5),"C3",IF(AND(ISNUMBER(parametros!$C$6),ISNUMBER(parametros!$D$6),B1673&gt;=parametros!$C$6,B1673&lt;=parametros!$D$6),"C4","Fora dos ciclos")))))))</f>
        <v/>
      </c>
      <c r="D1673" s="100"/>
      <c r="E1673" s="78" t="str">
        <f>IF(C1673="","",IFERROR(VLOOKUP(C1673,parametros!$A$11:$E$15,5,0),""))</f>
        <v/>
      </c>
      <c r="F1673" s="79" t="str">
        <f t="shared" si="132"/>
        <v/>
      </c>
      <c r="G1673" s="101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8"/>
      <c r="U1673" s="218" t="str">
        <f t="shared" si="136"/>
        <v/>
      </c>
      <c r="V1673" s="216" t="s">
        <v>47</v>
      </c>
      <c r="W1673" s="102" t="s">
        <v>167</v>
      </c>
      <c r="X1673" s="102" t="s">
        <v>168</v>
      </c>
      <c r="Y1673" s="103" t="s">
        <v>169</v>
      </c>
      <c r="Z1673" s="103" t="s">
        <v>170</v>
      </c>
      <c r="AA1673" s="103" t="s">
        <v>47</v>
      </c>
      <c r="AB1673" s="103" t="s">
        <v>171</v>
      </c>
      <c r="AC1673" s="104" t="s">
        <v>172</v>
      </c>
    </row>
    <row r="1674" spans="1:29" ht="25.5" customHeight="1" x14ac:dyDescent="0.35">
      <c r="A1674" s="188"/>
      <c r="B1674" s="190"/>
      <c r="C1674" s="99" t="str">
        <f>IF(B1674="","",IF(NOT(ISNUMBER(B1674)),"DATA_PC invalida",IF(AND(ISNUMBER(parametros!$C$2),ISNUMBER(parametros!$D$2),B1674&gt;=parametros!$C$2,B1674&lt;=parametros!$D$2),"C0",IF(AND(ISNUMBER(parametros!$C$3),ISNUMBER(parametros!$D$3),B1674&gt;=parametros!$C$3,B1674&lt;=parametros!$D$3),"C1",IF(AND(ISNUMBER(parametros!$C$4),ISNUMBER(parametros!$D$4),B1674&gt;=parametros!$C$4,B1674&lt;=parametros!$D$4),"C2",IF(AND(ISNUMBER(parametros!$C$5),ISNUMBER(parametros!$D$5),B1674&gt;=parametros!$C$5,B1674&lt;=parametros!$D$5),"C3",IF(AND(ISNUMBER(parametros!$C$6),ISNUMBER(parametros!$D$6),B1674&gt;=parametros!$C$6,B1674&lt;=parametros!$D$6),"C4","Fora dos ciclos")))))))</f>
        <v/>
      </c>
      <c r="D1674" s="100"/>
      <c r="E1674" s="78" t="str">
        <f>IF(C1674="","",IFERROR(VLOOKUP(C1674,parametros!$A$11:$E$15,5,0),""))</f>
        <v/>
      </c>
      <c r="F1674" s="79" t="str">
        <f t="shared" si="132"/>
        <v/>
      </c>
      <c r="G1674" s="101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8"/>
      <c r="U1674" s="218" t="str">
        <f t="shared" si="136"/>
        <v/>
      </c>
      <c r="V1674" s="216" t="s">
        <v>47</v>
      </c>
      <c r="W1674" s="102" t="s">
        <v>167</v>
      </c>
      <c r="X1674" s="102" t="s">
        <v>168</v>
      </c>
      <c r="Y1674" s="103" t="s">
        <v>169</v>
      </c>
      <c r="Z1674" s="103" t="s">
        <v>170</v>
      </c>
      <c r="AA1674" s="103" t="s">
        <v>47</v>
      </c>
      <c r="AB1674" s="103" t="s">
        <v>171</v>
      </c>
      <c r="AC1674" s="104" t="s">
        <v>172</v>
      </c>
    </row>
    <row r="1675" spans="1:29" ht="25.5" customHeight="1" x14ac:dyDescent="0.35">
      <c r="A1675" s="188"/>
      <c r="B1675" s="190"/>
      <c r="C1675" s="99" t="str">
        <f>IF(B1675="","",IF(NOT(ISNUMBER(B1675)),"DATA_PC invalida",IF(AND(ISNUMBER(parametros!$C$2),ISNUMBER(parametros!$D$2),B1675&gt;=parametros!$C$2,B1675&lt;=parametros!$D$2),"C0",IF(AND(ISNUMBER(parametros!$C$3),ISNUMBER(parametros!$D$3),B1675&gt;=parametros!$C$3,B1675&lt;=parametros!$D$3),"C1",IF(AND(ISNUMBER(parametros!$C$4),ISNUMBER(parametros!$D$4),B1675&gt;=parametros!$C$4,B1675&lt;=parametros!$D$4),"C2",IF(AND(ISNUMBER(parametros!$C$5),ISNUMBER(parametros!$D$5),B1675&gt;=parametros!$C$5,B1675&lt;=parametros!$D$5),"C3",IF(AND(ISNUMBER(parametros!$C$6),ISNUMBER(parametros!$D$6),B1675&gt;=parametros!$C$6,B1675&lt;=parametros!$D$6),"C4","Fora dos ciclos")))))))</f>
        <v/>
      </c>
      <c r="D1675" s="100"/>
      <c r="E1675" s="78" t="str">
        <f>IF(C1675="","",IFERROR(VLOOKUP(C1675,parametros!$A$11:$E$15,5,0),""))</f>
        <v/>
      </c>
      <c r="F1675" s="79" t="str">
        <f t="shared" si="132"/>
        <v/>
      </c>
      <c r="G1675" s="101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8"/>
      <c r="U1675" s="218" t="str">
        <f t="shared" si="136"/>
        <v/>
      </c>
      <c r="V1675" s="216" t="s">
        <v>47</v>
      </c>
      <c r="W1675" s="102" t="s">
        <v>167</v>
      </c>
      <c r="X1675" s="102" t="s">
        <v>168</v>
      </c>
      <c r="Y1675" s="103" t="s">
        <v>169</v>
      </c>
      <c r="Z1675" s="103" t="s">
        <v>170</v>
      </c>
      <c r="AA1675" s="103" t="s">
        <v>47</v>
      </c>
      <c r="AB1675" s="103" t="s">
        <v>171</v>
      </c>
      <c r="AC1675" s="104" t="s">
        <v>172</v>
      </c>
    </row>
    <row r="1676" spans="1:29" ht="25.5" customHeight="1" x14ac:dyDescent="0.35">
      <c r="A1676" s="188"/>
      <c r="B1676" s="190"/>
      <c r="C1676" s="99" t="str">
        <f>IF(B1676="","",IF(NOT(ISNUMBER(B1676)),"DATA_PC invalida",IF(AND(ISNUMBER(parametros!$C$2),ISNUMBER(parametros!$D$2),B1676&gt;=parametros!$C$2,B1676&lt;=parametros!$D$2),"C0",IF(AND(ISNUMBER(parametros!$C$3),ISNUMBER(parametros!$D$3),B1676&gt;=parametros!$C$3,B1676&lt;=parametros!$D$3),"C1",IF(AND(ISNUMBER(parametros!$C$4),ISNUMBER(parametros!$D$4),B1676&gt;=parametros!$C$4,B1676&lt;=parametros!$D$4),"C2",IF(AND(ISNUMBER(parametros!$C$5),ISNUMBER(parametros!$D$5),B1676&gt;=parametros!$C$5,B1676&lt;=parametros!$D$5),"C3",IF(AND(ISNUMBER(parametros!$C$6),ISNUMBER(parametros!$D$6),B1676&gt;=parametros!$C$6,B1676&lt;=parametros!$D$6),"C4","Fora dos ciclos")))))))</f>
        <v/>
      </c>
      <c r="D1676" s="100"/>
      <c r="E1676" s="78" t="str">
        <f>IF(C1676="","",IFERROR(VLOOKUP(C1676,parametros!$A$11:$E$15,5,0),""))</f>
        <v/>
      </c>
      <c r="F1676" s="79" t="str">
        <f t="shared" si="132"/>
        <v/>
      </c>
      <c r="G1676" s="101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8"/>
      <c r="U1676" s="218" t="str">
        <f t="shared" si="136"/>
        <v/>
      </c>
      <c r="V1676" s="216" t="s">
        <v>47</v>
      </c>
      <c r="W1676" s="102" t="s">
        <v>167</v>
      </c>
      <c r="X1676" s="102" t="s">
        <v>168</v>
      </c>
      <c r="Y1676" s="103" t="s">
        <v>169</v>
      </c>
      <c r="Z1676" s="103" t="s">
        <v>170</v>
      </c>
      <c r="AA1676" s="103" t="s">
        <v>47</v>
      </c>
      <c r="AB1676" s="103" t="s">
        <v>171</v>
      </c>
      <c r="AC1676" s="104" t="s">
        <v>172</v>
      </c>
    </row>
    <row r="1677" spans="1:29" ht="25.5" customHeight="1" x14ac:dyDescent="0.35">
      <c r="A1677" s="188"/>
      <c r="B1677" s="190"/>
      <c r="C1677" s="99" t="str">
        <f>IF(B1677="","",IF(NOT(ISNUMBER(B1677)),"DATA_PC invalida",IF(AND(ISNUMBER(parametros!$C$2),ISNUMBER(parametros!$D$2),B1677&gt;=parametros!$C$2,B1677&lt;=parametros!$D$2),"C0",IF(AND(ISNUMBER(parametros!$C$3),ISNUMBER(parametros!$D$3),B1677&gt;=parametros!$C$3,B1677&lt;=parametros!$D$3),"C1",IF(AND(ISNUMBER(parametros!$C$4),ISNUMBER(parametros!$D$4),B1677&gt;=parametros!$C$4,B1677&lt;=parametros!$D$4),"C2",IF(AND(ISNUMBER(parametros!$C$5),ISNUMBER(parametros!$D$5),B1677&gt;=parametros!$C$5,B1677&lt;=parametros!$D$5),"C3",IF(AND(ISNUMBER(parametros!$C$6),ISNUMBER(parametros!$D$6),B1677&gt;=parametros!$C$6,B1677&lt;=parametros!$D$6),"C4","Fora dos ciclos")))))))</f>
        <v/>
      </c>
      <c r="D1677" s="100"/>
      <c r="E1677" s="78" t="str">
        <f>IF(C1677="","",IFERROR(VLOOKUP(C1677,parametros!$A$11:$E$15,5,0),""))</f>
        <v/>
      </c>
      <c r="F1677" s="79" t="str">
        <f t="shared" si="132"/>
        <v/>
      </c>
      <c r="G1677" s="101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8"/>
      <c r="U1677" s="218" t="str">
        <f t="shared" si="136"/>
        <v/>
      </c>
      <c r="V1677" s="216" t="s">
        <v>47</v>
      </c>
      <c r="W1677" s="102" t="s">
        <v>167</v>
      </c>
      <c r="X1677" s="102" t="s">
        <v>168</v>
      </c>
      <c r="Y1677" s="103" t="s">
        <v>169</v>
      </c>
      <c r="Z1677" s="103" t="s">
        <v>170</v>
      </c>
      <c r="AA1677" s="103" t="s">
        <v>47</v>
      </c>
      <c r="AB1677" s="103" t="s">
        <v>171</v>
      </c>
      <c r="AC1677" s="104" t="s">
        <v>172</v>
      </c>
    </row>
    <row r="1678" spans="1:29" ht="25.5" customHeight="1" x14ac:dyDescent="0.35">
      <c r="A1678" s="188"/>
      <c r="B1678" s="190"/>
      <c r="C1678" s="99" t="str">
        <f>IF(B1678="","",IF(NOT(ISNUMBER(B1678)),"DATA_PC invalida",IF(AND(ISNUMBER(parametros!$C$2),ISNUMBER(parametros!$D$2),B1678&gt;=parametros!$C$2,B1678&lt;=parametros!$D$2),"C0",IF(AND(ISNUMBER(parametros!$C$3),ISNUMBER(parametros!$D$3),B1678&gt;=parametros!$C$3,B1678&lt;=parametros!$D$3),"C1",IF(AND(ISNUMBER(parametros!$C$4),ISNUMBER(parametros!$D$4),B1678&gt;=parametros!$C$4,B1678&lt;=parametros!$D$4),"C2",IF(AND(ISNUMBER(parametros!$C$5),ISNUMBER(parametros!$D$5),B1678&gt;=parametros!$C$5,B1678&lt;=parametros!$D$5),"C3",IF(AND(ISNUMBER(parametros!$C$6),ISNUMBER(parametros!$D$6),B1678&gt;=parametros!$C$6,B1678&lt;=parametros!$D$6),"C4","Fora dos ciclos")))))))</f>
        <v/>
      </c>
      <c r="D1678" s="100"/>
      <c r="E1678" s="78" t="str">
        <f>IF(C1678="","",IFERROR(VLOOKUP(C1678,parametros!$A$11:$E$15,5,0),""))</f>
        <v/>
      </c>
      <c r="F1678" s="79" t="str">
        <f t="shared" si="132"/>
        <v/>
      </c>
      <c r="G1678" s="101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8"/>
      <c r="U1678" s="218" t="str">
        <f t="shared" si="136"/>
        <v/>
      </c>
      <c r="V1678" s="216" t="s">
        <v>47</v>
      </c>
      <c r="W1678" s="102" t="s">
        <v>167</v>
      </c>
      <c r="X1678" s="102" t="s">
        <v>168</v>
      </c>
      <c r="Y1678" s="103" t="s">
        <v>169</v>
      </c>
      <c r="Z1678" s="103" t="s">
        <v>170</v>
      </c>
      <c r="AA1678" s="103" t="s">
        <v>47</v>
      </c>
      <c r="AB1678" s="103" t="s">
        <v>171</v>
      </c>
      <c r="AC1678" s="104" t="s">
        <v>172</v>
      </c>
    </row>
    <row r="1679" spans="1:29" ht="25.5" customHeight="1" x14ac:dyDescent="0.35">
      <c r="A1679" s="188"/>
      <c r="B1679" s="190"/>
      <c r="C1679" s="99" t="str">
        <f>IF(B1679="","",IF(NOT(ISNUMBER(B1679)),"DATA_PC invalida",IF(AND(ISNUMBER(parametros!$C$2),ISNUMBER(parametros!$D$2),B1679&gt;=parametros!$C$2,B1679&lt;=parametros!$D$2),"C0",IF(AND(ISNUMBER(parametros!$C$3),ISNUMBER(parametros!$D$3),B1679&gt;=parametros!$C$3,B1679&lt;=parametros!$D$3),"C1",IF(AND(ISNUMBER(parametros!$C$4),ISNUMBER(parametros!$D$4),B1679&gt;=parametros!$C$4,B1679&lt;=parametros!$D$4),"C2",IF(AND(ISNUMBER(parametros!$C$5),ISNUMBER(parametros!$D$5),B1679&gt;=parametros!$C$5,B1679&lt;=parametros!$D$5),"C3",IF(AND(ISNUMBER(parametros!$C$6),ISNUMBER(parametros!$D$6),B1679&gt;=parametros!$C$6,B1679&lt;=parametros!$D$6),"C4","Fora dos ciclos")))))))</f>
        <v/>
      </c>
      <c r="D1679" s="100"/>
      <c r="E1679" s="78" t="str">
        <f>IF(C1679="","",IFERROR(VLOOKUP(C1679,parametros!$A$11:$E$15,5,0),""))</f>
        <v/>
      </c>
      <c r="F1679" s="79" t="str">
        <f t="shared" si="132"/>
        <v/>
      </c>
      <c r="G1679" s="101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8"/>
      <c r="U1679" s="218" t="str">
        <f t="shared" si="136"/>
        <v/>
      </c>
      <c r="V1679" s="216" t="s">
        <v>47</v>
      </c>
      <c r="W1679" s="102" t="s">
        <v>167</v>
      </c>
      <c r="X1679" s="102" t="s">
        <v>168</v>
      </c>
      <c r="Y1679" s="103" t="s">
        <v>169</v>
      </c>
      <c r="Z1679" s="103" t="s">
        <v>170</v>
      </c>
      <c r="AA1679" s="103" t="s">
        <v>47</v>
      </c>
      <c r="AB1679" s="103" t="s">
        <v>171</v>
      </c>
      <c r="AC1679" s="104" t="s">
        <v>172</v>
      </c>
    </row>
    <row r="1680" spans="1:29" ht="25.5" customHeight="1" x14ac:dyDescent="0.35">
      <c r="A1680" s="188"/>
      <c r="B1680" s="190"/>
      <c r="C1680" s="99" t="str">
        <f>IF(B1680="","",IF(NOT(ISNUMBER(B1680)),"DATA_PC invalida",IF(AND(ISNUMBER(parametros!$C$2),ISNUMBER(parametros!$D$2),B1680&gt;=parametros!$C$2,B1680&lt;=parametros!$D$2),"C0",IF(AND(ISNUMBER(parametros!$C$3),ISNUMBER(parametros!$D$3),B1680&gt;=parametros!$C$3,B1680&lt;=parametros!$D$3),"C1",IF(AND(ISNUMBER(parametros!$C$4),ISNUMBER(parametros!$D$4),B1680&gt;=parametros!$C$4,B1680&lt;=parametros!$D$4),"C2",IF(AND(ISNUMBER(parametros!$C$5),ISNUMBER(parametros!$D$5),B1680&gt;=parametros!$C$5,B1680&lt;=parametros!$D$5),"C3",IF(AND(ISNUMBER(parametros!$C$6),ISNUMBER(parametros!$D$6),B1680&gt;=parametros!$C$6,B1680&lt;=parametros!$D$6),"C4","Fora dos ciclos")))))))</f>
        <v/>
      </c>
      <c r="D1680" s="100"/>
      <c r="E1680" s="78" t="str">
        <f>IF(C1680="","",IFERROR(VLOOKUP(C1680,parametros!$A$11:$E$15,5,0),""))</f>
        <v/>
      </c>
      <c r="F1680" s="79" t="str">
        <f t="shared" si="132"/>
        <v/>
      </c>
      <c r="G1680" s="101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8"/>
      <c r="U1680" s="218" t="str">
        <f t="shared" si="136"/>
        <v/>
      </c>
      <c r="V1680" s="216" t="s">
        <v>47</v>
      </c>
      <c r="W1680" s="102" t="s">
        <v>167</v>
      </c>
      <c r="X1680" s="102" t="s">
        <v>168</v>
      </c>
      <c r="Y1680" s="103" t="s">
        <v>169</v>
      </c>
      <c r="Z1680" s="103" t="s">
        <v>170</v>
      </c>
      <c r="AA1680" s="103" t="s">
        <v>47</v>
      </c>
      <c r="AB1680" s="103" t="s">
        <v>171</v>
      </c>
      <c r="AC1680" s="104" t="s">
        <v>172</v>
      </c>
    </row>
    <row r="1681" spans="1:29" ht="25.5" customHeight="1" x14ac:dyDescent="0.35">
      <c r="A1681" s="188"/>
      <c r="B1681" s="190"/>
      <c r="C1681" s="99" t="str">
        <f>IF(B1681="","",IF(NOT(ISNUMBER(B1681)),"DATA_PC invalida",IF(AND(ISNUMBER(parametros!$C$2),ISNUMBER(parametros!$D$2),B1681&gt;=parametros!$C$2,B1681&lt;=parametros!$D$2),"C0",IF(AND(ISNUMBER(parametros!$C$3),ISNUMBER(parametros!$D$3),B1681&gt;=parametros!$C$3,B1681&lt;=parametros!$D$3),"C1",IF(AND(ISNUMBER(parametros!$C$4),ISNUMBER(parametros!$D$4),B1681&gt;=parametros!$C$4,B1681&lt;=parametros!$D$4),"C2",IF(AND(ISNUMBER(parametros!$C$5),ISNUMBER(parametros!$D$5),B1681&gt;=parametros!$C$5,B1681&lt;=parametros!$D$5),"C3",IF(AND(ISNUMBER(parametros!$C$6),ISNUMBER(parametros!$D$6),B1681&gt;=parametros!$C$6,B1681&lt;=parametros!$D$6),"C4","Fora dos ciclos")))))))</f>
        <v/>
      </c>
      <c r="D1681" s="100"/>
      <c r="E1681" s="78" t="str">
        <f>IF(C1681="","",IFERROR(VLOOKUP(C1681,parametros!$A$11:$E$15,5,0),""))</f>
        <v/>
      </c>
      <c r="F1681" s="79" t="str">
        <f t="shared" si="132"/>
        <v/>
      </c>
      <c r="G1681" s="101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8"/>
      <c r="U1681" s="218" t="str">
        <f t="shared" si="136"/>
        <v/>
      </c>
      <c r="V1681" s="216" t="s">
        <v>47</v>
      </c>
      <c r="W1681" s="102" t="s">
        <v>167</v>
      </c>
      <c r="X1681" s="102" t="s">
        <v>168</v>
      </c>
      <c r="Y1681" s="103" t="s">
        <v>169</v>
      </c>
      <c r="Z1681" s="103" t="s">
        <v>170</v>
      </c>
      <c r="AA1681" s="103" t="s">
        <v>47</v>
      </c>
      <c r="AB1681" s="103" t="s">
        <v>171</v>
      </c>
      <c r="AC1681" s="104" t="s">
        <v>172</v>
      </c>
    </row>
    <row r="1682" spans="1:29" ht="25.5" customHeight="1" x14ac:dyDescent="0.35">
      <c r="A1682" s="188"/>
      <c r="B1682" s="190"/>
      <c r="C1682" s="99" t="str">
        <f>IF(B1682="","",IF(NOT(ISNUMBER(B1682)),"DATA_PC invalida",IF(AND(ISNUMBER(parametros!$C$2),ISNUMBER(parametros!$D$2),B1682&gt;=parametros!$C$2,B1682&lt;=parametros!$D$2),"C0",IF(AND(ISNUMBER(parametros!$C$3),ISNUMBER(parametros!$D$3),B1682&gt;=parametros!$C$3,B1682&lt;=parametros!$D$3),"C1",IF(AND(ISNUMBER(parametros!$C$4),ISNUMBER(parametros!$D$4),B1682&gt;=parametros!$C$4,B1682&lt;=parametros!$D$4),"C2",IF(AND(ISNUMBER(parametros!$C$5),ISNUMBER(parametros!$D$5),B1682&gt;=parametros!$C$5,B1682&lt;=parametros!$D$5),"C3",IF(AND(ISNUMBER(parametros!$C$6),ISNUMBER(parametros!$D$6),B1682&gt;=parametros!$C$6,B1682&lt;=parametros!$D$6),"C4","Fora dos ciclos")))))))</f>
        <v/>
      </c>
      <c r="D1682" s="100"/>
      <c r="E1682" s="78" t="str">
        <f>IF(C1682="","",IFERROR(VLOOKUP(C1682,parametros!$A$11:$E$15,5,0),""))</f>
        <v/>
      </c>
      <c r="F1682" s="79" t="str">
        <f t="shared" si="132"/>
        <v/>
      </c>
      <c r="G1682" s="101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8"/>
      <c r="U1682" s="218" t="str">
        <f t="shared" si="136"/>
        <v/>
      </c>
      <c r="V1682" s="216" t="s">
        <v>47</v>
      </c>
      <c r="W1682" s="102" t="s">
        <v>167</v>
      </c>
      <c r="X1682" s="102" t="s">
        <v>168</v>
      </c>
      <c r="Y1682" s="103" t="s">
        <v>169</v>
      </c>
      <c r="Z1682" s="103" t="s">
        <v>170</v>
      </c>
      <c r="AA1682" s="103" t="s">
        <v>47</v>
      </c>
      <c r="AB1682" s="103" t="s">
        <v>171</v>
      </c>
      <c r="AC1682" s="104" t="s">
        <v>172</v>
      </c>
    </row>
    <row r="1683" spans="1:29" ht="25.5" customHeight="1" x14ac:dyDescent="0.35">
      <c r="A1683" s="188"/>
      <c r="B1683" s="190"/>
      <c r="C1683" s="99" t="str">
        <f>IF(B1683="","",IF(NOT(ISNUMBER(B1683)),"DATA_PC invalida",IF(AND(ISNUMBER(parametros!$C$2),ISNUMBER(parametros!$D$2),B1683&gt;=parametros!$C$2,B1683&lt;=parametros!$D$2),"C0",IF(AND(ISNUMBER(parametros!$C$3),ISNUMBER(parametros!$D$3),B1683&gt;=parametros!$C$3,B1683&lt;=parametros!$D$3),"C1",IF(AND(ISNUMBER(parametros!$C$4),ISNUMBER(parametros!$D$4),B1683&gt;=parametros!$C$4,B1683&lt;=parametros!$D$4),"C2",IF(AND(ISNUMBER(parametros!$C$5),ISNUMBER(parametros!$D$5),B1683&gt;=parametros!$C$5,B1683&lt;=parametros!$D$5),"C3",IF(AND(ISNUMBER(parametros!$C$6),ISNUMBER(parametros!$D$6),B1683&gt;=parametros!$C$6,B1683&lt;=parametros!$D$6),"C4","Fora dos ciclos")))))))</f>
        <v/>
      </c>
      <c r="D1683" s="100"/>
      <c r="E1683" s="78" t="str">
        <f>IF(C1683="","",IFERROR(VLOOKUP(C1683,parametros!$A$11:$E$15,5,0),""))</f>
        <v/>
      </c>
      <c r="F1683" s="79" t="str">
        <f t="shared" si="132"/>
        <v/>
      </c>
      <c r="G1683" s="101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8"/>
      <c r="U1683" s="218" t="str">
        <f t="shared" si="136"/>
        <v/>
      </c>
      <c r="V1683" s="216" t="s">
        <v>47</v>
      </c>
      <c r="W1683" s="102" t="s">
        <v>167</v>
      </c>
      <c r="X1683" s="102" t="s">
        <v>168</v>
      </c>
      <c r="Y1683" s="103" t="s">
        <v>169</v>
      </c>
      <c r="Z1683" s="103" t="s">
        <v>170</v>
      </c>
      <c r="AA1683" s="103" t="s">
        <v>47</v>
      </c>
      <c r="AB1683" s="103" t="s">
        <v>171</v>
      </c>
      <c r="AC1683" s="104" t="s">
        <v>172</v>
      </c>
    </row>
    <row r="1684" spans="1:29" ht="25.5" customHeight="1" x14ac:dyDescent="0.35">
      <c r="A1684" s="188"/>
      <c r="B1684" s="190"/>
      <c r="C1684" s="99" t="str">
        <f>IF(B1684="","",IF(NOT(ISNUMBER(B1684)),"DATA_PC invalida",IF(AND(ISNUMBER(parametros!$C$2),ISNUMBER(parametros!$D$2),B1684&gt;=parametros!$C$2,B1684&lt;=parametros!$D$2),"C0",IF(AND(ISNUMBER(parametros!$C$3),ISNUMBER(parametros!$D$3),B1684&gt;=parametros!$C$3,B1684&lt;=parametros!$D$3),"C1",IF(AND(ISNUMBER(parametros!$C$4),ISNUMBER(parametros!$D$4),B1684&gt;=parametros!$C$4,B1684&lt;=parametros!$D$4),"C2",IF(AND(ISNUMBER(parametros!$C$5),ISNUMBER(parametros!$D$5),B1684&gt;=parametros!$C$5,B1684&lt;=parametros!$D$5),"C3",IF(AND(ISNUMBER(parametros!$C$6),ISNUMBER(parametros!$D$6),B1684&gt;=parametros!$C$6,B1684&lt;=parametros!$D$6),"C4","Fora dos ciclos")))))))</f>
        <v/>
      </c>
      <c r="D1684" s="100"/>
      <c r="E1684" s="78" t="str">
        <f>IF(C1684="","",IFERROR(VLOOKUP(C1684,parametros!$A$11:$E$15,5,0),""))</f>
        <v/>
      </c>
      <c r="F1684" s="79" t="str">
        <f t="shared" si="132"/>
        <v/>
      </c>
      <c r="G1684" s="101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8"/>
      <c r="U1684" s="218" t="str">
        <f t="shared" si="136"/>
        <v/>
      </c>
      <c r="V1684" s="216" t="s">
        <v>47</v>
      </c>
      <c r="W1684" s="102" t="s">
        <v>167</v>
      </c>
      <c r="X1684" s="102" t="s">
        <v>168</v>
      </c>
      <c r="Y1684" s="103" t="s">
        <v>169</v>
      </c>
      <c r="Z1684" s="103" t="s">
        <v>170</v>
      </c>
      <c r="AA1684" s="103" t="s">
        <v>47</v>
      </c>
      <c r="AB1684" s="103" t="s">
        <v>171</v>
      </c>
      <c r="AC1684" s="104" t="s">
        <v>172</v>
      </c>
    </row>
    <row r="1685" spans="1:29" ht="25.5" customHeight="1" x14ac:dyDescent="0.35">
      <c r="A1685" s="188"/>
      <c r="B1685" s="190"/>
      <c r="C1685" s="99" t="str">
        <f>IF(B1685="","",IF(NOT(ISNUMBER(B1685)),"DATA_PC invalida",IF(AND(ISNUMBER(parametros!$C$2),ISNUMBER(parametros!$D$2),B1685&gt;=parametros!$C$2,B1685&lt;=parametros!$D$2),"C0",IF(AND(ISNUMBER(parametros!$C$3),ISNUMBER(parametros!$D$3),B1685&gt;=parametros!$C$3,B1685&lt;=parametros!$D$3),"C1",IF(AND(ISNUMBER(parametros!$C$4),ISNUMBER(parametros!$D$4),B1685&gt;=parametros!$C$4,B1685&lt;=parametros!$D$4),"C2",IF(AND(ISNUMBER(parametros!$C$5),ISNUMBER(parametros!$D$5),B1685&gt;=parametros!$C$5,B1685&lt;=parametros!$D$5),"C3",IF(AND(ISNUMBER(parametros!$C$6),ISNUMBER(parametros!$D$6),B1685&gt;=parametros!$C$6,B1685&lt;=parametros!$D$6),"C4","Fora dos ciclos")))))))</f>
        <v/>
      </c>
      <c r="D1685" s="100"/>
      <c r="E1685" s="78" t="str">
        <f>IF(C1685="","",IFERROR(VLOOKUP(C1685,parametros!$A$11:$E$15,5,0),""))</f>
        <v/>
      </c>
      <c r="F1685" s="79" t="str">
        <f t="shared" si="132"/>
        <v/>
      </c>
      <c r="G1685" s="101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8"/>
      <c r="U1685" s="218" t="str">
        <f t="shared" si="136"/>
        <v/>
      </c>
      <c r="V1685" s="216" t="s">
        <v>47</v>
      </c>
      <c r="W1685" s="102" t="s">
        <v>167</v>
      </c>
      <c r="X1685" s="102" t="s">
        <v>168</v>
      </c>
      <c r="Y1685" s="103" t="s">
        <v>169</v>
      </c>
      <c r="Z1685" s="103" t="s">
        <v>170</v>
      </c>
      <c r="AA1685" s="103" t="s">
        <v>47</v>
      </c>
      <c r="AB1685" s="103" t="s">
        <v>171</v>
      </c>
      <c r="AC1685" s="104" t="s">
        <v>172</v>
      </c>
    </row>
    <row r="1686" spans="1:29" ht="25.5" customHeight="1" x14ac:dyDescent="0.35">
      <c r="A1686" s="188"/>
      <c r="B1686" s="190"/>
      <c r="C1686" s="99" t="str">
        <f>IF(B1686="","",IF(NOT(ISNUMBER(B1686)),"DATA_PC invalida",IF(AND(ISNUMBER(parametros!$C$2),ISNUMBER(parametros!$D$2),B1686&gt;=parametros!$C$2,B1686&lt;=parametros!$D$2),"C0",IF(AND(ISNUMBER(parametros!$C$3),ISNUMBER(parametros!$D$3),B1686&gt;=parametros!$C$3,B1686&lt;=parametros!$D$3),"C1",IF(AND(ISNUMBER(parametros!$C$4),ISNUMBER(parametros!$D$4),B1686&gt;=parametros!$C$4,B1686&lt;=parametros!$D$4),"C2",IF(AND(ISNUMBER(parametros!$C$5),ISNUMBER(parametros!$D$5),B1686&gt;=parametros!$C$5,B1686&lt;=parametros!$D$5),"C3",IF(AND(ISNUMBER(parametros!$C$6),ISNUMBER(parametros!$D$6),B1686&gt;=parametros!$C$6,B1686&lt;=parametros!$D$6),"C4","Fora dos ciclos")))))))</f>
        <v/>
      </c>
      <c r="D1686" s="100"/>
      <c r="E1686" s="78" t="str">
        <f>IF(C1686="","",IFERROR(VLOOKUP(C1686,parametros!$A$11:$E$15,5,0),""))</f>
        <v/>
      </c>
      <c r="F1686" s="79" t="str">
        <f t="shared" si="132"/>
        <v/>
      </c>
      <c r="G1686" s="101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8"/>
      <c r="U1686" s="218" t="str">
        <f t="shared" si="136"/>
        <v/>
      </c>
      <c r="V1686" s="216" t="s">
        <v>47</v>
      </c>
      <c r="W1686" s="102" t="s">
        <v>167</v>
      </c>
      <c r="X1686" s="102" t="s">
        <v>168</v>
      </c>
      <c r="Y1686" s="103" t="s">
        <v>169</v>
      </c>
      <c r="Z1686" s="103" t="s">
        <v>170</v>
      </c>
      <c r="AA1686" s="103" t="s">
        <v>47</v>
      </c>
      <c r="AB1686" s="103" t="s">
        <v>171</v>
      </c>
      <c r="AC1686" s="104" t="s">
        <v>172</v>
      </c>
    </row>
    <row r="1687" spans="1:29" ht="25.5" customHeight="1" x14ac:dyDescent="0.35">
      <c r="A1687" s="188"/>
      <c r="B1687" s="190"/>
      <c r="C1687" s="99" t="str">
        <f>IF(B1687="","",IF(NOT(ISNUMBER(B1687)),"DATA_PC invalida",IF(AND(ISNUMBER(parametros!$C$2),ISNUMBER(parametros!$D$2),B1687&gt;=parametros!$C$2,B1687&lt;=parametros!$D$2),"C0",IF(AND(ISNUMBER(parametros!$C$3),ISNUMBER(parametros!$D$3),B1687&gt;=parametros!$C$3,B1687&lt;=parametros!$D$3),"C1",IF(AND(ISNUMBER(parametros!$C$4),ISNUMBER(parametros!$D$4),B1687&gt;=parametros!$C$4,B1687&lt;=parametros!$D$4),"C2",IF(AND(ISNUMBER(parametros!$C$5),ISNUMBER(parametros!$D$5),B1687&gt;=parametros!$C$5,B1687&lt;=parametros!$D$5),"C3",IF(AND(ISNUMBER(parametros!$C$6),ISNUMBER(parametros!$D$6),B1687&gt;=parametros!$C$6,B1687&lt;=parametros!$D$6),"C4","Fora dos ciclos")))))))</f>
        <v/>
      </c>
      <c r="D1687" s="100"/>
      <c r="E1687" s="78" t="str">
        <f>IF(C1687="","",IFERROR(VLOOKUP(C1687,parametros!$A$11:$E$15,5,0),""))</f>
        <v/>
      </c>
      <c r="F1687" s="79" t="str">
        <f t="shared" si="132"/>
        <v/>
      </c>
      <c r="G1687" s="101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8"/>
      <c r="U1687" s="218" t="str">
        <f t="shared" si="136"/>
        <v/>
      </c>
      <c r="V1687" s="216" t="s">
        <v>47</v>
      </c>
      <c r="W1687" s="102" t="s">
        <v>167</v>
      </c>
      <c r="X1687" s="102" t="s">
        <v>168</v>
      </c>
      <c r="Y1687" s="103" t="s">
        <v>169</v>
      </c>
      <c r="Z1687" s="103" t="s">
        <v>170</v>
      </c>
      <c r="AA1687" s="103" t="s">
        <v>47</v>
      </c>
      <c r="AB1687" s="103" t="s">
        <v>171</v>
      </c>
      <c r="AC1687" s="104" t="s">
        <v>172</v>
      </c>
    </row>
    <row r="1688" spans="1:29" ht="25.5" customHeight="1" x14ac:dyDescent="0.35">
      <c r="A1688" s="188"/>
      <c r="B1688" s="190"/>
      <c r="C1688" s="99" t="str">
        <f>IF(B1688="","",IF(NOT(ISNUMBER(B1688)),"DATA_PC invalida",IF(AND(ISNUMBER(parametros!$C$2),ISNUMBER(parametros!$D$2),B1688&gt;=parametros!$C$2,B1688&lt;=parametros!$D$2),"C0",IF(AND(ISNUMBER(parametros!$C$3),ISNUMBER(parametros!$D$3),B1688&gt;=parametros!$C$3,B1688&lt;=parametros!$D$3),"C1",IF(AND(ISNUMBER(parametros!$C$4),ISNUMBER(parametros!$D$4),B1688&gt;=parametros!$C$4,B1688&lt;=parametros!$D$4),"C2",IF(AND(ISNUMBER(parametros!$C$5),ISNUMBER(parametros!$D$5),B1688&gt;=parametros!$C$5,B1688&lt;=parametros!$D$5),"C3",IF(AND(ISNUMBER(parametros!$C$6),ISNUMBER(parametros!$D$6),B1688&gt;=parametros!$C$6,B1688&lt;=parametros!$D$6),"C4","Fora dos ciclos")))))))</f>
        <v/>
      </c>
      <c r="D1688" s="100"/>
      <c r="E1688" s="78" t="str">
        <f>IF(C1688="","",IFERROR(VLOOKUP(C1688,parametros!$A$11:$E$15,5,0),""))</f>
        <v/>
      </c>
      <c r="F1688" s="79" t="str">
        <f t="shared" si="132"/>
        <v/>
      </c>
      <c r="G1688" s="101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8"/>
      <c r="U1688" s="218" t="str">
        <f t="shared" si="136"/>
        <v/>
      </c>
      <c r="V1688" s="216" t="s">
        <v>47</v>
      </c>
      <c r="W1688" s="102" t="s">
        <v>167</v>
      </c>
      <c r="X1688" s="102" t="s">
        <v>168</v>
      </c>
      <c r="Y1688" s="103" t="s">
        <v>169</v>
      </c>
      <c r="Z1688" s="103" t="s">
        <v>170</v>
      </c>
      <c r="AA1688" s="103" t="s">
        <v>47</v>
      </c>
      <c r="AB1688" s="103" t="s">
        <v>171</v>
      </c>
      <c r="AC1688" s="104" t="s">
        <v>172</v>
      </c>
    </row>
    <row r="1689" spans="1:29" ht="25.5" customHeight="1" x14ac:dyDescent="0.35">
      <c r="A1689" s="188"/>
      <c r="B1689" s="190"/>
      <c r="C1689" s="99" t="str">
        <f>IF(B1689="","",IF(NOT(ISNUMBER(B1689)),"DATA_PC invalida",IF(AND(ISNUMBER(parametros!$C$2),ISNUMBER(parametros!$D$2),B1689&gt;=parametros!$C$2,B1689&lt;=parametros!$D$2),"C0",IF(AND(ISNUMBER(parametros!$C$3),ISNUMBER(parametros!$D$3),B1689&gt;=parametros!$C$3,B1689&lt;=parametros!$D$3),"C1",IF(AND(ISNUMBER(parametros!$C$4),ISNUMBER(parametros!$D$4),B1689&gt;=parametros!$C$4,B1689&lt;=parametros!$D$4),"C2",IF(AND(ISNUMBER(parametros!$C$5),ISNUMBER(parametros!$D$5),B1689&gt;=parametros!$C$5,B1689&lt;=parametros!$D$5),"C3",IF(AND(ISNUMBER(parametros!$C$6),ISNUMBER(parametros!$D$6),B1689&gt;=parametros!$C$6,B1689&lt;=parametros!$D$6),"C4","Fora dos ciclos")))))))</f>
        <v/>
      </c>
      <c r="D1689" s="100"/>
      <c r="E1689" s="78" t="str">
        <f>IF(C1689="","",IFERROR(VLOOKUP(C1689,parametros!$A$11:$E$15,5,0),""))</f>
        <v/>
      </c>
      <c r="F1689" s="79" t="str">
        <f t="shared" si="132"/>
        <v/>
      </c>
      <c r="G1689" s="101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8"/>
      <c r="U1689" s="218" t="str">
        <f t="shared" si="136"/>
        <v/>
      </c>
      <c r="V1689" s="216" t="s">
        <v>47</v>
      </c>
      <c r="W1689" s="102" t="s">
        <v>167</v>
      </c>
      <c r="X1689" s="102" t="s">
        <v>168</v>
      </c>
      <c r="Y1689" s="103" t="s">
        <v>169</v>
      </c>
      <c r="Z1689" s="103" t="s">
        <v>170</v>
      </c>
      <c r="AA1689" s="103" t="s">
        <v>47</v>
      </c>
      <c r="AB1689" s="103" t="s">
        <v>171</v>
      </c>
      <c r="AC1689" s="104" t="s">
        <v>172</v>
      </c>
    </row>
    <row r="1690" spans="1:29" ht="25.5" customHeight="1" x14ac:dyDescent="0.35">
      <c r="A1690" s="188"/>
      <c r="B1690" s="190"/>
      <c r="C1690" s="99" t="str">
        <f>IF(B1690="","",IF(NOT(ISNUMBER(B1690)),"DATA_PC invalida",IF(AND(ISNUMBER(parametros!$C$2),ISNUMBER(parametros!$D$2),B1690&gt;=parametros!$C$2,B1690&lt;=parametros!$D$2),"C0",IF(AND(ISNUMBER(parametros!$C$3),ISNUMBER(parametros!$D$3),B1690&gt;=parametros!$C$3,B1690&lt;=parametros!$D$3),"C1",IF(AND(ISNUMBER(parametros!$C$4),ISNUMBER(parametros!$D$4),B1690&gt;=parametros!$C$4,B1690&lt;=parametros!$D$4),"C2",IF(AND(ISNUMBER(parametros!$C$5),ISNUMBER(parametros!$D$5),B1690&gt;=parametros!$C$5,B1690&lt;=parametros!$D$5),"C3",IF(AND(ISNUMBER(parametros!$C$6),ISNUMBER(parametros!$D$6),B1690&gt;=parametros!$C$6,B1690&lt;=parametros!$D$6),"C4","Fora dos ciclos")))))))</f>
        <v/>
      </c>
      <c r="D1690" s="100"/>
      <c r="E1690" s="78" t="str">
        <f>IF(C1690="","",IFERROR(VLOOKUP(C1690,parametros!$A$11:$E$15,5,0),""))</f>
        <v/>
      </c>
      <c r="F1690" s="79" t="str">
        <f t="shared" si="132"/>
        <v/>
      </c>
      <c r="G1690" s="101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8"/>
      <c r="U1690" s="218" t="str">
        <f t="shared" si="136"/>
        <v/>
      </c>
      <c r="V1690" s="216" t="s">
        <v>47</v>
      </c>
      <c r="W1690" s="102" t="s">
        <v>167</v>
      </c>
      <c r="X1690" s="102" t="s">
        <v>168</v>
      </c>
      <c r="Y1690" s="103" t="s">
        <v>169</v>
      </c>
      <c r="Z1690" s="103" t="s">
        <v>170</v>
      </c>
      <c r="AA1690" s="103" t="s">
        <v>47</v>
      </c>
      <c r="AB1690" s="103" t="s">
        <v>171</v>
      </c>
      <c r="AC1690" s="104" t="s">
        <v>172</v>
      </c>
    </row>
    <row r="1691" spans="1:29" ht="25.5" customHeight="1" x14ac:dyDescent="0.35">
      <c r="A1691" s="188"/>
      <c r="B1691" s="190"/>
      <c r="C1691" s="99" t="str">
        <f>IF(B1691="","",IF(NOT(ISNUMBER(B1691)),"DATA_PC invalida",IF(AND(ISNUMBER(parametros!$C$2),ISNUMBER(parametros!$D$2),B1691&gt;=parametros!$C$2,B1691&lt;=parametros!$D$2),"C0",IF(AND(ISNUMBER(parametros!$C$3),ISNUMBER(parametros!$D$3),B1691&gt;=parametros!$C$3,B1691&lt;=parametros!$D$3),"C1",IF(AND(ISNUMBER(parametros!$C$4),ISNUMBER(parametros!$D$4),B1691&gt;=parametros!$C$4,B1691&lt;=parametros!$D$4),"C2",IF(AND(ISNUMBER(parametros!$C$5),ISNUMBER(parametros!$D$5),B1691&gt;=parametros!$C$5,B1691&lt;=parametros!$D$5),"C3",IF(AND(ISNUMBER(parametros!$C$6),ISNUMBER(parametros!$D$6),B1691&gt;=parametros!$C$6,B1691&lt;=parametros!$D$6),"C4","Fora dos ciclos")))))))</f>
        <v/>
      </c>
      <c r="D1691" s="100"/>
      <c r="E1691" s="78" t="str">
        <f>IF(C1691="","",IFERROR(VLOOKUP(C1691,parametros!$A$11:$E$15,5,0),""))</f>
        <v/>
      </c>
      <c r="F1691" s="79" t="str">
        <f t="shared" si="132"/>
        <v/>
      </c>
      <c r="G1691" s="101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8"/>
      <c r="U1691" s="218" t="str">
        <f t="shared" si="136"/>
        <v/>
      </c>
      <c r="V1691" s="216" t="s">
        <v>47</v>
      </c>
      <c r="W1691" s="102" t="s">
        <v>167</v>
      </c>
      <c r="X1691" s="102" t="s">
        <v>168</v>
      </c>
      <c r="Y1691" s="103" t="s">
        <v>169</v>
      </c>
      <c r="Z1691" s="103" t="s">
        <v>170</v>
      </c>
      <c r="AA1691" s="103" t="s">
        <v>47</v>
      </c>
      <c r="AB1691" s="103" t="s">
        <v>171</v>
      </c>
      <c r="AC1691" s="104" t="s">
        <v>172</v>
      </c>
    </row>
    <row r="1692" spans="1:29" ht="25.5" customHeight="1" x14ac:dyDescent="0.35">
      <c r="A1692" s="188"/>
      <c r="B1692" s="190"/>
      <c r="C1692" s="99" t="str">
        <f>IF(B1692="","",IF(NOT(ISNUMBER(B1692)),"DATA_PC invalida",IF(AND(ISNUMBER(parametros!$C$2),ISNUMBER(parametros!$D$2),B1692&gt;=parametros!$C$2,B1692&lt;=parametros!$D$2),"C0",IF(AND(ISNUMBER(parametros!$C$3),ISNUMBER(parametros!$D$3),B1692&gt;=parametros!$C$3,B1692&lt;=parametros!$D$3),"C1",IF(AND(ISNUMBER(parametros!$C$4),ISNUMBER(parametros!$D$4),B1692&gt;=parametros!$C$4,B1692&lt;=parametros!$D$4),"C2",IF(AND(ISNUMBER(parametros!$C$5),ISNUMBER(parametros!$D$5),B1692&gt;=parametros!$C$5,B1692&lt;=parametros!$D$5),"C3",IF(AND(ISNUMBER(parametros!$C$6),ISNUMBER(parametros!$D$6),B1692&gt;=parametros!$C$6,B1692&lt;=parametros!$D$6),"C4","Fora dos ciclos")))))))</f>
        <v/>
      </c>
      <c r="D1692" s="100"/>
      <c r="E1692" s="78" t="str">
        <f>IF(C1692="","",IFERROR(VLOOKUP(C1692,parametros!$A$11:$E$15,5,0),""))</f>
        <v/>
      </c>
      <c r="F1692" s="79" t="str">
        <f t="shared" si="132"/>
        <v/>
      </c>
      <c r="G1692" s="101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8"/>
      <c r="U1692" s="218" t="str">
        <f t="shared" si="136"/>
        <v/>
      </c>
      <c r="V1692" s="216" t="s">
        <v>47</v>
      </c>
      <c r="W1692" s="102" t="s">
        <v>167</v>
      </c>
      <c r="X1692" s="102" t="s">
        <v>168</v>
      </c>
      <c r="Y1692" s="103" t="s">
        <v>169</v>
      </c>
      <c r="Z1692" s="103" t="s">
        <v>170</v>
      </c>
      <c r="AA1692" s="103" t="s">
        <v>47</v>
      </c>
      <c r="AB1692" s="103" t="s">
        <v>171</v>
      </c>
      <c r="AC1692" s="104" t="s">
        <v>172</v>
      </c>
    </row>
    <row r="1693" spans="1:29" ht="25.5" customHeight="1" x14ac:dyDescent="0.35">
      <c r="A1693" s="188"/>
      <c r="B1693" s="190"/>
      <c r="C1693" s="99" t="str">
        <f>IF(B1693="","",IF(NOT(ISNUMBER(B1693)),"DATA_PC invalida",IF(AND(ISNUMBER(parametros!$C$2),ISNUMBER(parametros!$D$2),B1693&gt;=parametros!$C$2,B1693&lt;=parametros!$D$2),"C0",IF(AND(ISNUMBER(parametros!$C$3),ISNUMBER(parametros!$D$3),B1693&gt;=parametros!$C$3,B1693&lt;=parametros!$D$3),"C1",IF(AND(ISNUMBER(parametros!$C$4),ISNUMBER(parametros!$D$4),B1693&gt;=parametros!$C$4,B1693&lt;=parametros!$D$4),"C2",IF(AND(ISNUMBER(parametros!$C$5),ISNUMBER(parametros!$D$5),B1693&gt;=parametros!$C$5,B1693&lt;=parametros!$D$5),"C3",IF(AND(ISNUMBER(parametros!$C$6),ISNUMBER(parametros!$D$6),B1693&gt;=parametros!$C$6,B1693&lt;=parametros!$D$6),"C4","Fora dos ciclos")))))))</f>
        <v/>
      </c>
      <c r="D1693" s="100"/>
      <c r="E1693" s="78" t="str">
        <f>IF(C1693="","",IFERROR(VLOOKUP(C1693,parametros!$A$11:$E$15,5,0),""))</f>
        <v/>
      </c>
      <c r="F1693" s="79" t="str">
        <f t="shared" si="132"/>
        <v/>
      </c>
      <c r="G1693" s="101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8"/>
      <c r="U1693" s="218" t="str">
        <f t="shared" si="136"/>
        <v/>
      </c>
      <c r="V1693" s="216" t="s">
        <v>47</v>
      </c>
      <c r="W1693" s="102" t="s">
        <v>167</v>
      </c>
      <c r="X1693" s="102" t="s">
        <v>168</v>
      </c>
      <c r="Y1693" s="103" t="s">
        <v>169</v>
      </c>
      <c r="Z1693" s="103" t="s">
        <v>170</v>
      </c>
      <c r="AA1693" s="103" t="s">
        <v>47</v>
      </c>
      <c r="AB1693" s="103" t="s">
        <v>171</v>
      </c>
      <c r="AC1693" s="104" t="s">
        <v>172</v>
      </c>
    </row>
    <row r="1694" spans="1:29" ht="25.5" customHeight="1" x14ac:dyDescent="0.35">
      <c r="A1694" s="188"/>
      <c r="B1694" s="190"/>
      <c r="C1694" s="99" t="str">
        <f>IF(B1694="","",IF(NOT(ISNUMBER(B1694)),"DATA_PC invalida",IF(AND(ISNUMBER(parametros!$C$2),ISNUMBER(parametros!$D$2),B1694&gt;=parametros!$C$2,B1694&lt;=parametros!$D$2),"C0",IF(AND(ISNUMBER(parametros!$C$3),ISNUMBER(parametros!$D$3),B1694&gt;=parametros!$C$3,B1694&lt;=parametros!$D$3),"C1",IF(AND(ISNUMBER(parametros!$C$4),ISNUMBER(parametros!$D$4),B1694&gt;=parametros!$C$4,B1694&lt;=parametros!$D$4),"C2",IF(AND(ISNUMBER(parametros!$C$5),ISNUMBER(parametros!$D$5),B1694&gt;=parametros!$C$5,B1694&lt;=parametros!$D$5),"C3",IF(AND(ISNUMBER(parametros!$C$6),ISNUMBER(parametros!$D$6),B1694&gt;=parametros!$C$6,B1694&lt;=parametros!$D$6),"C4","Fora dos ciclos")))))))</f>
        <v/>
      </c>
      <c r="D1694" s="100"/>
      <c r="E1694" s="78" t="str">
        <f>IF(C1694="","",IFERROR(VLOOKUP(C1694,parametros!$A$11:$E$15,5,0),""))</f>
        <v/>
      </c>
      <c r="F1694" s="79" t="str">
        <f t="shared" si="132"/>
        <v/>
      </c>
      <c r="G1694" s="101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8"/>
      <c r="U1694" s="218" t="str">
        <f t="shared" si="136"/>
        <v/>
      </c>
      <c r="V1694" s="216" t="s">
        <v>47</v>
      </c>
      <c r="W1694" s="102" t="s">
        <v>167</v>
      </c>
      <c r="X1694" s="102" t="s">
        <v>168</v>
      </c>
      <c r="Y1694" s="103" t="s">
        <v>169</v>
      </c>
      <c r="Z1694" s="103" t="s">
        <v>170</v>
      </c>
      <c r="AA1694" s="103" t="s">
        <v>47</v>
      </c>
      <c r="AB1694" s="103" t="s">
        <v>171</v>
      </c>
      <c r="AC1694" s="104" t="s">
        <v>172</v>
      </c>
    </row>
    <row r="1695" spans="1:29" ht="25.5" customHeight="1" x14ac:dyDescent="0.35">
      <c r="A1695" s="188"/>
      <c r="B1695" s="190"/>
      <c r="C1695" s="99" t="str">
        <f>IF(B1695="","",IF(NOT(ISNUMBER(B1695)),"DATA_PC invalida",IF(AND(ISNUMBER(parametros!$C$2),ISNUMBER(parametros!$D$2),B1695&gt;=parametros!$C$2,B1695&lt;=parametros!$D$2),"C0",IF(AND(ISNUMBER(parametros!$C$3),ISNUMBER(parametros!$D$3),B1695&gt;=parametros!$C$3,B1695&lt;=parametros!$D$3),"C1",IF(AND(ISNUMBER(parametros!$C$4),ISNUMBER(parametros!$D$4),B1695&gt;=parametros!$C$4,B1695&lt;=parametros!$D$4),"C2",IF(AND(ISNUMBER(parametros!$C$5),ISNUMBER(parametros!$D$5),B1695&gt;=parametros!$C$5,B1695&lt;=parametros!$D$5),"C3",IF(AND(ISNUMBER(parametros!$C$6),ISNUMBER(parametros!$D$6),B1695&gt;=parametros!$C$6,B1695&lt;=parametros!$D$6),"C4","Fora dos ciclos")))))))</f>
        <v/>
      </c>
      <c r="D1695" s="100"/>
      <c r="E1695" s="78" t="str">
        <f>IF(C1695="","",IFERROR(VLOOKUP(C1695,parametros!$A$11:$E$15,5,0),""))</f>
        <v/>
      </c>
      <c r="F1695" s="79" t="str">
        <f t="shared" si="132"/>
        <v/>
      </c>
      <c r="G1695" s="101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8"/>
      <c r="U1695" s="218" t="str">
        <f t="shared" si="136"/>
        <v/>
      </c>
      <c r="V1695" s="216" t="s">
        <v>47</v>
      </c>
      <c r="W1695" s="102" t="s">
        <v>167</v>
      </c>
      <c r="X1695" s="102" t="s">
        <v>168</v>
      </c>
      <c r="Y1695" s="103" t="s">
        <v>169</v>
      </c>
      <c r="Z1695" s="103" t="s">
        <v>170</v>
      </c>
      <c r="AA1695" s="103" t="s">
        <v>47</v>
      </c>
      <c r="AB1695" s="103" t="s">
        <v>171</v>
      </c>
      <c r="AC1695" s="104" t="s">
        <v>172</v>
      </c>
    </row>
    <row r="1696" spans="1:29" ht="25.5" customHeight="1" x14ac:dyDescent="0.35">
      <c r="A1696" s="188"/>
      <c r="B1696" s="190"/>
      <c r="C1696" s="99" t="str">
        <f>IF(B1696="","",IF(NOT(ISNUMBER(B1696)),"DATA_PC invalida",IF(AND(ISNUMBER(parametros!$C$2),ISNUMBER(parametros!$D$2),B1696&gt;=parametros!$C$2,B1696&lt;=parametros!$D$2),"C0",IF(AND(ISNUMBER(parametros!$C$3),ISNUMBER(parametros!$D$3),B1696&gt;=parametros!$C$3,B1696&lt;=parametros!$D$3),"C1",IF(AND(ISNUMBER(parametros!$C$4),ISNUMBER(parametros!$D$4),B1696&gt;=parametros!$C$4,B1696&lt;=parametros!$D$4),"C2",IF(AND(ISNUMBER(parametros!$C$5),ISNUMBER(parametros!$D$5),B1696&gt;=parametros!$C$5,B1696&lt;=parametros!$D$5),"C3",IF(AND(ISNUMBER(parametros!$C$6),ISNUMBER(parametros!$D$6),B1696&gt;=parametros!$C$6,B1696&lt;=parametros!$D$6),"C4","Fora dos ciclos")))))))</f>
        <v/>
      </c>
      <c r="D1696" s="100"/>
      <c r="E1696" s="78" t="str">
        <f>IF(C1696="","",IFERROR(VLOOKUP(C1696,parametros!$A$11:$E$15,5,0),""))</f>
        <v/>
      </c>
      <c r="F1696" s="79" t="str">
        <f t="shared" si="132"/>
        <v/>
      </c>
      <c r="G1696" s="101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8"/>
      <c r="U1696" s="218" t="str">
        <f t="shared" si="136"/>
        <v/>
      </c>
      <c r="V1696" s="216" t="s">
        <v>47</v>
      </c>
      <c r="W1696" s="102" t="s">
        <v>167</v>
      </c>
      <c r="X1696" s="102" t="s">
        <v>168</v>
      </c>
      <c r="Y1696" s="103" t="s">
        <v>169</v>
      </c>
      <c r="Z1696" s="103" t="s">
        <v>170</v>
      </c>
      <c r="AA1696" s="103" t="s">
        <v>47</v>
      </c>
      <c r="AB1696" s="103" t="s">
        <v>171</v>
      </c>
      <c r="AC1696" s="104" t="s">
        <v>172</v>
      </c>
    </row>
    <row r="1697" spans="1:29" ht="25.5" customHeight="1" x14ac:dyDescent="0.35">
      <c r="A1697" s="188"/>
      <c r="B1697" s="190"/>
      <c r="C1697" s="99" t="str">
        <f>IF(B1697="","",IF(NOT(ISNUMBER(B1697)),"DATA_PC invalida",IF(AND(ISNUMBER(parametros!$C$2),ISNUMBER(parametros!$D$2),B1697&gt;=parametros!$C$2,B1697&lt;=parametros!$D$2),"C0",IF(AND(ISNUMBER(parametros!$C$3),ISNUMBER(parametros!$D$3),B1697&gt;=parametros!$C$3,B1697&lt;=parametros!$D$3),"C1",IF(AND(ISNUMBER(parametros!$C$4),ISNUMBER(parametros!$D$4),B1697&gt;=parametros!$C$4,B1697&lt;=parametros!$D$4),"C2",IF(AND(ISNUMBER(parametros!$C$5),ISNUMBER(parametros!$D$5),B1697&gt;=parametros!$C$5,B1697&lt;=parametros!$D$5),"C3",IF(AND(ISNUMBER(parametros!$C$6),ISNUMBER(parametros!$D$6),B1697&gt;=parametros!$C$6,B1697&lt;=parametros!$D$6),"C4","Fora dos ciclos")))))))</f>
        <v/>
      </c>
      <c r="D1697" s="100"/>
      <c r="E1697" s="78" t="str">
        <f>IF(C1697="","",IFERROR(VLOOKUP(C1697,parametros!$A$11:$E$15,5,0),""))</f>
        <v/>
      </c>
      <c r="F1697" s="79" t="str">
        <f t="shared" si="132"/>
        <v/>
      </c>
      <c r="G1697" s="101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8"/>
      <c r="U1697" s="218" t="str">
        <f t="shared" si="136"/>
        <v/>
      </c>
      <c r="V1697" s="216" t="s">
        <v>47</v>
      </c>
      <c r="W1697" s="102" t="s">
        <v>167</v>
      </c>
      <c r="X1697" s="102" t="s">
        <v>168</v>
      </c>
      <c r="Y1697" s="103" t="s">
        <v>169</v>
      </c>
      <c r="Z1697" s="103" t="s">
        <v>170</v>
      </c>
      <c r="AA1697" s="103" t="s">
        <v>47</v>
      </c>
      <c r="AB1697" s="103" t="s">
        <v>171</v>
      </c>
      <c r="AC1697" s="104" t="s">
        <v>172</v>
      </c>
    </row>
    <row r="1698" spans="1:29" ht="25.5" customHeight="1" x14ac:dyDescent="0.35">
      <c r="A1698" s="188"/>
      <c r="B1698" s="190"/>
      <c r="C1698" s="99" t="str">
        <f>IF(B1698="","",IF(NOT(ISNUMBER(B1698)),"DATA_PC invalida",IF(AND(ISNUMBER(parametros!$C$2),ISNUMBER(parametros!$D$2),B1698&gt;=parametros!$C$2,B1698&lt;=parametros!$D$2),"C0",IF(AND(ISNUMBER(parametros!$C$3),ISNUMBER(parametros!$D$3),B1698&gt;=parametros!$C$3,B1698&lt;=parametros!$D$3),"C1",IF(AND(ISNUMBER(parametros!$C$4),ISNUMBER(parametros!$D$4),B1698&gt;=parametros!$C$4,B1698&lt;=parametros!$D$4),"C2",IF(AND(ISNUMBER(parametros!$C$5),ISNUMBER(parametros!$D$5),B1698&gt;=parametros!$C$5,B1698&lt;=parametros!$D$5),"C3",IF(AND(ISNUMBER(parametros!$C$6),ISNUMBER(parametros!$D$6),B1698&gt;=parametros!$C$6,B1698&lt;=parametros!$D$6),"C4","Fora dos ciclos")))))))</f>
        <v/>
      </c>
      <c r="D1698" s="100"/>
      <c r="E1698" s="78" t="str">
        <f>IF(C1698="","",IFERROR(VLOOKUP(C1698,parametros!$A$11:$E$15,5,0),""))</f>
        <v/>
      </c>
      <c r="F1698" s="79" t="str">
        <f t="shared" si="132"/>
        <v/>
      </c>
      <c r="G1698" s="101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8"/>
      <c r="U1698" s="218" t="str">
        <f t="shared" si="136"/>
        <v/>
      </c>
      <c r="V1698" s="216" t="s">
        <v>47</v>
      </c>
      <c r="W1698" s="102" t="s">
        <v>167</v>
      </c>
      <c r="X1698" s="102" t="s">
        <v>168</v>
      </c>
      <c r="Y1698" s="103" t="s">
        <v>169</v>
      </c>
      <c r="Z1698" s="103" t="s">
        <v>170</v>
      </c>
      <c r="AA1698" s="103" t="s">
        <v>47</v>
      </c>
      <c r="AB1698" s="103" t="s">
        <v>171</v>
      </c>
      <c r="AC1698" s="104" t="s">
        <v>172</v>
      </c>
    </row>
    <row r="1699" spans="1:29" ht="25.5" customHeight="1" x14ac:dyDescent="0.35">
      <c r="A1699" s="188"/>
      <c r="B1699" s="190"/>
      <c r="C1699" s="99" t="str">
        <f>IF(B1699="","",IF(NOT(ISNUMBER(B1699)),"DATA_PC invalida",IF(AND(ISNUMBER(parametros!$C$2),ISNUMBER(parametros!$D$2),B1699&gt;=parametros!$C$2,B1699&lt;=parametros!$D$2),"C0",IF(AND(ISNUMBER(parametros!$C$3),ISNUMBER(parametros!$D$3),B1699&gt;=parametros!$C$3,B1699&lt;=parametros!$D$3),"C1",IF(AND(ISNUMBER(parametros!$C$4),ISNUMBER(parametros!$D$4),B1699&gt;=parametros!$C$4,B1699&lt;=parametros!$D$4),"C2",IF(AND(ISNUMBER(parametros!$C$5),ISNUMBER(parametros!$D$5),B1699&gt;=parametros!$C$5,B1699&lt;=parametros!$D$5),"C3",IF(AND(ISNUMBER(parametros!$C$6),ISNUMBER(parametros!$D$6),B1699&gt;=parametros!$C$6,B1699&lt;=parametros!$D$6),"C4","Fora dos ciclos")))))))</f>
        <v/>
      </c>
      <c r="D1699" s="100"/>
      <c r="E1699" s="78" t="str">
        <f>IF(C1699="","",IFERROR(VLOOKUP(C1699,parametros!$A$11:$E$15,5,0),""))</f>
        <v/>
      </c>
      <c r="F1699" s="79" t="str">
        <f t="shared" si="132"/>
        <v/>
      </c>
      <c r="G1699" s="101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8"/>
      <c r="U1699" s="218" t="str">
        <f t="shared" si="136"/>
        <v/>
      </c>
      <c r="V1699" s="216" t="s">
        <v>47</v>
      </c>
      <c r="W1699" s="102" t="s">
        <v>167</v>
      </c>
      <c r="X1699" s="102" t="s">
        <v>168</v>
      </c>
      <c r="Y1699" s="103" t="s">
        <v>169</v>
      </c>
      <c r="Z1699" s="103" t="s">
        <v>170</v>
      </c>
      <c r="AA1699" s="103" t="s">
        <v>47</v>
      </c>
      <c r="AB1699" s="103" t="s">
        <v>171</v>
      </c>
      <c r="AC1699" s="104" t="s">
        <v>172</v>
      </c>
    </row>
    <row r="1700" spans="1:29" ht="25.5" customHeight="1" x14ac:dyDescent="0.35">
      <c r="A1700" s="188"/>
      <c r="B1700" s="190"/>
      <c r="C1700" s="99" t="str">
        <f>IF(B1700="","",IF(NOT(ISNUMBER(B1700)),"DATA_PC invalida",IF(AND(ISNUMBER(parametros!$C$2),ISNUMBER(parametros!$D$2),B1700&gt;=parametros!$C$2,B1700&lt;=parametros!$D$2),"C0",IF(AND(ISNUMBER(parametros!$C$3),ISNUMBER(parametros!$D$3),B1700&gt;=parametros!$C$3,B1700&lt;=parametros!$D$3),"C1",IF(AND(ISNUMBER(parametros!$C$4),ISNUMBER(parametros!$D$4),B1700&gt;=parametros!$C$4,B1700&lt;=parametros!$D$4),"C2",IF(AND(ISNUMBER(parametros!$C$5),ISNUMBER(parametros!$D$5),B1700&gt;=parametros!$C$5,B1700&lt;=parametros!$D$5),"C3",IF(AND(ISNUMBER(parametros!$C$6),ISNUMBER(parametros!$D$6),B1700&gt;=parametros!$C$6,B1700&lt;=parametros!$D$6),"C4","Fora dos ciclos")))))))</f>
        <v/>
      </c>
      <c r="D1700" s="100"/>
      <c r="E1700" s="78" t="str">
        <f>IF(C1700="","",IFERROR(VLOOKUP(C1700,parametros!$A$11:$E$15,5,0),""))</f>
        <v/>
      </c>
      <c r="F1700" s="79" t="str">
        <f t="shared" si="132"/>
        <v/>
      </c>
      <c r="G1700" s="101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8"/>
      <c r="U1700" s="218" t="str">
        <f t="shared" si="136"/>
        <v/>
      </c>
      <c r="V1700" s="216" t="s">
        <v>47</v>
      </c>
      <c r="W1700" s="102" t="s">
        <v>167</v>
      </c>
      <c r="X1700" s="102" t="s">
        <v>168</v>
      </c>
      <c r="Y1700" s="103" t="s">
        <v>169</v>
      </c>
      <c r="Z1700" s="103" t="s">
        <v>170</v>
      </c>
      <c r="AA1700" s="103" t="s">
        <v>47</v>
      </c>
      <c r="AB1700" s="103" t="s">
        <v>171</v>
      </c>
      <c r="AC1700" s="104" t="s">
        <v>172</v>
      </c>
    </row>
    <row r="1701" spans="1:29" ht="25.5" customHeight="1" x14ac:dyDescent="0.35">
      <c r="A1701" s="188"/>
      <c r="B1701" s="190"/>
      <c r="C1701" s="99" t="str">
        <f>IF(B1701="","",IF(NOT(ISNUMBER(B1701)),"DATA_PC invalida",IF(AND(ISNUMBER(parametros!$C$2),ISNUMBER(parametros!$D$2),B1701&gt;=parametros!$C$2,B1701&lt;=parametros!$D$2),"C0",IF(AND(ISNUMBER(parametros!$C$3),ISNUMBER(parametros!$D$3),B1701&gt;=parametros!$C$3,B1701&lt;=parametros!$D$3),"C1",IF(AND(ISNUMBER(parametros!$C$4),ISNUMBER(parametros!$D$4),B1701&gt;=parametros!$C$4,B1701&lt;=parametros!$D$4),"C2",IF(AND(ISNUMBER(parametros!$C$5),ISNUMBER(parametros!$D$5),B1701&gt;=parametros!$C$5,B1701&lt;=parametros!$D$5),"C3",IF(AND(ISNUMBER(parametros!$C$6),ISNUMBER(parametros!$D$6),B1701&gt;=parametros!$C$6,B1701&lt;=parametros!$D$6),"C4","Fora dos ciclos")))))))</f>
        <v/>
      </c>
      <c r="D1701" s="100"/>
      <c r="E1701" s="78" t="str">
        <f>IF(C1701="","",IFERROR(VLOOKUP(C1701,parametros!$A$11:$E$15,5,0),""))</f>
        <v/>
      </c>
      <c r="F1701" s="79" t="str">
        <f t="shared" si="132"/>
        <v/>
      </c>
      <c r="G1701" s="101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8"/>
      <c r="U1701" s="218" t="str">
        <f t="shared" si="136"/>
        <v/>
      </c>
      <c r="V1701" s="216" t="s">
        <v>47</v>
      </c>
      <c r="W1701" s="102" t="s">
        <v>167</v>
      </c>
      <c r="X1701" s="102" t="s">
        <v>168</v>
      </c>
      <c r="Y1701" s="103" t="s">
        <v>169</v>
      </c>
      <c r="Z1701" s="103" t="s">
        <v>170</v>
      </c>
      <c r="AA1701" s="103" t="s">
        <v>47</v>
      </c>
      <c r="AB1701" s="103" t="s">
        <v>171</v>
      </c>
      <c r="AC1701" s="104" t="s">
        <v>172</v>
      </c>
    </row>
    <row r="1702" spans="1:29" ht="25.5" customHeight="1" x14ac:dyDescent="0.35">
      <c r="A1702" s="188"/>
      <c r="B1702" s="190"/>
      <c r="C1702" s="99" t="str">
        <f>IF(B1702="","",IF(NOT(ISNUMBER(B1702)),"DATA_PC invalida",IF(AND(ISNUMBER(parametros!$C$2),ISNUMBER(parametros!$D$2),B1702&gt;=parametros!$C$2,B1702&lt;=parametros!$D$2),"C0",IF(AND(ISNUMBER(parametros!$C$3),ISNUMBER(parametros!$D$3),B1702&gt;=parametros!$C$3,B1702&lt;=parametros!$D$3),"C1",IF(AND(ISNUMBER(parametros!$C$4),ISNUMBER(parametros!$D$4),B1702&gt;=parametros!$C$4,B1702&lt;=parametros!$D$4),"C2",IF(AND(ISNUMBER(parametros!$C$5),ISNUMBER(parametros!$D$5),B1702&gt;=parametros!$C$5,B1702&lt;=parametros!$D$5),"C3",IF(AND(ISNUMBER(parametros!$C$6),ISNUMBER(parametros!$D$6),B1702&gt;=parametros!$C$6,B1702&lt;=parametros!$D$6),"C4","Fora dos ciclos")))))))</f>
        <v/>
      </c>
      <c r="D1702" s="100"/>
      <c r="E1702" s="78" t="str">
        <f>IF(C1702="","",IFERROR(VLOOKUP(C1702,parametros!$A$11:$E$15,5,0),""))</f>
        <v/>
      </c>
      <c r="F1702" s="79" t="str">
        <f t="shared" si="132"/>
        <v/>
      </c>
      <c r="G1702" s="101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8"/>
      <c r="U1702" s="218" t="str">
        <f t="shared" si="136"/>
        <v/>
      </c>
      <c r="V1702" s="216" t="s">
        <v>47</v>
      </c>
      <c r="W1702" s="102" t="s">
        <v>167</v>
      </c>
      <c r="X1702" s="102" t="s">
        <v>168</v>
      </c>
      <c r="Y1702" s="103" t="s">
        <v>169</v>
      </c>
      <c r="Z1702" s="103" t="s">
        <v>170</v>
      </c>
      <c r="AA1702" s="103" t="s">
        <v>47</v>
      </c>
      <c r="AB1702" s="103" t="s">
        <v>171</v>
      </c>
      <c r="AC1702" s="104" t="s">
        <v>172</v>
      </c>
    </row>
    <row r="1703" spans="1:29" ht="25.5" customHeight="1" x14ac:dyDescent="0.35">
      <c r="A1703" s="188"/>
      <c r="B1703" s="190"/>
      <c r="C1703" s="99" t="str">
        <f>IF(B1703="","",IF(NOT(ISNUMBER(B1703)),"DATA_PC invalida",IF(AND(ISNUMBER(parametros!$C$2),ISNUMBER(parametros!$D$2),B1703&gt;=parametros!$C$2,B1703&lt;=parametros!$D$2),"C0",IF(AND(ISNUMBER(parametros!$C$3),ISNUMBER(parametros!$D$3),B1703&gt;=parametros!$C$3,B1703&lt;=parametros!$D$3),"C1",IF(AND(ISNUMBER(parametros!$C$4),ISNUMBER(parametros!$D$4),B1703&gt;=parametros!$C$4,B1703&lt;=parametros!$D$4),"C2",IF(AND(ISNUMBER(parametros!$C$5),ISNUMBER(parametros!$D$5),B1703&gt;=parametros!$C$5,B1703&lt;=parametros!$D$5),"C3",IF(AND(ISNUMBER(parametros!$C$6),ISNUMBER(parametros!$D$6),B1703&gt;=parametros!$C$6,B1703&lt;=parametros!$D$6),"C4","Fora dos ciclos")))))))</f>
        <v/>
      </c>
      <c r="D1703" s="100"/>
      <c r="E1703" s="78" t="str">
        <f>IF(C1703="","",IFERROR(VLOOKUP(C1703,parametros!$A$11:$E$15,5,0),""))</f>
        <v/>
      </c>
      <c r="F1703" s="79" t="str">
        <f t="shared" si="132"/>
        <v/>
      </c>
      <c r="G1703" s="101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8"/>
      <c r="U1703" s="218" t="str">
        <f t="shared" si="136"/>
        <v/>
      </c>
      <c r="V1703" s="216" t="s">
        <v>47</v>
      </c>
      <c r="W1703" s="102" t="s">
        <v>167</v>
      </c>
      <c r="X1703" s="102" t="s">
        <v>168</v>
      </c>
      <c r="Y1703" s="103" t="s">
        <v>169</v>
      </c>
      <c r="Z1703" s="103" t="s">
        <v>170</v>
      </c>
      <c r="AA1703" s="103" t="s">
        <v>47</v>
      </c>
      <c r="AB1703" s="103" t="s">
        <v>171</v>
      </c>
      <c r="AC1703" s="104" t="s">
        <v>172</v>
      </c>
    </row>
    <row r="1704" spans="1:29" ht="25.5" customHeight="1" x14ac:dyDescent="0.35">
      <c r="A1704" s="188"/>
      <c r="B1704" s="190"/>
      <c r="C1704" s="99" t="str">
        <f>IF(B1704="","",IF(NOT(ISNUMBER(B1704)),"DATA_PC invalida",IF(AND(ISNUMBER(parametros!$C$2),ISNUMBER(parametros!$D$2),B1704&gt;=parametros!$C$2,B1704&lt;=parametros!$D$2),"C0",IF(AND(ISNUMBER(parametros!$C$3),ISNUMBER(parametros!$D$3),B1704&gt;=parametros!$C$3,B1704&lt;=parametros!$D$3),"C1",IF(AND(ISNUMBER(parametros!$C$4),ISNUMBER(parametros!$D$4),B1704&gt;=parametros!$C$4,B1704&lt;=parametros!$D$4),"C2",IF(AND(ISNUMBER(parametros!$C$5),ISNUMBER(parametros!$D$5),B1704&gt;=parametros!$C$5,B1704&lt;=parametros!$D$5),"C3",IF(AND(ISNUMBER(parametros!$C$6),ISNUMBER(parametros!$D$6),B1704&gt;=parametros!$C$6,B1704&lt;=parametros!$D$6),"C4","Fora dos ciclos")))))))</f>
        <v/>
      </c>
      <c r="D1704" s="100"/>
      <c r="E1704" s="78" t="str">
        <f>IF(C1704="","",IFERROR(VLOOKUP(C1704,parametros!$A$11:$E$15,5,0),""))</f>
        <v/>
      </c>
      <c r="F1704" s="79" t="str">
        <f t="shared" si="132"/>
        <v/>
      </c>
      <c r="G1704" s="101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8"/>
      <c r="U1704" s="218" t="str">
        <f t="shared" si="136"/>
        <v/>
      </c>
      <c r="V1704" s="216" t="s">
        <v>47</v>
      </c>
      <c r="W1704" s="102" t="s">
        <v>167</v>
      </c>
      <c r="X1704" s="102" t="s">
        <v>168</v>
      </c>
      <c r="Y1704" s="103" t="s">
        <v>169</v>
      </c>
      <c r="Z1704" s="103" t="s">
        <v>170</v>
      </c>
      <c r="AA1704" s="103" t="s">
        <v>47</v>
      </c>
      <c r="AB1704" s="103" t="s">
        <v>171</v>
      </c>
      <c r="AC1704" s="104" t="s">
        <v>172</v>
      </c>
    </row>
    <row r="1705" spans="1:29" ht="25.5" customHeight="1" x14ac:dyDescent="0.35">
      <c r="A1705" s="188"/>
      <c r="B1705" s="190"/>
      <c r="C1705" s="99" t="str">
        <f>IF(B1705="","",IF(NOT(ISNUMBER(B1705)),"DATA_PC invalida",IF(AND(ISNUMBER(parametros!$C$2),ISNUMBER(parametros!$D$2),B1705&gt;=parametros!$C$2,B1705&lt;=parametros!$D$2),"C0",IF(AND(ISNUMBER(parametros!$C$3),ISNUMBER(parametros!$D$3),B1705&gt;=parametros!$C$3,B1705&lt;=parametros!$D$3),"C1",IF(AND(ISNUMBER(parametros!$C$4),ISNUMBER(parametros!$D$4),B1705&gt;=parametros!$C$4,B1705&lt;=parametros!$D$4),"C2",IF(AND(ISNUMBER(parametros!$C$5),ISNUMBER(parametros!$D$5),B1705&gt;=parametros!$C$5,B1705&lt;=parametros!$D$5),"C3",IF(AND(ISNUMBER(parametros!$C$6),ISNUMBER(parametros!$D$6),B1705&gt;=parametros!$C$6,B1705&lt;=parametros!$D$6),"C4","Fora dos ciclos")))))))</f>
        <v/>
      </c>
      <c r="D1705" s="100"/>
      <c r="E1705" s="78" t="str">
        <f>IF(C1705="","",IFERROR(VLOOKUP(C1705,parametros!$A$11:$E$15,5,0),""))</f>
        <v/>
      </c>
      <c r="F1705" s="79" t="str">
        <f t="shared" si="132"/>
        <v/>
      </c>
      <c r="G1705" s="101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8"/>
      <c r="U1705" s="218" t="str">
        <f t="shared" si="136"/>
        <v/>
      </c>
      <c r="V1705" s="216" t="s">
        <v>47</v>
      </c>
      <c r="W1705" s="102" t="s">
        <v>167</v>
      </c>
      <c r="X1705" s="102" t="s">
        <v>168</v>
      </c>
      <c r="Y1705" s="103" t="s">
        <v>169</v>
      </c>
      <c r="Z1705" s="103" t="s">
        <v>170</v>
      </c>
      <c r="AA1705" s="103" t="s">
        <v>47</v>
      </c>
      <c r="AB1705" s="103" t="s">
        <v>171</v>
      </c>
      <c r="AC1705" s="104" t="s">
        <v>172</v>
      </c>
    </row>
    <row r="1706" spans="1:29" ht="25.5" customHeight="1" x14ac:dyDescent="0.35">
      <c r="A1706" s="188"/>
      <c r="B1706" s="190"/>
      <c r="C1706" s="99" t="str">
        <f>IF(B1706="","",IF(NOT(ISNUMBER(B1706)),"DATA_PC invalida",IF(AND(ISNUMBER(parametros!$C$2),ISNUMBER(parametros!$D$2),B1706&gt;=parametros!$C$2,B1706&lt;=parametros!$D$2),"C0",IF(AND(ISNUMBER(parametros!$C$3),ISNUMBER(parametros!$D$3),B1706&gt;=parametros!$C$3,B1706&lt;=parametros!$D$3),"C1",IF(AND(ISNUMBER(parametros!$C$4),ISNUMBER(parametros!$D$4),B1706&gt;=parametros!$C$4,B1706&lt;=parametros!$D$4),"C2",IF(AND(ISNUMBER(parametros!$C$5),ISNUMBER(parametros!$D$5),B1706&gt;=parametros!$C$5,B1706&lt;=parametros!$D$5),"C3",IF(AND(ISNUMBER(parametros!$C$6),ISNUMBER(parametros!$D$6),B1706&gt;=parametros!$C$6,B1706&lt;=parametros!$D$6),"C4","Fora dos ciclos")))))))</f>
        <v/>
      </c>
      <c r="D1706" s="100"/>
      <c r="E1706" s="78" t="str">
        <f>IF(C1706="","",IFERROR(VLOOKUP(C1706,parametros!$A$11:$E$15,5,0),""))</f>
        <v/>
      </c>
      <c r="F1706" s="79" t="str">
        <f t="shared" si="132"/>
        <v/>
      </c>
      <c r="G1706" s="101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8"/>
      <c r="U1706" s="218" t="str">
        <f t="shared" si="136"/>
        <v/>
      </c>
      <c r="V1706" s="216" t="s">
        <v>47</v>
      </c>
      <c r="W1706" s="102" t="s">
        <v>167</v>
      </c>
      <c r="X1706" s="102" t="s">
        <v>168</v>
      </c>
      <c r="Y1706" s="103" t="s">
        <v>169</v>
      </c>
      <c r="Z1706" s="103" t="s">
        <v>170</v>
      </c>
      <c r="AA1706" s="103" t="s">
        <v>47</v>
      </c>
      <c r="AB1706" s="103" t="s">
        <v>171</v>
      </c>
      <c r="AC1706" s="104" t="s">
        <v>172</v>
      </c>
    </row>
    <row r="1707" spans="1:29" ht="25.5" customHeight="1" x14ac:dyDescent="0.35">
      <c r="A1707" s="188"/>
      <c r="B1707" s="190"/>
      <c r="C1707" s="99" t="str">
        <f>IF(B1707="","",IF(NOT(ISNUMBER(B1707)),"DATA_PC invalida",IF(AND(ISNUMBER(parametros!$C$2),ISNUMBER(parametros!$D$2),B1707&gt;=parametros!$C$2,B1707&lt;=parametros!$D$2),"C0",IF(AND(ISNUMBER(parametros!$C$3),ISNUMBER(parametros!$D$3),B1707&gt;=parametros!$C$3,B1707&lt;=parametros!$D$3),"C1",IF(AND(ISNUMBER(parametros!$C$4),ISNUMBER(parametros!$D$4),B1707&gt;=parametros!$C$4,B1707&lt;=parametros!$D$4),"C2",IF(AND(ISNUMBER(parametros!$C$5),ISNUMBER(parametros!$D$5),B1707&gt;=parametros!$C$5,B1707&lt;=parametros!$D$5),"C3",IF(AND(ISNUMBER(parametros!$C$6),ISNUMBER(parametros!$D$6),B1707&gt;=parametros!$C$6,B1707&lt;=parametros!$D$6),"C4","Fora dos ciclos")))))))</f>
        <v/>
      </c>
      <c r="D1707" s="100"/>
      <c r="E1707" s="78" t="str">
        <f>IF(C1707="","",IFERROR(VLOOKUP(C1707,parametros!$A$11:$E$15,5,0),""))</f>
        <v/>
      </c>
      <c r="F1707" s="79" t="str">
        <f t="shared" si="132"/>
        <v/>
      </c>
      <c r="G1707" s="101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8"/>
      <c r="U1707" s="218" t="str">
        <f t="shared" si="136"/>
        <v/>
      </c>
      <c r="V1707" s="216" t="s">
        <v>47</v>
      </c>
      <c r="W1707" s="102" t="s">
        <v>167</v>
      </c>
      <c r="X1707" s="102" t="s">
        <v>168</v>
      </c>
      <c r="Y1707" s="103" t="s">
        <v>169</v>
      </c>
      <c r="Z1707" s="103" t="s">
        <v>170</v>
      </c>
      <c r="AA1707" s="103" t="s">
        <v>47</v>
      </c>
      <c r="AB1707" s="103" t="s">
        <v>171</v>
      </c>
      <c r="AC1707" s="104" t="s">
        <v>172</v>
      </c>
    </row>
    <row r="1708" spans="1:29" ht="25.5" customHeight="1" x14ac:dyDescent="0.35">
      <c r="A1708" s="188"/>
      <c r="B1708" s="190"/>
      <c r="C1708" s="99" t="str">
        <f>IF(B1708="","",IF(NOT(ISNUMBER(B1708)),"DATA_PC invalida",IF(AND(ISNUMBER(parametros!$C$2),ISNUMBER(parametros!$D$2),B1708&gt;=parametros!$C$2,B1708&lt;=parametros!$D$2),"C0",IF(AND(ISNUMBER(parametros!$C$3),ISNUMBER(parametros!$D$3),B1708&gt;=parametros!$C$3,B1708&lt;=parametros!$D$3),"C1",IF(AND(ISNUMBER(parametros!$C$4),ISNUMBER(parametros!$D$4),B1708&gt;=parametros!$C$4,B1708&lt;=parametros!$D$4),"C2",IF(AND(ISNUMBER(parametros!$C$5),ISNUMBER(parametros!$D$5),B1708&gt;=parametros!$C$5,B1708&lt;=parametros!$D$5),"C3",IF(AND(ISNUMBER(parametros!$C$6),ISNUMBER(parametros!$D$6),B1708&gt;=parametros!$C$6,B1708&lt;=parametros!$D$6),"C4","Fora dos ciclos")))))))</f>
        <v/>
      </c>
      <c r="D1708" s="100"/>
      <c r="E1708" s="78" t="str">
        <f>IF(C1708="","",IFERROR(VLOOKUP(C1708,parametros!$A$11:$E$15,5,0),""))</f>
        <v/>
      </c>
      <c r="F1708" s="79" t="str">
        <f t="shared" si="132"/>
        <v/>
      </c>
      <c r="G1708" s="101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8"/>
      <c r="U1708" s="218" t="str">
        <f t="shared" si="136"/>
        <v/>
      </c>
      <c r="V1708" s="216" t="s">
        <v>47</v>
      </c>
      <c r="W1708" s="102" t="s">
        <v>167</v>
      </c>
      <c r="X1708" s="102" t="s">
        <v>168</v>
      </c>
      <c r="Y1708" s="103" t="s">
        <v>169</v>
      </c>
      <c r="Z1708" s="103" t="s">
        <v>170</v>
      </c>
      <c r="AA1708" s="103" t="s">
        <v>47</v>
      </c>
      <c r="AB1708" s="103" t="s">
        <v>171</v>
      </c>
      <c r="AC1708" s="104" t="s">
        <v>172</v>
      </c>
    </row>
    <row r="1709" spans="1:29" ht="25.5" customHeight="1" x14ac:dyDescent="0.35">
      <c r="A1709" s="188"/>
      <c r="B1709" s="190"/>
      <c r="C1709" s="99" t="str">
        <f>IF(B1709="","",IF(NOT(ISNUMBER(B1709)),"DATA_PC invalida",IF(AND(ISNUMBER(parametros!$C$2),ISNUMBER(parametros!$D$2),B1709&gt;=parametros!$C$2,B1709&lt;=parametros!$D$2),"C0",IF(AND(ISNUMBER(parametros!$C$3),ISNUMBER(parametros!$D$3),B1709&gt;=parametros!$C$3,B1709&lt;=parametros!$D$3),"C1",IF(AND(ISNUMBER(parametros!$C$4),ISNUMBER(parametros!$D$4),B1709&gt;=parametros!$C$4,B1709&lt;=parametros!$D$4),"C2",IF(AND(ISNUMBER(parametros!$C$5),ISNUMBER(parametros!$D$5),B1709&gt;=parametros!$C$5,B1709&lt;=parametros!$D$5),"C3",IF(AND(ISNUMBER(parametros!$C$6),ISNUMBER(parametros!$D$6),B1709&gt;=parametros!$C$6,B1709&lt;=parametros!$D$6),"C4","Fora dos ciclos")))))))</f>
        <v/>
      </c>
      <c r="D1709" s="100"/>
      <c r="E1709" s="78" t="str">
        <f>IF(C1709="","",IFERROR(VLOOKUP(C1709,parametros!$A$11:$E$15,5,0),""))</f>
        <v/>
      </c>
      <c r="F1709" s="79" t="str">
        <f t="shared" si="132"/>
        <v/>
      </c>
      <c r="G1709" s="101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8"/>
      <c r="U1709" s="218" t="str">
        <f t="shared" si="136"/>
        <v/>
      </c>
      <c r="V1709" s="216" t="s">
        <v>47</v>
      </c>
      <c r="W1709" s="102" t="s">
        <v>167</v>
      </c>
      <c r="X1709" s="102" t="s">
        <v>168</v>
      </c>
      <c r="Y1709" s="103" t="s">
        <v>169</v>
      </c>
      <c r="Z1709" s="103" t="s">
        <v>170</v>
      </c>
      <c r="AA1709" s="103" t="s">
        <v>47</v>
      </c>
      <c r="AB1709" s="103" t="s">
        <v>171</v>
      </c>
      <c r="AC1709" s="104" t="s">
        <v>172</v>
      </c>
    </row>
    <row r="1710" spans="1:29" ht="25.5" customHeight="1" x14ac:dyDescent="0.35">
      <c r="A1710" s="188"/>
      <c r="B1710" s="190"/>
      <c r="C1710" s="99" t="str">
        <f>IF(B1710="","",IF(NOT(ISNUMBER(B1710)),"DATA_PC invalida",IF(AND(ISNUMBER(parametros!$C$2),ISNUMBER(parametros!$D$2),B1710&gt;=parametros!$C$2,B1710&lt;=parametros!$D$2),"C0",IF(AND(ISNUMBER(parametros!$C$3),ISNUMBER(parametros!$D$3),B1710&gt;=parametros!$C$3,B1710&lt;=parametros!$D$3),"C1",IF(AND(ISNUMBER(parametros!$C$4),ISNUMBER(parametros!$D$4),B1710&gt;=parametros!$C$4,B1710&lt;=parametros!$D$4),"C2",IF(AND(ISNUMBER(parametros!$C$5),ISNUMBER(parametros!$D$5),B1710&gt;=parametros!$C$5,B1710&lt;=parametros!$D$5),"C3",IF(AND(ISNUMBER(parametros!$C$6),ISNUMBER(parametros!$D$6),B1710&gt;=parametros!$C$6,B1710&lt;=parametros!$D$6),"C4","Fora dos ciclos")))))))</f>
        <v/>
      </c>
      <c r="D1710" s="100"/>
      <c r="E1710" s="78" t="str">
        <f>IF(C1710="","",IFERROR(VLOOKUP(C1710,parametros!$A$11:$E$15,5,0),""))</f>
        <v/>
      </c>
      <c r="F1710" s="79" t="str">
        <f t="shared" si="132"/>
        <v/>
      </c>
      <c r="G1710" s="101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8"/>
      <c r="U1710" s="218" t="str">
        <f t="shared" si="136"/>
        <v/>
      </c>
      <c r="V1710" s="216" t="s">
        <v>47</v>
      </c>
      <c r="W1710" s="102" t="s">
        <v>167</v>
      </c>
      <c r="X1710" s="102" t="s">
        <v>168</v>
      </c>
      <c r="Y1710" s="103" t="s">
        <v>169</v>
      </c>
      <c r="Z1710" s="103" t="s">
        <v>170</v>
      </c>
      <c r="AA1710" s="103" t="s">
        <v>47</v>
      </c>
      <c r="AB1710" s="103" t="s">
        <v>171</v>
      </c>
      <c r="AC1710" s="104" t="s">
        <v>172</v>
      </c>
    </row>
    <row r="1711" spans="1:29" ht="25.5" customHeight="1" x14ac:dyDescent="0.35">
      <c r="A1711" s="188"/>
      <c r="B1711" s="190"/>
      <c r="C1711" s="99" t="str">
        <f>IF(B1711="","",IF(NOT(ISNUMBER(B1711)),"DATA_PC invalida",IF(AND(ISNUMBER(parametros!$C$2),ISNUMBER(parametros!$D$2),B1711&gt;=parametros!$C$2,B1711&lt;=parametros!$D$2),"C0",IF(AND(ISNUMBER(parametros!$C$3),ISNUMBER(parametros!$D$3),B1711&gt;=parametros!$C$3,B1711&lt;=parametros!$D$3),"C1",IF(AND(ISNUMBER(parametros!$C$4),ISNUMBER(parametros!$D$4),B1711&gt;=parametros!$C$4,B1711&lt;=parametros!$D$4),"C2",IF(AND(ISNUMBER(parametros!$C$5),ISNUMBER(parametros!$D$5),B1711&gt;=parametros!$C$5,B1711&lt;=parametros!$D$5),"C3",IF(AND(ISNUMBER(parametros!$C$6),ISNUMBER(parametros!$D$6),B1711&gt;=parametros!$C$6,B1711&lt;=parametros!$D$6),"C4","Fora dos ciclos")))))))</f>
        <v/>
      </c>
      <c r="D1711" s="100"/>
      <c r="E1711" s="78" t="str">
        <f>IF(C1711="","",IFERROR(VLOOKUP(C1711,parametros!$A$11:$E$15,5,0),""))</f>
        <v/>
      </c>
      <c r="F1711" s="79" t="str">
        <f t="shared" si="132"/>
        <v/>
      </c>
      <c r="G1711" s="101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8"/>
      <c r="U1711" s="218" t="str">
        <f t="shared" si="136"/>
        <v/>
      </c>
      <c r="V1711" s="216" t="s">
        <v>47</v>
      </c>
      <c r="W1711" s="102" t="s">
        <v>167</v>
      </c>
      <c r="X1711" s="102" t="s">
        <v>168</v>
      </c>
      <c r="Y1711" s="103" t="s">
        <v>169</v>
      </c>
      <c r="Z1711" s="103" t="s">
        <v>170</v>
      </c>
      <c r="AA1711" s="103" t="s">
        <v>47</v>
      </c>
      <c r="AB1711" s="103" t="s">
        <v>171</v>
      </c>
      <c r="AC1711" s="104" t="s">
        <v>172</v>
      </c>
    </row>
    <row r="1712" spans="1:29" ht="25.5" customHeight="1" x14ac:dyDescent="0.35">
      <c r="A1712" s="188"/>
      <c r="B1712" s="190"/>
      <c r="C1712" s="99" t="str">
        <f>IF(B1712="","",IF(NOT(ISNUMBER(B1712)),"DATA_PC invalida",IF(AND(ISNUMBER(parametros!$C$2),ISNUMBER(parametros!$D$2),B1712&gt;=parametros!$C$2,B1712&lt;=parametros!$D$2),"C0",IF(AND(ISNUMBER(parametros!$C$3),ISNUMBER(parametros!$D$3),B1712&gt;=parametros!$C$3,B1712&lt;=parametros!$D$3),"C1",IF(AND(ISNUMBER(parametros!$C$4),ISNUMBER(parametros!$D$4),B1712&gt;=parametros!$C$4,B1712&lt;=parametros!$D$4),"C2",IF(AND(ISNUMBER(parametros!$C$5),ISNUMBER(parametros!$D$5),B1712&gt;=parametros!$C$5,B1712&lt;=parametros!$D$5),"C3",IF(AND(ISNUMBER(parametros!$C$6),ISNUMBER(parametros!$D$6),B1712&gt;=parametros!$C$6,B1712&lt;=parametros!$D$6),"C4","Fora dos ciclos")))))))</f>
        <v/>
      </c>
      <c r="D1712" s="100"/>
      <c r="E1712" s="78" t="str">
        <f>IF(C1712="","",IFERROR(VLOOKUP(C1712,parametros!$A$11:$E$15,5,0),""))</f>
        <v/>
      </c>
      <c r="F1712" s="79" t="str">
        <f t="shared" si="132"/>
        <v/>
      </c>
      <c r="G1712" s="101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8"/>
      <c r="U1712" s="218" t="str">
        <f t="shared" si="136"/>
        <v/>
      </c>
      <c r="V1712" s="216" t="s">
        <v>47</v>
      </c>
      <c r="W1712" s="102" t="s">
        <v>167</v>
      </c>
      <c r="X1712" s="102" t="s">
        <v>168</v>
      </c>
      <c r="Y1712" s="103" t="s">
        <v>169</v>
      </c>
      <c r="Z1712" s="103" t="s">
        <v>170</v>
      </c>
      <c r="AA1712" s="103" t="s">
        <v>47</v>
      </c>
      <c r="AB1712" s="103" t="s">
        <v>171</v>
      </c>
      <c r="AC1712" s="104" t="s">
        <v>172</v>
      </c>
    </row>
    <row r="1713" spans="1:29" ht="25.5" customHeight="1" x14ac:dyDescent="0.35">
      <c r="A1713" s="188"/>
      <c r="B1713" s="190"/>
      <c r="C1713" s="99" t="str">
        <f>IF(B1713="","",IF(NOT(ISNUMBER(B1713)),"DATA_PC invalida",IF(AND(ISNUMBER(parametros!$C$2),ISNUMBER(parametros!$D$2),B1713&gt;=parametros!$C$2,B1713&lt;=parametros!$D$2),"C0",IF(AND(ISNUMBER(parametros!$C$3),ISNUMBER(parametros!$D$3),B1713&gt;=parametros!$C$3,B1713&lt;=parametros!$D$3),"C1",IF(AND(ISNUMBER(parametros!$C$4),ISNUMBER(parametros!$D$4),B1713&gt;=parametros!$C$4,B1713&lt;=parametros!$D$4),"C2",IF(AND(ISNUMBER(parametros!$C$5),ISNUMBER(parametros!$D$5),B1713&gt;=parametros!$C$5,B1713&lt;=parametros!$D$5),"C3",IF(AND(ISNUMBER(parametros!$C$6),ISNUMBER(parametros!$D$6),B1713&gt;=parametros!$C$6,B1713&lt;=parametros!$D$6),"C4","Fora dos ciclos")))))))</f>
        <v/>
      </c>
      <c r="D1713" s="100"/>
      <c r="E1713" s="78" t="str">
        <f>IF(C1713="","",IFERROR(VLOOKUP(C1713,parametros!$A$11:$E$15,5,0),""))</f>
        <v/>
      </c>
      <c r="F1713" s="79" t="str">
        <f t="shared" si="132"/>
        <v/>
      </c>
      <c r="G1713" s="101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8"/>
      <c r="U1713" s="218" t="str">
        <f t="shared" si="136"/>
        <v/>
      </c>
      <c r="V1713" s="216" t="s">
        <v>47</v>
      </c>
      <c r="W1713" s="102" t="s">
        <v>167</v>
      </c>
      <c r="X1713" s="102" t="s">
        <v>168</v>
      </c>
      <c r="Y1713" s="103" t="s">
        <v>169</v>
      </c>
      <c r="Z1713" s="103" t="s">
        <v>170</v>
      </c>
      <c r="AA1713" s="103" t="s">
        <v>47</v>
      </c>
      <c r="AB1713" s="103" t="s">
        <v>171</v>
      </c>
      <c r="AC1713" s="104" t="s">
        <v>172</v>
      </c>
    </row>
    <row r="1714" spans="1:29" ht="25.5" customHeight="1" x14ac:dyDescent="0.35">
      <c r="A1714" s="188"/>
      <c r="B1714" s="190"/>
      <c r="C1714" s="99" t="str">
        <f>IF(B1714="","",IF(NOT(ISNUMBER(B1714)),"DATA_PC invalida",IF(AND(ISNUMBER(parametros!$C$2),ISNUMBER(parametros!$D$2),B1714&gt;=parametros!$C$2,B1714&lt;=parametros!$D$2),"C0",IF(AND(ISNUMBER(parametros!$C$3),ISNUMBER(parametros!$D$3),B1714&gt;=parametros!$C$3,B1714&lt;=parametros!$D$3),"C1",IF(AND(ISNUMBER(parametros!$C$4),ISNUMBER(parametros!$D$4),B1714&gt;=parametros!$C$4,B1714&lt;=parametros!$D$4),"C2",IF(AND(ISNUMBER(parametros!$C$5),ISNUMBER(parametros!$D$5),B1714&gt;=parametros!$C$5,B1714&lt;=parametros!$D$5),"C3",IF(AND(ISNUMBER(parametros!$C$6),ISNUMBER(parametros!$D$6),B1714&gt;=parametros!$C$6,B1714&lt;=parametros!$D$6),"C4","Fora dos ciclos")))))))</f>
        <v/>
      </c>
      <c r="D1714" s="100"/>
      <c r="E1714" s="78" t="str">
        <f>IF(C1714="","",IFERROR(VLOOKUP(C1714,parametros!$A$11:$E$15,5,0),""))</f>
        <v/>
      </c>
      <c r="F1714" s="79" t="str">
        <f t="shared" si="132"/>
        <v/>
      </c>
      <c r="G1714" s="101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8"/>
      <c r="U1714" s="218" t="str">
        <f t="shared" si="136"/>
        <v/>
      </c>
      <c r="V1714" s="216" t="s">
        <v>47</v>
      </c>
      <c r="W1714" s="102" t="s">
        <v>167</v>
      </c>
      <c r="X1714" s="102" t="s">
        <v>168</v>
      </c>
      <c r="Y1714" s="103" t="s">
        <v>169</v>
      </c>
      <c r="Z1714" s="103" t="s">
        <v>170</v>
      </c>
      <c r="AA1714" s="103" t="s">
        <v>47</v>
      </c>
      <c r="AB1714" s="103" t="s">
        <v>171</v>
      </c>
      <c r="AC1714" s="104" t="s">
        <v>172</v>
      </c>
    </row>
    <row r="1715" spans="1:29" ht="25.5" customHeight="1" x14ac:dyDescent="0.35">
      <c r="A1715" s="188"/>
      <c r="B1715" s="190"/>
      <c r="C1715" s="99" t="str">
        <f>IF(B1715="","",IF(NOT(ISNUMBER(B1715)),"DATA_PC invalida",IF(AND(ISNUMBER(parametros!$C$2),ISNUMBER(parametros!$D$2),B1715&gt;=parametros!$C$2,B1715&lt;=parametros!$D$2),"C0",IF(AND(ISNUMBER(parametros!$C$3),ISNUMBER(parametros!$D$3),B1715&gt;=parametros!$C$3,B1715&lt;=parametros!$D$3),"C1",IF(AND(ISNUMBER(parametros!$C$4),ISNUMBER(parametros!$D$4),B1715&gt;=parametros!$C$4,B1715&lt;=parametros!$D$4),"C2",IF(AND(ISNUMBER(parametros!$C$5),ISNUMBER(parametros!$D$5),B1715&gt;=parametros!$C$5,B1715&lt;=parametros!$D$5),"C3",IF(AND(ISNUMBER(parametros!$C$6),ISNUMBER(parametros!$D$6),B1715&gt;=parametros!$C$6,B1715&lt;=parametros!$D$6),"C4","Fora dos ciclos")))))))</f>
        <v/>
      </c>
      <c r="D1715" s="100"/>
      <c r="E1715" s="78" t="str">
        <f>IF(C1715="","",IFERROR(VLOOKUP(C1715,parametros!$A$11:$E$15,5,0),""))</f>
        <v/>
      </c>
      <c r="F1715" s="79" t="str">
        <f t="shared" si="132"/>
        <v/>
      </c>
      <c r="G1715" s="101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8"/>
      <c r="U1715" s="218" t="str">
        <f t="shared" si="136"/>
        <v/>
      </c>
      <c r="V1715" s="216" t="s">
        <v>47</v>
      </c>
      <c r="W1715" s="102" t="s">
        <v>167</v>
      </c>
      <c r="X1715" s="102" t="s">
        <v>168</v>
      </c>
      <c r="Y1715" s="103" t="s">
        <v>169</v>
      </c>
      <c r="Z1715" s="103" t="s">
        <v>170</v>
      </c>
      <c r="AA1715" s="103" t="s">
        <v>47</v>
      </c>
      <c r="AB1715" s="103" t="s">
        <v>171</v>
      </c>
      <c r="AC1715" s="104" t="s">
        <v>172</v>
      </c>
    </row>
    <row r="1716" spans="1:29" ht="25.5" customHeight="1" x14ac:dyDescent="0.35">
      <c r="A1716" s="188"/>
      <c r="B1716" s="190"/>
      <c r="C1716" s="99" t="str">
        <f>IF(B1716="","",IF(NOT(ISNUMBER(B1716)),"DATA_PC invalida",IF(AND(ISNUMBER(parametros!$C$2),ISNUMBER(parametros!$D$2),B1716&gt;=parametros!$C$2,B1716&lt;=parametros!$D$2),"C0",IF(AND(ISNUMBER(parametros!$C$3),ISNUMBER(parametros!$D$3),B1716&gt;=parametros!$C$3,B1716&lt;=parametros!$D$3),"C1",IF(AND(ISNUMBER(parametros!$C$4),ISNUMBER(parametros!$D$4),B1716&gt;=parametros!$C$4,B1716&lt;=parametros!$D$4),"C2",IF(AND(ISNUMBER(parametros!$C$5),ISNUMBER(parametros!$D$5),B1716&gt;=parametros!$C$5,B1716&lt;=parametros!$D$5),"C3",IF(AND(ISNUMBER(parametros!$C$6),ISNUMBER(parametros!$D$6),B1716&gt;=parametros!$C$6,B1716&lt;=parametros!$D$6),"C4","Fora dos ciclos")))))))</f>
        <v/>
      </c>
      <c r="D1716" s="100"/>
      <c r="E1716" s="78" t="str">
        <f>IF(C1716="","",IFERROR(VLOOKUP(C1716,parametros!$A$11:$E$15,5,0),""))</f>
        <v/>
      </c>
      <c r="F1716" s="79" t="str">
        <f t="shared" si="132"/>
        <v/>
      </c>
      <c r="G1716" s="101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8"/>
      <c r="U1716" s="218" t="str">
        <f t="shared" si="136"/>
        <v/>
      </c>
      <c r="V1716" s="216" t="s">
        <v>47</v>
      </c>
      <c r="W1716" s="102" t="s">
        <v>167</v>
      </c>
      <c r="X1716" s="102" t="s">
        <v>168</v>
      </c>
      <c r="Y1716" s="103" t="s">
        <v>169</v>
      </c>
      <c r="Z1716" s="103" t="s">
        <v>170</v>
      </c>
      <c r="AA1716" s="103" t="s">
        <v>47</v>
      </c>
      <c r="AB1716" s="103" t="s">
        <v>171</v>
      </c>
      <c r="AC1716" s="104" t="s">
        <v>172</v>
      </c>
    </row>
    <row r="1717" spans="1:29" ht="25.5" customHeight="1" x14ac:dyDescent="0.35">
      <c r="A1717" s="188"/>
      <c r="B1717" s="190"/>
      <c r="C1717" s="99" t="str">
        <f>IF(B1717="","",IF(NOT(ISNUMBER(B1717)),"DATA_PC invalida",IF(AND(ISNUMBER(parametros!$C$2),ISNUMBER(parametros!$D$2),B1717&gt;=parametros!$C$2,B1717&lt;=parametros!$D$2),"C0",IF(AND(ISNUMBER(parametros!$C$3),ISNUMBER(parametros!$D$3),B1717&gt;=parametros!$C$3,B1717&lt;=parametros!$D$3),"C1",IF(AND(ISNUMBER(parametros!$C$4),ISNUMBER(parametros!$D$4),B1717&gt;=parametros!$C$4,B1717&lt;=parametros!$D$4),"C2",IF(AND(ISNUMBER(parametros!$C$5),ISNUMBER(parametros!$D$5),B1717&gt;=parametros!$C$5,B1717&lt;=parametros!$D$5),"C3",IF(AND(ISNUMBER(parametros!$C$6),ISNUMBER(parametros!$D$6),B1717&gt;=parametros!$C$6,B1717&lt;=parametros!$D$6),"C4","Fora dos ciclos")))))))</f>
        <v/>
      </c>
      <c r="D1717" s="100"/>
      <c r="E1717" s="78" t="str">
        <f>IF(C1717="","",IFERROR(VLOOKUP(C1717,parametros!$A$11:$E$15,5,0),""))</f>
        <v/>
      </c>
      <c r="F1717" s="79" t="str">
        <f t="shared" si="132"/>
        <v/>
      </c>
      <c r="G1717" s="101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8"/>
      <c r="U1717" s="218" t="str">
        <f t="shared" si="136"/>
        <v/>
      </c>
      <c r="V1717" s="216" t="s">
        <v>47</v>
      </c>
      <c r="W1717" s="102" t="s">
        <v>167</v>
      </c>
      <c r="X1717" s="102" t="s">
        <v>168</v>
      </c>
      <c r="Y1717" s="103" t="s">
        <v>169</v>
      </c>
      <c r="Z1717" s="103" t="s">
        <v>170</v>
      </c>
      <c r="AA1717" s="103" t="s">
        <v>47</v>
      </c>
      <c r="AB1717" s="103" t="s">
        <v>171</v>
      </c>
      <c r="AC1717" s="104" t="s">
        <v>172</v>
      </c>
    </row>
    <row r="1718" spans="1:29" ht="25.5" customHeight="1" x14ac:dyDescent="0.35">
      <c r="A1718" s="188"/>
      <c r="B1718" s="190"/>
      <c r="C1718" s="99" t="str">
        <f>IF(B1718="","",IF(NOT(ISNUMBER(B1718)),"DATA_PC invalida",IF(AND(ISNUMBER(parametros!$C$2),ISNUMBER(parametros!$D$2),B1718&gt;=parametros!$C$2,B1718&lt;=parametros!$D$2),"C0",IF(AND(ISNUMBER(parametros!$C$3),ISNUMBER(parametros!$D$3),B1718&gt;=parametros!$C$3,B1718&lt;=parametros!$D$3),"C1",IF(AND(ISNUMBER(parametros!$C$4),ISNUMBER(parametros!$D$4),B1718&gt;=parametros!$C$4,B1718&lt;=parametros!$D$4),"C2",IF(AND(ISNUMBER(parametros!$C$5),ISNUMBER(parametros!$D$5),B1718&gt;=parametros!$C$5,B1718&lt;=parametros!$D$5),"C3",IF(AND(ISNUMBER(parametros!$C$6),ISNUMBER(parametros!$D$6),B1718&gt;=parametros!$C$6,B1718&lt;=parametros!$D$6),"C4","Fora dos ciclos")))))))</f>
        <v/>
      </c>
      <c r="D1718" s="100"/>
      <c r="E1718" s="78" t="str">
        <f>IF(C1718="","",IFERROR(VLOOKUP(C1718,parametros!$A$11:$E$15,5,0),""))</f>
        <v/>
      </c>
      <c r="F1718" s="79" t="str">
        <f t="shared" si="132"/>
        <v/>
      </c>
      <c r="G1718" s="101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8"/>
      <c r="U1718" s="218" t="str">
        <f t="shared" si="136"/>
        <v/>
      </c>
      <c r="V1718" s="216" t="s">
        <v>47</v>
      </c>
      <c r="W1718" s="102" t="s">
        <v>167</v>
      </c>
      <c r="X1718" s="102" t="s">
        <v>168</v>
      </c>
      <c r="Y1718" s="103" t="s">
        <v>169</v>
      </c>
      <c r="Z1718" s="103" t="s">
        <v>170</v>
      </c>
      <c r="AA1718" s="103" t="s">
        <v>47</v>
      </c>
      <c r="AB1718" s="103" t="s">
        <v>171</v>
      </c>
      <c r="AC1718" s="104" t="s">
        <v>172</v>
      </c>
    </row>
    <row r="1719" spans="1:29" ht="25.5" customHeight="1" x14ac:dyDescent="0.35">
      <c r="A1719" s="188"/>
      <c r="B1719" s="190"/>
      <c r="C1719" s="99" t="str">
        <f>IF(B1719="","",IF(NOT(ISNUMBER(B1719)),"DATA_PC invalida",IF(AND(ISNUMBER(parametros!$C$2),ISNUMBER(parametros!$D$2),B1719&gt;=parametros!$C$2,B1719&lt;=parametros!$D$2),"C0",IF(AND(ISNUMBER(parametros!$C$3),ISNUMBER(parametros!$D$3),B1719&gt;=parametros!$C$3,B1719&lt;=parametros!$D$3),"C1",IF(AND(ISNUMBER(parametros!$C$4),ISNUMBER(parametros!$D$4),B1719&gt;=parametros!$C$4,B1719&lt;=parametros!$D$4),"C2",IF(AND(ISNUMBER(parametros!$C$5),ISNUMBER(parametros!$D$5),B1719&gt;=parametros!$C$5,B1719&lt;=parametros!$D$5),"C3",IF(AND(ISNUMBER(parametros!$C$6),ISNUMBER(parametros!$D$6),B1719&gt;=parametros!$C$6,B1719&lt;=parametros!$D$6),"C4","Fora dos ciclos")))))))</f>
        <v/>
      </c>
      <c r="D1719" s="100"/>
      <c r="E1719" s="78" t="str">
        <f>IF(C1719="","",IFERROR(VLOOKUP(C1719,parametros!$A$11:$E$15,5,0),""))</f>
        <v/>
      </c>
      <c r="F1719" s="79" t="str">
        <f t="shared" si="132"/>
        <v/>
      </c>
      <c r="G1719" s="101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8"/>
      <c r="U1719" s="218" t="str">
        <f t="shared" si="136"/>
        <v/>
      </c>
      <c r="V1719" s="216" t="s">
        <v>47</v>
      </c>
      <c r="W1719" s="102" t="s">
        <v>167</v>
      </c>
      <c r="X1719" s="102" t="s">
        <v>168</v>
      </c>
      <c r="Y1719" s="103" t="s">
        <v>169</v>
      </c>
      <c r="Z1719" s="103" t="s">
        <v>170</v>
      </c>
      <c r="AA1719" s="103" t="s">
        <v>47</v>
      </c>
      <c r="AB1719" s="103" t="s">
        <v>171</v>
      </c>
      <c r="AC1719" s="104" t="s">
        <v>172</v>
      </c>
    </row>
    <row r="1720" spans="1:29" ht="25.5" customHeight="1" x14ac:dyDescent="0.35">
      <c r="A1720" s="188"/>
      <c r="B1720" s="190"/>
      <c r="C1720" s="99" t="str">
        <f>IF(B1720="","",IF(NOT(ISNUMBER(B1720)),"DATA_PC invalida",IF(AND(ISNUMBER(parametros!$C$2),ISNUMBER(parametros!$D$2),B1720&gt;=parametros!$C$2,B1720&lt;=parametros!$D$2),"C0",IF(AND(ISNUMBER(parametros!$C$3),ISNUMBER(parametros!$D$3),B1720&gt;=parametros!$C$3,B1720&lt;=parametros!$D$3),"C1",IF(AND(ISNUMBER(parametros!$C$4),ISNUMBER(parametros!$D$4),B1720&gt;=parametros!$C$4,B1720&lt;=parametros!$D$4),"C2",IF(AND(ISNUMBER(parametros!$C$5),ISNUMBER(parametros!$D$5),B1720&gt;=parametros!$C$5,B1720&lt;=parametros!$D$5),"C3",IF(AND(ISNUMBER(parametros!$C$6),ISNUMBER(parametros!$D$6),B1720&gt;=parametros!$C$6,B1720&lt;=parametros!$D$6),"C4","Fora dos ciclos")))))))</f>
        <v/>
      </c>
      <c r="D1720" s="100"/>
      <c r="E1720" s="78" t="str">
        <f>IF(C1720="","",IFERROR(VLOOKUP(C1720,parametros!$A$11:$E$15,5,0),""))</f>
        <v/>
      </c>
      <c r="F1720" s="79" t="str">
        <f t="shared" si="132"/>
        <v/>
      </c>
      <c r="G1720" s="101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8"/>
      <c r="U1720" s="218" t="str">
        <f t="shared" si="136"/>
        <v/>
      </c>
      <c r="V1720" s="216" t="s">
        <v>47</v>
      </c>
      <c r="W1720" s="102" t="s">
        <v>167</v>
      </c>
      <c r="X1720" s="102" t="s">
        <v>168</v>
      </c>
      <c r="Y1720" s="103" t="s">
        <v>169</v>
      </c>
      <c r="Z1720" s="103" t="s">
        <v>170</v>
      </c>
      <c r="AA1720" s="103" t="s">
        <v>47</v>
      </c>
      <c r="AB1720" s="103" t="s">
        <v>171</v>
      </c>
      <c r="AC1720" s="104" t="s">
        <v>172</v>
      </c>
    </row>
    <row r="1721" spans="1:29" ht="25.5" customHeight="1" x14ac:dyDescent="0.35">
      <c r="A1721" s="188"/>
      <c r="B1721" s="190"/>
      <c r="C1721" s="99" t="str">
        <f>IF(B1721="","",IF(NOT(ISNUMBER(B1721)),"DATA_PC invalida",IF(AND(ISNUMBER(parametros!$C$2),ISNUMBER(parametros!$D$2),B1721&gt;=parametros!$C$2,B1721&lt;=parametros!$D$2),"C0",IF(AND(ISNUMBER(parametros!$C$3),ISNUMBER(parametros!$D$3),B1721&gt;=parametros!$C$3,B1721&lt;=parametros!$D$3),"C1",IF(AND(ISNUMBER(parametros!$C$4),ISNUMBER(parametros!$D$4),B1721&gt;=parametros!$C$4,B1721&lt;=parametros!$D$4),"C2",IF(AND(ISNUMBER(parametros!$C$5),ISNUMBER(parametros!$D$5),B1721&gt;=parametros!$C$5,B1721&lt;=parametros!$D$5),"C3",IF(AND(ISNUMBER(parametros!$C$6),ISNUMBER(parametros!$D$6),B1721&gt;=parametros!$C$6,B1721&lt;=parametros!$D$6),"C4","Fora dos ciclos")))))))</f>
        <v/>
      </c>
      <c r="D1721" s="100"/>
      <c r="E1721" s="78" t="str">
        <f>IF(C1721="","",IFERROR(VLOOKUP(C1721,parametros!$A$11:$E$15,5,0),""))</f>
        <v/>
      </c>
      <c r="F1721" s="79" t="str">
        <f t="shared" si="132"/>
        <v/>
      </c>
      <c r="G1721" s="101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8"/>
      <c r="U1721" s="218" t="str">
        <f t="shared" si="136"/>
        <v/>
      </c>
      <c r="V1721" s="216" t="s">
        <v>47</v>
      </c>
      <c r="W1721" s="102" t="s">
        <v>167</v>
      </c>
      <c r="X1721" s="102" t="s">
        <v>168</v>
      </c>
      <c r="Y1721" s="103" t="s">
        <v>169</v>
      </c>
      <c r="Z1721" s="103" t="s">
        <v>170</v>
      </c>
      <c r="AA1721" s="103" t="s">
        <v>47</v>
      </c>
      <c r="AB1721" s="103" t="s">
        <v>171</v>
      </c>
      <c r="AC1721" s="104" t="s">
        <v>172</v>
      </c>
    </row>
    <row r="1722" spans="1:29" ht="25.5" customHeight="1" x14ac:dyDescent="0.35">
      <c r="A1722" s="188"/>
      <c r="B1722" s="190"/>
      <c r="C1722" s="99" t="str">
        <f>IF(B1722="","",IF(NOT(ISNUMBER(B1722)),"DATA_PC invalida",IF(AND(ISNUMBER(parametros!$C$2),ISNUMBER(parametros!$D$2),B1722&gt;=parametros!$C$2,B1722&lt;=parametros!$D$2),"C0",IF(AND(ISNUMBER(parametros!$C$3),ISNUMBER(parametros!$D$3),B1722&gt;=parametros!$C$3,B1722&lt;=parametros!$D$3),"C1",IF(AND(ISNUMBER(parametros!$C$4),ISNUMBER(parametros!$D$4),B1722&gt;=parametros!$C$4,B1722&lt;=parametros!$D$4),"C2",IF(AND(ISNUMBER(parametros!$C$5),ISNUMBER(parametros!$D$5),B1722&gt;=parametros!$C$5,B1722&lt;=parametros!$D$5),"C3",IF(AND(ISNUMBER(parametros!$C$6),ISNUMBER(parametros!$D$6),B1722&gt;=parametros!$C$6,B1722&lt;=parametros!$D$6),"C4","Fora dos ciclos")))))))</f>
        <v/>
      </c>
      <c r="D1722" s="100"/>
      <c r="E1722" s="78" t="str">
        <f>IF(C1722="","",IFERROR(VLOOKUP(C1722,parametros!$A$11:$E$15,5,0),""))</f>
        <v/>
      </c>
      <c r="F1722" s="79" t="str">
        <f t="shared" si="132"/>
        <v/>
      </c>
      <c r="G1722" s="101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8"/>
      <c r="U1722" s="218" t="str">
        <f t="shared" si="136"/>
        <v/>
      </c>
      <c r="V1722" s="216" t="s">
        <v>47</v>
      </c>
      <c r="W1722" s="102" t="s">
        <v>167</v>
      </c>
      <c r="X1722" s="102" t="s">
        <v>168</v>
      </c>
      <c r="Y1722" s="103" t="s">
        <v>169</v>
      </c>
      <c r="Z1722" s="103" t="s">
        <v>170</v>
      </c>
      <c r="AA1722" s="103" t="s">
        <v>47</v>
      </c>
      <c r="AB1722" s="103" t="s">
        <v>171</v>
      </c>
      <c r="AC1722" s="104" t="s">
        <v>172</v>
      </c>
    </row>
    <row r="1723" spans="1:29" ht="25.5" customHeight="1" x14ac:dyDescent="0.35">
      <c r="A1723" s="188"/>
      <c r="B1723" s="190"/>
      <c r="C1723" s="99" t="str">
        <f>IF(B1723="","",IF(NOT(ISNUMBER(B1723)),"DATA_PC invalida",IF(AND(ISNUMBER(parametros!$C$2),ISNUMBER(parametros!$D$2),B1723&gt;=parametros!$C$2,B1723&lt;=parametros!$D$2),"C0",IF(AND(ISNUMBER(parametros!$C$3),ISNUMBER(parametros!$D$3),B1723&gt;=parametros!$C$3,B1723&lt;=parametros!$D$3),"C1",IF(AND(ISNUMBER(parametros!$C$4),ISNUMBER(parametros!$D$4),B1723&gt;=parametros!$C$4,B1723&lt;=parametros!$D$4),"C2",IF(AND(ISNUMBER(parametros!$C$5),ISNUMBER(parametros!$D$5),B1723&gt;=parametros!$C$5,B1723&lt;=parametros!$D$5),"C3",IF(AND(ISNUMBER(parametros!$C$6),ISNUMBER(parametros!$D$6),B1723&gt;=parametros!$C$6,B1723&lt;=parametros!$D$6),"C4","Fora dos ciclos")))))))</f>
        <v/>
      </c>
      <c r="D1723" s="100"/>
      <c r="E1723" s="78" t="str">
        <f>IF(C1723="","",IFERROR(VLOOKUP(C1723,parametros!$A$11:$E$15,5,0),""))</f>
        <v/>
      </c>
      <c r="F1723" s="79" t="str">
        <f t="shared" si="132"/>
        <v/>
      </c>
      <c r="G1723" s="101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8"/>
      <c r="U1723" s="218" t="str">
        <f t="shared" si="136"/>
        <v/>
      </c>
      <c r="V1723" s="216" t="s">
        <v>47</v>
      </c>
      <c r="W1723" s="102" t="s">
        <v>167</v>
      </c>
      <c r="X1723" s="102" t="s">
        <v>168</v>
      </c>
      <c r="Y1723" s="103" t="s">
        <v>169</v>
      </c>
      <c r="Z1723" s="103" t="s">
        <v>170</v>
      </c>
      <c r="AA1723" s="103" t="s">
        <v>47</v>
      </c>
      <c r="AB1723" s="103" t="s">
        <v>171</v>
      </c>
      <c r="AC1723" s="104" t="s">
        <v>172</v>
      </c>
    </row>
    <row r="1724" spans="1:29" ht="25.5" customHeight="1" x14ac:dyDescent="0.35">
      <c r="A1724" s="188"/>
      <c r="B1724" s="190"/>
      <c r="C1724" s="99" t="str">
        <f>IF(B1724="","",IF(NOT(ISNUMBER(B1724)),"DATA_PC invalida",IF(AND(ISNUMBER(parametros!$C$2),ISNUMBER(parametros!$D$2),B1724&gt;=parametros!$C$2,B1724&lt;=parametros!$D$2),"C0",IF(AND(ISNUMBER(parametros!$C$3),ISNUMBER(parametros!$D$3),B1724&gt;=parametros!$C$3,B1724&lt;=parametros!$D$3),"C1",IF(AND(ISNUMBER(parametros!$C$4),ISNUMBER(parametros!$D$4),B1724&gt;=parametros!$C$4,B1724&lt;=parametros!$D$4),"C2",IF(AND(ISNUMBER(parametros!$C$5),ISNUMBER(parametros!$D$5),B1724&gt;=parametros!$C$5,B1724&lt;=parametros!$D$5),"C3",IF(AND(ISNUMBER(parametros!$C$6),ISNUMBER(parametros!$D$6),B1724&gt;=parametros!$C$6,B1724&lt;=parametros!$D$6),"C4","Fora dos ciclos")))))))</f>
        <v/>
      </c>
      <c r="D1724" s="100"/>
      <c r="E1724" s="78" t="str">
        <f>IF(C1724="","",IFERROR(VLOOKUP(C1724,parametros!$A$11:$E$15,5,0),""))</f>
        <v/>
      </c>
      <c r="F1724" s="79" t="str">
        <f t="shared" si="132"/>
        <v/>
      </c>
      <c r="G1724" s="101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8"/>
      <c r="U1724" s="218" t="str">
        <f t="shared" si="136"/>
        <v/>
      </c>
      <c r="V1724" s="216" t="s">
        <v>47</v>
      </c>
      <c r="W1724" s="102" t="s">
        <v>167</v>
      </c>
      <c r="X1724" s="102" t="s">
        <v>168</v>
      </c>
      <c r="Y1724" s="103" t="s">
        <v>169</v>
      </c>
      <c r="Z1724" s="103" t="s">
        <v>170</v>
      </c>
      <c r="AA1724" s="103" t="s">
        <v>47</v>
      </c>
      <c r="AB1724" s="103" t="s">
        <v>171</v>
      </c>
      <c r="AC1724" s="104" t="s">
        <v>172</v>
      </c>
    </row>
    <row r="1725" spans="1:29" ht="25.5" customHeight="1" x14ac:dyDescent="0.35">
      <c r="A1725" s="188"/>
      <c r="B1725" s="190"/>
      <c r="C1725" s="99" t="str">
        <f>IF(B1725="","",IF(NOT(ISNUMBER(B1725)),"DATA_PC invalida",IF(AND(ISNUMBER(parametros!$C$2),ISNUMBER(parametros!$D$2),B1725&gt;=parametros!$C$2,B1725&lt;=parametros!$D$2),"C0",IF(AND(ISNUMBER(parametros!$C$3),ISNUMBER(parametros!$D$3),B1725&gt;=parametros!$C$3,B1725&lt;=parametros!$D$3),"C1",IF(AND(ISNUMBER(parametros!$C$4),ISNUMBER(parametros!$D$4),B1725&gt;=parametros!$C$4,B1725&lt;=parametros!$D$4),"C2",IF(AND(ISNUMBER(parametros!$C$5),ISNUMBER(parametros!$D$5),B1725&gt;=parametros!$C$5,B1725&lt;=parametros!$D$5),"C3",IF(AND(ISNUMBER(parametros!$C$6),ISNUMBER(parametros!$D$6),B1725&gt;=parametros!$C$6,B1725&lt;=parametros!$D$6),"C4","Fora dos ciclos")))))))</f>
        <v/>
      </c>
      <c r="D1725" s="100"/>
      <c r="E1725" s="78" t="str">
        <f>IF(C1725="","",IFERROR(VLOOKUP(C1725,parametros!$A$11:$E$15,5,0),""))</f>
        <v/>
      </c>
      <c r="F1725" s="79" t="str">
        <f t="shared" si="132"/>
        <v/>
      </c>
      <c r="G1725" s="101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8"/>
      <c r="U1725" s="218" t="str">
        <f t="shared" si="136"/>
        <v/>
      </c>
      <c r="V1725" s="216" t="s">
        <v>47</v>
      </c>
      <c r="W1725" s="102" t="s">
        <v>167</v>
      </c>
      <c r="X1725" s="102" t="s">
        <v>168</v>
      </c>
      <c r="Y1725" s="103" t="s">
        <v>169</v>
      </c>
      <c r="Z1725" s="103" t="s">
        <v>170</v>
      </c>
      <c r="AA1725" s="103" t="s">
        <v>47</v>
      </c>
      <c r="AB1725" s="103" t="s">
        <v>171</v>
      </c>
      <c r="AC1725" s="104" t="s">
        <v>172</v>
      </c>
    </row>
    <row r="1726" spans="1:29" ht="25.5" customHeight="1" x14ac:dyDescent="0.35">
      <c r="A1726" s="188"/>
      <c r="B1726" s="190"/>
      <c r="C1726" s="99" t="str">
        <f>IF(B1726="","",IF(NOT(ISNUMBER(B1726)),"DATA_PC invalida",IF(AND(ISNUMBER(parametros!$C$2),ISNUMBER(parametros!$D$2),B1726&gt;=parametros!$C$2,B1726&lt;=parametros!$D$2),"C0",IF(AND(ISNUMBER(parametros!$C$3),ISNUMBER(parametros!$D$3),B1726&gt;=parametros!$C$3,B1726&lt;=parametros!$D$3),"C1",IF(AND(ISNUMBER(parametros!$C$4),ISNUMBER(parametros!$D$4),B1726&gt;=parametros!$C$4,B1726&lt;=parametros!$D$4),"C2",IF(AND(ISNUMBER(parametros!$C$5),ISNUMBER(parametros!$D$5),B1726&gt;=parametros!$C$5,B1726&lt;=parametros!$D$5),"C3",IF(AND(ISNUMBER(parametros!$C$6),ISNUMBER(parametros!$D$6),B1726&gt;=parametros!$C$6,B1726&lt;=parametros!$D$6),"C4","Fora dos ciclos")))))))</f>
        <v/>
      </c>
      <c r="D1726" s="100"/>
      <c r="E1726" s="78" t="str">
        <f>IF(C1726="","",IFERROR(VLOOKUP(C1726,parametros!$A$11:$E$15,5,0),""))</f>
        <v/>
      </c>
      <c r="F1726" s="79" t="str">
        <f t="shared" si="132"/>
        <v/>
      </c>
      <c r="G1726" s="101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8"/>
      <c r="U1726" s="218" t="str">
        <f t="shared" si="136"/>
        <v/>
      </c>
      <c r="V1726" s="216" t="s">
        <v>47</v>
      </c>
      <c r="W1726" s="102" t="s">
        <v>167</v>
      </c>
      <c r="X1726" s="102" t="s">
        <v>168</v>
      </c>
      <c r="Y1726" s="103" t="s">
        <v>169</v>
      </c>
      <c r="Z1726" s="103" t="s">
        <v>170</v>
      </c>
      <c r="AA1726" s="103" t="s">
        <v>47</v>
      </c>
      <c r="AB1726" s="103" t="s">
        <v>171</v>
      </c>
      <c r="AC1726" s="104" t="s">
        <v>172</v>
      </c>
    </row>
    <row r="1727" spans="1:29" ht="25.5" customHeight="1" x14ac:dyDescent="0.35">
      <c r="A1727" s="188"/>
      <c r="B1727" s="190"/>
      <c r="C1727" s="99" t="str">
        <f>IF(B1727="","",IF(NOT(ISNUMBER(B1727)),"DATA_PC invalida",IF(AND(ISNUMBER(parametros!$C$2),ISNUMBER(parametros!$D$2),B1727&gt;=parametros!$C$2,B1727&lt;=parametros!$D$2),"C0",IF(AND(ISNUMBER(parametros!$C$3),ISNUMBER(parametros!$D$3),B1727&gt;=parametros!$C$3,B1727&lt;=parametros!$D$3),"C1",IF(AND(ISNUMBER(parametros!$C$4),ISNUMBER(parametros!$D$4),B1727&gt;=parametros!$C$4,B1727&lt;=parametros!$D$4),"C2",IF(AND(ISNUMBER(parametros!$C$5),ISNUMBER(parametros!$D$5),B1727&gt;=parametros!$C$5,B1727&lt;=parametros!$D$5),"C3",IF(AND(ISNUMBER(parametros!$C$6),ISNUMBER(parametros!$D$6),B1727&gt;=parametros!$C$6,B1727&lt;=parametros!$D$6),"C4","Fora dos ciclos")))))))</f>
        <v/>
      </c>
      <c r="D1727" s="100"/>
      <c r="E1727" s="78" t="str">
        <f>IF(C1727="","",IFERROR(VLOOKUP(C1727,parametros!$A$11:$E$15,5,0),""))</f>
        <v/>
      </c>
      <c r="F1727" s="79" t="str">
        <f t="shared" si="132"/>
        <v/>
      </c>
      <c r="G1727" s="101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8"/>
      <c r="U1727" s="218" t="str">
        <f t="shared" si="136"/>
        <v/>
      </c>
      <c r="V1727" s="216" t="s">
        <v>47</v>
      </c>
      <c r="W1727" s="102" t="s">
        <v>167</v>
      </c>
      <c r="X1727" s="102" t="s">
        <v>168</v>
      </c>
      <c r="Y1727" s="103" t="s">
        <v>169</v>
      </c>
      <c r="Z1727" s="103" t="s">
        <v>170</v>
      </c>
      <c r="AA1727" s="103" t="s">
        <v>47</v>
      </c>
      <c r="AB1727" s="103" t="s">
        <v>171</v>
      </c>
      <c r="AC1727" s="104" t="s">
        <v>172</v>
      </c>
    </row>
    <row r="1728" spans="1:29" ht="25.5" customHeight="1" x14ac:dyDescent="0.35">
      <c r="A1728" s="188"/>
      <c r="B1728" s="190"/>
      <c r="C1728" s="99" t="str">
        <f>IF(B1728="","",IF(NOT(ISNUMBER(B1728)),"DATA_PC invalida",IF(AND(ISNUMBER(parametros!$C$2),ISNUMBER(parametros!$D$2),B1728&gt;=parametros!$C$2,B1728&lt;=parametros!$D$2),"C0",IF(AND(ISNUMBER(parametros!$C$3),ISNUMBER(parametros!$D$3),B1728&gt;=parametros!$C$3,B1728&lt;=parametros!$D$3),"C1",IF(AND(ISNUMBER(parametros!$C$4),ISNUMBER(parametros!$D$4),B1728&gt;=parametros!$C$4,B1728&lt;=parametros!$D$4),"C2",IF(AND(ISNUMBER(parametros!$C$5),ISNUMBER(parametros!$D$5),B1728&gt;=parametros!$C$5,B1728&lt;=parametros!$D$5),"C3",IF(AND(ISNUMBER(parametros!$C$6),ISNUMBER(parametros!$D$6),B1728&gt;=parametros!$C$6,B1728&lt;=parametros!$D$6),"C4","Fora dos ciclos")))))))</f>
        <v/>
      </c>
      <c r="D1728" s="100"/>
      <c r="E1728" s="78" t="str">
        <f>IF(C1728="","",IFERROR(VLOOKUP(C1728,parametros!$A$11:$E$15,5,0),""))</f>
        <v/>
      </c>
      <c r="F1728" s="79" t="str">
        <f t="shared" si="132"/>
        <v/>
      </c>
      <c r="G1728" s="101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8"/>
      <c r="U1728" s="218" t="str">
        <f t="shared" si="136"/>
        <v/>
      </c>
      <c r="V1728" s="216" t="s">
        <v>47</v>
      </c>
      <c r="W1728" s="102" t="s">
        <v>167</v>
      </c>
      <c r="X1728" s="102" t="s">
        <v>168</v>
      </c>
      <c r="Y1728" s="103" t="s">
        <v>169</v>
      </c>
      <c r="Z1728" s="103" t="s">
        <v>170</v>
      </c>
      <c r="AA1728" s="103" t="s">
        <v>47</v>
      </c>
      <c r="AB1728" s="103" t="s">
        <v>171</v>
      </c>
      <c r="AC1728" s="104" t="s">
        <v>172</v>
      </c>
    </row>
    <row r="1729" spans="1:29" ht="25.5" customHeight="1" x14ac:dyDescent="0.35">
      <c r="A1729" s="188"/>
      <c r="B1729" s="190"/>
      <c r="C1729" s="99" t="str">
        <f>IF(B1729="","",IF(NOT(ISNUMBER(B1729)),"DATA_PC invalida",IF(AND(ISNUMBER(parametros!$C$2),ISNUMBER(parametros!$D$2),B1729&gt;=parametros!$C$2,B1729&lt;=parametros!$D$2),"C0",IF(AND(ISNUMBER(parametros!$C$3),ISNUMBER(parametros!$D$3),B1729&gt;=parametros!$C$3,B1729&lt;=parametros!$D$3),"C1",IF(AND(ISNUMBER(parametros!$C$4),ISNUMBER(parametros!$D$4),B1729&gt;=parametros!$C$4,B1729&lt;=parametros!$D$4),"C2",IF(AND(ISNUMBER(parametros!$C$5),ISNUMBER(parametros!$D$5),B1729&gt;=parametros!$C$5,B1729&lt;=parametros!$D$5),"C3",IF(AND(ISNUMBER(parametros!$C$6),ISNUMBER(parametros!$D$6),B1729&gt;=parametros!$C$6,B1729&lt;=parametros!$D$6),"C4","Fora dos ciclos")))))))</f>
        <v/>
      </c>
      <c r="D1729" s="100"/>
      <c r="E1729" s="78" t="str">
        <f>IF(C1729="","",IFERROR(VLOOKUP(C1729,parametros!$A$11:$E$15,5,0),""))</f>
        <v/>
      </c>
      <c r="F1729" s="79" t="str">
        <f t="shared" si="132"/>
        <v/>
      </c>
      <c r="G1729" s="101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8"/>
      <c r="U1729" s="218" t="str">
        <f t="shared" si="136"/>
        <v/>
      </c>
      <c r="V1729" s="216" t="s">
        <v>47</v>
      </c>
      <c r="W1729" s="102" t="s">
        <v>167</v>
      </c>
      <c r="X1729" s="102" t="s">
        <v>168</v>
      </c>
      <c r="Y1729" s="103" t="s">
        <v>169</v>
      </c>
      <c r="Z1729" s="103" t="s">
        <v>170</v>
      </c>
      <c r="AA1729" s="103" t="s">
        <v>47</v>
      </c>
      <c r="AB1729" s="103" t="s">
        <v>171</v>
      </c>
      <c r="AC1729" s="104" t="s">
        <v>172</v>
      </c>
    </row>
    <row r="1730" spans="1:29" ht="25.5" customHeight="1" x14ac:dyDescent="0.35">
      <c r="A1730" s="188"/>
      <c r="B1730" s="190"/>
      <c r="C1730" s="99" t="str">
        <f>IF(B1730="","",IF(NOT(ISNUMBER(B1730)),"DATA_PC invalida",IF(AND(ISNUMBER(parametros!$C$2),ISNUMBER(parametros!$D$2),B1730&gt;=parametros!$C$2,B1730&lt;=parametros!$D$2),"C0",IF(AND(ISNUMBER(parametros!$C$3),ISNUMBER(parametros!$D$3),B1730&gt;=parametros!$C$3,B1730&lt;=parametros!$D$3),"C1",IF(AND(ISNUMBER(parametros!$C$4),ISNUMBER(parametros!$D$4),B1730&gt;=parametros!$C$4,B1730&lt;=parametros!$D$4),"C2",IF(AND(ISNUMBER(parametros!$C$5),ISNUMBER(parametros!$D$5),B1730&gt;=parametros!$C$5,B1730&lt;=parametros!$D$5),"C3",IF(AND(ISNUMBER(parametros!$C$6),ISNUMBER(parametros!$D$6),B1730&gt;=parametros!$C$6,B1730&lt;=parametros!$D$6),"C4","Fora dos ciclos")))))))</f>
        <v/>
      </c>
      <c r="D1730" s="100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101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8"/>
      <c r="U1730" s="218" t="str">
        <f t="shared" ref="U1730:U1793" si="141">IF(OR($D1730="",$H1730=""),"",ROUND($D1730+$H1730,2))</f>
        <v/>
      </c>
      <c r="V1730" s="216" t="s">
        <v>47</v>
      </c>
      <c r="W1730" s="102" t="s">
        <v>167</v>
      </c>
      <c r="X1730" s="102" t="s">
        <v>168</v>
      </c>
      <c r="Y1730" s="103" t="s">
        <v>169</v>
      </c>
      <c r="Z1730" s="103" t="s">
        <v>170</v>
      </c>
      <c r="AA1730" s="103" t="s">
        <v>47</v>
      </c>
      <c r="AB1730" s="103" t="s">
        <v>171</v>
      </c>
      <c r="AC1730" s="104" t="s">
        <v>172</v>
      </c>
    </row>
    <row r="1731" spans="1:29" ht="25.5" customHeight="1" x14ac:dyDescent="0.35">
      <c r="A1731" s="188"/>
      <c r="B1731" s="190"/>
      <c r="C1731" s="99" t="str">
        <f>IF(B1731="","",IF(NOT(ISNUMBER(B1731)),"DATA_PC invalida",IF(AND(ISNUMBER(parametros!$C$2),ISNUMBER(parametros!$D$2),B1731&gt;=parametros!$C$2,B1731&lt;=parametros!$D$2),"C0",IF(AND(ISNUMBER(parametros!$C$3),ISNUMBER(parametros!$D$3),B1731&gt;=parametros!$C$3,B1731&lt;=parametros!$D$3),"C1",IF(AND(ISNUMBER(parametros!$C$4),ISNUMBER(parametros!$D$4),B1731&gt;=parametros!$C$4,B1731&lt;=parametros!$D$4),"C2",IF(AND(ISNUMBER(parametros!$C$5),ISNUMBER(parametros!$D$5),B1731&gt;=parametros!$C$5,B1731&lt;=parametros!$D$5),"C3",IF(AND(ISNUMBER(parametros!$C$6),ISNUMBER(parametros!$D$6),B1731&gt;=parametros!$C$6,B1731&lt;=parametros!$D$6),"C4","Fora dos ciclos")))))))</f>
        <v/>
      </c>
      <c r="D1731" s="100"/>
      <c r="E1731" s="78" t="str">
        <f>IF(C1731="","",IFERROR(VLOOKUP(C1731,parametros!$A$11:$E$15,5,0),""))</f>
        <v/>
      </c>
      <c r="F1731" s="79" t="str">
        <f t="shared" si="137"/>
        <v/>
      </c>
      <c r="G1731" s="101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8"/>
      <c r="U1731" s="218" t="str">
        <f t="shared" si="141"/>
        <v/>
      </c>
      <c r="V1731" s="216" t="s">
        <v>47</v>
      </c>
      <c r="W1731" s="102" t="s">
        <v>167</v>
      </c>
      <c r="X1731" s="102" t="s">
        <v>168</v>
      </c>
      <c r="Y1731" s="103" t="s">
        <v>169</v>
      </c>
      <c r="Z1731" s="103" t="s">
        <v>170</v>
      </c>
      <c r="AA1731" s="103" t="s">
        <v>47</v>
      </c>
      <c r="AB1731" s="103" t="s">
        <v>171</v>
      </c>
      <c r="AC1731" s="104" t="s">
        <v>172</v>
      </c>
    </row>
    <row r="1732" spans="1:29" ht="25.5" customHeight="1" x14ac:dyDescent="0.35">
      <c r="A1732" s="188"/>
      <c r="B1732" s="190"/>
      <c r="C1732" s="99" t="str">
        <f>IF(B1732="","",IF(NOT(ISNUMBER(B1732)),"DATA_PC invalida",IF(AND(ISNUMBER(parametros!$C$2),ISNUMBER(parametros!$D$2),B1732&gt;=parametros!$C$2,B1732&lt;=parametros!$D$2),"C0",IF(AND(ISNUMBER(parametros!$C$3),ISNUMBER(parametros!$D$3),B1732&gt;=parametros!$C$3,B1732&lt;=parametros!$D$3),"C1",IF(AND(ISNUMBER(parametros!$C$4),ISNUMBER(parametros!$D$4),B1732&gt;=parametros!$C$4,B1732&lt;=parametros!$D$4),"C2",IF(AND(ISNUMBER(parametros!$C$5),ISNUMBER(parametros!$D$5),B1732&gt;=parametros!$C$5,B1732&lt;=parametros!$D$5),"C3",IF(AND(ISNUMBER(parametros!$C$6),ISNUMBER(parametros!$D$6),B1732&gt;=parametros!$C$6,B1732&lt;=parametros!$D$6),"C4","Fora dos ciclos")))))))</f>
        <v/>
      </c>
      <c r="D1732" s="100"/>
      <c r="E1732" s="78" t="str">
        <f>IF(C1732="","",IFERROR(VLOOKUP(C1732,parametros!$A$11:$E$15,5,0),""))</f>
        <v/>
      </c>
      <c r="F1732" s="79" t="str">
        <f t="shared" si="137"/>
        <v/>
      </c>
      <c r="G1732" s="101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8"/>
      <c r="U1732" s="218" t="str">
        <f t="shared" si="141"/>
        <v/>
      </c>
      <c r="V1732" s="216" t="s">
        <v>47</v>
      </c>
      <c r="W1732" s="102" t="s">
        <v>167</v>
      </c>
      <c r="X1732" s="102" t="s">
        <v>168</v>
      </c>
      <c r="Y1732" s="103" t="s">
        <v>169</v>
      </c>
      <c r="Z1732" s="103" t="s">
        <v>170</v>
      </c>
      <c r="AA1732" s="103" t="s">
        <v>47</v>
      </c>
      <c r="AB1732" s="103" t="s">
        <v>171</v>
      </c>
      <c r="AC1732" s="104" t="s">
        <v>172</v>
      </c>
    </row>
    <row r="1733" spans="1:29" ht="25.5" customHeight="1" x14ac:dyDescent="0.35">
      <c r="A1733" s="188"/>
      <c r="B1733" s="190"/>
      <c r="C1733" s="99" t="str">
        <f>IF(B1733="","",IF(NOT(ISNUMBER(B1733)),"DATA_PC invalida",IF(AND(ISNUMBER(parametros!$C$2),ISNUMBER(parametros!$D$2),B1733&gt;=parametros!$C$2,B1733&lt;=parametros!$D$2),"C0",IF(AND(ISNUMBER(parametros!$C$3),ISNUMBER(parametros!$D$3),B1733&gt;=parametros!$C$3,B1733&lt;=parametros!$D$3),"C1",IF(AND(ISNUMBER(parametros!$C$4),ISNUMBER(parametros!$D$4),B1733&gt;=parametros!$C$4,B1733&lt;=parametros!$D$4),"C2",IF(AND(ISNUMBER(parametros!$C$5),ISNUMBER(parametros!$D$5),B1733&gt;=parametros!$C$5,B1733&lt;=parametros!$D$5),"C3",IF(AND(ISNUMBER(parametros!$C$6),ISNUMBER(parametros!$D$6),B1733&gt;=parametros!$C$6,B1733&lt;=parametros!$D$6),"C4","Fora dos ciclos")))))))</f>
        <v/>
      </c>
      <c r="D1733" s="100"/>
      <c r="E1733" s="78" t="str">
        <f>IF(C1733="","",IFERROR(VLOOKUP(C1733,parametros!$A$11:$E$15,5,0),""))</f>
        <v/>
      </c>
      <c r="F1733" s="79" t="str">
        <f t="shared" si="137"/>
        <v/>
      </c>
      <c r="G1733" s="101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8"/>
      <c r="U1733" s="218" t="str">
        <f t="shared" si="141"/>
        <v/>
      </c>
      <c r="V1733" s="216" t="s">
        <v>47</v>
      </c>
      <c r="W1733" s="102" t="s">
        <v>167</v>
      </c>
      <c r="X1733" s="102" t="s">
        <v>168</v>
      </c>
      <c r="Y1733" s="103" t="s">
        <v>169</v>
      </c>
      <c r="Z1733" s="103" t="s">
        <v>170</v>
      </c>
      <c r="AA1733" s="103" t="s">
        <v>47</v>
      </c>
      <c r="AB1733" s="103" t="s">
        <v>171</v>
      </c>
      <c r="AC1733" s="104" t="s">
        <v>172</v>
      </c>
    </row>
    <row r="1734" spans="1:29" ht="25.5" customHeight="1" x14ac:dyDescent="0.35">
      <c r="A1734" s="188"/>
      <c r="B1734" s="190"/>
      <c r="C1734" s="99" t="str">
        <f>IF(B1734="","",IF(NOT(ISNUMBER(B1734)),"DATA_PC invalida",IF(AND(ISNUMBER(parametros!$C$2),ISNUMBER(parametros!$D$2),B1734&gt;=parametros!$C$2,B1734&lt;=parametros!$D$2),"C0",IF(AND(ISNUMBER(parametros!$C$3),ISNUMBER(parametros!$D$3),B1734&gt;=parametros!$C$3,B1734&lt;=parametros!$D$3),"C1",IF(AND(ISNUMBER(parametros!$C$4),ISNUMBER(parametros!$D$4),B1734&gt;=parametros!$C$4,B1734&lt;=parametros!$D$4),"C2",IF(AND(ISNUMBER(parametros!$C$5),ISNUMBER(parametros!$D$5),B1734&gt;=parametros!$C$5,B1734&lt;=parametros!$D$5),"C3",IF(AND(ISNUMBER(parametros!$C$6),ISNUMBER(parametros!$D$6),B1734&gt;=parametros!$C$6,B1734&lt;=parametros!$D$6),"C4","Fora dos ciclos")))))))</f>
        <v/>
      </c>
      <c r="D1734" s="100"/>
      <c r="E1734" s="78" t="str">
        <f>IF(C1734="","",IFERROR(VLOOKUP(C1734,parametros!$A$11:$E$15,5,0),""))</f>
        <v/>
      </c>
      <c r="F1734" s="79" t="str">
        <f t="shared" si="137"/>
        <v/>
      </c>
      <c r="G1734" s="101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8"/>
      <c r="U1734" s="218" t="str">
        <f t="shared" si="141"/>
        <v/>
      </c>
      <c r="V1734" s="216" t="s">
        <v>47</v>
      </c>
      <c r="W1734" s="102" t="s">
        <v>167</v>
      </c>
      <c r="X1734" s="102" t="s">
        <v>168</v>
      </c>
      <c r="Y1734" s="103" t="s">
        <v>169</v>
      </c>
      <c r="Z1734" s="103" t="s">
        <v>170</v>
      </c>
      <c r="AA1734" s="103" t="s">
        <v>47</v>
      </c>
      <c r="AB1734" s="103" t="s">
        <v>171</v>
      </c>
      <c r="AC1734" s="104" t="s">
        <v>172</v>
      </c>
    </row>
    <row r="1735" spans="1:29" ht="25.5" customHeight="1" x14ac:dyDescent="0.35">
      <c r="A1735" s="188"/>
      <c r="B1735" s="190"/>
      <c r="C1735" s="99" t="str">
        <f>IF(B1735="","",IF(NOT(ISNUMBER(B1735)),"DATA_PC invalida",IF(AND(ISNUMBER(parametros!$C$2),ISNUMBER(parametros!$D$2),B1735&gt;=parametros!$C$2,B1735&lt;=parametros!$D$2),"C0",IF(AND(ISNUMBER(parametros!$C$3),ISNUMBER(parametros!$D$3),B1735&gt;=parametros!$C$3,B1735&lt;=parametros!$D$3),"C1",IF(AND(ISNUMBER(parametros!$C$4),ISNUMBER(parametros!$D$4),B1735&gt;=parametros!$C$4,B1735&lt;=parametros!$D$4),"C2",IF(AND(ISNUMBER(parametros!$C$5),ISNUMBER(parametros!$D$5),B1735&gt;=parametros!$C$5,B1735&lt;=parametros!$D$5),"C3",IF(AND(ISNUMBER(parametros!$C$6),ISNUMBER(parametros!$D$6),B1735&gt;=parametros!$C$6,B1735&lt;=parametros!$D$6),"C4","Fora dos ciclos")))))))</f>
        <v/>
      </c>
      <c r="D1735" s="100"/>
      <c r="E1735" s="78" t="str">
        <f>IF(C1735="","",IFERROR(VLOOKUP(C1735,parametros!$A$11:$E$15,5,0),""))</f>
        <v/>
      </c>
      <c r="F1735" s="79" t="str">
        <f t="shared" si="137"/>
        <v/>
      </c>
      <c r="G1735" s="101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8"/>
      <c r="U1735" s="218" t="str">
        <f t="shared" si="141"/>
        <v/>
      </c>
      <c r="V1735" s="216" t="s">
        <v>47</v>
      </c>
      <c r="W1735" s="102" t="s">
        <v>167</v>
      </c>
      <c r="X1735" s="102" t="s">
        <v>168</v>
      </c>
      <c r="Y1735" s="103" t="s">
        <v>169</v>
      </c>
      <c r="Z1735" s="103" t="s">
        <v>170</v>
      </c>
      <c r="AA1735" s="103" t="s">
        <v>47</v>
      </c>
      <c r="AB1735" s="103" t="s">
        <v>171</v>
      </c>
      <c r="AC1735" s="104" t="s">
        <v>172</v>
      </c>
    </row>
    <row r="1736" spans="1:29" ht="25.5" customHeight="1" x14ac:dyDescent="0.35">
      <c r="A1736" s="188"/>
      <c r="B1736" s="190"/>
      <c r="C1736" s="99" t="str">
        <f>IF(B1736="","",IF(NOT(ISNUMBER(B1736)),"DATA_PC invalida",IF(AND(ISNUMBER(parametros!$C$2),ISNUMBER(parametros!$D$2),B1736&gt;=parametros!$C$2,B1736&lt;=parametros!$D$2),"C0",IF(AND(ISNUMBER(parametros!$C$3),ISNUMBER(parametros!$D$3),B1736&gt;=parametros!$C$3,B1736&lt;=parametros!$D$3),"C1",IF(AND(ISNUMBER(parametros!$C$4),ISNUMBER(parametros!$D$4),B1736&gt;=parametros!$C$4,B1736&lt;=parametros!$D$4),"C2",IF(AND(ISNUMBER(parametros!$C$5),ISNUMBER(parametros!$D$5),B1736&gt;=parametros!$C$5,B1736&lt;=parametros!$D$5),"C3",IF(AND(ISNUMBER(parametros!$C$6),ISNUMBER(parametros!$D$6),B1736&gt;=parametros!$C$6,B1736&lt;=parametros!$D$6),"C4","Fora dos ciclos")))))))</f>
        <v/>
      </c>
      <c r="D1736" s="100"/>
      <c r="E1736" s="78" t="str">
        <f>IF(C1736="","",IFERROR(VLOOKUP(C1736,parametros!$A$11:$E$15,5,0),""))</f>
        <v/>
      </c>
      <c r="F1736" s="79" t="str">
        <f t="shared" si="137"/>
        <v/>
      </c>
      <c r="G1736" s="101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8"/>
      <c r="U1736" s="218" t="str">
        <f t="shared" si="141"/>
        <v/>
      </c>
      <c r="V1736" s="216" t="s">
        <v>47</v>
      </c>
      <c r="W1736" s="102" t="s">
        <v>167</v>
      </c>
      <c r="X1736" s="102" t="s">
        <v>168</v>
      </c>
      <c r="Y1736" s="103" t="s">
        <v>169</v>
      </c>
      <c r="Z1736" s="103" t="s">
        <v>170</v>
      </c>
      <c r="AA1736" s="103" t="s">
        <v>47</v>
      </c>
      <c r="AB1736" s="103" t="s">
        <v>171</v>
      </c>
      <c r="AC1736" s="104" t="s">
        <v>172</v>
      </c>
    </row>
    <row r="1737" spans="1:29" ht="25.5" customHeight="1" x14ac:dyDescent="0.35">
      <c r="A1737" s="188"/>
      <c r="B1737" s="190"/>
      <c r="C1737" s="99" t="str">
        <f>IF(B1737="","",IF(NOT(ISNUMBER(B1737)),"DATA_PC invalida",IF(AND(ISNUMBER(parametros!$C$2),ISNUMBER(parametros!$D$2),B1737&gt;=parametros!$C$2,B1737&lt;=parametros!$D$2),"C0",IF(AND(ISNUMBER(parametros!$C$3),ISNUMBER(parametros!$D$3),B1737&gt;=parametros!$C$3,B1737&lt;=parametros!$D$3),"C1",IF(AND(ISNUMBER(parametros!$C$4),ISNUMBER(parametros!$D$4),B1737&gt;=parametros!$C$4,B1737&lt;=parametros!$D$4),"C2",IF(AND(ISNUMBER(parametros!$C$5),ISNUMBER(parametros!$D$5),B1737&gt;=parametros!$C$5,B1737&lt;=parametros!$D$5),"C3",IF(AND(ISNUMBER(parametros!$C$6),ISNUMBER(parametros!$D$6),B1737&gt;=parametros!$C$6,B1737&lt;=parametros!$D$6),"C4","Fora dos ciclos")))))))</f>
        <v/>
      </c>
      <c r="D1737" s="100"/>
      <c r="E1737" s="78" t="str">
        <f>IF(C1737="","",IFERROR(VLOOKUP(C1737,parametros!$A$11:$E$15,5,0),""))</f>
        <v/>
      </c>
      <c r="F1737" s="79" t="str">
        <f t="shared" si="137"/>
        <v/>
      </c>
      <c r="G1737" s="101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8"/>
      <c r="U1737" s="218" t="str">
        <f t="shared" si="141"/>
        <v/>
      </c>
      <c r="V1737" s="216" t="s">
        <v>47</v>
      </c>
      <c r="W1737" s="102" t="s">
        <v>167</v>
      </c>
      <c r="X1737" s="102" t="s">
        <v>168</v>
      </c>
      <c r="Y1737" s="103" t="s">
        <v>169</v>
      </c>
      <c r="Z1737" s="103" t="s">
        <v>170</v>
      </c>
      <c r="AA1737" s="103" t="s">
        <v>47</v>
      </c>
      <c r="AB1737" s="103" t="s">
        <v>171</v>
      </c>
      <c r="AC1737" s="104" t="s">
        <v>172</v>
      </c>
    </row>
    <row r="1738" spans="1:29" ht="25.5" customHeight="1" x14ac:dyDescent="0.35">
      <c r="A1738" s="188"/>
      <c r="B1738" s="190"/>
      <c r="C1738" s="99" t="str">
        <f>IF(B1738="","",IF(NOT(ISNUMBER(B1738)),"DATA_PC invalida",IF(AND(ISNUMBER(parametros!$C$2),ISNUMBER(parametros!$D$2),B1738&gt;=parametros!$C$2,B1738&lt;=parametros!$D$2),"C0",IF(AND(ISNUMBER(parametros!$C$3),ISNUMBER(parametros!$D$3),B1738&gt;=parametros!$C$3,B1738&lt;=parametros!$D$3),"C1",IF(AND(ISNUMBER(parametros!$C$4),ISNUMBER(parametros!$D$4),B1738&gt;=parametros!$C$4,B1738&lt;=parametros!$D$4),"C2",IF(AND(ISNUMBER(parametros!$C$5),ISNUMBER(parametros!$D$5),B1738&gt;=parametros!$C$5,B1738&lt;=parametros!$D$5),"C3",IF(AND(ISNUMBER(parametros!$C$6),ISNUMBER(parametros!$D$6),B1738&gt;=parametros!$C$6,B1738&lt;=parametros!$D$6),"C4","Fora dos ciclos")))))))</f>
        <v/>
      </c>
      <c r="D1738" s="100"/>
      <c r="E1738" s="78" t="str">
        <f>IF(C1738="","",IFERROR(VLOOKUP(C1738,parametros!$A$11:$E$15,5,0),""))</f>
        <v/>
      </c>
      <c r="F1738" s="79" t="str">
        <f t="shared" si="137"/>
        <v/>
      </c>
      <c r="G1738" s="101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8"/>
      <c r="U1738" s="218" t="str">
        <f t="shared" si="141"/>
        <v/>
      </c>
      <c r="V1738" s="216" t="s">
        <v>47</v>
      </c>
      <c r="W1738" s="102" t="s">
        <v>167</v>
      </c>
      <c r="X1738" s="102" t="s">
        <v>168</v>
      </c>
      <c r="Y1738" s="103" t="s">
        <v>169</v>
      </c>
      <c r="Z1738" s="103" t="s">
        <v>170</v>
      </c>
      <c r="AA1738" s="103" t="s">
        <v>47</v>
      </c>
      <c r="AB1738" s="103" t="s">
        <v>171</v>
      </c>
      <c r="AC1738" s="104" t="s">
        <v>172</v>
      </c>
    </row>
    <row r="1739" spans="1:29" ht="25.5" customHeight="1" x14ac:dyDescent="0.35">
      <c r="A1739" s="188"/>
      <c r="B1739" s="190"/>
      <c r="C1739" s="99" t="str">
        <f>IF(B1739="","",IF(NOT(ISNUMBER(B1739)),"DATA_PC invalida",IF(AND(ISNUMBER(parametros!$C$2),ISNUMBER(parametros!$D$2),B1739&gt;=parametros!$C$2,B1739&lt;=parametros!$D$2),"C0",IF(AND(ISNUMBER(parametros!$C$3),ISNUMBER(parametros!$D$3),B1739&gt;=parametros!$C$3,B1739&lt;=parametros!$D$3),"C1",IF(AND(ISNUMBER(parametros!$C$4),ISNUMBER(parametros!$D$4),B1739&gt;=parametros!$C$4,B1739&lt;=parametros!$D$4),"C2",IF(AND(ISNUMBER(parametros!$C$5),ISNUMBER(parametros!$D$5),B1739&gt;=parametros!$C$5,B1739&lt;=parametros!$D$5),"C3",IF(AND(ISNUMBER(parametros!$C$6),ISNUMBER(parametros!$D$6),B1739&gt;=parametros!$C$6,B1739&lt;=parametros!$D$6),"C4","Fora dos ciclos")))))))</f>
        <v/>
      </c>
      <c r="D1739" s="100"/>
      <c r="E1739" s="78" t="str">
        <f>IF(C1739="","",IFERROR(VLOOKUP(C1739,parametros!$A$11:$E$15,5,0),""))</f>
        <v/>
      </c>
      <c r="F1739" s="79" t="str">
        <f t="shared" si="137"/>
        <v/>
      </c>
      <c r="G1739" s="101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8"/>
      <c r="U1739" s="218" t="str">
        <f t="shared" si="141"/>
        <v/>
      </c>
      <c r="V1739" s="216" t="s">
        <v>47</v>
      </c>
      <c r="W1739" s="102" t="s">
        <v>167</v>
      </c>
      <c r="X1739" s="102" t="s">
        <v>168</v>
      </c>
      <c r="Y1739" s="103" t="s">
        <v>169</v>
      </c>
      <c r="Z1739" s="103" t="s">
        <v>170</v>
      </c>
      <c r="AA1739" s="103" t="s">
        <v>47</v>
      </c>
      <c r="AB1739" s="103" t="s">
        <v>171</v>
      </c>
      <c r="AC1739" s="104" t="s">
        <v>172</v>
      </c>
    </row>
    <row r="1740" spans="1:29" ht="25.5" customHeight="1" x14ac:dyDescent="0.35">
      <c r="A1740" s="188"/>
      <c r="B1740" s="190"/>
      <c r="C1740" s="99" t="str">
        <f>IF(B1740="","",IF(NOT(ISNUMBER(B1740)),"DATA_PC invalida",IF(AND(ISNUMBER(parametros!$C$2),ISNUMBER(parametros!$D$2),B1740&gt;=parametros!$C$2,B1740&lt;=parametros!$D$2),"C0",IF(AND(ISNUMBER(parametros!$C$3),ISNUMBER(parametros!$D$3),B1740&gt;=parametros!$C$3,B1740&lt;=parametros!$D$3),"C1",IF(AND(ISNUMBER(parametros!$C$4),ISNUMBER(parametros!$D$4),B1740&gt;=parametros!$C$4,B1740&lt;=parametros!$D$4),"C2",IF(AND(ISNUMBER(parametros!$C$5),ISNUMBER(parametros!$D$5),B1740&gt;=parametros!$C$5,B1740&lt;=parametros!$D$5),"C3",IF(AND(ISNUMBER(parametros!$C$6),ISNUMBER(parametros!$D$6),B1740&gt;=parametros!$C$6,B1740&lt;=parametros!$D$6),"C4","Fora dos ciclos")))))))</f>
        <v/>
      </c>
      <c r="D1740" s="100"/>
      <c r="E1740" s="78" t="str">
        <f>IF(C1740="","",IFERROR(VLOOKUP(C1740,parametros!$A$11:$E$15,5,0),""))</f>
        <v/>
      </c>
      <c r="F1740" s="79" t="str">
        <f t="shared" si="137"/>
        <v/>
      </c>
      <c r="G1740" s="101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8"/>
      <c r="U1740" s="218" t="str">
        <f t="shared" si="141"/>
        <v/>
      </c>
      <c r="V1740" s="216" t="s">
        <v>47</v>
      </c>
      <c r="W1740" s="102" t="s">
        <v>167</v>
      </c>
      <c r="X1740" s="102" t="s">
        <v>168</v>
      </c>
      <c r="Y1740" s="103" t="s">
        <v>169</v>
      </c>
      <c r="Z1740" s="103" t="s">
        <v>170</v>
      </c>
      <c r="AA1740" s="103" t="s">
        <v>47</v>
      </c>
      <c r="AB1740" s="103" t="s">
        <v>171</v>
      </c>
      <c r="AC1740" s="104" t="s">
        <v>172</v>
      </c>
    </row>
    <row r="1741" spans="1:29" ht="25.5" customHeight="1" x14ac:dyDescent="0.35">
      <c r="A1741" s="188"/>
      <c r="B1741" s="190"/>
      <c r="C1741" s="99" t="str">
        <f>IF(B1741="","",IF(NOT(ISNUMBER(B1741)),"DATA_PC invalida",IF(AND(ISNUMBER(parametros!$C$2),ISNUMBER(parametros!$D$2),B1741&gt;=parametros!$C$2,B1741&lt;=parametros!$D$2),"C0",IF(AND(ISNUMBER(parametros!$C$3),ISNUMBER(parametros!$D$3),B1741&gt;=parametros!$C$3,B1741&lt;=parametros!$D$3),"C1",IF(AND(ISNUMBER(parametros!$C$4),ISNUMBER(parametros!$D$4),B1741&gt;=parametros!$C$4,B1741&lt;=parametros!$D$4),"C2",IF(AND(ISNUMBER(parametros!$C$5),ISNUMBER(parametros!$D$5),B1741&gt;=parametros!$C$5,B1741&lt;=parametros!$D$5),"C3",IF(AND(ISNUMBER(parametros!$C$6),ISNUMBER(parametros!$D$6),B1741&gt;=parametros!$C$6,B1741&lt;=parametros!$D$6),"C4","Fora dos ciclos")))))))</f>
        <v/>
      </c>
      <c r="D1741" s="100"/>
      <c r="E1741" s="78" t="str">
        <f>IF(C1741="","",IFERROR(VLOOKUP(C1741,parametros!$A$11:$E$15,5,0),""))</f>
        <v/>
      </c>
      <c r="F1741" s="79" t="str">
        <f t="shared" si="137"/>
        <v/>
      </c>
      <c r="G1741" s="101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8"/>
      <c r="U1741" s="218" t="str">
        <f t="shared" si="141"/>
        <v/>
      </c>
      <c r="V1741" s="216" t="s">
        <v>47</v>
      </c>
      <c r="W1741" s="102" t="s">
        <v>167</v>
      </c>
      <c r="X1741" s="102" t="s">
        <v>168</v>
      </c>
      <c r="Y1741" s="103" t="s">
        <v>169</v>
      </c>
      <c r="Z1741" s="103" t="s">
        <v>170</v>
      </c>
      <c r="AA1741" s="103" t="s">
        <v>47</v>
      </c>
      <c r="AB1741" s="103" t="s">
        <v>171</v>
      </c>
      <c r="AC1741" s="104" t="s">
        <v>172</v>
      </c>
    </row>
    <row r="1742" spans="1:29" ht="25.5" customHeight="1" x14ac:dyDescent="0.35">
      <c r="A1742" s="188"/>
      <c r="B1742" s="190"/>
      <c r="C1742" s="99" t="str">
        <f>IF(B1742="","",IF(NOT(ISNUMBER(B1742)),"DATA_PC invalida",IF(AND(ISNUMBER(parametros!$C$2),ISNUMBER(parametros!$D$2),B1742&gt;=parametros!$C$2,B1742&lt;=parametros!$D$2),"C0",IF(AND(ISNUMBER(parametros!$C$3),ISNUMBER(parametros!$D$3),B1742&gt;=parametros!$C$3,B1742&lt;=parametros!$D$3),"C1",IF(AND(ISNUMBER(parametros!$C$4),ISNUMBER(parametros!$D$4),B1742&gt;=parametros!$C$4,B1742&lt;=parametros!$D$4),"C2",IF(AND(ISNUMBER(parametros!$C$5),ISNUMBER(parametros!$D$5),B1742&gt;=parametros!$C$5,B1742&lt;=parametros!$D$5),"C3",IF(AND(ISNUMBER(parametros!$C$6),ISNUMBER(parametros!$D$6),B1742&gt;=parametros!$C$6,B1742&lt;=parametros!$D$6),"C4","Fora dos ciclos")))))))</f>
        <v/>
      </c>
      <c r="D1742" s="100"/>
      <c r="E1742" s="78" t="str">
        <f>IF(C1742="","",IFERROR(VLOOKUP(C1742,parametros!$A$11:$E$15,5,0),""))</f>
        <v/>
      </c>
      <c r="F1742" s="79" t="str">
        <f t="shared" si="137"/>
        <v/>
      </c>
      <c r="G1742" s="101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8"/>
      <c r="U1742" s="218" t="str">
        <f t="shared" si="141"/>
        <v/>
      </c>
      <c r="V1742" s="216" t="s">
        <v>47</v>
      </c>
      <c r="W1742" s="102" t="s">
        <v>167</v>
      </c>
      <c r="X1742" s="102" t="s">
        <v>168</v>
      </c>
      <c r="Y1742" s="103" t="s">
        <v>169</v>
      </c>
      <c r="Z1742" s="103" t="s">
        <v>170</v>
      </c>
      <c r="AA1742" s="103" t="s">
        <v>47</v>
      </c>
      <c r="AB1742" s="103" t="s">
        <v>171</v>
      </c>
      <c r="AC1742" s="104" t="s">
        <v>172</v>
      </c>
    </row>
    <row r="1743" spans="1:29" ht="25.5" customHeight="1" x14ac:dyDescent="0.35">
      <c r="A1743" s="188"/>
      <c r="B1743" s="190"/>
      <c r="C1743" s="99" t="str">
        <f>IF(B1743="","",IF(NOT(ISNUMBER(B1743)),"DATA_PC invalida",IF(AND(ISNUMBER(parametros!$C$2),ISNUMBER(parametros!$D$2),B1743&gt;=parametros!$C$2,B1743&lt;=parametros!$D$2),"C0",IF(AND(ISNUMBER(parametros!$C$3),ISNUMBER(parametros!$D$3),B1743&gt;=parametros!$C$3,B1743&lt;=parametros!$D$3),"C1",IF(AND(ISNUMBER(parametros!$C$4),ISNUMBER(parametros!$D$4),B1743&gt;=parametros!$C$4,B1743&lt;=parametros!$D$4),"C2",IF(AND(ISNUMBER(parametros!$C$5),ISNUMBER(parametros!$D$5),B1743&gt;=parametros!$C$5,B1743&lt;=parametros!$D$5),"C3",IF(AND(ISNUMBER(parametros!$C$6),ISNUMBER(parametros!$D$6),B1743&gt;=parametros!$C$6,B1743&lt;=parametros!$D$6),"C4","Fora dos ciclos")))))))</f>
        <v/>
      </c>
      <c r="D1743" s="100"/>
      <c r="E1743" s="78" t="str">
        <f>IF(C1743="","",IFERROR(VLOOKUP(C1743,parametros!$A$11:$E$15,5,0),""))</f>
        <v/>
      </c>
      <c r="F1743" s="79" t="str">
        <f t="shared" si="137"/>
        <v/>
      </c>
      <c r="G1743" s="101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8"/>
      <c r="U1743" s="218" t="str">
        <f t="shared" si="141"/>
        <v/>
      </c>
      <c r="V1743" s="216" t="s">
        <v>47</v>
      </c>
      <c r="W1743" s="102" t="s">
        <v>167</v>
      </c>
      <c r="X1743" s="102" t="s">
        <v>168</v>
      </c>
      <c r="Y1743" s="103" t="s">
        <v>169</v>
      </c>
      <c r="Z1743" s="103" t="s">
        <v>170</v>
      </c>
      <c r="AA1743" s="103" t="s">
        <v>47</v>
      </c>
      <c r="AB1743" s="103" t="s">
        <v>171</v>
      </c>
      <c r="AC1743" s="104" t="s">
        <v>172</v>
      </c>
    </row>
    <row r="1744" spans="1:29" ht="25.5" customHeight="1" x14ac:dyDescent="0.35">
      <c r="A1744" s="188"/>
      <c r="B1744" s="190"/>
      <c r="C1744" s="99" t="str">
        <f>IF(B1744="","",IF(NOT(ISNUMBER(B1744)),"DATA_PC invalida",IF(AND(ISNUMBER(parametros!$C$2),ISNUMBER(parametros!$D$2),B1744&gt;=parametros!$C$2,B1744&lt;=parametros!$D$2),"C0",IF(AND(ISNUMBER(parametros!$C$3),ISNUMBER(parametros!$D$3),B1744&gt;=parametros!$C$3,B1744&lt;=parametros!$D$3),"C1",IF(AND(ISNUMBER(parametros!$C$4),ISNUMBER(parametros!$D$4),B1744&gt;=parametros!$C$4,B1744&lt;=parametros!$D$4),"C2",IF(AND(ISNUMBER(parametros!$C$5),ISNUMBER(parametros!$D$5),B1744&gt;=parametros!$C$5,B1744&lt;=parametros!$D$5),"C3",IF(AND(ISNUMBER(parametros!$C$6),ISNUMBER(parametros!$D$6),B1744&gt;=parametros!$C$6,B1744&lt;=parametros!$D$6),"C4","Fora dos ciclos")))))))</f>
        <v/>
      </c>
      <c r="D1744" s="100"/>
      <c r="E1744" s="78" t="str">
        <f>IF(C1744="","",IFERROR(VLOOKUP(C1744,parametros!$A$11:$E$15,5,0),""))</f>
        <v/>
      </c>
      <c r="F1744" s="79" t="str">
        <f t="shared" si="137"/>
        <v/>
      </c>
      <c r="G1744" s="101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8"/>
      <c r="U1744" s="218" t="str">
        <f t="shared" si="141"/>
        <v/>
      </c>
      <c r="V1744" s="216" t="s">
        <v>47</v>
      </c>
      <c r="W1744" s="102" t="s">
        <v>167</v>
      </c>
      <c r="X1744" s="102" t="s">
        <v>168</v>
      </c>
      <c r="Y1744" s="103" t="s">
        <v>169</v>
      </c>
      <c r="Z1744" s="103" t="s">
        <v>170</v>
      </c>
      <c r="AA1744" s="103" t="s">
        <v>47</v>
      </c>
      <c r="AB1744" s="103" t="s">
        <v>171</v>
      </c>
      <c r="AC1744" s="104" t="s">
        <v>172</v>
      </c>
    </row>
    <row r="1745" spans="1:29" ht="25.5" customHeight="1" x14ac:dyDescent="0.35">
      <c r="A1745" s="188"/>
      <c r="B1745" s="190"/>
      <c r="C1745" s="99" t="str">
        <f>IF(B1745="","",IF(NOT(ISNUMBER(B1745)),"DATA_PC invalida",IF(AND(ISNUMBER(parametros!$C$2),ISNUMBER(parametros!$D$2),B1745&gt;=parametros!$C$2,B1745&lt;=parametros!$D$2),"C0",IF(AND(ISNUMBER(parametros!$C$3),ISNUMBER(parametros!$D$3),B1745&gt;=parametros!$C$3,B1745&lt;=parametros!$D$3),"C1",IF(AND(ISNUMBER(parametros!$C$4),ISNUMBER(parametros!$D$4),B1745&gt;=parametros!$C$4,B1745&lt;=parametros!$D$4),"C2",IF(AND(ISNUMBER(parametros!$C$5),ISNUMBER(parametros!$D$5),B1745&gt;=parametros!$C$5,B1745&lt;=parametros!$D$5),"C3",IF(AND(ISNUMBER(parametros!$C$6),ISNUMBER(parametros!$D$6),B1745&gt;=parametros!$C$6,B1745&lt;=parametros!$D$6),"C4","Fora dos ciclos")))))))</f>
        <v/>
      </c>
      <c r="D1745" s="100"/>
      <c r="E1745" s="78" t="str">
        <f>IF(C1745="","",IFERROR(VLOOKUP(C1745,parametros!$A$11:$E$15,5,0),""))</f>
        <v/>
      </c>
      <c r="F1745" s="79" t="str">
        <f t="shared" si="137"/>
        <v/>
      </c>
      <c r="G1745" s="101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8"/>
      <c r="U1745" s="218" t="str">
        <f t="shared" si="141"/>
        <v/>
      </c>
      <c r="V1745" s="216" t="s">
        <v>47</v>
      </c>
      <c r="W1745" s="102" t="s">
        <v>167</v>
      </c>
      <c r="X1745" s="102" t="s">
        <v>168</v>
      </c>
      <c r="Y1745" s="103" t="s">
        <v>169</v>
      </c>
      <c r="Z1745" s="103" t="s">
        <v>170</v>
      </c>
      <c r="AA1745" s="103" t="s">
        <v>47</v>
      </c>
      <c r="AB1745" s="103" t="s">
        <v>171</v>
      </c>
      <c r="AC1745" s="104" t="s">
        <v>172</v>
      </c>
    </row>
    <row r="1746" spans="1:29" ht="25.5" customHeight="1" x14ac:dyDescent="0.35">
      <c r="A1746" s="188"/>
      <c r="B1746" s="190"/>
      <c r="C1746" s="99" t="str">
        <f>IF(B1746="","",IF(NOT(ISNUMBER(B1746)),"DATA_PC invalida",IF(AND(ISNUMBER(parametros!$C$2),ISNUMBER(parametros!$D$2),B1746&gt;=parametros!$C$2,B1746&lt;=parametros!$D$2),"C0",IF(AND(ISNUMBER(parametros!$C$3),ISNUMBER(parametros!$D$3),B1746&gt;=parametros!$C$3,B1746&lt;=parametros!$D$3),"C1",IF(AND(ISNUMBER(parametros!$C$4),ISNUMBER(parametros!$D$4),B1746&gt;=parametros!$C$4,B1746&lt;=parametros!$D$4),"C2",IF(AND(ISNUMBER(parametros!$C$5),ISNUMBER(parametros!$D$5),B1746&gt;=parametros!$C$5,B1746&lt;=parametros!$D$5),"C3",IF(AND(ISNUMBER(parametros!$C$6),ISNUMBER(parametros!$D$6),B1746&gt;=parametros!$C$6,B1746&lt;=parametros!$D$6),"C4","Fora dos ciclos")))))))</f>
        <v/>
      </c>
      <c r="D1746" s="100"/>
      <c r="E1746" s="78" t="str">
        <f>IF(C1746="","",IFERROR(VLOOKUP(C1746,parametros!$A$11:$E$15,5,0),""))</f>
        <v/>
      </c>
      <c r="F1746" s="79" t="str">
        <f t="shared" si="137"/>
        <v/>
      </c>
      <c r="G1746" s="101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8"/>
      <c r="U1746" s="218" t="str">
        <f t="shared" si="141"/>
        <v/>
      </c>
      <c r="V1746" s="216" t="s">
        <v>47</v>
      </c>
      <c r="W1746" s="102" t="s">
        <v>167</v>
      </c>
      <c r="X1746" s="102" t="s">
        <v>168</v>
      </c>
      <c r="Y1746" s="103" t="s">
        <v>169</v>
      </c>
      <c r="Z1746" s="103" t="s">
        <v>170</v>
      </c>
      <c r="AA1746" s="103" t="s">
        <v>47</v>
      </c>
      <c r="AB1746" s="103" t="s">
        <v>171</v>
      </c>
      <c r="AC1746" s="104" t="s">
        <v>172</v>
      </c>
    </row>
    <row r="1747" spans="1:29" ht="25.5" customHeight="1" x14ac:dyDescent="0.35">
      <c r="A1747" s="188"/>
      <c r="B1747" s="190"/>
      <c r="C1747" s="99" t="str">
        <f>IF(B1747="","",IF(NOT(ISNUMBER(B1747)),"DATA_PC invalida",IF(AND(ISNUMBER(parametros!$C$2),ISNUMBER(parametros!$D$2),B1747&gt;=parametros!$C$2,B1747&lt;=parametros!$D$2),"C0",IF(AND(ISNUMBER(parametros!$C$3),ISNUMBER(parametros!$D$3),B1747&gt;=parametros!$C$3,B1747&lt;=parametros!$D$3),"C1",IF(AND(ISNUMBER(parametros!$C$4),ISNUMBER(parametros!$D$4),B1747&gt;=parametros!$C$4,B1747&lt;=parametros!$D$4),"C2",IF(AND(ISNUMBER(parametros!$C$5),ISNUMBER(parametros!$D$5),B1747&gt;=parametros!$C$5,B1747&lt;=parametros!$D$5),"C3",IF(AND(ISNUMBER(parametros!$C$6),ISNUMBER(parametros!$D$6),B1747&gt;=parametros!$C$6,B1747&lt;=parametros!$D$6),"C4","Fora dos ciclos")))))))</f>
        <v/>
      </c>
      <c r="D1747" s="100"/>
      <c r="E1747" s="78" t="str">
        <f>IF(C1747="","",IFERROR(VLOOKUP(C1747,parametros!$A$11:$E$15,5,0),""))</f>
        <v/>
      </c>
      <c r="F1747" s="79" t="str">
        <f t="shared" si="137"/>
        <v/>
      </c>
      <c r="G1747" s="101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8"/>
      <c r="U1747" s="218" t="str">
        <f t="shared" si="141"/>
        <v/>
      </c>
      <c r="V1747" s="216" t="s">
        <v>47</v>
      </c>
      <c r="W1747" s="102" t="s">
        <v>167</v>
      </c>
      <c r="X1747" s="102" t="s">
        <v>168</v>
      </c>
      <c r="Y1747" s="103" t="s">
        <v>169</v>
      </c>
      <c r="Z1747" s="103" t="s">
        <v>170</v>
      </c>
      <c r="AA1747" s="103" t="s">
        <v>47</v>
      </c>
      <c r="AB1747" s="103" t="s">
        <v>171</v>
      </c>
      <c r="AC1747" s="104" t="s">
        <v>172</v>
      </c>
    </row>
    <row r="1748" spans="1:29" ht="25.5" customHeight="1" x14ac:dyDescent="0.35">
      <c r="A1748" s="188"/>
      <c r="B1748" s="190"/>
      <c r="C1748" s="99" t="str">
        <f>IF(B1748="","",IF(NOT(ISNUMBER(B1748)),"DATA_PC invalida",IF(AND(ISNUMBER(parametros!$C$2),ISNUMBER(parametros!$D$2),B1748&gt;=parametros!$C$2,B1748&lt;=parametros!$D$2),"C0",IF(AND(ISNUMBER(parametros!$C$3),ISNUMBER(parametros!$D$3),B1748&gt;=parametros!$C$3,B1748&lt;=parametros!$D$3),"C1",IF(AND(ISNUMBER(parametros!$C$4),ISNUMBER(parametros!$D$4),B1748&gt;=parametros!$C$4,B1748&lt;=parametros!$D$4),"C2",IF(AND(ISNUMBER(parametros!$C$5),ISNUMBER(parametros!$D$5),B1748&gt;=parametros!$C$5,B1748&lt;=parametros!$D$5),"C3",IF(AND(ISNUMBER(parametros!$C$6),ISNUMBER(parametros!$D$6),B1748&gt;=parametros!$C$6,B1748&lt;=parametros!$D$6),"C4","Fora dos ciclos")))))))</f>
        <v/>
      </c>
      <c r="D1748" s="100"/>
      <c r="E1748" s="78" t="str">
        <f>IF(C1748="","",IFERROR(VLOOKUP(C1748,parametros!$A$11:$E$15,5,0),""))</f>
        <v/>
      </c>
      <c r="F1748" s="79" t="str">
        <f t="shared" si="137"/>
        <v/>
      </c>
      <c r="G1748" s="101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8"/>
      <c r="U1748" s="218" t="str">
        <f t="shared" si="141"/>
        <v/>
      </c>
      <c r="V1748" s="216" t="s">
        <v>47</v>
      </c>
      <c r="W1748" s="102" t="s">
        <v>167</v>
      </c>
      <c r="X1748" s="102" t="s">
        <v>168</v>
      </c>
      <c r="Y1748" s="103" t="s">
        <v>169</v>
      </c>
      <c r="Z1748" s="103" t="s">
        <v>170</v>
      </c>
      <c r="AA1748" s="103" t="s">
        <v>47</v>
      </c>
      <c r="AB1748" s="103" t="s">
        <v>171</v>
      </c>
      <c r="AC1748" s="104" t="s">
        <v>172</v>
      </c>
    </row>
    <row r="1749" spans="1:29" ht="25.5" customHeight="1" x14ac:dyDescent="0.35">
      <c r="A1749" s="188"/>
      <c r="B1749" s="190"/>
      <c r="C1749" s="99" t="str">
        <f>IF(B1749="","",IF(NOT(ISNUMBER(B1749)),"DATA_PC invalida",IF(AND(ISNUMBER(parametros!$C$2),ISNUMBER(parametros!$D$2),B1749&gt;=parametros!$C$2,B1749&lt;=parametros!$D$2),"C0",IF(AND(ISNUMBER(parametros!$C$3),ISNUMBER(parametros!$D$3),B1749&gt;=parametros!$C$3,B1749&lt;=parametros!$D$3),"C1",IF(AND(ISNUMBER(parametros!$C$4),ISNUMBER(parametros!$D$4),B1749&gt;=parametros!$C$4,B1749&lt;=parametros!$D$4),"C2",IF(AND(ISNUMBER(parametros!$C$5),ISNUMBER(parametros!$D$5),B1749&gt;=parametros!$C$5,B1749&lt;=parametros!$D$5),"C3",IF(AND(ISNUMBER(parametros!$C$6),ISNUMBER(parametros!$D$6),B1749&gt;=parametros!$C$6,B1749&lt;=parametros!$D$6),"C4","Fora dos ciclos")))))))</f>
        <v/>
      </c>
      <c r="D1749" s="100"/>
      <c r="E1749" s="78" t="str">
        <f>IF(C1749="","",IFERROR(VLOOKUP(C1749,parametros!$A$11:$E$15,5,0),""))</f>
        <v/>
      </c>
      <c r="F1749" s="79" t="str">
        <f t="shared" si="137"/>
        <v/>
      </c>
      <c r="G1749" s="101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8"/>
      <c r="U1749" s="218" t="str">
        <f t="shared" si="141"/>
        <v/>
      </c>
      <c r="V1749" s="216" t="s">
        <v>47</v>
      </c>
      <c r="W1749" s="102" t="s">
        <v>167</v>
      </c>
      <c r="X1749" s="102" t="s">
        <v>168</v>
      </c>
      <c r="Y1749" s="103" t="s">
        <v>169</v>
      </c>
      <c r="Z1749" s="103" t="s">
        <v>170</v>
      </c>
      <c r="AA1749" s="103" t="s">
        <v>47</v>
      </c>
      <c r="AB1749" s="103" t="s">
        <v>171</v>
      </c>
      <c r="AC1749" s="104" t="s">
        <v>172</v>
      </c>
    </row>
    <row r="1750" spans="1:29" ht="25.5" customHeight="1" x14ac:dyDescent="0.35">
      <c r="A1750" s="188"/>
      <c r="B1750" s="190"/>
      <c r="C1750" s="99" t="str">
        <f>IF(B1750="","",IF(NOT(ISNUMBER(B1750)),"DATA_PC invalida",IF(AND(ISNUMBER(parametros!$C$2),ISNUMBER(parametros!$D$2),B1750&gt;=parametros!$C$2,B1750&lt;=parametros!$D$2),"C0",IF(AND(ISNUMBER(parametros!$C$3),ISNUMBER(parametros!$D$3),B1750&gt;=parametros!$C$3,B1750&lt;=parametros!$D$3),"C1",IF(AND(ISNUMBER(parametros!$C$4),ISNUMBER(parametros!$D$4),B1750&gt;=parametros!$C$4,B1750&lt;=parametros!$D$4),"C2",IF(AND(ISNUMBER(parametros!$C$5),ISNUMBER(parametros!$D$5),B1750&gt;=parametros!$C$5,B1750&lt;=parametros!$D$5),"C3",IF(AND(ISNUMBER(parametros!$C$6),ISNUMBER(parametros!$D$6),B1750&gt;=parametros!$C$6,B1750&lt;=parametros!$D$6),"C4","Fora dos ciclos")))))))</f>
        <v/>
      </c>
      <c r="D1750" s="100"/>
      <c r="E1750" s="78" t="str">
        <f>IF(C1750="","",IFERROR(VLOOKUP(C1750,parametros!$A$11:$E$15,5,0),""))</f>
        <v/>
      </c>
      <c r="F1750" s="79" t="str">
        <f t="shared" si="137"/>
        <v/>
      </c>
      <c r="G1750" s="101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8"/>
      <c r="U1750" s="218" t="str">
        <f t="shared" si="141"/>
        <v/>
      </c>
      <c r="V1750" s="216" t="s">
        <v>47</v>
      </c>
      <c r="W1750" s="102" t="s">
        <v>167</v>
      </c>
      <c r="X1750" s="102" t="s">
        <v>168</v>
      </c>
      <c r="Y1750" s="103" t="s">
        <v>169</v>
      </c>
      <c r="Z1750" s="103" t="s">
        <v>170</v>
      </c>
      <c r="AA1750" s="103" t="s">
        <v>47</v>
      </c>
      <c r="AB1750" s="103" t="s">
        <v>171</v>
      </c>
      <c r="AC1750" s="104" t="s">
        <v>172</v>
      </c>
    </row>
    <row r="1751" spans="1:29" ht="25.5" customHeight="1" x14ac:dyDescent="0.35">
      <c r="A1751" s="188"/>
      <c r="B1751" s="190"/>
      <c r="C1751" s="99" t="str">
        <f>IF(B1751="","",IF(NOT(ISNUMBER(B1751)),"DATA_PC invalida",IF(AND(ISNUMBER(parametros!$C$2),ISNUMBER(parametros!$D$2),B1751&gt;=parametros!$C$2,B1751&lt;=parametros!$D$2),"C0",IF(AND(ISNUMBER(parametros!$C$3),ISNUMBER(parametros!$D$3),B1751&gt;=parametros!$C$3,B1751&lt;=parametros!$D$3),"C1",IF(AND(ISNUMBER(parametros!$C$4),ISNUMBER(parametros!$D$4),B1751&gt;=parametros!$C$4,B1751&lt;=parametros!$D$4),"C2",IF(AND(ISNUMBER(parametros!$C$5),ISNUMBER(parametros!$D$5),B1751&gt;=parametros!$C$5,B1751&lt;=parametros!$D$5),"C3",IF(AND(ISNUMBER(parametros!$C$6),ISNUMBER(parametros!$D$6),B1751&gt;=parametros!$C$6,B1751&lt;=parametros!$D$6),"C4","Fora dos ciclos")))))))</f>
        <v/>
      </c>
      <c r="D1751" s="100"/>
      <c r="E1751" s="78" t="str">
        <f>IF(C1751="","",IFERROR(VLOOKUP(C1751,parametros!$A$11:$E$15,5,0),""))</f>
        <v/>
      </c>
      <c r="F1751" s="79" t="str">
        <f t="shared" si="137"/>
        <v/>
      </c>
      <c r="G1751" s="101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8"/>
      <c r="U1751" s="218" t="str">
        <f t="shared" si="141"/>
        <v/>
      </c>
      <c r="V1751" s="216" t="s">
        <v>47</v>
      </c>
      <c r="W1751" s="102" t="s">
        <v>167</v>
      </c>
      <c r="X1751" s="102" t="s">
        <v>168</v>
      </c>
      <c r="Y1751" s="103" t="s">
        <v>169</v>
      </c>
      <c r="Z1751" s="103" t="s">
        <v>170</v>
      </c>
      <c r="AA1751" s="103" t="s">
        <v>47</v>
      </c>
      <c r="AB1751" s="103" t="s">
        <v>171</v>
      </c>
      <c r="AC1751" s="104" t="s">
        <v>172</v>
      </c>
    </row>
    <row r="1752" spans="1:29" ht="25.5" customHeight="1" x14ac:dyDescent="0.35">
      <c r="A1752" s="188"/>
      <c r="B1752" s="190"/>
      <c r="C1752" s="99" t="str">
        <f>IF(B1752="","",IF(NOT(ISNUMBER(B1752)),"DATA_PC invalida",IF(AND(ISNUMBER(parametros!$C$2),ISNUMBER(parametros!$D$2),B1752&gt;=parametros!$C$2,B1752&lt;=parametros!$D$2),"C0",IF(AND(ISNUMBER(parametros!$C$3),ISNUMBER(parametros!$D$3),B1752&gt;=parametros!$C$3,B1752&lt;=parametros!$D$3),"C1",IF(AND(ISNUMBER(parametros!$C$4),ISNUMBER(parametros!$D$4),B1752&gt;=parametros!$C$4,B1752&lt;=parametros!$D$4),"C2",IF(AND(ISNUMBER(parametros!$C$5),ISNUMBER(parametros!$D$5),B1752&gt;=parametros!$C$5,B1752&lt;=parametros!$D$5),"C3",IF(AND(ISNUMBER(parametros!$C$6),ISNUMBER(parametros!$D$6),B1752&gt;=parametros!$C$6,B1752&lt;=parametros!$D$6),"C4","Fora dos ciclos")))))))</f>
        <v/>
      </c>
      <c r="D1752" s="100"/>
      <c r="E1752" s="78" t="str">
        <f>IF(C1752="","",IFERROR(VLOOKUP(C1752,parametros!$A$11:$E$15,5,0),""))</f>
        <v/>
      </c>
      <c r="F1752" s="79" t="str">
        <f t="shared" si="137"/>
        <v/>
      </c>
      <c r="G1752" s="101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8"/>
      <c r="U1752" s="218" t="str">
        <f t="shared" si="141"/>
        <v/>
      </c>
      <c r="V1752" s="216" t="s">
        <v>47</v>
      </c>
      <c r="W1752" s="102" t="s">
        <v>167</v>
      </c>
      <c r="X1752" s="102" t="s">
        <v>168</v>
      </c>
      <c r="Y1752" s="103" t="s">
        <v>169</v>
      </c>
      <c r="Z1752" s="103" t="s">
        <v>170</v>
      </c>
      <c r="AA1752" s="103" t="s">
        <v>47</v>
      </c>
      <c r="AB1752" s="103" t="s">
        <v>171</v>
      </c>
      <c r="AC1752" s="104" t="s">
        <v>172</v>
      </c>
    </row>
    <row r="1753" spans="1:29" ht="25.5" customHeight="1" x14ac:dyDescent="0.35">
      <c r="A1753" s="188"/>
      <c r="B1753" s="190"/>
      <c r="C1753" s="99" t="str">
        <f>IF(B1753="","",IF(NOT(ISNUMBER(B1753)),"DATA_PC invalida",IF(AND(ISNUMBER(parametros!$C$2),ISNUMBER(parametros!$D$2),B1753&gt;=parametros!$C$2,B1753&lt;=parametros!$D$2),"C0",IF(AND(ISNUMBER(parametros!$C$3),ISNUMBER(parametros!$D$3),B1753&gt;=parametros!$C$3,B1753&lt;=parametros!$D$3),"C1",IF(AND(ISNUMBER(parametros!$C$4),ISNUMBER(parametros!$D$4),B1753&gt;=parametros!$C$4,B1753&lt;=parametros!$D$4),"C2",IF(AND(ISNUMBER(parametros!$C$5),ISNUMBER(parametros!$D$5),B1753&gt;=parametros!$C$5,B1753&lt;=parametros!$D$5),"C3",IF(AND(ISNUMBER(parametros!$C$6),ISNUMBER(parametros!$D$6),B1753&gt;=parametros!$C$6,B1753&lt;=parametros!$D$6),"C4","Fora dos ciclos")))))))</f>
        <v/>
      </c>
      <c r="D1753" s="100"/>
      <c r="E1753" s="78" t="str">
        <f>IF(C1753="","",IFERROR(VLOOKUP(C1753,parametros!$A$11:$E$15,5,0),""))</f>
        <v/>
      </c>
      <c r="F1753" s="79" t="str">
        <f t="shared" si="137"/>
        <v/>
      </c>
      <c r="G1753" s="101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8"/>
      <c r="U1753" s="218" t="str">
        <f t="shared" si="141"/>
        <v/>
      </c>
      <c r="V1753" s="216" t="s">
        <v>47</v>
      </c>
      <c r="W1753" s="102" t="s">
        <v>167</v>
      </c>
      <c r="X1753" s="102" t="s">
        <v>168</v>
      </c>
      <c r="Y1753" s="103" t="s">
        <v>169</v>
      </c>
      <c r="Z1753" s="103" t="s">
        <v>170</v>
      </c>
      <c r="AA1753" s="103" t="s">
        <v>47</v>
      </c>
      <c r="AB1753" s="103" t="s">
        <v>171</v>
      </c>
      <c r="AC1753" s="104" t="s">
        <v>172</v>
      </c>
    </row>
    <row r="1754" spans="1:29" ht="25.5" customHeight="1" x14ac:dyDescent="0.35">
      <c r="A1754" s="188"/>
      <c r="B1754" s="190"/>
      <c r="C1754" s="99" t="str">
        <f>IF(B1754="","",IF(NOT(ISNUMBER(B1754)),"DATA_PC invalida",IF(AND(ISNUMBER(parametros!$C$2),ISNUMBER(parametros!$D$2),B1754&gt;=parametros!$C$2,B1754&lt;=parametros!$D$2),"C0",IF(AND(ISNUMBER(parametros!$C$3),ISNUMBER(parametros!$D$3),B1754&gt;=parametros!$C$3,B1754&lt;=parametros!$D$3),"C1",IF(AND(ISNUMBER(parametros!$C$4),ISNUMBER(parametros!$D$4),B1754&gt;=parametros!$C$4,B1754&lt;=parametros!$D$4),"C2",IF(AND(ISNUMBER(parametros!$C$5),ISNUMBER(parametros!$D$5),B1754&gt;=parametros!$C$5,B1754&lt;=parametros!$D$5),"C3",IF(AND(ISNUMBER(parametros!$C$6),ISNUMBER(parametros!$D$6),B1754&gt;=parametros!$C$6,B1754&lt;=parametros!$D$6),"C4","Fora dos ciclos")))))))</f>
        <v/>
      </c>
      <c r="D1754" s="100"/>
      <c r="E1754" s="78" t="str">
        <f>IF(C1754="","",IFERROR(VLOOKUP(C1754,parametros!$A$11:$E$15,5,0),""))</f>
        <v/>
      </c>
      <c r="F1754" s="79" t="str">
        <f t="shared" si="137"/>
        <v/>
      </c>
      <c r="G1754" s="101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8"/>
      <c r="U1754" s="218" t="str">
        <f t="shared" si="141"/>
        <v/>
      </c>
      <c r="V1754" s="216" t="s">
        <v>47</v>
      </c>
      <c r="W1754" s="102" t="s">
        <v>167</v>
      </c>
      <c r="X1754" s="102" t="s">
        <v>168</v>
      </c>
      <c r="Y1754" s="103" t="s">
        <v>169</v>
      </c>
      <c r="Z1754" s="103" t="s">
        <v>170</v>
      </c>
      <c r="AA1754" s="103" t="s">
        <v>47</v>
      </c>
      <c r="AB1754" s="103" t="s">
        <v>171</v>
      </c>
      <c r="AC1754" s="104" t="s">
        <v>172</v>
      </c>
    </row>
    <row r="1755" spans="1:29" ht="25.5" customHeight="1" x14ac:dyDescent="0.35">
      <c r="A1755" s="188"/>
      <c r="B1755" s="190"/>
      <c r="C1755" s="99" t="str">
        <f>IF(B1755="","",IF(NOT(ISNUMBER(B1755)),"DATA_PC invalida",IF(AND(ISNUMBER(parametros!$C$2),ISNUMBER(parametros!$D$2),B1755&gt;=parametros!$C$2,B1755&lt;=parametros!$D$2),"C0",IF(AND(ISNUMBER(parametros!$C$3),ISNUMBER(parametros!$D$3),B1755&gt;=parametros!$C$3,B1755&lt;=parametros!$D$3),"C1",IF(AND(ISNUMBER(parametros!$C$4),ISNUMBER(parametros!$D$4),B1755&gt;=parametros!$C$4,B1755&lt;=parametros!$D$4),"C2",IF(AND(ISNUMBER(parametros!$C$5),ISNUMBER(parametros!$D$5),B1755&gt;=parametros!$C$5,B1755&lt;=parametros!$D$5),"C3",IF(AND(ISNUMBER(parametros!$C$6),ISNUMBER(parametros!$D$6),B1755&gt;=parametros!$C$6,B1755&lt;=parametros!$D$6),"C4","Fora dos ciclos")))))))</f>
        <v/>
      </c>
      <c r="D1755" s="100"/>
      <c r="E1755" s="78" t="str">
        <f>IF(C1755="","",IFERROR(VLOOKUP(C1755,parametros!$A$11:$E$15,5,0),""))</f>
        <v/>
      </c>
      <c r="F1755" s="79" t="str">
        <f t="shared" si="137"/>
        <v/>
      </c>
      <c r="G1755" s="101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8"/>
      <c r="U1755" s="218" t="str">
        <f t="shared" si="141"/>
        <v/>
      </c>
      <c r="V1755" s="216" t="s">
        <v>47</v>
      </c>
      <c r="W1755" s="102" t="s">
        <v>167</v>
      </c>
      <c r="X1755" s="102" t="s">
        <v>168</v>
      </c>
      <c r="Y1755" s="103" t="s">
        <v>169</v>
      </c>
      <c r="Z1755" s="103" t="s">
        <v>170</v>
      </c>
      <c r="AA1755" s="103" t="s">
        <v>47</v>
      </c>
      <c r="AB1755" s="103" t="s">
        <v>171</v>
      </c>
      <c r="AC1755" s="104" t="s">
        <v>172</v>
      </c>
    </row>
    <row r="1756" spans="1:29" ht="25.5" customHeight="1" x14ac:dyDescent="0.35">
      <c r="A1756" s="188"/>
      <c r="B1756" s="190"/>
      <c r="C1756" s="99" t="str">
        <f>IF(B1756="","",IF(NOT(ISNUMBER(B1756)),"DATA_PC invalida",IF(AND(ISNUMBER(parametros!$C$2),ISNUMBER(parametros!$D$2),B1756&gt;=parametros!$C$2,B1756&lt;=parametros!$D$2),"C0",IF(AND(ISNUMBER(parametros!$C$3),ISNUMBER(parametros!$D$3),B1756&gt;=parametros!$C$3,B1756&lt;=parametros!$D$3),"C1",IF(AND(ISNUMBER(parametros!$C$4),ISNUMBER(parametros!$D$4),B1756&gt;=parametros!$C$4,B1756&lt;=parametros!$D$4),"C2",IF(AND(ISNUMBER(parametros!$C$5),ISNUMBER(parametros!$D$5),B1756&gt;=parametros!$C$5,B1756&lt;=parametros!$D$5),"C3",IF(AND(ISNUMBER(parametros!$C$6),ISNUMBER(parametros!$D$6),B1756&gt;=parametros!$C$6,B1756&lt;=parametros!$D$6),"C4","Fora dos ciclos")))))))</f>
        <v/>
      </c>
      <c r="D1756" s="100"/>
      <c r="E1756" s="78" t="str">
        <f>IF(C1756="","",IFERROR(VLOOKUP(C1756,parametros!$A$11:$E$15,5,0),""))</f>
        <v/>
      </c>
      <c r="F1756" s="79" t="str">
        <f t="shared" si="137"/>
        <v/>
      </c>
      <c r="G1756" s="101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8"/>
      <c r="U1756" s="218" t="str">
        <f t="shared" si="141"/>
        <v/>
      </c>
      <c r="V1756" s="216" t="s">
        <v>47</v>
      </c>
      <c r="W1756" s="102" t="s">
        <v>167</v>
      </c>
      <c r="X1756" s="102" t="s">
        <v>168</v>
      </c>
      <c r="Y1756" s="103" t="s">
        <v>169</v>
      </c>
      <c r="Z1756" s="103" t="s">
        <v>170</v>
      </c>
      <c r="AA1756" s="103" t="s">
        <v>47</v>
      </c>
      <c r="AB1756" s="103" t="s">
        <v>171</v>
      </c>
      <c r="AC1756" s="104" t="s">
        <v>172</v>
      </c>
    </row>
    <row r="1757" spans="1:29" ht="25.5" customHeight="1" x14ac:dyDescent="0.35">
      <c r="A1757" s="188"/>
      <c r="B1757" s="190"/>
      <c r="C1757" s="99" t="str">
        <f>IF(B1757="","",IF(NOT(ISNUMBER(B1757)),"DATA_PC invalida",IF(AND(ISNUMBER(parametros!$C$2),ISNUMBER(parametros!$D$2),B1757&gt;=parametros!$C$2,B1757&lt;=parametros!$D$2),"C0",IF(AND(ISNUMBER(parametros!$C$3),ISNUMBER(parametros!$D$3),B1757&gt;=parametros!$C$3,B1757&lt;=parametros!$D$3),"C1",IF(AND(ISNUMBER(parametros!$C$4),ISNUMBER(parametros!$D$4),B1757&gt;=parametros!$C$4,B1757&lt;=parametros!$D$4),"C2",IF(AND(ISNUMBER(parametros!$C$5),ISNUMBER(parametros!$D$5),B1757&gt;=parametros!$C$5,B1757&lt;=parametros!$D$5),"C3",IF(AND(ISNUMBER(parametros!$C$6),ISNUMBER(parametros!$D$6),B1757&gt;=parametros!$C$6,B1757&lt;=parametros!$D$6),"C4","Fora dos ciclos")))))))</f>
        <v/>
      </c>
      <c r="D1757" s="100"/>
      <c r="E1757" s="78" t="str">
        <f>IF(C1757="","",IFERROR(VLOOKUP(C1757,parametros!$A$11:$E$15,5,0),""))</f>
        <v/>
      </c>
      <c r="F1757" s="79" t="str">
        <f t="shared" si="137"/>
        <v/>
      </c>
      <c r="G1757" s="101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8"/>
      <c r="U1757" s="218" t="str">
        <f t="shared" si="141"/>
        <v/>
      </c>
      <c r="V1757" s="216" t="s">
        <v>47</v>
      </c>
      <c r="W1757" s="102" t="s">
        <v>167</v>
      </c>
      <c r="X1757" s="102" t="s">
        <v>168</v>
      </c>
      <c r="Y1757" s="103" t="s">
        <v>169</v>
      </c>
      <c r="Z1757" s="103" t="s">
        <v>170</v>
      </c>
      <c r="AA1757" s="103" t="s">
        <v>47</v>
      </c>
      <c r="AB1757" s="103" t="s">
        <v>171</v>
      </c>
      <c r="AC1757" s="104" t="s">
        <v>172</v>
      </c>
    </row>
    <row r="1758" spans="1:29" ht="25.5" customHeight="1" x14ac:dyDescent="0.35">
      <c r="A1758" s="188"/>
      <c r="B1758" s="190"/>
      <c r="C1758" s="99" t="str">
        <f>IF(B1758="","",IF(NOT(ISNUMBER(B1758)),"DATA_PC invalida",IF(AND(ISNUMBER(parametros!$C$2),ISNUMBER(parametros!$D$2),B1758&gt;=parametros!$C$2,B1758&lt;=parametros!$D$2),"C0",IF(AND(ISNUMBER(parametros!$C$3),ISNUMBER(parametros!$D$3),B1758&gt;=parametros!$C$3,B1758&lt;=parametros!$D$3),"C1",IF(AND(ISNUMBER(parametros!$C$4),ISNUMBER(parametros!$D$4),B1758&gt;=parametros!$C$4,B1758&lt;=parametros!$D$4),"C2",IF(AND(ISNUMBER(parametros!$C$5),ISNUMBER(parametros!$D$5),B1758&gt;=parametros!$C$5,B1758&lt;=parametros!$D$5),"C3",IF(AND(ISNUMBER(parametros!$C$6),ISNUMBER(parametros!$D$6),B1758&gt;=parametros!$C$6,B1758&lt;=parametros!$D$6),"C4","Fora dos ciclos")))))))</f>
        <v/>
      </c>
      <c r="D1758" s="100"/>
      <c r="E1758" s="78" t="str">
        <f>IF(C1758="","",IFERROR(VLOOKUP(C1758,parametros!$A$11:$E$15,5,0),""))</f>
        <v/>
      </c>
      <c r="F1758" s="79" t="str">
        <f t="shared" si="137"/>
        <v/>
      </c>
      <c r="G1758" s="101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8"/>
      <c r="U1758" s="218" t="str">
        <f t="shared" si="141"/>
        <v/>
      </c>
      <c r="V1758" s="216" t="s">
        <v>47</v>
      </c>
      <c r="W1758" s="102" t="s">
        <v>167</v>
      </c>
      <c r="X1758" s="102" t="s">
        <v>168</v>
      </c>
      <c r="Y1758" s="103" t="s">
        <v>169</v>
      </c>
      <c r="Z1758" s="103" t="s">
        <v>170</v>
      </c>
      <c r="AA1758" s="103" t="s">
        <v>47</v>
      </c>
      <c r="AB1758" s="103" t="s">
        <v>171</v>
      </c>
      <c r="AC1758" s="104" t="s">
        <v>172</v>
      </c>
    </row>
    <row r="1759" spans="1:29" ht="25.5" customHeight="1" x14ac:dyDescent="0.35">
      <c r="A1759" s="188"/>
      <c r="B1759" s="190"/>
      <c r="C1759" s="99" t="str">
        <f>IF(B1759="","",IF(NOT(ISNUMBER(B1759)),"DATA_PC invalida",IF(AND(ISNUMBER(parametros!$C$2),ISNUMBER(parametros!$D$2),B1759&gt;=parametros!$C$2,B1759&lt;=parametros!$D$2),"C0",IF(AND(ISNUMBER(parametros!$C$3),ISNUMBER(parametros!$D$3),B1759&gt;=parametros!$C$3,B1759&lt;=parametros!$D$3),"C1",IF(AND(ISNUMBER(parametros!$C$4),ISNUMBER(parametros!$D$4),B1759&gt;=parametros!$C$4,B1759&lt;=parametros!$D$4),"C2",IF(AND(ISNUMBER(parametros!$C$5),ISNUMBER(parametros!$D$5),B1759&gt;=parametros!$C$5,B1759&lt;=parametros!$D$5),"C3",IF(AND(ISNUMBER(parametros!$C$6),ISNUMBER(parametros!$D$6),B1759&gt;=parametros!$C$6,B1759&lt;=parametros!$D$6),"C4","Fora dos ciclos")))))))</f>
        <v/>
      </c>
      <c r="D1759" s="100"/>
      <c r="E1759" s="78" t="str">
        <f>IF(C1759="","",IFERROR(VLOOKUP(C1759,parametros!$A$11:$E$15,5,0),""))</f>
        <v/>
      </c>
      <c r="F1759" s="79" t="str">
        <f t="shared" si="137"/>
        <v/>
      </c>
      <c r="G1759" s="101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8"/>
      <c r="U1759" s="218" t="str">
        <f t="shared" si="141"/>
        <v/>
      </c>
      <c r="V1759" s="216" t="s">
        <v>47</v>
      </c>
      <c r="W1759" s="102" t="s">
        <v>167</v>
      </c>
      <c r="X1759" s="102" t="s">
        <v>168</v>
      </c>
      <c r="Y1759" s="103" t="s">
        <v>169</v>
      </c>
      <c r="Z1759" s="103" t="s">
        <v>170</v>
      </c>
      <c r="AA1759" s="103" t="s">
        <v>47</v>
      </c>
      <c r="AB1759" s="103" t="s">
        <v>171</v>
      </c>
      <c r="AC1759" s="104" t="s">
        <v>172</v>
      </c>
    </row>
    <row r="1760" spans="1:29" ht="25.5" customHeight="1" x14ac:dyDescent="0.35">
      <c r="A1760" s="188"/>
      <c r="B1760" s="190"/>
      <c r="C1760" s="99" t="str">
        <f>IF(B1760="","",IF(NOT(ISNUMBER(B1760)),"DATA_PC invalida",IF(AND(ISNUMBER(parametros!$C$2),ISNUMBER(parametros!$D$2),B1760&gt;=parametros!$C$2,B1760&lt;=parametros!$D$2),"C0",IF(AND(ISNUMBER(parametros!$C$3),ISNUMBER(parametros!$D$3),B1760&gt;=parametros!$C$3,B1760&lt;=parametros!$D$3),"C1",IF(AND(ISNUMBER(parametros!$C$4),ISNUMBER(parametros!$D$4),B1760&gt;=parametros!$C$4,B1760&lt;=parametros!$D$4),"C2",IF(AND(ISNUMBER(parametros!$C$5),ISNUMBER(parametros!$D$5),B1760&gt;=parametros!$C$5,B1760&lt;=parametros!$D$5),"C3",IF(AND(ISNUMBER(parametros!$C$6),ISNUMBER(parametros!$D$6),B1760&gt;=parametros!$C$6,B1760&lt;=parametros!$D$6),"C4","Fora dos ciclos")))))))</f>
        <v/>
      </c>
      <c r="D1760" s="100"/>
      <c r="E1760" s="78" t="str">
        <f>IF(C1760="","",IFERROR(VLOOKUP(C1760,parametros!$A$11:$E$15,5,0),""))</f>
        <v/>
      </c>
      <c r="F1760" s="79" t="str">
        <f t="shared" si="137"/>
        <v/>
      </c>
      <c r="G1760" s="101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8"/>
      <c r="U1760" s="218" t="str">
        <f t="shared" si="141"/>
        <v/>
      </c>
      <c r="V1760" s="216" t="s">
        <v>47</v>
      </c>
      <c r="W1760" s="102" t="s">
        <v>167</v>
      </c>
      <c r="X1760" s="102" t="s">
        <v>168</v>
      </c>
      <c r="Y1760" s="103" t="s">
        <v>169</v>
      </c>
      <c r="Z1760" s="103" t="s">
        <v>170</v>
      </c>
      <c r="AA1760" s="103" t="s">
        <v>47</v>
      </c>
      <c r="AB1760" s="103" t="s">
        <v>171</v>
      </c>
      <c r="AC1760" s="104" t="s">
        <v>172</v>
      </c>
    </row>
    <row r="1761" spans="1:29" ht="25.5" customHeight="1" x14ac:dyDescent="0.35">
      <c r="A1761" s="188"/>
      <c r="B1761" s="190"/>
      <c r="C1761" s="99" t="str">
        <f>IF(B1761="","",IF(NOT(ISNUMBER(B1761)),"DATA_PC invalida",IF(AND(ISNUMBER(parametros!$C$2),ISNUMBER(parametros!$D$2),B1761&gt;=parametros!$C$2,B1761&lt;=parametros!$D$2),"C0",IF(AND(ISNUMBER(parametros!$C$3),ISNUMBER(parametros!$D$3),B1761&gt;=parametros!$C$3,B1761&lt;=parametros!$D$3),"C1",IF(AND(ISNUMBER(parametros!$C$4),ISNUMBER(parametros!$D$4),B1761&gt;=parametros!$C$4,B1761&lt;=parametros!$D$4),"C2",IF(AND(ISNUMBER(parametros!$C$5),ISNUMBER(parametros!$D$5),B1761&gt;=parametros!$C$5,B1761&lt;=parametros!$D$5),"C3",IF(AND(ISNUMBER(parametros!$C$6),ISNUMBER(parametros!$D$6),B1761&gt;=parametros!$C$6,B1761&lt;=parametros!$D$6),"C4","Fora dos ciclos")))))))</f>
        <v/>
      </c>
      <c r="D1761" s="100"/>
      <c r="E1761" s="78" t="str">
        <f>IF(C1761="","",IFERROR(VLOOKUP(C1761,parametros!$A$11:$E$15,5,0),""))</f>
        <v/>
      </c>
      <c r="F1761" s="79" t="str">
        <f t="shared" si="137"/>
        <v/>
      </c>
      <c r="G1761" s="101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8"/>
      <c r="U1761" s="218" t="str">
        <f t="shared" si="141"/>
        <v/>
      </c>
      <c r="V1761" s="216" t="s">
        <v>47</v>
      </c>
      <c r="W1761" s="102" t="s">
        <v>167</v>
      </c>
      <c r="X1761" s="102" t="s">
        <v>168</v>
      </c>
      <c r="Y1761" s="103" t="s">
        <v>169</v>
      </c>
      <c r="Z1761" s="103" t="s">
        <v>170</v>
      </c>
      <c r="AA1761" s="103" t="s">
        <v>47</v>
      </c>
      <c r="AB1761" s="103" t="s">
        <v>171</v>
      </c>
      <c r="AC1761" s="104" t="s">
        <v>172</v>
      </c>
    </row>
    <row r="1762" spans="1:29" ht="25.5" customHeight="1" x14ac:dyDescent="0.35">
      <c r="A1762" s="188"/>
      <c r="B1762" s="190"/>
      <c r="C1762" s="99" t="str">
        <f>IF(B1762="","",IF(NOT(ISNUMBER(B1762)),"DATA_PC invalida",IF(AND(ISNUMBER(parametros!$C$2),ISNUMBER(parametros!$D$2),B1762&gt;=parametros!$C$2,B1762&lt;=parametros!$D$2),"C0",IF(AND(ISNUMBER(parametros!$C$3),ISNUMBER(parametros!$D$3),B1762&gt;=parametros!$C$3,B1762&lt;=parametros!$D$3),"C1",IF(AND(ISNUMBER(parametros!$C$4),ISNUMBER(parametros!$D$4),B1762&gt;=parametros!$C$4,B1762&lt;=parametros!$D$4),"C2",IF(AND(ISNUMBER(parametros!$C$5),ISNUMBER(parametros!$D$5),B1762&gt;=parametros!$C$5,B1762&lt;=parametros!$D$5),"C3",IF(AND(ISNUMBER(parametros!$C$6),ISNUMBER(parametros!$D$6),B1762&gt;=parametros!$C$6,B1762&lt;=parametros!$D$6),"C4","Fora dos ciclos")))))))</f>
        <v/>
      </c>
      <c r="D1762" s="100"/>
      <c r="E1762" s="78" t="str">
        <f>IF(C1762="","",IFERROR(VLOOKUP(C1762,parametros!$A$11:$E$15,5,0),""))</f>
        <v/>
      </c>
      <c r="F1762" s="79" t="str">
        <f t="shared" si="137"/>
        <v/>
      </c>
      <c r="G1762" s="101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8"/>
      <c r="U1762" s="218" t="str">
        <f t="shared" si="141"/>
        <v/>
      </c>
      <c r="V1762" s="216" t="s">
        <v>47</v>
      </c>
      <c r="W1762" s="102" t="s">
        <v>167</v>
      </c>
      <c r="X1762" s="102" t="s">
        <v>168</v>
      </c>
      <c r="Y1762" s="103" t="s">
        <v>169</v>
      </c>
      <c r="Z1762" s="103" t="s">
        <v>170</v>
      </c>
      <c r="AA1762" s="103" t="s">
        <v>47</v>
      </c>
      <c r="AB1762" s="103" t="s">
        <v>171</v>
      </c>
      <c r="AC1762" s="104" t="s">
        <v>172</v>
      </c>
    </row>
    <row r="1763" spans="1:29" ht="25.5" customHeight="1" x14ac:dyDescent="0.35">
      <c r="A1763" s="188"/>
      <c r="B1763" s="190"/>
      <c r="C1763" s="99" t="str">
        <f>IF(B1763="","",IF(NOT(ISNUMBER(B1763)),"DATA_PC invalida",IF(AND(ISNUMBER(parametros!$C$2),ISNUMBER(parametros!$D$2),B1763&gt;=parametros!$C$2,B1763&lt;=parametros!$D$2),"C0",IF(AND(ISNUMBER(parametros!$C$3),ISNUMBER(parametros!$D$3),B1763&gt;=parametros!$C$3,B1763&lt;=parametros!$D$3),"C1",IF(AND(ISNUMBER(parametros!$C$4),ISNUMBER(parametros!$D$4),B1763&gt;=parametros!$C$4,B1763&lt;=parametros!$D$4),"C2",IF(AND(ISNUMBER(parametros!$C$5),ISNUMBER(parametros!$D$5),B1763&gt;=parametros!$C$5,B1763&lt;=parametros!$D$5),"C3",IF(AND(ISNUMBER(parametros!$C$6),ISNUMBER(parametros!$D$6),B1763&gt;=parametros!$C$6,B1763&lt;=parametros!$D$6),"C4","Fora dos ciclos")))))))</f>
        <v/>
      </c>
      <c r="D1763" s="100"/>
      <c r="E1763" s="78" t="str">
        <f>IF(C1763="","",IFERROR(VLOOKUP(C1763,parametros!$A$11:$E$15,5,0),""))</f>
        <v/>
      </c>
      <c r="F1763" s="79" t="str">
        <f t="shared" si="137"/>
        <v/>
      </c>
      <c r="G1763" s="101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8"/>
      <c r="U1763" s="218" t="str">
        <f t="shared" si="141"/>
        <v/>
      </c>
      <c r="V1763" s="216" t="s">
        <v>47</v>
      </c>
      <c r="W1763" s="102" t="s">
        <v>167</v>
      </c>
      <c r="X1763" s="102" t="s">
        <v>168</v>
      </c>
      <c r="Y1763" s="103" t="s">
        <v>169</v>
      </c>
      <c r="Z1763" s="103" t="s">
        <v>170</v>
      </c>
      <c r="AA1763" s="103" t="s">
        <v>47</v>
      </c>
      <c r="AB1763" s="103" t="s">
        <v>171</v>
      </c>
      <c r="AC1763" s="104" t="s">
        <v>172</v>
      </c>
    </row>
    <row r="1764" spans="1:29" ht="25.5" customHeight="1" x14ac:dyDescent="0.35">
      <c r="A1764" s="188"/>
      <c r="B1764" s="190"/>
      <c r="C1764" s="99" t="str">
        <f>IF(B1764="","",IF(NOT(ISNUMBER(B1764)),"DATA_PC invalida",IF(AND(ISNUMBER(parametros!$C$2),ISNUMBER(parametros!$D$2),B1764&gt;=parametros!$C$2,B1764&lt;=parametros!$D$2),"C0",IF(AND(ISNUMBER(parametros!$C$3),ISNUMBER(parametros!$D$3),B1764&gt;=parametros!$C$3,B1764&lt;=parametros!$D$3),"C1",IF(AND(ISNUMBER(parametros!$C$4),ISNUMBER(parametros!$D$4),B1764&gt;=parametros!$C$4,B1764&lt;=parametros!$D$4),"C2",IF(AND(ISNUMBER(parametros!$C$5),ISNUMBER(parametros!$D$5),B1764&gt;=parametros!$C$5,B1764&lt;=parametros!$D$5),"C3",IF(AND(ISNUMBER(parametros!$C$6),ISNUMBER(parametros!$D$6),B1764&gt;=parametros!$C$6,B1764&lt;=parametros!$D$6),"C4","Fora dos ciclos")))))))</f>
        <v/>
      </c>
      <c r="D1764" s="100"/>
      <c r="E1764" s="78" t="str">
        <f>IF(C1764="","",IFERROR(VLOOKUP(C1764,parametros!$A$11:$E$15,5,0),""))</f>
        <v/>
      </c>
      <c r="F1764" s="79" t="str">
        <f t="shared" si="137"/>
        <v/>
      </c>
      <c r="G1764" s="101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8"/>
      <c r="U1764" s="218" t="str">
        <f t="shared" si="141"/>
        <v/>
      </c>
      <c r="V1764" s="216" t="s">
        <v>47</v>
      </c>
      <c r="W1764" s="102" t="s">
        <v>167</v>
      </c>
      <c r="X1764" s="102" t="s">
        <v>168</v>
      </c>
      <c r="Y1764" s="103" t="s">
        <v>169</v>
      </c>
      <c r="Z1764" s="103" t="s">
        <v>170</v>
      </c>
      <c r="AA1764" s="103" t="s">
        <v>47</v>
      </c>
      <c r="AB1764" s="103" t="s">
        <v>171</v>
      </c>
      <c r="AC1764" s="104" t="s">
        <v>172</v>
      </c>
    </row>
    <row r="1765" spans="1:29" ht="25.5" customHeight="1" x14ac:dyDescent="0.35">
      <c r="A1765" s="188"/>
      <c r="B1765" s="190"/>
      <c r="C1765" s="99" t="str">
        <f>IF(B1765="","",IF(NOT(ISNUMBER(B1765)),"DATA_PC invalida",IF(AND(ISNUMBER(parametros!$C$2),ISNUMBER(parametros!$D$2),B1765&gt;=parametros!$C$2,B1765&lt;=parametros!$D$2),"C0",IF(AND(ISNUMBER(parametros!$C$3),ISNUMBER(parametros!$D$3),B1765&gt;=parametros!$C$3,B1765&lt;=parametros!$D$3),"C1",IF(AND(ISNUMBER(parametros!$C$4),ISNUMBER(parametros!$D$4),B1765&gt;=parametros!$C$4,B1765&lt;=parametros!$D$4),"C2",IF(AND(ISNUMBER(parametros!$C$5),ISNUMBER(parametros!$D$5),B1765&gt;=parametros!$C$5,B1765&lt;=parametros!$D$5),"C3",IF(AND(ISNUMBER(parametros!$C$6),ISNUMBER(parametros!$D$6),B1765&gt;=parametros!$C$6,B1765&lt;=parametros!$D$6),"C4","Fora dos ciclos")))))))</f>
        <v/>
      </c>
      <c r="D1765" s="100"/>
      <c r="E1765" s="78" t="str">
        <f>IF(C1765="","",IFERROR(VLOOKUP(C1765,parametros!$A$11:$E$15,5,0),""))</f>
        <v/>
      </c>
      <c r="F1765" s="79" t="str">
        <f t="shared" si="137"/>
        <v/>
      </c>
      <c r="G1765" s="101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8"/>
      <c r="U1765" s="218" t="str">
        <f t="shared" si="141"/>
        <v/>
      </c>
      <c r="V1765" s="216" t="s">
        <v>47</v>
      </c>
      <c r="W1765" s="102" t="s">
        <v>167</v>
      </c>
      <c r="X1765" s="102" t="s">
        <v>168</v>
      </c>
      <c r="Y1765" s="103" t="s">
        <v>169</v>
      </c>
      <c r="Z1765" s="103" t="s">
        <v>170</v>
      </c>
      <c r="AA1765" s="103" t="s">
        <v>47</v>
      </c>
      <c r="AB1765" s="103" t="s">
        <v>171</v>
      </c>
      <c r="AC1765" s="104" t="s">
        <v>172</v>
      </c>
    </row>
    <row r="1766" spans="1:29" ht="25.5" customHeight="1" x14ac:dyDescent="0.35">
      <c r="A1766" s="188"/>
      <c r="B1766" s="190"/>
      <c r="C1766" s="99" t="str">
        <f>IF(B1766="","",IF(NOT(ISNUMBER(B1766)),"DATA_PC invalida",IF(AND(ISNUMBER(parametros!$C$2),ISNUMBER(parametros!$D$2),B1766&gt;=parametros!$C$2,B1766&lt;=parametros!$D$2),"C0",IF(AND(ISNUMBER(parametros!$C$3),ISNUMBER(parametros!$D$3),B1766&gt;=parametros!$C$3,B1766&lt;=parametros!$D$3),"C1",IF(AND(ISNUMBER(parametros!$C$4),ISNUMBER(parametros!$D$4),B1766&gt;=parametros!$C$4,B1766&lt;=parametros!$D$4),"C2",IF(AND(ISNUMBER(parametros!$C$5),ISNUMBER(parametros!$D$5),B1766&gt;=parametros!$C$5,B1766&lt;=parametros!$D$5),"C3",IF(AND(ISNUMBER(parametros!$C$6),ISNUMBER(parametros!$D$6),B1766&gt;=parametros!$C$6,B1766&lt;=parametros!$D$6),"C4","Fora dos ciclos")))))))</f>
        <v/>
      </c>
      <c r="D1766" s="100"/>
      <c r="E1766" s="78" t="str">
        <f>IF(C1766="","",IFERROR(VLOOKUP(C1766,parametros!$A$11:$E$15,5,0),""))</f>
        <v/>
      </c>
      <c r="F1766" s="79" t="str">
        <f t="shared" si="137"/>
        <v/>
      </c>
      <c r="G1766" s="101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8"/>
      <c r="U1766" s="218" t="str">
        <f t="shared" si="141"/>
        <v/>
      </c>
      <c r="V1766" s="216" t="s">
        <v>47</v>
      </c>
      <c r="W1766" s="102" t="s">
        <v>167</v>
      </c>
      <c r="X1766" s="102" t="s">
        <v>168</v>
      </c>
      <c r="Y1766" s="103" t="s">
        <v>169</v>
      </c>
      <c r="Z1766" s="103" t="s">
        <v>170</v>
      </c>
      <c r="AA1766" s="103" t="s">
        <v>47</v>
      </c>
      <c r="AB1766" s="103" t="s">
        <v>171</v>
      </c>
      <c r="AC1766" s="104" t="s">
        <v>172</v>
      </c>
    </row>
    <row r="1767" spans="1:29" ht="25.5" customHeight="1" x14ac:dyDescent="0.35">
      <c r="A1767" s="188"/>
      <c r="B1767" s="190"/>
      <c r="C1767" s="99" t="str">
        <f>IF(B1767="","",IF(NOT(ISNUMBER(B1767)),"DATA_PC invalida",IF(AND(ISNUMBER(parametros!$C$2),ISNUMBER(parametros!$D$2),B1767&gt;=parametros!$C$2,B1767&lt;=parametros!$D$2),"C0",IF(AND(ISNUMBER(parametros!$C$3),ISNUMBER(parametros!$D$3),B1767&gt;=parametros!$C$3,B1767&lt;=parametros!$D$3),"C1",IF(AND(ISNUMBER(parametros!$C$4),ISNUMBER(parametros!$D$4),B1767&gt;=parametros!$C$4,B1767&lt;=parametros!$D$4),"C2",IF(AND(ISNUMBER(parametros!$C$5),ISNUMBER(parametros!$D$5),B1767&gt;=parametros!$C$5,B1767&lt;=parametros!$D$5),"C3",IF(AND(ISNUMBER(parametros!$C$6),ISNUMBER(parametros!$D$6),B1767&gt;=parametros!$C$6,B1767&lt;=parametros!$D$6),"C4","Fora dos ciclos")))))))</f>
        <v/>
      </c>
      <c r="D1767" s="100"/>
      <c r="E1767" s="78" t="str">
        <f>IF(C1767="","",IFERROR(VLOOKUP(C1767,parametros!$A$11:$E$15,5,0),""))</f>
        <v/>
      </c>
      <c r="F1767" s="79" t="str">
        <f t="shared" si="137"/>
        <v/>
      </c>
      <c r="G1767" s="101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8"/>
      <c r="U1767" s="218" t="str">
        <f t="shared" si="141"/>
        <v/>
      </c>
      <c r="V1767" s="216" t="s">
        <v>47</v>
      </c>
      <c r="W1767" s="102" t="s">
        <v>167</v>
      </c>
      <c r="X1767" s="102" t="s">
        <v>168</v>
      </c>
      <c r="Y1767" s="103" t="s">
        <v>169</v>
      </c>
      <c r="Z1767" s="103" t="s">
        <v>170</v>
      </c>
      <c r="AA1767" s="103" t="s">
        <v>47</v>
      </c>
      <c r="AB1767" s="103" t="s">
        <v>171</v>
      </c>
      <c r="AC1767" s="104" t="s">
        <v>172</v>
      </c>
    </row>
    <row r="1768" spans="1:29" ht="25.5" customHeight="1" x14ac:dyDescent="0.35">
      <c r="A1768" s="188"/>
      <c r="B1768" s="190"/>
      <c r="C1768" s="99" t="str">
        <f>IF(B1768="","",IF(NOT(ISNUMBER(B1768)),"DATA_PC invalida",IF(AND(ISNUMBER(parametros!$C$2),ISNUMBER(parametros!$D$2),B1768&gt;=parametros!$C$2,B1768&lt;=parametros!$D$2),"C0",IF(AND(ISNUMBER(parametros!$C$3),ISNUMBER(parametros!$D$3),B1768&gt;=parametros!$C$3,B1768&lt;=parametros!$D$3),"C1",IF(AND(ISNUMBER(parametros!$C$4),ISNUMBER(parametros!$D$4),B1768&gt;=parametros!$C$4,B1768&lt;=parametros!$D$4),"C2",IF(AND(ISNUMBER(parametros!$C$5),ISNUMBER(parametros!$D$5),B1768&gt;=parametros!$C$5,B1768&lt;=parametros!$D$5),"C3",IF(AND(ISNUMBER(parametros!$C$6),ISNUMBER(parametros!$D$6),B1768&gt;=parametros!$C$6,B1768&lt;=parametros!$D$6),"C4","Fora dos ciclos")))))))</f>
        <v/>
      </c>
      <c r="D1768" s="100"/>
      <c r="E1768" s="78" t="str">
        <f>IF(C1768="","",IFERROR(VLOOKUP(C1768,parametros!$A$11:$E$15,5,0),""))</f>
        <v/>
      </c>
      <c r="F1768" s="79" t="str">
        <f t="shared" si="137"/>
        <v/>
      </c>
      <c r="G1768" s="101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8"/>
      <c r="U1768" s="218" t="str">
        <f t="shared" si="141"/>
        <v/>
      </c>
      <c r="V1768" s="216" t="s">
        <v>47</v>
      </c>
      <c r="W1768" s="102" t="s">
        <v>167</v>
      </c>
      <c r="X1768" s="102" t="s">
        <v>168</v>
      </c>
      <c r="Y1768" s="103" t="s">
        <v>169</v>
      </c>
      <c r="Z1768" s="103" t="s">
        <v>170</v>
      </c>
      <c r="AA1768" s="103" t="s">
        <v>47</v>
      </c>
      <c r="AB1768" s="103" t="s">
        <v>171</v>
      </c>
      <c r="AC1768" s="104" t="s">
        <v>172</v>
      </c>
    </row>
    <row r="1769" spans="1:29" ht="25.5" customHeight="1" x14ac:dyDescent="0.35">
      <c r="A1769" s="188"/>
      <c r="B1769" s="190"/>
      <c r="C1769" s="99" t="str">
        <f>IF(B1769="","",IF(NOT(ISNUMBER(B1769)),"DATA_PC invalida",IF(AND(ISNUMBER(parametros!$C$2),ISNUMBER(parametros!$D$2),B1769&gt;=parametros!$C$2,B1769&lt;=parametros!$D$2),"C0",IF(AND(ISNUMBER(parametros!$C$3),ISNUMBER(parametros!$D$3),B1769&gt;=parametros!$C$3,B1769&lt;=parametros!$D$3),"C1",IF(AND(ISNUMBER(parametros!$C$4),ISNUMBER(parametros!$D$4),B1769&gt;=parametros!$C$4,B1769&lt;=parametros!$D$4),"C2",IF(AND(ISNUMBER(parametros!$C$5),ISNUMBER(parametros!$D$5),B1769&gt;=parametros!$C$5,B1769&lt;=parametros!$D$5),"C3",IF(AND(ISNUMBER(parametros!$C$6),ISNUMBER(parametros!$D$6),B1769&gt;=parametros!$C$6,B1769&lt;=parametros!$D$6),"C4","Fora dos ciclos")))))))</f>
        <v/>
      </c>
      <c r="D1769" s="100"/>
      <c r="E1769" s="78" t="str">
        <f>IF(C1769="","",IFERROR(VLOOKUP(C1769,parametros!$A$11:$E$15,5,0),""))</f>
        <v/>
      </c>
      <c r="F1769" s="79" t="str">
        <f t="shared" si="137"/>
        <v/>
      </c>
      <c r="G1769" s="101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8"/>
      <c r="U1769" s="218" t="str">
        <f t="shared" si="141"/>
        <v/>
      </c>
      <c r="V1769" s="216" t="s">
        <v>47</v>
      </c>
      <c r="W1769" s="102" t="s">
        <v>167</v>
      </c>
      <c r="X1769" s="102" t="s">
        <v>168</v>
      </c>
      <c r="Y1769" s="103" t="s">
        <v>169</v>
      </c>
      <c r="Z1769" s="103" t="s">
        <v>170</v>
      </c>
      <c r="AA1769" s="103" t="s">
        <v>47</v>
      </c>
      <c r="AB1769" s="103" t="s">
        <v>171</v>
      </c>
      <c r="AC1769" s="104" t="s">
        <v>172</v>
      </c>
    </row>
    <row r="1770" spans="1:29" ht="25.5" customHeight="1" x14ac:dyDescent="0.35">
      <c r="A1770" s="188"/>
      <c r="B1770" s="190"/>
      <c r="C1770" s="99" t="str">
        <f>IF(B1770="","",IF(NOT(ISNUMBER(B1770)),"DATA_PC invalida",IF(AND(ISNUMBER(parametros!$C$2),ISNUMBER(parametros!$D$2),B1770&gt;=parametros!$C$2,B1770&lt;=parametros!$D$2),"C0",IF(AND(ISNUMBER(parametros!$C$3),ISNUMBER(parametros!$D$3),B1770&gt;=parametros!$C$3,B1770&lt;=parametros!$D$3),"C1",IF(AND(ISNUMBER(parametros!$C$4),ISNUMBER(parametros!$D$4),B1770&gt;=parametros!$C$4,B1770&lt;=parametros!$D$4),"C2",IF(AND(ISNUMBER(parametros!$C$5),ISNUMBER(parametros!$D$5),B1770&gt;=parametros!$C$5,B1770&lt;=parametros!$D$5),"C3",IF(AND(ISNUMBER(parametros!$C$6),ISNUMBER(parametros!$D$6),B1770&gt;=parametros!$C$6,B1770&lt;=parametros!$D$6),"C4","Fora dos ciclos")))))))</f>
        <v/>
      </c>
      <c r="D1770" s="100"/>
      <c r="E1770" s="78" t="str">
        <f>IF(C1770="","",IFERROR(VLOOKUP(C1770,parametros!$A$11:$E$15,5,0),""))</f>
        <v/>
      </c>
      <c r="F1770" s="79" t="str">
        <f t="shared" si="137"/>
        <v/>
      </c>
      <c r="G1770" s="101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8"/>
      <c r="U1770" s="218" t="str">
        <f t="shared" si="141"/>
        <v/>
      </c>
      <c r="V1770" s="216" t="s">
        <v>47</v>
      </c>
      <c r="W1770" s="102" t="s">
        <v>167</v>
      </c>
      <c r="X1770" s="102" t="s">
        <v>168</v>
      </c>
      <c r="Y1770" s="103" t="s">
        <v>169</v>
      </c>
      <c r="Z1770" s="103" t="s">
        <v>170</v>
      </c>
      <c r="AA1770" s="103" t="s">
        <v>47</v>
      </c>
      <c r="AB1770" s="103" t="s">
        <v>171</v>
      </c>
      <c r="AC1770" s="104" t="s">
        <v>172</v>
      </c>
    </row>
    <row r="1771" spans="1:29" ht="25.5" customHeight="1" x14ac:dyDescent="0.35">
      <c r="A1771" s="188"/>
      <c r="B1771" s="190"/>
      <c r="C1771" s="99" t="str">
        <f>IF(B1771="","",IF(NOT(ISNUMBER(B1771)),"DATA_PC invalida",IF(AND(ISNUMBER(parametros!$C$2),ISNUMBER(parametros!$D$2),B1771&gt;=parametros!$C$2,B1771&lt;=parametros!$D$2),"C0",IF(AND(ISNUMBER(parametros!$C$3),ISNUMBER(parametros!$D$3),B1771&gt;=parametros!$C$3,B1771&lt;=parametros!$D$3),"C1",IF(AND(ISNUMBER(parametros!$C$4),ISNUMBER(parametros!$D$4),B1771&gt;=parametros!$C$4,B1771&lt;=parametros!$D$4),"C2",IF(AND(ISNUMBER(parametros!$C$5),ISNUMBER(parametros!$D$5),B1771&gt;=parametros!$C$5,B1771&lt;=parametros!$D$5),"C3",IF(AND(ISNUMBER(parametros!$C$6),ISNUMBER(parametros!$D$6),B1771&gt;=parametros!$C$6,B1771&lt;=parametros!$D$6),"C4","Fora dos ciclos")))))))</f>
        <v/>
      </c>
      <c r="D1771" s="100"/>
      <c r="E1771" s="78" t="str">
        <f>IF(C1771="","",IFERROR(VLOOKUP(C1771,parametros!$A$11:$E$15,5,0),""))</f>
        <v/>
      </c>
      <c r="F1771" s="79" t="str">
        <f t="shared" si="137"/>
        <v/>
      </c>
      <c r="G1771" s="101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8"/>
      <c r="U1771" s="218" t="str">
        <f t="shared" si="141"/>
        <v/>
      </c>
      <c r="V1771" s="216" t="s">
        <v>47</v>
      </c>
      <c r="W1771" s="102" t="s">
        <v>167</v>
      </c>
      <c r="X1771" s="102" t="s">
        <v>168</v>
      </c>
      <c r="Y1771" s="103" t="s">
        <v>169</v>
      </c>
      <c r="Z1771" s="103" t="s">
        <v>170</v>
      </c>
      <c r="AA1771" s="103" t="s">
        <v>47</v>
      </c>
      <c r="AB1771" s="103" t="s">
        <v>171</v>
      </c>
      <c r="AC1771" s="104" t="s">
        <v>172</v>
      </c>
    </row>
    <row r="1772" spans="1:29" ht="25.5" customHeight="1" x14ac:dyDescent="0.35">
      <c r="A1772" s="188"/>
      <c r="B1772" s="190"/>
      <c r="C1772" s="99" t="str">
        <f>IF(B1772="","",IF(NOT(ISNUMBER(B1772)),"DATA_PC invalida",IF(AND(ISNUMBER(parametros!$C$2),ISNUMBER(parametros!$D$2),B1772&gt;=parametros!$C$2,B1772&lt;=parametros!$D$2),"C0",IF(AND(ISNUMBER(parametros!$C$3),ISNUMBER(parametros!$D$3),B1772&gt;=parametros!$C$3,B1772&lt;=parametros!$D$3),"C1",IF(AND(ISNUMBER(parametros!$C$4),ISNUMBER(parametros!$D$4),B1772&gt;=parametros!$C$4,B1772&lt;=parametros!$D$4),"C2",IF(AND(ISNUMBER(parametros!$C$5),ISNUMBER(parametros!$D$5),B1772&gt;=parametros!$C$5,B1772&lt;=parametros!$D$5),"C3",IF(AND(ISNUMBER(parametros!$C$6),ISNUMBER(parametros!$D$6),B1772&gt;=parametros!$C$6,B1772&lt;=parametros!$D$6),"C4","Fora dos ciclos")))))))</f>
        <v/>
      </c>
      <c r="D1772" s="100"/>
      <c r="E1772" s="78" t="str">
        <f>IF(C1772="","",IFERROR(VLOOKUP(C1772,parametros!$A$11:$E$15,5,0),""))</f>
        <v/>
      </c>
      <c r="F1772" s="79" t="str">
        <f t="shared" si="137"/>
        <v/>
      </c>
      <c r="G1772" s="101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8"/>
      <c r="U1772" s="218" t="str">
        <f t="shared" si="141"/>
        <v/>
      </c>
      <c r="V1772" s="216" t="s">
        <v>47</v>
      </c>
      <c r="W1772" s="102" t="s">
        <v>167</v>
      </c>
      <c r="X1772" s="102" t="s">
        <v>168</v>
      </c>
      <c r="Y1772" s="103" t="s">
        <v>169</v>
      </c>
      <c r="Z1772" s="103" t="s">
        <v>170</v>
      </c>
      <c r="AA1772" s="103" t="s">
        <v>47</v>
      </c>
      <c r="AB1772" s="103" t="s">
        <v>171</v>
      </c>
      <c r="AC1772" s="104" t="s">
        <v>172</v>
      </c>
    </row>
    <row r="1773" spans="1:29" ht="25.5" customHeight="1" x14ac:dyDescent="0.35">
      <c r="A1773" s="188"/>
      <c r="B1773" s="190"/>
      <c r="C1773" s="99" t="str">
        <f>IF(B1773="","",IF(NOT(ISNUMBER(B1773)),"DATA_PC invalida",IF(AND(ISNUMBER(parametros!$C$2),ISNUMBER(parametros!$D$2),B1773&gt;=parametros!$C$2,B1773&lt;=parametros!$D$2),"C0",IF(AND(ISNUMBER(parametros!$C$3),ISNUMBER(parametros!$D$3),B1773&gt;=parametros!$C$3,B1773&lt;=parametros!$D$3),"C1",IF(AND(ISNUMBER(parametros!$C$4),ISNUMBER(parametros!$D$4),B1773&gt;=parametros!$C$4,B1773&lt;=parametros!$D$4),"C2",IF(AND(ISNUMBER(parametros!$C$5),ISNUMBER(parametros!$D$5),B1773&gt;=parametros!$C$5,B1773&lt;=parametros!$D$5),"C3",IF(AND(ISNUMBER(parametros!$C$6),ISNUMBER(parametros!$D$6),B1773&gt;=parametros!$C$6,B1773&lt;=parametros!$D$6),"C4","Fora dos ciclos")))))))</f>
        <v/>
      </c>
      <c r="D1773" s="100"/>
      <c r="E1773" s="78" t="str">
        <f>IF(C1773="","",IFERROR(VLOOKUP(C1773,parametros!$A$11:$E$15,5,0),""))</f>
        <v/>
      </c>
      <c r="F1773" s="79" t="str">
        <f t="shared" si="137"/>
        <v/>
      </c>
      <c r="G1773" s="101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8"/>
      <c r="U1773" s="218" t="str">
        <f t="shared" si="141"/>
        <v/>
      </c>
      <c r="V1773" s="216" t="s">
        <v>47</v>
      </c>
      <c r="W1773" s="102" t="s">
        <v>167</v>
      </c>
      <c r="X1773" s="102" t="s">
        <v>168</v>
      </c>
      <c r="Y1773" s="103" t="s">
        <v>169</v>
      </c>
      <c r="Z1773" s="103" t="s">
        <v>170</v>
      </c>
      <c r="AA1773" s="103" t="s">
        <v>47</v>
      </c>
      <c r="AB1773" s="103" t="s">
        <v>171</v>
      </c>
      <c r="AC1773" s="104" t="s">
        <v>172</v>
      </c>
    </row>
    <row r="1774" spans="1:29" ht="25.5" customHeight="1" x14ac:dyDescent="0.35">
      <c r="A1774" s="188"/>
      <c r="B1774" s="190"/>
      <c r="C1774" s="99" t="str">
        <f>IF(B1774="","",IF(NOT(ISNUMBER(B1774)),"DATA_PC invalida",IF(AND(ISNUMBER(parametros!$C$2),ISNUMBER(parametros!$D$2),B1774&gt;=parametros!$C$2,B1774&lt;=parametros!$D$2),"C0",IF(AND(ISNUMBER(parametros!$C$3),ISNUMBER(parametros!$D$3),B1774&gt;=parametros!$C$3,B1774&lt;=parametros!$D$3),"C1",IF(AND(ISNUMBER(parametros!$C$4),ISNUMBER(parametros!$D$4),B1774&gt;=parametros!$C$4,B1774&lt;=parametros!$D$4),"C2",IF(AND(ISNUMBER(parametros!$C$5),ISNUMBER(parametros!$D$5),B1774&gt;=parametros!$C$5,B1774&lt;=parametros!$D$5),"C3",IF(AND(ISNUMBER(parametros!$C$6),ISNUMBER(parametros!$D$6),B1774&gt;=parametros!$C$6,B1774&lt;=parametros!$D$6),"C4","Fora dos ciclos")))))))</f>
        <v/>
      </c>
      <c r="D1774" s="100"/>
      <c r="E1774" s="78" t="str">
        <f>IF(C1774="","",IFERROR(VLOOKUP(C1774,parametros!$A$11:$E$15,5,0),""))</f>
        <v/>
      </c>
      <c r="F1774" s="79" t="str">
        <f t="shared" si="137"/>
        <v/>
      </c>
      <c r="G1774" s="101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8"/>
      <c r="U1774" s="218" t="str">
        <f t="shared" si="141"/>
        <v/>
      </c>
      <c r="V1774" s="216" t="s">
        <v>47</v>
      </c>
      <c r="W1774" s="102" t="s">
        <v>167</v>
      </c>
      <c r="X1774" s="102" t="s">
        <v>168</v>
      </c>
      <c r="Y1774" s="103" t="s">
        <v>169</v>
      </c>
      <c r="Z1774" s="103" t="s">
        <v>170</v>
      </c>
      <c r="AA1774" s="103" t="s">
        <v>47</v>
      </c>
      <c r="AB1774" s="103" t="s">
        <v>171</v>
      </c>
      <c r="AC1774" s="104" t="s">
        <v>172</v>
      </c>
    </row>
    <row r="1775" spans="1:29" ht="25.5" customHeight="1" x14ac:dyDescent="0.35">
      <c r="A1775" s="188"/>
      <c r="B1775" s="190"/>
      <c r="C1775" s="99" t="str">
        <f>IF(B1775="","",IF(NOT(ISNUMBER(B1775)),"DATA_PC invalida",IF(AND(ISNUMBER(parametros!$C$2),ISNUMBER(parametros!$D$2),B1775&gt;=parametros!$C$2,B1775&lt;=parametros!$D$2),"C0",IF(AND(ISNUMBER(parametros!$C$3),ISNUMBER(parametros!$D$3),B1775&gt;=parametros!$C$3,B1775&lt;=parametros!$D$3),"C1",IF(AND(ISNUMBER(parametros!$C$4),ISNUMBER(parametros!$D$4),B1775&gt;=parametros!$C$4,B1775&lt;=parametros!$D$4),"C2",IF(AND(ISNUMBER(parametros!$C$5),ISNUMBER(parametros!$D$5),B1775&gt;=parametros!$C$5,B1775&lt;=parametros!$D$5),"C3",IF(AND(ISNUMBER(parametros!$C$6),ISNUMBER(parametros!$D$6),B1775&gt;=parametros!$C$6,B1775&lt;=parametros!$D$6),"C4","Fora dos ciclos")))))))</f>
        <v/>
      </c>
      <c r="D1775" s="100"/>
      <c r="E1775" s="78" t="str">
        <f>IF(C1775="","",IFERROR(VLOOKUP(C1775,parametros!$A$11:$E$15,5,0),""))</f>
        <v/>
      </c>
      <c r="F1775" s="79" t="str">
        <f t="shared" si="137"/>
        <v/>
      </c>
      <c r="G1775" s="101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8"/>
      <c r="U1775" s="218" t="str">
        <f t="shared" si="141"/>
        <v/>
      </c>
      <c r="V1775" s="216" t="s">
        <v>47</v>
      </c>
      <c r="W1775" s="102" t="s">
        <v>167</v>
      </c>
      <c r="X1775" s="102" t="s">
        <v>168</v>
      </c>
      <c r="Y1775" s="103" t="s">
        <v>169</v>
      </c>
      <c r="Z1775" s="103" t="s">
        <v>170</v>
      </c>
      <c r="AA1775" s="103" t="s">
        <v>47</v>
      </c>
      <c r="AB1775" s="103" t="s">
        <v>171</v>
      </c>
      <c r="AC1775" s="104" t="s">
        <v>172</v>
      </c>
    </row>
    <row r="1776" spans="1:29" ht="25.5" customHeight="1" x14ac:dyDescent="0.35">
      <c r="A1776" s="188"/>
      <c r="B1776" s="190"/>
      <c r="C1776" s="99" t="str">
        <f>IF(B1776="","",IF(NOT(ISNUMBER(B1776)),"DATA_PC invalida",IF(AND(ISNUMBER(parametros!$C$2),ISNUMBER(parametros!$D$2),B1776&gt;=parametros!$C$2,B1776&lt;=parametros!$D$2),"C0",IF(AND(ISNUMBER(parametros!$C$3),ISNUMBER(parametros!$D$3),B1776&gt;=parametros!$C$3,B1776&lt;=parametros!$D$3),"C1",IF(AND(ISNUMBER(parametros!$C$4),ISNUMBER(parametros!$D$4),B1776&gt;=parametros!$C$4,B1776&lt;=parametros!$D$4),"C2",IF(AND(ISNUMBER(parametros!$C$5),ISNUMBER(parametros!$D$5),B1776&gt;=parametros!$C$5,B1776&lt;=parametros!$D$5),"C3",IF(AND(ISNUMBER(parametros!$C$6),ISNUMBER(parametros!$D$6),B1776&gt;=parametros!$C$6,B1776&lt;=parametros!$D$6),"C4","Fora dos ciclos")))))))</f>
        <v/>
      </c>
      <c r="D1776" s="100"/>
      <c r="E1776" s="78" t="str">
        <f>IF(C1776="","",IFERROR(VLOOKUP(C1776,parametros!$A$11:$E$15,5,0),""))</f>
        <v/>
      </c>
      <c r="F1776" s="79" t="str">
        <f t="shared" si="137"/>
        <v/>
      </c>
      <c r="G1776" s="101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8"/>
      <c r="U1776" s="218" t="str">
        <f t="shared" si="141"/>
        <v/>
      </c>
      <c r="V1776" s="216" t="s">
        <v>47</v>
      </c>
      <c r="W1776" s="102" t="s">
        <v>167</v>
      </c>
      <c r="X1776" s="102" t="s">
        <v>168</v>
      </c>
      <c r="Y1776" s="103" t="s">
        <v>169</v>
      </c>
      <c r="Z1776" s="103" t="s">
        <v>170</v>
      </c>
      <c r="AA1776" s="103" t="s">
        <v>47</v>
      </c>
      <c r="AB1776" s="103" t="s">
        <v>171</v>
      </c>
      <c r="AC1776" s="104" t="s">
        <v>172</v>
      </c>
    </row>
    <row r="1777" spans="1:29" ht="25.5" customHeight="1" x14ac:dyDescent="0.35">
      <c r="A1777" s="188"/>
      <c r="B1777" s="190"/>
      <c r="C1777" s="99" t="str">
        <f>IF(B1777="","",IF(NOT(ISNUMBER(B1777)),"DATA_PC invalida",IF(AND(ISNUMBER(parametros!$C$2),ISNUMBER(parametros!$D$2),B1777&gt;=parametros!$C$2,B1777&lt;=parametros!$D$2),"C0",IF(AND(ISNUMBER(parametros!$C$3),ISNUMBER(parametros!$D$3),B1777&gt;=parametros!$C$3,B1777&lt;=parametros!$D$3),"C1",IF(AND(ISNUMBER(parametros!$C$4),ISNUMBER(parametros!$D$4),B1777&gt;=parametros!$C$4,B1777&lt;=parametros!$D$4),"C2",IF(AND(ISNUMBER(parametros!$C$5),ISNUMBER(parametros!$D$5),B1777&gt;=parametros!$C$5,B1777&lt;=parametros!$D$5),"C3",IF(AND(ISNUMBER(parametros!$C$6),ISNUMBER(parametros!$D$6),B1777&gt;=parametros!$C$6,B1777&lt;=parametros!$D$6),"C4","Fora dos ciclos")))))))</f>
        <v/>
      </c>
      <c r="D1777" s="100"/>
      <c r="E1777" s="78" t="str">
        <f>IF(C1777="","",IFERROR(VLOOKUP(C1777,parametros!$A$11:$E$15,5,0),""))</f>
        <v/>
      </c>
      <c r="F1777" s="79" t="str">
        <f t="shared" si="137"/>
        <v/>
      </c>
      <c r="G1777" s="101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8"/>
      <c r="U1777" s="218" t="str">
        <f t="shared" si="141"/>
        <v/>
      </c>
      <c r="V1777" s="216" t="s">
        <v>47</v>
      </c>
      <c r="W1777" s="102" t="s">
        <v>167</v>
      </c>
      <c r="X1777" s="102" t="s">
        <v>168</v>
      </c>
      <c r="Y1777" s="103" t="s">
        <v>169</v>
      </c>
      <c r="Z1777" s="103" t="s">
        <v>170</v>
      </c>
      <c r="AA1777" s="103" t="s">
        <v>47</v>
      </c>
      <c r="AB1777" s="103" t="s">
        <v>171</v>
      </c>
      <c r="AC1777" s="104" t="s">
        <v>172</v>
      </c>
    </row>
    <row r="1778" spans="1:29" ht="25.5" customHeight="1" x14ac:dyDescent="0.35">
      <c r="A1778" s="188"/>
      <c r="B1778" s="190"/>
      <c r="C1778" s="99" t="str">
        <f>IF(B1778="","",IF(NOT(ISNUMBER(B1778)),"DATA_PC invalida",IF(AND(ISNUMBER(parametros!$C$2),ISNUMBER(parametros!$D$2),B1778&gt;=parametros!$C$2,B1778&lt;=parametros!$D$2),"C0",IF(AND(ISNUMBER(parametros!$C$3),ISNUMBER(parametros!$D$3),B1778&gt;=parametros!$C$3,B1778&lt;=parametros!$D$3),"C1",IF(AND(ISNUMBER(parametros!$C$4),ISNUMBER(parametros!$D$4),B1778&gt;=parametros!$C$4,B1778&lt;=parametros!$D$4),"C2",IF(AND(ISNUMBER(parametros!$C$5),ISNUMBER(parametros!$D$5),B1778&gt;=parametros!$C$5,B1778&lt;=parametros!$D$5),"C3",IF(AND(ISNUMBER(parametros!$C$6),ISNUMBER(parametros!$D$6),B1778&gt;=parametros!$C$6,B1778&lt;=parametros!$D$6),"C4","Fora dos ciclos")))))))</f>
        <v/>
      </c>
      <c r="D1778" s="100"/>
      <c r="E1778" s="78" t="str">
        <f>IF(C1778="","",IFERROR(VLOOKUP(C1778,parametros!$A$11:$E$15,5,0),""))</f>
        <v/>
      </c>
      <c r="F1778" s="79" t="str">
        <f t="shared" si="137"/>
        <v/>
      </c>
      <c r="G1778" s="101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8"/>
      <c r="U1778" s="218" t="str">
        <f t="shared" si="141"/>
        <v/>
      </c>
      <c r="V1778" s="216" t="s">
        <v>47</v>
      </c>
      <c r="W1778" s="102" t="s">
        <v>167</v>
      </c>
      <c r="X1778" s="102" t="s">
        <v>168</v>
      </c>
      <c r="Y1778" s="103" t="s">
        <v>169</v>
      </c>
      <c r="Z1778" s="103" t="s">
        <v>170</v>
      </c>
      <c r="AA1778" s="103" t="s">
        <v>47</v>
      </c>
      <c r="AB1778" s="103" t="s">
        <v>171</v>
      </c>
      <c r="AC1778" s="104" t="s">
        <v>172</v>
      </c>
    </row>
    <row r="1779" spans="1:29" ht="25.5" customHeight="1" x14ac:dyDescent="0.35">
      <c r="A1779" s="188"/>
      <c r="B1779" s="190"/>
      <c r="C1779" s="99" t="str">
        <f>IF(B1779="","",IF(NOT(ISNUMBER(B1779)),"DATA_PC invalida",IF(AND(ISNUMBER(parametros!$C$2),ISNUMBER(parametros!$D$2),B1779&gt;=parametros!$C$2,B1779&lt;=parametros!$D$2),"C0",IF(AND(ISNUMBER(parametros!$C$3),ISNUMBER(parametros!$D$3),B1779&gt;=parametros!$C$3,B1779&lt;=parametros!$D$3),"C1",IF(AND(ISNUMBER(parametros!$C$4),ISNUMBER(parametros!$D$4),B1779&gt;=parametros!$C$4,B1779&lt;=parametros!$D$4),"C2",IF(AND(ISNUMBER(parametros!$C$5),ISNUMBER(parametros!$D$5),B1779&gt;=parametros!$C$5,B1779&lt;=parametros!$D$5),"C3",IF(AND(ISNUMBER(parametros!$C$6),ISNUMBER(parametros!$D$6),B1779&gt;=parametros!$C$6,B1779&lt;=parametros!$D$6),"C4","Fora dos ciclos")))))))</f>
        <v/>
      </c>
      <c r="D1779" s="100"/>
      <c r="E1779" s="78" t="str">
        <f>IF(C1779="","",IFERROR(VLOOKUP(C1779,parametros!$A$11:$E$15,5,0),""))</f>
        <v/>
      </c>
      <c r="F1779" s="79" t="str">
        <f t="shared" si="137"/>
        <v/>
      </c>
      <c r="G1779" s="101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8"/>
      <c r="U1779" s="218" t="str">
        <f t="shared" si="141"/>
        <v/>
      </c>
      <c r="V1779" s="216" t="s">
        <v>47</v>
      </c>
      <c r="W1779" s="102" t="s">
        <v>167</v>
      </c>
      <c r="X1779" s="102" t="s">
        <v>168</v>
      </c>
      <c r="Y1779" s="103" t="s">
        <v>169</v>
      </c>
      <c r="Z1779" s="103" t="s">
        <v>170</v>
      </c>
      <c r="AA1779" s="103" t="s">
        <v>47</v>
      </c>
      <c r="AB1779" s="103" t="s">
        <v>171</v>
      </c>
      <c r="AC1779" s="104" t="s">
        <v>172</v>
      </c>
    </row>
    <row r="1780" spans="1:29" ht="25.5" customHeight="1" x14ac:dyDescent="0.35">
      <c r="A1780" s="188"/>
      <c r="B1780" s="190"/>
      <c r="C1780" s="99" t="str">
        <f>IF(B1780="","",IF(NOT(ISNUMBER(B1780)),"DATA_PC invalida",IF(AND(ISNUMBER(parametros!$C$2),ISNUMBER(parametros!$D$2),B1780&gt;=parametros!$C$2,B1780&lt;=parametros!$D$2),"C0",IF(AND(ISNUMBER(parametros!$C$3),ISNUMBER(parametros!$D$3),B1780&gt;=parametros!$C$3,B1780&lt;=parametros!$D$3),"C1",IF(AND(ISNUMBER(parametros!$C$4),ISNUMBER(parametros!$D$4),B1780&gt;=parametros!$C$4,B1780&lt;=parametros!$D$4),"C2",IF(AND(ISNUMBER(parametros!$C$5),ISNUMBER(parametros!$D$5),B1780&gt;=parametros!$C$5,B1780&lt;=parametros!$D$5),"C3",IF(AND(ISNUMBER(parametros!$C$6),ISNUMBER(parametros!$D$6),B1780&gt;=parametros!$C$6,B1780&lt;=parametros!$D$6),"C4","Fora dos ciclos")))))))</f>
        <v/>
      </c>
      <c r="D1780" s="100"/>
      <c r="E1780" s="78" t="str">
        <f>IF(C1780="","",IFERROR(VLOOKUP(C1780,parametros!$A$11:$E$15,5,0),""))</f>
        <v/>
      </c>
      <c r="F1780" s="79" t="str">
        <f t="shared" si="137"/>
        <v/>
      </c>
      <c r="G1780" s="101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8"/>
      <c r="U1780" s="218" t="str">
        <f t="shared" si="141"/>
        <v/>
      </c>
      <c r="V1780" s="216" t="s">
        <v>47</v>
      </c>
      <c r="W1780" s="102" t="s">
        <v>167</v>
      </c>
      <c r="X1780" s="102" t="s">
        <v>168</v>
      </c>
      <c r="Y1780" s="103" t="s">
        <v>169</v>
      </c>
      <c r="Z1780" s="103" t="s">
        <v>170</v>
      </c>
      <c r="AA1780" s="103" t="s">
        <v>47</v>
      </c>
      <c r="AB1780" s="103" t="s">
        <v>171</v>
      </c>
      <c r="AC1780" s="104" t="s">
        <v>172</v>
      </c>
    </row>
    <row r="1781" spans="1:29" ht="25.5" customHeight="1" x14ac:dyDescent="0.35">
      <c r="A1781" s="188"/>
      <c r="B1781" s="190"/>
      <c r="C1781" s="99" t="str">
        <f>IF(B1781="","",IF(NOT(ISNUMBER(B1781)),"DATA_PC invalida",IF(AND(ISNUMBER(parametros!$C$2),ISNUMBER(parametros!$D$2),B1781&gt;=parametros!$C$2,B1781&lt;=parametros!$D$2),"C0",IF(AND(ISNUMBER(parametros!$C$3),ISNUMBER(parametros!$D$3),B1781&gt;=parametros!$C$3,B1781&lt;=parametros!$D$3),"C1",IF(AND(ISNUMBER(parametros!$C$4),ISNUMBER(parametros!$D$4),B1781&gt;=parametros!$C$4,B1781&lt;=parametros!$D$4),"C2",IF(AND(ISNUMBER(parametros!$C$5),ISNUMBER(parametros!$D$5),B1781&gt;=parametros!$C$5,B1781&lt;=parametros!$D$5),"C3",IF(AND(ISNUMBER(parametros!$C$6),ISNUMBER(parametros!$D$6),B1781&gt;=parametros!$C$6,B1781&lt;=parametros!$D$6),"C4","Fora dos ciclos")))))))</f>
        <v/>
      </c>
      <c r="D1781" s="100"/>
      <c r="E1781" s="78" t="str">
        <f>IF(C1781="","",IFERROR(VLOOKUP(C1781,parametros!$A$11:$E$15,5,0),""))</f>
        <v/>
      </c>
      <c r="F1781" s="79" t="str">
        <f t="shared" si="137"/>
        <v/>
      </c>
      <c r="G1781" s="101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8"/>
      <c r="U1781" s="218" t="str">
        <f t="shared" si="141"/>
        <v/>
      </c>
      <c r="V1781" s="216" t="s">
        <v>47</v>
      </c>
      <c r="W1781" s="102" t="s">
        <v>167</v>
      </c>
      <c r="X1781" s="102" t="s">
        <v>168</v>
      </c>
      <c r="Y1781" s="103" t="s">
        <v>169</v>
      </c>
      <c r="Z1781" s="103" t="s">
        <v>170</v>
      </c>
      <c r="AA1781" s="103" t="s">
        <v>47</v>
      </c>
      <c r="AB1781" s="103" t="s">
        <v>171</v>
      </c>
      <c r="AC1781" s="104" t="s">
        <v>172</v>
      </c>
    </row>
    <row r="1782" spans="1:29" ht="25.5" customHeight="1" x14ac:dyDescent="0.35">
      <c r="A1782" s="188"/>
      <c r="B1782" s="190"/>
      <c r="C1782" s="99" t="str">
        <f>IF(B1782="","",IF(NOT(ISNUMBER(B1782)),"DATA_PC invalida",IF(AND(ISNUMBER(parametros!$C$2),ISNUMBER(parametros!$D$2),B1782&gt;=parametros!$C$2,B1782&lt;=parametros!$D$2),"C0",IF(AND(ISNUMBER(parametros!$C$3),ISNUMBER(parametros!$D$3),B1782&gt;=parametros!$C$3,B1782&lt;=parametros!$D$3),"C1",IF(AND(ISNUMBER(parametros!$C$4),ISNUMBER(parametros!$D$4),B1782&gt;=parametros!$C$4,B1782&lt;=parametros!$D$4),"C2",IF(AND(ISNUMBER(parametros!$C$5),ISNUMBER(parametros!$D$5),B1782&gt;=parametros!$C$5,B1782&lt;=parametros!$D$5),"C3",IF(AND(ISNUMBER(parametros!$C$6),ISNUMBER(parametros!$D$6),B1782&gt;=parametros!$C$6,B1782&lt;=parametros!$D$6),"C4","Fora dos ciclos")))))))</f>
        <v/>
      </c>
      <c r="D1782" s="100"/>
      <c r="E1782" s="78" t="str">
        <f>IF(C1782="","",IFERROR(VLOOKUP(C1782,parametros!$A$11:$E$15,5,0),""))</f>
        <v/>
      </c>
      <c r="F1782" s="79" t="str">
        <f t="shared" si="137"/>
        <v/>
      </c>
      <c r="G1782" s="101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8"/>
      <c r="U1782" s="218" t="str">
        <f t="shared" si="141"/>
        <v/>
      </c>
      <c r="V1782" s="216" t="s">
        <v>47</v>
      </c>
      <c r="W1782" s="102" t="s">
        <v>167</v>
      </c>
      <c r="X1782" s="102" t="s">
        <v>168</v>
      </c>
      <c r="Y1782" s="103" t="s">
        <v>169</v>
      </c>
      <c r="Z1782" s="103" t="s">
        <v>170</v>
      </c>
      <c r="AA1782" s="103" t="s">
        <v>47</v>
      </c>
      <c r="AB1782" s="103" t="s">
        <v>171</v>
      </c>
      <c r="AC1782" s="104" t="s">
        <v>172</v>
      </c>
    </row>
    <row r="1783" spans="1:29" ht="25.5" customHeight="1" x14ac:dyDescent="0.35">
      <c r="A1783" s="188"/>
      <c r="B1783" s="190"/>
      <c r="C1783" s="99" t="str">
        <f>IF(B1783="","",IF(NOT(ISNUMBER(B1783)),"DATA_PC invalida",IF(AND(ISNUMBER(parametros!$C$2),ISNUMBER(parametros!$D$2),B1783&gt;=parametros!$C$2,B1783&lt;=parametros!$D$2),"C0",IF(AND(ISNUMBER(parametros!$C$3),ISNUMBER(parametros!$D$3),B1783&gt;=parametros!$C$3,B1783&lt;=parametros!$D$3),"C1",IF(AND(ISNUMBER(parametros!$C$4),ISNUMBER(parametros!$D$4),B1783&gt;=parametros!$C$4,B1783&lt;=parametros!$D$4),"C2",IF(AND(ISNUMBER(parametros!$C$5),ISNUMBER(parametros!$D$5),B1783&gt;=parametros!$C$5,B1783&lt;=parametros!$D$5),"C3",IF(AND(ISNUMBER(parametros!$C$6),ISNUMBER(parametros!$D$6),B1783&gt;=parametros!$C$6,B1783&lt;=parametros!$D$6),"C4","Fora dos ciclos")))))))</f>
        <v/>
      </c>
      <c r="D1783" s="100"/>
      <c r="E1783" s="78" t="str">
        <f>IF(C1783="","",IFERROR(VLOOKUP(C1783,parametros!$A$11:$E$15,5,0),""))</f>
        <v/>
      </c>
      <c r="F1783" s="79" t="str">
        <f t="shared" si="137"/>
        <v/>
      </c>
      <c r="G1783" s="101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8"/>
      <c r="U1783" s="218" t="str">
        <f t="shared" si="141"/>
        <v/>
      </c>
      <c r="V1783" s="216" t="s">
        <v>47</v>
      </c>
      <c r="W1783" s="102" t="s">
        <v>167</v>
      </c>
      <c r="X1783" s="102" t="s">
        <v>168</v>
      </c>
      <c r="Y1783" s="103" t="s">
        <v>169</v>
      </c>
      <c r="Z1783" s="103" t="s">
        <v>170</v>
      </c>
      <c r="AA1783" s="103" t="s">
        <v>47</v>
      </c>
      <c r="AB1783" s="103" t="s">
        <v>171</v>
      </c>
      <c r="AC1783" s="104" t="s">
        <v>172</v>
      </c>
    </row>
    <row r="1784" spans="1:29" ht="25.5" customHeight="1" x14ac:dyDescent="0.35">
      <c r="A1784" s="188"/>
      <c r="B1784" s="190"/>
      <c r="C1784" s="99" t="str">
        <f>IF(B1784="","",IF(NOT(ISNUMBER(B1784)),"DATA_PC invalida",IF(AND(ISNUMBER(parametros!$C$2),ISNUMBER(parametros!$D$2),B1784&gt;=parametros!$C$2,B1784&lt;=parametros!$D$2),"C0",IF(AND(ISNUMBER(parametros!$C$3),ISNUMBER(parametros!$D$3),B1784&gt;=parametros!$C$3,B1784&lt;=parametros!$D$3),"C1",IF(AND(ISNUMBER(parametros!$C$4),ISNUMBER(parametros!$D$4),B1784&gt;=parametros!$C$4,B1784&lt;=parametros!$D$4),"C2",IF(AND(ISNUMBER(parametros!$C$5),ISNUMBER(parametros!$D$5),B1784&gt;=parametros!$C$5,B1784&lt;=parametros!$D$5),"C3",IF(AND(ISNUMBER(parametros!$C$6),ISNUMBER(parametros!$D$6),B1784&gt;=parametros!$C$6,B1784&lt;=parametros!$D$6),"C4","Fora dos ciclos")))))))</f>
        <v/>
      </c>
      <c r="D1784" s="100"/>
      <c r="E1784" s="78" t="str">
        <f>IF(C1784="","",IFERROR(VLOOKUP(C1784,parametros!$A$11:$E$15,5,0),""))</f>
        <v/>
      </c>
      <c r="F1784" s="79" t="str">
        <f t="shared" si="137"/>
        <v/>
      </c>
      <c r="G1784" s="101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8"/>
      <c r="U1784" s="218" t="str">
        <f t="shared" si="141"/>
        <v/>
      </c>
      <c r="V1784" s="216" t="s">
        <v>47</v>
      </c>
      <c r="W1784" s="102" t="s">
        <v>167</v>
      </c>
      <c r="X1784" s="102" t="s">
        <v>168</v>
      </c>
      <c r="Y1784" s="103" t="s">
        <v>169</v>
      </c>
      <c r="Z1784" s="103" t="s">
        <v>170</v>
      </c>
      <c r="AA1784" s="103" t="s">
        <v>47</v>
      </c>
      <c r="AB1784" s="103" t="s">
        <v>171</v>
      </c>
      <c r="AC1784" s="104" t="s">
        <v>172</v>
      </c>
    </row>
    <row r="1785" spans="1:29" ht="25.5" customHeight="1" x14ac:dyDescent="0.35">
      <c r="A1785" s="188"/>
      <c r="B1785" s="190"/>
      <c r="C1785" s="99" t="str">
        <f>IF(B1785="","",IF(NOT(ISNUMBER(B1785)),"DATA_PC invalida",IF(AND(ISNUMBER(parametros!$C$2),ISNUMBER(parametros!$D$2),B1785&gt;=parametros!$C$2,B1785&lt;=parametros!$D$2),"C0",IF(AND(ISNUMBER(parametros!$C$3),ISNUMBER(parametros!$D$3),B1785&gt;=parametros!$C$3,B1785&lt;=parametros!$D$3),"C1",IF(AND(ISNUMBER(parametros!$C$4),ISNUMBER(parametros!$D$4),B1785&gt;=parametros!$C$4,B1785&lt;=parametros!$D$4),"C2",IF(AND(ISNUMBER(parametros!$C$5),ISNUMBER(parametros!$D$5),B1785&gt;=parametros!$C$5,B1785&lt;=parametros!$D$5),"C3",IF(AND(ISNUMBER(parametros!$C$6),ISNUMBER(parametros!$D$6),B1785&gt;=parametros!$C$6,B1785&lt;=parametros!$D$6),"C4","Fora dos ciclos")))))))</f>
        <v/>
      </c>
      <c r="D1785" s="100"/>
      <c r="E1785" s="78" t="str">
        <f>IF(C1785="","",IFERROR(VLOOKUP(C1785,parametros!$A$11:$E$15,5,0),""))</f>
        <v/>
      </c>
      <c r="F1785" s="79" t="str">
        <f t="shared" si="137"/>
        <v/>
      </c>
      <c r="G1785" s="101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8"/>
      <c r="U1785" s="218" t="str">
        <f t="shared" si="141"/>
        <v/>
      </c>
      <c r="V1785" s="216" t="s">
        <v>47</v>
      </c>
      <c r="W1785" s="102" t="s">
        <v>167</v>
      </c>
      <c r="X1785" s="102" t="s">
        <v>168</v>
      </c>
      <c r="Y1785" s="103" t="s">
        <v>169</v>
      </c>
      <c r="Z1785" s="103" t="s">
        <v>170</v>
      </c>
      <c r="AA1785" s="103" t="s">
        <v>47</v>
      </c>
      <c r="AB1785" s="103" t="s">
        <v>171</v>
      </c>
      <c r="AC1785" s="104" t="s">
        <v>172</v>
      </c>
    </row>
    <row r="1786" spans="1:29" ht="25.5" customHeight="1" x14ac:dyDescent="0.35">
      <c r="A1786" s="188"/>
      <c r="B1786" s="190"/>
      <c r="C1786" s="99" t="str">
        <f>IF(B1786="","",IF(NOT(ISNUMBER(B1786)),"DATA_PC invalida",IF(AND(ISNUMBER(parametros!$C$2),ISNUMBER(parametros!$D$2),B1786&gt;=parametros!$C$2,B1786&lt;=parametros!$D$2),"C0",IF(AND(ISNUMBER(parametros!$C$3),ISNUMBER(parametros!$D$3),B1786&gt;=parametros!$C$3,B1786&lt;=parametros!$D$3),"C1",IF(AND(ISNUMBER(parametros!$C$4),ISNUMBER(parametros!$D$4),B1786&gt;=parametros!$C$4,B1786&lt;=parametros!$D$4),"C2",IF(AND(ISNUMBER(parametros!$C$5),ISNUMBER(parametros!$D$5),B1786&gt;=parametros!$C$5,B1786&lt;=parametros!$D$5),"C3",IF(AND(ISNUMBER(parametros!$C$6),ISNUMBER(parametros!$D$6),B1786&gt;=parametros!$C$6,B1786&lt;=parametros!$D$6),"C4","Fora dos ciclos")))))))</f>
        <v/>
      </c>
      <c r="D1786" s="100"/>
      <c r="E1786" s="78" t="str">
        <f>IF(C1786="","",IFERROR(VLOOKUP(C1786,parametros!$A$11:$E$15,5,0),""))</f>
        <v/>
      </c>
      <c r="F1786" s="79" t="str">
        <f t="shared" si="137"/>
        <v/>
      </c>
      <c r="G1786" s="101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8"/>
      <c r="U1786" s="218" t="str">
        <f t="shared" si="141"/>
        <v/>
      </c>
      <c r="V1786" s="216" t="s">
        <v>47</v>
      </c>
      <c r="W1786" s="102" t="s">
        <v>167</v>
      </c>
      <c r="X1786" s="102" t="s">
        <v>168</v>
      </c>
      <c r="Y1786" s="103" t="s">
        <v>169</v>
      </c>
      <c r="Z1786" s="103" t="s">
        <v>170</v>
      </c>
      <c r="AA1786" s="103" t="s">
        <v>47</v>
      </c>
      <c r="AB1786" s="103" t="s">
        <v>171</v>
      </c>
      <c r="AC1786" s="104" t="s">
        <v>172</v>
      </c>
    </row>
    <row r="1787" spans="1:29" ht="25.5" customHeight="1" x14ac:dyDescent="0.35">
      <c r="A1787" s="188"/>
      <c r="B1787" s="190"/>
      <c r="C1787" s="99" t="str">
        <f>IF(B1787="","",IF(NOT(ISNUMBER(B1787)),"DATA_PC invalida",IF(AND(ISNUMBER(parametros!$C$2),ISNUMBER(parametros!$D$2),B1787&gt;=parametros!$C$2,B1787&lt;=parametros!$D$2),"C0",IF(AND(ISNUMBER(parametros!$C$3),ISNUMBER(parametros!$D$3),B1787&gt;=parametros!$C$3,B1787&lt;=parametros!$D$3),"C1",IF(AND(ISNUMBER(parametros!$C$4),ISNUMBER(parametros!$D$4),B1787&gt;=parametros!$C$4,B1787&lt;=parametros!$D$4),"C2",IF(AND(ISNUMBER(parametros!$C$5),ISNUMBER(parametros!$D$5),B1787&gt;=parametros!$C$5,B1787&lt;=parametros!$D$5),"C3",IF(AND(ISNUMBER(parametros!$C$6),ISNUMBER(parametros!$D$6),B1787&gt;=parametros!$C$6,B1787&lt;=parametros!$D$6),"C4","Fora dos ciclos")))))))</f>
        <v/>
      </c>
      <c r="D1787" s="100"/>
      <c r="E1787" s="78" t="str">
        <f>IF(C1787="","",IFERROR(VLOOKUP(C1787,parametros!$A$11:$E$15,5,0),""))</f>
        <v/>
      </c>
      <c r="F1787" s="79" t="str">
        <f t="shared" si="137"/>
        <v/>
      </c>
      <c r="G1787" s="101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8"/>
      <c r="U1787" s="218" t="str">
        <f t="shared" si="141"/>
        <v/>
      </c>
      <c r="V1787" s="216" t="s">
        <v>47</v>
      </c>
      <c r="W1787" s="102" t="s">
        <v>167</v>
      </c>
      <c r="X1787" s="102" t="s">
        <v>168</v>
      </c>
      <c r="Y1787" s="103" t="s">
        <v>169</v>
      </c>
      <c r="Z1787" s="103" t="s">
        <v>170</v>
      </c>
      <c r="AA1787" s="103" t="s">
        <v>47</v>
      </c>
      <c r="AB1787" s="103" t="s">
        <v>171</v>
      </c>
      <c r="AC1787" s="104" t="s">
        <v>172</v>
      </c>
    </row>
    <row r="1788" spans="1:29" ht="25.5" customHeight="1" x14ac:dyDescent="0.35">
      <c r="A1788" s="188"/>
      <c r="B1788" s="190"/>
      <c r="C1788" s="99" t="str">
        <f>IF(B1788="","",IF(NOT(ISNUMBER(B1788)),"DATA_PC invalida",IF(AND(ISNUMBER(parametros!$C$2),ISNUMBER(parametros!$D$2),B1788&gt;=parametros!$C$2,B1788&lt;=parametros!$D$2),"C0",IF(AND(ISNUMBER(parametros!$C$3),ISNUMBER(parametros!$D$3),B1788&gt;=parametros!$C$3,B1788&lt;=parametros!$D$3),"C1",IF(AND(ISNUMBER(parametros!$C$4),ISNUMBER(parametros!$D$4),B1788&gt;=parametros!$C$4,B1788&lt;=parametros!$D$4),"C2",IF(AND(ISNUMBER(parametros!$C$5),ISNUMBER(parametros!$D$5),B1788&gt;=parametros!$C$5,B1788&lt;=parametros!$D$5),"C3",IF(AND(ISNUMBER(parametros!$C$6),ISNUMBER(parametros!$D$6),B1788&gt;=parametros!$C$6,B1788&lt;=parametros!$D$6),"C4","Fora dos ciclos")))))))</f>
        <v/>
      </c>
      <c r="D1788" s="100"/>
      <c r="E1788" s="78" t="str">
        <f>IF(C1788="","",IFERROR(VLOOKUP(C1788,parametros!$A$11:$E$15,5,0),""))</f>
        <v/>
      </c>
      <c r="F1788" s="79" t="str">
        <f t="shared" si="137"/>
        <v/>
      </c>
      <c r="G1788" s="101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8"/>
      <c r="U1788" s="218" t="str">
        <f t="shared" si="141"/>
        <v/>
      </c>
      <c r="V1788" s="216" t="s">
        <v>47</v>
      </c>
      <c r="W1788" s="102" t="s">
        <v>167</v>
      </c>
      <c r="X1788" s="102" t="s">
        <v>168</v>
      </c>
      <c r="Y1788" s="103" t="s">
        <v>169</v>
      </c>
      <c r="Z1788" s="103" t="s">
        <v>170</v>
      </c>
      <c r="AA1788" s="103" t="s">
        <v>47</v>
      </c>
      <c r="AB1788" s="103" t="s">
        <v>171</v>
      </c>
      <c r="AC1788" s="104" t="s">
        <v>172</v>
      </c>
    </row>
    <row r="1789" spans="1:29" ht="25.5" customHeight="1" x14ac:dyDescent="0.35">
      <c r="A1789" s="188"/>
      <c r="B1789" s="190"/>
      <c r="C1789" s="99" t="str">
        <f>IF(B1789="","",IF(NOT(ISNUMBER(B1789)),"DATA_PC invalida",IF(AND(ISNUMBER(parametros!$C$2),ISNUMBER(parametros!$D$2),B1789&gt;=parametros!$C$2,B1789&lt;=parametros!$D$2),"C0",IF(AND(ISNUMBER(parametros!$C$3),ISNUMBER(parametros!$D$3),B1789&gt;=parametros!$C$3,B1789&lt;=parametros!$D$3),"C1",IF(AND(ISNUMBER(parametros!$C$4),ISNUMBER(parametros!$D$4),B1789&gt;=parametros!$C$4,B1789&lt;=parametros!$D$4),"C2",IF(AND(ISNUMBER(parametros!$C$5),ISNUMBER(parametros!$D$5),B1789&gt;=parametros!$C$5,B1789&lt;=parametros!$D$5),"C3",IF(AND(ISNUMBER(parametros!$C$6),ISNUMBER(parametros!$D$6),B1789&gt;=parametros!$C$6,B1789&lt;=parametros!$D$6),"C4","Fora dos ciclos")))))))</f>
        <v/>
      </c>
      <c r="D1789" s="100"/>
      <c r="E1789" s="78" t="str">
        <f>IF(C1789="","",IFERROR(VLOOKUP(C1789,parametros!$A$11:$E$15,5,0),""))</f>
        <v/>
      </c>
      <c r="F1789" s="79" t="str">
        <f t="shared" si="137"/>
        <v/>
      </c>
      <c r="G1789" s="101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8"/>
      <c r="U1789" s="218" t="str">
        <f t="shared" si="141"/>
        <v/>
      </c>
      <c r="V1789" s="216" t="s">
        <v>47</v>
      </c>
      <c r="W1789" s="102" t="s">
        <v>167</v>
      </c>
      <c r="X1789" s="102" t="s">
        <v>168</v>
      </c>
      <c r="Y1789" s="103" t="s">
        <v>169</v>
      </c>
      <c r="Z1789" s="103" t="s">
        <v>170</v>
      </c>
      <c r="AA1789" s="103" t="s">
        <v>47</v>
      </c>
      <c r="AB1789" s="103" t="s">
        <v>171</v>
      </c>
      <c r="AC1789" s="104" t="s">
        <v>172</v>
      </c>
    </row>
    <row r="1790" spans="1:29" ht="25.5" customHeight="1" x14ac:dyDescent="0.35">
      <c r="A1790" s="188"/>
      <c r="B1790" s="190"/>
      <c r="C1790" s="99" t="str">
        <f>IF(B1790="","",IF(NOT(ISNUMBER(B1790)),"DATA_PC invalida",IF(AND(ISNUMBER(parametros!$C$2),ISNUMBER(parametros!$D$2),B1790&gt;=parametros!$C$2,B1790&lt;=parametros!$D$2),"C0",IF(AND(ISNUMBER(parametros!$C$3),ISNUMBER(parametros!$D$3),B1790&gt;=parametros!$C$3,B1790&lt;=parametros!$D$3),"C1",IF(AND(ISNUMBER(parametros!$C$4),ISNUMBER(parametros!$D$4),B1790&gt;=parametros!$C$4,B1790&lt;=parametros!$D$4),"C2",IF(AND(ISNUMBER(parametros!$C$5),ISNUMBER(parametros!$D$5),B1790&gt;=parametros!$C$5,B1790&lt;=parametros!$D$5),"C3",IF(AND(ISNUMBER(parametros!$C$6),ISNUMBER(parametros!$D$6),B1790&gt;=parametros!$C$6,B1790&lt;=parametros!$D$6),"C4","Fora dos ciclos")))))))</f>
        <v/>
      </c>
      <c r="D1790" s="100"/>
      <c r="E1790" s="78" t="str">
        <f>IF(C1790="","",IFERROR(VLOOKUP(C1790,parametros!$A$11:$E$15,5,0),""))</f>
        <v/>
      </c>
      <c r="F1790" s="79" t="str">
        <f t="shared" si="137"/>
        <v/>
      </c>
      <c r="G1790" s="101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8"/>
      <c r="U1790" s="218" t="str">
        <f t="shared" si="141"/>
        <v/>
      </c>
      <c r="V1790" s="216" t="s">
        <v>47</v>
      </c>
      <c r="W1790" s="102" t="s">
        <v>167</v>
      </c>
      <c r="X1790" s="102" t="s">
        <v>168</v>
      </c>
      <c r="Y1790" s="103" t="s">
        <v>169</v>
      </c>
      <c r="Z1790" s="103" t="s">
        <v>170</v>
      </c>
      <c r="AA1790" s="103" t="s">
        <v>47</v>
      </c>
      <c r="AB1790" s="103" t="s">
        <v>171</v>
      </c>
      <c r="AC1790" s="104" t="s">
        <v>172</v>
      </c>
    </row>
    <row r="1791" spans="1:29" ht="25.5" customHeight="1" x14ac:dyDescent="0.35">
      <c r="A1791" s="188"/>
      <c r="B1791" s="190"/>
      <c r="C1791" s="99" t="str">
        <f>IF(B1791="","",IF(NOT(ISNUMBER(B1791)),"DATA_PC invalida",IF(AND(ISNUMBER(parametros!$C$2),ISNUMBER(parametros!$D$2),B1791&gt;=parametros!$C$2,B1791&lt;=parametros!$D$2),"C0",IF(AND(ISNUMBER(parametros!$C$3),ISNUMBER(parametros!$D$3),B1791&gt;=parametros!$C$3,B1791&lt;=parametros!$D$3),"C1",IF(AND(ISNUMBER(parametros!$C$4),ISNUMBER(parametros!$D$4),B1791&gt;=parametros!$C$4,B1791&lt;=parametros!$D$4),"C2",IF(AND(ISNUMBER(parametros!$C$5),ISNUMBER(parametros!$D$5),B1791&gt;=parametros!$C$5,B1791&lt;=parametros!$D$5),"C3",IF(AND(ISNUMBER(parametros!$C$6),ISNUMBER(parametros!$D$6),B1791&gt;=parametros!$C$6,B1791&lt;=parametros!$D$6),"C4","Fora dos ciclos")))))))</f>
        <v/>
      </c>
      <c r="D1791" s="100"/>
      <c r="E1791" s="78" t="str">
        <f>IF(C1791="","",IFERROR(VLOOKUP(C1791,parametros!$A$11:$E$15,5,0),""))</f>
        <v/>
      </c>
      <c r="F1791" s="79" t="str">
        <f t="shared" si="137"/>
        <v/>
      </c>
      <c r="G1791" s="101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8"/>
      <c r="U1791" s="218" t="str">
        <f t="shared" si="141"/>
        <v/>
      </c>
      <c r="V1791" s="216" t="s">
        <v>47</v>
      </c>
      <c r="W1791" s="102" t="s">
        <v>167</v>
      </c>
      <c r="X1791" s="102" t="s">
        <v>168</v>
      </c>
      <c r="Y1791" s="103" t="s">
        <v>169</v>
      </c>
      <c r="Z1791" s="103" t="s">
        <v>170</v>
      </c>
      <c r="AA1791" s="103" t="s">
        <v>47</v>
      </c>
      <c r="AB1791" s="103" t="s">
        <v>171</v>
      </c>
      <c r="AC1791" s="104" t="s">
        <v>172</v>
      </c>
    </row>
    <row r="1792" spans="1:29" ht="25.5" customHeight="1" x14ac:dyDescent="0.35">
      <c r="A1792" s="188"/>
      <c r="B1792" s="190"/>
      <c r="C1792" s="99" t="str">
        <f>IF(B1792="","",IF(NOT(ISNUMBER(B1792)),"DATA_PC invalida",IF(AND(ISNUMBER(parametros!$C$2),ISNUMBER(parametros!$D$2),B1792&gt;=parametros!$C$2,B1792&lt;=parametros!$D$2),"C0",IF(AND(ISNUMBER(parametros!$C$3),ISNUMBER(parametros!$D$3),B1792&gt;=parametros!$C$3,B1792&lt;=parametros!$D$3),"C1",IF(AND(ISNUMBER(parametros!$C$4),ISNUMBER(parametros!$D$4),B1792&gt;=parametros!$C$4,B1792&lt;=parametros!$D$4),"C2",IF(AND(ISNUMBER(parametros!$C$5),ISNUMBER(parametros!$D$5),B1792&gt;=parametros!$C$5,B1792&lt;=parametros!$D$5),"C3",IF(AND(ISNUMBER(parametros!$C$6),ISNUMBER(parametros!$D$6),B1792&gt;=parametros!$C$6,B1792&lt;=parametros!$D$6),"C4","Fora dos ciclos")))))))</f>
        <v/>
      </c>
      <c r="D1792" s="100"/>
      <c r="E1792" s="78" t="str">
        <f>IF(C1792="","",IFERROR(VLOOKUP(C1792,parametros!$A$11:$E$15,5,0),""))</f>
        <v/>
      </c>
      <c r="F1792" s="79" t="str">
        <f t="shared" si="137"/>
        <v/>
      </c>
      <c r="G1792" s="101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8"/>
      <c r="U1792" s="218" t="str">
        <f t="shared" si="141"/>
        <v/>
      </c>
      <c r="V1792" s="216" t="s">
        <v>47</v>
      </c>
      <c r="W1792" s="102" t="s">
        <v>167</v>
      </c>
      <c r="X1792" s="102" t="s">
        <v>168</v>
      </c>
      <c r="Y1792" s="103" t="s">
        <v>169</v>
      </c>
      <c r="Z1792" s="103" t="s">
        <v>170</v>
      </c>
      <c r="AA1792" s="103" t="s">
        <v>47</v>
      </c>
      <c r="AB1792" s="103" t="s">
        <v>171</v>
      </c>
      <c r="AC1792" s="104" t="s">
        <v>172</v>
      </c>
    </row>
    <row r="1793" spans="1:29" ht="25.5" customHeight="1" x14ac:dyDescent="0.35">
      <c r="A1793" s="188"/>
      <c r="B1793" s="190"/>
      <c r="C1793" s="99" t="str">
        <f>IF(B1793="","",IF(NOT(ISNUMBER(B1793)),"DATA_PC invalida",IF(AND(ISNUMBER(parametros!$C$2),ISNUMBER(parametros!$D$2),B1793&gt;=parametros!$C$2,B1793&lt;=parametros!$D$2),"C0",IF(AND(ISNUMBER(parametros!$C$3),ISNUMBER(parametros!$D$3),B1793&gt;=parametros!$C$3,B1793&lt;=parametros!$D$3),"C1",IF(AND(ISNUMBER(parametros!$C$4),ISNUMBER(parametros!$D$4),B1793&gt;=parametros!$C$4,B1793&lt;=parametros!$D$4),"C2",IF(AND(ISNUMBER(parametros!$C$5),ISNUMBER(parametros!$D$5),B1793&gt;=parametros!$C$5,B1793&lt;=parametros!$D$5),"C3",IF(AND(ISNUMBER(parametros!$C$6),ISNUMBER(parametros!$D$6),B1793&gt;=parametros!$C$6,B1793&lt;=parametros!$D$6),"C4","Fora dos ciclos")))))))</f>
        <v/>
      </c>
      <c r="D1793" s="100"/>
      <c r="E1793" s="78" t="str">
        <f>IF(C1793="","",IFERROR(VLOOKUP(C1793,parametros!$A$11:$E$15,5,0),""))</f>
        <v/>
      </c>
      <c r="F1793" s="79" t="str">
        <f t="shared" si="137"/>
        <v/>
      </c>
      <c r="G1793" s="101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8"/>
      <c r="U1793" s="218" t="str">
        <f t="shared" si="141"/>
        <v/>
      </c>
      <c r="V1793" s="216" t="s">
        <v>47</v>
      </c>
      <c r="W1793" s="102" t="s">
        <v>167</v>
      </c>
      <c r="X1793" s="102" t="s">
        <v>168</v>
      </c>
      <c r="Y1793" s="103" t="s">
        <v>169</v>
      </c>
      <c r="Z1793" s="103" t="s">
        <v>170</v>
      </c>
      <c r="AA1793" s="103" t="s">
        <v>47</v>
      </c>
      <c r="AB1793" s="103" t="s">
        <v>171</v>
      </c>
      <c r="AC1793" s="104" t="s">
        <v>172</v>
      </c>
    </row>
    <row r="1794" spans="1:29" ht="25.5" customHeight="1" x14ac:dyDescent="0.35">
      <c r="A1794" s="188"/>
      <c r="B1794" s="190"/>
      <c r="C1794" s="99" t="str">
        <f>IF(B1794="","",IF(NOT(ISNUMBER(B1794)),"DATA_PC invalida",IF(AND(ISNUMBER(parametros!$C$2),ISNUMBER(parametros!$D$2),B1794&gt;=parametros!$C$2,B1794&lt;=parametros!$D$2),"C0",IF(AND(ISNUMBER(parametros!$C$3),ISNUMBER(parametros!$D$3),B1794&gt;=parametros!$C$3,B1794&lt;=parametros!$D$3),"C1",IF(AND(ISNUMBER(parametros!$C$4),ISNUMBER(parametros!$D$4),B1794&gt;=parametros!$C$4,B1794&lt;=parametros!$D$4),"C2",IF(AND(ISNUMBER(parametros!$C$5),ISNUMBER(parametros!$D$5),B1794&gt;=parametros!$C$5,B1794&lt;=parametros!$D$5),"C3",IF(AND(ISNUMBER(parametros!$C$6),ISNUMBER(parametros!$D$6),B1794&gt;=parametros!$C$6,B1794&lt;=parametros!$D$6),"C4","Fora dos ciclos")))))))</f>
        <v/>
      </c>
      <c r="D1794" s="100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101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8"/>
      <c r="U1794" s="218" t="str">
        <f t="shared" ref="U1794:U1857" si="146">IF(OR($D1794="",$H1794=""),"",ROUND($D1794+$H1794,2))</f>
        <v/>
      </c>
      <c r="V1794" s="216" t="s">
        <v>47</v>
      </c>
      <c r="W1794" s="102" t="s">
        <v>167</v>
      </c>
      <c r="X1794" s="102" t="s">
        <v>168</v>
      </c>
      <c r="Y1794" s="103" t="s">
        <v>169</v>
      </c>
      <c r="Z1794" s="103" t="s">
        <v>170</v>
      </c>
      <c r="AA1794" s="103" t="s">
        <v>47</v>
      </c>
      <c r="AB1794" s="103" t="s">
        <v>171</v>
      </c>
      <c r="AC1794" s="104" t="s">
        <v>172</v>
      </c>
    </row>
    <row r="1795" spans="1:29" ht="25.5" customHeight="1" x14ac:dyDescent="0.35">
      <c r="A1795" s="188"/>
      <c r="B1795" s="190"/>
      <c r="C1795" s="99" t="str">
        <f>IF(B1795="","",IF(NOT(ISNUMBER(B1795)),"DATA_PC invalida",IF(AND(ISNUMBER(parametros!$C$2),ISNUMBER(parametros!$D$2),B1795&gt;=parametros!$C$2,B1795&lt;=parametros!$D$2),"C0",IF(AND(ISNUMBER(parametros!$C$3),ISNUMBER(parametros!$D$3),B1795&gt;=parametros!$C$3,B1795&lt;=parametros!$D$3),"C1",IF(AND(ISNUMBER(parametros!$C$4),ISNUMBER(parametros!$D$4),B1795&gt;=parametros!$C$4,B1795&lt;=parametros!$D$4),"C2",IF(AND(ISNUMBER(parametros!$C$5),ISNUMBER(parametros!$D$5),B1795&gt;=parametros!$C$5,B1795&lt;=parametros!$D$5),"C3",IF(AND(ISNUMBER(parametros!$C$6),ISNUMBER(parametros!$D$6),B1795&gt;=parametros!$C$6,B1795&lt;=parametros!$D$6),"C4","Fora dos ciclos")))))))</f>
        <v/>
      </c>
      <c r="D1795" s="100"/>
      <c r="E1795" s="78" t="str">
        <f>IF(C1795="","",IFERROR(VLOOKUP(C1795,parametros!$A$11:$E$15,5,0),""))</f>
        <v/>
      </c>
      <c r="F1795" s="79" t="str">
        <f t="shared" si="142"/>
        <v/>
      </c>
      <c r="G1795" s="101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8"/>
      <c r="U1795" s="218" t="str">
        <f t="shared" si="146"/>
        <v/>
      </c>
      <c r="V1795" s="216" t="s">
        <v>47</v>
      </c>
      <c r="W1795" s="102" t="s">
        <v>167</v>
      </c>
      <c r="X1795" s="102" t="s">
        <v>168</v>
      </c>
      <c r="Y1795" s="103" t="s">
        <v>169</v>
      </c>
      <c r="Z1795" s="103" t="s">
        <v>170</v>
      </c>
      <c r="AA1795" s="103" t="s">
        <v>47</v>
      </c>
      <c r="AB1795" s="103" t="s">
        <v>171</v>
      </c>
      <c r="AC1795" s="104" t="s">
        <v>172</v>
      </c>
    </row>
    <row r="1796" spans="1:29" ht="25.5" customHeight="1" x14ac:dyDescent="0.35">
      <c r="A1796" s="188"/>
      <c r="B1796" s="190"/>
      <c r="C1796" s="99" t="str">
        <f>IF(B1796="","",IF(NOT(ISNUMBER(B1796)),"DATA_PC invalida",IF(AND(ISNUMBER(parametros!$C$2),ISNUMBER(parametros!$D$2),B1796&gt;=parametros!$C$2,B1796&lt;=parametros!$D$2),"C0",IF(AND(ISNUMBER(parametros!$C$3),ISNUMBER(parametros!$D$3),B1796&gt;=parametros!$C$3,B1796&lt;=parametros!$D$3),"C1",IF(AND(ISNUMBER(parametros!$C$4),ISNUMBER(parametros!$D$4),B1796&gt;=parametros!$C$4,B1796&lt;=parametros!$D$4),"C2",IF(AND(ISNUMBER(parametros!$C$5),ISNUMBER(parametros!$D$5),B1796&gt;=parametros!$C$5,B1796&lt;=parametros!$D$5),"C3",IF(AND(ISNUMBER(parametros!$C$6),ISNUMBER(parametros!$D$6),B1796&gt;=parametros!$C$6,B1796&lt;=parametros!$D$6),"C4","Fora dos ciclos")))))))</f>
        <v/>
      </c>
      <c r="D1796" s="100"/>
      <c r="E1796" s="78" t="str">
        <f>IF(C1796="","",IFERROR(VLOOKUP(C1796,parametros!$A$11:$E$15,5,0),""))</f>
        <v/>
      </c>
      <c r="F1796" s="79" t="str">
        <f t="shared" si="142"/>
        <v/>
      </c>
      <c r="G1796" s="101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8"/>
      <c r="U1796" s="218" t="str">
        <f t="shared" si="146"/>
        <v/>
      </c>
      <c r="V1796" s="216" t="s">
        <v>47</v>
      </c>
      <c r="W1796" s="102" t="s">
        <v>167</v>
      </c>
      <c r="X1796" s="102" t="s">
        <v>168</v>
      </c>
      <c r="Y1796" s="103" t="s">
        <v>169</v>
      </c>
      <c r="Z1796" s="103" t="s">
        <v>170</v>
      </c>
      <c r="AA1796" s="103" t="s">
        <v>47</v>
      </c>
      <c r="AB1796" s="103" t="s">
        <v>171</v>
      </c>
      <c r="AC1796" s="104" t="s">
        <v>172</v>
      </c>
    </row>
    <row r="1797" spans="1:29" ht="25.5" customHeight="1" x14ac:dyDescent="0.35">
      <c r="A1797" s="188"/>
      <c r="B1797" s="190"/>
      <c r="C1797" s="99" t="str">
        <f>IF(B1797="","",IF(NOT(ISNUMBER(B1797)),"DATA_PC invalida",IF(AND(ISNUMBER(parametros!$C$2),ISNUMBER(parametros!$D$2),B1797&gt;=parametros!$C$2,B1797&lt;=parametros!$D$2),"C0",IF(AND(ISNUMBER(parametros!$C$3),ISNUMBER(parametros!$D$3),B1797&gt;=parametros!$C$3,B1797&lt;=parametros!$D$3),"C1",IF(AND(ISNUMBER(parametros!$C$4),ISNUMBER(parametros!$D$4),B1797&gt;=parametros!$C$4,B1797&lt;=parametros!$D$4),"C2",IF(AND(ISNUMBER(parametros!$C$5),ISNUMBER(parametros!$D$5),B1797&gt;=parametros!$C$5,B1797&lt;=parametros!$D$5),"C3",IF(AND(ISNUMBER(parametros!$C$6),ISNUMBER(parametros!$D$6),B1797&gt;=parametros!$C$6,B1797&lt;=parametros!$D$6),"C4","Fora dos ciclos")))))))</f>
        <v/>
      </c>
      <c r="D1797" s="100"/>
      <c r="E1797" s="78" t="str">
        <f>IF(C1797="","",IFERROR(VLOOKUP(C1797,parametros!$A$11:$E$15,5,0),""))</f>
        <v/>
      </c>
      <c r="F1797" s="79" t="str">
        <f t="shared" si="142"/>
        <v/>
      </c>
      <c r="G1797" s="101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8"/>
      <c r="U1797" s="218" t="str">
        <f t="shared" si="146"/>
        <v/>
      </c>
      <c r="V1797" s="216" t="s">
        <v>47</v>
      </c>
      <c r="W1797" s="102" t="s">
        <v>167</v>
      </c>
      <c r="X1797" s="102" t="s">
        <v>168</v>
      </c>
      <c r="Y1797" s="103" t="s">
        <v>169</v>
      </c>
      <c r="Z1797" s="103" t="s">
        <v>170</v>
      </c>
      <c r="AA1797" s="103" t="s">
        <v>47</v>
      </c>
      <c r="AB1797" s="103" t="s">
        <v>171</v>
      </c>
      <c r="AC1797" s="104" t="s">
        <v>172</v>
      </c>
    </row>
    <row r="1798" spans="1:29" ht="25.5" customHeight="1" x14ac:dyDescent="0.35">
      <c r="A1798" s="188"/>
      <c r="B1798" s="190"/>
      <c r="C1798" s="99" t="str">
        <f>IF(B1798="","",IF(NOT(ISNUMBER(B1798)),"DATA_PC invalida",IF(AND(ISNUMBER(parametros!$C$2),ISNUMBER(parametros!$D$2),B1798&gt;=parametros!$C$2,B1798&lt;=parametros!$D$2),"C0",IF(AND(ISNUMBER(parametros!$C$3),ISNUMBER(parametros!$D$3),B1798&gt;=parametros!$C$3,B1798&lt;=parametros!$D$3),"C1",IF(AND(ISNUMBER(parametros!$C$4),ISNUMBER(parametros!$D$4),B1798&gt;=parametros!$C$4,B1798&lt;=parametros!$D$4),"C2",IF(AND(ISNUMBER(parametros!$C$5),ISNUMBER(parametros!$D$5),B1798&gt;=parametros!$C$5,B1798&lt;=parametros!$D$5),"C3",IF(AND(ISNUMBER(parametros!$C$6),ISNUMBER(parametros!$D$6),B1798&gt;=parametros!$C$6,B1798&lt;=parametros!$D$6),"C4","Fora dos ciclos")))))))</f>
        <v/>
      </c>
      <c r="D1798" s="100"/>
      <c r="E1798" s="78" t="str">
        <f>IF(C1798="","",IFERROR(VLOOKUP(C1798,parametros!$A$11:$E$15,5,0),""))</f>
        <v/>
      </c>
      <c r="F1798" s="79" t="str">
        <f t="shared" si="142"/>
        <v/>
      </c>
      <c r="G1798" s="101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8"/>
      <c r="U1798" s="218" t="str">
        <f t="shared" si="146"/>
        <v/>
      </c>
      <c r="V1798" s="216" t="s">
        <v>47</v>
      </c>
      <c r="W1798" s="102" t="s">
        <v>167</v>
      </c>
      <c r="X1798" s="102" t="s">
        <v>168</v>
      </c>
      <c r="Y1798" s="103" t="s">
        <v>169</v>
      </c>
      <c r="Z1798" s="103" t="s">
        <v>170</v>
      </c>
      <c r="AA1798" s="103" t="s">
        <v>47</v>
      </c>
      <c r="AB1798" s="103" t="s">
        <v>171</v>
      </c>
      <c r="AC1798" s="104" t="s">
        <v>172</v>
      </c>
    </row>
    <row r="1799" spans="1:29" ht="25.5" customHeight="1" x14ac:dyDescent="0.35">
      <c r="A1799" s="188"/>
      <c r="B1799" s="190"/>
      <c r="C1799" s="99" t="str">
        <f>IF(B1799="","",IF(NOT(ISNUMBER(B1799)),"DATA_PC invalida",IF(AND(ISNUMBER(parametros!$C$2),ISNUMBER(parametros!$D$2),B1799&gt;=parametros!$C$2,B1799&lt;=parametros!$D$2),"C0",IF(AND(ISNUMBER(parametros!$C$3),ISNUMBER(parametros!$D$3),B1799&gt;=parametros!$C$3,B1799&lt;=parametros!$D$3),"C1",IF(AND(ISNUMBER(parametros!$C$4),ISNUMBER(parametros!$D$4),B1799&gt;=parametros!$C$4,B1799&lt;=parametros!$D$4),"C2",IF(AND(ISNUMBER(parametros!$C$5),ISNUMBER(parametros!$D$5),B1799&gt;=parametros!$C$5,B1799&lt;=parametros!$D$5),"C3",IF(AND(ISNUMBER(parametros!$C$6),ISNUMBER(parametros!$D$6),B1799&gt;=parametros!$C$6,B1799&lt;=parametros!$D$6),"C4","Fora dos ciclos")))))))</f>
        <v/>
      </c>
      <c r="D1799" s="100"/>
      <c r="E1799" s="78" t="str">
        <f>IF(C1799="","",IFERROR(VLOOKUP(C1799,parametros!$A$11:$E$15,5,0),""))</f>
        <v/>
      </c>
      <c r="F1799" s="79" t="str">
        <f t="shared" si="142"/>
        <v/>
      </c>
      <c r="G1799" s="101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8"/>
      <c r="U1799" s="218" t="str">
        <f t="shared" si="146"/>
        <v/>
      </c>
      <c r="V1799" s="216" t="s">
        <v>47</v>
      </c>
      <c r="W1799" s="102" t="s">
        <v>167</v>
      </c>
      <c r="X1799" s="102" t="s">
        <v>168</v>
      </c>
      <c r="Y1799" s="103" t="s">
        <v>169</v>
      </c>
      <c r="Z1799" s="103" t="s">
        <v>170</v>
      </c>
      <c r="AA1799" s="103" t="s">
        <v>47</v>
      </c>
      <c r="AB1799" s="103" t="s">
        <v>171</v>
      </c>
      <c r="AC1799" s="104" t="s">
        <v>172</v>
      </c>
    </row>
    <row r="1800" spans="1:29" ht="25.5" customHeight="1" x14ac:dyDescent="0.35">
      <c r="A1800" s="188"/>
      <c r="B1800" s="190"/>
      <c r="C1800" s="99" t="str">
        <f>IF(B1800="","",IF(NOT(ISNUMBER(B1800)),"DATA_PC invalida",IF(AND(ISNUMBER(parametros!$C$2),ISNUMBER(parametros!$D$2),B1800&gt;=parametros!$C$2,B1800&lt;=parametros!$D$2),"C0",IF(AND(ISNUMBER(parametros!$C$3),ISNUMBER(parametros!$D$3),B1800&gt;=parametros!$C$3,B1800&lt;=parametros!$D$3),"C1",IF(AND(ISNUMBER(parametros!$C$4),ISNUMBER(parametros!$D$4),B1800&gt;=parametros!$C$4,B1800&lt;=parametros!$D$4),"C2",IF(AND(ISNUMBER(parametros!$C$5),ISNUMBER(parametros!$D$5),B1800&gt;=parametros!$C$5,B1800&lt;=parametros!$D$5),"C3",IF(AND(ISNUMBER(parametros!$C$6),ISNUMBER(parametros!$D$6),B1800&gt;=parametros!$C$6,B1800&lt;=parametros!$D$6),"C4","Fora dos ciclos")))))))</f>
        <v/>
      </c>
      <c r="D1800" s="100"/>
      <c r="E1800" s="78" t="str">
        <f>IF(C1800="","",IFERROR(VLOOKUP(C1800,parametros!$A$11:$E$15,5,0),""))</f>
        <v/>
      </c>
      <c r="F1800" s="79" t="str">
        <f t="shared" si="142"/>
        <v/>
      </c>
      <c r="G1800" s="101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8"/>
      <c r="U1800" s="218" t="str">
        <f t="shared" si="146"/>
        <v/>
      </c>
      <c r="V1800" s="216" t="s">
        <v>47</v>
      </c>
      <c r="W1800" s="102" t="s">
        <v>167</v>
      </c>
      <c r="X1800" s="102" t="s">
        <v>168</v>
      </c>
      <c r="Y1800" s="103" t="s">
        <v>169</v>
      </c>
      <c r="Z1800" s="103" t="s">
        <v>170</v>
      </c>
      <c r="AA1800" s="103" t="s">
        <v>47</v>
      </c>
      <c r="AB1800" s="103" t="s">
        <v>171</v>
      </c>
      <c r="AC1800" s="104" t="s">
        <v>172</v>
      </c>
    </row>
    <row r="1801" spans="1:29" ht="25.5" customHeight="1" x14ac:dyDescent="0.35">
      <c r="A1801" s="188"/>
      <c r="B1801" s="190"/>
      <c r="C1801" s="99" t="str">
        <f>IF(B1801="","",IF(NOT(ISNUMBER(B1801)),"DATA_PC invalida",IF(AND(ISNUMBER(parametros!$C$2),ISNUMBER(parametros!$D$2),B1801&gt;=parametros!$C$2,B1801&lt;=parametros!$D$2),"C0",IF(AND(ISNUMBER(parametros!$C$3),ISNUMBER(parametros!$D$3),B1801&gt;=parametros!$C$3,B1801&lt;=parametros!$D$3),"C1",IF(AND(ISNUMBER(parametros!$C$4),ISNUMBER(parametros!$D$4),B1801&gt;=parametros!$C$4,B1801&lt;=parametros!$D$4),"C2",IF(AND(ISNUMBER(parametros!$C$5),ISNUMBER(parametros!$D$5),B1801&gt;=parametros!$C$5,B1801&lt;=parametros!$D$5),"C3",IF(AND(ISNUMBER(parametros!$C$6),ISNUMBER(parametros!$D$6),B1801&gt;=parametros!$C$6,B1801&lt;=parametros!$D$6),"C4","Fora dos ciclos")))))))</f>
        <v/>
      </c>
      <c r="D1801" s="100"/>
      <c r="E1801" s="78" t="str">
        <f>IF(C1801="","",IFERROR(VLOOKUP(C1801,parametros!$A$11:$E$15,5,0),""))</f>
        <v/>
      </c>
      <c r="F1801" s="79" t="str">
        <f t="shared" si="142"/>
        <v/>
      </c>
      <c r="G1801" s="101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8"/>
      <c r="U1801" s="218" t="str">
        <f t="shared" si="146"/>
        <v/>
      </c>
      <c r="V1801" s="216" t="s">
        <v>47</v>
      </c>
      <c r="W1801" s="102" t="s">
        <v>167</v>
      </c>
      <c r="X1801" s="102" t="s">
        <v>168</v>
      </c>
      <c r="Y1801" s="103" t="s">
        <v>169</v>
      </c>
      <c r="Z1801" s="103" t="s">
        <v>170</v>
      </c>
      <c r="AA1801" s="103" t="s">
        <v>47</v>
      </c>
      <c r="AB1801" s="103" t="s">
        <v>171</v>
      </c>
      <c r="AC1801" s="104" t="s">
        <v>172</v>
      </c>
    </row>
    <row r="1802" spans="1:29" ht="25.5" customHeight="1" x14ac:dyDescent="0.35">
      <c r="A1802" s="188"/>
      <c r="B1802" s="190"/>
      <c r="C1802" s="99" t="str">
        <f>IF(B1802="","",IF(NOT(ISNUMBER(B1802)),"DATA_PC invalida",IF(AND(ISNUMBER(parametros!$C$2),ISNUMBER(parametros!$D$2),B1802&gt;=parametros!$C$2,B1802&lt;=parametros!$D$2),"C0",IF(AND(ISNUMBER(parametros!$C$3),ISNUMBER(parametros!$D$3),B1802&gt;=parametros!$C$3,B1802&lt;=parametros!$D$3),"C1",IF(AND(ISNUMBER(parametros!$C$4),ISNUMBER(parametros!$D$4),B1802&gt;=parametros!$C$4,B1802&lt;=parametros!$D$4),"C2",IF(AND(ISNUMBER(parametros!$C$5),ISNUMBER(parametros!$D$5),B1802&gt;=parametros!$C$5,B1802&lt;=parametros!$D$5),"C3",IF(AND(ISNUMBER(parametros!$C$6),ISNUMBER(parametros!$D$6),B1802&gt;=parametros!$C$6,B1802&lt;=parametros!$D$6),"C4","Fora dos ciclos")))))))</f>
        <v/>
      </c>
      <c r="D1802" s="100"/>
      <c r="E1802" s="78" t="str">
        <f>IF(C1802="","",IFERROR(VLOOKUP(C1802,parametros!$A$11:$E$15,5,0),""))</f>
        <v/>
      </c>
      <c r="F1802" s="79" t="str">
        <f t="shared" si="142"/>
        <v/>
      </c>
      <c r="G1802" s="101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8"/>
      <c r="U1802" s="218" t="str">
        <f t="shared" si="146"/>
        <v/>
      </c>
      <c r="V1802" s="216" t="s">
        <v>47</v>
      </c>
      <c r="W1802" s="102" t="s">
        <v>167</v>
      </c>
      <c r="X1802" s="102" t="s">
        <v>168</v>
      </c>
      <c r="Y1802" s="103" t="s">
        <v>169</v>
      </c>
      <c r="Z1802" s="103" t="s">
        <v>170</v>
      </c>
      <c r="AA1802" s="103" t="s">
        <v>47</v>
      </c>
      <c r="AB1802" s="103" t="s">
        <v>171</v>
      </c>
      <c r="AC1802" s="104" t="s">
        <v>172</v>
      </c>
    </row>
    <row r="1803" spans="1:29" ht="25.5" customHeight="1" x14ac:dyDescent="0.35">
      <c r="A1803" s="188"/>
      <c r="B1803" s="190"/>
      <c r="C1803" s="99" t="str">
        <f>IF(B1803="","",IF(NOT(ISNUMBER(B1803)),"DATA_PC invalida",IF(AND(ISNUMBER(parametros!$C$2),ISNUMBER(parametros!$D$2),B1803&gt;=parametros!$C$2,B1803&lt;=parametros!$D$2),"C0",IF(AND(ISNUMBER(parametros!$C$3),ISNUMBER(parametros!$D$3),B1803&gt;=parametros!$C$3,B1803&lt;=parametros!$D$3),"C1",IF(AND(ISNUMBER(parametros!$C$4),ISNUMBER(parametros!$D$4),B1803&gt;=parametros!$C$4,B1803&lt;=parametros!$D$4),"C2",IF(AND(ISNUMBER(parametros!$C$5),ISNUMBER(parametros!$D$5),B1803&gt;=parametros!$C$5,B1803&lt;=parametros!$D$5),"C3",IF(AND(ISNUMBER(parametros!$C$6),ISNUMBER(parametros!$D$6),B1803&gt;=parametros!$C$6,B1803&lt;=parametros!$D$6),"C4","Fora dos ciclos")))))))</f>
        <v/>
      </c>
      <c r="D1803" s="100"/>
      <c r="E1803" s="78" t="str">
        <f>IF(C1803="","",IFERROR(VLOOKUP(C1803,parametros!$A$11:$E$15,5,0),""))</f>
        <v/>
      </c>
      <c r="F1803" s="79" t="str">
        <f t="shared" si="142"/>
        <v/>
      </c>
      <c r="G1803" s="101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8"/>
      <c r="U1803" s="218" t="str">
        <f t="shared" si="146"/>
        <v/>
      </c>
      <c r="V1803" s="216" t="s">
        <v>47</v>
      </c>
      <c r="W1803" s="102" t="s">
        <v>167</v>
      </c>
      <c r="X1803" s="102" t="s">
        <v>168</v>
      </c>
      <c r="Y1803" s="103" t="s">
        <v>169</v>
      </c>
      <c r="Z1803" s="103" t="s">
        <v>170</v>
      </c>
      <c r="AA1803" s="103" t="s">
        <v>47</v>
      </c>
      <c r="AB1803" s="103" t="s">
        <v>171</v>
      </c>
      <c r="AC1803" s="104" t="s">
        <v>172</v>
      </c>
    </row>
    <row r="1804" spans="1:29" ht="25.5" customHeight="1" x14ac:dyDescent="0.35">
      <c r="A1804" s="188"/>
      <c r="B1804" s="190"/>
      <c r="C1804" s="99" t="str">
        <f>IF(B1804="","",IF(NOT(ISNUMBER(B1804)),"DATA_PC invalida",IF(AND(ISNUMBER(parametros!$C$2),ISNUMBER(parametros!$D$2),B1804&gt;=parametros!$C$2,B1804&lt;=parametros!$D$2),"C0",IF(AND(ISNUMBER(parametros!$C$3),ISNUMBER(parametros!$D$3),B1804&gt;=parametros!$C$3,B1804&lt;=parametros!$D$3),"C1",IF(AND(ISNUMBER(parametros!$C$4),ISNUMBER(parametros!$D$4),B1804&gt;=parametros!$C$4,B1804&lt;=parametros!$D$4),"C2",IF(AND(ISNUMBER(parametros!$C$5),ISNUMBER(parametros!$D$5),B1804&gt;=parametros!$C$5,B1804&lt;=parametros!$D$5),"C3",IF(AND(ISNUMBER(parametros!$C$6),ISNUMBER(parametros!$D$6),B1804&gt;=parametros!$C$6,B1804&lt;=parametros!$D$6),"C4","Fora dos ciclos")))))))</f>
        <v/>
      </c>
      <c r="D1804" s="100"/>
      <c r="E1804" s="78" t="str">
        <f>IF(C1804="","",IFERROR(VLOOKUP(C1804,parametros!$A$11:$E$15,5,0),""))</f>
        <v/>
      </c>
      <c r="F1804" s="79" t="str">
        <f t="shared" si="142"/>
        <v/>
      </c>
      <c r="G1804" s="101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8"/>
      <c r="U1804" s="218" t="str">
        <f t="shared" si="146"/>
        <v/>
      </c>
      <c r="V1804" s="216" t="s">
        <v>47</v>
      </c>
      <c r="W1804" s="102" t="s">
        <v>167</v>
      </c>
      <c r="X1804" s="102" t="s">
        <v>168</v>
      </c>
      <c r="Y1804" s="103" t="s">
        <v>169</v>
      </c>
      <c r="Z1804" s="103" t="s">
        <v>170</v>
      </c>
      <c r="AA1804" s="103" t="s">
        <v>47</v>
      </c>
      <c r="AB1804" s="103" t="s">
        <v>171</v>
      </c>
      <c r="AC1804" s="104" t="s">
        <v>172</v>
      </c>
    </row>
    <row r="1805" spans="1:29" ht="25.5" customHeight="1" x14ac:dyDescent="0.35">
      <c r="A1805" s="188"/>
      <c r="B1805" s="190"/>
      <c r="C1805" s="99" t="str">
        <f>IF(B1805="","",IF(NOT(ISNUMBER(B1805)),"DATA_PC invalida",IF(AND(ISNUMBER(parametros!$C$2),ISNUMBER(parametros!$D$2),B1805&gt;=parametros!$C$2,B1805&lt;=parametros!$D$2),"C0",IF(AND(ISNUMBER(parametros!$C$3),ISNUMBER(parametros!$D$3),B1805&gt;=parametros!$C$3,B1805&lt;=parametros!$D$3),"C1",IF(AND(ISNUMBER(parametros!$C$4),ISNUMBER(parametros!$D$4),B1805&gt;=parametros!$C$4,B1805&lt;=parametros!$D$4),"C2",IF(AND(ISNUMBER(parametros!$C$5),ISNUMBER(parametros!$D$5),B1805&gt;=parametros!$C$5,B1805&lt;=parametros!$D$5),"C3",IF(AND(ISNUMBER(parametros!$C$6),ISNUMBER(parametros!$D$6),B1805&gt;=parametros!$C$6,B1805&lt;=parametros!$D$6),"C4","Fora dos ciclos")))))))</f>
        <v/>
      </c>
      <c r="D1805" s="100"/>
      <c r="E1805" s="78" t="str">
        <f>IF(C1805="","",IFERROR(VLOOKUP(C1805,parametros!$A$11:$E$15,5,0),""))</f>
        <v/>
      </c>
      <c r="F1805" s="79" t="str">
        <f t="shared" si="142"/>
        <v/>
      </c>
      <c r="G1805" s="101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8"/>
      <c r="U1805" s="218" t="str">
        <f t="shared" si="146"/>
        <v/>
      </c>
      <c r="V1805" s="216" t="s">
        <v>47</v>
      </c>
      <c r="W1805" s="102" t="s">
        <v>167</v>
      </c>
      <c r="X1805" s="102" t="s">
        <v>168</v>
      </c>
      <c r="Y1805" s="103" t="s">
        <v>169</v>
      </c>
      <c r="Z1805" s="103" t="s">
        <v>170</v>
      </c>
      <c r="AA1805" s="103" t="s">
        <v>47</v>
      </c>
      <c r="AB1805" s="103" t="s">
        <v>171</v>
      </c>
      <c r="AC1805" s="104" t="s">
        <v>172</v>
      </c>
    </row>
    <row r="1806" spans="1:29" ht="25.5" customHeight="1" x14ac:dyDescent="0.35">
      <c r="A1806" s="188"/>
      <c r="B1806" s="190"/>
      <c r="C1806" s="99" t="str">
        <f>IF(B1806="","",IF(NOT(ISNUMBER(B1806)),"DATA_PC invalida",IF(AND(ISNUMBER(parametros!$C$2),ISNUMBER(parametros!$D$2),B1806&gt;=parametros!$C$2,B1806&lt;=parametros!$D$2),"C0",IF(AND(ISNUMBER(parametros!$C$3),ISNUMBER(parametros!$D$3),B1806&gt;=parametros!$C$3,B1806&lt;=parametros!$D$3),"C1",IF(AND(ISNUMBER(parametros!$C$4),ISNUMBER(parametros!$D$4),B1806&gt;=parametros!$C$4,B1806&lt;=parametros!$D$4),"C2",IF(AND(ISNUMBER(parametros!$C$5),ISNUMBER(parametros!$D$5),B1806&gt;=parametros!$C$5,B1806&lt;=parametros!$D$5),"C3",IF(AND(ISNUMBER(parametros!$C$6),ISNUMBER(parametros!$D$6),B1806&gt;=parametros!$C$6,B1806&lt;=parametros!$D$6),"C4","Fora dos ciclos")))))))</f>
        <v/>
      </c>
      <c r="D1806" s="100"/>
      <c r="E1806" s="78" t="str">
        <f>IF(C1806="","",IFERROR(VLOOKUP(C1806,parametros!$A$11:$E$15,5,0),""))</f>
        <v/>
      </c>
      <c r="F1806" s="79" t="str">
        <f t="shared" si="142"/>
        <v/>
      </c>
      <c r="G1806" s="101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8"/>
      <c r="U1806" s="218" t="str">
        <f t="shared" si="146"/>
        <v/>
      </c>
      <c r="V1806" s="216" t="s">
        <v>47</v>
      </c>
      <c r="W1806" s="102" t="s">
        <v>167</v>
      </c>
      <c r="X1806" s="102" t="s">
        <v>168</v>
      </c>
      <c r="Y1806" s="103" t="s">
        <v>169</v>
      </c>
      <c r="Z1806" s="103" t="s">
        <v>170</v>
      </c>
      <c r="AA1806" s="103" t="s">
        <v>47</v>
      </c>
      <c r="AB1806" s="103" t="s">
        <v>171</v>
      </c>
      <c r="AC1806" s="104" t="s">
        <v>172</v>
      </c>
    </row>
    <row r="1807" spans="1:29" ht="25.5" customHeight="1" x14ac:dyDescent="0.35">
      <c r="A1807" s="188"/>
      <c r="B1807" s="190"/>
      <c r="C1807" s="99" t="str">
        <f>IF(B1807="","",IF(NOT(ISNUMBER(B1807)),"DATA_PC invalida",IF(AND(ISNUMBER(parametros!$C$2),ISNUMBER(parametros!$D$2),B1807&gt;=parametros!$C$2,B1807&lt;=parametros!$D$2),"C0",IF(AND(ISNUMBER(parametros!$C$3),ISNUMBER(parametros!$D$3),B1807&gt;=parametros!$C$3,B1807&lt;=parametros!$D$3),"C1",IF(AND(ISNUMBER(parametros!$C$4),ISNUMBER(parametros!$D$4),B1807&gt;=parametros!$C$4,B1807&lt;=parametros!$D$4),"C2",IF(AND(ISNUMBER(parametros!$C$5),ISNUMBER(parametros!$D$5),B1807&gt;=parametros!$C$5,B1807&lt;=parametros!$D$5),"C3",IF(AND(ISNUMBER(parametros!$C$6),ISNUMBER(parametros!$D$6),B1807&gt;=parametros!$C$6,B1807&lt;=parametros!$D$6),"C4","Fora dos ciclos")))))))</f>
        <v/>
      </c>
      <c r="D1807" s="100"/>
      <c r="E1807" s="78" t="str">
        <f>IF(C1807="","",IFERROR(VLOOKUP(C1807,parametros!$A$11:$E$15,5,0),""))</f>
        <v/>
      </c>
      <c r="F1807" s="79" t="str">
        <f t="shared" si="142"/>
        <v/>
      </c>
      <c r="G1807" s="101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8"/>
      <c r="U1807" s="218" t="str">
        <f t="shared" si="146"/>
        <v/>
      </c>
      <c r="V1807" s="216" t="s">
        <v>47</v>
      </c>
      <c r="W1807" s="102" t="s">
        <v>167</v>
      </c>
      <c r="X1807" s="102" t="s">
        <v>168</v>
      </c>
      <c r="Y1807" s="103" t="s">
        <v>169</v>
      </c>
      <c r="Z1807" s="103" t="s">
        <v>170</v>
      </c>
      <c r="AA1807" s="103" t="s">
        <v>47</v>
      </c>
      <c r="AB1807" s="103" t="s">
        <v>171</v>
      </c>
      <c r="AC1807" s="104" t="s">
        <v>172</v>
      </c>
    </row>
    <row r="1808" spans="1:29" ht="25.5" customHeight="1" x14ac:dyDescent="0.35">
      <c r="A1808" s="188"/>
      <c r="B1808" s="190"/>
      <c r="C1808" s="99" t="str">
        <f>IF(B1808="","",IF(NOT(ISNUMBER(B1808)),"DATA_PC invalida",IF(AND(ISNUMBER(parametros!$C$2),ISNUMBER(parametros!$D$2),B1808&gt;=parametros!$C$2,B1808&lt;=parametros!$D$2),"C0",IF(AND(ISNUMBER(parametros!$C$3),ISNUMBER(parametros!$D$3),B1808&gt;=parametros!$C$3,B1808&lt;=parametros!$D$3),"C1",IF(AND(ISNUMBER(parametros!$C$4),ISNUMBER(parametros!$D$4),B1808&gt;=parametros!$C$4,B1808&lt;=parametros!$D$4),"C2",IF(AND(ISNUMBER(parametros!$C$5),ISNUMBER(parametros!$D$5),B1808&gt;=parametros!$C$5,B1808&lt;=parametros!$D$5),"C3",IF(AND(ISNUMBER(parametros!$C$6),ISNUMBER(parametros!$D$6),B1808&gt;=parametros!$C$6,B1808&lt;=parametros!$D$6),"C4","Fora dos ciclos")))))))</f>
        <v/>
      </c>
      <c r="D1808" s="100"/>
      <c r="E1808" s="78" t="str">
        <f>IF(C1808="","",IFERROR(VLOOKUP(C1808,parametros!$A$11:$E$15,5,0),""))</f>
        <v/>
      </c>
      <c r="F1808" s="79" t="str">
        <f t="shared" si="142"/>
        <v/>
      </c>
      <c r="G1808" s="101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8"/>
      <c r="U1808" s="218" t="str">
        <f t="shared" si="146"/>
        <v/>
      </c>
      <c r="V1808" s="216" t="s">
        <v>47</v>
      </c>
      <c r="W1808" s="102" t="s">
        <v>167</v>
      </c>
      <c r="X1808" s="102" t="s">
        <v>168</v>
      </c>
      <c r="Y1808" s="103" t="s">
        <v>169</v>
      </c>
      <c r="Z1808" s="103" t="s">
        <v>170</v>
      </c>
      <c r="AA1808" s="103" t="s">
        <v>47</v>
      </c>
      <c r="AB1808" s="103" t="s">
        <v>171</v>
      </c>
      <c r="AC1808" s="104" t="s">
        <v>172</v>
      </c>
    </row>
    <row r="1809" spans="1:29" ht="25.5" customHeight="1" x14ac:dyDescent="0.35">
      <c r="A1809" s="188"/>
      <c r="B1809" s="190"/>
      <c r="C1809" s="99" t="str">
        <f>IF(B1809="","",IF(NOT(ISNUMBER(B1809)),"DATA_PC invalida",IF(AND(ISNUMBER(parametros!$C$2),ISNUMBER(parametros!$D$2),B1809&gt;=parametros!$C$2,B1809&lt;=parametros!$D$2),"C0",IF(AND(ISNUMBER(parametros!$C$3),ISNUMBER(parametros!$D$3),B1809&gt;=parametros!$C$3,B1809&lt;=parametros!$D$3),"C1",IF(AND(ISNUMBER(parametros!$C$4),ISNUMBER(parametros!$D$4),B1809&gt;=parametros!$C$4,B1809&lt;=parametros!$D$4),"C2",IF(AND(ISNUMBER(parametros!$C$5),ISNUMBER(parametros!$D$5),B1809&gt;=parametros!$C$5,B1809&lt;=parametros!$D$5),"C3",IF(AND(ISNUMBER(parametros!$C$6),ISNUMBER(parametros!$D$6),B1809&gt;=parametros!$C$6,B1809&lt;=parametros!$D$6),"C4","Fora dos ciclos")))))))</f>
        <v/>
      </c>
      <c r="D1809" s="100"/>
      <c r="E1809" s="78" t="str">
        <f>IF(C1809="","",IFERROR(VLOOKUP(C1809,parametros!$A$11:$E$15,5,0),""))</f>
        <v/>
      </c>
      <c r="F1809" s="79" t="str">
        <f t="shared" si="142"/>
        <v/>
      </c>
      <c r="G1809" s="101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8"/>
      <c r="U1809" s="218" t="str">
        <f t="shared" si="146"/>
        <v/>
      </c>
      <c r="V1809" s="216" t="s">
        <v>47</v>
      </c>
      <c r="W1809" s="102" t="s">
        <v>167</v>
      </c>
      <c r="X1809" s="102" t="s">
        <v>168</v>
      </c>
      <c r="Y1809" s="103" t="s">
        <v>169</v>
      </c>
      <c r="Z1809" s="103" t="s">
        <v>170</v>
      </c>
      <c r="AA1809" s="103" t="s">
        <v>47</v>
      </c>
      <c r="AB1809" s="103" t="s">
        <v>171</v>
      </c>
      <c r="AC1809" s="104" t="s">
        <v>172</v>
      </c>
    </row>
    <row r="1810" spans="1:29" ht="25.5" customHeight="1" x14ac:dyDescent="0.35">
      <c r="A1810" s="188"/>
      <c r="B1810" s="190"/>
      <c r="C1810" s="99" t="str">
        <f>IF(B1810="","",IF(NOT(ISNUMBER(B1810)),"DATA_PC invalida",IF(AND(ISNUMBER(parametros!$C$2),ISNUMBER(parametros!$D$2),B1810&gt;=parametros!$C$2,B1810&lt;=parametros!$D$2),"C0",IF(AND(ISNUMBER(parametros!$C$3),ISNUMBER(parametros!$D$3),B1810&gt;=parametros!$C$3,B1810&lt;=parametros!$D$3),"C1",IF(AND(ISNUMBER(parametros!$C$4),ISNUMBER(parametros!$D$4),B1810&gt;=parametros!$C$4,B1810&lt;=parametros!$D$4),"C2",IF(AND(ISNUMBER(parametros!$C$5),ISNUMBER(parametros!$D$5),B1810&gt;=parametros!$C$5,B1810&lt;=parametros!$D$5),"C3",IF(AND(ISNUMBER(parametros!$C$6),ISNUMBER(parametros!$D$6),B1810&gt;=parametros!$C$6,B1810&lt;=parametros!$D$6),"C4","Fora dos ciclos")))))))</f>
        <v/>
      </c>
      <c r="D1810" s="100"/>
      <c r="E1810" s="78" t="str">
        <f>IF(C1810="","",IFERROR(VLOOKUP(C1810,parametros!$A$11:$E$15,5,0),""))</f>
        <v/>
      </c>
      <c r="F1810" s="79" t="str">
        <f t="shared" si="142"/>
        <v/>
      </c>
      <c r="G1810" s="101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8"/>
      <c r="U1810" s="218" t="str">
        <f t="shared" si="146"/>
        <v/>
      </c>
      <c r="V1810" s="216" t="s">
        <v>47</v>
      </c>
      <c r="W1810" s="102" t="s">
        <v>167</v>
      </c>
      <c r="X1810" s="102" t="s">
        <v>168</v>
      </c>
      <c r="Y1810" s="103" t="s">
        <v>169</v>
      </c>
      <c r="Z1810" s="103" t="s">
        <v>170</v>
      </c>
      <c r="AA1810" s="103" t="s">
        <v>47</v>
      </c>
      <c r="AB1810" s="103" t="s">
        <v>171</v>
      </c>
      <c r="AC1810" s="104" t="s">
        <v>172</v>
      </c>
    </row>
    <row r="1811" spans="1:29" ht="25.5" customHeight="1" x14ac:dyDescent="0.35">
      <c r="A1811" s="188"/>
      <c r="B1811" s="190"/>
      <c r="C1811" s="99" t="str">
        <f>IF(B1811="","",IF(NOT(ISNUMBER(B1811)),"DATA_PC invalida",IF(AND(ISNUMBER(parametros!$C$2),ISNUMBER(parametros!$D$2),B1811&gt;=parametros!$C$2,B1811&lt;=parametros!$D$2),"C0",IF(AND(ISNUMBER(parametros!$C$3),ISNUMBER(parametros!$D$3),B1811&gt;=parametros!$C$3,B1811&lt;=parametros!$D$3),"C1",IF(AND(ISNUMBER(parametros!$C$4),ISNUMBER(parametros!$D$4),B1811&gt;=parametros!$C$4,B1811&lt;=parametros!$D$4),"C2",IF(AND(ISNUMBER(parametros!$C$5),ISNUMBER(parametros!$D$5),B1811&gt;=parametros!$C$5,B1811&lt;=parametros!$D$5),"C3",IF(AND(ISNUMBER(parametros!$C$6),ISNUMBER(parametros!$D$6),B1811&gt;=parametros!$C$6,B1811&lt;=parametros!$D$6),"C4","Fora dos ciclos")))))))</f>
        <v/>
      </c>
      <c r="D1811" s="100"/>
      <c r="E1811" s="78" t="str">
        <f>IF(C1811="","",IFERROR(VLOOKUP(C1811,parametros!$A$11:$E$15,5,0),""))</f>
        <v/>
      </c>
      <c r="F1811" s="79" t="str">
        <f t="shared" si="142"/>
        <v/>
      </c>
      <c r="G1811" s="101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8"/>
      <c r="U1811" s="218" t="str">
        <f t="shared" si="146"/>
        <v/>
      </c>
      <c r="V1811" s="216" t="s">
        <v>47</v>
      </c>
      <c r="W1811" s="102" t="s">
        <v>167</v>
      </c>
      <c r="X1811" s="102" t="s">
        <v>168</v>
      </c>
      <c r="Y1811" s="103" t="s">
        <v>169</v>
      </c>
      <c r="Z1811" s="103" t="s">
        <v>170</v>
      </c>
      <c r="AA1811" s="103" t="s">
        <v>47</v>
      </c>
      <c r="AB1811" s="103" t="s">
        <v>171</v>
      </c>
      <c r="AC1811" s="104" t="s">
        <v>172</v>
      </c>
    </row>
    <row r="1812" spans="1:29" ht="25.5" customHeight="1" x14ac:dyDescent="0.35">
      <c r="A1812" s="188"/>
      <c r="B1812" s="190"/>
      <c r="C1812" s="99" t="str">
        <f>IF(B1812="","",IF(NOT(ISNUMBER(B1812)),"DATA_PC invalida",IF(AND(ISNUMBER(parametros!$C$2),ISNUMBER(parametros!$D$2),B1812&gt;=parametros!$C$2,B1812&lt;=parametros!$D$2),"C0",IF(AND(ISNUMBER(parametros!$C$3),ISNUMBER(parametros!$D$3),B1812&gt;=parametros!$C$3,B1812&lt;=parametros!$D$3),"C1",IF(AND(ISNUMBER(parametros!$C$4),ISNUMBER(parametros!$D$4),B1812&gt;=parametros!$C$4,B1812&lt;=parametros!$D$4),"C2",IF(AND(ISNUMBER(parametros!$C$5),ISNUMBER(parametros!$D$5),B1812&gt;=parametros!$C$5,B1812&lt;=parametros!$D$5),"C3",IF(AND(ISNUMBER(parametros!$C$6),ISNUMBER(parametros!$D$6),B1812&gt;=parametros!$C$6,B1812&lt;=parametros!$D$6),"C4","Fora dos ciclos")))))))</f>
        <v/>
      </c>
      <c r="D1812" s="100"/>
      <c r="E1812" s="78" t="str">
        <f>IF(C1812="","",IFERROR(VLOOKUP(C1812,parametros!$A$11:$E$15,5,0),""))</f>
        <v/>
      </c>
      <c r="F1812" s="79" t="str">
        <f t="shared" si="142"/>
        <v/>
      </c>
      <c r="G1812" s="101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8"/>
      <c r="U1812" s="218" t="str">
        <f t="shared" si="146"/>
        <v/>
      </c>
      <c r="V1812" s="216" t="s">
        <v>47</v>
      </c>
      <c r="W1812" s="102" t="s">
        <v>167</v>
      </c>
      <c r="X1812" s="102" t="s">
        <v>168</v>
      </c>
      <c r="Y1812" s="103" t="s">
        <v>169</v>
      </c>
      <c r="Z1812" s="103" t="s">
        <v>170</v>
      </c>
      <c r="AA1812" s="103" t="s">
        <v>47</v>
      </c>
      <c r="AB1812" s="103" t="s">
        <v>171</v>
      </c>
      <c r="AC1812" s="104" t="s">
        <v>172</v>
      </c>
    </row>
    <row r="1813" spans="1:29" ht="25.5" customHeight="1" x14ac:dyDescent="0.35">
      <c r="A1813" s="188"/>
      <c r="B1813" s="190"/>
      <c r="C1813" s="99" t="str">
        <f>IF(B1813="","",IF(NOT(ISNUMBER(B1813)),"DATA_PC invalida",IF(AND(ISNUMBER(parametros!$C$2),ISNUMBER(parametros!$D$2),B1813&gt;=parametros!$C$2,B1813&lt;=parametros!$D$2),"C0",IF(AND(ISNUMBER(parametros!$C$3),ISNUMBER(parametros!$D$3),B1813&gt;=parametros!$C$3,B1813&lt;=parametros!$D$3),"C1",IF(AND(ISNUMBER(parametros!$C$4),ISNUMBER(parametros!$D$4),B1813&gt;=parametros!$C$4,B1813&lt;=parametros!$D$4),"C2",IF(AND(ISNUMBER(parametros!$C$5),ISNUMBER(parametros!$D$5),B1813&gt;=parametros!$C$5,B1813&lt;=parametros!$D$5),"C3",IF(AND(ISNUMBER(parametros!$C$6),ISNUMBER(parametros!$D$6),B1813&gt;=parametros!$C$6,B1813&lt;=parametros!$D$6),"C4","Fora dos ciclos")))))))</f>
        <v/>
      </c>
      <c r="D1813" s="100"/>
      <c r="E1813" s="78" t="str">
        <f>IF(C1813="","",IFERROR(VLOOKUP(C1813,parametros!$A$11:$E$15,5,0),""))</f>
        <v/>
      </c>
      <c r="F1813" s="79" t="str">
        <f t="shared" si="142"/>
        <v/>
      </c>
      <c r="G1813" s="101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8"/>
      <c r="U1813" s="218" t="str">
        <f t="shared" si="146"/>
        <v/>
      </c>
      <c r="V1813" s="216" t="s">
        <v>47</v>
      </c>
      <c r="W1813" s="102" t="s">
        <v>167</v>
      </c>
      <c r="X1813" s="102" t="s">
        <v>168</v>
      </c>
      <c r="Y1813" s="103" t="s">
        <v>169</v>
      </c>
      <c r="Z1813" s="103" t="s">
        <v>170</v>
      </c>
      <c r="AA1813" s="103" t="s">
        <v>47</v>
      </c>
      <c r="AB1813" s="103" t="s">
        <v>171</v>
      </c>
      <c r="AC1813" s="104" t="s">
        <v>172</v>
      </c>
    </row>
    <row r="1814" spans="1:29" ht="25.5" customHeight="1" x14ac:dyDescent="0.35">
      <c r="A1814" s="188"/>
      <c r="B1814" s="190"/>
      <c r="C1814" s="99" t="str">
        <f>IF(B1814="","",IF(NOT(ISNUMBER(B1814)),"DATA_PC invalida",IF(AND(ISNUMBER(parametros!$C$2),ISNUMBER(parametros!$D$2),B1814&gt;=parametros!$C$2,B1814&lt;=parametros!$D$2),"C0",IF(AND(ISNUMBER(parametros!$C$3),ISNUMBER(parametros!$D$3),B1814&gt;=parametros!$C$3,B1814&lt;=parametros!$D$3),"C1",IF(AND(ISNUMBER(parametros!$C$4),ISNUMBER(parametros!$D$4),B1814&gt;=parametros!$C$4,B1814&lt;=parametros!$D$4),"C2",IF(AND(ISNUMBER(parametros!$C$5),ISNUMBER(parametros!$D$5),B1814&gt;=parametros!$C$5,B1814&lt;=parametros!$D$5),"C3",IF(AND(ISNUMBER(parametros!$C$6),ISNUMBER(parametros!$D$6),B1814&gt;=parametros!$C$6,B1814&lt;=parametros!$D$6),"C4","Fora dos ciclos")))))))</f>
        <v/>
      </c>
      <c r="D1814" s="100"/>
      <c r="E1814" s="78" t="str">
        <f>IF(C1814="","",IFERROR(VLOOKUP(C1814,parametros!$A$11:$E$15,5,0),""))</f>
        <v/>
      </c>
      <c r="F1814" s="79" t="str">
        <f t="shared" si="142"/>
        <v/>
      </c>
      <c r="G1814" s="101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8"/>
      <c r="U1814" s="218" t="str">
        <f t="shared" si="146"/>
        <v/>
      </c>
      <c r="V1814" s="216" t="s">
        <v>47</v>
      </c>
      <c r="W1814" s="102" t="s">
        <v>167</v>
      </c>
      <c r="X1814" s="102" t="s">
        <v>168</v>
      </c>
      <c r="Y1814" s="103" t="s">
        <v>169</v>
      </c>
      <c r="Z1814" s="103" t="s">
        <v>170</v>
      </c>
      <c r="AA1814" s="103" t="s">
        <v>47</v>
      </c>
      <c r="AB1814" s="103" t="s">
        <v>171</v>
      </c>
      <c r="AC1814" s="104" t="s">
        <v>172</v>
      </c>
    </row>
    <row r="1815" spans="1:29" ht="25.5" customHeight="1" x14ac:dyDescent="0.35">
      <c r="A1815" s="188"/>
      <c r="B1815" s="190"/>
      <c r="C1815" s="99" t="str">
        <f>IF(B1815="","",IF(NOT(ISNUMBER(B1815)),"DATA_PC invalida",IF(AND(ISNUMBER(parametros!$C$2),ISNUMBER(parametros!$D$2),B1815&gt;=parametros!$C$2,B1815&lt;=parametros!$D$2),"C0",IF(AND(ISNUMBER(parametros!$C$3),ISNUMBER(parametros!$D$3),B1815&gt;=parametros!$C$3,B1815&lt;=parametros!$D$3),"C1",IF(AND(ISNUMBER(parametros!$C$4),ISNUMBER(parametros!$D$4),B1815&gt;=parametros!$C$4,B1815&lt;=parametros!$D$4),"C2",IF(AND(ISNUMBER(parametros!$C$5),ISNUMBER(parametros!$D$5),B1815&gt;=parametros!$C$5,B1815&lt;=parametros!$D$5),"C3",IF(AND(ISNUMBER(parametros!$C$6),ISNUMBER(parametros!$D$6),B1815&gt;=parametros!$C$6,B1815&lt;=parametros!$D$6),"C4","Fora dos ciclos")))))))</f>
        <v/>
      </c>
      <c r="D1815" s="100"/>
      <c r="E1815" s="78" t="str">
        <f>IF(C1815="","",IFERROR(VLOOKUP(C1815,parametros!$A$11:$E$15,5,0),""))</f>
        <v/>
      </c>
      <c r="F1815" s="79" t="str">
        <f t="shared" si="142"/>
        <v/>
      </c>
      <c r="G1815" s="101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8"/>
      <c r="U1815" s="218" t="str">
        <f t="shared" si="146"/>
        <v/>
      </c>
      <c r="V1815" s="216" t="s">
        <v>47</v>
      </c>
      <c r="W1815" s="102" t="s">
        <v>167</v>
      </c>
      <c r="X1815" s="102" t="s">
        <v>168</v>
      </c>
      <c r="Y1815" s="103" t="s">
        <v>169</v>
      </c>
      <c r="Z1815" s="103" t="s">
        <v>170</v>
      </c>
      <c r="AA1815" s="103" t="s">
        <v>47</v>
      </c>
      <c r="AB1815" s="103" t="s">
        <v>171</v>
      </c>
      <c r="AC1815" s="104" t="s">
        <v>172</v>
      </c>
    </row>
    <row r="1816" spans="1:29" ht="25.5" customHeight="1" x14ac:dyDescent="0.35">
      <c r="A1816" s="188"/>
      <c r="B1816" s="190"/>
      <c r="C1816" s="99" t="str">
        <f>IF(B1816="","",IF(NOT(ISNUMBER(B1816)),"DATA_PC invalida",IF(AND(ISNUMBER(parametros!$C$2),ISNUMBER(parametros!$D$2),B1816&gt;=parametros!$C$2,B1816&lt;=parametros!$D$2),"C0",IF(AND(ISNUMBER(parametros!$C$3),ISNUMBER(parametros!$D$3),B1816&gt;=parametros!$C$3,B1816&lt;=parametros!$D$3),"C1",IF(AND(ISNUMBER(parametros!$C$4),ISNUMBER(parametros!$D$4),B1816&gt;=parametros!$C$4,B1816&lt;=parametros!$D$4),"C2",IF(AND(ISNUMBER(parametros!$C$5),ISNUMBER(parametros!$D$5),B1816&gt;=parametros!$C$5,B1816&lt;=parametros!$D$5),"C3",IF(AND(ISNUMBER(parametros!$C$6),ISNUMBER(parametros!$D$6),B1816&gt;=parametros!$C$6,B1816&lt;=parametros!$D$6),"C4","Fora dos ciclos")))))))</f>
        <v/>
      </c>
      <c r="D1816" s="100"/>
      <c r="E1816" s="78" t="str">
        <f>IF(C1816="","",IFERROR(VLOOKUP(C1816,parametros!$A$11:$E$15,5,0),""))</f>
        <v/>
      </c>
      <c r="F1816" s="79" t="str">
        <f t="shared" si="142"/>
        <v/>
      </c>
      <c r="G1816" s="101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8"/>
      <c r="U1816" s="218" t="str">
        <f t="shared" si="146"/>
        <v/>
      </c>
      <c r="V1816" s="216" t="s">
        <v>47</v>
      </c>
      <c r="W1816" s="102" t="s">
        <v>167</v>
      </c>
      <c r="X1816" s="102" t="s">
        <v>168</v>
      </c>
      <c r="Y1816" s="103" t="s">
        <v>169</v>
      </c>
      <c r="Z1816" s="103" t="s">
        <v>170</v>
      </c>
      <c r="AA1816" s="103" t="s">
        <v>47</v>
      </c>
      <c r="AB1816" s="103" t="s">
        <v>171</v>
      </c>
      <c r="AC1816" s="104" t="s">
        <v>172</v>
      </c>
    </row>
    <row r="1817" spans="1:29" ht="25.5" customHeight="1" x14ac:dyDescent="0.35">
      <c r="A1817" s="188"/>
      <c r="B1817" s="190"/>
      <c r="C1817" s="99" t="str">
        <f>IF(B1817="","",IF(NOT(ISNUMBER(B1817)),"DATA_PC invalida",IF(AND(ISNUMBER(parametros!$C$2),ISNUMBER(parametros!$D$2),B1817&gt;=parametros!$C$2,B1817&lt;=parametros!$D$2),"C0",IF(AND(ISNUMBER(parametros!$C$3),ISNUMBER(parametros!$D$3),B1817&gt;=parametros!$C$3,B1817&lt;=parametros!$D$3),"C1",IF(AND(ISNUMBER(parametros!$C$4),ISNUMBER(parametros!$D$4),B1817&gt;=parametros!$C$4,B1817&lt;=parametros!$D$4),"C2",IF(AND(ISNUMBER(parametros!$C$5),ISNUMBER(parametros!$D$5),B1817&gt;=parametros!$C$5,B1817&lt;=parametros!$D$5),"C3",IF(AND(ISNUMBER(parametros!$C$6),ISNUMBER(parametros!$D$6),B1817&gt;=parametros!$C$6,B1817&lt;=parametros!$D$6),"C4","Fora dos ciclos")))))))</f>
        <v/>
      </c>
      <c r="D1817" s="100"/>
      <c r="E1817" s="78" t="str">
        <f>IF(C1817="","",IFERROR(VLOOKUP(C1817,parametros!$A$11:$E$15,5,0),""))</f>
        <v/>
      </c>
      <c r="F1817" s="79" t="str">
        <f t="shared" si="142"/>
        <v/>
      </c>
      <c r="G1817" s="101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8"/>
      <c r="U1817" s="218" t="str">
        <f t="shared" si="146"/>
        <v/>
      </c>
      <c r="V1817" s="216" t="s">
        <v>47</v>
      </c>
      <c r="W1817" s="102" t="s">
        <v>167</v>
      </c>
      <c r="X1817" s="102" t="s">
        <v>168</v>
      </c>
      <c r="Y1817" s="103" t="s">
        <v>169</v>
      </c>
      <c r="Z1817" s="103" t="s">
        <v>170</v>
      </c>
      <c r="AA1817" s="103" t="s">
        <v>47</v>
      </c>
      <c r="AB1817" s="103" t="s">
        <v>171</v>
      </c>
      <c r="AC1817" s="104" t="s">
        <v>172</v>
      </c>
    </row>
    <row r="1818" spans="1:29" ht="25.5" customHeight="1" x14ac:dyDescent="0.35">
      <c r="A1818" s="188"/>
      <c r="B1818" s="190"/>
      <c r="C1818" s="99" t="str">
        <f>IF(B1818="","",IF(NOT(ISNUMBER(B1818)),"DATA_PC invalida",IF(AND(ISNUMBER(parametros!$C$2),ISNUMBER(parametros!$D$2),B1818&gt;=parametros!$C$2,B1818&lt;=parametros!$D$2),"C0",IF(AND(ISNUMBER(parametros!$C$3),ISNUMBER(parametros!$D$3),B1818&gt;=parametros!$C$3,B1818&lt;=parametros!$D$3),"C1",IF(AND(ISNUMBER(parametros!$C$4),ISNUMBER(parametros!$D$4),B1818&gt;=parametros!$C$4,B1818&lt;=parametros!$D$4),"C2",IF(AND(ISNUMBER(parametros!$C$5),ISNUMBER(parametros!$D$5),B1818&gt;=parametros!$C$5,B1818&lt;=parametros!$D$5),"C3",IF(AND(ISNUMBER(parametros!$C$6),ISNUMBER(parametros!$D$6),B1818&gt;=parametros!$C$6,B1818&lt;=parametros!$D$6),"C4","Fora dos ciclos")))))))</f>
        <v/>
      </c>
      <c r="D1818" s="100"/>
      <c r="E1818" s="78" t="str">
        <f>IF(C1818="","",IFERROR(VLOOKUP(C1818,parametros!$A$11:$E$15,5,0),""))</f>
        <v/>
      </c>
      <c r="F1818" s="79" t="str">
        <f t="shared" si="142"/>
        <v/>
      </c>
      <c r="G1818" s="101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8"/>
      <c r="U1818" s="218" t="str">
        <f t="shared" si="146"/>
        <v/>
      </c>
      <c r="V1818" s="216" t="s">
        <v>47</v>
      </c>
      <c r="W1818" s="102" t="s">
        <v>167</v>
      </c>
      <c r="X1818" s="102" t="s">
        <v>168</v>
      </c>
      <c r="Y1818" s="103" t="s">
        <v>169</v>
      </c>
      <c r="Z1818" s="103" t="s">
        <v>170</v>
      </c>
      <c r="AA1818" s="103" t="s">
        <v>47</v>
      </c>
      <c r="AB1818" s="103" t="s">
        <v>171</v>
      </c>
      <c r="AC1818" s="104" t="s">
        <v>172</v>
      </c>
    </row>
    <row r="1819" spans="1:29" ht="25.5" customHeight="1" x14ac:dyDescent="0.35">
      <c r="A1819" s="188"/>
      <c r="B1819" s="190"/>
      <c r="C1819" s="99" t="str">
        <f>IF(B1819="","",IF(NOT(ISNUMBER(B1819)),"DATA_PC invalida",IF(AND(ISNUMBER(parametros!$C$2),ISNUMBER(parametros!$D$2),B1819&gt;=parametros!$C$2,B1819&lt;=parametros!$D$2),"C0",IF(AND(ISNUMBER(parametros!$C$3),ISNUMBER(parametros!$D$3),B1819&gt;=parametros!$C$3,B1819&lt;=parametros!$D$3),"C1",IF(AND(ISNUMBER(parametros!$C$4),ISNUMBER(parametros!$D$4),B1819&gt;=parametros!$C$4,B1819&lt;=parametros!$D$4),"C2",IF(AND(ISNUMBER(parametros!$C$5),ISNUMBER(parametros!$D$5),B1819&gt;=parametros!$C$5,B1819&lt;=parametros!$D$5),"C3",IF(AND(ISNUMBER(parametros!$C$6),ISNUMBER(parametros!$D$6),B1819&gt;=parametros!$C$6,B1819&lt;=parametros!$D$6),"C4","Fora dos ciclos")))))))</f>
        <v/>
      </c>
      <c r="D1819" s="100"/>
      <c r="E1819" s="78" t="str">
        <f>IF(C1819="","",IFERROR(VLOOKUP(C1819,parametros!$A$11:$E$15,5,0),""))</f>
        <v/>
      </c>
      <c r="F1819" s="79" t="str">
        <f t="shared" si="142"/>
        <v/>
      </c>
      <c r="G1819" s="101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8"/>
      <c r="U1819" s="218" t="str">
        <f t="shared" si="146"/>
        <v/>
      </c>
      <c r="V1819" s="216" t="s">
        <v>47</v>
      </c>
      <c r="W1819" s="102" t="s">
        <v>167</v>
      </c>
      <c r="X1819" s="102" t="s">
        <v>168</v>
      </c>
      <c r="Y1819" s="103" t="s">
        <v>169</v>
      </c>
      <c r="Z1819" s="103" t="s">
        <v>170</v>
      </c>
      <c r="AA1819" s="103" t="s">
        <v>47</v>
      </c>
      <c r="AB1819" s="103" t="s">
        <v>171</v>
      </c>
      <c r="AC1819" s="104" t="s">
        <v>172</v>
      </c>
    </row>
    <row r="1820" spans="1:29" ht="25.5" customHeight="1" x14ac:dyDescent="0.35">
      <c r="A1820" s="188"/>
      <c r="B1820" s="190"/>
      <c r="C1820" s="99" t="str">
        <f>IF(B1820="","",IF(NOT(ISNUMBER(B1820)),"DATA_PC invalida",IF(AND(ISNUMBER(parametros!$C$2),ISNUMBER(parametros!$D$2),B1820&gt;=parametros!$C$2,B1820&lt;=parametros!$D$2),"C0",IF(AND(ISNUMBER(parametros!$C$3),ISNUMBER(parametros!$D$3),B1820&gt;=parametros!$C$3,B1820&lt;=parametros!$D$3),"C1",IF(AND(ISNUMBER(parametros!$C$4),ISNUMBER(parametros!$D$4),B1820&gt;=parametros!$C$4,B1820&lt;=parametros!$D$4),"C2",IF(AND(ISNUMBER(parametros!$C$5),ISNUMBER(parametros!$D$5),B1820&gt;=parametros!$C$5,B1820&lt;=parametros!$D$5),"C3",IF(AND(ISNUMBER(parametros!$C$6),ISNUMBER(parametros!$D$6),B1820&gt;=parametros!$C$6,B1820&lt;=parametros!$D$6),"C4","Fora dos ciclos")))))))</f>
        <v/>
      </c>
      <c r="D1820" s="100"/>
      <c r="E1820" s="78" t="str">
        <f>IF(C1820="","",IFERROR(VLOOKUP(C1820,parametros!$A$11:$E$15,5,0),""))</f>
        <v/>
      </c>
      <c r="F1820" s="79" t="str">
        <f t="shared" si="142"/>
        <v/>
      </c>
      <c r="G1820" s="101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8"/>
      <c r="U1820" s="218" t="str">
        <f t="shared" si="146"/>
        <v/>
      </c>
      <c r="V1820" s="216" t="s">
        <v>47</v>
      </c>
      <c r="W1820" s="102" t="s">
        <v>167</v>
      </c>
      <c r="X1820" s="102" t="s">
        <v>168</v>
      </c>
      <c r="Y1820" s="103" t="s">
        <v>169</v>
      </c>
      <c r="Z1820" s="103" t="s">
        <v>170</v>
      </c>
      <c r="AA1820" s="103" t="s">
        <v>47</v>
      </c>
      <c r="AB1820" s="103" t="s">
        <v>171</v>
      </c>
      <c r="AC1820" s="104" t="s">
        <v>172</v>
      </c>
    </row>
    <row r="1821" spans="1:29" ht="25.5" customHeight="1" x14ac:dyDescent="0.35">
      <c r="A1821" s="188"/>
      <c r="B1821" s="190"/>
      <c r="C1821" s="99" t="str">
        <f>IF(B1821="","",IF(NOT(ISNUMBER(B1821)),"DATA_PC invalida",IF(AND(ISNUMBER(parametros!$C$2),ISNUMBER(parametros!$D$2),B1821&gt;=parametros!$C$2,B1821&lt;=parametros!$D$2),"C0",IF(AND(ISNUMBER(parametros!$C$3),ISNUMBER(parametros!$D$3),B1821&gt;=parametros!$C$3,B1821&lt;=parametros!$D$3),"C1",IF(AND(ISNUMBER(parametros!$C$4),ISNUMBER(parametros!$D$4),B1821&gt;=parametros!$C$4,B1821&lt;=parametros!$D$4),"C2",IF(AND(ISNUMBER(parametros!$C$5),ISNUMBER(parametros!$D$5),B1821&gt;=parametros!$C$5,B1821&lt;=parametros!$D$5),"C3",IF(AND(ISNUMBER(parametros!$C$6),ISNUMBER(parametros!$D$6),B1821&gt;=parametros!$C$6,B1821&lt;=parametros!$D$6),"C4","Fora dos ciclos")))))))</f>
        <v/>
      </c>
      <c r="D1821" s="100"/>
      <c r="E1821" s="78" t="str">
        <f>IF(C1821="","",IFERROR(VLOOKUP(C1821,parametros!$A$11:$E$15,5,0),""))</f>
        <v/>
      </c>
      <c r="F1821" s="79" t="str">
        <f t="shared" si="142"/>
        <v/>
      </c>
      <c r="G1821" s="101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8"/>
      <c r="U1821" s="218" t="str">
        <f t="shared" si="146"/>
        <v/>
      </c>
      <c r="V1821" s="216" t="s">
        <v>47</v>
      </c>
      <c r="W1821" s="102" t="s">
        <v>167</v>
      </c>
      <c r="X1821" s="102" t="s">
        <v>168</v>
      </c>
      <c r="Y1821" s="103" t="s">
        <v>169</v>
      </c>
      <c r="Z1821" s="103" t="s">
        <v>170</v>
      </c>
      <c r="AA1821" s="103" t="s">
        <v>47</v>
      </c>
      <c r="AB1821" s="103" t="s">
        <v>171</v>
      </c>
      <c r="AC1821" s="104" t="s">
        <v>172</v>
      </c>
    </row>
    <row r="1822" spans="1:29" ht="25.5" customHeight="1" x14ac:dyDescent="0.35">
      <c r="A1822" s="188"/>
      <c r="B1822" s="190"/>
      <c r="C1822" s="99" t="str">
        <f>IF(B1822="","",IF(NOT(ISNUMBER(B1822)),"DATA_PC invalida",IF(AND(ISNUMBER(parametros!$C$2),ISNUMBER(parametros!$D$2),B1822&gt;=parametros!$C$2,B1822&lt;=parametros!$D$2),"C0",IF(AND(ISNUMBER(parametros!$C$3),ISNUMBER(parametros!$D$3),B1822&gt;=parametros!$C$3,B1822&lt;=parametros!$D$3),"C1",IF(AND(ISNUMBER(parametros!$C$4),ISNUMBER(parametros!$D$4),B1822&gt;=parametros!$C$4,B1822&lt;=parametros!$D$4),"C2",IF(AND(ISNUMBER(parametros!$C$5),ISNUMBER(parametros!$D$5),B1822&gt;=parametros!$C$5,B1822&lt;=parametros!$D$5),"C3",IF(AND(ISNUMBER(parametros!$C$6),ISNUMBER(parametros!$D$6),B1822&gt;=parametros!$C$6,B1822&lt;=parametros!$D$6),"C4","Fora dos ciclos")))))))</f>
        <v/>
      </c>
      <c r="D1822" s="100"/>
      <c r="E1822" s="78" t="str">
        <f>IF(C1822="","",IFERROR(VLOOKUP(C1822,parametros!$A$11:$E$15,5,0),""))</f>
        <v/>
      </c>
      <c r="F1822" s="79" t="str">
        <f t="shared" si="142"/>
        <v/>
      </c>
      <c r="G1822" s="101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8"/>
      <c r="U1822" s="218" t="str">
        <f t="shared" si="146"/>
        <v/>
      </c>
      <c r="V1822" s="216" t="s">
        <v>47</v>
      </c>
      <c r="W1822" s="102" t="s">
        <v>167</v>
      </c>
      <c r="X1822" s="102" t="s">
        <v>168</v>
      </c>
      <c r="Y1822" s="103" t="s">
        <v>169</v>
      </c>
      <c r="Z1822" s="103" t="s">
        <v>170</v>
      </c>
      <c r="AA1822" s="103" t="s">
        <v>47</v>
      </c>
      <c r="AB1822" s="103" t="s">
        <v>171</v>
      </c>
      <c r="AC1822" s="104" t="s">
        <v>172</v>
      </c>
    </row>
    <row r="1823" spans="1:29" ht="25.5" customHeight="1" x14ac:dyDescent="0.35">
      <c r="A1823" s="188"/>
      <c r="B1823" s="190"/>
      <c r="C1823" s="99" t="str">
        <f>IF(B1823="","",IF(NOT(ISNUMBER(B1823)),"DATA_PC invalida",IF(AND(ISNUMBER(parametros!$C$2),ISNUMBER(parametros!$D$2),B1823&gt;=parametros!$C$2,B1823&lt;=parametros!$D$2),"C0",IF(AND(ISNUMBER(parametros!$C$3),ISNUMBER(parametros!$D$3),B1823&gt;=parametros!$C$3,B1823&lt;=parametros!$D$3),"C1",IF(AND(ISNUMBER(parametros!$C$4),ISNUMBER(parametros!$D$4),B1823&gt;=parametros!$C$4,B1823&lt;=parametros!$D$4),"C2",IF(AND(ISNUMBER(parametros!$C$5),ISNUMBER(parametros!$D$5),B1823&gt;=parametros!$C$5,B1823&lt;=parametros!$D$5),"C3",IF(AND(ISNUMBER(parametros!$C$6),ISNUMBER(parametros!$D$6),B1823&gt;=parametros!$C$6,B1823&lt;=parametros!$D$6),"C4","Fora dos ciclos")))))))</f>
        <v/>
      </c>
      <c r="D1823" s="100"/>
      <c r="E1823" s="78" t="str">
        <f>IF(C1823="","",IFERROR(VLOOKUP(C1823,parametros!$A$11:$E$15,5,0),""))</f>
        <v/>
      </c>
      <c r="F1823" s="79" t="str">
        <f t="shared" si="142"/>
        <v/>
      </c>
      <c r="G1823" s="101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8"/>
      <c r="U1823" s="218" t="str">
        <f t="shared" si="146"/>
        <v/>
      </c>
      <c r="V1823" s="216" t="s">
        <v>47</v>
      </c>
      <c r="W1823" s="102" t="s">
        <v>167</v>
      </c>
      <c r="X1823" s="102" t="s">
        <v>168</v>
      </c>
      <c r="Y1823" s="103" t="s">
        <v>169</v>
      </c>
      <c r="Z1823" s="103" t="s">
        <v>170</v>
      </c>
      <c r="AA1823" s="103" t="s">
        <v>47</v>
      </c>
      <c r="AB1823" s="103" t="s">
        <v>171</v>
      </c>
      <c r="AC1823" s="104" t="s">
        <v>172</v>
      </c>
    </row>
    <row r="1824" spans="1:29" ht="25.5" customHeight="1" x14ac:dyDescent="0.35">
      <c r="A1824" s="188"/>
      <c r="B1824" s="190"/>
      <c r="C1824" s="99" t="str">
        <f>IF(B1824="","",IF(NOT(ISNUMBER(B1824)),"DATA_PC invalida",IF(AND(ISNUMBER(parametros!$C$2),ISNUMBER(parametros!$D$2),B1824&gt;=parametros!$C$2,B1824&lt;=parametros!$D$2),"C0",IF(AND(ISNUMBER(parametros!$C$3),ISNUMBER(parametros!$D$3),B1824&gt;=parametros!$C$3,B1824&lt;=parametros!$D$3),"C1",IF(AND(ISNUMBER(parametros!$C$4),ISNUMBER(parametros!$D$4),B1824&gt;=parametros!$C$4,B1824&lt;=parametros!$D$4),"C2",IF(AND(ISNUMBER(parametros!$C$5),ISNUMBER(parametros!$D$5),B1824&gt;=parametros!$C$5,B1824&lt;=parametros!$D$5),"C3",IF(AND(ISNUMBER(parametros!$C$6),ISNUMBER(parametros!$D$6),B1824&gt;=parametros!$C$6,B1824&lt;=parametros!$D$6),"C4","Fora dos ciclos")))))))</f>
        <v/>
      </c>
      <c r="D1824" s="100"/>
      <c r="E1824" s="78" t="str">
        <f>IF(C1824="","",IFERROR(VLOOKUP(C1824,parametros!$A$11:$E$15,5,0),""))</f>
        <v/>
      </c>
      <c r="F1824" s="79" t="str">
        <f t="shared" si="142"/>
        <v/>
      </c>
      <c r="G1824" s="101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8"/>
      <c r="U1824" s="218" t="str">
        <f t="shared" si="146"/>
        <v/>
      </c>
      <c r="V1824" s="216" t="s">
        <v>47</v>
      </c>
      <c r="W1824" s="102" t="s">
        <v>167</v>
      </c>
      <c r="X1824" s="102" t="s">
        <v>168</v>
      </c>
      <c r="Y1824" s="103" t="s">
        <v>169</v>
      </c>
      <c r="Z1824" s="103" t="s">
        <v>170</v>
      </c>
      <c r="AA1824" s="103" t="s">
        <v>47</v>
      </c>
      <c r="AB1824" s="103" t="s">
        <v>171</v>
      </c>
      <c r="AC1824" s="104" t="s">
        <v>172</v>
      </c>
    </row>
    <row r="1825" spans="1:29" ht="25.5" customHeight="1" x14ac:dyDescent="0.35">
      <c r="A1825" s="188"/>
      <c r="B1825" s="190"/>
      <c r="C1825" s="99" t="str">
        <f>IF(B1825="","",IF(NOT(ISNUMBER(B1825)),"DATA_PC invalida",IF(AND(ISNUMBER(parametros!$C$2),ISNUMBER(parametros!$D$2),B1825&gt;=parametros!$C$2,B1825&lt;=parametros!$D$2),"C0",IF(AND(ISNUMBER(parametros!$C$3),ISNUMBER(parametros!$D$3),B1825&gt;=parametros!$C$3,B1825&lt;=parametros!$D$3),"C1",IF(AND(ISNUMBER(parametros!$C$4),ISNUMBER(parametros!$D$4),B1825&gt;=parametros!$C$4,B1825&lt;=parametros!$D$4),"C2",IF(AND(ISNUMBER(parametros!$C$5),ISNUMBER(parametros!$D$5),B1825&gt;=parametros!$C$5,B1825&lt;=parametros!$D$5),"C3",IF(AND(ISNUMBER(parametros!$C$6),ISNUMBER(parametros!$D$6),B1825&gt;=parametros!$C$6,B1825&lt;=parametros!$D$6),"C4","Fora dos ciclos")))))))</f>
        <v/>
      </c>
      <c r="D1825" s="100"/>
      <c r="E1825" s="78" t="str">
        <f>IF(C1825="","",IFERROR(VLOOKUP(C1825,parametros!$A$11:$E$15,5,0),""))</f>
        <v/>
      </c>
      <c r="F1825" s="79" t="str">
        <f t="shared" si="142"/>
        <v/>
      </c>
      <c r="G1825" s="101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8"/>
      <c r="U1825" s="218" t="str">
        <f t="shared" si="146"/>
        <v/>
      </c>
      <c r="V1825" s="216" t="s">
        <v>47</v>
      </c>
      <c r="W1825" s="102" t="s">
        <v>167</v>
      </c>
      <c r="X1825" s="102" t="s">
        <v>168</v>
      </c>
      <c r="Y1825" s="103" t="s">
        <v>169</v>
      </c>
      <c r="Z1825" s="103" t="s">
        <v>170</v>
      </c>
      <c r="AA1825" s="103" t="s">
        <v>47</v>
      </c>
      <c r="AB1825" s="103" t="s">
        <v>171</v>
      </c>
      <c r="AC1825" s="104" t="s">
        <v>172</v>
      </c>
    </row>
    <row r="1826" spans="1:29" ht="25.5" customHeight="1" x14ac:dyDescent="0.35">
      <c r="A1826" s="188"/>
      <c r="B1826" s="190"/>
      <c r="C1826" s="99" t="str">
        <f>IF(B1826="","",IF(NOT(ISNUMBER(B1826)),"DATA_PC invalida",IF(AND(ISNUMBER(parametros!$C$2),ISNUMBER(parametros!$D$2),B1826&gt;=parametros!$C$2,B1826&lt;=parametros!$D$2),"C0",IF(AND(ISNUMBER(parametros!$C$3),ISNUMBER(parametros!$D$3),B1826&gt;=parametros!$C$3,B1826&lt;=parametros!$D$3),"C1",IF(AND(ISNUMBER(parametros!$C$4),ISNUMBER(parametros!$D$4),B1826&gt;=parametros!$C$4,B1826&lt;=parametros!$D$4),"C2",IF(AND(ISNUMBER(parametros!$C$5),ISNUMBER(parametros!$D$5),B1826&gt;=parametros!$C$5,B1826&lt;=parametros!$D$5),"C3",IF(AND(ISNUMBER(parametros!$C$6),ISNUMBER(parametros!$D$6),B1826&gt;=parametros!$C$6,B1826&lt;=parametros!$D$6),"C4","Fora dos ciclos")))))))</f>
        <v/>
      </c>
      <c r="D1826" s="100"/>
      <c r="E1826" s="78" t="str">
        <f>IF(C1826="","",IFERROR(VLOOKUP(C1826,parametros!$A$11:$E$15,5,0),""))</f>
        <v/>
      </c>
      <c r="F1826" s="79" t="str">
        <f t="shared" si="142"/>
        <v/>
      </c>
      <c r="G1826" s="101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8"/>
      <c r="U1826" s="218" t="str">
        <f t="shared" si="146"/>
        <v/>
      </c>
      <c r="V1826" s="216" t="s">
        <v>47</v>
      </c>
      <c r="W1826" s="102" t="s">
        <v>167</v>
      </c>
      <c r="X1826" s="102" t="s">
        <v>168</v>
      </c>
      <c r="Y1826" s="103" t="s">
        <v>169</v>
      </c>
      <c r="Z1826" s="103" t="s">
        <v>170</v>
      </c>
      <c r="AA1826" s="103" t="s">
        <v>47</v>
      </c>
      <c r="AB1826" s="103" t="s">
        <v>171</v>
      </c>
      <c r="AC1826" s="104" t="s">
        <v>172</v>
      </c>
    </row>
    <row r="1827" spans="1:29" ht="25.5" customHeight="1" x14ac:dyDescent="0.35">
      <c r="A1827" s="188"/>
      <c r="B1827" s="190"/>
      <c r="C1827" s="99" t="str">
        <f>IF(B1827="","",IF(NOT(ISNUMBER(B1827)),"DATA_PC invalida",IF(AND(ISNUMBER(parametros!$C$2),ISNUMBER(parametros!$D$2),B1827&gt;=parametros!$C$2,B1827&lt;=parametros!$D$2),"C0",IF(AND(ISNUMBER(parametros!$C$3),ISNUMBER(parametros!$D$3),B1827&gt;=parametros!$C$3,B1827&lt;=parametros!$D$3),"C1",IF(AND(ISNUMBER(parametros!$C$4),ISNUMBER(parametros!$D$4),B1827&gt;=parametros!$C$4,B1827&lt;=parametros!$D$4),"C2",IF(AND(ISNUMBER(parametros!$C$5),ISNUMBER(parametros!$D$5),B1827&gt;=parametros!$C$5,B1827&lt;=parametros!$D$5),"C3",IF(AND(ISNUMBER(parametros!$C$6),ISNUMBER(parametros!$D$6),B1827&gt;=parametros!$C$6,B1827&lt;=parametros!$D$6),"C4","Fora dos ciclos")))))))</f>
        <v/>
      </c>
      <c r="D1827" s="100"/>
      <c r="E1827" s="78" t="str">
        <f>IF(C1827="","",IFERROR(VLOOKUP(C1827,parametros!$A$11:$E$15,5,0),""))</f>
        <v/>
      </c>
      <c r="F1827" s="79" t="str">
        <f t="shared" si="142"/>
        <v/>
      </c>
      <c r="G1827" s="101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8"/>
      <c r="U1827" s="218" t="str">
        <f t="shared" si="146"/>
        <v/>
      </c>
      <c r="V1827" s="216" t="s">
        <v>47</v>
      </c>
      <c r="W1827" s="102" t="s">
        <v>167</v>
      </c>
      <c r="X1827" s="102" t="s">
        <v>168</v>
      </c>
      <c r="Y1827" s="103" t="s">
        <v>169</v>
      </c>
      <c r="Z1827" s="103" t="s">
        <v>170</v>
      </c>
      <c r="AA1827" s="103" t="s">
        <v>47</v>
      </c>
      <c r="AB1827" s="103" t="s">
        <v>171</v>
      </c>
      <c r="AC1827" s="104" t="s">
        <v>172</v>
      </c>
    </row>
    <row r="1828" spans="1:29" ht="25.5" customHeight="1" x14ac:dyDescent="0.35">
      <c r="A1828" s="188"/>
      <c r="B1828" s="190"/>
      <c r="C1828" s="99" t="str">
        <f>IF(B1828="","",IF(NOT(ISNUMBER(B1828)),"DATA_PC invalida",IF(AND(ISNUMBER(parametros!$C$2),ISNUMBER(parametros!$D$2),B1828&gt;=parametros!$C$2,B1828&lt;=parametros!$D$2),"C0",IF(AND(ISNUMBER(parametros!$C$3),ISNUMBER(parametros!$D$3),B1828&gt;=parametros!$C$3,B1828&lt;=parametros!$D$3),"C1",IF(AND(ISNUMBER(parametros!$C$4),ISNUMBER(parametros!$D$4),B1828&gt;=parametros!$C$4,B1828&lt;=parametros!$D$4),"C2",IF(AND(ISNUMBER(parametros!$C$5),ISNUMBER(parametros!$D$5),B1828&gt;=parametros!$C$5,B1828&lt;=parametros!$D$5),"C3",IF(AND(ISNUMBER(parametros!$C$6),ISNUMBER(parametros!$D$6),B1828&gt;=parametros!$C$6,B1828&lt;=parametros!$D$6),"C4","Fora dos ciclos")))))))</f>
        <v/>
      </c>
      <c r="D1828" s="100"/>
      <c r="E1828" s="78" t="str">
        <f>IF(C1828="","",IFERROR(VLOOKUP(C1828,parametros!$A$11:$E$15,5,0),""))</f>
        <v/>
      </c>
      <c r="F1828" s="79" t="str">
        <f t="shared" si="142"/>
        <v/>
      </c>
      <c r="G1828" s="101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8"/>
      <c r="U1828" s="218" t="str">
        <f t="shared" si="146"/>
        <v/>
      </c>
      <c r="V1828" s="216" t="s">
        <v>47</v>
      </c>
      <c r="W1828" s="102" t="s">
        <v>167</v>
      </c>
      <c r="X1828" s="102" t="s">
        <v>168</v>
      </c>
      <c r="Y1828" s="103" t="s">
        <v>169</v>
      </c>
      <c r="Z1828" s="103" t="s">
        <v>170</v>
      </c>
      <c r="AA1828" s="103" t="s">
        <v>47</v>
      </c>
      <c r="AB1828" s="103" t="s">
        <v>171</v>
      </c>
      <c r="AC1828" s="104" t="s">
        <v>172</v>
      </c>
    </row>
    <row r="1829" spans="1:29" ht="25.5" customHeight="1" x14ac:dyDescent="0.35">
      <c r="A1829" s="188"/>
      <c r="B1829" s="190"/>
      <c r="C1829" s="99" t="str">
        <f>IF(B1829="","",IF(NOT(ISNUMBER(B1829)),"DATA_PC invalida",IF(AND(ISNUMBER(parametros!$C$2),ISNUMBER(parametros!$D$2),B1829&gt;=parametros!$C$2,B1829&lt;=parametros!$D$2),"C0",IF(AND(ISNUMBER(parametros!$C$3),ISNUMBER(parametros!$D$3),B1829&gt;=parametros!$C$3,B1829&lt;=parametros!$D$3),"C1",IF(AND(ISNUMBER(parametros!$C$4),ISNUMBER(parametros!$D$4),B1829&gt;=parametros!$C$4,B1829&lt;=parametros!$D$4),"C2",IF(AND(ISNUMBER(parametros!$C$5),ISNUMBER(parametros!$D$5),B1829&gt;=parametros!$C$5,B1829&lt;=parametros!$D$5),"C3",IF(AND(ISNUMBER(parametros!$C$6),ISNUMBER(parametros!$D$6),B1829&gt;=parametros!$C$6,B1829&lt;=parametros!$D$6),"C4","Fora dos ciclos")))))))</f>
        <v/>
      </c>
      <c r="D1829" s="100"/>
      <c r="E1829" s="78" t="str">
        <f>IF(C1829="","",IFERROR(VLOOKUP(C1829,parametros!$A$11:$E$15,5,0),""))</f>
        <v/>
      </c>
      <c r="F1829" s="79" t="str">
        <f t="shared" si="142"/>
        <v/>
      </c>
      <c r="G1829" s="101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8"/>
      <c r="U1829" s="218" t="str">
        <f t="shared" si="146"/>
        <v/>
      </c>
      <c r="V1829" s="216" t="s">
        <v>47</v>
      </c>
      <c r="W1829" s="102" t="s">
        <v>167</v>
      </c>
      <c r="X1829" s="102" t="s">
        <v>168</v>
      </c>
      <c r="Y1829" s="103" t="s">
        <v>169</v>
      </c>
      <c r="Z1829" s="103" t="s">
        <v>170</v>
      </c>
      <c r="AA1829" s="103" t="s">
        <v>47</v>
      </c>
      <c r="AB1829" s="103" t="s">
        <v>171</v>
      </c>
      <c r="AC1829" s="104" t="s">
        <v>172</v>
      </c>
    </row>
    <row r="1830" spans="1:29" ht="25.5" customHeight="1" x14ac:dyDescent="0.35">
      <c r="A1830" s="188"/>
      <c r="B1830" s="190"/>
      <c r="C1830" s="99" t="str">
        <f>IF(B1830="","",IF(NOT(ISNUMBER(B1830)),"DATA_PC invalida",IF(AND(ISNUMBER(parametros!$C$2),ISNUMBER(parametros!$D$2),B1830&gt;=parametros!$C$2,B1830&lt;=parametros!$D$2),"C0",IF(AND(ISNUMBER(parametros!$C$3),ISNUMBER(parametros!$D$3),B1830&gt;=parametros!$C$3,B1830&lt;=parametros!$D$3),"C1",IF(AND(ISNUMBER(parametros!$C$4),ISNUMBER(parametros!$D$4),B1830&gt;=parametros!$C$4,B1830&lt;=parametros!$D$4),"C2",IF(AND(ISNUMBER(parametros!$C$5),ISNUMBER(parametros!$D$5),B1830&gt;=parametros!$C$5,B1830&lt;=parametros!$D$5),"C3",IF(AND(ISNUMBER(parametros!$C$6),ISNUMBER(parametros!$D$6),B1830&gt;=parametros!$C$6,B1830&lt;=parametros!$D$6),"C4","Fora dos ciclos")))))))</f>
        <v/>
      </c>
      <c r="D1830" s="100"/>
      <c r="E1830" s="78" t="str">
        <f>IF(C1830="","",IFERROR(VLOOKUP(C1830,parametros!$A$11:$E$15,5,0),""))</f>
        <v/>
      </c>
      <c r="F1830" s="79" t="str">
        <f t="shared" si="142"/>
        <v/>
      </c>
      <c r="G1830" s="101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8"/>
      <c r="U1830" s="218" t="str">
        <f t="shared" si="146"/>
        <v/>
      </c>
      <c r="V1830" s="216" t="s">
        <v>47</v>
      </c>
      <c r="W1830" s="102" t="s">
        <v>167</v>
      </c>
      <c r="X1830" s="102" t="s">
        <v>168</v>
      </c>
      <c r="Y1830" s="103" t="s">
        <v>169</v>
      </c>
      <c r="Z1830" s="103" t="s">
        <v>170</v>
      </c>
      <c r="AA1830" s="103" t="s">
        <v>47</v>
      </c>
      <c r="AB1830" s="103" t="s">
        <v>171</v>
      </c>
      <c r="AC1830" s="104" t="s">
        <v>172</v>
      </c>
    </row>
    <row r="1831" spans="1:29" ht="25.5" customHeight="1" x14ac:dyDescent="0.35">
      <c r="A1831" s="188"/>
      <c r="B1831" s="190"/>
      <c r="C1831" s="99" t="str">
        <f>IF(B1831="","",IF(NOT(ISNUMBER(B1831)),"DATA_PC invalida",IF(AND(ISNUMBER(parametros!$C$2),ISNUMBER(parametros!$D$2),B1831&gt;=parametros!$C$2,B1831&lt;=parametros!$D$2),"C0",IF(AND(ISNUMBER(parametros!$C$3),ISNUMBER(parametros!$D$3),B1831&gt;=parametros!$C$3,B1831&lt;=parametros!$D$3),"C1",IF(AND(ISNUMBER(parametros!$C$4),ISNUMBER(parametros!$D$4),B1831&gt;=parametros!$C$4,B1831&lt;=parametros!$D$4),"C2",IF(AND(ISNUMBER(parametros!$C$5),ISNUMBER(parametros!$D$5),B1831&gt;=parametros!$C$5,B1831&lt;=parametros!$D$5),"C3",IF(AND(ISNUMBER(parametros!$C$6),ISNUMBER(parametros!$D$6),B1831&gt;=parametros!$C$6,B1831&lt;=parametros!$D$6),"C4","Fora dos ciclos")))))))</f>
        <v/>
      </c>
      <c r="D1831" s="100"/>
      <c r="E1831" s="78" t="str">
        <f>IF(C1831="","",IFERROR(VLOOKUP(C1831,parametros!$A$11:$E$15,5,0),""))</f>
        <v/>
      </c>
      <c r="F1831" s="79" t="str">
        <f t="shared" si="142"/>
        <v/>
      </c>
      <c r="G1831" s="101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8"/>
      <c r="U1831" s="218" t="str">
        <f t="shared" si="146"/>
        <v/>
      </c>
      <c r="V1831" s="216" t="s">
        <v>47</v>
      </c>
      <c r="W1831" s="102" t="s">
        <v>167</v>
      </c>
      <c r="X1831" s="102" t="s">
        <v>168</v>
      </c>
      <c r="Y1831" s="103" t="s">
        <v>169</v>
      </c>
      <c r="Z1831" s="103" t="s">
        <v>170</v>
      </c>
      <c r="AA1831" s="103" t="s">
        <v>47</v>
      </c>
      <c r="AB1831" s="103" t="s">
        <v>171</v>
      </c>
      <c r="AC1831" s="104" t="s">
        <v>172</v>
      </c>
    </row>
    <row r="1832" spans="1:29" ht="25.5" customHeight="1" x14ac:dyDescent="0.35">
      <c r="A1832" s="188"/>
      <c r="B1832" s="190"/>
      <c r="C1832" s="99" t="str">
        <f>IF(B1832="","",IF(NOT(ISNUMBER(B1832)),"DATA_PC invalida",IF(AND(ISNUMBER(parametros!$C$2),ISNUMBER(parametros!$D$2),B1832&gt;=parametros!$C$2,B1832&lt;=parametros!$D$2),"C0",IF(AND(ISNUMBER(parametros!$C$3),ISNUMBER(parametros!$D$3),B1832&gt;=parametros!$C$3,B1832&lt;=parametros!$D$3),"C1",IF(AND(ISNUMBER(parametros!$C$4),ISNUMBER(parametros!$D$4),B1832&gt;=parametros!$C$4,B1832&lt;=parametros!$D$4),"C2",IF(AND(ISNUMBER(parametros!$C$5),ISNUMBER(parametros!$D$5),B1832&gt;=parametros!$C$5,B1832&lt;=parametros!$D$5),"C3",IF(AND(ISNUMBER(parametros!$C$6),ISNUMBER(parametros!$D$6),B1832&gt;=parametros!$C$6,B1832&lt;=parametros!$D$6),"C4","Fora dos ciclos")))))))</f>
        <v/>
      </c>
      <c r="D1832" s="100"/>
      <c r="E1832" s="78" t="str">
        <f>IF(C1832="","",IFERROR(VLOOKUP(C1832,parametros!$A$11:$E$15,5,0),""))</f>
        <v/>
      </c>
      <c r="F1832" s="79" t="str">
        <f t="shared" si="142"/>
        <v/>
      </c>
      <c r="G1832" s="101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8"/>
      <c r="U1832" s="218" t="str">
        <f t="shared" si="146"/>
        <v/>
      </c>
      <c r="V1832" s="216" t="s">
        <v>47</v>
      </c>
      <c r="W1832" s="102" t="s">
        <v>167</v>
      </c>
      <c r="X1832" s="102" t="s">
        <v>168</v>
      </c>
      <c r="Y1832" s="103" t="s">
        <v>169</v>
      </c>
      <c r="Z1832" s="103" t="s">
        <v>170</v>
      </c>
      <c r="AA1832" s="103" t="s">
        <v>47</v>
      </c>
      <c r="AB1832" s="103" t="s">
        <v>171</v>
      </c>
      <c r="AC1832" s="104" t="s">
        <v>172</v>
      </c>
    </row>
    <row r="1833" spans="1:29" ht="25.5" customHeight="1" x14ac:dyDescent="0.35">
      <c r="A1833" s="188"/>
      <c r="B1833" s="190"/>
      <c r="C1833" s="99" t="str">
        <f>IF(B1833="","",IF(NOT(ISNUMBER(B1833)),"DATA_PC invalida",IF(AND(ISNUMBER(parametros!$C$2),ISNUMBER(parametros!$D$2),B1833&gt;=parametros!$C$2,B1833&lt;=parametros!$D$2),"C0",IF(AND(ISNUMBER(parametros!$C$3),ISNUMBER(parametros!$D$3),B1833&gt;=parametros!$C$3,B1833&lt;=parametros!$D$3),"C1",IF(AND(ISNUMBER(parametros!$C$4),ISNUMBER(parametros!$D$4),B1833&gt;=parametros!$C$4,B1833&lt;=parametros!$D$4),"C2",IF(AND(ISNUMBER(parametros!$C$5),ISNUMBER(parametros!$D$5),B1833&gt;=parametros!$C$5,B1833&lt;=parametros!$D$5),"C3",IF(AND(ISNUMBER(parametros!$C$6),ISNUMBER(parametros!$D$6),B1833&gt;=parametros!$C$6,B1833&lt;=parametros!$D$6),"C4","Fora dos ciclos")))))))</f>
        <v/>
      </c>
      <c r="D1833" s="100"/>
      <c r="E1833" s="78" t="str">
        <f>IF(C1833="","",IFERROR(VLOOKUP(C1833,parametros!$A$11:$E$15,5,0),""))</f>
        <v/>
      </c>
      <c r="F1833" s="79" t="str">
        <f t="shared" si="142"/>
        <v/>
      </c>
      <c r="G1833" s="101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8"/>
      <c r="U1833" s="218" t="str">
        <f t="shared" si="146"/>
        <v/>
      </c>
      <c r="V1833" s="216" t="s">
        <v>47</v>
      </c>
      <c r="W1833" s="102" t="s">
        <v>167</v>
      </c>
      <c r="X1833" s="102" t="s">
        <v>168</v>
      </c>
      <c r="Y1833" s="103" t="s">
        <v>169</v>
      </c>
      <c r="Z1833" s="103" t="s">
        <v>170</v>
      </c>
      <c r="AA1833" s="103" t="s">
        <v>47</v>
      </c>
      <c r="AB1833" s="103" t="s">
        <v>171</v>
      </c>
      <c r="AC1833" s="104" t="s">
        <v>172</v>
      </c>
    </row>
    <row r="1834" spans="1:29" ht="25.5" customHeight="1" x14ac:dyDescent="0.35">
      <c r="A1834" s="188"/>
      <c r="B1834" s="190"/>
      <c r="C1834" s="99" t="str">
        <f>IF(B1834="","",IF(NOT(ISNUMBER(B1834)),"DATA_PC invalida",IF(AND(ISNUMBER(parametros!$C$2),ISNUMBER(parametros!$D$2),B1834&gt;=parametros!$C$2,B1834&lt;=parametros!$D$2),"C0",IF(AND(ISNUMBER(parametros!$C$3),ISNUMBER(parametros!$D$3),B1834&gt;=parametros!$C$3,B1834&lt;=parametros!$D$3),"C1",IF(AND(ISNUMBER(parametros!$C$4),ISNUMBER(parametros!$D$4),B1834&gt;=parametros!$C$4,B1834&lt;=parametros!$D$4),"C2",IF(AND(ISNUMBER(parametros!$C$5),ISNUMBER(parametros!$D$5),B1834&gt;=parametros!$C$5,B1834&lt;=parametros!$D$5),"C3",IF(AND(ISNUMBER(parametros!$C$6),ISNUMBER(parametros!$D$6),B1834&gt;=parametros!$C$6,B1834&lt;=parametros!$D$6),"C4","Fora dos ciclos")))))))</f>
        <v/>
      </c>
      <c r="D1834" s="100"/>
      <c r="E1834" s="78" t="str">
        <f>IF(C1834="","",IFERROR(VLOOKUP(C1834,parametros!$A$11:$E$15,5,0),""))</f>
        <v/>
      </c>
      <c r="F1834" s="79" t="str">
        <f t="shared" si="142"/>
        <v/>
      </c>
      <c r="G1834" s="101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8"/>
      <c r="U1834" s="218" t="str">
        <f t="shared" si="146"/>
        <v/>
      </c>
      <c r="V1834" s="216" t="s">
        <v>47</v>
      </c>
      <c r="W1834" s="102" t="s">
        <v>167</v>
      </c>
      <c r="X1834" s="102" t="s">
        <v>168</v>
      </c>
      <c r="Y1834" s="103" t="s">
        <v>169</v>
      </c>
      <c r="Z1834" s="103" t="s">
        <v>170</v>
      </c>
      <c r="AA1834" s="103" t="s">
        <v>47</v>
      </c>
      <c r="AB1834" s="103" t="s">
        <v>171</v>
      </c>
      <c r="AC1834" s="104" t="s">
        <v>172</v>
      </c>
    </row>
    <row r="1835" spans="1:29" ht="25.5" customHeight="1" x14ac:dyDescent="0.35">
      <c r="A1835" s="188"/>
      <c r="B1835" s="190"/>
      <c r="C1835" s="99" t="str">
        <f>IF(B1835="","",IF(NOT(ISNUMBER(B1835)),"DATA_PC invalida",IF(AND(ISNUMBER(parametros!$C$2),ISNUMBER(parametros!$D$2),B1835&gt;=parametros!$C$2,B1835&lt;=parametros!$D$2),"C0",IF(AND(ISNUMBER(parametros!$C$3),ISNUMBER(parametros!$D$3),B1835&gt;=parametros!$C$3,B1835&lt;=parametros!$D$3),"C1",IF(AND(ISNUMBER(parametros!$C$4),ISNUMBER(parametros!$D$4),B1835&gt;=parametros!$C$4,B1835&lt;=parametros!$D$4),"C2",IF(AND(ISNUMBER(parametros!$C$5),ISNUMBER(parametros!$D$5),B1835&gt;=parametros!$C$5,B1835&lt;=parametros!$D$5),"C3",IF(AND(ISNUMBER(parametros!$C$6),ISNUMBER(parametros!$D$6),B1835&gt;=parametros!$C$6,B1835&lt;=parametros!$D$6),"C4","Fora dos ciclos")))))))</f>
        <v/>
      </c>
      <c r="D1835" s="100"/>
      <c r="E1835" s="78" t="str">
        <f>IF(C1835="","",IFERROR(VLOOKUP(C1835,parametros!$A$11:$E$15,5,0),""))</f>
        <v/>
      </c>
      <c r="F1835" s="79" t="str">
        <f t="shared" si="142"/>
        <v/>
      </c>
      <c r="G1835" s="101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8"/>
      <c r="U1835" s="218" t="str">
        <f t="shared" si="146"/>
        <v/>
      </c>
      <c r="V1835" s="216" t="s">
        <v>47</v>
      </c>
      <c r="W1835" s="102" t="s">
        <v>167</v>
      </c>
      <c r="X1835" s="102" t="s">
        <v>168</v>
      </c>
      <c r="Y1835" s="103" t="s">
        <v>169</v>
      </c>
      <c r="Z1835" s="103" t="s">
        <v>170</v>
      </c>
      <c r="AA1835" s="103" t="s">
        <v>47</v>
      </c>
      <c r="AB1835" s="103" t="s">
        <v>171</v>
      </c>
      <c r="AC1835" s="104" t="s">
        <v>172</v>
      </c>
    </row>
    <row r="1836" spans="1:29" ht="25.5" customHeight="1" x14ac:dyDescent="0.35">
      <c r="A1836" s="188"/>
      <c r="B1836" s="190"/>
      <c r="C1836" s="99" t="str">
        <f>IF(B1836="","",IF(NOT(ISNUMBER(B1836)),"DATA_PC invalida",IF(AND(ISNUMBER(parametros!$C$2),ISNUMBER(parametros!$D$2),B1836&gt;=parametros!$C$2,B1836&lt;=parametros!$D$2),"C0",IF(AND(ISNUMBER(parametros!$C$3),ISNUMBER(parametros!$D$3),B1836&gt;=parametros!$C$3,B1836&lt;=parametros!$D$3),"C1",IF(AND(ISNUMBER(parametros!$C$4),ISNUMBER(parametros!$D$4),B1836&gt;=parametros!$C$4,B1836&lt;=parametros!$D$4),"C2",IF(AND(ISNUMBER(parametros!$C$5),ISNUMBER(parametros!$D$5),B1836&gt;=parametros!$C$5,B1836&lt;=parametros!$D$5),"C3",IF(AND(ISNUMBER(parametros!$C$6),ISNUMBER(parametros!$D$6),B1836&gt;=parametros!$C$6,B1836&lt;=parametros!$D$6),"C4","Fora dos ciclos")))))))</f>
        <v/>
      </c>
      <c r="D1836" s="100"/>
      <c r="E1836" s="78" t="str">
        <f>IF(C1836="","",IFERROR(VLOOKUP(C1836,parametros!$A$11:$E$15,5,0),""))</f>
        <v/>
      </c>
      <c r="F1836" s="79" t="str">
        <f t="shared" si="142"/>
        <v/>
      </c>
      <c r="G1836" s="101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8"/>
      <c r="U1836" s="218" t="str">
        <f t="shared" si="146"/>
        <v/>
      </c>
      <c r="V1836" s="216" t="s">
        <v>47</v>
      </c>
      <c r="W1836" s="102" t="s">
        <v>167</v>
      </c>
      <c r="X1836" s="102" t="s">
        <v>168</v>
      </c>
      <c r="Y1836" s="103" t="s">
        <v>169</v>
      </c>
      <c r="Z1836" s="103" t="s">
        <v>170</v>
      </c>
      <c r="AA1836" s="103" t="s">
        <v>47</v>
      </c>
      <c r="AB1836" s="103" t="s">
        <v>171</v>
      </c>
      <c r="AC1836" s="104" t="s">
        <v>172</v>
      </c>
    </row>
    <row r="1837" spans="1:29" ht="25.5" customHeight="1" x14ac:dyDescent="0.35">
      <c r="A1837" s="188"/>
      <c r="B1837" s="190"/>
      <c r="C1837" s="99" t="str">
        <f>IF(B1837="","",IF(NOT(ISNUMBER(B1837)),"DATA_PC invalida",IF(AND(ISNUMBER(parametros!$C$2),ISNUMBER(parametros!$D$2),B1837&gt;=parametros!$C$2,B1837&lt;=parametros!$D$2),"C0",IF(AND(ISNUMBER(parametros!$C$3),ISNUMBER(parametros!$D$3),B1837&gt;=parametros!$C$3,B1837&lt;=parametros!$D$3),"C1",IF(AND(ISNUMBER(parametros!$C$4),ISNUMBER(parametros!$D$4),B1837&gt;=parametros!$C$4,B1837&lt;=parametros!$D$4),"C2",IF(AND(ISNUMBER(parametros!$C$5),ISNUMBER(parametros!$D$5),B1837&gt;=parametros!$C$5,B1837&lt;=parametros!$D$5),"C3",IF(AND(ISNUMBER(parametros!$C$6),ISNUMBER(parametros!$D$6),B1837&gt;=parametros!$C$6,B1837&lt;=parametros!$D$6),"C4","Fora dos ciclos")))))))</f>
        <v/>
      </c>
      <c r="D1837" s="100"/>
      <c r="E1837" s="78" t="str">
        <f>IF(C1837="","",IFERROR(VLOOKUP(C1837,parametros!$A$11:$E$15,5,0),""))</f>
        <v/>
      </c>
      <c r="F1837" s="79" t="str">
        <f t="shared" si="142"/>
        <v/>
      </c>
      <c r="G1837" s="101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8"/>
      <c r="U1837" s="218" t="str">
        <f t="shared" si="146"/>
        <v/>
      </c>
      <c r="V1837" s="216" t="s">
        <v>47</v>
      </c>
      <c r="W1837" s="102" t="s">
        <v>167</v>
      </c>
      <c r="X1837" s="102" t="s">
        <v>168</v>
      </c>
      <c r="Y1837" s="103" t="s">
        <v>169</v>
      </c>
      <c r="Z1837" s="103" t="s">
        <v>170</v>
      </c>
      <c r="AA1837" s="103" t="s">
        <v>47</v>
      </c>
      <c r="AB1837" s="103" t="s">
        <v>171</v>
      </c>
      <c r="AC1837" s="104" t="s">
        <v>172</v>
      </c>
    </row>
    <row r="1838" spans="1:29" ht="25.5" customHeight="1" x14ac:dyDescent="0.35">
      <c r="A1838" s="188"/>
      <c r="B1838" s="190"/>
      <c r="C1838" s="99" t="str">
        <f>IF(B1838="","",IF(NOT(ISNUMBER(B1838)),"DATA_PC invalida",IF(AND(ISNUMBER(parametros!$C$2),ISNUMBER(parametros!$D$2),B1838&gt;=parametros!$C$2,B1838&lt;=parametros!$D$2),"C0",IF(AND(ISNUMBER(parametros!$C$3),ISNUMBER(parametros!$D$3),B1838&gt;=parametros!$C$3,B1838&lt;=parametros!$D$3),"C1",IF(AND(ISNUMBER(parametros!$C$4),ISNUMBER(parametros!$D$4),B1838&gt;=parametros!$C$4,B1838&lt;=parametros!$D$4),"C2",IF(AND(ISNUMBER(parametros!$C$5),ISNUMBER(parametros!$D$5),B1838&gt;=parametros!$C$5,B1838&lt;=parametros!$D$5),"C3",IF(AND(ISNUMBER(parametros!$C$6),ISNUMBER(parametros!$D$6),B1838&gt;=parametros!$C$6,B1838&lt;=parametros!$D$6),"C4","Fora dos ciclos")))))))</f>
        <v/>
      </c>
      <c r="D1838" s="100"/>
      <c r="E1838" s="78" t="str">
        <f>IF(C1838="","",IFERROR(VLOOKUP(C1838,parametros!$A$11:$E$15,5,0),""))</f>
        <v/>
      </c>
      <c r="F1838" s="79" t="str">
        <f t="shared" si="142"/>
        <v/>
      </c>
      <c r="G1838" s="101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8"/>
      <c r="U1838" s="218" t="str">
        <f t="shared" si="146"/>
        <v/>
      </c>
      <c r="V1838" s="216" t="s">
        <v>47</v>
      </c>
      <c r="W1838" s="102" t="s">
        <v>167</v>
      </c>
      <c r="X1838" s="102" t="s">
        <v>168</v>
      </c>
      <c r="Y1838" s="103" t="s">
        <v>169</v>
      </c>
      <c r="Z1838" s="103" t="s">
        <v>170</v>
      </c>
      <c r="AA1838" s="103" t="s">
        <v>47</v>
      </c>
      <c r="AB1838" s="103" t="s">
        <v>171</v>
      </c>
      <c r="AC1838" s="104" t="s">
        <v>172</v>
      </c>
    </row>
    <row r="1839" spans="1:29" ht="25.5" customHeight="1" x14ac:dyDescent="0.35">
      <c r="A1839" s="188"/>
      <c r="B1839" s="190"/>
      <c r="C1839" s="99" t="str">
        <f>IF(B1839="","",IF(NOT(ISNUMBER(B1839)),"DATA_PC invalida",IF(AND(ISNUMBER(parametros!$C$2),ISNUMBER(parametros!$D$2),B1839&gt;=parametros!$C$2,B1839&lt;=parametros!$D$2),"C0",IF(AND(ISNUMBER(parametros!$C$3),ISNUMBER(parametros!$D$3),B1839&gt;=parametros!$C$3,B1839&lt;=parametros!$D$3),"C1",IF(AND(ISNUMBER(parametros!$C$4),ISNUMBER(parametros!$D$4),B1839&gt;=parametros!$C$4,B1839&lt;=parametros!$D$4),"C2",IF(AND(ISNUMBER(parametros!$C$5),ISNUMBER(parametros!$D$5),B1839&gt;=parametros!$C$5,B1839&lt;=parametros!$D$5),"C3",IF(AND(ISNUMBER(parametros!$C$6),ISNUMBER(parametros!$D$6),B1839&gt;=parametros!$C$6,B1839&lt;=parametros!$D$6),"C4","Fora dos ciclos")))))))</f>
        <v/>
      </c>
      <c r="D1839" s="100"/>
      <c r="E1839" s="78" t="str">
        <f>IF(C1839="","",IFERROR(VLOOKUP(C1839,parametros!$A$11:$E$15,5,0),""))</f>
        <v/>
      </c>
      <c r="F1839" s="79" t="str">
        <f t="shared" si="142"/>
        <v/>
      </c>
      <c r="G1839" s="101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8"/>
      <c r="U1839" s="218" t="str">
        <f t="shared" si="146"/>
        <v/>
      </c>
      <c r="V1839" s="216" t="s">
        <v>47</v>
      </c>
      <c r="W1839" s="102" t="s">
        <v>167</v>
      </c>
      <c r="X1839" s="102" t="s">
        <v>168</v>
      </c>
      <c r="Y1839" s="103" t="s">
        <v>169</v>
      </c>
      <c r="Z1839" s="103" t="s">
        <v>170</v>
      </c>
      <c r="AA1839" s="103" t="s">
        <v>47</v>
      </c>
      <c r="AB1839" s="103" t="s">
        <v>171</v>
      </c>
      <c r="AC1839" s="104" t="s">
        <v>172</v>
      </c>
    </row>
    <row r="1840" spans="1:29" ht="25.5" customHeight="1" x14ac:dyDescent="0.35">
      <c r="A1840" s="188"/>
      <c r="B1840" s="190"/>
      <c r="C1840" s="99" t="str">
        <f>IF(B1840="","",IF(NOT(ISNUMBER(B1840)),"DATA_PC invalida",IF(AND(ISNUMBER(parametros!$C$2),ISNUMBER(parametros!$D$2),B1840&gt;=parametros!$C$2,B1840&lt;=parametros!$D$2),"C0",IF(AND(ISNUMBER(parametros!$C$3),ISNUMBER(parametros!$D$3),B1840&gt;=parametros!$C$3,B1840&lt;=parametros!$D$3),"C1",IF(AND(ISNUMBER(parametros!$C$4),ISNUMBER(parametros!$D$4),B1840&gt;=parametros!$C$4,B1840&lt;=parametros!$D$4),"C2",IF(AND(ISNUMBER(parametros!$C$5),ISNUMBER(parametros!$D$5),B1840&gt;=parametros!$C$5,B1840&lt;=parametros!$D$5),"C3",IF(AND(ISNUMBER(parametros!$C$6),ISNUMBER(parametros!$D$6),B1840&gt;=parametros!$C$6,B1840&lt;=parametros!$D$6),"C4","Fora dos ciclos")))))))</f>
        <v/>
      </c>
      <c r="D1840" s="100"/>
      <c r="E1840" s="78" t="str">
        <f>IF(C1840="","",IFERROR(VLOOKUP(C1840,parametros!$A$11:$E$15,5,0),""))</f>
        <v/>
      </c>
      <c r="F1840" s="79" t="str">
        <f t="shared" si="142"/>
        <v/>
      </c>
      <c r="G1840" s="101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8"/>
      <c r="U1840" s="218" t="str">
        <f t="shared" si="146"/>
        <v/>
      </c>
      <c r="V1840" s="216" t="s">
        <v>47</v>
      </c>
      <c r="W1840" s="102" t="s">
        <v>167</v>
      </c>
      <c r="X1840" s="102" t="s">
        <v>168</v>
      </c>
      <c r="Y1840" s="103" t="s">
        <v>169</v>
      </c>
      <c r="Z1840" s="103" t="s">
        <v>170</v>
      </c>
      <c r="AA1840" s="103" t="s">
        <v>47</v>
      </c>
      <c r="AB1840" s="103" t="s">
        <v>171</v>
      </c>
      <c r="AC1840" s="104" t="s">
        <v>172</v>
      </c>
    </row>
    <row r="1841" spans="1:29" ht="25.5" customHeight="1" x14ac:dyDescent="0.35">
      <c r="A1841" s="188"/>
      <c r="B1841" s="190"/>
      <c r="C1841" s="99" t="str">
        <f>IF(B1841="","",IF(NOT(ISNUMBER(B1841)),"DATA_PC invalida",IF(AND(ISNUMBER(parametros!$C$2),ISNUMBER(parametros!$D$2),B1841&gt;=parametros!$C$2,B1841&lt;=parametros!$D$2),"C0",IF(AND(ISNUMBER(parametros!$C$3),ISNUMBER(parametros!$D$3),B1841&gt;=parametros!$C$3,B1841&lt;=parametros!$D$3),"C1",IF(AND(ISNUMBER(parametros!$C$4),ISNUMBER(parametros!$D$4),B1841&gt;=parametros!$C$4,B1841&lt;=parametros!$D$4),"C2",IF(AND(ISNUMBER(parametros!$C$5),ISNUMBER(parametros!$D$5),B1841&gt;=parametros!$C$5,B1841&lt;=parametros!$D$5),"C3",IF(AND(ISNUMBER(parametros!$C$6),ISNUMBER(parametros!$D$6),B1841&gt;=parametros!$C$6,B1841&lt;=parametros!$D$6),"C4","Fora dos ciclos")))))))</f>
        <v/>
      </c>
      <c r="D1841" s="100"/>
      <c r="E1841" s="78" t="str">
        <f>IF(C1841="","",IFERROR(VLOOKUP(C1841,parametros!$A$11:$E$15,5,0),""))</f>
        <v/>
      </c>
      <c r="F1841" s="79" t="str">
        <f t="shared" si="142"/>
        <v/>
      </c>
      <c r="G1841" s="101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8"/>
      <c r="U1841" s="218" t="str">
        <f t="shared" si="146"/>
        <v/>
      </c>
      <c r="V1841" s="216" t="s">
        <v>47</v>
      </c>
      <c r="W1841" s="102" t="s">
        <v>167</v>
      </c>
      <c r="X1841" s="102" t="s">
        <v>168</v>
      </c>
      <c r="Y1841" s="103" t="s">
        <v>169</v>
      </c>
      <c r="Z1841" s="103" t="s">
        <v>170</v>
      </c>
      <c r="AA1841" s="103" t="s">
        <v>47</v>
      </c>
      <c r="AB1841" s="103" t="s">
        <v>171</v>
      </c>
      <c r="AC1841" s="104" t="s">
        <v>172</v>
      </c>
    </row>
    <row r="1842" spans="1:29" ht="25.5" customHeight="1" x14ac:dyDescent="0.35">
      <c r="A1842" s="188"/>
      <c r="B1842" s="190"/>
      <c r="C1842" s="99" t="str">
        <f>IF(B1842="","",IF(NOT(ISNUMBER(B1842)),"DATA_PC invalida",IF(AND(ISNUMBER(parametros!$C$2),ISNUMBER(parametros!$D$2),B1842&gt;=parametros!$C$2,B1842&lt;=parametros!$D$2),"C0",IF(AND(ISNUMBER(parametros!$C$3),ISNUMBER(parametros!$D$3),B1842&gt;=parametros!$C$3,B1842&lt;=parametros!$D$3),"C1",IF(AND(ISNUMBER(parametros!$C$4),ISNUMBER(parametros!$D$4),B1842&gt;=parametros!$C$4,B1842&lt;=parametros!$D$4),"C2",IF(AND(ISNUMBER(parametros!$C$5),ISNUMBER(parametros!$D$5),B1842&gt;=parametros!$C$5,B1842&lt;=parametros!$D$5),"C3",IF(AND(ISNUMBER(parametros!$C$6),ISNUMBER(parametros!$D$6),B1842&gt;=parametros!$C$6,B1842&lt;=parametros!$D$6),"C4","Fora dos ciclos")))))))</f>
        <v/>
      </c>
      <c r="D1842" s="100"/>
      <c r="E1842" s="78" t="str">
        <f>IF(C1842="","",IFERROR(VLOOKUP(C1842,parametros!$A$11:$E$15,5,0),""))</f>
        <v/>
      </c>
      <c r="F1842" s="79" t="str">
        <f t="shared" si="142"/>
        <v/>
      </c>
      <c r="G1842" s="101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8"/>
      <c r="U1842" s="218" t="str">
        <f t="shared" si="146"/>
        <v/>
      </c>
      <c r="V1842" s="216" t="s">
        <v>47</v>
      </c>
      <c r="W1842" s="102" t="s">
        <v>167</v>
      </c>
      <c r="X1842" s="102" t="s">
        <v>168</v>
      </c>
      <c r="Y1842" s="103" t="s">
        <v>169</v>
      </c>
      <c r="Z1842" s="103" t="s">
        <v>170</v>
      </c>
      <c r="AA1842" s="103" t="s">
        <v>47</v>
      </c>
      <c r="AB1842" s="103" t="s">
        <v>171</v>
      </c>
      <c r="AC1842" s="104" t="s">
        <v>172</v>
      </c>
    </row>
    <row r="1843" spans="1:29" ht="25.5" customHeight="1" x14ac:dyDescent="0.35">
      <c r="A1843" s="188"/>
      <c r="B1843" s="190"/>
      <c r="C1843" s="99" t="str">
        <f>IF(B1843="","",IF(NOT(ISNUMBER(B1843)),"DATA_PC invalida",IF(AND(ISNUMBER(parametros!$C$2),ISNUMBER(parametros!$D$2),B1843&gt;=parametros!$C$2,B1843&lt;=parametros!$D$2),"C0",IF(AND(ISNUMBER(parametros!$C$3),ISNUMBER(parametros!$D$3),B1843&gt;=parametros!$C$3,B1843&lt;=parametros!$D$3),"C1",IF(AND(ISNUMBER(parametros!$C$4),ISNUMBER(parametros!$D$4),B1843&gt;=parametros!$C$4,B1843&lt;=parametros!$D$4),"C2",IF(AND(ISNUMBER(parametros!$C$5),ISNUMBER(parametros!$D$5),B1843&gt;=parametros!$C$5,B1843&lt;=parametros!$D$5),"C3",IF(AND(ISNUMBER(parametros!$C$6),ISNUMBER(parametros!$D$6),B1843&gt;=parametros!$C$6,B1843&lt;=parametros!$D$6),"C4","Fora dos ciclos")))))))</f>
        <v/>
      </c>
      <c r="D1843" s="100"/>
      <c r="E1843" s="78" t="str">
        <f>IF(C1843="","",IFERROR(VLOOKUP(C1843,parametros!$A$11:$E$15,5,0),""))</f>
        <v/>
      </c>
      <c r="F1843" s="79" t="str">
        <f t="shared" si="142"/>
        <v/>
      </c>
      <c r="G1843" s="101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8"/>
      <c r="U1843" s="218" t="str">
        <f t="shared" si="146"/>
        <v/>
      </c>
      <c r="V1843" s="216" t="s">
        <v>47</v>
      </c>
      <c r="W1843" s="102" t="s">
        <v>167</v>
      </c>
      <c r="X1843" s="102" t="s">
        <v>168</v>
      </c>
      <c r="Y1843" s="103" t="s">
        <v>169</v>
      </c>
      <c r="Z1843" s="103" t="s">
        <v>170</v>
      </c>
      <c r="AA1843" s="103" t="s">
        <v>47</v>
      </c>
      <c r="AB1843" s="103" t="s">
        <v>171</v>
      </c>
      <c r="AC1843" s="104" t="s">
        <v>172</v>
      </c>
    </row>
    <row r="1844" spans="1:29" ht="25.5" customHeight="1" x14ac:dyDescent="0.35">
      <c r="A1844" s="188"/>
      <c r="B1844" s="190"/>
      <c r="C1844" s="99" t="str">
        <f>IF(B1844="","",IF(NOT(ISNUMBER(B1844)),"DATA_PC invalida",IF(AND(ISNUMBER(parametros!$C$2),ISNUMBER(parametros!$D$2),B1844&gt;=parametros!$C$2,B1844&lt;=parametros!$D$2),"C0",IF(AND(ISNUMBER(parametros!$C$3),ISNUMBER(parametros!$D$3),B1844&gt;=parametros!$C$3,B1844&lt;=parametros!$D$3),"C1",IF(AND(ISNUMBER(parametros!$C$4),ISNUMBER(parametros!$D$4),B1844&gt;=parametros!$C$4,B1844&lt;=parametros!$D$4),"C2",IF(AND(ISNUMBER(parametros!$C$5),ISNUMBER(parametros!$D$5),B1844&gt;=parametros!$C$5,B1844&lt;=parametros!$D$5),"C3",IF(AND(ISNUMBER(parametros!$C$6),ISNUMBER(parametros!$D$6),B1844&gt;=parametros!$C$6,B1844&lt;=parametros!$D$6),"C4","Fora dos ciclos")))))))</f>
        <v/>
      </c>
      <c r="D1844" s="100"/>
      <c r="E1844" s="78" t="str">
        <f>IF(C1844="","",IFERROR(VLOOKUP(C1844,parametros!$A$11:$E$15,5,0),""))</f>
        <v/>
      </c>
      <c r="F1844" s="79" t="str">
        <f t="shared" si="142"/>
        <v/>
      </c>
      <c r="G1844" s="101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8"/>
      <c r="U1844" s="218" t="str">
        <f t="shared" si="146"/>
        <v/>
      </c>
      <c r="V1844" s="216" t="s">
        <v>47</v>
      </c>
      <c r="W1844" s="102" t="s">
        <v>167</v>
      </c>
      <c r="X1844" s="102" t="s">
        <v>168</v>
      </c>
      <c r="Y1844" s="103" t="s">
        <v>169</v>
      </c>
      <c r="Z1844" s="103" t="s">
        <v>170</v>
      </c>
      <c r="AA1844" s="103" t="s">
        <v>47</v>
      </c>
      <c r="AB1844" s="103" t="s">
        <v>171</v>
      </c>
      <c r="AC1844" s="104" t="s">
        <v>172</v>
      </c>
    </row>
    <row r="1845" spans="1:29" ht="25.5" customHeight="1" x14ac:dyDescent="0.35">
      <c r="A1845" s="188"/>
      <c r="B1845" s="190"/>
      <c r="C1845" s="99" t="str">
        <f>IF(B1845="","",IF(NOT(ISNUMBER(B1845)),"DATA_PC invalida",IF(AND(ISNUMBER(parametros!$C$2),ISNUMBER(parametros!$D$2),B1845&gt;=parametros!$C$2,B1845&lt;=parametros!$D$2),"C0",IF(AND(ISNUMBER(parametros!$C$3),ISNUMBER(parametros!$D$3),B1845&gt;=parametros!$C$3,B1845&lt;=parametros!$D$3),"C1",IF(AND(ISNUMBER(parametros!$C$4),ISNUMBER(parametros!$D$4),B1845&gt;=parametros!$C$4,B1845&lt;=parametros!$D$4),"C2",IF(AND(ISNUMBER(parametros!$C$5),ISNUMBER(parametros!$D$5),B1845&gt;=parametros!$C$5,B1845&lt;=parametros!$D$5),"C3",IF(AND(ISNUMBER(parametros!$C$6),ISNUMBER(parametros!$D$6),B1845&gt;=parametros!$C$6,B1845&lt;=parametros!$D$6),"C4","Fora dos ciclos")))))))</f>
        <v/>
      </c>
      <c r="D1845" s="100"/>
      <c r="E1845" s="78" t="str">
        <f>IF(C1845="","",IFERROR(VLOOKUP(C1845,parametros!$A$11:$E$15,5,0),""))</f>
        <v/>
      </c>
      <c r="F1845" s="79" t="str">
        <f t="shared" si="142"/>
        <v/>
      </c>
      <c r="G1845" s="101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8"/>
      <c r="U1845" s="218" t="str">
        <f t="shared" si="146"/>
        <v/>
      </c>
      <c r="V1845" s="216" t="s">
        <v>47</v>
      </c>
      <c r="W1845" s="102" t="s">
        <v>167</v>
      </c>
      <c r="X1845" s="102" t="s">
        <v>168</v>
      </c>
      <c r="Y1845" s="103" t="s">
        <v>169</v>
      </c>
      <c r="Z1845" s="103" t="s">
        <v>170</v>
      </c>
      <c r="AA1845" s="103" t="s">
        <v>47</v>
      </c>
      <c r="AB1845" s="103" t="s">
        <v>171</v>
      </c>
      <c r="AC1845" s="104" t="s">
        <v>172</v>
      </c>
    </row>
    <row r="1846" spans="1:29" ht="25.5" customHeight="1" x14ac:dyDescent="0.35">
      <c r="A1846" s="188"/>
      <c r="B1846" s="190"/>
      <c r="C1846" s="99" t="str">
        <f>IF(B1846="","",IF(NOT(ISNUMBER(B1846)),"DATA_PC invalida",IF(AND(ISNUMBER(parametros!$C$2),ISNUMBER(parametros!$D$2),B1846&gt;=parametros!$C$2,B1846&lt;=parametros!$D$2),"C0",IF(AND(ISNUMBER(parametros!$C$3),ISNUMBER(parametros!$D$3),B1846&gt;=parametros!$C$3,B1846&lt;=parametros!$D$3),"C1",IF(AND(ISNUMBER(parametros!$C$4),ISNUMBER(parametros!$D$4),B1846&gt;=parametros!$C$4,B1846&lt;=parametros!$D$4),"C2",IF(AND(ISNUMBER(parametros!$C$5),ISNUMBER(parametros!$D$5),B1846&gt;=parametros!$C$5,B1846&lt;=parametros!$D$5),"C3",IF(AND(ISNUMBER(parametros!$C$6),ISNUMBER(parametros!$D$6),B1846&gt;=parametros!$C$6,B1846&lt;=parametros!$D$6),"C4","Fora dos ciclos")))))))</f>
        <v/>
      </c>
      <c r="D1846" s="100"/>
      <c r="E1846" s="78" t="str">
        <f>IF(C1846="","",IFERROR(VLOOKUP(C1846,parametros!$A$11:$E$15,5,0),""))</f>
        <v/>
      </c>
      <c r="F1846" s="79" t="str">
        <f t="shared" si="142"/>
        <v/>
      </c>
      <c r="G1846" s="101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8"/>
      <c r="U1846" s="218" t="str">
        <f t="shared" si="146"/>
        <v/>
      </c>
      <c r="V1846" s="216" t="s">
        <v>47</v>
      </c>
      <c r="W1846" s="102" t="s">
        <v>167</v>
      </c>
      <c r="X1846" s="102" t="s">
        <v>168</v>
      </c>
      <c r="Y1846" s="103" t="s">
        <v>169</v>
      </c>
      <c r="Z1846" s="103" t="s">
        <v>170</v>
      </c>
      <c r="AA1846" s="103" t="s">
        <v>47</v>
      </c>
      <c r="AB1846" s="103" t="s">
        <v>171</v>
      </c>
      <c r="AC1846" s="104" t="s">
        <v>172</v>
      </c>
    </row>
    <row r="1847" spans="1:29" ht="25.5" customHeight="1" x14ac:dyDescent="0.35">
      <c r="A1847" s="188"/>
      <c r="B1847" s="190"/>
      <c r="C1847" s="99" t="str">
        <f>IF(B1847="","",IF(NOT(ISNUMBER(B1847)),"DATA_PC invalida",IF(AND(ISNUMBER(parametros!$C$2),ISNUMBER(parametros!$D$2),B1847&gt;=parametros!$C$2,B1847&lt;=parametros!$D$2),"C0",IF(AND(ISNUMBER(parametros!$C$3),ISNUMBER(parametros!$D$3),B1847&gt;=parametros!$C$3,B1847&lt;=parametros!$D$3),"C1",IF(AND(ISNUMBER(parametros!$C$4),ISNUMBER(parametros!$D$4),B1847&gt;=parametros!$C$4,B1847&lt;=parametros!$D$4),"C2",IF(AND(ISNUMBER(parametros!$C$5),ISNUMBER(parametros!$D$5),B1847&gt;=parametros!$C$5,B1847&lt;=parametros!$D$5),"C3",IF(AND(ISNUMBER(parametros!$C$6),ISNUMBER(parametros!$D$6),B1847&gt;=parametros!$C$6,B1847&lt;=parametros!$D$6),"C4","Fora dos ciclos")))))))</f>
        <v/>
      </c>
      <c r="D1847" s="100"/>
      <c r="E1847" s="78" t="str">
        <f>IF(C1847="","",IFERROR(VLOOKUP(C1847,parametros!$A$11:$E$15,5,0),""))</f>
        <v/>
      </c>
      <c r="F1847" s="79" t="str">
        <f t="shared" si="142"/>
        <v/>
      </c>
      <c r="G1847" s="101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8"/>
      <c r="U1847" s="218" t="str">
        <f t="shared" si="146"/>
        <v/>
      </c>
      <c r="V1847" s="216" t="s">
        <v>47</v>
      </c>
      <c r="W1847" s="102" t="s">
        <v>167</v>
      </c>
      <c r="X1847" s="102" t="s">
        <v>168</v>
      </c>
      <c r="Y1847" s="103" t="s">
        <v>169</v>
      </c>
      <c r="Z1847" s="103" t="s">
        <v>170</v>
      </c>
      <c r="AA1847" s="103" t="s">
        <v>47</v>
      </c>
      <c r="AB1847" s="103" t="s">
        <v>171</v>
      </c>
      <c r="AC1847" s="104" t="s">
        <v>172</v>
      </c>
    </row>
    <row r="1848" spans="1:29" ht="25.5" customHeight="1" x14ac:dyDescent="0.35">
      <c r="A1848" s="188"/>
      <c r="B1848" s="190"/>
      <c r="C1848" s="99" t="str">
        <f>IF(B1848="","",IF(NOT(ISNUMBER(B1848)),"DATA_PC invalida",IF(AND(ISNUMBER(parametros!$C$2),ISNUMBER(parametros!$D$2),B1848&gt;=parametros!$C$2,B1848&lt;=parametros!$D$2),"C0",IF(AND(ISNUMBER(parametros!$C$3),ISNUMBER(parametros!$D$3),B1848&gt;=parametros!$C$3,B1848&lt;=parametros!$D$3),"C1",IF(AND(ISNUMBER(parametros!$C$4),ISNUMBER(parametros!$D$4),B1848&gt;=parametros!$C$4,B1848&lt;=parametros!$D$4),"C2",IF(AND(ISNUMBER(parametros!$C$5),ISNUMBER(parametros!$D$5),B1848&gt;=parametros!$C$5,B1848&lt;=parametros!$D$5),"C3",IF(AND(ISNUMBER(parametros!$C$6),ISNUMBER(parametros!$D$6),B1848&gt;=parametros!$C$6,B1848&lt;=parametros!$D$6),"C4","Fora dos ciclos")))))))</f>
        <v/>
      </c>
      <c r="D1848" s="100"/>
      <c r="E1848" s="78" t="str">
        <f>IF(C1848="","",IFERROR(VLOOKUP(C1848,parametros!$A$11:$E$15,5,0),""))</f>
        <v/>
      </c>
      <c r="F1848" s="79" t="str">
        <f t="shared" si="142"/>
        <v/>
      </c>
      <c r="G1848" s="101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8"/>
      <c r="U1848" s="218" t="str">
        <f t="shared" si="146"/>
        <v/>
      </c>
      <c r="V1848" s="216" t="s">
        <v>47</v>
      </c>
      <c r="W1848" s="102" t="s">
        <v>167</v>
      </c>
      <c r="X1848" s="102" t="s">
        <v>168</v>
      </c>
      <c r="Y1848" s="103" t="s">
        <v>169</v>
      </c>
      <c r="Z1848" s="103" t="s">
        <v>170</v>
      </c>
      <c r="AA1848" s="103" t="s">
        <v>47</v>
      </c>
      <c r="AB1848" s="103" t="s">
        <v>171</v>
      </c>
      <c r="AC1848" s="104" t="s">
        <v>172</v>
      </c>
    </row>
    <row r="1849" spans="1:29" ht="25.5" customHeight="1" x14ac:dyDescent="0.35">
      <c r="A1849" s="188"/>
      <c r="B1849" s="190"/>
      <c r="C1849" s="99" t="str">
        <f>IF(B1849="","",IF(NOT(ISNUMBER(B1849)),"DATA_PC invalida",IF(AND(ISNUMBER(parametros!$C$2),ISNUMBER(parametros!$D$2),B1849&gt;=parametros!$C$2,B1849&lt;=parametros!$D$2),"C0",IF(AND(ISNUMBER(parametros!$C$3),ISNUMBER(parametros!$D$3),B1849&gt;=parametros!$C$3,B1849&lt;=parametros!$D$3),"C1",IF(AND(ISNUMBER(parametros!$C$4),ISNUMBER(parametros!$D$4),B1849&gt;=parametros!$C$4,B1849&lt;=parametros!$D$4),"C2",IF(AND(ISNUMBER(parametros!$C$5),ISNUMBER(parametros!$D$5),B1849&gt;=parametros!$C$5,B1849&lt;=parametros!$D$5),"C3",IF(AND(ISNUMBER(parametros!$C$6),ISNUMBER(parametros!$D$6),B1849&gt;=parametros!$C$6,B1849&lt;=parametros!$D$6),"C4","Fora dos ciclos")))))))</f>
        <v/>
      </c>
      <c r="D1849" s="100"/>
      <c r="E1849" s="78" t="str">
        <f>IF(C1849="","",IFERROR(VLOOKUP(C1849,parametros!$A$11:$E$15,5,0),""))</f>
        <v/>
      </c>
      <c r="F1849" s="79" t="str">
        <f t="shared" si="142"/>
        <v/>
      </c>
      <c r="G1849" s="101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8"/>
      <c r="U1849" s="218" t="str">
        <f t="shared" si="146"/>
        <v/>
      </c>
      <c r="V1849" s="216" t="s">
        <v>47</v>
      </c>
      <c r="W1849" s="102" t="s">
        <v>167</v>
      </c>
      <c r="X1849" s="102" t="s">
        <v>168</v>
      </c>
      <c r="Y1849" s="103" t="s">
        <v>169</v>
      </c>
      <c r="Z1849" s="103" t="s">
        <v>170</v>
      </c>
      <c r="AA1849" s="103" t="s">
        <v>47</v>
      </c>
      <c r="AB1849" s="103" t="s">
        <v>171</v>
      </c>
      <c r="AC1849" s="104" t="s">
        <v>172</v>
      </c>
    </row>
    <row r="1850" spans="1:29" ht="25.5" customHeight="1" x14ac:dyDescent="0.35">
      <c r="A1850" s="188"/>
      <c r="B1850" s="190"/>
      <c r="C1850" s="99" t="str">
        <f>IF(B1850="","",IF(NOT(ISNUMBER(B1850)),"DATA_PC invalida",IF(AND(ISNUMBER(parametros!$C$2),ISNUMBER(parametros!$D$2),B1850&gt;=parametros!$C$2,B1850&lt;=parametros!$D$2),"C0",IF(AND(ISNUMBER(parametros!$C$3),ISNUMBER(parametros!$D$3),B1850&gt;=parametros!$C$3,B1850&lt;=parametros!$D$3),"C1",IF(AND(ISNUMBER(parametros!$C$4),ISNUMBER(parametros!$D$4),B1850&gt;=parametros!$C$4,B1850&lt;=parametros!$D$4),"C2",IF(AND(ISNUMBER(parametros!$C$5),ISNUMBER(parametros!$D$5),B1850&gt;=parametros!$C$5,B1850&lt;=parametros!$D$5),"C3",IF(AND(ISNUMBER(parametros!$C$6),ISNUMBER(parametros!$D$6),B1850&gt;=parametros!$C$6,B1850&lt;=parametros!$D$6),"C4","Fora dos ciclos")))))))</f>
        <v/>
      </c>
      <c r="D1850" s="100"/>
      <c r="E1850" s="78" t="str">
        <f>IF(C1850="","",IFERROR(VLOOKUP(C1850,parametros!$A$11:$E$15,5,0),""))</f>
        <v/>
      </c>
      <c r="F1850" s="79" t="str">
        <f t="shared" si="142"/>
        <v/>
      </c>
      <c r="G1850" s="101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8"/>
      <c r="U1850" s="218" t="str">
        <f t="shared" si="146"/>
        <v/>
      </c>
      <c r="V1850" s="216" t="s">
        <v>47</v>
      </c>
      <c r="W1850" s="102" t="s">
        <v>167</v>
      </c>
      <c r="X1850" s="102" t="s">
        <v>168</v>
      </c>
      <c r="Y1850" s="103" t="s">
        <v>169</v>
      </c>
      <c r="Z1850" s="103" t="s">
        <v>170</v>
      </c>
      <c r="AA1850" s="103" t="s">
        <v>47</v>
      </c>
      <c r="AB1850" s="103" t="s">
        <v>171</v>
      </c>
      <c r="AC1850" s="104" t="s">
        <v>172</v>
      </c>
    </row>
    <row r="1851" spans="1:29" ht="25.5" customHeight="1" x14ac:dyDescent="0.35">
      <c r="A1851" s="188"/>
      <c r="B1851" s="190"/>
      <c r="C1851" s="99" t="str">
        <f>IF(B1851="","",IF(NOT(ISNUMBER(B1851)),"DATA_PC invalida",IF(AND(ISNUMBER(parametros!$C$2),ISNUMBER(parametros!$D$2),B1851&gt;=parametros!$C$2,B1851&lt;=parametros!$D$2),"C0",IF(AND(ISNUMBER(parametros!$C$3),ISNUMBER(parametros!$D$3),B1851&gt;=parametros!$C$3,B1851&lt;=parametros!$D$3),"C1",IF(AND(ISNUMBER(parametros!$C$4),ISNUMBER(parametros!$D$4),B1851&gt;=parametros!$C$4,B1851&lt;=parametros!$D$4),"C2",IF(AND(ISNUMBER(parametros!$C$5),ISNUMBER(parametros!$D$5),B1851&gt;=parametros!$C$5,B1851&lt;=parametros!$D$5),"C3",IF(AND(ISNUMBER(parametros!$C$6),ISNUMBER(parametros!$D$6),B1851&gt;=parametros!$C$6,B1851&lt;=parametros!$D$6),"C4","Fora dos ciclos")))))))</f>
        <v/>
      </c>
      <c r="D1851" s="100"/>
      <c r="E1851" s="78" t="str">
        <f>IF(C1851="","",IFERROR(VLOOKUP(C1851,parametros!$A$11:$E$15,5,0),""))</f>
        <v/>
      </c>
      <c r="F1851" s="79" t="str">
        <f t="shared" si="142"/>
        <v/>
      </c>
      <c r="G1851" s="101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8"/>
      <c r="U1851" s="218" t="str">
        <f t="shared" si="146"/>
        <v/>
      </c>
      <c r="V1851" s="216" t="s">
        <v>47</v>
      </c>
      <c r="W1851" s="102" t="s">
        <v>167</v>
      </c>
      <c r="X1851" s="102" t="s">
        <v>168</v>
      </c>
      <c r="Y1851" s="103" t="s">
        <v>169</v>
      </c>
      <c r="Z1851" s="103" t="s">
        <v>170</v>
      </c>
      <c r="AA1851" s="103" t="s">
        <v>47</v>
      </c>
      <c r="AB1851" s="103" t="s">
        <v>171</v>
      </c>
      <c r="AC1851" s="104" t="s">
        <v>172</v>
      </c>
    </row>
    <row r="1852" spans="1:29" ht="25.5" customHeight="1" x14ac:dyDescent="0.35">
      <c r="A1852" s="188"/>
      <c r="B1852" s="190"/>
      <c r="C1852" s="99" t="str">
        <f>IF(B1852="","",IF(NOT(ISNUMBER(B1852)),"DATA_PC invalida",IF(AND(ISNUMBER(parametros!$C$2),ISNUMBER(parametros!$D$2),B1852&gt;=parametros!$C$2,B1852&lt;=parametros!$D$2),"C0",IF(AND(ISNUMBER(parametros!$C$3),ISNUMBER(parametros!$D$3),B1852&gt;=parametros!$C$3,B1852&lt;=parametros!$D$3),"C1",IF(AND(ISNUMBER(parametros!$C$4),ISNUMBER(parametros!$D$4),B1852&gt;=parametros!$C$4,B1852&lt;=parametros!$D$4),"C2",IF(AND(ISNUMBER(parametros!$C$5),ISNUMBER(parametros!$D$5),B1852&gt;=parametros!$C$5,B1852&lt;=parametros!$D$5),"C3",IF(AND(ISNUMBER(parametros!$C$6),ISNUMBER(parametros!$D$6),B1852&gt;=parametros!$C$6,B1852&lt;=parametros!$D$6),"C4","Fora dos ciclos")))))))</f>
        <v/>
      </c>
      <c r="D1852" s="100"/>
      <c r="E1852" s="78" t="str">
        <f>IF(C1852="","",IFERROR(VLOOKUP(C1852,parametros!$A$11:$E$15,5,0),""))</f>
        <v/>
      </c>
      <c r="F1852" s="79" t="str">
        <f t="shared" si="142"/>
        <v/>
      </c>
      <c r="G1852" s="101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8"/>
      <c r="U1852" s="218" t="str">
        <f t="shared" si="146"/>
        <v/>
      </c>
      <c r="V1852" s="216" t="s">
        <v>47</v>
      </c>
      <c r="W1852" s="102" t="s">
        <v>167</v>
      </c>
      <c r="X1852" s="102" t="s">
        <v>168</v>
      </c>
      <c r="Y1852" s="103" t="s">
        <v>169</v>
      </c>
      <c r="Z1852" s="103" t="s">
        <v>170</v>
      </c>
      <c r="AA1852" s="103" t="s">
        <v>47</v>
      </c>
      <c r="AB1852" s="103" t="s">
        <v>171</v>
      </c>
      <c r="AC1852" s="104" t="s">
        <v>172</v>
      </c>
    </row>
    <row r="1853" spans="1:29" ht="25.5" customHeight="1" x14ac:dyDescent="0.35">
      <c r="A1853" s="188"/>
      <c r="B1853" s="190"/>
      <c r="C1853" s="99" t="str">
        <f>IF(B1853="","",IF(NOT(ISNUMBER(B1853)),"DATA_PC invalida",IF(AND(ISNUMBER(parametros!$C$2),ISNUMBER(parametros!$D$2),B1853&gt;=parametros!$C$2,B1853&lt;=parametros!$D$2),"C0",IF(AND(ISNUMBER(parametros!$C$3),ISNUMBER(parametros!$D$3),B1853&gt;=parametros!$C$3,B1853&lt;=parametros!$D$3),"C1",IF(AND(ISNUMBER(parametros!$C$4),ISNUMBER(parametros!$D$4),B1853&gt;=parametros!$C$4,B1853&lt;=parametros!$D$4),"C2",IF(AND(ISNUMBER(parametros!$C$5),ISNUMBER(parametros!$D$5),B1853&gt;=parametros!$C$5,B1853&lt;=parametros!$D$5),"C3",IF(AND(ISNUMBER(parametros!$C$6),ISNUMBER(parametros!$D$6),B1853&gt;=parametros!$C$6,B1853&lt;=parametros!$D$6),"C4","Fora dos ciclos")))))))</f>
        <v/>
      </c>
      <c r="D1853" s="100"/>
      <c r="E1853" s="78" t="str">
        <f>IF(C1853="","",IFERROR(VLOOKUP(C1853,parametros!$A$11:$E$15,5,0),""))</f>
        <v/>
      </c>
      <c r="F1853" s="79" t="str">
        <f t="shared" si="142"/>
        <v/>
      </c>
      <c r="G1853" s="101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8"/>
      <c r="U1853" s="218" t="str">
        <f t="shared" si="146"/>
        <v/>
      </c>
      <c r="V1853" s="216" t="s">
        <v>47</v>
      </c>
      <c r="W1853" s="102" t="s">
        <v>167</v>
      </c>
      <c r="X1853" s="102" t="s">
        <v>168</v>
      </c>
      <c r="Y1853" s="103" t="s">
        <v>169</v>
      </c>
      <c r="Z1853" s="103" t="s">
        <v>170</v>
      </c>
      <c r="AA1853" s="103" t="s">
        <v>47</v>
      </c>
      <c r="AB1853" s="103" t="s">
        <v>171</v>
      </c>
      <c r="AC1853" s="104" t="s">
        <v>172</v>
      </c>
    </row>
    <row r="1854" spans="1:29" ht="25.5" customHeight="1" x14ac:dyDescent="0.35">
      <c r="A1854" s="188"/>
      <c r="B1854" s="190"/>
      <c r="C1854" s="99" t="str">
        <f>IF(B1854="","",IF(NOT(ISNUMBER(B1854)),"DATA_PC invalida",IF(AND(ISNUMBER(parametros!$C$2),ISNUMBER(parametros!$D$2),B1854&gt;=parametros!$C$2,B1854&lt;=parametros!$D$2),"C0",IF(AND(ISNUMBER(parametros!$C$3),ISNUMBER(parametros!$D$3),B1854&gt;=parametros!$C$3,B1854&lt;=parametros!$D$3),"C1",IF(AND(ISNUMBER(parametros!$C$4),ISNUMBER(parametros!$D$4),B1854&gt;=parametros!$C$4,B1854&lt;=parametros!$D$4),"C2",IF(AND(ISNUMBER(parametros!$C$5),ISNUMBER(parametros!$D$5),B1854&gt;=parametros!$C$5,B1854&lt;=parametros!$D$5),"C3",IF(AND(ISNUMBER(parametros!$C$6),ISNUMBER(parametros!$D$6),B1854&gt;=parametros!$C$6,B1854&lt;=parametros!$D$6),"C4","Fora dos ciclos")))))))</f>
        <v/>
      </c>
      <c r="D1854" s="100"/>
      <c r="E1854" s="78" t="str">
        <f>IF(C1854="","",IFERROR(VLOOKUP(C1854,parametros!$A$11:$E$15,5,0),""))</f>
        <v/>
      </c>
      <c r="F1854" s="79" t="str">
        <f t="shared" si="142"/>
        <v/>
      </c>
      <c r="G1854" s="101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8"/>
      <c r="U1854" s="218" t="str">
        <f t="shared" si="146"/>
        <v/>
      </c>
      <c r="V1854" s="216" t="s">
        <v>47</v>
      </c>
      <c r="W1854" s="102" t="s">
        <v>167</v>
      </c>
      <c r="X1854" s="102" t="s">
        <v>168</v>
      </c>
      <c r="Y1854" s="103" t="s">
        <v>169</v>
      </c>
      <c r="Z1854" s="103" t="s">
        <v>170</v>
      </c>
      <c r="AA1854" s="103" t="s">
        <v>47</v>
      </c>
      <c r="AB1854" s="103" t="s">
        <v>171</v>
      </c>
      <c r="AC1854" s="104" t="s">
        <v>172</v>
      </c>
    </row>
    <row r="1855" spans="1:29" ht="25.5" customHeight="1" x14ac:dyDescent="0.35">
      <c r="A1855" s="188"/>
      <c r="B1855" s="190"/>
      <c r="C1855" s="99" t="str">
        <f>IF(B1855="","",IF(NOT(ISNUMBER(B1855)),"DATA_PC invalida",IF(AND(ISNUMBER(parametros!$C$2),ISNUMBER(parametros!$D$2),B1855&gt;=parametros!$C$2,B1855&lt;=parametros!$D$2),"C0",IF(AND(ISNUMBER(parametros!$C$3),ISNUMBER(parametros!$D$3),B1855&gt;=parametros!$C$3,B1855&lt;=parametros!$D$3),"C1",IF(AND(ISNUMBER(parametros!$C$4),ISNUMBER(parametros!$D$4),B1855&gt;=parametros!$C$4,B1855&lt;=parametros!$D$4),"C2",IF(AND(ISNUMBER(parametros!$C$5),ISNUMBER(parametros!$D$5),B1855&gt;=parametros!$C$5,B1855&lt;=parametros!$D$5),"C3",IF(AND(ISNUMBER(parametros!$C$6),ISNUMBER(parametros!$D$6),B1855&gt;=parametros!$C$6,B1855&lt;=parametros!$D$6),"C4","Fora dos ciclos")))))))</f>
        <v/>
      </c>
      <c r="D1855" s="100"/>
      <c r="E1855" s="78" t="str">
        <f>IF(C1855="","",IFERROR(VLOOKUP(C1855,parametros!$A$11:$E$15,5,0),""))</f>
        <v/>
      </c>
      <c r="F1855" s="79" t="str">
        <f t="shared" si="142"/>
        <v/>
      </c>
      <c r="G1855" s="101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8"/>
      <c r="U1855" s="218" t="str">
        <f t="shared" si="146"/>
        <v/>
      </c>
      <c r="V1855" s="216" t="s">
        <v>47</v>
      </c>
      <c r="W1855" s="102" t="s">
        <v>167</v>
      </c>
      <c r="X1855" s="102" t="s">
        <v>168</v>
      </c>
      <c r="Y1855" s="103" t="s">
        <v>169</v>
      </c>
      <c r="Z1855" s="103" t="s">
        <v>170</v>
      </c>
      <c r="AA1855" s="103" t="s">
        <v>47</v>
      </c>
      <c r="AB1855" s="103" t="s">
        <v>171</v>
      </c>
      <c r="AC1855" s="104" t="s">
        <v>172</v>
      </c>
    </row>
    <row r="1856" spans="1:29" ht="25.5" customHeight="1" x14ac:dyDescent="0.35">
      <c r="A1856" s="188"/>
      <c r="B1856" s="190"/>
      <c r="C1856" s="99" t="str">
        <f>IF(B1856="","",IF(NOT(ISNUMBER(B1856)),"DATA_PC invalida",IF(AND(ISNUMBER(parametros!$C$2),ISNUMBER(parametros!$D$2),B1856&gt;=parametros!$C$2,B1856&lt;=parametros!$D$2),"C0",IF(AND(ISNUMBER(parametros!$C$3),ISNUMBER(parametros!$D$3),B1856&gt;=parametros!$C$3,B1856&lt;=parametros!$D$3),"C1",IF(AND(ISNUMBER(parametros!$C$4),ISNUMBER(parametros!$D$4),B1856&gt;=parametros!$C$4,B1856&lt;=parametros!$D$4),"C2",IF(AND(ISNUMBER(parametros!$C$5),ISNUMBER(parametros!$D$5),B1856&gt;=parametros!$C$5,B1856&lt;=parametros!$D$5),"C3",IF(AND(ISNUMBER(parametros!$C$6),ISNUMBER(parametros!$D$6),B1856&gt;=parametros!$C$6,B1856&lt;=parametros!$D$6),"C4","Fora dos ciclos")))))))</f>
        <v/>
      </c>
      <c r="D1856" s="100"/>
      <c r="E1856" s="78" t="str">
        <f>IF(C1856="","",IFERROR(VLOOKUP(C1856,parametros!$A$11:$E$15,5,0),""))</f>
        <v/>
      </c>
      <c r="F1856" s="79" t="str">
        <f t="shared" si="142"/>
        <v/>
      </c>
      <c r="G1856" s="101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8"/>
      <c r="U1856" s="218" t="str">
        <f t="shared" si="146"/>
        <v/>
      </c>
      <c r="V1856" s="216" t="s">
        <v>47</v>
      </c>
      <c r="W1856" s="102" t="s">
        <v>167</v>
      </c>
      <c r="X1856" s="102" t="s">
        <v>168</v>
      </c>
      <c r="Y1856" s="103" t="s">
        <v>169</v>
      </c>
      <c r="Z1856" s="103" t="s">
        <v>170</v>
      </c>
      <c r="AA1856" s="103" t="s">
        <v>47</v>
      </c>
      <c r="AB1856" s="103" t="s">
        <v>171</v>
      </c>
      <c r="AC1856" s="104" t="s">
        <v>172</v>
      </c>
    </row>
    <row r="1857" spans="1:29" ht="25.5" customHeight="1" x14ac:dyDescent="0.35">
      <c r="A1857" s="188"/>
      <c r="B1857" s="190"/>
      <c r="C1857" s="99" t="str">
        <f>IF(B1857="","",IF(NOT(ISNUMBER(B1857)),"DATA_PC invalida",IF(AND(ISNUMBER(parametros!$C$2),ISNUMBER(parametros!$D$2),B1857&gt;=parametros!$C$2,B1857&lt;=parametros!$D$2),"C0",IF(AND(ISNUMBER(parametros!$C$3),ISNUMBER(parametros!$D$3),B1857&gt;=parametros!$C$3,B1857&lt;=parametros!$D$3),"C1",IF(AND(ISNUMBER(parametros!$C$4),ISNUMBER(parametros!$D$4),B1857&gt;=parametros!$C$4,B1857&lt;=parametros!$D$4),"C2",IF(AND(ISNUMBER(parametros!$C$5),ISNUMBER(parametros!$D$5),B1857&gt;=parametros!$C$5,B1857&lt;=parametros!$D$5),"C3",IF(AND(ISNUMBER(parametros!$C$6),ISNUMBER(parametros!$D$6),B1857&gt;=parametros!$C$6,B1857&lt;=parametros!$D$6),"C4","Fora dos ciclos")))))))</f>
        <v/>
      </c>
      <c r="D1857" s="100"/>
      <c r="E1857" s="78" t="str">
        <f>IF(C1857="","",IFERROR(VLOOKUP(C1857,parametros!$A$11:$E$15,5,0),""))</f>
        <v/>
      </c>
      <c r="F1857" s="79" t="str">
        <f t="shared" si="142"/>
        <v/>
      </c>
      <c r="G1857" s="101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8"/>
      <c r="U1857" s="218" t="str">
        <f t="shared" si="146"/>
        <v/>
      </c>
      <c r="V1857" s="216" t="s">
        <v>47</v>
      </c>
      <c r="W1857" s="102" t="s">
        <v>167</v>
      </c>
      <c r="X1857" s="102" t="s">
        <v>168</v>
      </c>
      <c r="Y1857" s="103" t="s">
        <v>169</v>
      </c>
      <c r="Z1857" s="103" t="s">
        <v>170</v>
      </c>
      <c r="AA1857" s="103" t="s">
        <v>47</v>
      </c>
      <c r="AB1857" s="103" t="s">
        <v>171</v>
      </c>
      <c r="AC1857" s="104" t="s">
        <v>172</v>
      </c>
    </row>
    <row r="1858" spans="1:29" ht="25.5" customHeight="1" x14ac:dyDescent="0.35">
      <c r="A1858" s="188"/>
      <c r="B1858" s="190"/>
      <c r="C1858" s="99" t="str">
        <f>IF(B1858="","",IF(NOT(ISNUMBER(B1858)),"DATA_PC invalida",IF(AND(ISNUMBER(parametros!$C$2),ISNUMBER(parametros!$D$2),B1858&gt;=parametros!$C$2,B1858&lt;=parametros!$D$2),"C0",IF(AND(ISNUMBER(parametros!$C$3),ISNUMBER(parametros!$D$3),B1858&gt;=parametros!$C$3,B1858&lt;=parametros!$D$3),"C1",IF(AND(ISNUMBER(parametros!$C$4),ISNUMBER(parametros!$D$4),B1858&gt;=parametros!$C$4,B1858&lt;=parametros!$D$4),"C2",IF(AND(ISNUMBER(parametros!$C$5),ISNUMBER(parametros!$D$5),B1858&gt;=parametros!$C$5,B1858&lt;=parametros!$D$5),"C3",IF(AND(ISNUMBER(parametros!$C$6),ISNUMBER(parametros!$D$6),B1858&gt;=parametros!$C$6,B1858&lt;=parametros!$D$6),"C4","Fora dos ciclos")))))))</f>
        <v/>
      </c>
      <c r="D1858" s="100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101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8"/>
      <c r="U1858" s="218" t="str">
        <f t="shared" ref="U1858:U1921" si="151">IF(OR($D1858="",$H1858=""),"",ROUND($D1858+$H1858,2))</f>
        <v/>
      </c>
      <c r="V1858" s="216" t="s">
        <v>47</v>
      </c>
      <c r="W1858" s="102" t="s">
        <v>167</v>
      </c>
      <c r="X1858" s="102" t="s">
        <v>168</v>
      </c>
      <c r="Y1858" s="103" t="s">
        <v>169</v>
      </c>
      <c r="Z1858" s="103" t="s">
        <v>170</v>
      </c>
      <c r="AA1858" s="103" t="s">
        <v>47</v>
      </c>
      <c r="AB1858" s="103" t="s">
        <v>171</v>
      </c>
      <c r="AC1858" s="104" t="s">
        <v>172</v>
      </c>
    </row>
    <row r="1859" spans="1:29" ht="25.5" customHeight="1" x14ac:dyDescent="0.35">
      <c r="A1859" s="188"/>
      <c r="B1859" s="190"/>
      <c r="C1859" s="99" t="str">
        <f>IF(B1859="","",IF(NOT(ISNUMBER(B1859)),"DATA_PC invalida",IF(AND(ISNUMBER(parametros!$C$2),ISNUMBER(parametros!$D$2),B1859&gt;=parametros!$C$2,B1859&lt;=parametros!$D$2),"C0",IF(AND(ISNUMBER(parametros!$C$3),ISNUMBER(parametros!$D$3),B1859&gt;=parametros!$C$3,B1859&lt;=parametros!$D$3),"C1",IF(AND(ISNUMBER(parametros!$C$4),ISNUMBER(parametros!$D$4),B1859&gt;=parametros!$C$4,B1859&lt;=parametros!$D$4),"C2",IF(AND(ISNUMBER(parametros!$C$5),ISNUMBER(parametros!$D$5),B1859&gt;=parametros!$C$5,B1859&lt;=parametros!$D$5),"C3",IF(AND(ISNUMBER(parametros!$C$6),ISNUMBER(parametros!$D$6),B1859&gt;=parametros!$C$6,B1859&lt;=parametros!$D$6),"C4","Fora dos ciclos")))))))</f>
        <v/>
      </c>
      <c r="D1859" s="100"/>
      <c r="E1859" s="78" t="str">
        <f>IF(C1859="","",IFERROR(VLOOKUP(C1859,parametros!$A$11:$E$15,5,0),""))</f>
        <v/>
      </c>
      <c r="F1859" s="79" t="str">
        <f t="shared" si="147"/>
        <v/>
      </c>
      <c r="G1859" s="101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8"/>
      <c r="U1859" s="218" t="str">
        <f t="shared" si="151"/>
        <v/>
      </c>
      <c r="V1859" s="216" t="s">
        <v>47</v>
      </c>
      <c r="W1859" s="102" t="s">
        <v>167</v>
      </c>
      <c r="X1859" s="102" t="s">
        <v>168</v>
      </c>
      <c r="Y1859" s="103" t="s">
        <v>169</v>
      </c>
      <c r="Z1859" s="103" t="s">
        <v>170</v>
      </c>
      <c r="AA1859" s="103" t="s">
        <v>47</v>
      </c>
      <c r="AB1859" s="103" t="s">
        <v>171</v>
      </c>
      <c r="AC1859" s="104" t="s">
        <v>172</v>
      </c>
    </row>
    <row r="1860" spans="1:29" ht="25.5" customHeight="1" x14ac:dyDescent="0.35">
      <c r="A1860" s="188"/>
      <c r="B1860" s="190"/>
      <c r="C1860" s="99" t="str">
        <f>IF(B1860="","",IF(NOT(ISNUMBER(B1860)),"DATA_PC invalida",IF(AND(ISNUMBER(parametros!$C$2),ISNUMBER(parametros!$D$2),B1860&gt;=parametros!$C$2,B1860&lt;=parametros!$D$2),"C0",IF(AND(ISNUMBER(parametros!$C$3),ISNUMBER(parametros!$D$3),B1860&gt;=parametros!$C$3,B1860&lt;=parametros!$D$3),"C1",IF(AND(ISNUMBER(parametros!$C$4),ISNUMBER(parametros!$D$4),B1860&gt;=parametros!$C$4,B1860&lt;=parametros!$D$4),"C2",IF(AND(ISNUMBER(parametros!$C$5),ISNUMBER(parametros!$D$5),B1860&gt;=parametros!$C$5,B1860&lt;=parametros!$D$5),"C3",IF(AND(ISNUMBER(parametros!$C$6),ISNUMBER(parametros!$D$6),B1860&gt;=parametros!$C$6,B1860&lt;=parametros!$D$6),"C4","Fora dos ciclos")))))))</f>
        <v/>
      </c>
      <c r="D1860" s="100"/>
      <c r="E1860" s="78" t="str">
        <f>IF(C1860="","",IFERROR(VLOOKUP(C1860,parametros!$A$11:$E$15,5,0),""))</f>
        <v/>
      </c>
      <c r="F1860" s="79" t="str">
        <f t="shared" si="147"/>
        <v/>
      </c>
      <c r="G1860" s="101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8"/>
      <c r="U1860" s="218" t="str">
        <f t="shared" si="151"/>
        <v/>
      </c>
      <c r="V1860" s="216" t="s">
        <v>47</v>
      </c>
      <c r="W1860" s="102" t="s">
        <v>167</v>
      </c>
      <c r="X1860" s="102" t="s">
        <v>168</v>
      </c>
      <c r="Y1860" s="103" t="s">
        <v>169</v>
      </c>
      <c r="Z1860" s="103" t="s">
        <v>170</v>
      </c>
      <c r="AA1860" s="103" t="s">
        <v>47</v>
      </c>
      <c r="AB1860" s="103" t="s">
        <v>171</v>
      </c>
      <c r="AC1860" s="104" t="s">
        <v>172</v>
      </c>
    </row>
    <row r="1861" spans="1:29" ht="25.5" customHeight="1" x14ac:dyDescent="0.35">
      <c r="A1861" s="188"/>
      <c r="B1861" s="190"/>
      <c r="C1861" s="99" t="str">
        <f>IF(B1861="","",IF(NOT(ISNUMBER(B1861)),"DATA_PC invalida",IF(AND(ISNUMBER(parametros!$C$2),ISNUMBER(parametros!$D$2),B1861&gt;=parametros!$C$2,B1861&lt;=parametros!$D$2),"C0",IF(AND(ISNUMBER(parametros!$C$3),ISNUMBER(parametros!$D$3),B1861&gt;=parametros!$C$3,B1861&lt;=parametros!$D$3),"C1",IF(AND(ISNUMBER(parametros!$C$4),ISNUMBER(parametros!$D$4),B1861&gt;=parametros!$C$4,B1861&lt;=parametros!$D$4),"C2",IF(AND(ISNUMBER(parametros!$C$5),ISNUMBER(parametros!$D$5),B1861&gt;=parametros!$C$5,B1861&lt;=parametros!$D$5),"C3",IF(AND(ISNUMBER(parametros!$C$6),ISNUMBER(parametros!$D$6),B1861&gt;=parametros!$C$6,B1861&lt;=parametros!$D$6),"C4","Fora dos ciclos")))))))</f>
        <v/>
      </c>
      <c r="D1861" s="100"/>
      <c r="E1861" s="78" t="str">
        <f>IF(C1861="","",IFERROR(VLOOKUP(C1861,parametros!$A$11:$E$15,5,0),""))</f>
        <v/>
      </c>
      <c r="F1861" s="79" t="str">
        <f t="shared" si="147"/>
        <v/>
      </c>
      <c r="G1861" s="101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8"/>
      <c r="U1861" s="218" t="str">
        <f t="shared" si="151"/>
        <v/>
      </c>
      <c r="V1861" s="216" t="s">
        <v>47</v>
      </c>
      <c r="W1861" s="102" t="s">
        <v>167</v>
      </c>
      <c r="X1861" s="102" t="s">
        <v>168</v>
      </c>
      <c r="Y1861" s="103" t="s">
        <v>169</v>
      </c>
      <c r="Z1861" s="103" t="s">
        <v>170</v>
      </c>
      <c r="AA1861" s="103" t="s">
        <v>47</v>
      </c>
      <c r="AB1861" s="103" t="s">
        <v>171</v>
      </c>
      <c r="AC1861" s="104" t="s">
        <v>172</v>
      </c>
    </row>
    <row r="1862" spans="1:29" ht="25.5" customHeight="1" x14ac:dyDescent="0.35">
      <c r="A1862" s="188"/>
      <c r="B1862" s="190"/>
      <c r="C1862" s="99" t="str">
        <f>IF(B1862="","",IF(NOT(ISNUMBER(B1862)),"DATA_PC invalida",IF(AND(ISNUMBER(parametros!$C$2),ISNUMBER(parametros!$D$2),B1862&gt;=parametros!$C$2,B1862&lt;=parametros!$D$2),"C0",IF(AND(ISNUMBER(parametros!$C$3),ISNUMBER(parametros!$D$3),B1862&gt;=parametros!$C$3,B1862&lt;=parametros!$D$3),"C1",IF(AND(ISNUMBER(parametros!$C$4),ISNUMBER(parametros!$D$4),B1862&gt;=parametros!$C$4,B1862&lt;=parametros!$D$4),"C2",IF(AND(ISNUMBER(parametros!$C$5),ISNUMBER(parametros!$D$5),B1862&gt;=parametros!$C$5,B1862&lt;=parametros!$D$5),"C3",IF(AND(ISNUMBER(parametros!$C$6),ISNUMBER(parametros!$D$6),B1862&gt;=parametros!$C$6,B1862&lt;=parametros!$D$6),"C4","Fora dos ciclos")))))))</f>
        <v/>
      </c>
      <c r="D1862" s="100"/>
      <c r="E1862" s="78" t="str">
        <f>IF(C1862="","",IFERROR(VLOOKUP(C1862,parametros!$A$11:$E$15,5,0),""))</f>
        <v/>
      </c>
      <c r="F1862" s="79" t="str">
        <f t="shared" si="147"/>
        <v/>
      </c>
      <c r="G1862" s="101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8"/>
      <c r="U1862" s="218" t="str">
        <f t="shared" si="151"/>
        <v/>
      </c>
      <c r="V1862" s="216" t="s">
        <v>47</v>
      </c>
      <c r="W1862" s="102" t="s">
        <v>167</v>
      </c>
      <c r="X1862" s="102" t="s">
        <v>168</v>
      </c>
      <c r="Y1862" s="103" t="s">
        <v>169</v>
      </c>
      <c r="Z1862" s="103" t="s">
        <v>170</v>
      </c>
      <c r="AA1862" s="103" t="s">
        <v>47</v>
      </c>
      <c r="AB1862" s="103" t="s">
        <v>171</v>
      </c>
      <c r="AC1862" s="104" t="s">
        <v>172</v>
      </c>
    </row>
    <row r="1863" spans="1:29" ht="25.5" customHeight="1" x14ac:dyDescent="0.35">
      <c r="A1863" s="188"/>
      <c r="B1863" s="190"/>
      <c r="C1863" s="99" t="str">
        <f>IF(B1863="","",IF(NOT(ISNUMBER(B1863)),"DATA_PC invalida",IF(AND(ISNUMBER(parametros!$C$2),ISNUMBER(parametros!$D$2),B1863&gt;=parametros!$C$2,B1863&lt;=parametros!$D$2),"C0",IF(AND(ISNUMBER(parametros!$C$3),ISNUMBER(parametros!$D$3),B1863&gt;=parametros!$C$3,B1863&lt;=parametros!$D$3),"C1",IF(AND(ISNUMBER(parametros!$C$4),ISNUMBER(parametros!$D$4),B1863&gt;=parametros!$C$4,B1863&lt;=parametros!$D$4),"C2",IF(AND(ISNUMBER(parametros!$C$5),ISNUMBER(parametros!$D$5),B1863&gt;=parametros!$C$5,B1863&lt;=parametros!$D$5),"C3",IF(AND(ISNUMBER(parametros!$C$6),ISNUMBER(parametros!$D$6),B1863&gt;=parametros!$C$6,B1863&lt;=parametros!$D$6),"C4","Fora dos ciclos")))))))</f>
        <v/>
      </c>
      <c r="D1863" s="100"/>
      <c r="E1863" s="78" t="str">
        <f>IF(C1863="","",IFERROR(VLOOKUP(C1863,parametros!$A$11:$E$15,5,0),""))</f>
        <v/>
      </c>
      <c r="F1863" s="79" t="str">
        <f t="shared" si="147"/>
        <v/>
      </c>
      <c r="G1863" s="101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8"/>
      <c r="U1863" s="218" t="str">
        <f t="shared" si="151"/>
        <v/>
      </c>
      <c r="V1863" s="216" t="s">
        <v>47</v>
      </c>
      <c r="W1863" s="102" t="s">
        <v>167</v>
      </c>
      <c r="X1863" s="102" t="s">
        <v>168</v>
      </c>
      <c r="Y1863" s="103" t="s">
        <v>169</v>
      </c>
      <c r="Z1863" s="103" t="s">
        <v>170</v>
      </c>
      <c r="AA1863" s="103" t="s">
        <v>47</v>
      </c>
      <c r="AB1863" s="103" t="s">
        <v>171</v>
      </c>
      <c r="AC1863" s="104" t="s">
        <v>172</v>
      </c>
    </row>
    <row r="1864" spans="1:29" ht="25.5" customHeight="1" x14ac:dyDescent="0.35">
      <c r="A1864" s="188"/>
      <c r="B1864" s="190"/>
      <c r="C1864" s="99" t="str">
        <f>IF(B1864="","",IF(NOT(ISNUMBER(B1864)),"DATA_PC invalida",IF(AND(ISNUMBER(parametros!$C$2),ISNUMBER(parametros!$D$2),B1864&gt;=parametros!$C$2,B1864&lt;=parametros!$D$2),"C0",IF(AND(ISNUMBER(parametros!$C$3),ISNUMBER(parametros!$D$3),B1864&gt;=parametros!$C$3,B1864&lt;=parametros!$D$3),"C1",IF(AND(ISNUMBER(parametros!$C$4),ISNUMBER(parametros!$D$4),B1864&gt;=parametros!$C$4,B1864&lt;=parametros!$D$4),"C2",IF(AND(ISNUMBER(parametros!$C$5),ISNUMBER(parametros!$D$5),B1864&gt;=parametros!$C$5,B1864&lt;=parametros!$D$5),"C3",IF(AND(ISNUMBER(parametros!$C$6),ISNUMBER(parametros!$D$6),B1864&gt;=parametros!$C$6,B1864&lt;=parametros!$D$6),"C4","Fora dos ciclos")))))))</f>
        <v/>
      </c>
      <c r="D1864" s="100"/>
      <c r="E1864" s="78" t="str">
        <f>IF(C1864="","",IFERROR(VLOOKUP(C1864,parametros!$A$11:$E$15,5,0),""))</f>
        <v/>
      </c>
      <c r="F1864" s="79" t="str">
        <f t="shared" si="147"/>
        <v/>
      </c>
      <c r="G1864" s="101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8"/>
      <c r="U1864" s="218" t="str">
        <f t="shared" si="151"/>
        <v/>
      </c>
      <c r="V1864" s="216" t="s">
        <v>47</v>
      </c>
      <c r="W1864" s="102" t="s">
        <v>167</v>
      </c>
      <c r="X1864" s="102" t="s">
        <v>168</v>
      </c>
      <c r="Y1864" s="103" t="s">
        <v>169</v>
      </c>
      <c r="Z1864" s="103" t="s">
        <v>170</v>
      </c>
      <c r="AA1864" s="103" t="s">
        <v>47</v>
      </c>
      <c r="AB1864" s="103" t="s">
        <v>171</v>
      </c>
      <c r="AC1864" s="104" t="s">
        <v>172</v>
      </c>
    </row>
    <row r="1865" spans="1:29" ht="25.5" customHeight="1" x14ac:dyDescent="0.35">
      <c r="A1865" s="188"/>
      <c r="B1865" s="190"/>
      <c r="C1865" s="99" t="str">
        <f>IF(B1865="","",IF(NOT(ISNUMBER(B1865)),"DATA_PC invalida",IF(AND(ISNUMBER(parametros!$C$2),ISNUMBER(parametros!$D$2),B1865&gt;=parametros!$C$2,B1865&lt;=parametros!$D$2),"C0",IF(AND(ISNUMBER(parametros!$C$3),ISNUMBER(parametros!$D$3),B1865&gt;=parametros!$C$3,B1865&lt;=parametros!$D$3),"C1",IF(AND(ISNUMBER(parametros!$C$4),ISNUMBER(parametros!$D$4),B1865&gt;=parametros!$C$4,B1865&lt;=parametros!$D$4),"C2",IF(AND(ISNUMBER(parametros!$C$5),ISNUMBER(parametros!$D$5),B1865&gt;=parametros!$C$5,B1865&lt;=parametros!$D$5),"C3",IF(AND(ISNUMBER(parametros!$C$6),ISNUMBER(parametros!$D$6),B1865&gt;=parametros!$C$6,B1865&lt;=parametros!$D$6),"C4","Fora dos ciclos")))))))</f>
        <v/>
      </c>
      <c r="D1865" s="100"/>
      <c r="E1865" s="78" t="str">
        <f>IF(C1865="","",IFERROR(VLOOKUP(C1865,parametros!$A$11:$E$15,5,0),""))</f>
        <v/>
      </c>
      <c r="F1865" s="79" t="str">
        <f t="shared" si="147"/>
        <v/>
      </c>
      <c r="G1865" s="101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8"/>
      <c r="U1865" s="218" t="str">
        <f t="shared" si="151"/>
        <v/>
      </c>
      <c r="V1865" s="216" t="s">
        <v>47</v>
      </c>
      <c r="W1865" s="102" t="s">
        <v>167</v>
      </c>
      <c r="X1865" s="102" t="s">
        <v>168</v>
      </c>
      <c r="Y1865" s="103" t="s">
        <v>169</v>
      </c>
      <c r="Z1865" s="103" t="s">
        <v>170</v>
      </c>
      <c r="AA1865" s="103" t="s">
        <v>47</v>
      </c>
      <c r="AB1865" s="103" t="s">
        <v>171</v>
      </c>
      <c r="AC1865" s="104" t="s">
        <v>172</v>
      </c>
    </row>
    <row r="1866" spans="1:29" ht="25.5" customHeight="1" x14ac:dyDescent="0.35">
      <c r="A1866" s="188"/>
      <c r="B1866" s="190"/>
      <c r="C1866" s="99" t="str">
        <f>IF(B1866="","",IF(NOT(ISNUMBER(B1866)),"DATA_PC invalida",IF(AND(ISNUMBER(parametros!$C$2),ISNUMBER(parametros!$D$2),B1866&gt;=parametros!$C$2,B1866&lt;=parametros!$D$2),"C0",IF(AND(ISNUMBER(parametros!$C$3),ISNUMBER(parametros!$D$3),B1866&gt;=parametros!$C$3,B1866&lt;=parametros!$D$3),"C1",IF(AND(ISNUMBER(parametros!$C$4),ISNUMBER(parametros!$D$4),B1866&gt;=parametros!$C$4,B1866&lt;=parametros!$D$4),"C2",IF(AND(ISNUMBER(parametros!$C$5),ISNUMBER(parametros!$D$5),B1866&gt;=parametros!$C$5,B1866&lt;=parametros!$D$5),"C3",IF(AND(ISNUMBER(parametros!$C$6),ISNUMBER(parametros!$D$6),B1866&gt;=parametros!$C$6,B1866&lt;=parametros!$D$6),"C4","Fora dos ciclos")))))))</f>
        <v/>
      </c>
      <c r="D1866" s="100"/>
      <c r="E1866" s="78" t="str">
        <f>IF(C1866="","",IFERROR(VLOOKUP(C1866,parametros!$A$11:$E$15,5,0),""))</f>
        <v/>
      </c>
      <c r="F1866" s="79" t="str">
        <f t="shared" si="147"/>
        <v/>
      </c>
      <c r="G1866" s="101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8"/>
      <c r="U1866" s="218" t="str">
        <f t="shared" si="151"/>
        <v/>
      </c>
      <c r="V1866" s="216" t="s">
        <v>47</v>
      </c>
      <c r="W1866" s="102" t="s">
        <v>167</v>
      </c>
      <c r="X1866" s="102" t="s">
        <v>168</v>
      </c>
      <c r="Y1866" s="103" t="s">
        <v>169</v>
      </c>
      <c r="Z1866" s="103" t="s">
        <v>170</v>
      </c>
      <c r="AA1866" s="103" t="s">
        <v>47</v>
      </c>
      <c r="AB1866" s="103" t="s">
        <v>171</v>
      </c>
      <c r="AC1866" s="104" t="s">
        <v>172</v>
      </c>
    </row>
    <row r="1867" spans="1:29" ht="25.5" customHeight="1" x14ac:dyDescent="0.35">
      <c r="A1867" s="188"/>
      <c r="B1867" s="190"/>
      <c r="C1867" s="99" t="str">
        <f>IF(B1867="","",IF(NOT(ISNUMBER(B1867)),"DATA_PC invalida",IF(AND(ISNUMBER(parametros!$C$2),ISNUMBER(parametros!$D$2),B1867&gt;=parametros!$C$2,B1867&lt;=parametros!$D$2),"C0",IF(AND(ISNUMBER(parametros!$C$3),ISNUMBER(parametros!$D$3),B1867&gt;=parametros!$C$3,B1867&lt;=parametros!$D$3),"C1",IF(AND(ISNUMBER(parametros!$C$4),ISNUMBER(parametros!$D$4),B1867&gt;=parametros!$C$4,B1867&lt;=parametros!$D$4),"C2",IF(AND(ISNUMBER(parametros!$C$5),ISNUMBER(parametros!$D$5),B1867&gt;=parametros!$C$5,B1867&lt;=parametros!$D$5),"C3",IF(AND(ISNUMBER(parametros!$C$6),ISNUMBER(parametros!$D$6),B1867&gt;=parametros!$C$6,B1867&lt;=parametros!$D$6),"C4","Fora dos ciclos")))))))</f>
        <v/>
      </c>
      <c r="D1867" s="100"/>
      <c r="E1867" s="78" t="str">
        <f>IF(C1867="","",IFERROR(VLOOKUP(C1867,parametros!$A$11:$E$15,5,0),""))</f>
        <v/>
      </c>
      <c r="F1867" s="79" t="str">
        <f t="shared" si="147"/>
        <v/>
      </c>
      <c r="G1867" s="101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8"/>
      <c r="U1867" s="218" t="str">
        <f t="shared" si="151"/>
        <v/>
      </c>
      <c r="V1867" s="216" t="s">
        <v>47</v>
      </c>
      <c r="W1867" s="102" t="s">
        <v>167</v>
      </c>
      <c r="X1867" s="102" t="s">
        <v>168</v>
      </c>
      <c r="Y1867" s="103" t="s">
        <v>169</v>
      </c>
      <c r="Z1867" s="103" t="s">
        <v>170</v>
      </c>
      <c r="AA1867" s="103" t="s">
        <v>47</v>
      </c>
      <c r="AB1867" s="103" t="s">
        <v>171</v>
      </c>
      <c r="AC1867" s="104" t="s">
        <v>172</v>
      </c>
    </row>
    <row r="1868" spans="1:29" ht="25.5" customHeight="1" x14ac:dyDescent="0.35">
      <c r="A1868" s="188"/>
      <c r="B1868" s="190"/>
      <c r="C1868" s="99" t="str">
        <f>IF(B1868="","",IF(NOT(ISNUMBER(B1868)),"DATA_PC invalida",IF(AND(ISNUMBER(parametros!$C$2),ISNUMBER(parametros!$D$2),B1868&gt;=parametros!$C$2,B1868&lt;=parametros!$D$2),"C0",IF(AND(ISNUMBER(parametros!$C$3),ISNUMBER(parametros!$D$3),B1868&gt;=parametros!$C$3,B1868&lt;=parametros!$D$3),"C1",IF(AND(ISNUMBER(parametros!$C$4),ISNUMBER(parametros!$D$4),B1868&gt;=parametros!$C$4,B1868&lt;=parametros!$D$4),"C2",IF(AND(ISNUMBER(parametros!$C$5),ISNUMBER(parametros!$D$5),B1868&gt;=parametros!$C$5,B1868&lt;=parametros!$D$5),"C3",IF(AND(ISNUMBER(parametros!$C$6),ISNUMBER(parametros!$D$6),B1868&gt;=parametros!$C$6,B1868&lt;=parametros!$D$6),"C4","Fora dos ciclos")))))))</f>
        <v/>
      </c>
      <c r="D1868" s="100"/>
      <c r="E1868" s="78" t="str">
        <f>IF(C1868="","",IFERROR(VLOOKUP(C1868,parametros!$A$11:$E$15,5,0),""))</f>
        <v/>
      </c>
      <c r="F1868" s="79" t="str">
        <f t="shared" si="147"/>
        <v/>
      </c>
      <c r="G1868" s="101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8"/>
      <c r="U1868" s="218" t="str">
        <f t="shared" si="151"/>
        <v/>
      </c>
      <c r="V1868" s="216" t="s">
        <v>47</v>
      </c>
      <c r="W1868" s="102" t="s">
        <v>167</v>
      </c>
      <c r="X1868" s="102" t="s">
        <v>168</v>
      </c>
      <c r="Y1868" s="103" t="s">
        <v>169</v>
      </c>
      <c r="Z1868" s="103" t="s">
        <v>170</v>
      </c>
      <c r="AA1868" s="103" t="s">
        <v>47</v>
      </c>
      <c r="AB1868" s="103" t="s">
        <v>171</v>
      </c>
      <c r="AC1868" s="104" t="s">
        <v>172</v>
      </c>
    </row>
    <row r="1869" spans="1:29" ht="25.5" customHeight="1" x14ac:dyDescent="0.35">
      <c r="A1869" s="188"/>
      <c r="B1869" s="190"/>
      <c r="C1869" s="99" t="str">
        <f>IF(B1869="","",IF(NOT(ISNUMBER(B1869)),"DATA_PC invalida",IF(AND(ISNUMBER(parametros!$C$2),ISNUMBER(parametros!$D$2),B1869&gt;=parametros!$C$2,B1869&lt;=parametros!$D$2),"C0",IF(AND(ISNUMBER(parametros!$C$3),ISNUMBER(parametros!$D$3),B1869&gt;=parametros!$C$3,B1869&lt;=parametros!$D$3),"C1",IF(AND(ISNUMBER(parametros!$C$4),ISNUMBER(parametros!$D$4),B1869&gt;=parametros!$C$4,B1869&lt;=parametros!$D$4),"C2",IF(AND(ISNUMBER(parametros!$C$5),ISNUMBER(parametros!$D$5),B1869&gt;=parametros!$C$5,B1869&lt;=parametros!$D$5),"C3",IF(AND(ISNUMBER(parametros!$C$6),ISNUMBER(parametros!$D$6),B1869&gt;=parametros!$C$6,B1869&lt;=parametros!$D$6),"C4","Fora dos ciclos")))))))</f>
        <v/>
      </c>
      <c r="D1869" s="100"/>
      <c r="E1869" s="78" t="str">
        <f>IF(C1869="","",IFERROR(VLOOKUP(C1869,parametros!$A$11:$E$15,5,0),""))</f>
        <v/>
      </c>
      <c r="F1869" s="79" t="str">
        <f t="shared" si="147"/>
        <v/>
      </c>
      <c r="G1869" s="101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8"/>
      <c r="U1869" s="218" t="str">
        <f t="shared" si="151"/>
        <v/>
      </c>
      <c r="V1869" s="216" t="s">
        <v>47</v>
      </c>
      <c r="W1869" s="102" t="s">
        <v>167</v>
      </c>
      <c r="X1869" s="102" t="s">
        <v>168</v>
      </c>
      <c r="Y1869" s="103" t="s">
        <v>169</v>
      </c>
      <c r="Z1869" s="103" t="s">
        <v>170</v>
      </c>
      <c r="AA1869" s="103" t="s">
        <v>47</v>
      </c>
      <c r="AB1869" s="103" t="s">
        <v>171</v>
      </c>
      <c r="AC1869" s="104" t="s">
        <v>172</v>
      </c>
    </row>
    <row r="1870" spans="1:29" ht="25.5" customHeight="1" x14ac:dyDescent="0.35">
      <c r="A1870" s="188"/>
      <c r="B1870" s="190"/>
      <c r="C1870" s="99" t="str">
        <f>IF(B1870="","",IF(NOT(ISNUMBER(B1870)),"DATA_PC invalida",IF(AND(ISNUMBER(parametros!$C$2),ISNUMBER(parametros!$D$2),B1870&gt;=parametros!$C$2,B1870&lt;=parametros!$D$2),"C0",IF(AND(ISNUMBER(parametros!$C$3),ISNUMBER(parametros!$D$3),B1870&gt;=parametros!$C$3,B1870&lt;=parametros!$D$3),"C1",IF(AND(ISNUMBER(parametros!$C$4),ISNUMBER(parametros!$D$4),B1870&gt;=parametros!$C$4,B1870&lt;=parametros!$D$4),"C2",IF(AND(ISNUMBER(parametros!$C$5),ISNUMBER(parametros!$D$5),B1870&gt;=parametros!$C$5,B1870&lt;=parametros!$D$5),"C3",IF(AND(ISNUMBER(parametros!$C$6),ISNUMBER(parametros!$D$6),B1870&gt;=parametros!$C$6,B1870&lt;=parametros!$D$6),"C4","Fora dos ciclos")))))))</f>
        <v/>
      </c>
      <c r="D1870" s="100"/>
      <c r="E1870" s="78" t="str">
        <f>IF(C1870="","",IFERROR(VLOOKUP(C1870,parametros!$A$11:$E$15,5,0),""))</f>
        <v/>
      </c>
      <c r="F1870" s="79" t="str">
        <f t="shared" si="147"/>
        <v/>
      </c>
      <c r="G1870" s="101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8"/>
      <c r="U1870" s="218" t="str">
        <f t="shared" si="151"/>
        <v/>
      </c>
      <c r="V1870" s="216" t="s">
        <v>47</v>
      </c>
      <c r="W1870" s="102" t="s">
        <v>167</v>
      </c>
      <c r="X1870" s="102" t="s">
        <v>168</v>
      </c>
      <c r="Y1870" s="103" t="s">
        <v>169</v>
      </c>
      <c r="Z1870" s="103" t="s">
        <v>170</v>
      </c>
      <c r="AA1870" s="103" t="s">
        <v>47</v>
      </c>
      <c r="AB1870" s="103" t="s">
        <v>171</v>
      </c>
      <c r="AC1870" s="104" t="s">
        <v>172</v>
      </c>
    </row>
    <row r="1871" spans="1:29" ht="25.5" customHeight="1" x14ac:dyDescent="0.35">
      <c r="A1871" s="188"/>
      <c r="B1871" s="190"/>
      <c r="C1871" s="99" t="str">
        <f>IF(B1871="","",IF(NOT(ISNUMBER(B1871)),"DATA_PC invalida",IF(AND(ISNUMBER(parametros!$C$2),ISNUMBER(parametros!$D$2),B1871&gt;=parametros!$C$2,B1871&lt;=parametros!$D$2),"C0",IF(AND(ISNUMBER(parametros!$C$3),ISNUMBER(parametros!$D$3),B1871&gt;=parametros!$C$3,B1871&lt;=parametros!$D$3),"C1",IF(AND(ISNUMBER(parametros!$C$4),ISNUMBER(parametros!$D$4),B1871&gt;=parametros!$C$4,B1871&lt;=parametros!$D$4),"C2",IF(AND(ISNUMBER(parametros!$C$5),ISNUMBER(parametros!$D$5),B1871&gt;=parametros!$C$5,B1871&lt;=parametros!$D$5),"C3",IF(AND(ISNUMBER(parametros!$C$6),ISNUMBER(parametros!$D$6),B1871&gt;=parametros!$C$6,B1871&lt;=parametros!$D$6),"C4","Fora dos ciclos")))))))</f>
        <v/>
      </c>
      <c r="D1871" s="100"/>
      <c r="E1871" s="78" t="str">
        <f>IF(C1871="","",IFERROR(VLOOKUP(C1871,parametros!$A$11:$E$15,5,0),""))</f>
        <v/>
      </c>
      <c r="F1871" s="79" t="str">
        <f t="shared" si="147"/>
        <v/>
      </c>
      <c r="G1871" s="101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8"/>
      <c r="U1871" s="218" t="str">
        <f t="shared" si="151"/>
        <v/>
      </c>
      <c r="V1871" s="216" t="s">
        <v>47</v>
      </c>
      <c r="W1871" s="102" t="s">
        <v>167</v>
      </c>
      <c r="X1871" s="102" t="s">
        <v>168</v>
      </c>
      <c r="Y1871" s="103" t="s">
        <v>169</v>
      </c>
      <c r="Z1871" s="103" t="s">
        <v>170</v>
      </c>
      <c r="AA1871" s="103" t="s">
        <v>47</v>
      </c>
      <c r="AB1871" s="103" t="s">
        <v>171</v>
      </c>
      <c r="AC1871" s="104" t="s">
        <v>172</v>
      </c>
    </row>
    <row r="1872" spans="1:29" ht="25.5" customHeight="1" x14ac:dyDescent="0.35">
      <c r="A1872" s="188"/>
      <c r="B1872" s="190"/>
      <c r="C1872" s="99" t="str">
        <f>IF(B1872="","",IF(NOT(ISNUMBER(B1872)),"DATA_PC invalida",IF(AND(ISNUMBER(parametros!$C$2),ISNUMBER(parametros!$D$2),B1872&gt;=parametros!$C$2,B1872&lt;=parametros!$D$2),"C0",IF(AND(ISNUMBER(parametros!$C$3),ISNUMBER(parametros!$D$3),B1872&gt;=parametros!$C$3,B1872&lt;=parametros!$D$3),"C1",IF(AND(ISNUMBER(parametros!$C$4),ISNUMBER(parametros!$D$4),B1872&gt;=parametros!$C$4,B1872&lt;=parametros!$D$4),"C2",IF(AND(ISNUMBER(parametros!$C$5),ISNUMBER(parametros!$D$5),B1872&gt;=parametros!$C$5,B1872&lt;=parametros!$D$5),"C3",IF(AND(ISNUMBER(parametros!$C$6),ISNUMBER(parametros!$D$6),B1872&gt;=parametros!$C$6,B1872&lt;=parametros!$D$6),"C4","Fora dos ciclos")))))))</f>
        <v/>
      </c>
      <c r="D1872" s="100"/>
      <c r="E1872" s="78" t="str">
        <f>IF(C1872="","",IFERROR(VLOOKUP(C1872,parametros!$A$11:$E$15,5,0),""))</f>
        <v/>
      </c>
      <c r="F1872" s="79" t="str">
        <f t="shared" si="147"/>
        <v/>
      </c>
      <c r="G1872" s="101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8"/>
      <c r="U1872" s="218" t="str">
        <f t="shared" si="151"/>
        <v/>
      </c>
      <c r="V1872" s="216" t="s">
        <v>47</v>
      </c>
      <c r="W1872" s="102" t="s">
        <v>167</v>
      </c>
      <c r="X1872" s="102" t="s">
        <v>168</v>
      </c>
      <c r="Y1872" s="103" t="s">
        <v>169</v>
      </c>
      <c r="Z1872" s="103" t="s">
        <v>170</v>
      </c>
      <c r="AA1872" s="103" t="s">
        <v>47</v>
      </c>
      <c r="AB1872" s="103" t="s">
        <v>171</v>
      </c>
      <c r="AC1872" s="104" t="s">
        <v>172</v>
      </c>
    </row>
    <row r="1873" spans="1:29" ht="25.5" customHeight="1" x14ac:dyDescent="0.35">
      <c r="A1873" s="188"/>
      <c r="B1873" s="190"/>
      <c r="C1873" s="99" t="str">
        <f>IF(B1873="","",IF(NOT(ISNUMBER(B1873)),"DATA_PC invalida",IF(AND(ISNUMBER(parametros!$C$2),ISNUMBER(parametros!$D$2),B1873&gt;=parametros!$C$2,B1873&lt;=parametros!$D$2),"C0",IF(AND(ISNUMBER(parametros!$C$3),ISNUMBER(parametros!$D$3),B1873&gt;=parametros!$C$3,B1873&lt;=parametros!$D$3),"C1",IF(AND(ISNUMBER(parametros!$C$4),ISNUMBER(parametros!$D$4),B1873&gt;=parametros!$C$4,B1873&lt;=parametros!$D$4),"C2",IF(AND(ISNUMBER(parametros!$C$5),ISNUMBER(parametros!$D$5),B1873&gt;=parametros!$C$5,B1873&lt;=parametros!$D$5),"C3",IF(AND(ISNUMBER(parametros!$C$6),ISNUMBER(parametros!$D$6),B1873&gt;=parametros!$C$6,B1873&lt;=parametros!$D$6),"C4","Fora dos ciclos")))))))</f>
        <v/>
      </c>
      <c r="D1873" s="100"/>
      <c r="E1873" s="78" t="str">
        <f>IF(C1873="","",IFERROR(VLOOKUP(C1873,parametros!$A$11:$E$15,5,0),""))</f>
        <v/>
      </c>
      <c r="F1873" s="79" t="str">
        <f t="shared" si="147"/>
        <v/>
      </c>
      <c r="G1873" s="101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8"/>
      <c r="U1873" s="218" t="str">
        <f t="shared" si="151"/>
        <v/>
      </c>
      <c r="V1873" s="216" t="s">
        <v>47</v>
      </c>
      <c r="W1873" s="102" t="s">
        <v>167</v>
      </c>
      <c r="X1873" s="102" t="s">
        <v>168</v>
      </c>
      <c r="Y1873" s="103" t="s">
        <v>169</v>
      </c>
      <c r="Z1873" s="103" t="s">
        <v>170</v>
      </c>
      <c r="AA1873" s="103" t="s">
        <v>47</v>
      </c>
      <c r="AB1873" s="103" t="s">
        <v>171</v>
      </c>
      <c r="AC1873" s="104" t="s">
        <v>172</v>
      </c>
    </row>
    <row r="1874" spans="1:29" ht="25.5" customHeight="1" x14ac:dyDescent="0.35">
      <c r="A1874" s="188"/>
      <c r="B1874" s="190"/>
      <c r="C1874" s="99" t="str">
        <f>IF(B1874="","",IF(NOT(ISNUMBER(B1874)),"DATA_PC invalida",IF(AND(ISNUMBER(parametros!$C$2),ISNUMBER(parametros!$D$2),B1874&gt;=parametros!$C$2,B1874&lt;=parametros!$D$2),"C0",IF(AND(ISNUMBER(parametros!$C$3),ISNUMBER(parametros!$D$3),B1874&gt;=parametros!$C$3,B1874&lt;=parametros!$D$3),"C1",IF(AND(ISNUMBER(parametros!$C$4),ISNUMBER(parametros!$D$4),B1874&gt;=parametros!$C$4,B1874&lt;=parametros!$D$4),"C2",IF(AND(ISNUMBER(parametros!$C$5),ISNUMBER(parametros!$D$5),B1874&gt;=parametros!$C$5,B1874&lt;=parametros!$D$5),"C3",IF(AND(ISNUMBER(parametros!$C$6),ISNUMBER(parametros!$D$6),B1874&gt;=parametros!$C$6,B1874&lt;=parametros!$D$6),"C4","Fora dos ciclos")))))))</f>
        <v/>
      </c>
      <c r="D1874" s="100"/>
      <c r="E1874" s="78" t="str">
        <f>IF(C1874="","",IFERROR(VLOOKUP(C1874,parametros!$A$11:$E$15,5,0),""))</f>
        <v/>
      </c>
      <c r="F1874" s="79" t="str">
        <f t="shared" si="147"/>
        <v/>
      </c>
      <c r="G1874" s="101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8"/>
      <c r="U1874" s="218" t="str">
        <f t="shared" si="151"/>
        <v/>
      </c>
      <c r="V1874" s="216" t="s">
        <v>47</v>
      </c>
      <c r="W1874" s="102" t="s">
        <v>167</v>
      </c>
      <c r="X1874" s="102" t="s">
        <v>168</v>
      </c>
      <c r="Y1874" s="103" t="s">
        <v>169</v>
      </c>
      <c r="Z1874" s="103" t="s">
        <v>170</v>
      </c>
      <c r="AA1874" s="103" t="s">
        <v>47</v>
      </c>
      <c r="AB1874" s="103" t="s">
        <v>171</v>
      </c>
      <c r="AC1874" s="104" t="s">
        <v>172</v>
      </c>
    </row>
    <row r="1875" spans="1:29" ht="25.5" customHeight="1" x14ac:dyDescent="0.35">
      <c r="A1875" s="188"/>
      <c r="B1875" s="190"/>
      <c r="C1875" s="99" t="str">
        <f>IF(B1875="","",IF(NOT(ISNUMBER(B1875)),"DATA_PC invalida",IF(AND(ISNUMBER(parametros!$C$2),ISNUMBER(parametros!$D$2),B1875&gt;=parametros!$C$2,B1875&lt;=parametros!$D$2),"C0",IF(AND(ISNUMBER(parametros!$C$3),ISNUMBER(parametros!$D$3),B1875&gt;=parametros!$C$3,B1875&lt;=parametros!$D$3),"C1",IF(AND(ISNUMBER(parametros!$C$4),ISNUMBER(parametros!$D$4),B1875&gt;=parametros!$C$4,B1875&lt;=parametros!$D$4),"C2",IF(AND(ISNUMBER(parametros!$C$5),ISNUMBER(parametros!$D$5),B1875&gt;=parametros!$C$5,B1875&lt;=parametros!$D$5),"C3",IF(AND(ISNUMBER(parametros!$C$6),ISNUMBER(parametros!$D$6),B1875&gt;=parametros!$C$6,B1875&lt;=parametros!$D$6),"C4","Fora dos ciclos")))))))</f>
        <v/>
      </c>
      <c r="D1875" s="100"/>
      <c r="E1875" s="78" t="str">
        <f>IF(C1875="","",IFERROR(VLOOKUP(C1875,parametros!$A$11:$E$15,5,0),""))</f>
        <v/>
      </c>
      <c r="F1875" s="79" t="str">
        <f t="shared" si="147"/>
        <v/>
      </c>
      <c r="G1875" s="101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8"/>
      <c r="U1875" s="218" t="str">
        <f t="shared" si="151"/>
        <v/>
      </c>
      <c r="V1875" s="216" t="s">
        <v>47</v>
      </c>
      <c r="W1875" s="102" t="s">
        <v>167</v>
      </c>
      <c r="X1875" s="102" t="s">
        <v>168</v>
      </c>
      <c r="Y1875" s="103" t="s">
        <v>169</v>
      </c>
      <c r="Z1875" s="103" t="s">
        <v>170</v>
      </c>
      <c r="AA1875" s="103" t="s">
        <v>47</v>
      </c>
      <c r="AB1875" s="103" t="s">
        <v>171</v>
      </c>
      <c r="AC1875" s="104" t="s">
        <v>172</v>
      </c>
    </row>
    <row r="1876" spans="1:29" ht="25.5" customHeight="1" x14ac:dyDescent="0.35">
      <c r="A1876" s="188"/>
      <c r="B1876" s="190"/>
      <c r="C1876" s="99" t="str">
        <f>IF(B1876="","",IF(NOT(ISNUMBER(B1876)),"DATA_PC invalida",IF(AND(ISNUMBER(parametros!$C$2),ISNUMBER(parametros!$D$2),B1876&gt;=parametros!$C$2,B1876&lt;=parametros!$D$2),"C0",IF(AND(ISNUMBER(parametros!$C$3),ISNUMBER(parametros!$D$3),B1876&gt;=parametros!$C$3,B1876&lt;=parametros!$D$3),"C1",IF(AND(ISNUMBER(parametros!$C$4),ISNUMBER(parametros!$D$4),B1876&gt;=parametros!$C$4,B1876&lt;=parametros!$D$4),"C2",IF(AND(ISNUMBER(parametros!$C$5),ISNUMBER(parametros!$D$5),B1876&gt;=parametros!$C$5,B1876&lt;=parametros!$D$5),"C3",IF(AND(ISNUMBER(parametros!$C$6),ISNUMBER(parametros!$D$6),B1876&gt;=parametros!$C$6,B1876&lt;=parametros!$D$6),"C4","Fora dos ciclos")))))))</f>
        <v/>
      </c>
      <c r="D1876" s="100"/>
      <c r="E1876" s="78" t="str">
        <f>IF(C1876="","",IFERROR(VLOOKUP(C1876,parametros!$A$11:$E$15,5,0),""))</f>
        <v/>
      </c>
      <c r="F1876" s="79" t="str">
        <f t="shared" si="147"/>
        <v/>
      </c>
      <c r="G1876" s="101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8"/>
      <c r="U1876" s="218" t="str">
        <f t="shared" si="151"/>
        <v/>
      </c>
      <c r="V1876" s="216" t="s">
        <v>47</v>
      </c>
      <c r="W1876" s="102" t="s">
        <v>167</v>
      </c>
      <c r="X1876" s="102" t="s">
        <v>168</v>
      </c>
      <c r="Y1876" s="103" t="s">
        <v>169</v>
      </c>
      <c r="Z1876" s="103" t="s">
        <v>170</v>
      </c>
      <c r="AA1876" s="103" t="s">
        <v>47</v>
      </c>
      <c r="AB1876" s="103" t="s">
        <v>171</v>
      </c>
      <c r="AC1876" s="104" t="s">
        <v>172</v>
      </c>
    </row>
    <row r="1877" spans="1:29" ht="25.5" customHeight="1" x14ac:dyDescent="0.35">
      <c r="A1877" s="188"/>
      <c r="B1877" s="190"/>
      <c r="C1877" s="99" t="str">
        <f>IF(B1877="","",IF(NOT(ISNUMBER(B1877)),"DATA_PC invalida",IF(AND(ISNUMBER(parametros!$C$2),ISNUMBER(parametros!$D$2),B1877&gt;=parametros!$C$2,B1877&lt;=parametros!$D$2),"C0",IF(AND(ISNUMBER(parametros!$C$3),ISNUMBER(parametros!$D$3),B1877&gt;=parametros!$C$3,B1877&lt;=parametros!$D$3),"C1",IF(AND(ISNUMBER(parametros!$C$4),ISNUMBER(parametros!$D$4),B1877&gt;=parametros!$C$4,B1877&lt;=parametros!$D$4),"C2",IF(AND(ISNUMBER(parametros!$C$5),ISNUMBER(parametros!$D$5),B1877&gt;=parametros!$C$5,B1877&lt;=parametros!$D$5),"C3",IF(AND(ISNUMBER(parametros!$C$6),ISNUMBER(parametros!$D$6),B1877&gt;=parametros!$C$6,B1877&lt;=parametros!$D$6),"C4","Fora dos ciclos")))))))</f>
        <v/>
      </c>
      <c r="D1877" s="100"/>
      <c r="E1877" s="78" t="str">
        <f>IF(C1877="","",IFERROR(VLOOKUP(C1877,parametros!$A$11:$E$15,5,0),""))</f>
        <v/>
      </c>
      <c r="F1877" s="79" t="str">
        <f t="shared" si="147"/>
        <v/>
      </c>
      <c r="G1877" s="101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8"/>
      <c r="U1877" s="218" t="str">
        <f t="shared" si="151"/>
        <v/>
      </c>
      <c r="V1877" s="216" t="s">
        <v>47</v>
      </c>
      <c r="W1877" s="102" t="s">
        <v>167</v>
      </c>
      <c r="X1877" s="102" t="s">
        <v>168</v>
      </c>
      <c r="Y1877" s="103" t="s">
        <v>169</v>
      </c>
      <c r="Z1877" s="103" t="s">
        <v>170</v>
      </c>
      <c r="AA1877" s="103" t="s">
        <v>47</v>
      </c>
      <c r="AB1877" s="103" t="s">
        <v>171</v>
      </c>
      <c r="AC1877" s="104" t="s">
        <v>172</v>
      </c>
    </row>
    <row r="1878" spans="1:29" ht="25.5" customHeight="1" x14ac:dyDescent="0.35">
      <c r="A1878" s="188"/>
      <c r="B1878" s="190"/>
      <c r="C1878" s="99" t="str">
        <f>IF(B1878="","",IF(NOT(ISNUMBER(B1878)),"DATA_PC invalida",IF(AND(ISNUMBER(parametros!$C$2),ISNUMBER(parametros!$D$2),B1878&gt;=parametros!$C$2,B1878&lt;=parametros!$D$2),"C0",IF(AND(ISNUMBER(parametros!$C$3),ISNUMBER(parametros!$D$3),B1878&gt;=parametros!$C$3,B1878&lt;=parametros!$D$3),"C1",IF(AND(ISNUMBER(parametros!$C$4),ISNUMBER(parametros!$D$4),B1878&gt;=parametros!$C$4,B1878&lt;=parametros!$D$4),"C2",IF(AND(ISNUMBER(parametros!$C$5),ISNUMBER(parametros!$D$5),B1878&gt;=parametros!$C$5,B1878&lt;=parametros!$D$5),"C3",IF(AND(ISNUMBER(parametros!$C$6),ISNUMBER(parametros!$D$6),B1878&gt;=parametros!$C$6,B1878&lt;=parametros!$D$6),"C4","Fora dos ciclos")))))))</f>
        <v/>
      </c>
      <c r="D1878" s="100"/>
      <c r="E1878" s="78" t="str">
        <f>IF(C1878="","",IFERROR(VLOOKUP(C1878,parametros!$A$11:$E$15,5,0),""))</f>
        <v/>
      </c>
      <c r="F1878" s="79" t="str">
        <f t="shared" si="147"/>
        <v/>
      </c>
      <c r="G1878" s="101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8"/>
      <c r="U1878" s="218" t="str">
        <f t="shared" si="151"/>
        <v/>
      </c>
      <c r="V1878" s="216" t="s">
        <v>47</v>
      </c>
      <c r="W1878" s="102" t="s">
        <v>167</v>
      </c>
      <c r="X1878" s="102" t="s">
        <v>168</v>
      </c>
      <c r="Y1878" s="103" t="s">
        <v>169</v>
      </c>
      <c r="Z1878" s="103" t="s">
        <v>170</v>
      </c>
      <c r="AA1878" s="103" t="s">
        <v>47</v>
      </c>
      <c r="AB1878" s="103" t="s">
        <v>171</v>
      </c>
      <c r="AC1878" s="104" t="s">
        <v>172</v>
      </c>
    </row>
    <row r="1879" spans="1:29" ht="25.5" customHeight="1" x14ac:dyDescent="0.35">
      <c r="A1879" s="188"/>
      <c r="B1879" s="190"/>
      <c r="C1879" s="99" t="str">
        <f>IF(B1879="","",IF(NOT(ISNUMBER(B1879)),"DATA_PC invalida",IF(AND(ISNUMBER(parametros!$C$2),ISNUMBER(parametros!$D$2),B1879&gt;=parametros!$C$2,B1879&lt;=parametros!$D$2),"C0",IF(AND(ISNUMBER(parametros!$C$3),ISNUMBER(parametros!$D$3),B1879&gt;=parametros!$C$3,B1879&lt;=parametros!$D$3),"C1",IF(AND(ISNUMBER(parametros!$C$4),ISNUMBER(parametros!$D$4),B1879&gt;=parametros!$C$4,B1879&lt;=parametros!$D$4),"C2",IF(AND(ISNUMBER(parametros!$C$5),ISNUMBER(parametros!$D$5),B1879&gt;=parametros!$C$5,B1879&lt;=parametros!$D$5),"C3",IF(AND(ISNUMBER(parametros!$C$6),ISNUMBER(parametros!$D$6),B1879&gt;=parametros!$C$6,B1879&lt;=parametros!$D$6),"C4","Fora dos ciclos")))))))</f>
        <v/>
      </c>
      <c r="D1879" s="100"/>
      <c r="E1879" s="78" t="str">
        <f>IF(C1879="","",IFERROR(VLOOKUP(C1879,parametros!$A$11:$E$15,5,0),""))</f>
        <v/>
      </c>
      <c r="F1879" s="79" t="str">
        <f t="shared" si="147"/>
        <v/>
      </c>
      <c r="G1879" s="101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8"/>
      <c r="U1879" s="218" t="str">
        <f t="shared" si="151"/>
        <v/>
      </c>
      <c r="V1879" s="216" t="s">
        <v>47</v>
      </c>
      <c r="W1879" s="102" t="s">
        <v>167</v>
      </c>
      <c r="X1879" s="102" t="s">
        <v>168</v>
      </c>
      <c r="Y1879" s="103" t="s">
        <v>169</v>
      </c>
      <c r="Z1879" s="103" t="s">
        <v>170</v>
      </c>
      <c r="AA1879" s="103" t="s">
        <v>47</v>
      </c>
      <c r="AB1879" s="103" t="s">
        <v>171</v>
      </c>
      <c r="AC1879" s="104" t="s">
        <v>172</v>
      </c>
    </row>
    <row r="1880" spans="1:29" ht="25.5" customHeight="1" x14ac:dyDescent="0.35">
      <c r="A1880" s="188"/>
      <c r="B1880" s="190"/>
      <c r="C1880" s="99" t="str">
        <f>IF(B1880="","",IF(NOT(ISNUMBER(B1880)),"DATA_PC invalida",IF(AND(ISNUMBER(parametros!$C$2),ISNUMBER(parametros!$D$2),B1880&gt;=parametros!$C$2,B1880&lt;=parametros!$D$2),"C0",IF(AND(ISNUMBER(parametros!$C$3),ISNUMBER(parametros!$D$3),B1880&gt;=parametros!$C$3,B1880&lt;=parametros!$D$3),"C1",IF(AND(ISNUMBER(parametros!$C$4),ISNUMBER(parametros!$D$4),B1880&gt;=parametros!$C$4,B1880&lt;=parametros!$D$4),"C2",IF(AND(ISNUMBER(parametros!$C$5),ISNUMBER(parametros!$D$5),B1880&gt;=parametros!$C$5,B1880&lt;=parametros!$D$5),"C3",IF(AND(ISNUMBER(parametros!$C$6),ISNUMBER(parametros!$D$6),B1880&gt;=parametros!$C$6,B1880&lt;=parametros!$D$6),"C4","Fora dos ciclos")))))))</f>
        <v/>
      </c>
      <c r="D1880" s="100"/>
      <c r="E1880" s="78" t="str">
        <f>IF(C1880="","",IFERROR(VLOOKUP(C1880,parametros!$A$11:$E$15,5,0),""))</f>
        <v/>
      </c>
      <c r="F1880" s="79" t="str">
        <f t="shared" si="147"/>
        <v/>
      </c>
      <c r="G1880" s="101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8"/>
      <c r="U1880" s="218" t="str">
        <f t="shared" si="151"/>
        <v/>
      </c>
      <c r="V1880" s="216" t="s">
        <v>47</v>
      </c>
      <c r="W1880" s="102" t="s">
        <v>167</v>
      </c>
      <c r="X1880" s="102" t="s">
        <v>168</v>
      </c>
      <c r="Y1880" s="103" t="s">
        <v>169</v>
      </c>
      <c r="Z1880" s="103" t="s">
        <v>170</v>
      </c>
      <c r="AA1880" s="103" t="s">
        <v>47</v>
      </c>
      <c r="AB1880" s="103" t="s">
        <v>171</v>
      </c>
      <c r="AC1880" s="104" t="s">
        <v>172</v>
      </c>
    </row>
    <row r="1881" spans="1:29" ht="25.5" customHeight="1" x14ac:dyDescent="0.35">
      <c r="A1881" s="188"/>
      <c r="B1881" s="190"/>
      <c r="C1881" s="99" t="str">
        <f>IF(B1881="","",IF(NOT(ISNUMBER(B1881)),"DATA_PC invalida",IF(AND(ISNUMBER(parametros!$C$2),ISNUMBER(parametros!$D$2),B1881&gt;=parametros!$C$2,B1881&lt;=parametros!$D$2),"C0",IF(AND(ISNUMBER(parametros!$C$3),ISNUMBER(parametros!$D$3),B1881&gt;=parametros!$C$3,B1881&lt;=parametros!$D$3),"C1",IF(AND(ISNUMBER(parametros!$C$4),ISNUMBER(parametros!$D$4),B1881&gt;=parametros!$C$4,B1881&lt;=parametros!$D$4),"C2",IF(AND(ISNUMBER(parametros!$C$5),ISNUMBER(parametros!$D$5),B1881&gt;=parametros!$C$5,B1881&lt;=parametros!$D$5),"C3",IF(AND(ISNUMBER(parametros!$C$6),ISNUMBER(parametros!$D$6),B1881&gt;=parametros!$C$6,B1881&lt;=parametros!$D$6),"C4","Fora dos ciclos")))))))</f>
        <v/>
      </c>
      <c r="D1881" s="100"/>
      <c r="E1881" s="78" t="str">
        <f>IF(C1881="","",IFERROR(VLOOKUP(C1881,parametros!$A$11:$E$15,5,0),""))</f>
        <v/>
      </c>
      <c r="F1881" s="79" t="str">
        <f t="shared" si="147"/>
        <v/>
      </c>
      <c r="G1881" s="101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8"/>
      <c r="U1881" s="218" t="str">
        <f t="shared" si="151"/>
        <v/>
      </c>
      <c r="V1881" s="216" t="s">
        <v>47</v>
      </c>
      <c r="W1881" s="102" t="s">
        <v>167</v>
      </c>
      <c r="X1881" s="102" t="s">
        <v>168</v>
      </c>
      <c r="Y1881" s="103" t="s">
        <v>169</v>
      </c>
      <c r="Z1881" s="103" t="s">
        <v>170</v>
      </c>
      <c r="AA1881" s="103" t="s">
        <v>47</v>
      </c>
      <c r="AB1881" s="103" t="s">
        <v>171</v>
      </c>
      <c r="AC1881" s="104" t="s">
        <v>172</v>
      </c>
    </row>
    <row r="1882" spans="1:29" ht="25.5" customHeight="1" x14ac:dyDescent="0.35">
      <c r="A1882" s="188"/>
      <c r="B1882" s="190"/>
      <c r="C1882" s="99" t="str">
        <f>IF(B1882="","",IF(NOT(ISNUMBER(B1882)),"DATA_PC invalida",IF(AND(ISNUMBER(parametros!$C$2),ISNUMBER(parametros!$D$2),B1882&gt;=parametros!$C$2,B1882&lt;=parametros!$D$2),"C0",IF(AND(ISNUMBER(parametros!$C$3),ISNUMBER(parametros!$D$3),B1882&gt;=parametros!$C$3,B1882&lt;=parametros!$D$3),"C1",IF(AND(ISNUMBER(parametros!$C$4),ISNUMBER(parametros!$D$4),B1882&gt;=parametros!$C$4,B1882&lt;=parametros!$D$4),"C2",IF(AND(ISNUMBER(parametros!$C$5),ISNUMBER(parametros!$D$5),B1882&gt;=parametros!$C$5,B1882&lt;=parametros!$D$5),"C3",IF(AND(ISNUMBER(parametros!$C$6),ISNUMBER(parametros!$D$6),B1882&gt;=parametros!$C$6,B1882&lt;=parametros!$D$6),"C4","Fora dos ciclos")))))))</f>
        <v/>
      </c>
      <c r="D1882" s="100"/>
      <c r="E1882" s="78" t="str">
        <f>IF(C1882="","",IFERROR(VLOOKUP(C1882,parametros!$A$11:$E$15,5,0),""))</f>
        <v/>
      </c>
      <c r="F1882" s="79" t="str">
        <f t="shared" si="147"/>
        <v/>
      </c>
      <c r="G1882" s="101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8"/>
      <c r="U1882" s="218" t="str">
        <f t="shared" si="151"/>
        <v/>
      </c>
      <c r="V1882" s="216" t="s">
        <v>47</v>
      </c>
      <c r="W1882" s="102" t="s">
        <v>167</v>
      </c>
      <c r="X1882" s="102" t="s">
        <v>168</v>
      </c>
      <c r="Y1882" s="103" t="s">
        <v>169</v>
      </c>
      <c r="Z1882" s="103" t="s">
        <v>170</v>
      </c>
      <c r="AA1882" s="103" t="s">
        <v>47</v>
      </c>
      <c r="AB1882" s="103" t="s">
        <v>171</v>
      </c>
      <c r="AC1882" s="104" t="s">
        <v>172</v>
      </c>
    </row>
    <row r="1883" spans="1:29" ht="25.5" customHeight="1" x14ac:dyDescent="0.35">
      <c r="A1883" s="188"/>
      <c r="B1883" s="190"/>
      <c r="C1883" s="99" t="str">
        <f>IF(B1883="","",IF(NOT(ISNUMBER(B1883)),"DATA_PC invalida",IF(AND(ISNUMBER(parametros!$C$2),ISNUMBER(parametros!$D$2),B1883&gt;=parametros!$C$2,B1883&lt;=parametros!$D$2),"C0",IF(AND(ISNUMBER(parametros!$C$3),ISNUMBER(parametros!$D$3),B1883&gt;=parametros!$C$3,B1883&lt;=parametros!$D$3),"C1",IF(AND(ISNUMBER(parametros!$C$4),ISNUMBER(parametros!$D$4),B1883&gt;=parametros!$C$4,B1883&lt;=parametros!$D$4),"C2",IF(AND(ISNUMBER(parametros!$C$5),ISNUMBER(parametros!$D$5),B1883&gt;=parametros!$C$5,B1883&lt;=parametros!$D$5),"C3",IF(AND(ISNUMBER(parametros!$C$6),ISNUMBER(parametros!$D$6),B1883&gt;=parametros!$C$6,B1883&lt;=parametros!$D$6),"C4","Fora dos ciclos")))))))</f>
        <v/>
      </c>
      <c r="D1883" s="100"/>
      <c r="E1883" s="78" t="str">
        <f>IF(C1883="","",IFERROR(VLOOKUP(C1883,parametros!$A$11:$E$15,5,0),""))</f>
        <v/>
      </c>
      <c r="F1883" s="79" t="str">
        <f t="shared" si="147"/>
        <v/>
      </c>
      <c r="G1883" s="101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8"/>
      <c r="U1883" s="218" t="str">
        <f t="shared" si="151"/>
        <v/>
      </c>
      <c r="V1883" s="216" t="s">
        <v>47</v>
      </c>
      <c r="W1883" s="102" t="s">
        <v>167</v>
      </c>
      <c r="X1883" s="102" t="s">
        <v>168</v>
      </c>
      <c r="Y1883" s="103" t="s">
        <v>169</v>
      </c>
      <c r="Z1883" s="103" t="s">
        <v>170</v>
      </c>
      <c r="AA1883" s="103" t="s">
        <v>47</v>
      </c>
      <c r="AB1883" s="103" t="s">
        <v>171</v>
      </c>
      <c r="AC1883" s="104" t="s">
        <v>172</v>
      </c>
    </row>
    <row r="1884" spans="1:29" ht="25.5" customHeight="1" x14ac:dyDescent="0.35">
      <c r="A1884" s="188"/>
      <c r="B1884" s="190"/>
      <c r="C1884" s="99" t="str">
        <f>IF(B1884="","",IF(NOT(ISNUMBER(B1884)),"DATA_PC invalida",IF(AND(ISNUMBER(parametros!$C$2),ISNUMBER(parametros!$D$2),B1884&gt;=parametros!$C$2,B1884&lt;=parametros!$D$2),"C0",IF(AND(ISNUMBER(parametros!$C$3),ISNUMBER(parametros!$D$3),B1884&gt;=parametros!$C$3,B1884&lt;=parametros!$D$3),"C1",IF(AND(ISNUMBER(parametros!$C$4),ISNUMBER(parametros!$D$4),B1884&gt;=parametros!$C$4,B1884&lt;=parametros!$D$4),"C2",IF(AND(ISNUMBER(parametros!$C$5),ISNUMBER(parametros!$D$5),B1884&gt;=parametros!$C$5,B1884&lt;=parametros!$D$5),"C3",IF(AND(ISNUMBER(parametros!$C$6),ISNUMBER(parametros!$D$6),B1884&gt;=parametros!$C$6,B1884&lt;=parametros!$D$6),"C4","Fora dos ciclos")))))))</f>
        <v/>
      </c>
      <c r="D1884" s="100"/>
      <c r="E1884" s="78" t="str">
        <f>IF(C1884="","",IFERROR(VLOOKUP(C1884,parametros!$A$11:$E$15,5,0),""))</f>
        <v/>
      </c>
      <c r="F1884" s="79" t="str">
        <f t="shared" si="147"/>
        <v/>
      </c>
      <c r="G1884" s="101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8"/>
      <c r="U1884" s="218" t="str">
        <f t="shared" si="151"/>
        <v/>
      </c>
      <c r="V1884" s="216" t="s">
        <v>47</v>
      </c>
      <c r="W1884" s="102" t="s">
        <v>167</v>
      </c>
      <c r="X1884" s="102" t="s">
        <v>168</v>
      </c>
      <c r="Y1884" s="103" t="s">
        <v>169</v>
      </c>
      <c r="Z1884" s="103" t="s">
        <v>170</v>
      </c>
      <c r="AA1884" s="103" t="s">
        <v>47</v>
      </c>
      <c r="AB1884" s="103" t="s">
        <v>171</v>
      </c>
      <c r="AC1884" s="104" t="s">
        <v>172</v>
      </c>
    </row>
    <row r="1885" spans="1:29" ht="25.5" customHeight="1" x14ac:dyDescent="0.35">
      <c r="A1885" s="188"/>
      <c r="B1885" s="190"/>
      <c r="C1885" s="99" t="str">
        <f>IF(B1885="","",IF(NOT(ISNUMBER(B1885)),"DATA_PC invalida",IF(AND(ISNUMBER(parametros!$C$2),ISNUMBER(parametros!$D$2),B1885&gt;=parametros!$C$2,B1885&lt;=parametros!$D$2),"C0",IF(AND(ISNUMBER(parametros!$C$3),ISNUMBER(parametros!$D$3),B1885&gt;=parametros!$C$3,B1885&lt;=parametros!$D$3),"C1",IF(AND(ISNUMBER(parametros!$C$4),ISNUMBER(parametros!$D$4),B1885&gt;=parametros!$C$4,B1885&lt;=parametros!$D$4),"C2",IF(AND(ISNUMBER(parametros!$C$5),ISNUMBER(parametros!$D$5),B1885&gt;=parametros!$C$5,B1885&lt;=parametros!$D$5),"C3",IF(AND(ISNUMBER(parametros!$C$6),ISNUMBER(parametros!$D$6),B1885&gt;=parametros!$C$6,B1885&lt;=parametros!$D$6),"C4","Fora dos ciclos")))))))</f>
        <v/>
      </c>
      <c r="D1885" s="100"/>
      <c r="E1885" s="78" t="str">
        <f>IF(C1885="","",IFERROR(VLOOKUP(C1885,parametros!$A$11:$E$15,5,0),""))</f>
        <v/>
      </c>
      <c r="F1885" s="79" t="str">
        <f t="shared" si="147"/>
        <v/>
      </c>
      <c r="G1885" s="101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8"/>
      <c r="U1885" s="218" t="str">
        <f t="shared" si="151"/>
        <v/>
      </c>
      <c r="V1885" s="216" t="s">
        <v>47</v>
      </c>
      <c r="W1885" s="102" t="s">
        <v>167</v>
      </c>
      <c r="X1885" s="102" t="s">
        <v>168</v>
      </c>
      <c r="Y1885" s="103" t="s">
        <v>169</v>
      </c>
      <c r="Z1885" s="103" t="s">
        <v>170</v>
      </c>
      <c r="AA1885" s="103" t="s">
        <v>47</v>
      </c>
      <c r="AB1885" s="103" t="s">
        <v>171</v>
      </c>
      <c r="AC1885" s="104" t="s">
        <v>172</v>
      </c>
    </row>
    <row r="1886" spans="1:29" ht="25.5" customHeight="1" x14ac:dyDescent="0.35">
      <c r="A1886" s="188"/>
      <c r="B1886" s="190"/>
      <c r="C1886" s="99" t="str">
        <f>IF(B1886="","",IF(NOT(ISNUMBER(B1886)),"DATA_PC invalida",IF(AND(ISNUMBER(parametros!$C$2),ISNUMBER(parametros!$D$2),B1886&gt;=parametros!$C$2,B1886&lt;=parametros!$D$2),"C0",IF(AND(ISNUMBER(parametros!$C$3),ISNUMBER(parametros!$D$3),B1886&gt;=parametros!$C$3,B1886&lt;=parametros!$D$3),"C1",IF(AND(ISNUMBER(parametros!$C$4),ISNUMBER(parametros!$D$4),B1886&gt;=parametros!$C$4,B1886&lt;=parametros!$D$4),"C2",IF(AND(ISNUMBER(parametros!$C$5),ISNUMBER(parametros!$D$5),B1886&gt;=parametros!$C$5,B1886&lt;=parametros!$D$5),"C3",IF(AND(ISNUMBER(parametros!$C$6),ISNUMBER(parametros!$D$6),B1886&gt;=parametros!$C$6,B1886&lt;=parametros!$D$6),"C4","Fora dos ciclos")))))))</f>
        <v/>
      </c>
      <c r="D1886" s="100"/>
      <c r="E1886" s="78" t="str">
        <f>IF(C1886="","",IFERROR(VLOOKUP(C1886,parametros!$A$11:$E$15,5,0),""))</f>
        <v/>
      </c>
      <c r="F1886" s="79" t="str">
        <f t="shared" si="147"/>
        <v/>
      </c>
      <c r="G1886" s="101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8"/>
      <c r="U1886" s="218" t="str">
        <f t="shared" si="151"/>
        <v/>
      </c>
      <c r="V1886" s="216" t="s">
        <v>47</v>
      </c>
      <c r="W1886" s="102" t="s">
        <v>167</v>
      </c>
      <c r="X1886" s="102" t="s">
        <v>168</v>
      </c>
      <c r="Y1886" s="103" t="s">
        <v>169</v>
      </c>
      <c r="Z1886" s="103" t="s">
        <v>170</v>
      </c>
      <c r="AA1886" s="103" t="s">
        <v>47</v>
      </c>
      <c r="AB1886" s="103" t="s">
        <v>171</v>
      </c>
      <c r="AC1886" s="104" t="s">
        <v>172</v>
      </c>
    </row>
    <row r="1887" spans="1:29" ht="25.5" customHeight="1" x14ac:dyDescent="0.35">
      <c r="A1887" s="188"/>
      <c r="B1887" s="190"/>
      <c r="C1887" s="99" t="str">
        <f>IF(B1887="","",IF(NOT(ISNUMBER(B1887)),"DATA_PC invalida",IF(AND(ISNUMBER(parametros!$C$2),ISNUMBER(parametros!$D$2),B1887&gt;=parametros!$C$2,B1887&lt;=parametros!$D$2),"C0",IF(AND(ISNUMBER(parametros!$C$3),ISNUMBER(parametros!$D$3),B1887&gt;=parametros!$C$3,B1887&lt;=parametros!$D$3),"C1",IF(AND(ISNUMBER(parametros!$C$4),ISNUMBER(parametros!$D$4),B1887&gt;=parametros!$C$4,B1887&lt;=parametros!$D$4),"C2",IF(AND(ISNUMBER(parametros!$C$5),ISNUMBER(parametros!$D$5),B1887&gt;=parametros!$C$5,B1887&lt;=parametros!$D$5),"C3",IF(AND(ISNUMBER(parametros!$C$6),ISNUMBER(parametros!$D$6),B1887&gt;=parametros!$C$6,B1887&lt;=parametros!$D$6),"C4","Fora dos ciclos")))))))</f>
        <v/>
      </c>
      <c r="D1887" s="100"/>
      <c r="E1887" s="78" t="str">
        <f>IF(C1887="","",IFERROR(VLOOKUP(C1887,parametros!$A$11:$E$15,5,0),""))</f>
        <v/>
      </c>
      <c r="F1887" s="79" t="str">
        <f t="shared" si="147"/>
        <v/>
      </c>
      <c r="G1887" s="101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8"/>
      <c r="U1887" s="218" t="str">
        <f t="shared" si="151"/>
        <v/>
      </c>
      <c r="V1887" s="216" t="s">
        <v>47</v>
      </c>
      <c r="W1887" s="102" t="s">
        <v>167</v>
      </c>
      <c r="X1887" s="102" t="s">
        <v>168</v>
      </c>
      <c r="Y1887" s="103" t="s">
        <v>169</v>
      </c>
      <c r="Z1887" s="103" t="s">
        <v>170</v>
      </c>
      <c r="AA1887" s="103" t="s">
        <v>47</v>
      </c>
      <c r="AB1887" s="103" t="s">
        <v>171</v>
      </c>
      <c r="AC1887" s="104" t="s">
        <v>172</v>
      </c>
    </row>
    <row r="1888" spans="1:29" ht="25.5" customHeight="1" x14ac:dyDescent="0.35">
      <c r="A1888" s="188"/>
      <c r="B1888" s="190"/>
      <c r="C1888" s="99" t="str">
        <f>IF(B1888="","",IF(NOT(ISNUMBER(B1888)),"DATA_PC invalida",IF(AND(ISNUMBER(parametros!$C$2),ISNUMBER(parametros!$D$2),B1888&gt;=parametros!$C$2,B1888&lt;=parametros!$D$2),"C0",IF(AND(ISNUMBER(parametros!$C$3),ISNUMBER(parametros!$D$3),B1888&gt;=parametros!$C$3,B1888&lt;=parametros!$D$3),"C1",IF(AND(ISNUMBER(parametros!$C$4),ISNUMBER(parametros!$D$4),B1888&gt;=parametros!$C$4,B1888&lt;=parametros!$D$4),"C2",IF(AND(ISNUMBER(parametros!$C$5),ISNUMBER(parametros!$D$5),B1888&gt;=parametros!$C$5,B1888&lt;=parametros!$D$5),"C3",IF(AND(ISNUMBER(parametros!$C$6),ISNUMBER(parametros!$D$6),B1888&gt;=parametros!$C$6,B1888&lt;=parametros!$D$6),"C4","Fora dos ciclos")))))))</f>
        <v/>
      </c>
      <c r="D1888" s="100"/>
      <c r="E1888" s="78" t="str">
        <f>IF(C1888="","",IFERROR(VLOOKUP(C1888,parametros!$A$11:$E$15,5,0),""))</f>
        <v/>
      </c>
      <c r="F1888" s="79" t="str">
        <f t="shared" si="147"/>
        <v/>
      </c>
      <c r="G1888" s="101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8"/>
      <c r="U1888" s="218" t="str">
        <f t="shared" si="151"/>
        <v/>
      </c>
      <c r="V1888" s="216" t="s">
        <v>47</v>
      </c>
      <c r="W1888" s="102" t="s">
        <v>167</v>
      </c>
      <c r="X1888" s="102" t="s">
        <v>168</v>
      </c>
      <c r="Y1888" s="103" t="s">
        <v>169</v>
      </c>
      <c r="Z1888" s="103" t="s">
        <v>170</v>
      </c>
      <c r="AA1888" s="103" t="s">
        <v>47</v>
      </c>
      <c r="AB1888" s="103" t="s">
        <v>171</v>
      </c>
      <c r="AC1888" s="104" t="s">
        <v>172</v>
      </c>
    </row>
    <row r="1889" spans="1:29" ht="25.5" customHeight="1" x14ac:dyDescent="0.35">
      <c r="A1889" s="188"/>
      <c r="B1889" s="190"/>
      <c r="C1889" s="99" t="str">
        <f>IF(B1889="","",IF(NOT(ISNUMBER(B1889)),"DATA_PC invalida",IF(AND(ISNUMBER(parametros!$C$2),ISNUMBER(parametros!$D$2),B1889&gt;=parametros!$C$2,B1889&lt;=parametros!$D$2),"C0",IF(AND(ISNUMBER(parametros!$C$3),ISNUMBER(parametros!$D$3),B1889&gt;=parametros!$C$3,B1889&lt;=parametros!$D$3),"C1",IF(AND(ISNUMBER(parametros!$C$4),ISNUMBER(parametros!$D$4),B1889&gt;=parametros!$C$4,B1889&lt;=parametros!$D$4),"C2",IF(AND(ISNUMBER(parametros!$C$5),ISNUMBER(parametros!$D$5),B1889&gt;=parametros!$C$5,B1889&lt;=parametros!$D$5),"C3",IF(AND(ISNUMBER(parametros!$C$6),ISNUMBER(parametros!$D$6),B1889&gt;=parametros!$C$6,B1889&lt;=parametros!$D$6),"C4","Fora dos ciclos")))))))</f>
        <v/>
      </c>
      <c r="D1889" s="100"/>
      <c r="E1889" s="78" t="str">
        <f>IF(C1889="","",IFERROR(VLOOKUP(C1889,parametros!$A$11:$E$15,5,0),""))</f>
        <v/>
      </c>
      <c r="F1889" s="79" t="str">
        <f t="shared" si="147"/>
        <v/>
      </c>
      <c r="G1889" s="101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8"/>
      <c r="U1889" s="218" t="str">
        <f t="shared" si="151"/>
        <v/>
      </c>
      <c r="V1889" s="216" t="s">
        <v>47</v>
      </c>
      <c r="W1889" s="102" t="s">
        <v>167</v>
      </c>
      <c r="X1889" s="102" t="s">
        <v>168</v>
      </c>
      <c r="Y1889" s="103" t="s">
        <v>169</v>
      </c>
      <c r="Z1889" s="103" t="s">
        <v>170</v>
      </c>
      <c r="AA1889" s="103" t="s">
        <v>47</v>
      </c>
      <c r="AB1889" s="103" t="s">
        <v>171</v>
      </c>
      <c r="AC1889" s="104" t="s">
        <v>172</v>
      </c>
    </row>
    <row r="1890" spans="1:29" ht="25.5" customHeight="1" x14ac:dyDescent="0.35">
      <c r="A1890" s="188"/>
      <c r="B1890" s="190"/>
      <c r="C1890" s="99" t="str">
        <f>IF(B1890="","",IF(NOT(ISNUMBER(B1890)),"DATA_PC invalida",IF(AND(ISNUMBER(parametros!$C$2),ISNUMBER(parametros!$D$2),B1890&gt;=parametros!$C$2,B1890&lt;=parametros!$D$2),"C0",IF(AND(ISNUMBER(parametros!$C$3),ISNUMBER(parametros!$D$3),B1890&gt;=parametros!$C$3,B1890&lt;=parametros!$D$3),"C1",IF(AND(ISNUMBER(parametros!$C$4),ISNUMBER(parametros!$D$4),B1890&gt;=parametros!$C$4,B1890&lt;=parametros!$D$4),"C2",IF(AND(ISNUMBER(parametros!$C$5),ISNUMBER(parametros!$D$5),B1890&gt;=parametros!$C$5,B1890&lt;=parametros!$D$5),"C3",IF(AND(ISNUMBER(parametros!$C$6),ISNUMBER(parametros!$D$6),B1890&gt;=parametros!$C$6,B1890&lt;=parametros!$D$6),"C4","Fora dos ciclos")))))))</f>
        <v/>
      </c>
      <c r="D1890" s="100"/>
      <c r="E1890" s="78" t="str">
        <f>IF(C1890="","",IFERROR(VLOOKUP(C1890,parametros!$A$11:$E$15,5,0),""))</f>
        <v/>
      </c>
      <c r="F1890" s="79" t="str">
        <f t="shared" si="147"/>
        <v/>
      </c>
      <c r="G1890" s="101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8"/>
      <c r="U1890" s="218" t="str">
        <f t="shared" si="151"/>
        <v/>
      </c>
      <c r="V1890" s="216" t="s">
        <v>47</v>
      </c>
      <c r="W1890" s="102" t="s">
        <v>167</v>
      </c>
      <c r="X1890" s="102" t="s">
        <v>168</v>
      </c>
      <c r="Y1890" s="103" t="s">
        <v>169</v>
      </c>
      <c r="Z1890" s="103" t="s">
        <v>170</v>
      </c>
      <c r="AA1890" s="103" t="s">
        <v>47</v>
      </c>
      <c r="AB1890" s="103" t="s">
        <v>171</v>
      </c>
      <c r="AC1890" s="104" t="s">
        <v>172</v>
      </c>
    </row>
    <row r="1891" spans="1:29" ht="25.5" customHeight="1" x14ac:dyDescent="0.35">
      <c r="A1891" s="188"/>
      <c r="B1891" s="190"/>
      <c r="C1891" s="99" t="str">
        <f>IF(B1891="","",IF(NOT(ISNUMBER(B1891)),"DATA_PC invalida",IF(AND(ISNUMBER(parametros!$C$2),ISNUMBER(parametros!$D$2),B1891&gt;=parametros!$C$2,B1891&lt;=parametros!$D$2),"C0",IF(AND(ISNUMBER(parametros!$C$3),ISNUMBER(parametros!$D$3),B1891&gt;=parametros!$C$3,B1891&lt;=parametros!$D$3),"C1",IF(AND(ISNUMBER(parametros!$C$4),ISNUMBER(parametros!$D$4),B1891&gt;=parametros!$C$4,B1891&lt;=parametros!$D$4),"C2",IF(AND(ISNUMBER(parametros!$C$5),ISNUMBER(parametros!$D$5),B1891&gt;=parametros!$C$5,B1891&lt;=parametros!$D$5),"C3",IF(AND(ISNUMBER(parametros!$C$6),ISNUMBER(parametros!$D$6),B1891&gt;=parametros!$C$6,B1891&lt;=parametros!$D$6),"C4","Fora dos ciclos")))))))</f>
        <v/>
      </c>
      <c r="D1891" s="100"/>
      <c r="E1891" s="78" t="str">
        <f>IF(C1891="","",IFERROR(VLOOKUP(C1891,parametros!$A$11:$E$15,5,0),""))</f>
        <v/>
      </c>
      <c r="F1891" s="79" t="str">
        <f t="shared" si="147"/>
        <v/>
      </c>
      <c r="G1891" s="101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8"/>
      <c r="U1891" s="218" t="str">
        <f t="shared" si="151"/>
        <v/>
      </c>
      <c r="V1891" s="216" t="s">
        <v>47</v>
      </c>
      <c r="W1891" s="102" t="s">
        <v>167</v>
      </c>
      <c r="X1891" s="102" t="s">
        <v>168</v>
      </c>
      <c r="Y1891" s="103" t="s">
        <v>169</v>
      </c>
      <c r="Z1891" s="103" t="s">
        <v>170</v>
      </c>
      <c r="AA1891" s="103" t="s">
        <v>47</v>
      </c>
      <c r="AB1891" s="103" t="s">
        <v>171</v>
      </c>
      <c r="AC1891" s="104" t="s">
        <v>172</v>
      </c>
    </row>
    <row r="1892" spans="1:29" ht="25.5" customHeight="1" x14ac:dyDescent="0.35">
      <c r="A1892" s="188"/>
      <c r="B1892" s="190"/>
      <c r="C1892" s="99" t="str">
        <f>IF(B1892="","",IF(NOT(ISNUMBER(B1892)),"DATA_PC invalida",IF(AND(ISNUMBER(parametros!$C$2),ISNUMBER(parametros!$D$2),B1892&gt;=parametros!$C$2,B1892&lt;=parametros!$D$2),"C0",IF(AND(ISNUMBER(parametros!$C$3),ISNUMBER(parametros!$D$3),B1892&gt;=parametros!$C$3,B1892&lt;=parametros!$D$3),"C1",IF(AND(ISNUMBER(parametros!$C$4),ISNUMBER(parametros!$D$4),B1892&gt;=parametros!$C$4,B1892&lt;=parametros!$D$4),"C2",IF(AND(ISNUMBER(parametros!$C$5),ISNUMBER(parametros!$D$5),B1892&gt;=parametros!$C$5,B1892&lt;=parametros!$D$5),"C3",IF(AND(ISNUMBER(parametros!$C$6),ISNUMBER(parametros!$D$6),B1892&gt;=parametros!$C$6,B1892&lt;=parametros!$D$6),"C4","Fora dos ciclos")))))))</f>
        <v/>
      </c>
      <c r="D1892" s="100"/>
      <c r="E1892" s="78" t="str">
        <f>IF(C1892="","",IFERROR(VLOOKUP(C1892,parametros!$A$11:$E$15,5,0),""))</f>
        <v/>
      </c>
      <c r="F1892" s="79" t="str">
        <f t="shared" si="147"/>
        <v/>
      </c>
      <c r="G1892" s="101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8"/>
      <c r="U1892" s="218" t="str">
        <f t="shared" si="151"/>
        <v/>
      </c>
      <c r="V1892" s="216" t="s">
        <v>47</v>
      </c>
      <c r="W1892" s="102" t="s">
        <v>167</v>
      </c>
      <c r="X1892" s="102" t="s">
        <v>168</v>
      </c>
      <c r="Y1892" s="103" t="s">
        <v>169</v>
      </c>
      <c r="Z1892" s="103" t="s">
        <v>170</v>
      </c>
      <c r="AA1892" s="103" t="s">
        <v>47</v>
      </c>
      <c r="AB1892" s="103" t="s">
        <v>171</v>
      </c>
      <c r="AC1892" s="104" t="s">
        <v>172</v>
      </c>
    </row>
    <row r="1893" spans="1:29" ht="25.5" customHeight="1" x14ac:dyDescent="0.35">
      <c r="A1893" s="188"/>
      <c r="B1893" s="190"/>
      <c r="C1893" s="99" t="str">
        <f>IF(B1893="","",IF(NOT(ISNUMBER(B1893)),"DATA_PC invalida",IF(AND(ISNUMBER(parametros!$C$2),ISNUMBER(parametros!$D$2),B1893&gt;=parametros!$C$2,B1893&lt;=parametros!$D$2),"C0",IF(AND(ISNUMBER(parametros!$C$3),ISNUMBER(parametros!$D$3),B1893&gt;=parametros!$C$3,B1893&lt;=parametros!$D$3),"C1",IF(AND(ISNUMBER(parametros!$C$4),ISNUMBER(parametros!$D$4),B1893&gt;=parametros!$C$4,B1893&lt;=parametros!$D$4),"C2",IF(AND(ISNUMBER(parametros!$C$5),ISNUMBER(parametros!$D$5),B1893&gt;=parametros!$C$5,B1893&lt;=parametros!$D$5),"C3",IF(AND(ISNUMBER(parametros!$C$6),ISNUMBER(parametros!$D$6),B1893&gt;=parametros!$C$6,B1893&lt;=parametros!$D$6),"C4","Fora dos ciclos")))))))</f>
        <v/>
      </c>
      <c r="D1893" s="100"/>
      <c r="E1893" s="78" t="str">
        <f>IF(C1893="","",IFERROR(VLOOKUP(C1893,parametros!$A$11:$E$15,5,0),""))</f>
        <v/>
      </c>
      <c r="F1893" s="79" t="str">
        <f t="shared" si="147"/>
        <v/>
      </c>
      <c r="G1893" s="101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8"/>
      <c r="U1893" s="218" t="str">
        <f t="shared" si="151"/>
        <v/>
      </c>
      <c r="V1893" s="216" t="s">
        <v>47</v>
      </c>
      <c r="W1893" s="102" t="s">
        <v>167</v>
      </c>
      <c r="X1893" s="102" t="s">
        <v>168</v>
      </c>
      <c r="Y1893" s="103" t="s">
        <v>169</v>
      </c>
      <c r="Z1893" s="103" t="s">
        <v>170</v>
      </c>
      <c r="AA1893" s="103" t="s">
        <v>47</v>
      </c>
      <c r="AB1893" s="103" t="s">
        <v>171</v>
      </c>
      <c r="AC1893" s="104" t="s">
        <v>172</v>
      </c>
    </row>
    <row r="1894" spans="1:29" ht="25.5" customHeight="1" x14ac:dyDescent="0.35">
      <c r="A1894" s="188"/>
      <c r="B1894" s="190"/>
      <c r="C1894" s="99" t="str">
        <f>IF(B1894="","",IF(NOT(ISNUMBER(B1894)),"DATA_PC invalida",IF(AND(ISNUMBER(parametros!$C$2),ISNUMBER(parametros!$D$2),B1894&gt;=parametros!$C$2,B1894&lt;=parametros!$D$2),"C0",IF(AND(ISNUMBER(parametros!$C$3),ISNUMBER(parametros!$D$3),B1894&gt;=parametros!$C$3,B1894&lt;=parametros!$D$3),"C1",IF(AND(ISNUMBER(parametros!$C$4),ISNUMBER(parametros!$D$4),B1894&gt;=parametros!$C$4,B1894&lt;=parametros!$D$4),"C2",IF(AND(ISNUMBER(parametros!$C$5),ISNUMBER(parametros!$D$5),B1894&gt;=parametros!$C$5,B1894&lt;=parametros!$D$5),"C3",IF(AND(ISNUMBER(parametros!$C$6),ISNUMBER(parametros!$D$6),B1894&gt;=parametros!$C$6,B1894&lt;=parametros!$D$6),"C4","Fora dos ciclos")))))))</f>
        <v/>
      </c>
      <c r="D1894" s="100"/>
      <c r="E1894" s="78" t="str">
        <f>IF(C1894="","",IFERROR(VLOOKUP(C1894,parametros!$A$11:$E$15,5,0),""))</f>
        <v/>
      </c>
      <c r="F1894" s="79" t="str">
        <f t="shared" si="147"/>
        <v/>
      </c>
      <c r="G1894" s="101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8"/>
      <c r="U1894" s="218" t="str">
        <f t="shared" si="151"/>
        <v/>
      </c>
      <c r="V1894" s="216" t="s">
        <v>47</v>
      </c>
      <c r="W1894" s="102" t="s">
        <v>167</v>
      </c>
      <c r="X1894" s="102" t="s">
        <v>168</v>
      </c>
      <c r="Y1894" s="103" t="s">
        <v>169</v>
      </c>
      <c r="Z1894" s="103" t="s">
        <v>170</v>
      </c>
      <c r="AA1894" s="103" t="s">
        <v>47</v>
      </c>
      <c r="AB1894" s="103" t="s">
        <v>171</v>
      </c>
      <c r="AC1894" s="104" t="s">
        <v>172</v>
      </c>
    </row>
    <row r="1895" spans="1:29" ht="25.5" customHeight="1" x14ac:dyDescent="0.35">
      <c r="A1895" s="188"/>
      <c r="B1895" s="190"/>
      <c r="C1895" s="99" t="str">
        <f>IF(B1895="","",IF(NOT(ISNUMBER(B1895)),"DATA_PC invalida",IF(AND(ISNUMBER(parametros!$C$2),ISNUMBER(parametros!$D$2),B1895&gt;=parametros!$C$2,B1895&lt;=parametros!$D$2),"C0",IF(AND(ISNUMBER(parametros!$C$3),ISNUMBER(parametros!$D$3),B1895&gt;=parametros!$C$3,B1895&lt;=parametros!$D$3),"C1",IF(AND(ISNUMBER(parametros!$C$4),ISNUMBER(parametros!$D$4),B1895&gt;=parametros!$C$4,B1895&lt;=parametros!$D$4),"C2",IF(AND(ISNUMBER(parametros!$C$5),ISNUMBER(parametros!$D$5),B1895&gt;=parametros!$C$5,B1895&lt;=parametros!$D$5),"C3",IF(AND(ISNUMBER(parametros!$C$6),ISNUMBER(parametros!$D$6),B1895&gt;=parametros!$C$6,B1895&lt;=parametros!$D$6),"C4","Fora dos ciclos")))))))</f>
        <v/>
      </c>
      <c r="D1895" s="100"/>
      <c r="E1895" s="78" t="str">
        <f>IF(C1895="","",IFERROR(VLOOKUP(C1895,parametros!$A$11:$E$15,5,0),""))</f>
        <v/>
      </c>
      <c r="F1895" s="79" t="str">
        <f t="shared" si="147"/>
        <v/>
      </c>
      <c r="G1895" s="101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8"/>
      <c r="U1895" s="218" t="str">
        <f t="shared" si="151"/>
        <v/>
      </c>
      <c r="V1895" s="216" t="s">
        <v>47</v>
      </c>
      <c r="W1895" s="102" t="s">
        <v>167</v>
      </c>
      <c r="X1895" s="102" t="s">
        <v>168</v>
      </c>
      <c r="Y1895" s="103" t="s">
        <v>169</v>
      </c>
      <c r="Z1895" s="103" t="s">
        <v>170</v>
      </c>
      <c r="AA1895" s="103" t="s">
        <v>47</v>
      </c>
      <c r="AB1895" s="103" t="s">
        <v>171</v>
      </c>
      <c r="AC1895" s="104" t="s">
        <v>172</v>
      </c>
    </row>
    <row r="1896" spans="1:29" ht="25.5" customHeight="1" x14ac:dyDescent="0.35">
      <c r="A1896" s="188"/>
      <c r="B1896" s="190"/>
      <c r="C1896" s="99" t="str">
        <f>IF(B1896="","",IF(NOT(ISNUMBER(B1896)),"DATA_PC invalida",IF(AND(ISNUMBER(parametros!$C$2),ISNUMBER(parametros!$D$2),B1896&gt;=parametros!$C$2,B1896&lt;=parametros!$D$2),"C0",IF(AND(ISNUMBER(parametros!$C$3),ISNUMBER(parametros!$D$3),B1896&gt;=parametros!$C$3,B1896&lt;=parametros!$D$3),"C1",IF(AND(ISNUMBER(parametros!$C$4),ISNUMBER(parametros!$D$4),B1896&gt;=parametros!$C$4,B1896&lt;=parametros!$D$4),"C2",IF(AND(ISNUMBER(parametros!$C$5),ISNUMBER(parametros!$D$5),B1896&gt;=parametros!$C$5,B1896&lt;=parametros!$D$5),"C3",IF(AND(ISNUMBER(parametros!$C$6),ISNUMBER(parametros!$D$6),B1896&gt;=parametros!$C$6,B1896&lt;=parametros!$D$6),"C4","Fora dos ciclos")))))))</f>
        <v/>
      </c>
      <c r="D1896" s="100"/>
      <c r="E1896" s="78" t="str">
        <f>IF(C1896="","",IFERROR(VLOOKUP(C1896,parametros!$A$11:$E$15,5,0),""))</f>
        <v/>
      </c>
      <c r="F1896" s="79" t="str">
        <f t="shared" si="147"/>
        <v/>
      </c>
      <c r="G1896" s="101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8"/>
      <c r="U1896" s="218" t="str">
        <f t="shared" si="151"/>
        <v/>
      </c>
      <c r="V1896" s="216" t="s">
        <v>47</v>
      </c>
      <c r="W1896" s="102" t="s">
        <v>167</v>
      </c>
      <c r="X1896" s="102" t="s">
        <v>168</v>
      </c>
      <c r="Y1896" s="103" t="s">
        <v>169</v>
      </c>
      <c r="Z1896" s="103" t="s">
        <v>170</v>
      </c>
      <c r="AA1896" s="103" t="s">
        <v>47</v>
      </c>
      <c r="AB1896" s="103" t="s">
        <v>171</v>
      </c>
      <c r="AC1896" s="104" t="s">
        <v>172</v>
      </c>
    </row>
    <row r="1897" spans="1:29" ht="25.5" customHeight="1" x14ac:dyDescent="0.35">
      <c r="A1897" s="188"/>
      <c r="B1897" s="190"/>
      <c r="C1897" s="99" t="str">
        <f>IF(B1897="","",IF(NOT(ISNUMBER(B1897)),"DATA_PC invalida",IF(AND(ISNUMBER(parametros!$C$2),ISNUMBER(parametros!$D$2),B1897&gt;=parametros!$C$2,B1897&lt;=parametros!$D$2),"C0",IF(AND(ISNUMBER(parametros!$C$3),ISNUMBER(parametros!$D$3),B1897&gt;=parametros!$C$3,B1897&lt;=parametros!$D$3),"C1",IF(AND(ISNUMBER(parametros!$C$4),ISNUMBER(parametros!$D$4),B1897&gt;=parametros!$C$4,B1897&lt;=parametros!$D$4),"C2",IF(AND(ISNUMBER(parametros!$C$5),ISNUMBER(parametros!$D$5),B1897&gt;=parametros!$C$5,B1897&lt;=parametros!$D$5),"C3",IF(AND(ISNUMBER(parametros!$C$6),ISNUMBER(parametros!$D$6),B1897&gt;=parametros!$C$6,B1897&lt;=parametros!$D$6),"C4","Fora dos ciclos")))))))</f>
        <v/>
      </c>
      <c r="D1897" s="100"/>
      <c r="E1897" s="78" t="str">
        <f>IF(C1897="","",IFERROR(VLOOKUP(C1897,parametros!$A$11:$E$15,5,0),""))</f>
        <v/>
      </c>
      <c r="F1897" s="79" t="str">
        <f t="shared" si="147"/>
        <v/>
      </c>
      <c r="G1897" s="101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8"/>
      <c r="U1897" s="218" t="str">
        <f t="shared" si="151"/>
        <v/>
      </c>
      <c r="V1897" s="216" t="s">
        <v>47</v>
      </c>
      <c r="W1897" s="102" t="s">
        <v>167</v>
      </c>
      <c r="X1897" s="102" t="s">
        <v>168</v>
      </c>
      <c r="Y1897" s="103" t="s">
        <v>169</v>
      </c>
      <c r="Z1897" s="103" t="s">
        <v>170</v>
      </c>
      <c r="AA1897" s="103" t="s">
        <v>47</v>
      </c>
      <c r="AB1897" s="103" t="s">
        <v>171</v>
      </c>
      <c r="AC1897" s="104" t="s">
        <v>172</v>
      </c>
    </row>
    <row r="1898" spans="1:29" ht="25.5" customHeight="1" x14ac:dyDescent="0.35">
      <c r="A1898" s="188"/>
      <c r="B1898" s="190"/>
      <c r="C1898" s="99" t="str">
        <f>IF(B1898="","",IF(NOT(ISNUMBER(B1898)),"DATA_PC invalida",IF(AND(ISNUMBER(parametros!$C$2),ISNUMBER(parametros!$D$2),B1898&gt;=parametros!$C$2,B1898&lt;=parametros!$D$2),"C0",IF(AND(ISNUMBER(parametros!$C$3),ISNUMBER(parametros!$D$3),B1898&gt;=parametros!$C$3,B1898&lt;=parametros!$D$3),"C1",IF(AND(ISNUMBER(parametros!$C$4),ISNUMBER(parametros!$D$4),B1898&gt;=parametros!$C$4,B1898&lt;=parametros!$D$4),"C2",IF(AND(ISNUMBER(parametros!$C$5),ISNUMBER(parametros!$D$5),B1898&gt;=parametros!$C$5,B1898&lt;=parametros!$D$5),"C3",IF(AND(ISNUMBER(parametros!$C$6),ISNUMBER(parametros!$D$6),B1898&gt;=parametros!$C$6,B1898&lt;=parametros!$D$6),"C4","Fora dos ciclos")))))))</f>
        <v/>
      </c>
      <c r="D1898" s="100"/>
      <c r="E1898" s="78" t="str">
        <f>IF(C1898="","",IFERROR(VLOOKUP(C1898,parametros!$A$11:$E$15,5,0),""))</f>
        <v/>
      </c>
      <c r="F1898" s="79" t="str">
        <f t="shared" si="147"/>
        <v/>
      </c>
      <c r="G1898" s="101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8"/>
      <c r="U1898" s="218" t="str">
        <f t="shared" si="151"/>
        <v/>
      </c>
      <c r="V1898" s="216" t="s">
        <v>47</v>
      </c>
      <c r="W1898" s="102" t="s">
        <v>167</v>
      </c>
      <c r="X1898" s="102" t="s">
        <v>168</v>
      </c>
      <c r="Y1898" s="103" t="s">
        <v>169</v>
      </c>
      <c r="Z1898" s="103" t="s">
        <v>170</v>
      </c>
      <c r="AA1898" s="103" t="s">
        <v>47</v>
      </c>
      <c r="AB1898" s="103" t="s">
        <v>171</v>
      </c>
      <c r="AC1898" s="104" t="s">
        <v>172</v>
      </c>
    </row>
    <row r="1899" spans="1:29" ht="25.5" customHeight="1" x14ac:dyDescent="0.35">
      <c r="A1899" s="188"/>
      <c r="B1899" s="190"/>
      <c r="C1899" s="99" t="str">
        <f>IF(B1899="","",IF(NOT(ISNUMBER(B1899)),"DATA_PC invalida",IF(AND(ISNUMBER(parametros!$C$2),ISNUMBER(parametros!$D$2),B1899&gt;=parametros!$C$2,B1899&lt;=parametros!$D$2),"C0",IF(AND(ISNUMBER(parametros!$C$3),ISNUMBER(parametros!$D$3),B1899&gt;=parametros!$C$3,B1899&lt;=parametros!$D$3),"C1",IF(AND(ISNUMBER(parametros!$C$4),ISNUMBER(parametros!$D$4),B1899&gt;=parametros!$C$4,B1899&lt;=parametros!$D$4),"C2",IF(AND(ISNUMBER(parametros!$C$5),ISNUMBER(parametros!$D$5),B1899&gt;=parametros!$C$5,B1899&lt;=parametros!$D$5),"C3",IF(AND(ISNUMBER(parametros!$C$6),ISNUMBER(parametros!$D$6),B1899&gt;=parametros!$C$6,B1899&lt;=parametros!$D$6),"C4","Fora dos ciclos")))))))</f>
        <v/>
      </c>
      <c r="D1899" s="100"/>
      <c r="E1899" s="78" t="str">
        <f>IF(C1899="","",IFERROR(VLOOKUP(C1899,parametros!$A$11:$E$15,5,0),""))</f>
        <v/>
      </c>
      <c r="F1899" s="79" t="str">
        <f t="shared" si="147"/>
        <v/>
      </c>
      <c r="G1899" s="101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8"/>
      <c r="U1899" s="218" t="str">
        <f t="shared" si="151"/>
        <v/>
      </c>
      <c r="V1899" s="216" t="s">
        <v>47</v>
      </c>
      <c r="W1899" s="102" t="s">
        <v>167</v>
      </c>
      <c r="X1899" s="102" t="s">
        <v>168</v>
      </c>
      <c r="Y1899" s="103" t="s">
        <v>169</v>
      </c>
      <c r="Z1899" s="103" t="s">
        <v>170</v>
      </c>
      <c r="AA1899" s="103" t="s">
        <v>47</v>
      </c>
      <c r="AB1899" s="103" t="s">
        <v>171</v>
      </c>
      <c r="AC1899" s="104" t="s">
        <v>172</v>
      </c>
    </row>
    <row r="1900" spans="1:29" ht="25.5" customHeight="1" x14ac:dyDescent="0.35">
      <c r="A1900" s="188"/>
      <c r="B1900" s="190"/>
      <c r="C1900" s="99" t="str">
        <f>IF(B1900="","",IF(NOT(ISNUMBER(B1900)),"DATA_PC invalida",IF(AND(ISNUMBER(parametros!$C$2),ISNUMBER(parametros!$D$2),B1900&gt;=parametros!$C$2,B1900&lt;=parametros!$D$2),"C0",IF(AND(ISNUMBER(parametros!$C$3),ISNUMBER(parametros!$D$3),B1900&gt;=parametros!$C$3,B1900&lt;=parametros!$D$3),"C1",IF(AND(ISNUMBER(parametros!$C$4),ISNUMBER(parametros!$D$4),B1900&gt;=parametros!$C$4,B1900&lt;=parametros!$D$4),"C2",IF(AND(ISNUMBER(parametros!$C$5),ISNUMBER(parametros!$D$5),B1900&gt;=parametros!$C$5,B1900&lt;=parametros!$D$5),"C3",IF(AND(ISNUMBER(parametros!$C$6),ISNUMBER(parametros!$D$6),B1900&gt;=parametros!$C$6,B1900&lt;=parametros!$D$6),"C4","Fora dos ciclos")))))))</f>
        <v/>
      </c>
      <c r="D1900" s="100"/>
      <c r="E1900" s="78" t="str">
        <f>IF(C1900="","",IFERROR(VLOOKUP(C1900,parametros!$A$11:$E$15,5,0),""))</f>
        <v/>
      </c>
      <c r="F1900" s="79" t="str">
        <f t="shared" si="147"/>
        <v/>
      </c>
      <c r="G1900" s="101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8"/>
      <c r="U1900" s="218" t="str">
        <f t="shared" si="151"/>
        <v/>
      </c>
      <c r="V1900" s="216" t="s">
        <v>47</v>
      </c>
      <c r="W1900" s="102" t="s">
        <v>167</v>
      </c>
      <c r="X1900" s="102" t="s">
        <v>168</v>
      </c>
      <c r="Y1900" s="103" t="s">
        <v>169</v>
      </c>
      <c r="Z1900" s="103" t="s">
        <v>170</v>
      </c>
      <c r="AA1900" s="103" t="s">
        <v>47</v>
      </c>
      <c r="AB1900" s="103" t="s">
        <v>171</v>
      </c>
      <c r="AC1900" s="104" t="s">
        <v>172</v>
      </c>
    </row>
    <row r="1901" spans="1:29" ht="25.5" customHeight="1" x14ac:dyDescent="0.35">
      <c r="A1901" s="188"/>
      <c r="B1901" s="190"/>
      <c r="C1901" s="99" t="str">
        <f>IF(B1901="","",IF(NOT(ISNUMBER(B1901)),"DATA_PC invalida",IF(AND(ISNUMBER(parametros!$C$2),ISNUMBER(parametros!$D$2),B1901&gt;=parametros!$C$2,B1901&lt;=parametros!$D$2),"C0",IF(AND(ISNUMBER(parametros!$C$3),ISNUMBER(parametros!$D$3),B1901&gt;=parametros!$C$3,B1901&lt;=parametros!$D$3),"C1",IF(AND(ISNUMBER(parametros!$C$4),ISNUMBER(parametros!$D$4),B1901&gt;=parametros!$C$4,B1901&lt;=parametros!$D$4),"C2",IF(AND(ISNUMBER(parametros!$C$5),ISNUMBER(parametros!$D$5),B1901&gt;=parametros!$C$5,B1901&lt;=parametros!$D$5),"C3",IF(AND(ISNUMBER(parametros!$C$6),ISNUMBER(parametros!$D$6),B1901&gt;=parametros!$C$6,B1901&lt;=parametros!$D$6),"C4","Fora dos ciclos")))))))</f>
        <v/>
      </c>
      <c r="D1901" s="100"/>
      <c r="E1901" s="78" t="str">
        <f>IF(C1901="","",IFERROR(VLOOKUP(C1901,parametros!$A$11:$E$15,5,0),""))</f>
        <v/>
      </c>
      <c r="F1901" s="79" t="str">
        <f t="shared" si="147"/>
        <v/>
      </c>
      <c r="G1901" s="101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8"/>
      <c r="U1901" s="218" t="str">
        <f t="shared" si="151"/>
        <v/>
      </c>
      <c r="V1901" s="216" t="s">
        <v>47</v>
      </c>
      <c r="W1901" s="102" t="s">
        <v>167</v>
      </c>
      <c r="X1901" s="102" t="s">
        <v>168</v>
      </c>
      <c r="Y1901" s="103" t="s">
        <v>169</v>
      </c>
      <c r="Z1901" s="103" t="s">
        <v>170</v>
      </c>
      <c r="AA1901" s="103" t="s">
        <v>47</v>
      </c>
      <c r="AB1901" s="103" t="s">
        <v>171</v>
      </c>
      <c r="AC1901" s="104" t="s">
        <v>172</v>
      </c>
    </row>
    <row r="1902" spans="1:29" ht="25.5" customHeight="1" x14ac:dyDescent="0.35">
      <c r="A1902" s="188"/>
      <c r="B1902" s="190"/>
      <c r="C1902" s="99" t="str">
        <f>IF(B1902="","",IF(NOT(ISNUMBER(B1902)),"DATA_PC invalida",IF(AND(ISNUMBER(parametros!$C$2),ISNUMBER(parametros!$D$2),B1902&gt;=parametros!$C$2,B1902&lt;=parametros!$D$2),"C0",IF(AND(ISNUMBER(parametros!$C$3),ISNUMBER(parametros!$D$3),B1902&gt;=parametros!$C$3,B1902&lt;=parametros!$D$3),"C1",IF(AND(ISNUMBER(parametros!$C$4),ISNUMBER(parametros!$D$4),B1902&gt;=parametros!$C$4,B1902&lt;=parametros!$D$4),"C2",IF(AND(ISNUMBER(parametros!$C$5),ISNUMBER(parametros!$D$5),B1902&gt;=parametros!$C$5,B1902&lt;=parametros!$D$5),"C3",IF(AND(ISNUMBER(parametros!$C$6),ISNUMBER(parametros!$D$6),B1902&gt;=parametros!$C$6,B1902&lt;=parametros!$D$6),"C4","Fora dos ciclos")))))))</f>
        <v/>
      </c>
      <c r="D1902" s="100"/>
      <c r="E1902" s="78" t="str">
        <f>IF(C1902="","",IFERROR(VLOOKUP(C1902,parametros!$A$11:$E$15,5,0),""))</f>
        <v/>
      </c>
      <c r="F1902" s="79" t="str">
        <f t="shared" si="147"/>
        <v/>
      </c>
      <c r="G1902" s="101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8"/>
      <c r="U1902" s="218" t="str">
        <f t="shared" si="151"/>
        <v/>
      </c>
      <c r="V1902" s="216" t="s">
        <v>47</v>
      </c>
      <c r="W1902" s="102" t="s">
        <v>167</v>
      </c>
      <c r="X1902" s="102" t="s">
        <v>168</v>
      </c>
      <c r="Y1902" s="103" t="s">
        <v>169</v>
      </c>
      <c r="Z1902" s="103" t="s">
        <v>170</v>
      </c>
      <c r="AA1902" s="103" t="s">
        <v>47</v>
      </c>
      <c r="AB1902" s="103" t="s">
        <v>171</v>
      </c>
      <c r="AC1902" s="104" t="s">
        <v>172</v>
      </c>
    </row>
    <row r="1903" spans="1:29" ht="25.5" customHeight="1" x14ac:dyDescent="0.35">
      <c r="A1903" s="188"/>
      <c r="B1903" s="190"/>
      <c r="C1903" s="99" t="str">
        <f>IF(B1903="","",IF(NOT(ISNUMBER(B1903)),"DATA_PC invalida",IF(AND(ISNUMBER(parametros!$C$2),ISNUMBER(parametros!$D$2),B1903&gt;=parametros!$C$2,B1903&lt;=parametros!$D$2),"C0",IF(AND(ISNUMBER(parametros!$C$3),ISNUMBER(parametros!$D$3),B1903&gt;=parametros!$C$3,B1903&lt;=parametros!$D$3),"C1",IF(AND(ISNUMBER(parametros!$C$4),ISNUMBER(parametros!$D$4),B1903&gt;=parametros!$C$4,B1903&lt;=parametros!$D$4),"C2",IF(AND(ISNUMBER(parametros!$C$5),ISNUMBER(parametros!$D$5),B1903&gt;=parametros!$C$5,B1903&lt;=parametros!$D$5),"C3",IF(AND(ISNUMBER(parametros!$C$6),ISNUMBER(parametros!$D$6),B1903&gt;=parametros!$C$6,B1903&lt;=parametros!$D$6),"C4","Fora dos ciclos")))))))</f>
        <v/>
      </c>
      <c r="D1903" s="100"/>
      <c r="E1903" s="78" t="str">
        <f>IF(C1903="","",IFERROR(VLOOKUP(C1903,parametros!$A$11:$E$15,5,0),""))</f>
        <v/>
      </c>
      <c r="F1903" s="79" t="str">
        <f t="shared" si="147"/>
        <v/>
      </c>
      <c r="G1903" s="101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8"/>
      <c r="U1903" s="218" t="str">
        <f t="shared" si="151"/>
        <v/>
      </c>
      <c r="V1903" s="216" t="s">
        <v>47</v>
      </c>
      <c r="W1903" s="102" t="s">
        <v>167</v>
      </c>
      <c r="X1903" s="102" t="s">
        <v>168</v>
      </c>
      <c r="Y1903" s="103" t="s">
        <v>169</v>
      </c>
      <c r="Z1903" s="103" t="s">
        <v>170</v>
      </c>
      <c r="AA1903" s="103" t="s">
        <v>47</v>
      </c>
      <c r="AB1903" s="103" t="s">
        <v>171</v>
      </c>
      <c r="AC1903" s="104" t="s">
        <v>172</v>
      </c>
    </row>
    <row r="1904" spans="1:29" ht="25.5" customHeight="1" x14ac:dyDescent="0.35">
      <c r="A1904" s="188"/>
      <c r="B1904" s="190"/>
      <c r="C1904" s="99" t="str">
        <f>IF(B1904="","",IF(NOT(ISNUMBER(B1904)),"DATA_PC invalida",IF(AND(ISNUMBER(parametros!$C$2),ISNUMBER(parametros!$D$2),B1904&gt;=parametros!$C$2,B1904&lt;=parametros!$D$2),"C0",IF(AND(ISNUMBER(parametros!$C$3),ISNUMBER(parametros!$D$3),B1904&gt;=parametros!$C$3,B1904&lt;=parametros!$D$3),"C1",IF(AND(ISNUMBER(parametros!$C$4),ISNUMBER(parametros!$D$4),B1904&gt;=parametros!$C$4,B1904&lt;=parametros!$D$4),"C2",IF(AND(ISNUMBER(parametros!$C$5),ISNUMBER(parametros!$D$5),B1904&gt;=parametros!$C$5,B1904&lt;=parametros!$D$5),"C3",IF(AND(ISNUMBER(parametros!$C$6),ISNUMBER(parametros!$D$6),B1904&gt;=parametros!$C$6,B1904&lt;=parametros!$D$6),"C4","Fora dos ciclos")))))))</f>
        <v/>
      </c>
      <c r="D1904" s="100"/>
      <c r="E1904" s="78" t="str">
        <f>IF(C1904="","",IFERROR(VLOOKUP(C1904,parametros!$A$11:$E$15,5,0),""))</f>
        <v/>
      </c>
      <c r="F1904" s="79" t="str">
        <f t="shared" si="147"/>
        <v/>
      </c>
      <c r="G1904" s="101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8"/>
      <c r="U1904" s="218" t="str">
        <f t="shared" si="151"/>
        <v/>
      </c>
      <c r="V1904" s="216" t="s">
        <v>47</v>
      </c>
      <c r="W1904" s="102" t="s">
        <v>167</v>
      </c>
      <c r="X1904" s="102" t="s">
        <v>168</v>
      </c>
      <c r="Y1904" s="103" t="s">
        <v>169</v>
      </c>
      <c r="Z1904" s="103" t="s">
        <v>170</v>
      </c>
      <c r="AA1904" s="103" t="s">
        <v>47</v>
      </c>
      <c r="AB1904" s="103" t="s">
        <v>171</v>
      </c>
      <c r="AC1904" s="104" t="s">
        <v>172</v>
      </c>
    </row>
    <row r="1905" spans="1:29" ht="25.5" customHeight="1" x14ac:dyDescent="0.35">
      <c r="A1905" s="188"/>
      <c r="B1905" s="190"/>
      <c r="C1905" s="99" t="str">
        <f>IF(B1905="","",IF(NOT(ISNUMBER(B1905)),"DATA_PC invalida",IF(AND(ISNUMBER(parametros!$C$2),ISNUMBER(parametros!$D$2),B1905&gt;=parametros!$C$2,B1905&lt;=parametros!$D$2),"C0",IF(AND(ISNUMBER(parametros!$C$3),ISNUMBER(parametros!$D$3),B1905&gt;=parametros!$C$3,B1905&lt;=parametros!$D$3),"C1",IF(AND(ISNUMBER(parametros!$C$4),ISNUMBER(parametros!$D$4),B1905&gt;=parametros!$C$4,B1905&lt;=parametros!$D$4),"C2",IF(AND(ISNUMBER(parametros!$C$5),ISNUMBER(parametros!$D$5),B1905&gt;=parametros!$C$5,B1905&lt;=parametros!$D$5),"C3",IF(AND(ISNUMBER(parametros!$C$6),ISNUMBER(parametros!$D$6),B1905&gt;=parametros!$C$6,B1905&lt;=parametros!$D$6),"C4","Fora dos ciclos")))))))</f>
        <v/>
      </c>
      <c r="D1905" s="100"/>
      <c r="E1905" s="78" t="str">
        <f>IF(C1905="","",IFERROR(VLOOKUP(C1905,parametros!$A$11:$E$15,5,0),""))</f>
        <v/>
      </c>
      <c r="F1905" s="79" t="str">
        <f t="shared" si="147"/>
        <v/>
      </c>
      <c r="G1905" s="101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8"/>
      <c r="U1905" s="218" t="str">
        <f t="shared" si="151"/>
        <v/>
      </c>
      <c r="V1905" s="216" t="s">
        <v>47</v>
      </c>
      <c r="W1905" s="102" t="s">
        <v>167</v>
      </c>
      <c r="X1905" s="102" t="s">
        <v>168</v>
      </c>
      <c r="Y1905" s="103" t="s">
        <v>169</v>
      </c>
      <c r="Z1905" s="103" t="s">
        <v>170</v>
      </c>
      <c r="AA1905" s="103" t="s">
        <v>47</v>
      </c>
      <c r="AB1905" s="103" t="s">
        <v>171</v>
      </c>
      <c r="AC1905" s="104" t="s">
        <v>172</v>
      </c>
    </row>
    <row r="1906" spans="1:29" ht="25.5" customHeight="1" x14ac:dyDescent="0.35">
      <c r="A1906" s="188"/>
      <c r="B1906" s="190"/>
      <c r="C1906" s="99" t="str">
        <f>IF(B1906="","",IF(NOT(ISNUMBER(B1906)),"DATA_PC invalida",IF(AND(ISNUMBER(parametros!$C$2),ISNUMBER(parametros!$D$2),B1906&gt;=parametros!$C$2,B1906&lt;=parametros!$D$2),"C0",IF(AND(ISNUMBER(parametros!$C$3),ISNUMBER(parametros!$D$3),B1906&gt;=parametros!$C$3,B1906&lt;=parametros!$D$3),"C1",IF(AND(ISNUMBER(parametros!$C$4),ISNUMBER(parametros!$D$4),B1906&gt;=parametros!$C$4,B1906&lt;=parametros!$D$4),"C2",IF(AND(ISNUMBER(parametros!$C$5),ISNUMBER(parametros!$D$5),B1906&gt;=parametros!$C$5,B1906&lt;=parametros!$D$5),"C3",IF(AND(ISNUMBER(parametros!$C$6),ISNUMBER(parametros!$D$6),B1906&gt;=parametros!$C$6,B1906&lt;=parametros!$D$6),"C4","Fora dos ciclos")))))))</f>
        <v/>
      </c>
      <c r="D1906" s="100"/>
      <c r="E1906" s="78" t="str">
        <f>IF(C1906="","",IFERROR(VLOOKUP(C1906,parametros!$A$11:$E$15,5,0),""))</f>
        <v/>
      </c>
      <c r="F1906" s="79" t="str">
        <f t="shared" si="147"/>
        <v/>
      </c>
      <c r="G1906" s="101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8"/>
      <c r="U1906" s="218" t="str">
        <f t="shared" si="151"/>
        <v/>
      </c>
      <c r="V1906" s="216" t="s">
        <v>47</v>
      </c>
      <c r="W1906" s="102" t="s">
        <v>167</v>
      </c>
      <c r="X1906" s="102" t="s">
        <v>168</v>
      </c>
      <c r="Y1906" s="103" t="s">
        <v>169</v>
      </c>
      <c r="Z1906" s="103" t="s">
        <v>170</v>
      </c>
      <c r="AA1906" s="103" t="s">
        <v>47</v>
      </c>
      <c r="AB1906" s="103" t="s">
        <v>171</v>
      </c>
      <c r="AC1906" s="104" t="s">
        <v>172</v>
      </c>
    </row>
    <row r="1907" spans="1:29" ht="25.5" customHeight="1" x14ac:dyDescent="0.35">
      <c r="A1907" s="188"/>
      <c r="B1907" s="190"/>
      <c r="C1907" s="99" t="str">
        <f>IF(B1907="","",IF(NOT(ISNUMBER(B1907)),"DATA_PC invalida",IF(AND(ISNUMBER(parametros!$C$2),ISNUMBER(parametros!$D$2),B1907&gt;=parametros!$C$2,B1907&lt;=parametros!$D$2),"C0",IF(AND(ISNUMBER(parametros!$C$3),ISNUMBER(parametros!$D$3),B1907&gt;=parametros!$C$3,B1907&lt;=parametros!$D$3),"C1",IF(AND(ISNUMBER(parametros!$C$4),ISNUMBER(parametros!$D$4),B1907&gt;=parametros!$C$4,B1907&lt;=parametros!$D$4),"C2",IF(AND(ISNUMBER(parametros!$C$5),ISNUMBER(parametros!$D$5),B1907&gt;=parametros!$C$5,B1907&lt;=parametros!$D$5),"C3",IF(AND(ISNUMBER(parametros!$C$6),ISNUMBER(parametros!$D$6),B1907&gt;=parametros!$C$6,B1907&lt;=parametros!$D$6),"C4","Fora dos ciclos")))))))</f>
        <v/>
      </c>
      <c r="D1907" s="100"/>
      <c r="E1907" s="78" t="str">
        <f>IF(C1907="","",IFERROR(VLOOKUP(C1907,parametros!$A$11:$E$15,5,0),""))</f>
        <v/>
      </c>
      <c r="F1907" s="79" t="str">
        <f t="shared" si="147"/>
        <v/>
      </c>
      <c r="G1907" s="101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8"/>
      <c r="U1907" s="218" t="str">
        <f t="shared" si="151"/>
        <v/>
      </c>
      <c r="V1907" s="216" t="s">
        <v>47</v>
      </c>
      <c r="W1907" s="102" t="s">
        <v>167</v>
      </c>
      <c r="X1907" s="102" t="s">
        <v>168</v>
      </c>
      <c r="Y1907" s="103" t="s">
        <v>169</v>
      </c>
      <c r="Z1907" s="103" t="s">
        <v>170</v>
      </c>
      <c r="AA1907" s="103" t="s">
        <v>47</v>
      </c>
      <c r="AB1907" s="103" t="s">
        <v>171</v>
      </c>
      <c r="AC1907" s="104" t="s">
        <v>172</v>
      </c>
    </row>
    <row r="1908" spans="1:29" ht="25.5" customHeight="1" x14ac:dyDescent="0.35">
      <c r="A1908" s="188"/>
      <c r="B1908" s="190"/>
      <c r="C1908" s="99" t="str">
        <f>IF(B1908="","",IF(NOT(ISNUMBER(B1908)),"DATA_PC invalida",IF(AND(ISNUMBER(parametros!$C$2),ISNUMBER(parametros!$D$2),B1908&gt;=parametros!$C$2,B1908&lt;=parametros!$D$2),"C0",IF(AND(ISNUMBER(parametros!$C$3),ISNUMBER(parametros!$D$3),B1908&gt;=parametros!$C$3,B1908&lt;=parametros!$D$3),"C1",IF(AND(ISNUMBER(parametros!$C$4),ISNUMBER(parametros!$D$4),B1908&gt;=parametros!$C$4,B1908&lt;=parametros!$D$4),"C2",IF(AND(ISNUMBER(parametros!$C$5),ISNUMBER(parametros!$D$5),B1908&gt;=parametros!$C$5,B1908&lt;=parametros!$D$5),"C3",IF(AND(ISNUMBER(parametros!$C$6),ISNUMBER(parametros!$D$6),B1908&gt;=parametros!$C$6,B1908&lt;=parametros!$D$6),"C4","Fora dos ciclos")))))))</f>
        <v/>
      </c>
      <c r="D1908" s="100"/>
      <c r="E1908" s="78" t="str">
        <f>IF(C1908="","",IFERROR(VLOOKUP(C1908,parametros!$A$11:$E$15,5,0),""))</f>
        <v/>
      </c>
      <c r="F1908" s="79" t="str">
        <f t="shared" si="147"/>
        <v/>
      </c>
      <c r="G1908" s="101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8"/>
      <c r="U1908" s="218" t="str">
        <f t="shared" si="151"/>
        <v/>
      </c>
      <c r="V1908" s="216" t="s">
        <v>47</v>
      </c>
      <c r="W1908" s="102" t="s">
        <v>167</v>
      </c>
      <c r="X1908" s="102" t="s">
        <v>168</v>
      </c>
      <c r="Y1908" s="103" t="s">
        <v>169</v>
      </c>
      <c r="Z1908" s="103" t="s">
        <v>170</v>
      </c>
      <c r="AA1908" s="103" t="s">
        <v>47</v>
      </c>
      <c r="AB1908" s="103" t="s">
        <v>171</v>
      </c>
      <c r="AC1908" s="104" t="s">
        <v>172</v>
      </c>
    </row>
    <row r="1909" spans="1:29" ht="25.5" customHeight="1" x14ac:dyDescent="0.35">
      <c r="A1909" s="188"/>
      <c r="B1909" s="190"/>
      <c r="C1909" s="99" t="str">
        <f>IF(B1909="","",IF(NOT(ISNUMBER(B1909)),"DATA_PC invalida",IF(AND(ISNUMBER(parametros!$C$2),ISNUMBER(parametros!$D$2),B1909&gt;=parametros!$C$2,B1909&lt;=parametros!$D$2),"C0",IF(AND(ISNUMBER(parametros!$C$3),ISNUMBER(parametros!$D$3),B1909&gt;=parametros!$C$3,B1909&lt;=parametros!$D$3),"C1",IF(AND(ISNUMBER(parametros!$C$4),ISNUMBER(parametros!$D$4),B1909&gt;=parametros!$C$4,B1909&lt;=parametros!$D$4),"C2",IF(AND(ISNUMBER(parametros!$C$5),ISNUMBER(parametros!$D$5),B1909&gt;=parametros!$C$5,B1909&lt;=parametros!$D$5),"C3",IF(AND(ISNUMBER(parametros!$C$6),ISNUMBER(parametros!$D$6),B1909&gt;=parametros!$C$6,B1909&lt;=parametros!$D$6),"C4","Fora dos ciclos")))))))</f>
        <v/>
      </c>
      <c r="D1909" s="100"/>
      <c r="E1909" s="78" t="str">
        <f>IF(C1909="","",IFERROR(VLOOKUP(C1909,parametros!$A$11:$E$15,5,0),""))</f>
        <v/>
      </c>
      <c r="F1909" s="79" t="str">
        <f t="shared" si="147"/>
        <v/>
      </c>
      <c r="G1909" s="101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8"/>
      <c r="U1909" s="218" t="str">
        <f t="shared" si="151"/>
        <v/>
      </c>
      <c r="V1909" s="216" t="s">
        <v>47</v>
      </c>
      <c r="W1909" s="102" t="s">
        <v>167</v>
      </c>
      <c r="X1909" s="102" t="s">
        <v>168</v>
      </c>
      <c r="Y1909" s="103" t="s">
        <v>169</v>
      </c>
      <c r="Z1909" s="103" t="s">
        <v>170</v>
      </c>
      <c r="AA1909" s="103" t="s">
        <v>47</v>
      </c>
      <c r="AB1909" s="103" t="s">
        <v>171</v>
      </c>
      <c r="AC1909" s="104" t="s">
        <v>172</v>
      </c>
    </row>
    <row r="1910" spans="1:29" ht="25.5" customHeight="1" x14ac:dyDescent="0.35">
      <c r="A1910" s="188"/>
      <c r="B1910" s="190"/>
      <c r="C1910" s="99" t="str">
        <f>IF(B1910="","",IF(NOT(ISNUMBER(B1910)),"DATA_PC invalida",IF(AND(ISNUMBER(parametros!$C$2),ISNUMBER(parametros!$D$2),B1910&gt;=parametros!$C$2,B1910&lt;=parametros!$D$2),"C0",IF(AND(ISNUMBER(parametros!$C$3),ISNUMBER(parametros!$D$3),B1910&gt;=parametros!$C$3,B1910&lt;=parametros!$D$3),"C1",IF(AND(ISNUMBER(parametros!$C$4),ISNUMBER(parametros!$D$4),B1910&gt;=parametros!$C$4,B1910&lt;=parametros!$D$4),"C2",IF(AND(ISNUMBER(parametros!$C$5),ISNUMBER(parametros!$D$5),B1910&gt;=parametros!$C$5,B1910&lt;=parametros!$D$5),"C3",IF(AND(ISNUMBER(parametros!$C$6),ISNUMBER(parametros!$D$6),B1910&gt;=parametros!$C$6,B1910&lt;=parametros!$D$6),"C4","Fora dos ciclos")))))))</f>
        <v/>
      </c>
      <c r="D1910" s="100"/>
      <c r="E1910" s="78" t="str">
        <f>IF(C1910="","",IFERROR(VLOOKUP(C1910,parametros!$A$11:$E$15,5,0),""))</f>
        <v/>
      </c>
      <c r="F1910" s="79" t="str">
        <f t="shared" si="147"/>
        <v/>
      </c>
      <c r="G1910" s="101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8"/>
      <c r="U1910" s="218" t="str">
        <f t="shared" si="151"/>
        <v/>
      </c>
      <c r="V1910" s="216" t="s">
        <v>47</v>
      </c>
      <c r="W1910" s="102" t="s">
        <v>167</v>
      </c>
      <c r="X1910" s="102" t="s">
        <v>168</v>
      </c>
      <c r="Y1910" s="103" t="s">
        <v>169</v>
      </c>
      <c r="Z1910" s="103" t="s">
        <v>170</v>
      </c>
      <c r="AA1910" s="103" t="s">
        <v>47</v>
      </c>
      <c r="AB1910" s="103" t="s">
        <v>171</v>
      </c>
      <c r="AC1910" s="104" t="s">
        <v>172</v>
      </c>
    </row>
    <row r="1911" spans="1:29" ht="25.5" customHeight="1" x14ac:dyDescent="0.35">
      <c r="A1911" s="188"/>
      <c r="B1911" s="190"/>
      <c r="C1911" s="99" t="str">
        <f>IF(B1911="","",IF(NOT(ISNUMBER(B1911)),"DATA_PC invalida",IF(AND(ISNUMBER(parametros!$C$2),ISNUMBER(parametros!$D$2),B1911&gt;=parametros!$C$2,B1911&lt;=parametros!$D$2),"C0",IF(AND(ISNUMBER(parametros!$C$3),ISNUMBER(parametros!$D$3),B1911&gt;=parametros!$C$3,B1911&lt;=parametros!$D$3),"C1",IF(AND(ISNUMBER(parametros!$C$4),ISNUMBER(parametros!$D$4),B1911&gt;=parametros!$C$4,B1911&lt;=parametros!$D$4),"C2",IF(AND(ISNUMBER(parametros!$C$5),ISNUMBER(parametros!$D$5),B1911&gt;=parametros!$C$5,B1911&lt;=parametros!$D$5),"C3",IF(AND(ISNUMBER(parametros!$C$6),ISNUMBER(parametros!$D$6),B1911&gt;=parametros!$C$6,B1911&lt;=parametros!$D$6),"C4","Fora dos ciclos")))))))</f>
        <v/>
      </c>
      <c r="D1911" s="100"/>
      <c r="E1911" s="78" t="str">
        <f>IF(C1911="","",IFERROR(VLOOKUP(C1911,parametros!$A$11:$E$15,5,0),""))</f>
        <v/>
      </c>
      <c r="F1911" s="79" t="str">
        <f t="shared" si="147"/>
        <v/>
      </c>
      <c r="G1911" s="101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8"/>
      <c r="U1911" s="218" t="str">
        <f t="shared" si="151"/>
        <v/>
      </c>
      <c r="V1911" s="216" t="s">
        <v>47</v>
      </c>
      <c r="W1911" s="102" t="s">
        <v>167</v>
      </c>
      <c r="X1911" s="102" t="s">
        <v>168</v>
      </c>
      <c r="Y1911" s="103" t="s">
        <v>169</v>
      </c>
      <c r="Z1911" s="103" t="s">
        <v>170</v>
      </c>
      <c r="AA1911" s="103" t="s">
        <v>47</v>
      </c>
      <c r="AB1911" s="103" t="s">
        <v>171</v>
      </c>
      <c r="AC1911" s="104" t="s">
        <v>172</v>
      </c>
    </row>
    <row r="1912" spans="1:29" ht="25.5" customHeight="1" x14ac:dyDescent="0.35">
      <c r="A1912" s="188"/>
      <c r="B1912" s="190"/>
      <c r="C1912" s="99" t="str">
        <f>IF(B1912="","",IF(NOT(ISNUMBER(B1912)),"DATA_PC invalida",IF(AND(ISNUMBER(parametros!$C$2),ISNUMBER(parametros!$D$2),B1912&gt;=parametros!$C$2,B1912&lt;=parametros!$D$2),"C0",IF(AND(ISNUMBER(parametros!$C$3),ISNUMBER(parametros!$D$3),B1912&gt;=parametros!$C$3,B1912&lt;=parametros!$D$3),"C1",IF(AND(ISNUMBER(parametros!$C$4),ISNUMBER(parametros!$D$4),B1912&gt;=parametros!$C$4,B1912&lt;=parametros!$D$4),"C2",IF(AND(ISNUMBER(parametros!$C$5),ISNUMBER(parametros!$D$5),B1912&gt;=parametros!$C$5,B1912&lt;=parametros!$D$5),"C3",IF(AND(ISNUMBER(parametros!$C$6),ISNUMBER(parametros!$D$6),B1912&gt;=parametros!$C$6,B1912&lt;=parametros!$D$6),"C4","Fora dos ciclos")))))))</f>
        <v/>
      </c>
      <c r="D1912" s="100"/>
      <c r="E1912" s="78" t="str">
        <f>IF(C1912="","",IFERROR(VLOOKUP(C1912,parametros!$A$11:$E$15,5,0),""))</f>
        <v/>
      </c>
      <c r="F1912" s="79" t="str">
        <f t="shared" si="147"/>
        <v/>
      </c>
      <c r="G1912" s="101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8"/>
      <c r="U1912" s="218" t="str">
        <f t="shared" si="151"/>
        <v/>
      </c>
      <c r="V1912" s="216" t="s">
        <v>47</v>
      </c>
      <c r="W1912" s="102" t="s">
        <v>167</v>
      </c>
      <c r="X1912" s="102" t="s">
        <v>168</v>
      </c>
      <c r="Y1912" s="103" t="s">
        <v>169</v>
      </c>
      <c r="Z1912" s="103" t="s">
        <v>170</v>
      </c>
      <c r="AA1912" s="103" t="s">
        <v>47</v>
      </c>
      <c r="AB1912" s="103" t="s">
        <v>171</v>
      </c>
      <c r="AC1912" s="104" t="s">
        <v>172</v>
      </c>
    </row>
    <row r="1913" spans="1:29" ht="25.5" customHeight="1" x14ac:dyDescent="0.35">
      <c r="A1913" s="188"/>
      <c r="B1913" s="190"/>
      <c r="C1913" s="99" t="str">
        <f>IF(B1913="","",IF(NOT(ISNUMBER(B1913)),"DATA_PC invalida",IF(AND(ISNUMBER(parametros!$C$2),ISNUMBER(parametros!$D$2),B1913&gt;=parametros!$C$2,B1913&lt;=parametros!$D$2),"C0",IF(AND(ISNUMBER(parametros!$C$3),ISNUMBER(parametros!$D$3),B1913&gt;=parametros!$C$3,B1913&lt;=parametros!$D$3),"C1",IF(AND(ISNUMBER(parametros!$C$4),ISNUMBER(parametros!$D$4),B1913&gt;=parametros!$C$4,B1913&lt;=parametros!$D$4),"C2",IF(AND(ISNUMBER(parametros!$C$5),ISNUMBER(parametros!$D$5),B1913&gt;=parametros!$C$5,B1913&lt;=parametros!$D$5),"C3",IF(AND(ISNUMBER(parametros!$C$6),ISNUMBER(parametros!$D$6),B1913&gt;=parametros!$C$6,B1913&lt;=parametros!$D$6),"C4","Fora dos ciclos")))))))</f>
        <v/>
      </c>
      <c r="D1913" s="100"/>
      <c r="E1913" s="78" t="str">
        <f>IF(C1913="","",IFERROR(VLOOKUP(C1913,parametros!$A$11:$E$15,5,0),""))</f>
        <v/>
      </c>
      <c r="F1913" s="79" t="str">
        <f t="shared" si="147"/>
        <v/>
      </c>
      <c r="G1913" s="101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8"/>
      <c r="U1913" s="218" t="str">
        <f t="shared" si="151"/>
        <v/>
      </c>
      <c r="V1913" s="216" t="s">
        <v>47</v>
      </c>
      <c r="W1913" s="102" t="s">
        <v>167</v>
      </c>
      <c r="X1913" s="102" t="s">
        <v>168</v>
      </c>
      <c r="Y1913" s="103" t="s">
        <v>169</v>
      </c>
      <c r="Z1913" s="103" t="s">
        <v>170</v>
      </c>
      <c r="AA1913" s="103" t="s">
        <v>47</v>
      </c>
      <c r="AB1913" s="103" t="s">
        <v>171</v>
      </c>
      <c r="AC1913" s="104" t="s">
        <v>172</v>
      </c>
    </row>
    <row r="1914" spans="1:29" ht="25.5" customHeight="1" x14ac:dyDescent="0.35">
      <c r="A1914" s="188"/>
      <c r="B1914" s="190"/>
      <c r="C1914" s="99" t="str">
        <f>IF(B1914="","",IF(NOT(ISNUMBER(B1914)),"DATA_PC invalida",IF(AND(ISNUMBER(parametros!$C$2),ISNUMBER(parametros!$D$2),B1914&gt;=parametros!$C$2,B1914&lt;=parametros!$D$2),"C0",IF(AND(ISNUMBER(parametros!$C$3),ISNUMBER(parametros!$D$3),B1914&gt;=parametros!$C$3,B1914&lt;=parametros!$D$3),"C1",IF(AND(ISNUMBER(parametros!$C$4),ISNUMBER(parametros!$D$4),B1914&gt;=parametros!$C$4,B1914&lt;=parametros!$D$4),"C2",IF(AND(ISNUMBER(parametros!$C$5),ISNUMBER(parametros!$D$5),B1914&gt;=parametros!$C$5,B1914&lt;=parametros!$D$5),"C3",IF(AND(ISNUMBER(parametros!$C$6),ISNUMBER(parametros!$D$6),B1914&gt;=parametros!$C$6,B1914&lt;=parametros!$D$6),"C4","Fora dos ciclos")))))))</f>
        <v/>
      </c>
      <c r="D1914" s="100"/>
      <c r="E1914" s="78" t="str">
        <f>IF(C1914="","",IFERROR(VLOOKUP(C1914,parametros!$A$11:$E$15,5,0),""))</f>
        <v/>
      </c>
      <c r="F1914" s="79" t="str">
        <f t="shared" si="147"/>
        <v/>
      </c>
      <c r="G1914" s="101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8"/>
      <c r="U1914" s="218" t="str">
        <f t="shared" si="151"/>
        <v/>
      </c>
      <c r="V1914" s="216" t="s">
        <v>47</v>
      </c>
      <c r="W1914" s="102" t="s">
        <v>167</v>
      </c>
      <c r="X1914" s="102" t="s">
        <v>168</v>
      </c>
      <c r="Y1914" s="103" t="s">
        <v>169</v>
      </c>
      <c r="Z1914" s="103" t="s">
        <v>170</v>
      </c>
      <c r="AA1914" s="103" t="s">
        <v>47</v>
      </c>
      <c r="AB1914" s="103" t="s">
        <v>171</v>
      </c>
      <c r="AC1914" s="104" t="s">
        <v>172</v>
      </c>
    </row>
    <row r="1915" spans="1:29" ht="25.5" customHeight="1" x14ac:dyDescent="0.35">
      <c r="A1915" s="188"/>
      <c r="B1915" s="190"/>
      <c r="C1915" s="99" t="str">
        <f>IF(B1915="","",IF(NOT(ISNUMBER(B1915)),"DATA_PC invalida",IF(AND(ISNUMBER(parametros!$C$2),ISNUMBER(parametros!$D$2),B1915&gt;=parametros!$C$2,B1915&lt;=parametros!$D$2),"C0",IF(AND(ISNUMBER(parametros!$C$3),ISNUMBER(parametros!$D$3),B1915&gt;=parametros!$C$3,B1915&lt;=parametros!$D$3),"C1",IF(AND(ISNUMBER(parametros!$C$4),ISNUMBER(parametros!$D$4),B1915&gt;=parametros!$C$4,B1915&lt;=parametros!$D$4),"C2",IF(AND(ISNUMBER(parametros!$C$5),ISNUMBER(parametros!$D$5),B1915&gt;=parametros!$C$5,B1915&lt;=parametros!$D$5),"C3",IF(AND(ISNUMBER(parametros!$C$6),ISNUMBER(parametros!$D$6),B1915&gt;=parametros!$C$6,B1915&lt;=parametros!$D$6),"C4","Fora dos ciclos")))))))</f>
        <v/>
      </c>
      <c r="D1915" s="100"/>
      <c r="E1915" s="78" t="str">
        <f>IF(C1915="","",IFERROR(VLOOKUP(C1915,parametros!$A$11:$E$15,5,0),""))</f>
        <v/>
      </c>
      <c r="F1915" s="79" t="str">
        <f t="shared" si="147"/>
        <v/>
      </c>
      <c r="G1915" s="101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8"/>
      <c r="U1915" s="218" t="str">
        <f t="shared" si="151"/>
        <v/>
      </c>
      <c r="V1915" s="216" t="s">
        <v>47</v>
      </c>
      <c r="W1915" s="102" t="s">
        <v>167</v>
      </c>
      <c r="X1915" s="102" t="s">
        <v>168</v>
      </c>
      <c r="Y1915" s="103" t="s">
        <v>169</v>
      </c>
      <c r="Z1915" s="103" t="s">
        <v>170</v>
      </c>
      <c r="AA1915" s="103" t="s">
        <v>47</v>
      </c>
      <c r="AB1915" s="103" t="s">
        <v>171</v>
      </c>
      <c r="AC1915" s="104" t="s">
        <v>172</v>
      </c>
    </row>
    <row r="1916" spans="1:29" ht="25.5" customHeight="1" x14ac:dyDescent="0.35">
      <c r="A1916" s="188"/>
      <c r="B1916" s="190"/>
      <c r="C1916" s="99" t="str">
        <f>IF(B1916="","",IF(NOT(ISNUMBER(B1916)),"DATA_PC invalida",IF(AND(ISNUMBER(parametros!$C$2),ISNUMBER(parametros!$D$2),B1916&gt;=parametros!$C$2,B1916&lt;=parametros!$D$2),"C0",IF(AND(ISNUMBER(parametros!$C$3),ISNUMBER(parametros!$D$3),B1916&gt;=parametros!$C$3,B1916&lt;=parametros!$D$3),"C1",IF(AND(ISNUMBER(parametros!$C$4),ISNUMBER(parametros!$D$4),B1916&gt;=parametros!$C$4,B1916&lt;=parametros!$D$4),"C2",IF(AND(ISNUMBER(parametros!$C$5),ISNUMBER(parametros!$D$5),B1916&gt;=parametros!$C$5,B1916&lt;=parametros!$D$5),"C3",IF(AND(ISNUMBER(parametros!$C$6),ISNUMBER(parametros!$D$6),B1916&gt;=parametros!$C$6,B1916&lt;=parametros!$D$6),"C4","Fora dos ciclos")))))))</f>
        <v/>
      </c>
      <c r="D1916" s="100"/>
      <c r="E1916" s="78" t="str">
        <f>IF(C1916="","",IFERROR(VLOOKUP(C1916,parametros!$A$11:$E$15,5,0),""))</f>
        <v/>
      </c>
      <c r="F1916" s="79" t="str">
        <f t="shared" si="147"/>
        <v/>
      </c>
      <c r="G1916" s="101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8"/>
      <c r="U1916" s="218" t="str">
        <f t="shared" si="151"/>
        <v/>
      </c>
      <c r="V1916" s="216" t="s">
        <v>47</v>
      </c>
      <c r="W1916" s="102" t="s">
        <v>167</v>
      </c>
      <c r="X1916" s="102" t="s">
        <v>168</v>
      </c>
      <c r="Y1916" s="103" t="s">
        <v>169</v>
      </c>
      <c r="Z1916" s="103" t="s">
        <v>170</v>
      </c>
      <c r="AA1916" s="103" t="s">
        <v>47</v>
      </c>
      <c r="AB1916" s="103" t="s">
        <v>171</v>
      </c>
      <c r="AC1916" s="104" t="s">
        <v>172</v>
      </c>
    </row>
    <row r="1917" spans="1:29" ht="25.5" customHeight="1" x14ac:dyDescent="0.35">
      <c r="A1917" s="188"/>
      <c r="B1917" s="190"/>
      <c r="C1917" s="99" t="str">
        <f>IF(B1917="","",IF(NOT(ISNUMBER(B1917)),"DATA_PC invalida",IF(AND(ISNUMBER(parametros!$C$2),ISNUMBER(parametros!$D$2),B1917&gt;=parametros!$C$2,B1917&lt;=parametros!$D$2),"C0",IF(AND(ISNUMBER(parametros!$C$3),ISNUMBER(parametros!$D$3),B1917&gt;=parametros!$C$3,B1917&lt;=parametros!$D$3),"C1",IF(AND(ISNUMBER(parametros!$C$4),ISNUMBER(parametros!$D$4),B1917&gt;=parametros!$C$4,B1917&lt;=parametros!$D$4),"C2",IF(AND(ISNUMBER(parametros!$C$5),ISNUMBER(parametros!$D$5),B1917&gt;=parametros!$C$5,B1917&lt;=parametros!$D$5),"C3",IF(AND(ISNUMBER(parametros!$C$6),ISNUMBER(parametros!$D$6),B1917&gt;=parametros!$C$6,B1917&lt;=parametros!$D$6),"C4","Fora dos ciclos")))))))</f>
        <v/>
      </c>
      <c r="D1917" s="100"/>
      <c r="E1917" s="78" t="str">
        <f>IF(C1917="","",IFERROR(VLOOKUP(C1917,parametros!$A$11:$E$15,5,0),""))</f>
        <v/>
      </c>
      <c r="F1917" s="79" t="str">
        <f t="shared" si="147"/>
        <v/>
      </c>
      <c r="G1917" s="101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8"/>
      <c r="U1917" s="218" t="str">
        <f t="shared" si="151"/>
        <v/>
      </c>
      <c r="V1917" s="216" t="s">
        <v>47</v>
      </c>
      <c r="W1917" s="102" t="s">
        <v>167</v>
      </c>
      <c r="X1917" s="102" t="s">
        <v>168</v>
      </c>
      <c r="Y1917" s="103" t="s">
        <v>169</v>
      </c>
      <c r="Z1917" s="103" t="s">
        <v>170</v>
      </c>
      <c r="AA1917" s="103" t="s">
        <v>47</v>
      </c>
      <c r="AB1917" s="103" t="s">
        <v>171</v>
      </c>
      <c r="AC1917" s="104" t="s">
        <v>172</v>
      </c>
    </row>
    <row r="1918" spans="1:29" ht="25.5" customHeight="1" x14ac:dyDescent="0.35">
      <c r="A1918" s="188"/>
      <c r="B1918" s="190"/>
      <c r="C1918" s="99" t="str">
        <f>IF(B1918="","",IF(NOT(ISNUMBER(B1918)),"DATA_PC invalida",IF(AND(ISNUMBER(parametros!$C$2),ISNUMBER(parametros!$D$2),B1918&gt;=parametros!$C$2,B1918&lt;=parametros!$D$2),"C0",IF(AND(ISNUMBER(parametros!$C$3),ISNUMBER(parametros!$D$3),B1918&gt;=parametros!$C$3,B1918&lt;=parametros!$D$3),"C1",IF(AND(ISNUMBER(parametros!$C$4),ISNUMBER(parametros!$D$4),B1918&gt;=parametros!$C$4,B1918&lt;=parametros!$D$4),"C2",IF(AND(ISNUMBER(parametros!$C$5),ISNUMBER(parametros!$D$5),B1918&gt;=parametros!$C$5,B1918&lt;=parametros!$D$5),"C3",IF(AND(ISNUMBER(parametros!$C$6),ISNUMBER(parametros!$D$6),B1918&gt;=parametros!$C$6,B1918&lt;=parametros!$D$6),"C4","Fora dos ciclos")))))))</f>
        <v/>
      </c>
      <c r="D1918" s="100"/>
      <c r="E1918" s="78" t="str">
        <f>IF(C1918="","",IFERROR(VLOOKUP(C1918,parametros!$A$11:$E$15,5,0),""))</f>
        <v/>
      </c>
      <c r="F1918" s="79" t="str">
        <f t="shared" si="147"/>
        <v/>
      </c>
      <c r="G1918" s="101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8"/>
      <c r="U1918" s="218" t="str">
        <f t="shared" si="151"/>
        <v/>
      </c>
      <c r="V1918" s="216" t="s">
        <v>47</v>
      </c>
      <c r="W1918" s="102" t="s">
        <v>167</v>
      </c>
      <c r="X1918" s="102" t="s">
        <v>168</v>
      </c>
      <c r="Y1918" s="103" t="s">
        <v>169</v>
      </c>
      <c r="Z1918" s="103" t="s">
        <v>170</v>
      </c>
      <c r="AA1918" s="103" t="s">
        <v>47</v>
      </c>
      <c r="AB1918" s="103" t="s">
        <v>171</v>
      </c>
      <c r="AC1918" s="104" t="s">
        <v>172</v>
      </c>
    </row>
    <row r="1919" spans="1:29" ht="25.5" customHeight="1" x14ac:dyDescent="0.35">
      <c r="A1919" s="188"/>
      <c r="B1919" s="190"/>
      <c r="C1919" s="99" t="str">
        <f>IF(B1919="","",IF(NOT(ISNUMBER(B1919)),"DATA_PC invalida",IF(AND(ISNUMBER(parametros!$C$2),ISNUMBER(parametros!$D$2),B1919&gt;=parametros!$C$2,B1919&lt;=parametros!$D$2),"C0",IF(AND(ISNUMBER(parametros!$C$3),ISNUMBER(parametros!$D$3),B1919&gt;=parametros!$C$3,B1919&lt;=parametros!$D$3),"C1",IF(AND(ISNUMBER(parametros!$C$4),ISNUMBER(parametros!$D$4),B1919&gt;=parametros!$C$4,B1919&lt;=parametros!$D$4),"C2",IF(AND(ISNUMBER(parametros!$C$5),ISNUMBER(parametros!$D$5),B1919&gt;=parametros!$C$5,B1919&lt;=parametros!$D$5),"C3",IF(AND(ISNUMBER(parametros!$C$6),ISNUMBER(parametros!$D$6),B1919&gt;=parametros!$C$6,B1919&lt;=parametros!$D$6),"C4","Fora dos ciclos")))))))</f>
        <v/>
      </c>
      <c r="D1919" s="100"/>
      <c r="E1919" s="78" t="str">
        <f>IF(C1919="","",IFERROR(VLOOKUP(C1919,parametros!$A$11:$E$15,5,0),""))</f>
        <v/>
      </c>
      <c r="F1919" s="79" t="str">
        <f t="shared" si="147"/>
        <v/>
      </c>
      <c r="G1919" s="101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8"/>
      <c r="U1919" s="218" t="str">
        <f t="shared" si="151"/>
        <v/>
      </c>
      <c r="V1919" s="216" t="s">
        <v>47</v>
      </c>
      <c r="W1919" s="102" t="s">
        <v>167</v>
      </c>
      <c r="X1919" s="102" t="s">
        <v>168</v>
      </c>
      <c r="Y1919" s="103" t="s">
        <v>169</v>
      </c>
      <c r="Z1919" s="103" t="s">
        <v>170</v>
      </c>
      <c r="AA1919" s="103" t="s">
        <v>47</v>
      </c>
      <c r="AB1919" s="103" t="s">
        <v>171</v>
      </c>
      <c r="AC1919" s="104" t="s">
        <v>172</v>
      </c>
    </row>
    <row r="1920" spans="1:29" ht="25.5" customHeight="1" x14ac:dyDescent="0.35">
      <c r="A1920" s="188"/>
      <c r="B1920" s="190"/>
      <c r="C1920" s="99" t="str">
        <f>IF(B1920="","",IF(NOT(ISNUMBER(B1920)),"DATA_PC invalida",IF(AND(ISNUMBER(parametros!$C$2),ISNUMBER(parametros!$D$2),B1920&gt;=parametros!$C$2,B1920&lt;=parametros!$D$2),"C0",IF(AND(ISNUMBER(parametros!$C$3),ISNUMBER(parametros!$D$3),B1920&gt;=parametros!$C$3,B1920&lt;=parametros!$D$3),"C1",IF(AND(ISNUMBER(parametros!$C$4),ISNUMBER(parametros!$D$4),B1920&gt;=parametros!$C$4,B1920&lt;=parametros!$D$4),"C2",IF(AND(ISNUMBER(parametros!$C$5),ISNUMBER(parametros!$D$5),B1920&gt;=parametros!$C$5,B1920&lt;=parametros!$D$5),"C3",IF(AND(ISNUMBER(parametros!$C$6),ISNUMBER(parametros!$D$6),B1920&gt;=parametros!$C$6,B1920&lt;=parametros!$D$6),"C4","Fora dos ciclos")))))))</f>
        <v/>
      </c>
      <c r="D1920" s="100"/>
      <c r="E1920" s="78" t="str">
        <f>IF(C1920="","",IFERROR(VLOOKUP(C1920,parametros!$A$11:$E$15,5,0),""))</f>
        <v/>
      </c>
      <c r="F1920" s="79" t="str">
        <f t="shared" si="147"/>
        <v/>
      </c>
      <c r="G1920" s="101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8"/>
      <c r="U1920" s="218" t="str">
        <f t="shared" si="151"/>
        <v/>
      </c>
      <c r="V1920" s="216" t="s">
        <v>47</v>
      </c>
      <c r="W1920" s="102" t="s">
        <v>167</v>
      </c>
      <c r="X1920" s="102" t="s">
        <v>168</v>
      </c>
      <c r="Y1920" s="103" t="s">
        <v>169</v>
      </c>
      <c r="Z1920" s="103" t="s">
        <v>170</v>
      </c>
      <c r="AA1920" s="103" t="s">
        <v>47</v>
      </c>
      <c r="AB1920" s="103" t="s">
        <v>171</v>
      </c>
      <c r="AC1920" s="104" t="s">
        <v>172</v>
      </c>
    </row>
    <row r="1921" spans="1:29" ht="25.5" customHeight="1" x14ac:dyDescent="0.35">
      <c r="A1921" s="188"/>
      <c r="B1921" s="190"/>
      <c r="C1921" s="99" t="str">
        <f>IF(B1921="","",IF(NOT(ISNUMBER(B1921)),"DATA_PC invalida",IF(AND(ISNUMBER(parametros!$C$2),ISNUMBER(parametros!$D$2),B1921&gt;=parametros!$C$2,B1921&lt;=parametros!$D$2),"C0",IF(AND(ISNUMBER(parametros!$C$3),ISNUMBER(parametros!$D$3),B1921&gt;=parametros!$C$3,B1921&lt;=parametros!$D$3),"C1",IF(AND(ISNUMBER(parametros!$C$4),ISNUMBER(parametros!$D$4),B1921&gt;=parametros!$C$4,B1921&lt;=parametros!$D$4),"C2",IF(AND(ISNUMBER(parametros!$C$5),ISNUMBER(parametros!$D$5),B1921&gt;=parametros!$C$5,B1921&lt;=parametros!$D$5),"C3",IF(AND(ISNUMBER(parametros!$C$6),ISNUMBER(parametros!$D$6),B1921&gt;=parametros!$C$6,B1921&lt;=parametros!$D$6),"C4","Fora dos ciclos")))))))</f>
        <v/>
      </c>
      <c r="D1921" s="100"/>
      <c r="E1921" s="78" t="str">
        <f>IF(C1921="","",IFERROR(VLOOKUP(C1921,parametros!$A$11:$E$15,5,0),""))</f>
        <v/>
      </c>
      <c r="F1921" s="79" t="str">
        <f t="shared" si="147"/>
        <v/>
      </c>
      <c r="G1921" s="101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8"/>
      <c r="U1921" s="218" t="str">
        <f t="shared" si="151"/>
        <v/>
      </c>
      <c r="V1921" s="216" t="s">
        <v>47</v>
      </c>
      <c r="W1921" s="102" t="s">
        <v>167</v>
      </c>
      <c r="X1921" s="102" t="s">
        <v>168</v>
      </c>
      <c r="Y1921" s="103" t="s">
        <v>169</v>
      </c>
      <c r="Z1921" s="103" t="s">
        <v>170</v>
      </c>
      <c r="AA1921" s="103" t="s">
        <v>47</v>
      </c>
      <c r="AB1921" s="103" t="s">
        <v>171</v>
      </c>
      <c r="AC1921" s="104" t="s">
        <v>172</v>
      </c>
    </row>
    <row r="1922" spans="1:29" ht="25.5" customHeight="1" x14ac:dyDescent="0.35">
      <c r="A1922" s="188"/>
      <c r="B1922" s="190"/>
      <c r="C1922" s="99" t="str">
        <f>IF(B1922="","",IF(NOT(ISNUMBER(B1922)),"DATA_PC invalida",IF(AND(ISNUMBER(parametros!$C$2),ISNUMBER(parametros!$D$2),B1922&gt;=parametros!$C$2,B1922&lt;=parametros!$D$2),"C0",IF(AND(ISNUMBER(parametros!$C$3),ISNUMBER(parametros!$D$3),B1922&gt;=parametros!$C$3,B1922&lt;=parametros!$D$3),"C1",IF(AND(ISNUMBER(parametros!$C$4),ISNUMBER(parametros!$D$4),B1922&gt;=parametros!$C$4,B1922&lt;=parametros!$D$4),"C2",IF(AND(ISNUMBER(parametros!$C$5),ISNUMBER(parametros!$D$5),B1922&gt;=parametros!$C$5,B1922&lt;=parametros!$D$5),"C3",IF(AND(ISNUMBER(parametros!$C$6),ISNUMBER(parametros!$D$6),B1922&gt;=parametros!$C$6,B1922&lt;=parametros!$D$6),"C4","Fora dos ciclos")))))))</f>
        <v/>
      </c>
      <c r="D1922" s="100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101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8"/>
      <c r="U1922" s="218" t="str">
        <f t="shared" ref="U1922:U1985" si="156">IF(OR($D1922="",$H1922=""),"",ROUND($D1922+$H1922,2))</f>
        <v/>
      </c>
      <c r="V1922" s="216" t="s">
        <v>47</v>
      </c>
      <c r="W1922" s="102" t="s">
        <v>167</v>
      </c>
      <c r="X1922" s="102" t="s">
        <v>168</v>
      </c>
      <c r="Y1922" s="103" t="s">
        <v>169</v>
      </c>
      <c r="Z1922" s="103" t="s">
        <v>170</v>
      </c>
      <c r="AA1922" s="103" t="s">
        <v>47</v>
      </c>
      <c r="AB1922" s="103" t="s">
        <v>171</v>
      </c>
      <c r="AC1922" s="104" t="s">
        <v>172</v>
      </c>
    </row>
    <row r="1923" spans="1:29" ht="25.5" customHeight="1" x14ac:dyDescent="0.35">
      <c r="A1923" s="188"/>
      <c r="B1923" s="190"/>
      <c r="C1923" s="99" t="str">
        <f>IF(B1923="","",IF(NOT(ISNUMBER(B1923)),"DATA_PC invalida",IF(AND(ISNUMBER(parametros!$C$2),ISNUMBER(parametros!$D$2),B1923&gt;=parametros!$C$2,B1923&lt;=parametros!$D$2),"C0",IF(AND(ISNUMBER(parametros!$C$3),ISNUMBER(parametros!$D$3),B1923&gt;=parametros!$C$3,B1923&lt;=parametros!$D$3),"C1",IF(AND(ISNUMBER(parametros!$C$4),ISNUMBER(parametros!$D$4),B1923&gt;=parametros!$C$4,B1923&lt;=parametros!$D$4),"C2",IF(AND(ISNUMBER(parametros!$C$5),ISNUMBER(parametros!$D$5),B1923&gt;=parametros!$C$5,B1923&lt;=parametros!$D$5),"C3",IF(AND(ISNUMBER(parametros!$C$6),ISNUMBER(parametros!$D$6),B1923&gt;=parametros!$C$6,B1923&lt;=parametros!$D$6),"C4","Fora dos ciclos")))))))</f>
        <v/>
      </c>
      <c r="D1923" s="100"/>
      <c r="E1923" s="78" t="str">
        <f>IF(C1923="","",IFERROR(VLOOKUP(C1923,parametros!$A$11:$E$15,5,0),""))</f>
        <v/>
      </c>
      <c r="F1923" s="79" t="str">
        <f t="shared" si="152"/>
        <v/>
      </c>
      <c r="G1923" s="101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8"/>
      <c r="U1923" s="218" t="str">
        <f t="shared" si="156"/>
        <v/>
      </c>
      <c r="V1923" s="216" t="s">
        <v>47</v>
      </c>
      <c r="W1923" s="102" t="s">
        <v>167</v>
      </c>
      <c r="X1923" s="102" t="s">
        <v>168</v>
      </c>
      <c r="Y1923" s="103" t="s">
        <v>169</v>
      </c>
      <c r="Z1923" s="103" t="s">
        <v>170</v>
      </c>
      <c r="AA1923" s="103" t="s">
        <v>47</v>
      </c>
      <c r="AB1923" s="103" t="s">
        <v>171</v>
      </c>
      <c r="AC1923" s="104" t="s">
        <v>172</v>
      </c>
    </row>
    <row r="1924" spans="1:29" ht="25.5" customHeight="1" x14ac:dyDescent="0.35">
      <c r="A1924" s="188"/>
      <c r="B1924" s="190"/>
      <c r="C1924" s="99" t="str">
        <f>IF(B1924="","",IF(NOT(ISNUMBER(B1924)),"DATA_PC invalida",IF(AND(ISNUMBER(parametros!$C$2),ISNUMBER(parametros!$D$2),B1924&gt;=parametros!$C$2,B1924&lt;=parametros!$D$2),"C0",IF(AND(ISNUMBER(parametros!$C$3),ISNUMBER(parametros!$D$3),B1924&gt;=parametros!$C$3,B1924&lt;=parametros!$D$3),"C1",IF(AND(ISNUMBER(parametros!$C$4),ISNUMBER(parametros!$D$4),B1924&gt;=parametros!$C$4,B1924&lt;=parametros!$D$4),"C2",IF(AND(ISNUMBER(parametros!$C$5),ISNUMBER(parametros!$D$5),B1924&gt;=parametros!$C$5,B1924&lt;=parametros!$D$5),"C3",IF(AND(ISNUMBER(parametros!$C$6),ISNUMBER(parametros!$D$6),B1924&gt;=parametros!$C$6,B1924&lt;=parametros!$D$6),"C4","Fora dos ciclos")))))))</f>
        <v/>
      </c>
      <c r="D1924" s="100"/>
      <c r="E1924" s="78" t="str">
        <f>IF(C1924="","",IFERROR(VLOOKUP(C1924,parametros!$A$11:$E$15,5,0),""))</f>
        <v/>
      </c>
      <c r="F1924" s="79" t="str">
        <f t="shared" si="152"/>
        <v/>
      </c>
      <c r="G1924" s="101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8"/>
      <c r="U1924" s="218" t="str">
        <f t="shared" si="156"/>
        <v/>
      </c>
      <c r="V1924" s="216" t="s">
        <v>47</v>
      </c>
      <c r="W1924" s="102" t="s">
        <v>167</v>
      </c>
      <c r="X1924" s="102" t="s">
        <v>168</v>
      </c>
      <c r="Y1924" s="103" t="s">
        <v>169</v>
      </c>
      <c r="Z1924" s="103" t="s">
        <v>170</v>
      </c>
      <c r="AA1924" s="103" t="s">
        <v>47</v>
      </c>
      <c r="AB1924" s="103" t="s">
        <v>171</v>
      </c>
      <c r="AC1924" s="104" t="s">
        <v>172</v>
      </c>
    </row>
    <row r="1925" spans="1:29" ht="25.5" customHeight="1" x14ac:dyDescent="0.35">
      <c r="A1925" s="188"/>
      <c r="B1925" s="190"/>
      <c r="C1925" s="99" t="str">
        <f>IF(B1925="","",IF(NOT(ISNUMBER(B1925)),"DATA_PC invalida",IF(AND(ISNUMBER(parametros!$C$2),ISNUMBER(parametros!$D$2),B1925&gt;=parametros!$C$2,B1925&lt;=parametros!$D$2),"C0",IF(AND(ISNUMBER(parametros!$C$3),ISNUMBER(parametros!$D$3),B1925&gt;=parametros!$C$3,B1925&lt;=parametros!$D$3),"C1",IF(AND(ISNUMBER(parametros!$C$4),ISNUMBER(parametros!$D$4),B1925&gt;=parametros!$C$4,B1925&lt;=parametros!$D$4),"C2",IF(AND(ISNUMBER(parametros!$C$5),ISNUMBER(parametros!$D$5),B1925&gt;=parametros!$C$5,B1925&lt;=parametros!$D$5),"C3",IF(AND(ISNUMBER(parametros!$C$6),ISNUMBER(parametros!$D$6),B1925&gt;=parametros!$C$6,B1925&lt;=parametros!$D$6),"C4","Fora dos ciclos")))))))</f>
        <v/>
      </c>
      <c r="D1925" s="100"/>
      <c r="E1925" s="78" t="str">
        <f>IF(C1925="","",IFERROR(VLOOKUP(C1925,parametros!$A$11:$E$15,5,0),""))</f>
        <v/>
      </c>
      <c r="F1925" s="79" t="str">
        <f t="shared" si="152"/>
        <v/>
      </c>
      <c r="G1925" s="101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8"/>
      <c r="U1925" s="218" t="str">
        <f t="shared" si="156"/>
        <v/>
      </c>
      <c r="V1925" s="216" t="s">
        <v>47</v>
      </c>
      <c r="W1925" s="102" t="s">
        <v>167</v>
      </c>
      <c r="X1925" s="102" t="s">
        <v>168</v>
      </c>
      <c r="Y1925" s="103" t="s">
        <v>169</v>
      </c>
      <c r="Z1925" s="103" t="s">
        <v>170</v>
      </c>
      <c r="AA1925" s="103" t="s">
        <v>47</v>
      </c>
      <c r="AB1925" s="103" t="s">
        <v>171</v>
      </c>
      <c r="AC1925" s="104" t="s">
        <v>172</v>
      </c>
    </row>
    <row r="1926" spans="1:29" ht="25.5" customHeight="1" x14ac:dyDescent="0.35">
      <c r="A1926" s="188"/>
      <c r="B1926" s="190"/>
      <c r="C1926" s="99" t="str">
        <f>IF(B1926="","",IF(NOT(ISNUMBER(B1926)),"DATA_PC invalida",IF(AND(ISNUMBER(parametros!$C$2),ISNUMBER(parametros!$D$2),B1926&gt;=parametros!$C$2,B1926&lt;=parametros!$D$2),"C0",IF(AND(ISNUMBER(parametros!$C$3),ISNUMBER(parametros!$D$3),B1926&gt;=parametros!$C$3,B1926&lt;=parametros!$D$3),"C1",IF(AND(ISNUMBER(parametros!$C$4),ISNUMBER(parametros!$D$4),B1926&gt;=parametros!$C$4,B1926&lt;=parametros!$D$4),"C2",IF(AND(ISNUMBER(parametros!$C$5),ISNUMBER(parametros!$D$5),B1926&gt;=parametros!$C$5,B1926&lt;=parametros!$D$5),"C3",IF(AND(ISNUMBER(parametros!$C$6),ISNUMBER(parametros!$D$6),B1926&gt;=parametros!$C$6,B1926&lt;=parametros!$D$6),"C4","Fora dos ciclos")))))))</f>
        <v/>
      </c>
      <c r="D1926" s="100"/>
      <c r="E1926" s="78" t="str">
        <f>IF(C1926="","",IFERROR(VLOOKUP(C1926,parametros!$A$11:$E$15,5,0),""))</f>
        <v/>
      </c>
      <c r="F1926" s="79" t="str">
        <f t="shared" si="152"/>
        <v/>
      </c>
      <c r="G1926" s="101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8"/>
      <c r="U1926" s="218" t="str">
        <f t="shared" si="156"/>
        <v/>
      </c>
      <c r="V1926" s="216" t="s">
        <v>47</v>
      </c>
      <c r="W1926" s="102" t="s">
        <v>167</v>
      </c>
      <c r="X1926" s="102" t="s">
        <v>168</v>
      </c>
      <c r="Y1926" s="103" t="s">
        <v>169</v>
      </c>
      <c r="Z1926" s="103" t="s">
        <v>170</v>
      </c>
      <c r="AA1926" s="103" t="s">
        <v>47</v>
      </c>
      <c r="AB1926" s="103" t="s">
        <v>171</v>
      </c>
      <c r="AC1926" s="104" t="s">
        <v>172</v>
      </c>
    </row>
    <row r="1927" spans="1:29" ht="25.5" customHeight="1" x14ac:dyDescent="0.35">
      <c r="A1927" s="188"/>
      <c r="B1927" s="190"/>
      <c r="C1927" s="99" t="str">
        <f>IF(B1927="","",IF(NOT(ISNUMBER(B1927)),"DATA_PC invalida",IF(AND(ISNUMBER(parametros!$C$2),ISNUMBER(parametros!$D$2),B1927&gt;=parametros!$C$2,B1927&lt;=parametros!$D$2),"C0",IF(AND(ISNUMBER(parametros!$C$3),ISNUMBER(parametros!$D$3),B1927&gt;=parametros!$C$3,B1927&lt;=parametros!$D$3),"C1",IF(AND(ISNUMBER(parametros!$C$4),ISNUMBER(parametros!$D$4),B1927&gt;=parametros!$C$4,B1927&lt;=parametros!$D$4),"C2",IF(AND(ISNUMBER(parametros!$C$5),ISNUMBER(parametros!$D$5),B1927&gt;=parametros!$C$5,B1927&lt;=parametros!$D$5),"C3",IF(AND(ISNUMBER(parametros!$C$6),ISNUMBER(parametros!$D$6),B1927&gt;=parametros!$C$6,B1927&lt;=parametros!$D$6),"C4","Fora dos ciclos")))))))</f>
        <v/>
      </c>
      <c r="D1927" s="100"/>
      <c r="E1927" s="78" t="str">
        <f>IF(C1927="","",IFERROR(VLOOKUP(C1927,parametros!$A$11:$E$15,5,0),""))</f>
        <v/>
      </c>
      <c r="F1927" s="79" t="str">
        <f t="shared" si="152"/>
        <v/>
      </c>
      <c r="G1927" s="101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8"/>
      <c r="U1927" s="218" t="str">
        <f t="shared" si="156"/>
        <v/>
      </c>
      <c r="V1927" s="216" t="s">
        <v>47</v>
      </c>
      <c r="W1927" s="102" t="s">
        <v>167</v>
      </c>
      <c r="X1927" s="102" t="s">
        <v>168</v>
      </c>
      <c r="Y1927" s="103" t="s">
        <v>169</v>
      </c>
      <c r="Z1927" s="103" t="s">
        <v>170</v>
      </c>
      <c r="AA1927" s="103" t="s">
        <v>47</v>
      </c>
      <c r="AB1927" s="103" t="s">
        <v>171</v>
      </c>
      <c r="AC1927" s="104" t="s">
        <v>172</v>
      </c>
    </row>
    <row r="1928" spans="1:29" ht="25.5" customHeight="1" x14ac:dyDescent="0.35">
      <c r="A1928" s="188"/>
      <c r="B1928" s="190"/>
      <c r="C1928" s="99" t="str">
        <f>IF(B1928="","",IF(NOT(ISNUMBER(B1928)),"DATA_PC invalida",IF(AND(ISNUMBER(parametros!$C$2),ISNUMBER(parametros!$D$2),B1928&gt;=parametros!$C$2,B1928&lt;=parametros!$D$2),"C0",IF(AND(ISNUMBER(parametros!$C$3),ISNUMBER(parametros!$D$3),B1928&gt;=parametros!$C$3,B1928&lt;=parametros!$D$3),"C1",IF(AND(ISNUMBER(parametros!$C$4),ISNUMBER(parametros!$D$4),B1928&gt;=parametros!$C$4,B1928&lt;=parametros!$D$4),"C2",IF(AND(ISNUMBER(parametros!$C$5),ISNUMBER(parametros!$D$5),B1928&gt;=parametros!$C$5,B1928&lt;=parametros!$D$5),"C3",IF(AND(ISNUMBER(parametros!$C$6),ISNUMBER(parametros!$D$6),B1928&gt;=parametros!$C$6,B1928&lt;=parametros!$D$6),"C4","Fora dos ciclos")))))))</f>
        <v/>
      </c>
      <c r="D1928" s="100"/>
      <c r="E1928" s="78" t="str">
        <f>IF(C1928="","",IFERROR(VLOOKUP(C1928,parametros!$A$11:$E$15,5,0),""))</f>
        <v/>
      </c>
      <c r="F1928" s="79" t="str">
        <f t="shared" si="152"/>
        <v/>
      </c>
      <c r="G1928" s="101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8"/>
      <c r="U1928" s="218" t="str">
        <f t="shared" si="156"/>
        <v/>
      </c>
      <c r="V1928" s="216" t="s">
        <v>47</v>
      </c>
      <c r="W1928" s="102" t="s">
        <v>167</v>
      </c>
      <c r="X1928" s="102" t="s">
        <v>168</v>
      </c>
      <c r="Y1928" s="103" t="s">
        <v>169</v>
      </c>
      <c r="Z1928" s="103" t="s">
        <v>170</v>
      </c>
      <c r="AA1928" s="103" t="s">
        <v>47</v>
      </c>
      <c r="AB1928" s="103" t="s">
        <v>171</v>
      </c>
      <c r="AC1928" s="104" t="s">
        <v>172</v>
      </c>
    </row>
    <row r="1929" spans="1:29" ht="25.5" customHeight="1" x14ac:dyDescent="0.35">
      <c r="A1929" s="188"/>
      <c r="B1929" s="190"/>
      <c r="C1929" s="99" t="str">
        <f>IF(B1929="","",IF(NOT(ISNUMBER(B1929)),"DATA_PC invalida",IF(AND(ISNUMBER(parametros!$C$2),ISNUMBER(parametros!$D$2),B1929&gt;=parametros!$C$2,B1929&lt;=parametros!$D$2),"C0",IF(AND(ISNUMBER(parametros!$C$3),ISNUMBER(parametros!$D$3),B1929&gt;=parametros!$C$3,B1929&lt;=parametros!$D$3),"C1",IF(AND(ISNUMBER(parametros!$C$4),ISNUMBER(parametros!$D$4),B1929&gt;=parametros!$C$4,B1929&lt;=parametros!$D$4),"C2",IF(AND(ISNUMBER(parametros!$C$5),ISNUMBER(parametros!$D$5),B1929&gt;=parametros!$C$5,B1929&lt;=parametros!$D$5),"C3",IF(AND(ISNUMBER(parametros!$C$6),ISNUMBER(parametros!$D$6),B1929&gt;=parametros!$C$6,B1929&lt;=parametros!$D$6),"C4","Fora dos ciclos")))))))</f>
        <v/>
      </c>
      <c r="D1929" s="100"/>
      <c r="E1929" s="78" t="str">
        <f>IF(C1929="","",IFERROR(VLOOKUP(C1929,parametros!$A$11:$E$15,5,0),""))</f>
        <v/>
      </c>
      <c r="F1929" s="79" t="str">
        <f t="shared" si="152"/>
        <v/>
      </c>
      <c r="G1929" s="101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8"/>
      <c r="U1929" s="218" t="str">
        <f t="shared" si="156"/>
        <v/>
      </c>
      <c r="V1929" s="216" t="s">
        <v>47</v>
      </c>
      <c r="W1929" s="102" t="s">
        <v>167</v>
      </c>
      <c r="X1929" s="102" t="s">
        <v>168</v>
      </c>
      <c r="Y1929" s="103" t="s">
        <v>169</v>
      </c>
      <c r="Z1929" s="103" t="s">
        <v>170</v>
      </c>
      <c r="AA1929" s="103" t="s">
        <v>47</v>
      </c>
      <c r="AB1929" s="103" t="s">
        <v>171</v>
      </c>
      <c r="AC1929" s="104" t="s">
        <v>172</v>
      </c>
    </row>
    <row r="1930" spans="1:29" ht="25.5" customHeight="1" x14ac:dyDescent="0.35">
      <c r="A1930" s="188"/>
      <c r="B1930" s="190"/>
      <c r="C1930" s="99" t="str">
        <f>IF(B1930="","",IF(NOT(ISNUMBER(B1930)),"DATA_PC invalida",IF(AND(ISNUMBER(parametros!$C$2),ISNUMBER(parametros!$D$2),B1930&gt;=parametros!$C$2,B1930&lt;=parametros!$D$2),"C0",IF(AND(ISNUMBER(parametros!$C$3),ISNUMBER(parametros!$D$3),B1930&gt;=parametros!$C$3,B1930&lt;=parametros!$D$3),"C1",IF(AND(ISNUMBER(parametros!$C$4),ISNUMBER(parametros!$D$4),B1930&gt;=parametros!$C$4,B1930&lt;=parametros!$D$4),"C2",IF(AND(ISNUMBER(parametros!$C$5),ISNUMBER(parametros!$D$5),B1930&gt;=parametros!$C$5,B1930&lt;=parametros!$D$5),"C3",IF(AND(ISNUMBER(parametros!$C$6),ISNUMBER(parametros!$D$6),B1930&gt;=parametros!$C$6,B1930&lt;=parametros!$D$6),"C4","Fora dos ciclos")))))))</f>
        <v/>
      </c>
      <c r="D1930" s="100"/>
      <c r="E1930" s="78" t="str">
        <f>IF(C1930="","",IFERROR(VLOOKUP(C1930,parametros!$A$11:$E$15,5,0),""))</f>
        <v/>
      </c>
      <c r="F1930" s="79" t="str">
        <f t="shared" si="152"/>
        <v/>
      </c>
      <c r="G1930" s="101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8"/>
      <c r="U1930" s="218" t="str">
        <f t="shared" si="156"/>
        <v/>
      </c>
      <c r="V1930" s="216" t="s">
        <v>47</v>
      </c>
      <c r="W1930" s="102" t="s">
        <v>167</v>
      </c>
      <c r="X1930" s="102" t="s">
        <v>168</v>
      </c>
      <c r="Y1930" s="103" t="s">
        <v>169</v>
      </c>
      <c r="Z1930" s="103" t="s">
        <v>170</v>
      </c>
      <c r="AA1930" s="103" t="s">
        <v>47</v>
      </c>
      <c r="AB1930" s="103" t="s">
        <v>171</v>
      </c>
      <c r="AC1930" s="104" t="s">
        <v>172</v>
      </c>
    </row>
    <row r="1931" spans="1:29" ht="25.5" customHeight="1" x14ac:dyDescent="0.35">
      <c r="A1931" s="188"/>
      <c r="B1931" s="190"/>
      <c r="C1931" s="99" t="str">
        <f>IF(B1931="","",IF(NOT(ISNUMBER(B1931)),"DATA_PC invalida",IF(AND(ISNUMBER(parametros!$C$2),ISNUMBER(parametros!$D$2),B1931&gt;=parametros!$C$2,B1931&lt;=parametros!$D$2),"C0",IF(AND(ISNUMBER(parametros!$C$3),ISNUMBER(parametros!$D$3),B1931&gt;=parametros!$C$3,B1931&lt;=parametros!$D$3),"C1",IF(AND(ISNUMBER(parametros!$C$4),ISNUMBER(parametros!$D$4),B1931&gt;=parametros!$C$4,B1931&lt;=parametros!$D$4),"C2",IF(AND(ISNUMBER(parametros!$C$5),ISNUMBER(parametros!$D$5),B1931&gt;=parametros!$C$5,B1931&lt;=parametros!$D$5),"C3",IF(AND(ISNUMBER(parametros!$C$6),ISNUMBER(parametros!$D$6),B1931&gt;=parametros!$C$6,B1931&lt;=parametros!$D$6),"C4","Fora dos ciclos")))))))</f>
        <v/>
      </c>
      <c r="D1931" s="100"/>
      <c r="E1931" s="78" t="str">
        <f>IF(C1931="","",IFERROR(VLOOKUP(C1931,parametros!$A$11:$E$15,5,0),""))</f>
        <v/>
      </c>
      <c r="F1931" s="79" t="str">
        <f t="shared" si="152"/>
        <v/>
      </c>
      <c r="G1931" s="101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8"/>
      <c r="U1931" s="218" t="str">
        <f t="shared" si="156"/>
        <v/>
      </c>
      <c r="V1931" s="216" t="s">
        <v>47</v>
      </c>
      <c r="W1931" s="102" t="s">
        <v>167</v>
      </c>
      <c r="X1931" s="102" t="s">
        <v>168</v>
      </c>
      <c r="Y1931" s="103" t="s">
        <v>169</v>
      </c>
      <c r="Z1931" s="103" t="s">
        <v>170</v>
      </c>
      <c r="AA1931" s="103" t="s">
        <v>47</v>
      </c>
      <c r="AB1931" s="103" t="s">
        <v>171</v>
      </c>
      <c r="AC1931" s="104" t="s">
        <v>172</v>
      </c>
    </row>
    <row r="1932" spans="1:29" ht="25.5" customHeight="1" x14ac:dyDescent="0.35">
      <c r="A1932" s="188"/>
      <c r="B1932" s="190"/>
      <c r="C1932" s="99" t="str">
        <f>IF(B1932="","",IF(NOT(ISNUMBER(B1932)),"DATA_PC invalida",IF(AND(ISNUMBER(parametros!$C$2),ISNUMBER(parametros!$D$2),B1932&gt;=parametros!$C$2,B1932&lt;=parametros!$D$2),"C0",IF(AND(ISNUMBER(parametros!$C$3),ISNUMBER(parametros!$D$3),B1932&gt;=parametros!$C$3,B1932&lt;=parametros!$D$3),"C1",IF(AND(ISNUMBER(parametros!$C$4),ISNUMBER(parametros!$D$4),B1932&gt;=parametros!$C$4,B1932&lt;=parametros!$D$4),"C2",IF(AND(ISNUMBER(parametros!$C$5),ISNUMBER(parametros!$D$5),B1932&gt;=parametros!$C$5,B1932&lt;=parametros!$D$5),"C3",IF(AND(ISNUMBER(parametros!$C$6),ISNUMBER(parametros!$D$6),B1932&gt;=parametros!$C$6,B1932&lt;=parametros!$D$6),"C4","Fora dos ciclos")))))))</f>
        <v/>
      </c>
      <c r="D1932" s="100"/>
      <c r="E1932" s="78" t="str">
        <f>IF(C1932="","",IFERROR(VLOOKUP(C1932,parametros!$A$11:$E$15,5,0),""))</f>
        <v/>
      </c>
      <c r="F1932" s="79" t="str">
        <f t="shared" si="152"/>
        <v/>
      </c>
      <c r="G1932" s="101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8"/>
      <c r="U1932" s="218" t="str">
        <f t="shared" si="156"/>
        <v/>
      </c>
      <c r="V1932" s="216" t="s">
        <v>47</v>
      </c>
      <c r="W1932" s="102" t="s">
        <v>167</v>
      </c>
      <c r="X1932" s="102" t="s">
        <v>168</v>
      </c>
      <c r="Y1932" s="103" t="s">
        <v>169</v>
      </c>
      <c r="Z1932" s="103" t="s">
        <v>170</v>
      </c>
      <c r="AA1932" s="103" t="s">
        <v>47</v>
      </c>
      <c r="AB1932" s="103" t="s">
        <v>171</v>
      </c>
      <c r="AC1932" s="104" t="s">
        <v>172</v>
      </c>
    </row>
    <row r="1933" spans="1:29" ht="25.5" customHeight="1" x14ac:dyDescent="0.35">
      <c r="A1933" s="188"/>
      <c r="B1933" s="190"/>
      <c r="C1933" s="99" t="str">
        <f>IF(B1933="","",IF(NOT(ISNUMBER(B1933)),"DATA_PC invalida",IF(AND(ISNUMBER(parametros!$C$2),ISNUMBER(parametros!$D$2),B1933&gt;=parametros!$C$2,B1933&lt;=parametros!$D$2),"C0",IF(AND(ISNUMBER(parametros!$C$3),ISNUMBER(parametros!$D$3),B1933&gt;=parametros!$C$3,B1933&lt;=parametros!$D$3),"C1",IF(AND(ISNUMBER(parametros!$C$4),ISNUMBER(parametros!$D$4),B1933&gt;=parametros!$C$4,B1933&lt;=parametros!$D$4),"C2",IF(AND(ISNUMBER(parametros!$C$5),ISNUMBER(parametros!$D$5),B1933&gt;=parametros!$C$5,B1933&lt;=parametros!$D$5),"C3",IF(AND(ISNUMBER(parametros!$C$6),ISNUMBER(parametros!$D$6),B1933&gt;=parametros!$C$6,B1933&lt;=parametros!$D$6),"C4","Fora dos ciclos")))))))</f>
        <v/>
      </c>
      <c r="D1933" s="100"/>
      <c r="E1933" s="78" t="str">
        <f>IF(C1933="","",IFERROR(VLOOKUP(C1933,parametros!$A$11:$E$15,5,0),""))</f>
        <v/>
      </c>
      <c r="F1933" s="79" t="str">
        <f t="shared" si="152"/>
        <v/>
      </c>
      <c r="G1933" s="101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8"/>
      <c r="U1933" s="218" t="str">
        <f t="shared" si="156"/>
        <v/>
      </c>
      <c r="V1933" s="216" t="s">
        <v>47</v>
      </c>
      <c r="W1933" s="102" t="s">
        <v>167</v>
      </c>
      <c r="X1933" s="102" t="s">
        <v>168</v>
      </c>
      <c r="Y1933" s="103" t="s">
        <v>169</v>
      </c>
      <c r="Z1933" s="103" t="s">
        <v>170</v>
      </c>
      <c r="AA1933" s="103" t="s">
        <v>47</v>
      </c>
      <c r="AB1933" s="103" t="s">
        <v>171</v>
      </c>
      <c r="AC1933" s="104" t="s">
        <v>172</v>
      </c>
    </row>
    <row r="1934" spans="1:29" ht="25.5" customHeight="1" x14ac:dyDescent="0.35">
      <c r="A1934" s="188"/>
      <c r="B1934" s="190"/>
      <c r="C1934" s="99" t="str">
        <f>IF(B1934="","",IF(NOT(ISNUMBER(B1934)),"DATA_PC invalida",IF(AND(ISNUMBER(parametros!$C$2),ISNUMBER(parametros!$D$2),B1934&gt;=parametros!$C$2,B1934&lt;=parametros!$D$2),"C0",IF(AND(ISNUMBER(parametros!$C$3),ISNUMBER(parametros!$D$3),B1934&gt;=parametros!$C$3,B1934&lt;=parametros!$D$3),"C1",IF(AND(ISNUMBER(parametros!$C$4),ISNUMBER(parametros!$D$4),B1934&gt;=parametros!$C$4,B1934&lt;=parametros!$D$4),"C2",IF(AND(ISNUMBER(parametros!$C$5),ISNUMBER(parametros!$D$5),B1934&gt;=parametros!$C$5,B1934&lt;=parametros!$D$5),"C3",IF(AND(ISNUMBER(parametros!$C$6),ISNUMBER(parametros!$D$6),B1934&gt;=parametros!$C$6,B1934&lt;=parametros!$D$6),"C4","Fora dos ciclos")))))))</f>
        <v/>
      </c>
      <c r="D1934" s="100"/>
      <c r="E1934" s="78" t="str">
        <f>IF(C1934="","",IFERROR(VLOOKUP(C1934,parametros!$A$11:$E$15,5,0),""))</f>
        <v/>
      </c>
      <c r="F1934" s="79" t="str">
        <f t="shared" si="152"/>
        <v/>
      </c>
      <c r="G1934" s="101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8"/>
      <c r="U1934" s="218" t="str">
        <f t="shared" si="156"/>
        <v/>
      </c>
      <c r="V1934" s="216" t="s">
        <v>47</v>
      </c>
      <c r="W1934" s="102" t="s">
        <v>167</v>
      </c>
      <c r="X1934" s="102" t="s">
        <v>168</v>
      </c>
      <c r="Y1934" s="103" t="s">
        <v>169</v>
      </c>
      <c r="Z1934" s="103" t="s">
        <v>170</v>
      </c>
      <c r="AA1934" s="103" t="s">
        <v>47</v>
      </c>
      <c r="AB1934" s="103" t="s">
        <v>171</v>
      </c>
      <c r="AC1934" s="104" t="s">
        <v>172</v>
      </c>
    </row>
    <row r="1935" spans="1:29" ht="25.5" customHeight="1" x14ac:dyDescent="0.35">
      <c r="A1935" s="188"/>
      <c r="B1935" s="190"/>
      <c r="C1935" s="99" t="str">
        <f>IF(B1935="","",IF(NOT(ISNUMBER(B1935)),"DATA_PC invalida",IF(AND(ISNUMBER(parametros!$C$2),ISNUMBER(parametros!$D$2),B1935&gt;=parametros!$C$2,B1935&lt;=parametros!$D$2),"C0",IF(AND(ISNUMBER(parametros!$C$3),ISNUMBER(parametros!$D$3),B1935&gt;=parametros!$C$3,B1935&lt;=parametros!$D$3),"C1",IF(AND(ISNUMBER(parametros!$C$4),ISNUMBER(parametros!$D$4),B1935&gt;=parametros!$C$4,B1935&lt;=parametros!$D$4),"C2",IF(AND(ISNUMBER(parametros!$C$5),ISNUMBER(parametros!$D$5),B1935&gt;=parametros!$C$5,B1935&lt;=parametros!$D$5),"C3",IF(AND(ISNUMBER(parametros!$C$6),ISNUMBER(parametros!$D$6),B1935&gt;=parametros!$C$6,B1935&lt;=parametros!$D$6),"C4","Fora dos ciclos")))))))</f>
        <v/>
      </c>
      <c r="D1935" s="100"/>
      <c r="E1935" s="78" t="str">
        <f>IF(C1935="","",IFERROR(VLOOKUP(C1935,parametros!$A$11:$E$15,5,0),""))</f>
        <v/>
      </c>
      <c r="F1935" s="79" t="str">
        <f t="shared" si="152"/>
        <v/>
      </c>
      <c r="G1935" s="101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8"/>
      <c r="U1935" s="218" t="str">
        <f t="shared" si="156"/>
        <v/>
      </c>
      <c r="V1935" s="216" t="s">
        <v>47</v>
      </c>
      <c r="W1935" s="102" t="s">
        <v>167</v>
      </c>
      <c r="X1935" s="102" t="s">
        <v>168</v>
      </c>
      <c r="Y1935" s="103" t="s">
        <v>169</v>
      </c>
      <c r="Z1935" s="103" t="s">
        <v>170</v>
      </c>
      <c r="AA1935" s="103" t="s">
        <v>47</v>
      </c>
      <c r="AB1935" s="103" t="s">
        <v>171</v>
      </c>
      <c r="AC1935" s="104" t="s">
        <v>172</v>
      </c>
    </row>
    <row r="1936" spans="1:29" ht="25.5" customHeight="1" x14ac:dyDescent="0.35">
      <c r="A1936" s="188"/>
      <c r="B1936" s="190"/>
      <c r="C1936" s="99" t="str">
        <f>IF(B1936="","",IF(NOT(ISNUMBER(B1936)),"DATA_PC invalida",IF(AND(ISNUMBER(parametros!$C$2),ISNUMBER(parametros!$D$2),B1936&gt;=parametros!$C$2,B1936&lt;=parametros!$D$2),"C0",IF(AND(ISNUMBER(parametros!$C$3),ISNUMBER(parametros!$D$3),B1936&gt;=parametros!$C$3,B1936&lt;=parametros!$D$3),"C1",IF(AND(ISNUMBER(parametros!$C$4),ISNUMBER(parametros!$D$4),B1936&gt;=parametros!$C$4,B1936&lt;=parametros!$D$4),"C2",IF(AND(ISNUMBER(parametros!$C$5),ISNUMBER(parametros!$D$5),B1936&gt;=parametros!$C$5,B1936&lt;=parametros!$D$5),"C3",IF(AND(ISNUMBER(parametros!$C$6),ISNUMBER(parametros!$D$6),B1936&gt;=parametros!$C$6,B1936&lt;=parametros!$D$6),"C4","Fora dos ciclos")))))))</f>
        <v/>
      </c>
      <c r="D1936" s="100"/>
      <c r="E1936" s="78" t="str">
        <f>IF(C1936="","",IFERROR(VLOOKUP(C1936,parametros!$A$11:$E$15,5,0),""))</f>
        <v/>
      </c>
      <c r="F1936" s="79" t="str">
        <f t="shared" si="152"/>
        <v/>
      </c>
      <c r="G1936" s="101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8"/>
      <c r="U1936" s="218" t="str">
        <f t="shared" si="156"/>
        <v/>
      </c>
      <c r="V1936" s="216" t="s">
        <v>47</v>
      </c>
      <c r="W1936" s="102" t="s">
        <v>167</v>
      </c>
      <c r="X1936" s="102" t="s">
        <v>168</v>
      </c>
      <c r="Y1936" s="103" t="s">
        <v>169</v>
      </c>
      <c r="Z1936" s="103" t="s">
        <v>170</v>
      </c>
      <c r="AA1936" s="103" t="s">
        <v>47</v>
      </c>
      <c r="AB1936" s="103" t="s">
        <v>171</v>
      </c>
      <c r="AC1936" s="104" t="s">
        <v>172</v>
      </c>
    </row>
    <row r="1937" spans="1:29" ht="25.5" customHeight="1" x14ac:dyDescent="0.35">
      <c r="A1937" s="188"/>
      <c r="B1937" s="190"/>
      <c r="C1937" s="99" t="str">
        <f>IF(B1937="","",IF(NOT(ISNUMBER(B1937)),"DATA_PC invalida",IF(AND(ISNUMBER(parametros!$C$2),ISNUMBER(parametros!$D$2),B1937&gt;=parametros!$C$2,B1937&lt;=parametros!$D$2),"C0",IF(AND(ISNUMBER(parametros!$C$3),ISNUMBER(parametros!$D$3),B1937&gt;=parametros!$C$3,B1937&lt;=parametros!$D$3),"C1",IF(AND(ISNUMBER(parametros!$C$4),ISNUMBER(parametros!$D$4),B1937&gt;=parametros!$C$4,B1937&lt;=parametros!$D$4),"C2",IF(AND(ISNUMBER(parametros!$C$5),ISNUMBER(parametros!$D$5),B1937&gt;=parametros!$C$5,B1937&lt;=parametros!$D$5),"C3",IF(AND(ISNUMBER(parametros!$C$6),ISNUMBER(parametros!$D$6),B1937&gt;=parametros!$C$6,B1937&lt;=parametros!$D$6),"C4","Fora dos ciclos")))))))</f>
        <v/>
      </c>
      <c r="D1937" s="100"/>
      <c r="E1937" s="78" t="str">
        <f>IF(C1937="","",IFERROR(VLOOKUP(C1937,parametros!$A$11:$E$15,5,0),""))</f>
        <v/>
      </c>
      <c r="F1937" s="79" t="str">
        <f t="shared" si="152"/>
        <v/>
      </c>
      <c r="G1937" s="101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8"/>
      <c r="U1937" s="218" t="str">
        <f t="shared" si="156"/>
        <v/>
      </c>
      <c r="V1937" s="216" t="s">
        <v>47</v>
      </c>
      <c r="W1937" s="102" t="s">
        <v>167</v>
      </c>
      <c r="X1937" s="102" t="s">
        <v>168</v>
      </c>
      <c r="Y1937" s="103" t="s">
        <v>169</v>
      </c>
      <c r="Z1937" s="103" t="s">
        <v>170</v>
      </c>
      <c r="AA1937" s="103" t="s">
        <v>47</v>
      </c>
      <c r="AB1937" s="103" t="s">
        <v>171</v>
      </c>
      <c r="AC1937" s="104" t="s">
        <v>172</v>
      </c>
    </row>
    <row r="1938" spans="1:29" ht="25.5" customHeight="1" x14ac:dyDescent="0.35">
      <c r="A1938" s="188"/>
      <c r="B1938" s="190"/>
      <c r="C1938" s="99" t="str">
        <f>IF(B1938="","",IF(NOT(ISNUMBER(B1938)),"DATA_PC invalida",IF(AND(ISNUMBER(parametros!$C$2),ISNUMBER(parametros!$D$2),B1938&gt;=parametros!$C$2,B1938&lt;=parametros!$D$2),"C0",IF(AND(ISNUMBER(parametros!$C$3),ISNUMBER(parametros!$D$3),B1938&gt;=parametros!$C$3,B1938&lt;=parametros!$D$3),"C1",IF(AND(ISNUMBER(parametros!$C$4),ISNUMBER(parametros!$D$4),B1938&gt;=parametros!$C$4,B1938&lt;=parametros!$D$4),"C2",IF(AND(ISNUMBER(parametros!$C$5),ISNUMBER(parametros!$D$5),B1938&gt;=parametros!$C$5,B1938&lt;=parametros!$D$5),"C3",IF(AND(ISNUMBER(parametros!$C$6),ISNUMBER(parametros!$D$6),B1938&gt;=parametros!$C$6,B1938&lt;=parametros!$D$6),"C4","Fora dos ciclos")))))))</f>
        <v/>
      </c>
      <c r="D1938" s="100"/>
      <c r="E1938" s="78" t="str">
        <f>IF(C1938="","",IFERROR(VLOOKUP(C1938,parametros!$A$11:$E$15,5,0),""))</f>
        <v/>
      </c>
      <c r="F1938" s="79" t="str">
        <f t="shared" si="152"/>
        <v/>
      </c>
      <c r="G1938" s="101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8"/>
      <c r="U1938" s="218" t="str">
        <f t="shared" si="156"/>
        <v/>
      </c>
      <c r="V1938" s="216" t="s">
        <v>47</v>
      </c>
      <c r="W1938" s="102" t="s">
        <v>167</v>
      </c>
      <c r="X1938" s="102" t="s">
        <v>168</v>
      </c>
      <c r="Y1938" s="103" t="s">
        <v>169</v>
      </c>
      <c r="Z1938" s="103" t="s">
        <v>170</v>
      </c>
      <c r="AA1938" s="103" t="s">
        <v>47</v>
      </c>
      <c r="AB1938" s="103" t="s">
        <v>171</v>
      </c>
      <c r="AC1938" s="104" t="s">
        <v>172</v>
      </c>
    </row>
    <row r="1939" spans="1:29" ht="25.5" customHeight="1" x14ac:dyDescent="0.35">
      <c r="A1939" s="188"/>
      <c r="B1939" s="190"/>
      <c r="C1939" s="99" t="str">
        <f>IF(B1939="","",IF(NOT(ISNUMBER(B1939)),"DATA_PC invalida",IF(AND(ISNUMBER(parametros!$C$2),ISNUMBER(parametros!$D$2),B1939&gt;=parametros!$C$2,B1939&lt;=parametros!$D$2),"C0",IF(AND(ISNUMBER(parametros!$C$3),ISNUMBER(parametros!$D$3),B1939&gt;=parametros!$C$3,B1939&lt;=parametros!$D$3),"C1",IF(AND(ISNUMBER(parametros!$C$4),ISNUMBER(parametros!$D$4),B1939&gt;=parametros!$C$4,B1939&lt;=parametros!$D$4),"C2",IF(AND(ISNUMBER(parametros!$C$5),ISNUMBER(parametros!$D$5),B1939&gt;=parametros!$C$5,B1939&lt;=parametros!$D$5),"C3",IF(AND(ISNUMBER(parametros!$C$6),ISNUMBER(parametros!$D$6),B1939&gt;=parametros!$C$6,B1939&lt;=parametros!$D$6),"C4","Fora dos ciclos")))))))</f>
        <v/>
      </c>
      <c r="D1939" s="100"/>
      <c r="E1939" s="78" t="str">
        <f>IF(C1939="","",IFERROR(VLOOKUP(C1939,parametros!$A$11:$E$15,5,0),""))</f>
        <v/>
      </c>
      <c r="F1939" s="79" t="str">
        <f t="shared" si="152"/>
        <v/>
      </c>
      <c r="G1939" s="101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8"/>
      <c r="U1939" s="218" t="str">
        <f t="shared" si="156"/>
        <v/>
      </c>
      <c r="V1939" s="216" t="s">
        <v>47</v>
      </c>
      <c r="W1939" s="102" t="s">
        <v>167</v>
      </c>
      <c r="X1939" s="102" t="s">
        <v>168</v>
      </c>
      <c r="Y1939" s="103" t="s">
        <v>169</v>
      </c>
      <c r="Z1939" s="103" t="s">
        <v>170</v>
      </c>
      <c r="AA1939" s="103" t="s">
        <v>47</v>
      </c>
      <c r="AB1939" s="103" t="s">
        <v>171</v>
      </c>
      <c r="AC1939" s="104" t="s">
        <v>172</v>
      </c>
    </row>
    <row r="1940" spans="1:29" ht="25.5" customHeight="1" x14ac:dyDescent="0.35">
      <c r="A1940" s="188"/>
      <c r="B1940" s="190"/>
      <c r="C1940" s="99" t="str">
        <f>IF(B1940="","",IF(NOT(ISNUMBER(B1940)),"DATA_PC invalida",IF(AND(ISNUMBER(parametros!$C$2),ISNUMBER(parametros!$D$2),B1940&gt;=parametros!$C$2,B1940&lt;=parametros!$D$2),"C0",IF(AND(ISNUMBER(parametros!$C$3),ISNUMBER(parametros!$D$3),B1940&gt;=parametros!$C$3,B1940&lt;=parametros!$D$3),"C1",IF(AND(ISNUMBER(parametros!$C$4),ISNUMBER(parametros!$D$4),B1940&gt;=parametros!$C$4,B1940&lt;=parametros!$D$4),"C2",IF(AND(ISNUMBER(parametros!$C$5),ISNUMBER(parametros!$D$5),B1940&gt;=parametros!$C$5,B1940&lt;=parametros!$D$5),"C3",IF(AND(ISNUMBER(parametros!$C$6),ISNUMBER(parametros!$D$6),B1940&gt;=parametros!$C$6,B1940&lt;=parametros!$D$6),"C4","Fora dos ciclos")))))))</f>
        <v/>
      </c>
      <c r="D1940" s="100"/>
      <c r="E1940" s="78" t="str">
        <f>IF(C1940="","",IFERROR(VLOOKUP(C1940,parametros!$A$11:$E$15,5,0),""))</f>
        <v/>
      </c>
      <c r="F1940" s="79" t="str">
        <f t="shared" si="152"/>
        <v/>
      </c>
      <c r="G1940" s="101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8"/>
      <c r="U1940" s="218" t="str">
        <f t="shared" si="156"/>
        <v/>
      </c>
      <c r="V1940" s="216" t="s">
        <v>47</v>
      </c>
      <c r="W1940" s="102" t="s">
        <v>167</v>
      </c>
      <c r="X1940" s="102" t="s">
        <v>168</v>
      </c>
      <c r="Y1940" s="103" t="s">
        <v>169</v>
      </c>
      <c r="Z1940" s="103" t="s">
        <v>170</v>
      </c>
      <c r="AA1940" s="103" t="s">
        <v>47</v>
      </c>
      <c r="AB1940" s="103" t="s">
        <v>171</v>
      </c>
      <c r="AC1940" s="104" t="s">
        <v>172</v>
      </c>
    </row>
    <row r="1941" spans="1:29" ht="25.5" customHeight="1" x14ac:dyDescent="0.35">
      <c r="A1941" s="188"/>
      <c r="B1941" s="190"/>
      <c r="C1941" s="99" t="str">
        <f>IF(B1941="","",IF(NOT(ISNUMBER(B1941)),"DATA_PC invalida",IF(AND(ISNUMBER(parametros!$C$2),ISNUMBER(parametros!$D$2),B1941&gt;=parametros!$C$2,B1941&lt;=parametros!$D$2),"C0",IF(AND(ISNUMBER(parametros!$C$3),ISNUMBER(parametros!$D$3),B1941&gt;=parametros!$C$3,B1941&lt;=parametros!$D$3),"C1",IF(AND(ISNUMBER(parametros!$C$4),ISNUMBER(parametros!$D$4),B1941&gt;=parametros!$C$4,B1941&lt;=parametros!$D$4),"C2",IF(AND(ISNUMBER(parametros!$C$5),ISNUMBER(parametros!$D$5),B1941&gt;=parametros!$C$5,B1941&lt;=parametros!$D$5),"C3",IF(AND(ISNUMBER(parametros!$C$6),ISNUMBER(parametros!$D$6),B1941&gt;=parametros!$C$6,B1941&lt;=parametros!$D$6),"C4","Fora dos ciclos")))))))</f>
        <v/>
      </c>
      <c r="D1941" s="100"/>
      <c r="E1941" s="78" t="str">
        <f>IF(C1941="","",IFERROR(VLOOKUP(C1941,parametros!$A$11:$E$15,5,0),""))</f>
        <v/>
      </c>
      <c r="F1941" s="79" t="str">
        <f t="shared" si="152"/>
        <v/>
      </c>
      <c r="G1941" s="101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8"/>
      <c r="U1941" s="218" t="str">
        <f t="shared" si="156"/>
        <v/>
      </c>
      <c r="V1941" s="216" t="s">
        <v>47</v>
      </c>
      <c r="W1941" s="102" t="s">
        <v>167</v>
      </c>
      <c r="X1941" s="102" t="s">
        <v>168</v>
      </c>
      <c r="Y1941" s="103" t="s">
        <v>169</v>
      </c>
      <c r="Z1941" s="103" t="s">
        <v>170</v>
      </c>
      <c r="AA1941" s="103" t="s">
        <v>47</v>
      </c>
      <c r="AB1941" s="103" t="s">
        <v>171</v>
      </c>
      <c r="AC1941" s="104" t="s">
        <v>172</v>
      </c>
    </row>
    <row r="1942" spans="1:29" ht="25.5" customHeight="1" x14ac:dyDescent="0.35">
      <c r="A1942" s="188"/>
      <c r="B1942" s="190"/>
      <c r="C1942" s="99" t="str">
        <f>IF(B1942="","",IF(NOT(ISNUMBER(B1942)),"DATA_PC invalida",IF(AND(ISNUMBER(parametros!$C$2),ISNUMBER(parametros!$D$2),B1942&gt;=parametros!$C$2,B1942&lt;=parametros!$D$2),"C0",IF(AND(ISNUMBER(parametros!$C$3),ISNUMBER(parametros!$D$3),B1942&gt;=parametros!$C$3,B1942&lt;=parametros!$D$3),"C1",IF(AND(ISNUMBER(parametros!$C$4),ISNUMBER(parametros!$D$4),B1942&gt;=parametros!$C$4,B1942&lt;=parametros!$D$4),"C2",IF(AND(ISNUMBER(parametros!$C$5),ISNUMBER(parametros!$D$5),B1942&gt;=parametros!$C$5,B1942&lt;=parametros!$D$5),"C3",IF(AND(ISNUMBER(parametros!$C$6),ISNUMBER(parametros!$D$6),B1942&gt;=parametros!$C$6,B1942&lt;=parametros!$D$6),"C4","Fora dos ciclos")))))))</f>
        <v/>
      </c>
      <c r="D1942" s="100"/>
      <c r="E1942" s="78" t="str">
        <f>IF(C1942="","",IFERROR(VLOOKUP(C1942,parametros!$A$11:$E$15,5,0),""))</f>
        <v/>
      </c>
      <c r="F1942" s="79" t="str">
        <f t="shared" si="152"/>
        <v/>
      </c>
      <c r="G1942" s="101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8"/>
      <c r="U1942" s="218" t="str">
        <f t="shared" si="156"/>
        <v/>
      </c>
      <c r="V1942" s="216" t="s">
        <v>47</v>
      </c>
      <c r="W1942" s="102" t="s">
        <v>167</v>
      </c>
      <c r="X1942" s="102" t="s">
        <v>168</v>
      </c>
      <c r="Y1942" s="103" t="s">
        <v>169</v>
      </c>
      <c r="Z1942" s="103" t="s">
        <v>170</v>
      </c>
      <c r="AA1942" s="103" t="s">
        <v>47</v>
      </c>
      <c r="AB1942" s="103" t="s">
        <v>171</v>
      </c>
      <c r="AC1942" s="104" t="s">
        <v>172</v>
      </c>
    </row>
    <row r="1943" spans="1:29" ht="25.5" customHeight="1" x14ac:dyDescent="0.35">
      <c r="A1943" s="188"/>
      <c r="B1943" s="190"/>
      <c r="C1943" s="99" t="str">
        <f>IF(B1943="","",IF(NOT(ISNUMBER(B1943)),"DATA_PC invalida",IF(AND(ISNUMBER(parametros!$C$2),ISNUMBER(parametros!$D$2),B1943&gt;=parametros!$C$2,B1943&lt;=parametros!$D$2),"C0",IF(AND(ISNUMBER(parametros!$C$3),ISNUMBER(parametros!$D$3),B1943&gt;=parametros!$C$3,B1943&lt;=parametros!$D$3),"C1",IF(AND(ISNUMBER(parametros!$C$4),ISNUMBER(parametros!$D$4),B1943&gt;=parametros!$C$4,B1943&lt;=parametros!$D$4),"C2",IF(AND(ISNUMBER(parametros!$C$5),ISNUMBER(parametros!$D$5),B1943&gt;=parametros!$C$5,B1943&lt;=parametros!$D$5),"C3",IF(AND(ISNUMBER(parametros!$C$6),ISNUMBER(parametros!$D$6),B1943&gt;=parametros!$C$6,B1943&lt;=parametros!$D$6),"C4","Fora dos ciclos")))))))</f>
        <v/>
      </c>
      <c r="D1943" s="100"/>
      <c r="E1943" s="78" t="str">
        <f>IF(C1943="","",IFERROR(VLOOKUP(C1943,parametros!$A$11:$E$15,5,0),""))</f>
        <v/>
      </c>
      <c r="F1943" s="79" t="str">
        <f t="shared" si="152"/>
        <v/>
      </c>
      <c r="G1943" s="101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8"/>
      <c r="U1943" s="218" t="str">
        <f t="shared" si="156"/>
        <v/>
      </c>
      <c r="V1943" s="216" t="s">
        <v>47</v>
      </c>
      <c r="W1943" s="102" t="s">
        <v>167</v>
      </c>
      <c r="X1943" s="102" t="s">
        <v>168</v>
      </c>
      <c r="Y1943" s="103" t="s">
        <v>169</v>
      </c>
      <c r="Z1943" s="103" t="s">
        <v>170</v>
      </c>
      <c r="AA1943" s="103" t="s">
        <v>47</v>
      </c>
      <c r="AB1943" s="103" t="s">
        <v>171</v>
      </c>
      <c r="AC1943" s="104" t="s">
        <v>172</v>
      </c>
    </row>
    <row r="1944" spans="1:29" ht="25.5" customHeight="1" x14ac:dyDescent="0.35">
      <c r="A1944" s="188"/>
      <c r="B1944" s="190"/>
      <c r="C1944" s="99" t="str">
        <f>IF(B1944="","",IF(NOT(ISNUMBER(B1944)),"DATA_PC invalida",IF(AND(ISNUMBER(parametros!$C$2),ISNUMBER(parametros!$D$2),B1944&gt;=parametros!$C$2,B1944&lt;=parametros!$D$2),"C0",IF(AND(ISNUMBER(parametros!$C$3),ISNUMBER(parametros!$D$3),B1944&gt;=parametros!$C$3,B1944&lt;=parametros!$D$3),"C1",IF(AND(ISNUMBER(parametros!$C$4),ISNUMBER(parametros!$D$4),B1944&gt;=parametros!$C$4,B1944&lt;=parametros!$D$4),"C2",IF(AND(ISNUMBER(parametros!$C$5),ISNUMBER(parametros!$D$5),B1944&gt;=parametros!$C$5,B1944&lt;=parametros!$D$5),"C3",IF(AND(ISNUMBER(parametros!$C$6),ISNUMBER(parametros!$D$6),B1944&gt;=parametros!$C$6,B1944&lt;=parametros!$D$6),"C4","Fora dos ciclos")))))))</f>
        <v/>
      </c>
      <c r="D1944" s="100"/>
      <c r="E1944" s="78" t="str">
        <f>IF(C1944="","",IFERROR(VLOOKUP(C1944,parametros!$A$11:$E$15,5,0),""))</f>
        <v/>
      </c>
      <c r="F1944" s="79" t="str">
        <f t="shared" si="152"/>
        <v/>
      </c>
      <c r="G1944" s="101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8"/>
      <c r="U1944" s="218" t="str">
        <f t="shared" si="156"/>
        <v/>
      </c>
      <c r="V1944" s="216" t="s">
        <v>47</v>
      </c>
      <c r="W1944" s="102" t="s">
        <v>167</v>
      </c>
      <c r="X1944" s="102" t="s">
        <v>168</v>
      </c>
      <c r="Y1944" s="103" t="s">
        <v>169</v>
      </c>
      <c r="Z1944" s="103" t="s">
        <v>170</v>
      </c>
      <c r="AA1944" s="103" t="s">
        <v>47</v>
      </c>
      <c r="AB1944" s="103" t="s">
        <v>171</v>
      </c>
      <c r="AC1944" s="104" t="s">
        <v>172</v>
      </c>
    </row>
    <row r="1945" spans="1:29" ht="25.5" customHeight="1" x14ac:dyDescent="0.35">
      <c r="A1945" s="188"/>
      <c r="B1945" s="190"/>
      <c r="C1945" s="99" t="str">
        <f>IF(B1945="","",IF(NOT(ISNUMBER(B1945)),"DATA_PC invalida",IF(AND(ISNUMBER(parametros!$C$2),ISNUMBER(parametros!$D$2),B1945&gt;=parametros!$C$2,B1945&lt;=parametros!$D$2),"C0",IF(AND(ISNUMBER(parametros!$C$3),ISNUMBER(parametros!$D$3),B1945&gt;=parametros!$C$3,B1945&lt;=parametros!$D$3),"C1",IF(AND(ISNUMBER(parametros!$C$4),ISNUMBER(parametros!$D$4),B1945&gt;=parametros!$C$4,B1945&lt;=parametros!$D$4),"C2",IF(AND(ISNUMBER(parametros!$C$5),ISNUMBER(parametros!$D$5),B1945&gt;=parametros!$C$5,B1945&lt;=parametros!$D$5),"C3",IF(AND(ISNUMBER(parametros!$C$6),ISNUMBER(parametros!$D$6),B1945&gt;=parametros!$C$6,B1945&lt;=parametros!$D$6),"C4","Fora dos ciclos")))))))</f>
        <v/>
      </c>
      <c r="D1945" s="100"/>
      <c r="E1945" s="78" t="str">
        <f>IF(C1945="","",IFERROR(VLOOKUP(C1945,parametros!$A$11:$E$15,5,0),""))</f>
        <v/>
      </c>
      <c r="F1945" s="79" t="str">
        <f t="shared" si="152"/>
        <v/>
      </c>
      <c r="G1945" s="101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8"/>
      <c r="U1945" s="218" t="str">
        <f t="shared" si="156"/>
        <v/>
      </c>
      <c r="V1945" s="216" t="s">
        <v>47</v>
      </c>
      <c r="W1945" s="102" t="s">
        <v>167</v>
      </c>
      <c r="X1945" s="102" t="s">
        <v>168</v>
      </c>
      <c r="Y1945" s="103" t="s">
        <v>169</v>
      </c>
      <c r="Z1945" s="103" t="s">
        <v>170</v>
      </c>
      <c r="AA1945" s="103" t="s">
        <v>47</v>
      </c>
      <c r="AB1945" s="103" t="s">
        <v>171</v>
      </c>
      <c r="AC1945" s="104" t="s">
        <v>172</v>
      </c>
    </row>
    <row r="1946" spans="1:29" ht="25.5" customHeight="1" x14ac:dyDescent="0.35">
      <c r="A1946" s="188"/>
      <c r="B1946" s="190"/>
      <c r="C1946" s="99" t="str">
        <f>IF(B1946="","",IF(NOT(ISNUMBER(B1946)),"DATA_PC invalida",IF(AND(ISNUMBER(parametros!$C$2),ISNUMBER(parametros!$D$2),B1946&gt;=parametros!$C$2,B1946&lt;=parametros!$D$2),"C0",IF(AND(ISNUMBER(parametros!$C$3),ISNUMBER(parametros!$D$3),B1946&gt;=parametros!$C$3,B1946&lt;=parametros!$D$3),"C1",IF(AND(ISNUMBER(parametros!$C$4),ISNUMBER(parametros!$D$4),B1946&gt;=parametros!$C$4,B1946&lt;=parametros!$D$4),"C2",IF(AND(ISNUMBER(parametros!$C$5),ISNUMBER(parametros!$D$5),B1946&gt;=parametros!$C$5,B1946&lt;=parametros!$D$5),"C3",IF(AND(ISNUMBER(parametros!$C$6),ISNUMBER(parametros!$D$6),B1946&gt;=parametros!$C$6,B1946&lt;=parametros!$D$6),"C4","Fora dos ciclos")))))))</f>
        <v/>
      </c>
      <c r="D1946" s="100"/>
      <c r="E1946" s="78" t="str">
        <f>IF(C1946="","",IFERROR(VLOOKUP(C1946,parametros!$A$11:$E$15,5,0),""))</f>
        <v/>
      </c>
      <c r="F1946" s="79" t="str">
        <f t="shared" si="152"/>
        <v/>
      </c>
      <c r="G1946" s="101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8"/>
      <c r="U1946" s="218" t="str">
        <f t="shared" si="156"/>
        <v/>
      </c>
      <c r="V1946" s="216" t="s">
        <v>47</v>
      </c>
      <c r="W1946" s="102" t="s">
        <v>167</v>
      </c>
      <c r="X1946" s="102" t="s">
        <v>168</v>
      </c>
      <c r="Y1946" s="103" t="s">
        <v>169</v>
      </c>
      <c r="Z1946" s="103" t="s">
        <v>170</v>
      </c>
      <c r="AA1946" s="103" t="s">
        <v>47</v>
      </c>
      <c r="AB1946" s="103" t="s">
        <v>171</v>
      </c>
      <c r="AC1946" s="104" t="s">
        <v>172</v>
      </c>
    </row>
    <row r="1947" spans="1:29" ht="25.5" customHeight="1" x14ac:dyDescent="0.35">
      <c r="A1947" s="188"/>
      <c r="B1947" s="190"/>
      <c r="C1947" s="99" t="str">
        <f>IF(B1947="","",IF(NOT(ISNUMBER(B1947)),"DATA_PC invalida",IF(AND(ISNUMBER(parametros!$C$2),ISNUMBER(parametros!$D$2),B1947&gt;=parametros!$C$2,B1947&lt;=parametros!$D$2),"C0",IF(AND(ISNUMBER(parametros!$C$3),ISNUMBER(parametros!$D$3),B1947&gt;=parametros!$C$3,B1947&lt;=parametros!$D$3),"C1",IF(AND(ISNUMBER(parametros!$C$4),ISNUMBER(parametros!$D$4),B1947&gt;=parametros!$C$4,B1947&lt;=parametros!$D$4),"C2",IF(AND(ISNUMBER(parametros!$C$5),ISNUMBER(parametros!$D$5),B1947&gt;=parametros!$C$5,B1947&lt;=parametros!$D$5),"C3",IF(AND(ISNUMBER(parametros!$C$6),ISNUMBER(parametros!$D$6),B1947&gt;=parametros!$C$6,B1947&lt;=parametros!$D$6),"C4","Fora dos ciclos")))))))</f>
        <v/>
      </c>
      <c r="D1947" s="100"/>
      <c r="E1947" s="78" t="str">
        <f>IF(C1947="","",IFERROR(VLOOKUP(C1947,parametros!$A$11:$E$15,5,0),""))</f>
        <v/>
      </c>
      <c r="F1947" s="79" t="str">
        <f t="shared" si="152"/>
        <v/>
      </c>
      <c r="G1947" s="101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8"/>
      <c r="U1947" s="218" t="str">
        <f t="shared" si="156"/>
        <v/>
      </c>
      <c r="V1947" s="216" t="s">
        <v>47</v>
      </c>
      <c r="W1947" s="102" t="s">
        <v>167</v>
      </c>
      <c r="X1947" s="102" t="s">
        <v>168</v>
      </c>
      <c r="Y1947" s="103" t="s">
        <v>169</v>
      </c>
      <c r="Z1947" s="103" t="s">
        <v>170</v>
      </c>
      <c r="AA1947" s="103" t="s">
        <v>47</v>
      </c>
      <c r="AB1947" s="103" t="s">
        <v>171</v>
      </c>
      <c r="AC1947" s="104" t="s">
        <v>172</v>
      </c>
    </row>
    <row r="1948" spans="1:29" ht="25.5" customHeight="1" x14ac:dyDescent="0.35">
      <c r="A1948" s="188"/>
      <c r="B1948" s="190"/>
      <c r="C1948" s="99" t="str">
        <f>IF(B1948="","",IF(NOT(ISNUMBER(B1948)),"DATA_PC invalida",IF(AND(ISNUMBER(parametros!$C$2),ISNUMBER(parametros!$D$2),B1948&gt;=parametros!$C$2,B1948&lt;=parametros!$D$2),"C0",IF(AND(ISNUMBER(parametros!$C$3),ISNUMBER(parametros!$D$3),B1948&gt;=parametros!$C$3,B1948&lt;=parametros!$D$3),"C1",IF(AND(ISNUMBER(parametros!$C$4),ISNUMBER(parametros!$D$4),B1948&gt;=parametros!$C$4,B1948&lt;=parametros!$D$4),"C2",IF(AND(ISNUMBER(parametros!$C$5),ISNUMBER(parametros!$D$5),B1948&gt;=parametros!$C$5,B1948&lt;=parametros!$D$5),"C3",IF(AND(ISNUMBER(parametros!$C$6),ISNUMBER(parametros!$D$6),B1948&gt;=parametros!$C$6,B1948&lt;=parametros!$D$6),"C4","Fora dos ciclos")))))))</f>
        <v/>
      </c>
      <c r="D1948" s="100"/>
      <c r="E1948" s="78" t="str">
        <f>IF(C1948="","",IFERROR(VLOOKUP(C1948,parametros!$A$11:$E$15,5,0),""))</f>
        <v/>
      </c>
      <c r="F1948" s="79" t="str">
        <f t="shared" si="152"/>
        <v/>
      </c>
      <c r="G1948" s="101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8"/>
      <c r="U1948" s="218" t="str">
        <f t="shared" si="156"/>
        <v/>
      </c>
      <c r="V1948" s="216" t="s">
        <v>47</v>
      </c>
      <c r="W1948" s="102" t="s">
        <v>167</v>
      </c>
      <c r="X1948" s="102" t="s">
        <v>168</v>
      </c>
      <c r="Y1948" s="103" t="s">
        <v>169</v>
      </c>
      <c r="Z1948" s="103" t="s">
        <v>170</v>
      </c>
      <c r="AA1948" s="103" t="s">
        <v>47</v>
      </c>
      <c r="AB1948" s="103" t="s">
        <v>171</v>
      </c>
      <c r="AC1948" s="104" t="s">
        <v>172</v>
      </c>
    </row>
    <row r="1949" spans="1:29" ht="25.5" customHeight="1" x14ac:dyDescent="0.35">
      <c r="A1949" s="188"/>
      <c r="B1949" s="190"/>
      <c r="C1949" s="99" t="str">
        <f>IF(B1949="","",IF(NOT(ISNUMBER(B1949)),"DATA_PC invalida",IF(AND(ISNUMBER(parametros!$C$2),ISNUMBER(parametros!$D$2),B1949&gt;=parametros!$C$2,B1949&lt;=parametros!$D$2),"C0",IF(AND(ISNUMBER(parametros!$C$3),ISNUMBER(parametros!$D$3),B1949&gt;=parametros!$C$3,B1949&lt;=parametros!$D$3),"C1",IF(AND(ISNUMBER(parametros!$C$4),ISNUMBER(parametros!$D$4),B1949&gt;=parametros!$C$4,B1949&lt;=parametros!$D$4),"C2",IF(AND(ISNUMBER(parametros!$C$5),ISNUMBER(parametros!$D$5),B1949&gt;=parametros!$C$5,B1949&lt;=parametros!$D$5),"C3",IF(AND(ISNUMBER(parametros!$C$6),ISNUMBER(parametros!$D$6),B1949&gt;=parametros!$C$6,B1949&lt;=parametros!$D$6),"C4","Fora dos ciclos")))))))</f>
        <v/>
      </c>
      <c r="D1949" s="100"/>
      <c r="E1949" s="78" t="str">
        <f>IF(C1949="","",IFERROR(VLOOKUP(C1949,parametros!$A$11:$E$15,5,0),""))</f>
        <v/>
      </c>
      <c r="F1949" s="79" t="str">
        <f t="shared" si="152"/>
        <v/>
      </c>
      <c r="G1949" s="101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8"/>
      <c r="U1949" s="218" t="str">
        <f t="shared" si="156"/>
        <v/>
      </c>
      <c r="V1949" s="216" t="s">
        <v>47</v>
      </c>
      <c r="W1949" s="102" t="s">
        <v>167</v>
      </c>
      <c r="X1949" s="102" t="s">
        <v>168</v>
      </c>
      <c r="Y1949" s="103" t="s">
        <v>169</v>
      </c>
      <c r="Z1949" s="103" t="s">
        <v>170</v>
      </c>
      <c r="AA1949" s="103" t="s">
        <v>47</v>
      </c>
      <c r="AB1949" s="103" t="s">
        <v>171</v>
      </c>
      <c r="AC1949" s="104" t="s">
        <v>172</v>
      </c>
    </row>
    <row r="1950" spans="1:29" ht="25.5" customHeight="1" x14ac:dyDescent="0.35">
      <c r="A1950" s="188"/>
      <c r="B1950" s="190"/>
      <c r="C1950" s="99" t="str">
        <f>IF(B1950="","",IF(NOT(ISNUMBER(B1950)),"DATA_PC invalida",IF(AND(ISNUMBER(parametros!$C$2),ISNUMBER(parametros!$D$2),B1950&gt;=parametros!$C$2,B1950&lt;=parametros!$D$2),"C0",IF(AND(ISNUMBER(parametros!$C$3),ISNUMBER(parametros!$D$3),B1950&gt;=parametros!$C$3,B1950&lt;=parametros!$D$3),"C1",IF(AND(ISNUMBER(parametros!$C$4),ISNUMBER(parametros!$D$4),B1950&gt;=parametros!$C$4,B1950&lt;=parametros!$D$4),"C2",IF(AND(ISNUMBER(parametros!$C$5),ISNUMBER(parametros!$D$5),B1950&gt;=parametros!$C$5,B1950&lt;=parametros!$D$5),"C3",IF(AND(ISNUMBER(parametros!$C$6),ISNUMBER(parametros!$D$6),B1950&gt;=parametros!$C$6,B1950&lt;=parametros!$D$6),"C4","Fora dos ciclos")))))))</f>
        <v/>
      </c>
      <c r="D1950" s="100"/>
      <c r="E1950" s="78" t="str">
        <f>IF(C1950="","",IFERROR(VLOOKUP(C1950,parametros!$A$11:$E$15,5,0),""))</f>
        <v/>
      </c>
      <c r="F1950" s="79" t="str">
        <f t="shared" si="152"/>
        <v/>
      </c>
      <c r="G1950" s="101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8"/>
      <c r="U1950" s="218" t="str">
        <f t="shared" si="156"/>
        <v/>
      </c>
      <c r="V1950" s="216" t="s">
        <v>47</v>
      </c>
      <c r="W1950" s="102" t="s">
        <v>167</v>
      </c>
      <c r="X1950" s="102" t="s">
        <v>168</v>
      </c>
      <c r="Y1950" s="103" t="s">
        <v>169</v>
      </c>
      <c r="Z1950" s="103" t="s">
        <v>170</v>
      </c>
      <c r="AA1950" s="103" t="s">
        <v>47</v>
      </c>
      <c r="AB1950" s="103" t="s">
        <v>171</v>
      </c>
      <c r="AC1950" s="104" t="s">
        <v>172</v>
      </c>
    </row>
    <row r="1951" spans="1:29" ht="25.5" customHeight="1" x14ac:dyDescent="0.35">
      <c r="A1951" s="188"/>
      <c r="B1951" s="190"/>
      <c r="C1951" s="99" t="str">
        <f>IF(B1951="","",IF(NOT(ISNUMBER(B1951)),"DATA_PC invalida",IF(AND(ISNUMBER(parametros!$C$2),ISNUMBER(parametros!$D$2),B1951&gt;=parametros!$C$2,B1951&lt;=parametros!$D$2),"C0",IF(AND(ISNUMBER(parametros!$C$3),ISNUMBER(parametros!$D$3),B1951&gt;=parametros!$C$3,B1951&lt;=parametros!$D$3),"C1",IF(AND(ISNUMBER(parametros!$C$4),ISNUMBER(parametros!$D$4),B1951&gt;=parametros!$C$4,B1951&lt;=parametros!$D$4),"C2",IF(AND(ISNUMBER(parametros!$C$5),ISNUMBER(parametros!$D$5),B1951&gt;=parametros!$C$5,B1951&lt;=parametros!$D$5),"C3",IF(AND(ISNUMBER(parametros!$C$6),ISNUMBER(parametros!$D$6),B1951&gt;=parametros!$C$6,B1951&lt;=parametros!$D$6),"C4","Fora dos ciclos")))))))</f>
        <v/>
      </c>
      <c r="D1951" s="100"/>
      <c r="E1951" s="78" t="str">
        <f>IF(C1951="","",IFERROR(VLOOKUP(C1951,parametros!$A$11:$E$15,5,0),""))</f>
        <v/>
      </c>
      <c r="F1951" s="79" t="str">
        <f t="shared" si="152"/>
        <v/>
      </c>
      <c r="G1951" s="101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8"/>
      <c r="U1951" s="218" t="str">
        <f t="shared" si="156"/>
        <v/>
      </c>
      <c r="V1951" s="216" t="s">
        <v>47</v>
      </c>
      <c r="W1951" s="102" t="s">
        <v>167</v>
      </c>
      <c r="X1951" s="102" t="s">
        <v>168</v>
      </c>
      <c r="Y1951" s="103" t="s">
        <v>169</v>
      </c>
      <c r="Z1951" s="103" t="s">
        <v>170</v>
      </c>
      <c r="AA1951" s="103" t="s">
        <v>47</v>
      </c>
      <c r="AB1951" s="103" t="s">
        <v>171</v>
      </c>
      <c r="AC1951" s="104" t="s">
        <v>172</v>
      </c>
    </row>
    <row r="1952" spans="1:29" ht="25.5" customHeight="1" x14ac:dyDescent="0.35">
      <c r="A1952" s="188"/>
      <c r="B1952" s="190"/>
      <c r="C1952" s="99" t="str">
        <f>IF(B1952="","",IF(NOT(ISNUMBER(B1952)),"DATA_PC invalida",IF(AND(ISNUMBER(parametros!$C$2),ISNUMBER(parametros!$D$2),B1952&gt;=parametros!$C$2,B1952&lt;=parametros!$D$2),"C0",IF(AND(ISNUMBER(parametros!$C$3),ISNUMBER(parametros!$D$3),B1952&gt;=parametros!$C$3,B1952&lt;=parametros!$D$3),"C1",IF(AND(ISNUMBER(parametros!$C$4),ISNUMBER(parametros!$D$4),B1952&gt;=parametros!$C$4,B1952&lt;=parametros!$D$4),"C2",IF(AND(ISNUMBER(parametros!$C$5),ISNUMBER(parametros!$D$5),B1952&gt;=parametros!$C$5,B1952&lt;=parametros!$D$5),"C3",IF(AND(ISNUMBER(parametros!$C$6),ISNUMBER(parametros!$D$6),B1952&gt;=parametros!$C$6,B1952&lt;=parametros!$D$6),"C4","Fora dos ciclos")))))))</f>
        <v/>
      </c>
      <c r="D1952" s="100"/>
      <c r="E1952" s="78" t="str">
        <f>IF(C1952="","",IFERROR(VLOOKUP(C1952,parametros!$A$11:$E$15,5,0),""))</f>
        <v/>
      </c>
      <c r="F1952" s="79" t="str">
        <f t="shared" si="152"/>
        <v/>
      </c>
      <c r="G1952" s="101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8"/>
      <c r="U1952" s="218" t="str">
        <f t="shared" si="156"/>
        <v/>
      </c>
      <c r="V1952" s="216" t="s">
        <v>47</v>
      </c>
      <c r="W1952" s="102" t="s">
        <v>167</v>
      </c>
      <c r="X1952" s="102" t="s">
        <v>168</v>
      </c>
      <c r="Y1952" s="103" t="s">
        <v>169</v>
      </c>
      <c r="Z1952" s="103" t="s">
        <v>170</v>
      </c>
      <c r="AA1952" s="103" t="s">
        <v>47</v>
      </c>
      <c r="AB1952" s="103" t="s">
        <v>171</v>
      </c>
      <c r="AC1952" s="104" t="s">
        <v>172</v>
      </c>
    </row>
    <row r="1953" spans="1:29" ht="25.5" customHeight="1" x14ac:dyDescent="0.35">
      <c r="A1953" s="188"/>
      <c r="B1953" s="190"/>
      <c r="C1953" s="99" t="str">
        <f>IF(B1953="","",IF(NOT(ISNUMBER(B1953)),"DATA_PC invalida",IF(AND(ISNUMBER(parametros!$C$2),ISNUMBER(parametros!$D$2),B1953&gt;=parametros!$C$2,B1953&lt;=parametros!$D$2),"C0",IF(AND(ISNUMBER(parametros!$C$3),ISNUMBER(parametros!$D$3),B1953&gt;=parametros!$C$3,B1953&lt;=parametros!$D$3),"C1",IF(AND(ISNUMBER(parametros!$C$4),ISNUMBER(parametros!$D$4),B1953&gt;=parametros!$C$4,B1953&lt;=parametros!$D$4),"C2",IF(AND(ISNUMBER(parametros!$C$5),ISNUMBER(parametros!$D$5),B1953&gt;=parametros!$C$5,B1953&lt;=parametros!$D$5),"C3",IF(AND(ISNUMBER(parametros!$C$6),ISNUMBER(parametros!$D$6),B1953&gt;=parametros!$C$6,B1953&lt;=parametros!$D$6),"C4","Fora dos ciclos")))))))</f>
        <v/>
      </c>
      <c r="D1953" s="100"/>
      <c r="E1953" s="78" t="str">
        <f>IF(C1953="","",IFERROR(VLOOKUP(C1953,parametros!$A$11:$E$15,5,0),""))</f>
        <v/>
      </c>
      <c r="F1953" s="79" t="str">
        <f t="shared" si="152"/>
        <v/>
      </c>
      <c r="G1953" s="101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8"/>
      <c r="U1953" s="218" t="str">
        <f t="shared" si="156"/>
        <v/>
      </c>
      <c r="V1953" s="216" t="s">
        <v>47</v>
      </c>
      <c r="W1953" s="102" t="s">
        <v>167</v>
      </c>
      <c r="X1953" s="102" t="s">
        <v>168</v>
      </c>
      <c r="Y1953" s="103" t="s">
        <v>169</v>
      </c>
      <c r="Z1953" s="103" t="s">
        <v>170</v>
      </c>
      <c r="AA1953" s="103" t="s">
        <v>47</v>
      </c>
      <c r="AB1953" s="103" t="s">
        <v>171</v>
      </c>
      <c r="AC1953" s="104" t="s">
        <v>172</v>
      </c>
    </row>
    <row r="1954" spans="1:29" ht="25.5" customHeight="1" x14ac:dyDescent="0.35">
      <c r="A1954" s="188"/>
      <c r="B1954" s="190"/>
      <c r="C1954" s="99" t="str">
        <f>IF(B1954="","",IF(NOT(ISNUMBER(B1954)),"DATA_PC invalida",IF(AND(ISNUMBER(parametros!$C$2),ISNUMBER(parametros!$D$2),B1954&gt;=parametros!$C$2,B1954&lt;=parametros!$D$2),"C0",IF(AND(ISNUMBER(parametros!$C$3),ISNUMBER(parametros!$D$3),B1954&gt;=parametros!$C$3,B1954&lt;=parametros!$D$3),"C1",IF(AND(ISNUMBER(parametros!$C$4),ISNUMBER(parametros!$D$4),B1954&gt;=parametros!$C$4,B1954&lt;=parametros!$D$4),"C2",IF(AND(ISNUMBER(parametros!$C$5),ISNUMBER(parametros!$D$5),B1954&gt;=parametros!$C$5,B1954&lt;=parametros!$D$5),"C3",IF(AND(ISNUMBER(parametros!$C$6),ISNUMBER(parametros!$D$6),B1954&gt;=parametros!$C$6,B1954&lt;=parametros!$D$6),"C4","Fora dos ciclos")))))))</f>
        <v/>
      </c>
      <c r="D1954" s="100"/>
      <c r="E1954" s="78" t="str">
        <f>IF(C1954="","",IFERROR(VLOOKUP(C1954,parametros!$A$11:$E$15,5,0),""))</f>
        <v/>
      </c>
      <c r="F1954" s="79" t="str">
        <f t="shared" si="152"/>
        <v/>
      </c>
      <c r="G1954" s="101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8"/>
      <c r="U1954" s="218" t="str">
        <f t="shared" si="156"/>
        <v/>
      </c>
      <c r="V1954" s="216" t="s">
        <v>47</v>
      </c>
      <c r="W1954" s="102" t="s">
        <v>167</v>
      </c>
      <c r="X1954" s="102" t="s">
        <v>168</v>
      </c>
      <c r="Y1954" s="103" t="s">
        <v>169</v>
      </c>
      <c r="Z1954" s="103" t="s">
        <v>170</v>
      </c>
      <c r="AA1954" s="103" t="s">
        <v>47</v>
      </c>
      <c r="AB1954" s="103" t="s">
        <v>171</v>
      </c>
      <c r="AC1954" s="104" t="s">
        <v>172</v>
      </c>
    </row>
    <row r="1955" spans="1:29" ht="25.5" customHeight="1" x14ac:dyDescent="0.35">
      <c r="A1955" s="188"/>
      <c r="B1955" s="190"/>
      <c r="C1955" s="99" t="str">
        <f>IF(B1955="","",IF(NOT(ISNUMBER(B1955)),"DATA_PC invalida",IF(AND(ISNUMBER(parametros!$C$2),ISNUMBER(parametros!$D$2),B1955&gt;=parametros!$C$2,B1955&lt;=parametros!$D$2),"C0",IF(AND(ISNUMBER(parametros!$C$3),ISNUMBER(parametros!$D$3),B1955&gt;=parametros!$C$3,B1955&lt;=parametros!$D$3),"C1",IF(AND(ISNUMBER(parametros!$C$4),ISNUMBER(parametros!$D$4),B1955&gt;=parametros!$C$4,B1955&lt;=parametros!$D$4),"C2",IF(AND(ISNUMBER(parametros!$C$5),ISNUMBER(parametros!$D$5),B1955&gt;=parametros!$C$5,B1955&lt;=parametros!$D$5),"C3",IF(AND(ISNUMBER(parametros!$C$6),ISNUMBER(parametros!$D$6),B1955&gt;=parametros!$C$6,B1955&lt;=parametros!$D$6),"C4","Fora dos ciclos")))))))</f>
        <v/>
      </c>
      <c r="D1955" s="100"/>
      <c r="E1955" s="78" t="str">
        <f>IF(C1955="","",IFERROR(VLOOKUP(C1955,parametros!$A$11:$E$15,5,0),""))</f>
        <v/>
      </c>
      <c r="F1955" s="79" t="str">
        <f t="shared" si="152"/>
        <v/>
      </c>
      <c r="G1955" s="101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8"/>
      <c r="U1955" s="218" t="str">
        <f t="shared" si="156"/>
        <v/>
      </c>
      <c r="V1955" s="216" t="s">
        <v>47</v>
      </c>
      <c r="W1955" s="102" t="s">
        <v>167</v>
      </c>
      <c r="X1955" s="102" t="s">
        <v>168</v>
      </c>
      <c r="Y1955" s="103" t="s">
        <v>169</v>
      </c>
      <c r="Z1955" s="103" t="s">
        <v>170</v>
      </c>
      <c r="AA1955" s="103" t="s">
        <v>47</v>
      </c>
      <c r="AB1955" s="103" t="s">
        <v>171</v>
      </c>
      <c r="AC1955" s="104" t="s">
        <v>172</v>
      </c>
    </row>
    <row r="1956" spans="1:29" ht="25.5" customHeight="1" x14ac:dyDescent="0.35">
      <c r="A1956" s="188"/>
      <c r="B1956" s="190"/>
      <c r="C1956" s="99" t="str">
        <f>IF(B1956="","",IF(NOT(ISNUMBER(B1956)),"DATA_PC invalida",IF(AND(ISNUMBER(parametros!$C$2),ISNUMBER(parametros!$D$2),B1956&gt;=parametros!$C$2,B1956&lt;=parametros!$D$2),"C0",IF(AND(ISNUMBER(parametros!$C$3),ISNUMBER(parametros!$D$3),B1956&gt;=parametros!$C$3,B1956&lt;=parametros!$D$3),"C1",IF(AND(ISNUMBER(parametros!$C$4),ISNUMBER(parametros!$D$4),B1956&gt;=parametros!$C$4,B1956&lt;=parametros!$D$4),"C2",IF(AND(ISNUMBER(parametros!$C$5),ISNUMBER(parametros!$D$5),B1956&gt;=parametros!$C$5,B1956&lt;=parametros!$D$5),"C3",IF(AND(ISNUMBER(parametros!$C$6),ISNUMBER(parametros!$D$6),B1956&gt;=parametros!$C$6,B1956&lt;=parametros!$D$6),"C4","Fora dos ciclos")))))))</f>
        <v/>
      </c>
      <c r="D1956" s="100"/>
      <c r="E1956" s="78" t="str">
        <f>IF(C1956="","",IFERROR(VLOOKUP(C1956,parametros!$A$11:$E$15,5,0),""))</f>
        <v/>
      </c>
      <c r="F1956" s="79" t="str">
        <f t="shared" si="152"/>
        <v/>
      </c>
      <c r="G1956" s="101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8"/>
      <c r="U1956" s="218" t="str">
        <f t="shared" si="156"/>
        <v/>
      </c>
      <c r="V1956" s="216" t="s">
        <v>47</v>
      </c>
      <c r="W1956" s="102" t="s">
        <v>167</v>
      </c>
      <c r="X1956" s="102" t="s">
        <v>168</v>
      </c>
      <c r="Y1956" s="103" t="s">
        <v>169</v>
      </c>
      <c r="Z1956" s="103" t="s">
        <v>170</v>
      </c>
      <c r="AA1956" s="103" t="s">
        <v>47</v>
      </c>
      <c r="AB1956" s="103" t="s">
        <v>171</v>
      </c>
      <c r="AC1956" s="104" t="s">
        <v>172</v>
      </c>
    </row>
    <row r="1957" spans="1:29" ht="25.5" customHeight="1" x14ac:dyDescent="0.35">
      <c r="A1957" s="188"/>
      <c r="B1957" s="190"/>
      <c r="C1957" s="99" t="str">
        <f>IF(B1957="","",IF(NOT(ISNUMBER(B1957)),"DATA_PC invalida",IF(AND(ISNUMBER(parametros!$C$2),ISNUMBER(parametros!$D$2),B1957&gt;=parametros!$C$2,B1957&lt;=parametros!$D$2),"C0",IF(AND(ISNUMBER(parametros!$C$3),ISNUMBER(parametros!$D$3),B1957&gt;=parametros!$C$3,B1957&lt;=parametros!$D$3),"C1",IF(AND(ISNUMBER(parametros!$C$4),ISNUMBER(parametros!$D$4),B1957&gt;=parametros!$C$4,B1957&lt;=parametros!$D$4),"C2",IF(AND(ISNUMBER(parametros!$C$5),ISNUMBER(parametros!$D$5),B1957&gt;=parametros!$C$5,B1957&lt;=parametros!$D$5),"C3",IF(AND(ISNUMBER(parametros!$C$6),ISNUMBER(parametros!$D$6),B1957&gt;=parametros!$C$6,B1957&lt;=parametros!$D$6),"C4","Fora dos ciclos")))))))</f>
        <v/>
      </c>
      <c r="D1957" s="100"/>
      <c r="E1957" s="78" t="str">
        <f>IF(C1957="","",IFERROR(VLOOKUP(C1957,parametros!$A$11:$E$15,5,0),""))</f>
        <v/>
      </c>
      <c r="F1957" s="79" t="str">
        <f t="shared" si="152"/>
        <v/>
      </c>
      <c r="G1957" s="101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8"/>
      <c r="U1957" s="218" t="str">
        <f t="shared" si="156"/>
        <v/>
      </c>
      <c r="V1957" s="216" t="s">
        <v>47</v>
      </c>
      <c r="W1957" s="102" t="s">
        <v>167</v>
      </c>
      <c r="X1957" s="102" t="s">
        <v>168</v>
      </c>
      <c r="Y1957" s="103" t="s">
        <v>169</v>
      </c>
      <c r="Z1957" s="103" t="s">
        <v>170</v>
      </c>
      <c r="AA1957" s="103" t="s">
        <v>47</v>
      </c>
      <c r="AB1957" s="103" t="s">
        <v>171</v>
      </c>
      <c r="AC1957" s="104" t="s">
        <v>172</v>
      </c>
    </row>
    <row r="1958" spans="1:29" ht="25.5" customHeight="1" x14ac:dyDescent="0.35">
      <c r="A1958" s="188"/>
      <c r="B1958" s="190"/>
      <c r="C1958" s="99" t="str">
        <f>IF(B1958="","",IF(NOT(ISNUMBER(B1958)),"DATA_PC invalida",IF(AND(ISNUMBER(parametros!$C$2),ISNUMBER(parametros!$D$2),B1958&gt;=parametros!$C$2,B1958&lt;=parametros!$D$2),"C0",IF(AND(ISNUMBER(parametros!$C$3),ISNUMBER(parametros!$D$3),B1958&gt;=parametros!$C$3,B1958&lt;=parametros!$D$3),"C1",IF(AND(ISNUMBER(parametros!$C$4),ISNUMBER(parametros!$D$4),B1958&gt;=parametros!$C$4,B1958&lt;=parametros!$D$4),"C2",IF(AND(ISNUMBER(parametros!$C$5),ISNUMBER(parametros!$D$5),B1958&gt;=parametros!$C$5,B1958&lt;=parametros!$D$5),"C3",IF(AND(ISNUMBER(parametros!$C$6),ISNUMBER(parametros!$D$6),B1958&gt;=parametros!$C$6,B1958&lt;=parametros!$D$6),"C4","Fora dos ciclos")))))))</f>
        <v/>
      </c>
      <c r="D1958" s="100"/>
      <c r="E1958" s="78" t="str">
        <f>IF(C1958="","",IFERROR(VLOOKUP(C1958,parametros!$A$11:$E$15,5,0),""))</f>
        <v/>
      </c>
      <c r="F1958" s="79" t="str">
        <f t="shared" si="152"/>
        <v/>
      </c>
      <c r="G1958" s="101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8"/>
      <c r="U1958" s="218" t="str">
        <f t="shared" si="156"/>
        <v/>
      </c>
      <c r="V1958" s="216" t="s">
        <v>47</v>
      </c>
      <c r="W1958" s="102" t="s">
        <v>167</v>
      </c>
      <c r="X1958" s="102" t="s">
        <v>168</v>
      </c>
      <c r="Y1958" s="103" t="s">
        <v>169</v>
      </c>
      <c r="Z1958" s="103" t="s">
        <v>170</v>
      </c>
      <c r="AA1958" s="103" t="s">
        <v>47</v>
      </c>
      <c r="AB1958" s="103" t="s">
        <v>171</v>
      </c>
      <c r="AC1958" s="104" t="s">
        <v>172</v>
      </c>
    </row>
    <row r="1959" spans="1:29" ht="25.5" customHeight="1" x14ac:dyDescent="0.35">
      <c r="A1959" s="188"/>
      <c r="B1959" s="190"/>
      <c r="C1959" s="99" t="str">
        <f>IF(B1959="","",IF(NOT(ISNUMBER(B1959)),"DATA_PC invalida",IF(AND(ISNUMBER(parametros!$C$2),ISNUMBER(parametros!$D$2),B1959&gt;=parametros!$C$2,B1959&lt;=parametros!$D$2),"C0",IF(AND(ISNUMBER(parametros!$C$3),ISNUMBER(parametros!$D$3),B1959&gt;=parametros!$C$3,B1959&lt;=parametros!$D$3),"C1",IF(AND(ISNUMBER(parametros!$C$4),ISNUMBER(parametros!$D$4),B1959&gt;=parametros!$C$4,B1959&lt;=parametros!$D$4),"C2",IF(AND(ISNUMBER(parametros!$C$5),ISNUMBER(parametros!$D$5),B1959&gt;=parametros!$C$5,B1959&lt;=parametros!$D$5),"C3",IF(AND(ISNUMBER(parametros!$C$6),ISNUMBER(parametros!$D$6),B1959&gt;=parametros!$C$6,B1959&lt;=parametros!$D$6),"C4","Fora dos ciclos")))))))</f>
        <v/>
      </c>
      <c r="D1959" s="100"/>
      <c r="E1959" s="78" t="str">
        <f>IF(C1959="","",IFERROR(VLOOKUP(C1959,parametros!$A$11:$E$15,5,0),""))</f>
        <v/>
      </c>
      <c r="F1959" s="79" t="str">
        <f t="shared" si="152"/>
        <v/>
      </c>
      <c r="G1959" s="101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8"/>
      <c r="U1959" s="218" t="str">
        <f t="shared" si="156"/>
        <v/>
      </c>
      <c r="V1959" s="216" t="s">
        <v>47</v>
      </c>
      <c r="W1959" s="102" t="s">
        <v>167</v>
      </c>
      <c r="X1959" s="102" t="s">
        <v>168</v>
      </c>
      <c r="Y1959" s="103" t="s">
        <v>169</v>
      </c>
      <c r="Z1959" s="103" t="s">
        <v>170</v>
      </c>
      <c r="AA1959" s="103" t="s">
        <v>47</v>
      </c>
      <c r="AB1959" s="103" t="s">
        <v>171</v>
      </c>
      <c r="AC1959" s="104" t="s">
        <v>172</v>
      </c>
    </row>
    <row r="1960" spans="1:29" ht="25.5" customHeight="1" x14ac:dyDescent="0.35">
      <c r="A1960" s="188"/>
      <c r="B1960" s="190"/>
      <c r="C1960" s="99" t="str">
        <f>IF(B1960="","",IF(NOT(ISNUMBER(B1960)),"DATA_PC invalida",IF(AND(ISNUMBER(parametros!$C$2),ISNUMBER(parametros!$D$2),B1960&gt;=parametros!$C$2,B1960&lt;=parametros!$D$2),"C0",IF(AND(ISNUMBER(parametros!$C$3),ISNUMBER(parametros!$D$3),B1960&gt;=parametros!$C$3,B1960&lt;=parametros!$D$3),"C1",IF(AND(ISNUMBER(parametros!$C$4),ISNUMBER(parametros!$D$4),B1960&gt;=parametros!$C$4,B1960&lt;=parametros!$D$4),"C2",IF(AND(ISNUMBER(parametros!$C$5),ISNUMBER(parametros!$D$5),B1960&gt;=parametros!$C$5,B1960&lt;=parametros!$D$5),"C3",IF(AND(ISNUMBER(parametros!$C$6),ISNUMBER(parametros!$D$6),B1960&gt;=parametros!$C$6,B1960&lt;=parametros!$D$6),"C4","Fora dos ciclos")))))))</f>
        <v/>
      </c>
      <c r="D1960" s="100"/>
      <c r="E1960" s="78" t="str">
        <f>IF(C1960="","",IFERROR(VLOOKUP(C1960,parametros!$A$11:$E$15,5,0),""))</f>
        <v/>
      </c>
      <c r="F1960" s="79" t="str">
        <f t="shared" si="152"/>
        <v/>
      </c>
      <c r="G1960" s="101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8"/>
      <c r="U1960" s="218" t="str">
        <f t="shared" si="156"/>
        <v/>
      </c>
      <c r="V1960" s="216" t="s">
        <v>47</v>
      </c>
      <c r="W1960" s="102" t="s">
        <v>167</v>
      </c>
      <c r="X1960" s="102" t="s">
        <v>168</v>
      </c>
      <c r="Y1960" s="103" t="s">
        <v>169</v>
      </c>
      <c r="Z1960" s="103" t="s">
        <v>170</v>
      </c>
      <c r="AA1960" s="103" t="s">
        <v>47</v>
      </c>
      <c r="AB1960" s="103" t="s">
        <v>171</v>
      </c>
      <c r="AC1960" s="104" t="s">
        <v>172</v>
      </c>
    </row>
    <row r="1961" spans="1:29" ht="25.5" customHeight="1" x14ac:dyDescent="0.35">
      <c r="A1961" s="188"/>
      <c r="B1961" s="190"/>
      <c r="C1961" s="99" t="str">
        <f>IF(B1961="","",IF(NOT(ISNUMBER(B1961)),"DATA_PC invalida",IF(AND(ISNUMBER(parametros!$C$2),ISNUMBER(parametros!$D$2),B1961&gt;=parametros!$C$2,B1961&lt;=parametros!$D$2),"C0",IF(AND(ISNUMBER(parametros!$C$3),ISNUMBER(parametros!$D$3),B1961&gt;=parametros!$C$3,B1961&lt;=parametros!$D$3),"C1",IF(AND(ISNUMBER(parametros!$C$4),ISNUMBER(parametros!$D$4),B1961&gt;=parametros!$C$4,B1961&lt;=parametros!$D$4),"C2",IF(AND(ISNUMBER(parametros!$C$5),ISNUMBER(parametros!$D$5),B1961&gt;=parametros!$C$5,B1961&lt;=parametros!$D$5),"C3",IF(AND(ISNUMBER(parametros!$C$6),ISNUMBER(parametros!$D$6),B1961&gt;=parametros!$C$6,B1961&lt;=parametros!$D$6),"C4","Fora dos ciclos")))))))</f>
        <v/>
      </c>
      <c r="D1961" s="100"/>
      <c r="E1961" s="78" t="str">
        <f>IF(C1961="","",IFERROR(VLOOKUP(C1961,parametros!$A$11:$E$15,5,0),""))</f>
        <v/>
      </c>
      <c r="F1961" s="79" t="str">
        <f t="shared" si="152"/>
        <v/>
      </c>
      <c r="G1961" s="101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8"/>
      <c r="U1961" s="218" t="str">
        <f t="shared" si="156"/>
        <v/>
      </c>
      <c r="V1961" s="216" t="s">
        <v>47</v>
      </c>
      <c r="W1961" s="102" t="s">
        <v>167</v>
      </c>
      <c r="X1961" s="102" t="s">
        <v>168</v>
      </c>
      <c r="Y1961" s="103" t="s">
        <v>169</v>
      </c>
      <c r="Z1961" s="103" t="s">
        <v>170</v>
      </c>
      <c r="AA1961" s="103" t="s">
        <v>47</v>
      </c>
      <c r="AB1961" s="103" t="s">
        <v>171</v>
      </c>
      <c r="AC1961" s="104" t="s">
        <v>172</v>
      </c>
    </row>
    <row r="1962" spans="1:29" ht="25.5" customHeight="1" x14ac:dyDescent="0.35">
      <c r="A1962" s="188"/>
      <c r="B1962" s="190"/>
      <c r="C1962" s="99" t="str">
        <f>IF(B1962="","",IF(NOT(ISNUMBER(B1962)),"DATA_PC invalida",IF(AND(ISNUMBER(parametros!$C$2),ISNUMBER(parametros!$D$2),B1962&gt;=parametros!$C$2,B1962&lt;=parametros!$D$2),"C0",IF(AND(ISNUMBER(parametros!$C$3),ISNUMBER(parametros!$D$3),B1962&gt;=parametros!$C$3,B1962&lt;=parametros!$D$3),"C1",IF(AND(ISNUMBER(parametros!$C$4),ISNUMBER(parametros!$D$4),B1962&gt;=parametros!$C$4,B1962&lt;=parametros!$D$4),"C2",IF(AND(ISNUMBER(parametros!$C$5),ISNUMBER(parametros!$D$5),B1962&gt;=parametros!$C$5,B1962&lt;=parametros!$D$5),"C3",IF(AND(ISNUMBER(parametros!$C$6),ISNUMBER(parametros!$D$6),B1962&gt;=parametros!$C$6,B1962&lt;=parametros!$D$6),"C4","Fora dos ciclos")))))))</f>
        <v/>
      </c>
      <c r="D1962" s="100"/>
      <c r="E1962" s="78" t="str">
        <f>IF(C1962="","",IFERROR(VLOOKUP(C1962,parametros!$A$11:$E$15,5,0),""))</f>
        <v/>
      </c>
      <c r="F1962" s="79" t="str">
        <f t="shared" si="152"/>
        <v/>
      </c>
      <c r="G1962" s="101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8"/>
      <c r="U1962" s="218" t="str">
        <f t="shared" si="156"/>
        <v/>
      </c>
      <c r="V1962" s="216" t="s">
        <v>47</v>
      </c>
      <c r="W1962" s="102" t="s">
        <v>167</v>
      </c>
      <c r="X1962" s="102" t="s">
        <v>168</v>
      </c>
      <c r="Y1962" s="103" t="s">
        <v>169</v>
      </c>
      <c r="Z1962" s="103" t="s">
        <v>170</v>
      </c>
      <c r="AA1962" s="103" t="s">
        <v>47</v>
      </c>
      <c r="AB1962" s="103" t="s">
        <v>171</v>
      </c>
      <c r="AC1962" s="104" t="s">
        <v>172</v>
      </c>
    </row>
    <row r="1963" spans="1:29" ht="25.5" customHeight="1" x14ac:dyDescent="0.35">
      <c r="A1963" s="188"/>
      <c r="B1963" s="190"/>
      <c r="C1963" s="99" t="str">
        <f>IF(B1963="","",IF(NOT(ISNUMBER(B1963)),"DATA_PC invalida",IF(AND(ISNUMBER(parametros!$C$2),ISNUMBER(parametros!$D$2),B1963&gt;=parametros!$C$2,B1963&lt;=parametros!$D$2),"C0",IF(AND(ISNUMBER(parametros!$C$3),ISNUMBER(parametros!$D$3),B1963&gt;=parametros!$C$3,B1963&lt;=parametros!$D$3),"C1",IF(AND(ISNUMBER(parametros!$C$4),ISNUMBER(parametros!$D$4),B1963&gt;=parametros!$C$4,B1963&lt;=parametros!$D$4),"C2",IF(AND(ISNUMBER(parametros!$C$5),ISNUMBER(parametros!$D$5),B1963&gt;=parametros!$C$5,B1963&lt;=parametros!$D$5),"C3",IF(AND(ISNUMBER(parametros!$C$6),ISNUMBER(parametros!$D$6),B1963&gt;=parametros!$C$6,B1963&lt;=parametros!$D$6),"C4","Fora dos ciclos")))))))</f>
        <v/>
      </c>
      <c r="D1963" s="100"/>
      <c r="E1963" s="78" t="str">
        <f>IF(C1963="","",IFERROR(VLOOKUP(C1963,parametros!$A$11:$E$15,5,0),""))</f>
        <v/>
      </c>
      <c r="F1963" s="79" t="str">
        <f t="shared" si="152"/>
        <v/>
      </c>
      <c r="G1963" s="101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8"/>
      <c r="U1963" s="218" t="str">
        <f t="shared" si="156"/>
        <v/>
      </c>
      <c r="V1963" s="216" t="s">
        <v>47</v>
      </c>
      <c r="W1963" s="102" t="s">
        <v>167</v>
      </c>
      <c r="X1963" s="102" t="s">
        <v>168</v>
      </c>
      <c r="Y1963" s="103" t="s">
        <v>169</v>
      </c>
      <c r="Z1963" s="103" t="s">
        <v>170</v>
      </c>
      <c r="AA1963" s="103" t="s">
        <v>47</v>
      </c>
      <c r="AB1963" s="103" t="s">
        <v>171</v>
      </c>
      <c r="AC1963" s="104" t="s">
        <v>172</v>
      </c>
    </row>
    <row r="1964" spans="1:29" ht="25.5" customHeight="1" x14ac:dyDescent="0.35">
      <c r="A1964" s="188"/>
      <c r="B1964" s="190"/>
      <c r="C1964" s="99" t="str">
        <f>IF(B1964="","",IF(NOT(ISNUMBER(B1964)),"DATA_PC invalida",IF(AND(ISNUMBER(parametros!$C$2),ISNUMBER(parametros!$D$2),B1964&gt;=parametros!$C$2,B1964&lt;=parametros!$D$2),"C0",IF(AND(ISNUMBER(parametros!$C$3),ISNUMBER(parametros!$D$3),B1964&gt;=parametros!$C$3,B1964&lt;=parametros!$D$3),"C1",IF(AND(ISNUMBER(parametros!$C$4),ISNUMBER(parametros!$D$4),B1964&gt;=parametros!$C$4,B1964&lt;=parametros!$D$4),"C2",IF(AND(ISNUMBER(parametros!$C$5),ISNUMBER(parametros!$D$5),B1964&gt;=parametros!$C$5,B1964&lt;=parametros!$D$5),"C3",IF(AND(ISNUMBER(parametros!$C$6),ISNUMBER(parametros!$D$6),B1964&gt;=parametros!$C$6,B1964&lt;=parametros!$D$6),"C4","Fora dos ciclos")))))))</f>
        <v/>
      </c>
      <c r="D1964" s="100"/>
      <c r="E1964" s="78" t="str">
        <f>IF(C1964="","",IFERROR(VLOOKUP(C1964,parametros!$A$11:$E$15,5,0),""))</f>
        <v/>
      </c>
      <c r="F1964" s="79" t="str">
        <f t="shared" si="152"/>
        <v/>
      </c>
      <c r="G1964" s="101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8"/>
      <c r="U1964" s="218" t="str">
        <f t="shared" si="156"/>
        <v/>
      </c>
      <c r="V1964" s="216" t="s">
        <v>47</v>
      </c>
      <c r="W1964" s="102" t="s">
        <v>167</v>
      </c>
      <c r="X1964" s="102" t="s">
        <v>168</v>
      </c>
      <c r="Y1964" s="103" t="s">
        <v>169</v>
      </c>
      <c r="Z1964" s="103" t="s">
        <v>170</v>
      </c>
      <c r="AA1964" s="103" t="s">
        <v>47</v>
      </c>
      <c r="AB1964" s="103" t="s">
        <v>171</v>
      </c>
      <c r="AC1964" s="104" t="s">
        <v>172</v>
      </c>
    </row>
    <row r="1965" spans="1:29" ht="25.5" customHeight="1" x14ac:dyDescent="0.35">
      <c r="A1965" s="188"/>
      <c r="B1965" s="190"/>
      <c r="C1965" s="99" t="str">
        <f>IF(B1965="","",IF(NOT(ISNUMBER(B1965)),"DATA_PC invalida",IF(AND(ISNUMBER(parametros!$C$2),ISNUMBER(parametros!$D$2),B1965&gt;=parametros!$C$2,B1965&lt;=parametros!$D$2),"C0",IF(AND(ISNUMBER(parametros!$C$3),ISNUMBER(parametros!$D$3),B1965&gt;=parametros!$C$3,B1965&lt;=parametros!$D$3),"C1",IF(AND(ISNUMBER(parametros!$C$4),ISNUMBER(parametros!$D$4),B1965&gt;=parametros!$C$4,B1965&lt;=parametros!$D$4),"C2",IF(AND(ISNUMBER(parametros!$C$5),ISNUMBER(parametros!$D$5),B1965&gt;=parametros!$C$5,B1965&lt;=parametros!$D$5),"C3",IF(AND(ISNUMBER(parametros!$C$6),ISNUMBER(parametros!$D$6),B1965&gt;=parametros!$C$6,B1965&lt;=parametros!$D$6),"C4","Fora dos ciclos")))))))</f>
        <v/>
      </c>
      <c r="D1965" s="100"/>
      <c r="E1965" s="78" t="str">
        <f>IF(C1965="","",IFERROR(VLOOKUP(C1965,parametros!$A$11:$E$15,5,0),""))</f>
        <v/>
      </c>
      <c r="F1965" s="79" t="str">
        <f t="shared" si="152"/>
        <v/>
      </c>
      <c r="G1965" s="101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8"/>
      <c r="U1965" s="218" t="str">
        <f t="shared" si="156"/>
        <v/>
      </c>
      <c r="V1965" s="216" t="s">
        <v>47</v>
      </c>
      <c r="W1965" s="102" t="s">
        <v>167</v>
      </c>
      <c r="X1965" s="102" t="s">
        <v>168</v>
      </c>
      <c r="Y1965" s="103" t="s">
        <v>169</v>
      </c>
      <c r="Z1965" s="103" t="s">
        <v>170</v>
      </c>
      <c r="AA1965" s="103" t="s">
        <v>47</v>
      </c>
      <c r="AB1965" s="103" t="s">
        <v>171</v>
      </c>
      <c r="AC1965" s="104" t="s">
        <v>172</v>
      </c>
    </row>
    <row r="1966" spans="1:29" ht="25.5" customHeight="1" x14ac:dyDescent="0.35">
      <c r="A1966" s="188"/>
      <c r="B1966" s="190"/>
      <c r="C1966" s="99" t="str">
        <f>IF(B1966="","",IF(NOT(ISNUMBER(B1966)),"DATA_PC invalida",IF(AND(ISNUMBER(parametros!$C$2),ISNUMBER(parametros!$D$2),B1966&gt;=parametros!$C$2,B1966&lt;=parametros!$D$2),"C0",IF(AND(ISNUMBER(parametros!$C$3),ISNUMBER(parametros!$D$3),B1966&gt;=parametros!$C$3,B1966&lt;=parametros!$D$3),"C1",IF(AND(ISNUMBER(parametros!$C$4),ISNUMBER(parametros!$D$4),B1966&gt;=parametros!$C$4,B1966&lt;=parametros!$D$4),"C2",IF(AND(ISNUMBER(parametros!$C$5),ISNUMBER(parametros!$D$5),B1966&gt;=parametros!$C$5,B1966&lt;=parametros!$D$5),"C3",IF(AND(ISNUMBER(parametros!$C$6),ISNUMBER(parametros!$D$6),B1966&gt;=parametros!$C$6,B1966&lt;=parametros!$D$6),"C4","Fora dos ciclos")))))))</f>
        <v/>
      </c>
      <c r="D1966" s="100"/>
      <c r="E1966" s="78" t="str">
        <f>IF(C1966="","",IFERROR(VLOOKUP(C1966,parametros!$A$11:$E$15,5,0),""))</f>
        <v/>
      </c>
      <c r="F1966" s="79" t="str">
        <f t="shared" si="152"/>
        <v/>
      </c>
      <c r="G1966" s="101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8"/>
      <c r="U1966" s="218" t="str">
        <f t="shared" si="156"/>
        <v/>
      </c>
      <c r="V1966" s="216" t="s">
        <v>47</v>
      </c>
      <c r="W1966" s="102" t="s">
        <v>167</v>
      </c>
      <c r="X1966" s="102" t="s">
        <v>168</v>
      </c>
      <c r="Y1966" s="103" t="s">
        <v>169</v>
      </c>
      <c r="Z1966" s="103" t="s">
        <v>170</v>
      </c>
      <c r="AA1966" s="103" t="s">
        <v>47</v>
      </c>
      <c r="AB1966" s="103" t="s">
        <v>171</v>
      </c>
      <c r="AC1966" s="104" t="s">
        <v>172</v>
      </c>
    </row>
    <row r="1967" spans="1:29" ht="25.5" customHeight="1" x14ac:dyDescent="0.35">
      <c r="A1967" s="188"/>
      <c r="B1967" s="190"/>
      <c r="C1967" s="99" t="str">
        <f>IF(B1967="","",IF(NOT(ISNUMBER(B1967)),"DATA_PC invalida",IF(AND(ISNUMBER(parametros!$C$2),ISNUMBER(parametros!$D$2),B1967&gt;=parametros!$C$2,B1967&lt;=parametros!$D$2),"C0",IF(AND(ISNUMBER(parametros!$C$3),ISNUMBER(parametros!$D$3),B1967&gt;=parametros!$C$3,B1967&lt;=parametros!$D$3),"C1",IF(AND(ISNUMBER(parametros!$C$4),ISNUMBER(parametros!$D$4),B1967&gt;=parametros!$C$4,B1967&lt;=parametros!$D$4),"C2",IF(AND(ISNUMBER(parametros!$C$5),ISNUMBER(parametros!$D$5),B1967&gt;=parametros!$C$5,B1967&lt;=parametros!$D$5),"C3",IF(AND(ISNUMBER(parametros!$C$6),ISNUMBER(parametros!$D$6),B1967&gt;=parametros!$C$6,B1967&lt;=parametros!$D$6),"C4","Fora dos ciclos")))))))</f>
        <v/>
      </c>
      <c r="D1967" s="100"/>
      <c r="E1967" s="78" t="str">
        <f>IF(C1967="","",IFERROR(VLOOKUP(C1967,parametros!$A$11:$E$15,5,0),""))</f>
        <v/>
      </c>
      <c r="F1967" s="79" t="str">
        <f t="shared" si="152"/>
        <v/>
      </c>
      <c r="G1967" s="101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8"/>
      <c r="U1967" s="218" t="str">
        <f t="shared" si="156"/>
        <v/>
      </c>
      <c r="V1967" s="216" t="s">
        <v>47</v>
      </c>
      <c r="W1967" s="102" t="s">
        <v>167</v>
      </c>
      <c r="X1967" s="102" t="s">
        <v>168</v>
      </c>
      <c r="Y1967" s="103" t="s">
        <v>169</v>
      </c>
      <c r="Z1967" s="103" t="s">
        <v>170</v>
      </c>
      <c r="AA1967" s="103" t="s">
        <v>47</v>
      </c>
      <c r="AB1967" s="103" t="s">
        <v>171</v>
      </c>
      <c r="AC1967" s="104" t="s">
        <v>172</v>
      </c>
    </row>
    <row r="1968" spans="1:29" ht="25.5" customHeight="1" x14ac:dyDescent="0.35">
      <c r="A1968" s="188"/>
      <c r="B1968" s="190"/>
      <c r="C1968" s="99" t="str">
        <f>IF(B1968="","",IF(NOT(ISNUMBER(B1968)),"DATA_PC invalida",IF(AND(ISNUMBER(parametros!$C$2),ISNUMBER(parametros!$D$2),B1968&gt;=parametros!$C$2,B1968&lt;=parametros!$D$2),"C0",IF(AND(ISNUMBER(parametros!$C$3),ISNUMBER(parametros!$D$3),B1968&gt;=parametros!$C$3,B1968&lt;=parametros!$D$3),"C1",IF(AND(ISNUMBER(parametros!$C$4),ISNUMBER(parametros!$D$4),B1968&gt;=parametros!$C$4,B1968&lt;=parametros!$D$4),"C2",IF(AND(ISNUMBER(parametros!$C$5),ISNUMBER(parametros!$D$5),B1968&gt;=parametros!$C$5,B1968&lt;=parametros!$D$5),"C3",IF(AND(ISNUMBER(parametros!$C$6),ISNUMBER(parametros!$D$6),B1968&gt;=parametros!$C$6,B1968&lt;=parametros!$D$6),"C4","Fora dos ciclos")))))))</f>
        <v/>
      </c>
      <c r="D1968" s="100"/>
      <c r="E1968" s="78" t="str">
        <f>IF(C1968="","",IFERROR(VLOOKUP(C1968,parametros!$A$11:$E$15,5,0),""))</f>
        <v/>
      </c>
      <c r="F1968" s="79" t="str">
        <f t="shared" si="152"/>
        <v/>
      </c>
      <c r="G1968" s="101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8"/>
      <c r="U1968" s="218" t="str">
        <f t="shared" si="156"/>
        <v/>
      </c>
      <c r="V1968" s="216" t="s">
        <v>47</v>
      </c>
      <c r="W1968" s="102" t="s">
        <v>167</v>
      </c>
      <c r="X1968" s="102" t="s">
        <v>168</v>
      </c>
      <c r="Y1968" s="103" t="s">
        <v>169</v>
      </c>
      <c r="Z1968" s="103" t="s">
        <v>170</v>
      </c>
      <c r="AA1968" s="103" t="s">
        <v>47</v>
      </c>
      <c r="AB1968" s="103" t="s">
        <v>171</v>
      </c>
      <c r="AC1968" s="104" t="s">
        <v>172</v>
      </c>
    </row>
    <row r="1969" spans="1:29" ht="25.5" customHeight="1" x14ac:dyDescent="0.35">
      <c r="A1969" s="188"/>
      <c r="B1969" s="190"/>
      <c r="C1969" s="99" t="str">
        <f>IF(B1969="","",IF(NOT(ISNUMBER(B1969)),"DATA_PC invalida",IF(AND(ISNUMBER(parametros!$C$2),ISNUMBER(parametros!$D$2),B1969&gt;=parametros!$C$2,B1969&lt;=parametros!$D$2),"C0",IF(AND(ISNUMBER(parametros!$C$3),ISNUMBER(parametros!$D$3),B1969&gt;=parametros!$C$3,B1969&lt;=parametros!$D$3),"C1",IF(AND(ISNUMBER(parametros!$C$4),ISNUMBER(parametros!$D$4),B1969&gt;=parametros!$C$4,B1969&lt;=parametros!$D$4),"C2",IF(AND(ISNUMBER(parametros!$C$5),ISNUMBER(parametros!$D$5),B1969&gt;=parametros!$C$5,B1969&lt;=parametros!$D$5),"C3",IF(AND(ISNUMBER(parametros!$C$6),ISNUMBER(parametros!$D$6),B1969&gt;=parametros!$C$6,B1969&lt;=parametros!$D$6),"C4","Fora dos ciclos")))))))</f>
        <v/>
      </c>
      <c r="D1969" s="100"/>
      <c r="E1969" s="78" t="str">
        <f>IF(C1969="","",IFERROR(VLOOKUP(C1969,parametros!$A$11:$E$15,5,0),""))</f>
        <v/>
      </c>
      <c r="F1969" s="79" t="str">
        <f t="shared" si="152"/>
        <v/>
      </c>
      <c r="G1969" s="101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8"/>
      <c r="U1969" s="218" t="str">
        <f t="shared" si="156"/>
        <v/>
      </c>
      <c r="V1969" s="216" t="s">
        <v>47</v>
      </c>
      <c r="W1969" s="102" t="s">
        <v>167</v>
      </c>
      <c r="X1969" s="102" t="s">
        <v>168</v>
      </c>
      <c r="Y1969" s="103" t="s">
        <v>169</v>
      </c>
      <c r="Z1969" s="103" t="s">
        <v>170</v>
      </c>
      <c r="AA1969" s="103" t="s">
        <v>47</v>
      </c>
      <c r="AB1969" s="103" t="s">
        <v>171</v>
      </c>
      <c r="AC1969" s="104" t="s">
        <v>172</v>
      </c>
    </row>
    <row r="1970" spans="1:29" ht="25.5" customHeight="1" x14ac:dyDescent="0.35">
      <c r="A1970" s="188"/>
      <c r="B1970" s="190"/>
      <c r="C1970" s="99" t="str">
        <f>IF(B1970="","",IF(NOT(ISNUMBER(B1970)),"DATA_PC invalida",IF(AND(ISNUMBER(parametros!$C$2),ISNUMBER(parametros!$D$2),B1970&gt;=parametros!$C$2,B1970&lt;=parametros!$D$2),"C0",IF(AND(ISNUMBER(parametros!$C$3),ISNUMBER(parametros!$D$3),B1970&gt;=parametros!$C$3,B1970&lt;=parametros!$D$3),"C1",IF(AND(ISNUMBER(parametros!$C$4),ISNUMBER(parametros!$D$4),B1970&gt;=parametros!$C$4,B1970&lt;=parametros!$D$4),"C2",IF(AND(ISNUMBER(parametros!$C$5),ISNUMBER(parametros!$D$5),B1970&gt;=parametros!$C$5,B1970&lt;=parametros!$D$5),"C3",IF(AND(ISNUMBER(parametros!$C$6),ISNUMBER(parametros!$D$6),B1970&gt;=parametros!$C$6,B1970&lt;=parametros!$D$6),"C4","Fora dos ciclos")))))))</f>
        <v/>
      </c>
      <c r="D1970" s="100"/>
      <c r="E1970" s="78" t="str">
        <f>IF(C1970="","",IFERROR(VLOOKUP(C1970,parametros!$A$11:$E$15,5,0),""))</f>
        <v/>
      </c>
      <c r="F1970" s="79" t="str">
        <f t="shared" si="152"/>
        <v/>
      </c>
      <c r="G1970" s="101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8"/>
      <c r="U1970" s="218" t="str">
        <f t="shared" si="156"/>
        <v/>
      </c>
      <c r="V1970" s="216" t="s">
        <v>47</v>
      </c>
      <c r="W1970" s="102" t="s">
        <v>167</v>
      </c>
      <c r="X1970" s="102" t="s">
        <v>168</v>
      </c>
      <c r="Y1970" s="103" t="s">
        <v>169</v>
      </c>
      <c r="Z1970" s="103" t="s">
        <v>170</v>
      </c>
      <c r="AA1970" s="103" t="s">
        <v>47</v>
      </c>
      <c r="AB1970" s="103" t="s">
        <v>171</v>
      </c>
      <c r="AC1970" s="104" t="s">
        <v>172</v>
      </c>
    </row>
    <row r="1971" spans="1:29" ht="25.5" customHeight="1" x14ac:dyDescent="0.35">
      <c r="A1971" s="188"/>
      <c r="B1971" s="190"/>
      <c r="C1971" s="99" t="str">
        <f>IF(B1971="","",IF(NOT(ISNUMBER(B1971)),"DATA_PC invalida",IF(AND(ISNUMBER(parametros!$C$2),ISNUMBER(parametros!$D$2),B1971&gt;=parametros!$C$2,B1971&lt;=parametros!$D$2),"C0",IF(AND(ISNUMBER(parametros!$C$3),ISNUMBER(parametros!$D$3),B1971&gt;=parametros!$C$3,B1971&lt;=parametros!$D$3),"C1",IF(AND(ISNUMBER(parametros!$C$4),ISNUMBER(parametros!$D$4),B1971&gt;=parametros!$C$4,B1971&lt;=parametros!$D$4),"C2",IF(AND(ISNUMBER(parametros!$C$5),ISNUMBER(parametros!$D$5),B1971&gt;=parametros!$C$5,B1971&lt;=parametros!$D$5),"C3",IF(AND(ISNUMBER(parametros!$C$6),ISNUMBER(parametros!$D$6),B1971&gt;=parametros!$C$6,B1971&lt;=parametros!$D$6),"C4","Fora dos ciclos")))))))</f>
        <v/>
      </c>
      <c r="D1971" s="100"/>
      <c r="E1971" s="78" t="str">
        <f>IF(C1971="","",IFERROR(VLOOKUP(C1971,parametros!$A$11:$E$15,5,0),""))</f>
        <v/>
      </c>
      <c r="F1971" s="79" t="str">
        <f t="shared" si="152"/>
        <v/>
      </c>
      <c r="G1971" s="101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8"/>
      <c r="U1971" s="218" t="str">
        <f t="shared" si="156"/>
        <v/>
      </c>
      <c r="V1971" s="216" t="s">
        <v>47</v>
      </c>
      <c r="W1971" s="102" t="s">
        <v>167</v>
      </c>
      <c r="X1971" s="102" t="s">
        <v>168</v>
      </c>
      <c r="Y1971" s="103" t="s">
        <v>169</v>
      </c>
      <c r="Z1971" s="103" t="s">
        <v>170</v>
      </c>
      <c r="AA1971" s="103" t="s">
        <v>47</v>
      </c>
      <c r="AB1971" s="103" t="s">
        <v>171</v>
      </c>
      <c r="AC1971" s="104" t="s">
        <v>172</v>
      </c>
    </row>
    <row r="1972" spans="1:29" ht="25.5" customHeight="1" x14ac:dyDescent="0.35">
      <c r="A1972" s="188"/>
      <c r="B1972" s="190"/>
      <c r="C1972" s="99" t="str">
        <f>IF(B1972="","",IF(NOT(ISNUMBER(B1972)),"DATA_PC invalida",IF(AND(ISNUMBER(parametros!$C$2),ISNUMBER(parametros!$D$2),B1972&gt;=parametros!$C$2,B1972&lt;=parametros!$D$2),"C0",IF(AND(ISNUMBER(parametros!$C$3),ISNUMBER(parametros!$D$3),B1972&gt;=parametros!$C$3,B1972&lt;=parametros!$D$3),"C1",IF(AND(ISNUMBER(parametros!$C$4),ISNUMBER(parametros!$D$4),B1972&gt;=parametros!$C$4,B1972&lt;=parametros!$D$4),"C2",IF(AND(ISNUMBER(parametros!$C$5),ISNUMBER(parametros!$D$5),B1972&gt;=parametros!$C$5,B1972&lt;=parametros!$D$5),"C3",IF(AND(ISNUMBER(parametros!$C$6),ISNUMBER(parametros!$D$6),B1972&gt;=parametros!$C$6,B1972&lt;=parametros!$D$6),"C4","Fora dos ciclos")))))))</f>
        <v/>
      </c>
      <c r="D1972" s="100"/>
      <c r="E1972" s="78" t="str">
        <f>IF(C1972="","",IFERROR(VLOOKUP(C1972,parametros!$A$11:$E$15,5,0),""))</f>
        <v/>
      </c>
      <c r="F1972" s="79" t="str">
        <f t="shared" si="152"/>
        <v/>
      </c>
      <c r="G1972" s="101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8"/>
      <c r="U1972" s="218" t="str">
        <f t="shared" si="156"/>
        <v/>
      </c>
      <c r="V1972" s="216" t="s">
        <v>47</v>
      </c>
      <c r="W1972" s="102" t="s">
        <v>167</v>
      </c>
      <c r="X1972" s="102" t="s">
        <v>168</v>
      </c>
      <c r="Y1972" s="103" t="s">
        <v>169</v>
      </c>
      <c r="Z1972" s="103" t="s">
        <v>170</v>
      </c>
      <c r="AA1972" s="103" t="s">
        <v>47</v>
      </c>
      <c r="AB1972" s="103" t="s">
        <v>171</v>
      </c>
      <c r="AC1972" s="104" t="s">
        <v>172</v>
      </c>
    </row>
    <row r="1973" spans="1:29" ht="25.5" customHeight="1" x14ac:dyDescent="0.35">
      <c r="A1973" s="188"/>
      <c r="B1973" s="190"/>
      <c r="C1973" s="99" t="str">
        <f>IF(B1973="","",IF(NOT(ISNUMBER(B1973)),"DATA_PC invalida",IF(AND(ISNUMBER(parametros!$C$2),ISNUMBER(parametros!$D$2),B1973&gt;=parametros!$C$2,B1973&lt;=parametros!$D$2),"C0",IF(AND(ISNUMBER(parametros!$C$3),ISNUMBER(parametros!$D$3),B1973&gt;=parametros!$C$3,B1973&lt;=parametros!$D$3),"C1",IF(AND(ISNUMBER(parametros!$C$4),ISNUMBER(parametros!$D$4),B1973&gt;=parametros!$C$4,B1973&lt;=parametros!$D$4),"C2",IF(AND(ISNUMBER(parametros!$C$5),ISNUMBER(parametros!$D$5),B1973&gt;=parametros!$C$5,B1973&lt;=parametros!$D$5),"C3",IF(AND(ISNUMBER(parametros!$C$6),ISNUMBER(parametros!$D$6),B1973&gt;=parametros!$C$6,B1973&lt;=parametros!$D$6),"C4","Fora dos ciclos")))))))</f>
        <v/>
      </c>
      <c r="D1973" s="100"/>
      <c r="E1973" s="78" t="str">
        <f>IF(C1973="","",IFERROR(VLOOKUP(C1973,parametros!$A$11:$E$15,5,0),""))</f>
        <v/>
      </c>
      <c r="F1973" s="79" t="str">
        <f t="shared" si="152"/>
        <v/>
      </c>
      <c r="G1973" s="101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8"/>
      <c r="U1973" s="218" t="str">
        <f t="shared" si="156"/>
        <v/>
      </c>
      <c r="V1973" s="216" t="s">
        <v>47</v>
      </c>
      <c r="W1973" s="102" t="s">
        <v>167</v>
      </c>
      <c r="X1973" s="102" t="s">
        <v>168</v>
      </c>
      <c r="Y1973" s="103" t="s">
        <v>169</v>
      </c>
      <c r="Z1973" s="103" t="s">
        <v>170</v>
      </c>
      <c r="AA1973" s="103" t="s">
        <v>47</v>
      </c>
      <c r="AB1973" s="103" t="s">
        <v>171</v>
      </c>
      <c r="AC1973" s="104" t="s">
        <v>172</v>
      </c>
    </row>
    <row r="1974" spans="1:29" ht="25.5" customHeight="1" x14ac:dyDescent="0.35">
      <c r="A1974" s="188"/>
      <c r="B1974" s="190"/>
      <c r="C1974" s="99" t="str">
        <f>IF(B1974="","",IF(NOT(ISNUMBER(B1974)),"DATA_PC invalida",IF(AND(ISNUMBER(parametros!$C$2),ISNUMBER(parametros!$D$2),B1974&gt;=parametros!$C$2,B1974&lt;=parametros!$D$2),"C0",IF(AND(ISNUMBER(parametros!$C$3),ISNUMBER(parametros!$D$3),B1974&gt;=parametros!$C$3,B1974&lt;=parametros!$D$3),"C1",IF(AND(ISNUMBER(parametros!$C$4),ISNUMBER(parametros!$D$4),B1974&gt;=parametros!$C$4,B1974&lt;=parametros!$D$4),"C2",IF(AND(ISNUMBER(parametros!$C$5),ISNUMBER(parametros!$D$5),B1974&gt;=parametros!$C$5,B1974&lt;=parametros!$D$5),"C3",IF(AND(ISNUMBER(parametros!$C$6),ISNUMBER(parametros!$D$6),B1974&gt;=parametros!$C$6,B1974&lt;=parametros!$D$6),"C4","Fora dos ciclos")))))))</f>
        <v/>
      </c>
      <c r="D1974" s="100"/>
      <c r="E1974" s="78" t="str">
        <f>IF(C1974="","",IFERROR(VLOOKUP(C1974,parametros!$A$11:$E$15,5,0),""))</f>
        <v/>
      </c>
      <c r="F1974" s="79" t="str">
        <f t="shared" si="152"/>
        <v/>
      </c>
      <c r="G1974" s="101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8"/>
      <c r="U1974" s="218" t="str">
        <f t="shared" si="156"/>
        <v/>
      </c>
      <c r="V1974" s="216" t="s">
        <v>47</v>
      </c>
      <c r="W1974" s="102" t="s">
        <v>167</v>
      </c>
      <c r="X1974" s="102" t="s">
        <v>168</v>
      </c>
      <c r="Y1974" s="103" t="s">
        <v>169</v>
      </c>
      <c r="Z1974" s="103" t="s">
        <v>170</v>
      </c>
      <c r="AA1974" s="103" t="s">
        <v>47</v>
      </c>
      <c r="AB1974" s="103" t="s">
        <v>171</v>
      </c>
      <c r="AC1974" s="104" t="s">
        <v>172</v>
      </c>
    </row>
    <row r="1975" spans="1:29" ht="25.5" customHeight="1" x14ac:dyDescent="0.35">
      <c r="A1975" s="188"/>
      <c r="B1975" s="190"/>
      <c r="C1975" s="99" t="str">
        <f>IF(B1975="","",IF(NOT(ISNUMBER(B1975)),"DATA_PC invalida",IF(AND(ISNUMBER(parametros!$C$2),ISNUMBER(parametros!$D$2),B1975&gt;=parametros!$C$2,B1975&lt;=parametros!$D$2),"C0",IF(AND(ISNUMBER(parametros!$C$3),ISNUMBER(parametros!$D$3),B1975&gt;=parametros!$C$3,B1975&lt;=parametros!$D$3),"C1",IF(AND(ISNUMBER(parametros!$C$4),ISNUMBER(parametros!$D$4),B1975&gt;=parametros!$C$4,B1975&lt;=parametros!$D$4),"C2",IF(AND(ISNUMBER(parametros!$C$5),ISNUMBER(parametros!$D$5),B1975&gt;=parametros!$C$5,B1975&lt;=parametros!$D$5),"C3",IF(AND(ISNUMBER(parametros!$C$6),ISNUMBER(parametros!$D$6),B1975&gt;=parametros!$C$6,B1975&lt;=parametros!$D$6),"C4","Fora dos ciclos")))))))</f>
        <v/>
      </c>
      <c r="D1975" s="100"/>
      <c r="E1975" s="78" t="str">
        <f>IF(C1975="","",IFERROR(VLOOKUP(C1975,parametros!$A$11:$E$15,5,0),""))</f>
        <v/>
      </c>
      <c r="F1975" s="79" t="str">
        <f t="shared" si="152"/>
        <v/>
      </c>
      <c r="G1975" s="101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8"/>
      <c r="U1975" s="218" t="str">
        <f t="shared" si="156"/>
        <v/>
      </c>
      <c r="V1975" s="216" t="s">
        <v>47</v>
      </c>
      <c r="W1975" s="102" t="s">
        <v>167</v>
      </c>
      <c r="X1975" s="102" t="s">
        <v>168</v>
      </c>
      <c r="Y1975" s="103" t="s">
        <v>169</v>
      </c>
      <c r="Z1975" s="103" t="s">
        <v>170</v>
      </c>
      <c r="AA1975" s="103" t="s">
        <v>47</v>
      </c>
      <c r="AB1975" s="103" t="s">
        <v>171</v>
      </c>
      <c r="AC1975" s="104" t="s">
        <v>172</v>
      </c>
    </row>
    <row r="1976" spans="1:29" ht="25.5" customHeight="1" x14ac:dyDescent="0.35">
      <c r="A1976" s="188"/>
      <c r="B1976" s="190"/>
      <c r="C1976" s="99" t="str">
        <f>IF(B1976="","",IF(NOT(ISNUMBER(B1976)),"DATA_PC invalida",IF(AND(ISNUMBER(parametros!$C$2),ISNUMBER(parametros!$D$2),B1976&gt;=parametros!$C$2,B1976&lt;=parametros!$D$2),"C0",IF(AND(ISNUMBER(parametros!$C$3),ISNUMBER(parametros!$D$3),B1976&gt;=parametros!$C$3,B1976&lt;=parametros!$D$3),"C1",IF(AND(ISNUMBER(parametros!$C$4),ISNUMBER(parametros!$D$4),B1976&gt;=parametros!$C$4,B1976&lt;=parametros!$D$4),"C2",IF(AND(ISNUMBER(parametros!$C$5),ISNUMBER(parametros!$D$5),B1976&gt;=parametros!$C$5,B1976&lt;=parametros!$D$5),"C3",IF(AND(ISNUMBER(parametros!$C$6),ISNUMBER(parametros!$D$6),B1976&gt;=parametros!$C$6,B1976&lt;=parametros!$D$6),"C4","Fora dos ciclos")))))))</f>
        <v/>
      </c>
      <c r="D1976" s="100"/>
      <c r="E1976" s="78" t="str">
        <f>IF(C1976="","",IFERROR(VLOOKUP(C1976,parametros!$A$11:$E$15,5,0),""))</f>
        <v/>
      </c>
      <c r="F1976" s="79" t="str">
        <f t="shared" si="152"/>
        <v/>
      </c>
      <c r="G1976" s="101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8"/>
      <c r="U1976" s="218" t="str">
        <f t="shared" si="156"/>
        <v/>
      </c>
      <c r="V1976" s="216" t="s">
        <v>47</v>
      </c>
      <c r="W1976" s="102" t="s">
        <v>167</v>
      </c>
      <c r="X1976" s="102" t="s">
        <v>168</v>
      </c>
      <c r="Y1976" s="103" t="s">
        <v>169</v>
      </c>
      <c r="Z1976" s="103" t="s">
        <v>170</v>
      </c>
      <c r="AA1976" s="103" t="s">
        <v>47</v>
      </c>
      <c r="AB1976" s="103" t="s">
        <v>171</v>
      </c>
      <c r="AC1976" s="104" t="s">
        <v>172</v>
      </c>
    </row>
    <row r="1977" spans="1:29" ht="25.5" customHeight="1" x14ac:dyDescent="0.35">
      <c r="A1977" s="188"/>
      <c r="B1977" s="190"/>
      <c r="C1977" s="99" t="str">
        <f>IF(B1977="","",IF(NOT(ISNUMBER(B1977)),"DATA_PC invalida",IF(AND(ISNUMBER(parametros!$C$2),ISNUMBER(parametros!$D$2),B1977&gt;=parametros!$C$2,B1977&lt;=parametros!$D$2),"C0",IF(AND(ISNUMBER(parametros!$C$3),ISNUMBER(parametros!$D$3),B1977&gt;=parametros!$C$3,B1977&lt;=parametros!$D$3),"C1",IF(AND(ISNUMBER(parametros!$C$4),ISNUMBER(parametros!$D$4),B1977&gt;=parametros!$C$4,B1977&lt;=parametros!$D$4),"C2",IF(AND(ISNUMBER(parametros!$C$5),ISNUMBER(parametros!$D$5),B1977&gt;=parametros!$C$5,B1977&lt;=parametros!$D$5),"C3",IF(AND(ISNUMBER(parametros!$C$6),ISNUMBER(parametros!$D$6),B1977&gt;=parametros!$C$6,B1977&lt;=parametros!$D$6),"C4","Fora dos ciclos")))))))</f>
        <v/>
      </c>
      <c r="D1977" s="100"/>
      <c r="E1977" s="78" t="str">
        <f>IF(C1977="","",IFERROR(VLOOKUP(C1977,parametros!$A$11:$E$15,5,0),""))</f>
        <v/>
      </c>
      <c r="F1977" s="79" t="str">
        <f t="shared" si="152"/>
        <v/>
      </c>
      <c r="G1977" s="101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8"/>
      <c r="U1977" s="218" t="str">
        <f t="shared" si="156"/>
        <v/>
      </c>
      <c r="V1977" s="216" t="s">
        <v>47</v>
      </c>
      <c r="W1977" s="102" t="s">
        <v>167</v>
      </c>
      <c r="X1977" s="102" t="s">
        <v>168</v>
      </c>
      <c r="Y1977" s="103" t="s">
        <v>169</v>
      </c>
      <c r="Z1977" s="103" t="s">
        <v>170</v>
      </c>
      <c r="AA1977" s="103" t="s">
        <v>47</v>
      </c>
      <c r="AB1977" s="103" t="s">
        <v>171</v>
      </c>
      <c r="AC1977" s="104" t="s">
        <v>172</v>
      </c>
    </row>
    <row r="1978" spans="1:29" ht="25.5" customHeight="1" x14ac:dyDescent="0.35">
      <c r="A1978" s="188"/>
      <c r="B1978" s="190"/>
      <c r="C1978" s="99" t="str">
        <f>IF(B1978="","",IF(NOT(ISNUMBER(B1978)),"DATA_PC invalida",IF(AND(ISNUMBER(parametros!$C$2),ISNUMBER(parametros!$D$2),B1978&gt;=parametros!$C$2,B1978&lt;=parametros!$D$2),"C0",IF(AND(ISNUMBER(parametros!$C$3),ISNUMBER(parametros!$D$3),B1978&gt;=parametros!$C$3,B1978&lt;=parametros!$D$3),"C1",IF(AND(ISNUMBER(parametros!$C$4),ISNUMBER(parametros!$D$4),B1978&gt;=parametros!$C$4,B1978&lt;=parametros!$D$4),"C2",IF(AND(ISNUMBER(parametros!$C$5),ISNUMBER(parametros!$D$5),B1978&gt;=parametros!$C$5,B1978&lt;=parametros!$D$5),"C3",IF(AND(ISNUMBER(parametros!$C$6),ISNUMBER(parametros!$D$6),B1978&gt;=parametros!$C$6,B1978&lt;=parametros!$D$6),"C4","Fora dos ciclos")))))))</f>
        <v/>
      </c>
      <c r="D1978" s="100"/>
      <c r="E1978" s="78" t="str">
        <f>IF(C1978="","",IFERROR(VLOOKUP(C1978,parametros!$A$11:$E$15,5,0),""))</f>
        <v/>
      </c>
      <c r="F1978" s="79" t="str">
        <f t="shared" si="152"/>
        <v/>
      </c>
      <c r="G1978" s="101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8"/>
      <c r="U1978" s="218" t="str">
        <f t="shared" si="156"/>
        <v/>
      </c>
      <c r="V1978" s="216" t="s">
        <v>47</v>
      </c>
      <c r="W1978" s="102" t="s">
        <v>167</v>
      </c>
      <c r="X1978" s="102" t="s">
        <v>168</v>
      </c>
      <c r="Y1978" s="103" t="s">
        <v>169</v>
      </c>
      <c r="Z1978" s="103" t="s">
        <v>170</v>
      </c>
      <c r="AA1978" s="103" t="s">
        <v>47</v>
      </c>
      <c r="AB1978" s="103" t="s">
        <v>171</v>
      </c>
      <c r="AC1978" s="104" t="s">
        <v>172</v>
      </c>
    </row>
    <row r="1979" spans="1:29" ht="25.5" customHeight="1" x14ac:dyDescent="0.35">
      <c r="A1979" s="188"/>
      <c r="B1979" s="190"/>
      <c r="C1979" s="99" t="str">
        <f>IF(B1979="","",IF(NOT(ISNUMBER(B1979)),"DATA_PC invalida",IF(AND(ISNUMBER(parametros!$C$2),ISNUMBER(parametros!$D$2),B1979&gt;=parametros!$C$2,B1979&lt;=parametros!$D$2),"C0",IF(AND(ISNUMBER(parametros!$C$3),ISNUMBER(parametros!$D$3),B1979&gt;=parametros!$C$3,B1979&lt;=parametros!$D$3),"C1",IF(AND(ISNUMBER(parametros!$C$4),ISNUMBER(parametros!$D$4),B1979&gt;=parametros!$C$4,B1979&lt;=parametros!$D$4),"C2",IF(AND(ISNUMBER(parametros!$C$5),ISNUMBER(parametros!$D$5),B1979&gt;=parametros!$C$5,B1979&lt;=parametros!$D$5),"C3",IF(AND(ISNUMBER(parametros!$C$6),ISNUMBER(parametros!$D$6),B1979&gt;=parametros!$C$6,B1979&lt;=parametros!$D$6),"C4","Fora dos ciclos")))))))</f>
        <v/>
      </c>
      <c r="D1979" s="100"/>
      <c r="E1979" s="78" t="str">
        <f>IF(C1979="","",IFERROR(VLOOKUP(C1979,parametros!$A$11:$E$15,5,0),""))</f>
        <v/>
      </c>
      <c r="F1979" s="79" t="str">
        <f t="shared" si="152"/>
        <v/>
      </c>
      <c r="G1979" s="101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8"/>
      <c r="U1979" s="218" t="str">
        <f t="shared" si="156"/>
        <v/>
      </c>
      <c r="V1979" s="216" t="s">
        <v>47</v>
      </c>
      <c r="W1979" s="102" t="s">
        <v>167</v>
      </c>
      <c r="X1979" s="102" t="s">
        <v>168</v>
      </c>
      <c r="Y1979" s="103" t="s">
        <v>169</v>
      </c>
      <c r="Z1979" s="103" t="s">
        <v>170</v>
      </c>
      <c r="AA1979" s="103" t="s">
        <v>47</v>
      </c>
      <c r="AB1979" s="103" t="s">
        <v>171</v>
      </c>
      <c r="AC1979" s="104" t="s">
        <v>172</v>
      </c>
    </row>
    <row r="1980" spans="1:29" ht="25.5" customHeight="1" x14ac:dyDescent="0.35">
      <c r="A1980" s="188"/>
      <c r="B1980" s="190"/>
      <c r="C1980" s="99" t="str">
        <f>IF(B1980="","",IF(NOT(ISNUMBER(B1980)),"DATA_PC invalida",IF(AND(ISNUMBER(parametros!$C$2),ISNUMBER(parametros!$D$2),B1980&gt;=parametros!$C$2,B1980&lt;=parametros!$D$2),"C0",IF(AND(ISNUMBER(parametros!$C$3),ISNUMBER(parametros!$D$3),B1980&gt;=parametros!$C$3,B1980&lt;=parametros!$D$3),"C1",IF(AND(ISNUMBER(parametros!$C$4),ISNUMBER(parametros!$D$4),B1980&gt;=parametros!$C$4,B1980&lt;=parametros!$D$4),"C2",IF(AND(ISNUMBER(parametros!$C$5),ISNUMBER(parametros!$D$5),B1980&gt;=parametros!$C$5,B1980&lt;=parametros!$D$5),"C3",IF(AND(ISNUMBER(parametros!$C$6),ISNUMBER(parametros!$D$6),B1980&gt;=parametros!$C$6,B1980&lt;=parametros!$D$6),"C4","Fora dos ciclos")))))))</f>
        <v/>
      </c>
      <c r="D1980" s="100"/>
      <c r="E1980" s="78" t="str">
        <f>IF(C1980="","",IFERROR(VLOOKUP(C1980,parametros!$A$11:$E$15,5,0),""))</f>
        <v/>
      </c>
      <c r="F1980" s="79" t="str">
        <f t="shared" si="152"/>
        <v/>
      </c>
      <c r="G1980" s="101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8"/>
      <c r="U1980" s="218" t="str">
        <f t="shared" si="156"/>
        <v/>
      </c>
      <c r="V1980" s="216" t="s">
        <v>47</v>
      </c>
      <c r="W1980" s="102" t="s">
        <v>167</v>
      </c>
      <c r="X1980" s="102" t="s">
        <v>168</v>
      </c>
      <c r="Y1980" s="103" t="s">
        <v>169</v>
      </c>
      <c r="Z1980" s="103" t="s">
        <v>170</v>
      </c>
      <c r="AA1980" s="103" t="s">
        <v>47</v>
      </c>
      <c r="AB1980" s="103" t="s">
        <v>171</v>
      </c>
      <c r="AC1980" s="104" t="s">
        <v>172</v>
      </c>
    </row>
    <row r="1981" spans="1:29" ht="25.5" customHeight="1" x14ac:dyDescent="0.35">
      <c r="A1981" s="188"/>
      <c r="B1981" s="190"/>
      <c r="C1981" s="99" t="str">
        <f>IF(B1981="","",IF(NOT(ISNUMBER(B1981)),"DATA_PC invalida",IF(AND(ISNUMBER(parametros!$C$2),ISNUMBER(parametros!$D$2),B1981&gt;=parametros!$C$2,B1981&lt;=parametros!$D$2),"C0",IF(AND(ISNUMBER(parametros!$C$3),ISNUMBER(parametros!$D$3),B1981&gt;=parametros!$C$3,B1981&lt;=parametros!$D$3),"C1",IF(AND(ISNUMBER(parametros!$C$4),ISNUMBER(parametros!$D$4),B1981&gt;=parametros!$C$4,B1981&lt;=parametros!$D$4),"C2",IF(AND(ISNUMBER(parametros!$C$5),ISNUMBER(parametros!$D$5),B1981&gt;=parametros!$C$5,B1981&lt;=parametros!$D$5),"C3",IF(AND(ISNUMBER(parametros!$C$6),ISNUMBER(parametros!$D$6),B1981&gt;=parametros!$C$6,B1981&lt;=parametros!$D$6),"C4","Fora dos ciclos")))))))</f>
        <v/>
      </c>
      <c r="D1981" s="100"/>
      <c r="E1981" s="78" t="str">
        <f>IF(C1981="","",IFERROR(VLOOKUP(C1981,parametros!$A$11:$E$15,5,0),""))</f>
        <v/>
      </c>
      <c r="F1981" s="79" t="str">
        <f t="shared" si="152"/>
        <v/>
      </c>
      <c r="G1981" s="101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8"/>
      <c r="U1981" s="218" t="str">
        <f t="shared" si="156"/>
        <v/>
      </c>
      <c r="V1981" s="216" t="s">
        <v>47</v>
      </c>
      <c r="W1981" s="102" t="s">
        <v>167</v>
      </c>
      <c r="X1981" s="102" t="s">
        <v>168</v>
      </c>
      <c r="Y1981" s="103" t="s">
        <v>169</v>
      </c>
      <c r="Z1981" s="103" t="s">
        <v>170</v>
      </c>
      <c r="AA1981" s="103" t="s">
        <v>47</v>
      </c>
      <c r="AB1981" s="103" t="s">
        <v>171</v>
      </c>
      <c r="AC1981" s="104" t="s">
        <v>172</v>
      </c>
    </row>
    <row r="1982" spans="1:29" ht="25.5" customHeight="1" x14ac:dyDescent="0.35">
      <c r="A1982" s="188"/>
      <c r="B1982" s="190"/>
      <c r="C1982" s="99" t="str">
        <f>IF(B1982="","",IF(NOT(ISNUMBER(B1982)),"DATA_PC invalida",IF(AND(ISNUMBER(parametros!$C$2),ISNUMBER(parametros!$D$2),B1982&gt;=parametros!$C$2,B1982&lt;=parametros!$D$2),"C0",IF(AND(ISNUMBER(parametros!$C$3),ISNUMBER(parametros!$D$3),B1982&gt;=parametros!$C$3,B1982&lt;=parametros!$D$3),"C1",IF(AND(ISNUMBER(parametros!$C$4),ISNUMBER(parametros!$D$4),B1982&gt;=parametros!$C$4,B1982&lt;=parametros!$D$4),"C2",IF(AND(ISNUMBER(parametros!$C$5),ISNUMBER(parametros!$D$5),B1982&gt;=parametros!$C$5,B1982&lt;=parametros!$D$5),"C3",IF(AND(ISNUMBER(parametros!$C$6),ISNUMBER(parametros!$D$6),B1982&gt;=parametros!$C$6,B1982&lt;=parametros!$D$6),"C4","Fora dos ciclos")))))))</f>
        <v/>
      </c>
      <c r="D1982" s="100"/>
      <c r="E1982" s="78" t="str">
        <f>IF(C1982="","",IFERROR(VLOOKUP(C1982,parametros!$A$11:$E$15,5,0),""))</f>
        <v/>
      </c>
      <c r="F1982" s="79" t="str">
        <f t="shared" si="152"/>
        <v/>
      </c>
      <c r="G1982" s="101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8"/>
      <c r="U1982" s="218" t="str">
        <f t="shared" si="156"/>
        <v/>
      </c>
      <c r="V1982" s="216" t="s">
        <v>47</v>
      </c>
      <c r="W1982" s="102" t="s">
        <v>167</v>
      </c>
      <c r="X1982" s="102" t="s">
        <v>168</v>
      </c>
      <c r="Y1982" s="103" t="s">
        <v>169</v>
      </c>
      <c r="Z1982" s="103" t="s">
        <v>170</v>
      </c>
      <c r="AA1982" s="103" t="s">
        <v>47</v>
      </c>
      <c r="AB1982" s="103" t="s">
        <v>171</v>
      </c>
      <c r="AC1982" s="104" t="s">
        <v>172</v>
      </c>
    </row>
    <row r="1983" spans="1:29" ht="25.5" customHeight="1" x14ac:dyDescent="0.35">
      <c r="A1983" s="188"/>
      <c r="B1983" s="190"/>
      <c r="C1983" s="99" t="str">
        <f>IF(B1983="","",IF(NOT(ISNUMBER(B1983)),"DATA_PC invalida",IF(AND(ISNUMBER(parametros!$C$2),ISNUMBER(parametros!$D$2),B1983&gt;=parametros!$C$2,B1983&lt;=parametros!$D$2),"C0",IF(AND(ISNUMBER(parametros!$C$3),ISNUMBER(parametros!$D$3),B1983&gt;=parametros!$C$3,B1983&lt;=parametros!$D$3),"C1",IF(AND(ISNUMBER(parametros!$C$4),ISNUMBER(parametros!$D$4),B1983&gt;=parametros!$C$4,B1983&lt;=parametros!$D$4),"C2",IF(AND(ISNUMBER(parametros!$C$5),ISNUMBER(parametros!$D$5),B1983&gt;=parametros!$C$5,B1983&lt;=parametros!$D$5),"C3",IF(AND(ISNUMBER(parametros!$C$6),ISNUMBER(parametros!$D$6),B1983&gt;=parametros!$C$6,B1983&lt;=parametros!$D$6),"C4","Fora dos ciclos")))))))</f>
        <v/>
      </c>
      <c r="D1983" s="100"/>
      <c r="E1983" s="78" t="str">
        <f>IF(C1983="","",IFERROR(VLOOKUP(C1983,parametros!$A$11:$E$15,5,0),""))</f>
        <v/>
      </c>
      <c r="F1983" s="79" t="str">
        <f t="shared" si="152"/>
        <v/>
      </c>
      <c r="G1983" s="101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8"/>
      <c r="U1983" s="218" t="str">
        <f t="shared" si="156"/>
        <v/>
      </c>
      <c r="V1983" s="216" t="s">
        <v>47</v>
      </c>
      <c r="W1983" s="102" t="s">
        <v>167</v>
      </c>
      <c r="X1983" s="102" t="s">
        <v>168</v>
      </c>
      <c r="Y1983" s="103" t="s">
        <v>169</v>
      </c>
      <c r="Z1983" s="103" t="s">
        <v>170</v>
      </c>
      <c r="AA1983" s="103" t="s">
        <v>47</v>
      </c>
      <c r="AB1983" s="103" t="s">
        <v>171</v>
      </c>
      <c r="AC1983" s="104" t="s">
        <v>172</v>
      </c>
    </row>
    <row r="1984" spans="1:29" ht="25.5" customHeight="1" x14ac:dyDescent="0.35">
      <c r="A1984" s="188"/>
      <c r="B1984" s="190"/>
      <c r="C1984" s="99" t="str">
        <f>IF(B1984="","",IF(NOT(ISNUMBER(B1984)),"DATA_PC invalida",IF(AND(ISNUMBER(parametros!$C$2),ISNUMBER(parametros!$D$2),B1984&gt;=parametros!$C$2,B1984&lt;=parametros!$D$2),"C0",IF(AND(ISNUMBER(parametros!$C$3),ISNUMBER(parametros!$D$3),B1984&gt;=parametros!$C$3,B1984&lt;=parametros!$D$3),"C1",IF(AND(ISNUMBER(parametros!$C$4),ISNUMBER(parametros!$D$4),B1984&gt;=parametros!$C$4,B1984&lt;=parametros!$D$4),"C2",IF(AND(ISNUMBER(parametros!$C$5),ISNUMBER(parametros!$D$5),B1984&gt;=parametros!$C$5,B1984&lt;=parametros!$D$5),"C3",IF(AND(ISNUMBER(parametros!$C$6),ISNUMBER(parametros!$D$6),B1984&gt;=parametros!$C$6,B1984&lt;=parametros!$D$6),"C4","Fora dos ciclos")))))))</f>
        <v/>
      </c>
      <c r="D1984" s="100"/>
      <c r="E1984" s="78" t="str">
        <f>IF(C1984="","",IFERROR(VLOOKUP(C1984,parametros!$A$11:$E$15,5,0),""))</f>
        <v/>
      </c>
      <c r="F1984" s="79" t="str">
        <f t="shared" si="152"/>
        <v/>
      </c>
      <c r="G1984" s="101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8"/>
      <c r="U1984" s="218" t="str">
        <f t="shared" si="156"/>
        <v/>
      </c>
      <c r="V1984" s="216" t="s">
        <v>47</v>
      </c>
      <c r="W1984" s="102" t="s">
        <v>167</v>
      </c>
      <c r="X1984" s="102" t="s">
        <v>168</v>
      </c>
      <c r="Y1984" s="103" t="s">
        <v>169</v>
      </c>
      <c r="Z1984" s="103" t="s">
        <v>170</v>
      </c>
      <c r="AA1984" s="103" t="s">
        <v>47</v>
      </c>
      <c r="AB1984" s="103" t="s">
        <v>171</v>
      </c>
      <c r="AC1984" s="104" t="s">
        <v>172</v>
      </c>
    </row>
    <row r="1985" spans="1:29" ht="25.5" customHeight="1" x14ac:dyDescent="0.35">
      <c r="A1985" s="188"/>
      <c r="B1985" s="190"/>
      <c r="C1985" s="99" t="str">
        <f>IF(B1985="","",IF(NOT(ISNUMBER(B1985)),"DATA_PC invalida",IF(AND(ISNUMBER(parametros!$C$2),ISNUMBER(parametros!$D$2),B1985&gt;=parametros!$C$2,B1985&lt;=parametros!$D$2),"C0",IF(AND(ISNUMBER(parametros!$C$3),ISNUMBER(parametros!$D$3),B1985&gt;=parametros!$C$3,B1985&lt;=parametros!$D$3),"C1",IF(AND(ISNUMBER(parametros!$C$4),ISNUMBER(parametros!$D$4),B1985&gt;=parametros!$C$4,B1985&lt;=parametros!$D$4),"C2",IF(AND(ISNUMBER(parametros!$C$5),ISNUMBER(parametros!$D$5),B1985&gt;=parametros!$C$5,B1985&lt;=parametros!$D$5),"C3",IF(AND(ISNUMBER(parametros!$C$6),ISNUMBER(parametros!$D$6),B1985&gt;=parametros!$C$6,B1985&lt;=parametros!$D$6),"C4","Fora dos ciclos")))))))</f>
        <v/>
      </c>
      <c r="D1985" s="100"/>
      <c r="E1985" s="78" t="str">
        <f>IF(C1985="","",IFERROR(VLOOKUP(C1985,parametros!$A$11:$E$15,5,0),""))</f>
        <v/>
      </c>
      <c r="F1985" s="79" t="str">
        <f t="shared" si="152"/>
        <v/>
      </c>
      <c r="G1985" s="101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8"/>
      <c r="U1985" s="218" t="str">
        <f t="shared" si="156"/>
        <v/>
      </c>
      <c r="V1985" s="216" t="s">
        <v>47</v>
      </c>
      <c r="W1985" s="102" t="s">
        <v>167</v>
      </c>
      <c r="X1985" s="102" t="s">
        <v>168</v>
      </c>
      <c r="Y1985" s="103" t="s">
        <v>169</v>
      </c>
      <c r="Z1985" s="103" t="s">
        <v>170</v>
      </c>
      <c r="AA1985" s="103" t="s">
        <v>47</v>
      </c>
      <c r="AB1985" s="103" t="s">
        <v>171</v>
      </c>
      <c r="AC1985" s="104" t="s">
        <v>172</v>
      </c>
    </row>
    <row r="1986" spans="1:29" ht="25.5" customHeight="1" x14ac:dyDescent="0.35">
      <c r="A1986" s="188"/>
      <c r="B1986" s="190"/>
      <c r="C1986" s="99" t="str">
        <f>IF(B1986="","",IF(NOT(ISNUMBER(B1986)),"DATA_PC invalida",IF(AND(ISNUMBER(parametros!$C$2),ISNUMBER(parametros!$D$2),B1986&gt;=parametros!$C$2,B1986&lt;=parametros!$D$2),"C0",IF(AND(ISNUMBER(parametros!$C$3),ISNUMBER(parametros!$D$3),B1986&gt;=parametros!$C$3,B1986&lt;=parametros!$D$3),"C1",IF(AND(ISNUMBER(parametros!$C$4),ISNUMBER(parametros!$D$4),B1986&gt;=parametros!$C$4,B1986&lt;=parametros!$D$4),"C2",IF(AND(ISNUMBER(parametros!$C$5),ISNUMBER(parametros!$D$5),B1986&gt;=parametros!$C$5,B1986&lt;=parametros!$D$5),"C3",IF(AND(ISNUMBER(parametros!$C$6),ISNUMBER(parametros!$D$6),B1986&gt;=parametros!$C$6,B1986&lt;=parametros!$D$6),"C4","Fora dos ciclos")))))))</f>
        <v/>
      </c>
      <c r="D1986" s="100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101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8"/>
      <c r="U1986" s="218" t="str">
        <f t="shared" ref="U1986:U2049" si="161">IF(OR($D1986="",$H1986=""),"",ROUND($D1986+$H1986,2))</f>
        <v/>
      </c>
      <c r="V1986" s="216" t="s">
        <v>47</v>
      </c>
      <c r="W1986" s="102" t="s">
        <v>167</v>
      </c>
      <c r="X1986" s="102" t="s">
        <v>168</v>
      </c>
      <c r="Y1986" s="103" t="s">
        <v>169</v>
      </c>
      <c r="Z1986" s="103" t="s">
        <v>170</v>
      </c>
      <c r="AA1986" s="103" t="s">
        <v>47</v>
      </c>
      <c r="AB1986" s="103" t="s">
        <v>171</v>
      </c>
      <c r="AC1986" s="104" t="s">
        <v>172</v>
      </c>
    </row>
    <row r="1987" spans="1:29" ht="25.5" customHeight="1" x14ac:dyDescent="0.35">
      <c r="A1987" s="188"/>
      <c r="B1987" s="190"/>
      <c r="C1987" s="99" t="str">
        <f>IF(B1987="","",IF(NOT(ISNUMBER(B1987)),"DATA_PC invalida",IF(AND(ISNUMBER(parametros!$C$2),ISNUMBER(parametros!$D$2),B1987&gt;=parametros!$C$2,B1987&lt;=parametros!$D$2),"C0",IF(AND(ISNUMBER(parametros!$C$3),ISNUMBER(parametros!$D$3),B1987&gt;=parametros!$C$3,B1987&lt;=parametros!$D$3),"C1",IF(AND(ISNUMBER(parametros!$C$4),ISNUMBER(parametros!$D$4),B1987&gt;=parametros!$C$4,B1987&lt;=parametros!$D$4),"C2",IF(AND(ISNUMBER(parametros!$C$5),ISNUMBER(parametros!$D$5),B1987&gt;=parametros!$C$5,B1987&lt;=parametros!$D$5),"C3",IF(AND(ISNUMBER(parametros!$C$6),ISNUMBER(parametros!$D$6),B1987&gt;=parametros!$C$6,B1987&lt;=parametros!$D$6),"C4","Fora dos ciclos")))))))</f>
        <v/>
      </c>
      <c r="D1987" s="100"/>
      <c r="E1987" s="78" t="str">
        <f>IF(C1987="","",IFERROR(VLOOKUP(C1987,parametros!$A$11:$E$15,5,0),""))</f>
        <v/>
      </c>
      <c r="F1987" s="79" t="str">
        <f t="shared" si="157"/>
        <v/>
      </c>
      <c r="G1987" s="101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8"/>
      <c r="U1987" s="218" t="str">
        <f t="shared" si="161"/>
        <v/>
      </c>
      <c r="V1987" s="216" t="s">
        <v>47</v>
      </c>
      <c r="W1987" s="102" t="s">
        <v>167</v>
      </c>
      <c r="X1987" s="102" t="s">
        <v>168</v>
      </c>
      <c r="Y1987" s="103" t="s">
        <v>169</v>
      </c>
      <c r="Z1987" s="103" t="s">
        <v>170</v>
      </c>
      <c r="AA1987" s="103" t="s">
        <v>47</v>
      </c>
      <c r="AB1987" s="103" t="s">
        <v>171</v>
      </c>
      <c r="AC1987" s="104" t="s">
        <v>172</v>
      </c>
    </row>
    <row r="1988" spans="1:29" ht="25.5" customHeight="1" x14ac:dyDescent="0.35">
      <c r="A1988" s="188"/>
      <c r="B1988" s="190"/>
      <c r="C1988" s="99" t="str">
        <f>IF(B1988="","",IF(NOT(ISNUMBER(B1988)),"DATA_PC invalida",IF(AND(ISNUMBER(parametros!$C$2),ISNUMBER(parametros!$D$2),B1988&gt;=parametros!$C$2,B1988&lt;=parametros!$D$2),"C0",IF(AND(ISNUMBER(parametros!$C$3),ISNUMBER(parametros!$D$3),B1988&gt;=parametros!$C$3,B1988&lt;=parametros!$D$3),"C1",IF(AND(ISNUMBER(parametros!$C$4),ISNUMBER(parametros!$D$4),B1988&gt;=parametros!$C$4,B1988&lt;=parametros!$D$4),"C2",IF(AND(ISNUMBER(parametros!$C$5),ISNUMBER(parametros!$D$5),B1988&gt;=parametros!$C$5,B1988&lt;=parametros!$D$5),"C3",IF(AND(ISNUMBER(parametros!$C$6),ISNUMBER(parametros!$D$6),B1988&gt;=parametros!$C$6,B1988&lt;=parametros!$D$6),"C4","Fora dos ciclos")))))))</f>
        <v/>
      </c>
      <c r="D1988" s="100"/>
      <c r="E1988" s="78" t="str">
        <f>IF(C1988="","",IFERROR(VLOOKUP(C1988,parametros!$A$11:$E$15,5,0),""))</f>
        <v/>
      </c>
      <c r="F1988" s="79" t="str">
        <f t="shared" si="157"/>
        <v/>
      </c>
      <c r="G1988" s="101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8"/>
      <c r="U1988" s="218" t="str">
        <f t="shared" si="161"/>
        <v/>
      </c>
      <c r="V1988" s="216" t="s">
        <v>47</v>
      </c>
      <c r="W1988" s="102" t="s">
        <v>167</v>
      </c>
      <c r="X1988" s="102" t="s">
        <v>168</v>
      </c>
      <c r="Y1988" s="103" t="s">
        <v>169</v>
      </c>
      <c r="Z1988" s="103" t="s">
        <v>170</v>
      </c>
      <c r="AA1988" s="103" t="s">
        <v>47</v>
      </c>
      <c r="AB1988" s="103" t="s">
        <v>171</v>
      </c>
      <c r="AC1988" s="104" t="s">
        <v>172</v>
      </c>
    </row>
    <row r="1989" spans="1:29" ht="25.5" customHeight="1" x14ac:dyDescent="0.35">
      <c r="A1989" s="188"/>
      <c r="B1989" s="190"/>
      <c r="C1989" s="99" t="str">
        <f>IF(B1989="","",IF(NOT(ISNUMBER(B1989)),"DATA_PC invalida",IF(AND(ISNUMBER(parametros!$C$2),ISNUMBER(parametros!$D$2),B1989&gt;=parametros!$C$2,B1989&lt;=parametros!$D$2),"C0",IF(AND(ISNUMBER(parametros!$C$3),ISNUMBER(parametros!$D$3),B1989&gt;=parametros!$C$3,B1989&lt;=parametros!$D$3),"C1",IF(AND(ISNUMBER(parametros!$C$4),ISNUMBER(parametros!$D$4),B1989&gt;=parametros!$C$4,B1989&lt;=parametros!$D$4),"C2",IF(AND(ISNUMBER(parametros!$C$5),ISNUMBER(parametros!$D$5),B1989&gt;=parametros!$C$5,B1989&lt;=parametros!$D$5),"C3",IF(AND(ISNUMBER(parametros!$C$6),ISNUMBER(parametros!$D$6),B1989&gt;=parametros!$C$6,B1989&lt;=parametros!$D$6),"C4","Fora dos ciclos")))))))</f>
        <v/>
      </c>
      <c r="D1989" s="100"/>
      <c r="E1989" s="78" t="str">
        <f>IF(C1989="","",IFERROR(VLOOKUP(C1989,parametros!$A$11:$E$15,5,0),""))</f>
        <v/>
      </c>
      <c r="F1989" s="79" t="str">
        <f t="shared" si="157"/>
        <v/>
      </c>
      <c r="G1989" s="101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8"/>
      <c r="U1989" s="218" t="str">
        <f t="shared" si="161"/>
        <v/>
      </c>
      <c r="V1989" s="216" t="s">
        <v>47</v>
      </c>
      <c r="W1989" s="102" t="s">
        <v>167</v>
      </c>
      <c r="X1989" s="102" t="s">
        <v>168</v>
      </c>
      <c r="Y1989" s="103" t="s">
        <v>169</v>
      </c>
      <c r="Z1989" s="103" t="s">
        <v>170</v>
      </c>
      <c r="AA1989" s="103" t="s">
        <v>47</v>
      </c>
      <c r="AB1989" s="103" t="s">
        <v>171</v>
      </c>
      <c r="AC1989" s="104" t="s">
        <v>172</v>
      </c>
    </row>
    <row r="1990" spans="1:29" ht="25.5" customHeight="1" x14ac:dyDescent="0.35">
      <c r="A1990" s="188"/>
      <c r="B1990" s="190"/>
      <c r="C1990" s="99" t="str">
        <f>IF(B1990="","",IF(NOT(ISNUMBER(B1990)),"DATA_PC invalida",IF(AND(ISNUMBER(parametros!$C$2),ISNUMBER(parametros!$D$2),B1990&gt;=parametros!$C$2,B1990&lt;=parametros!$D$2),"C0",IF(AND(ISNUMBER(parametros!$C$3),ISNUMBER(parametros!$D$3),B1990&gt;=parametros!$C$3,B1990&lt;=parametros!$D$3),"C1",IF(AND(ISNUMBER(parametros!$C$4),ISNUMBER(parametros!$D$4),B1990&gt;=parametros!$C$4,B1990&lt;=parametros!$D$4),"C2",IF(AND(ISNUMBER(parametros!$C$5),ISNUMBER(parametros!$D$5),B1990&gt;=parametros!$C$5,B1990&lt;=parametros!$D$5),"C3",IF(AND(ISNUMBER(parametros!$C$6),ISNUMBER(parametros!$D$6),B1990&gt;=parametros!$C$6,B1990&lt;=parametros!$D$6),"C4","Fora dos ciclos")))))))</f>
        <v/>
      </c>
      <c r="D1990" s="100"/>
      <c r="E1990" s="78" t="str">
        <f>IF(C1990="","",IFERROR(VLOOKUP(C1990,parametros!$A$11:$E$15,5,0),""))</f>
        <v/>
      </c>
      <c r="F1990" s="79" t="str">
        <f t="shared" si="157"/>
        <v/>
      </c>
      <c r="G1990" s="101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8"/>
      <c r="U1990" s="218" t="str">
        <f t="shared" si="161"/>
        <v/>
      </c>
      <c r="V1990" s="216" t="s">
        <v>47</v>
      </c>
      <c r="W1990" s="102" t="s">
        <v>167</v>
      </c>
      <c r="X1990" s="102" t="s">
        <v>168</v>
      </c>
      <c r="Y1990" s="103" t="s">
        <v>169</v>
      </c>
      <c r="Z1990" s="103" t="s">
        <v>170</v>
      </c>
      <c r="AA1990" s="103" t="s">
        <v>47</v>
      </c>
      <c r="AB1990" s="103" t="s">
        <v>171</v>
      </c>
      <c r="AC1990" s="104" t="s">
        <v>172</v>
      </c>
    </row>
    <row r="1991" spans="1:29" ht="25.5" customHeight="1" x14ac:dyDescent="0.35">
      <c r="A1991" s="188"/>
      <c r="B1991" s="190"/>
      <c r="C1991" s="99" t="str">
        <f>IF(B1991="","",IF(NOT(ISNUMBER(B1991)),"DATA_PC invalida",IF(AND(ISNUMBER(parametros!$C$2),ISNUMBER(parametros!$D$2),B1991&gt;=parametros!$C$2,B1991&lt;=parametros!$D$2),"C0",IF(AND(ISNUMBER(parametros!$C$3),ISNUMBER(parametros!$D$3),B1991&gt;=parametros!$C$3,B1991&lt;=parametros!$D$3),"C1",IF(AND(ISNUMBER(parametros!$C$4),ISNUMBER(parametros!$D$4),B1991&gt;=parametros!$C$4,B1991&lt;=parametros!$D$4),"C2",IF(AND(ISNUMBER(parametros!$C$5),ISNUMBER(parametros!$D$5),B1991&gt;=parametros!$C$5,B1991&lt;=parametros!$D$5),"C3",IF(AND(ISNUMBER(parametros!$C$6),ISNUMBER(parametros!$D$6),B1991&gt;=parametros!$C$6,B1991&lt;=parametros!$D$6),"C4","Fora dos ciclos")))))))</f>
        <v/>
      </c>
      <c r="D1991" s="100"/>
      <c r="E1991" s="78" t="str">
        <f>IF(C1991="","",IFERROR(VLOOKUP(C1991,parametros!$A$11:$E$15,5,0),""))</f>
        <v/>
      </c>
      <c r="F1991" s="79" t="str">
        <f t="shared" si="157"/>
        <v/>
      </c>
      <c r="G1991" s="101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8"/>
      <c r="U1991" s="218" t="str">
        <f t="shared" si="161"/>
        <v/>
      </c>
      <c r="V1991" s="216" t="s">
        <v>47</v>
      </c>
      <c r="W1991" s="102" t="s">
        <v>167</v>
      </c>
      <c r="X1991" s="102" t="s">
        <v>168</v>
      </c>
      <c r="Y1991" s="103" t="s">
        <v>169</v>
      </c>
      <c r="Z1991" s="103" t="s">
        <v>170</v>
      </c>
      <c r="AA1991" s="103" t="s">
        <v>47</v>
      </c>
      <c r="AB1991" s="103" t="s">
        <v>171</v>
      </c>
      <c r="AC1991" s="104" t="s">
        <v>172</v>
      </c>
    </row>
    <row r="1992" spans="1:29" ht="25.5" customHeight="1" x14ac:dyDescent="0.35">
      <c r="A1992" s="188"/>
      <c r="B1992" s="190"/>
      <c r="C1992" s="99" t="str">
        <f>IF(B1992="","",IF(NOT(ISNUMBER(B1992)),"DATA_PC invalida",IF(AND(ISNUMBER(parametros!$C$2),ISNUMBER(parametros!$D$2),B1992&gt;=parametros!$C$2,B1992&lt;=parametros!$D$2),"C0",IF(AND(ISNUMBER(parametros!$C$3),ISNUMBER(parametros!$D$3),B1992&gt;=parametros!$C$3,B1992&lt;=parametros!$D$3),"C1",IF(AND(ISNUMBER(parametros!$C$4),ISNUMBER(parametros!$D$4),B1992&gt;=parametros!$C$4,B1992&lt;=parametros!$D$4),"C2",IF(AND(ISNUMBER(parametros!$C$5),ISNUMBER(parametros!$D$5),B1992&gt;=parametros!$C$5,B1992&lt;=parametros!$D$5),"C3",IF(AND(ISNUMBER(parametros!$C$6),ISNUMBER(parametros!$D$6),B1992&gt;=parametros!$C$6,B1992&lt;=parametros!$D$6),"C4","Fora dos ciclos")))))))</f>
        <v/>
      </c>
      <c r="D1992" s="100"/>
      <c r="E1992" s="78" t="str">
        <f>IF(C1992="","",IFERROR(VLOOKUP(C1992,parametros!$A$11:$E$15,5,0),""))</f>
        <v/>
      </c>
      <c r="F1992" s="79" t="str">
        <f t="shared" si="157"/>
        <v/>
      </c>
      <c r="G1992" s="101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8"/>
      <c r="U1992" s="218" t="str">
        <f t="shared" si="161"/>
        <v/>
      </c>
      <c r="V1992" s="216" t="s">
        <v>47</v>
      </c>
      <c r="W1992" s="102" t="s">
        <v>167</v>
      </c>
      <c r="X1992" s="102" t="s">
        <v>168</v>
      </c>
      <c r="Y1992" s="103" t="s">
        <v>169</v>
      </c>
      <c r="Z1992" s="103" t="s">
        <v>170</v>
      </c>
      <c r="AA1992" s="103" t="s">
        <v>47</v>
      </c>
      <c r="AB1992" s="103" t="s">
        <v>171</v>
      </c>
      <c r="AC1992" s="104" t="s">
        <v>172</v>
      </c>
    </row>
    <row r="1993" spans="1:29" ht="25.5" customHeight="1" x14ac:dyDescent="0.35">
      <c r="A1993" s="188"/>
      <c r="B1993" s="190"/>
      <c r="C1993" s="99" t="str">
        <f>IF(B1993="","",IF(NOT(ISNUMBER(B1993)),"DATA_PC invalida",IF(AND(ISNUMBER(parametros!$C$2),ISNUMBER(parametros!$D$2),B1993&gt;=parametros!$C$2,B1993&lt;=parametros!$D$2),"C0",IF(AND(ISNUMBER(parametros!$C$3),ISNUMBER(parametros!$D$3),B1993&gt;=parametros!$C$3,B1993&lt;=parametros!$D$3),"C1",IF(AND(ISNUMBER(parametros!$C$4),ISNUMBER(parametros!$D$4),B1993&gt;=parametros!$C$4,B1993&lt;=parametros!$D$4),"C2",IF(AND(ISNUMBER(parametros!$C$5),ISNUMBER(parametros!$D$5),B1993&gt;=parametros!$C$5,B1993&lt;=parametros!$D$5),"C3",IF(AND(ISNUMBER(parametros!$C$6),ISNUMBER(parametros!$D$6),B1993&gt;=parametros!$C$6,B1993&lt;=parametros!$D$6),"C4","Fora dos ciclos")))))))</f>
        <v/>
      </c>
      <c r="D1993" s="100"/>
      <c r="E1993" s="78" t="str">
        <f>IF(C1993="","",IFERROR(VLOOKUP(C1993,parametros!$A$11:$E$15,5,0),""))</f>
        <v/>
      </c>
      <c r="F1993" s="79" t="str">
        <f t="shared" si="157"/>
        <v/>
      </c>
      <c r="G1993" s="101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8"/>
      <c r="U1993" s="218" t="str">
        <f t="shared" si="161"/>
        <v/>
      </c>
      <c r="V1993" s="216" t="s">
        <v>47</v>
      </c>
      <c r="W1993" s="102" t="s">
        <v>167</v>
      </c>
      <c r="X1993" s="102" t="s">
        <v>168</v>
      </c>
      <c r="Y1993" s="103" t="s">
        <v>169</v>
      </c>
      <c r="Z1993" s="103" t="s">
        <v>170</v>
      </c>
      <c r="AA1993" s="103" t="s">
        <v>47</v>
      </c>
      <c r="AB1993" s="103" t="s">
        <v>171</v>
      </c>
      <c r="AC1993" s="104" t="s">
        <v>172</v>
      </c>
    </row>
    <row r="1994" spans="1:29" ht="25.5" customHeight="1" x14ac:dyDescent="0.35">
      <c r="A1994" s="188"/>
      <c r="B1994" s="190"/>
      <c r="C1994" s="99" t="str">
        <f>IF(B1994="","",IF(NOT(ISNUMBER(B1994)),"DATA_PC invalida",IF(AND(ISNUMBER(parametros!$C$2),ISNUMBER(parametros!$D$2),B1994&gt;=parametros!$C$2,B1994&lt;=parametros!$D$2),"C0",IF(AND(ISNUMBER(parametros!$C$3),ISNUMBER(parametros!$D$3),B1994&gt;=parametros!$C$3,B1994&lt;=parametros!$D$3),"C1",IF(AND(ISNUMBER(parametros!$C$4),ISNUMBER(parametros!$D$4),B1994&gt;=parametros!$C$4,B1994&lt;=parametros!$D$4),"C2",IF(AND(ISNUMBER(parametros!$C$5),ISNUMBER(parametros!$D$5),B1994&gt;=parametros!$C$5,B1994&lt;=parametros!$D$5),"C3",IF(AND(ISNUMBER(parametros!$C$6),ISNUMBER(parametros!$D$6),B1994&gt;=parametros!$C$6,B1994&lt;=parametros!$D$6),"C4","Fora dos ciclos")))))))</f>
        <v/>
      </c>
      <c r="D1994" s="100"/>
      <c r="E1994" s="78" t="str">
        <f>IF(C1994="","",IFERROR(VLOOKUP(C1994,parametros!$A$11:$E$15,5,0),""))</f>
        <v/>
      </c>
      <c r="F1994" s="79" t="str">
        <f t="shared" si="157"/>
        <v/>
      </c>
      <c r="G1994" s="101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8"/>
      <c r="U1994" s="218" t="str">
        <f t="shared" si="161"/>
        <v/>
      </c>
      <c r="V1994" s="216" t="s">
        <v>47</v>
      </c>
      <c r="W1994" s="102" t="s">
        <v>167</v>
      </c>
      <c r="X1994" s="102" t="s">
        <v>168</v>
      </c>
      <c r="Y1994" s="103" t="s">
        <v>169</v>
      </c>
      <c r="Z1994" s="103" t="s">
        <v>170</v>
      </c>
      <c r="AA1994" s="103" t="s">
        <v>47</v>
      </c>
      <c r="AB1994" s="103" t="s">
        <v>171</v>
      </c>
      <c r="AC1994" s="104" t="s">
        <v>172</v>
      </c>
    </row>
    <row r="1995" spans="1:29" ht="25.5" customHeight="1" x14ac:dyDescent="0.35">
      <c r="A1995" s="188"/>
      <c r="B1995" s="190"/>
      <c r="C1995" s="99" t="str">
        <f>IF(B1995="","",IF(NOT(ISNUMBER(B1995)),"DATA_PC invalida",IF(AND(ISNUMBER(parametros!$C$2),ISNUMBER(parametros!$D$2),B1995&gt;=parametros!$C$2,B1995&lt;=parametros!$D$2),"C0",IF(AND(ISNUMBER(parametros!$C$3),ISNUMBER(parametros!$D$3),B1995&gt;=parametros!$C$3,B1995&lt;=parametros!$D$3),"C1",IF(AND(ISNUMBER(parametros!$C$4),ISNUMBER(parametros!$D$4),B1995&gt;=parametros!$C$4,B1995&lt;=parametros!$D$4),"C2",IF(AND(ISNUMBER(parametros!$C$5),ISNUMBER(parametros!$D$5),B1995&gt;=parametros!$C$5,B1995&lt;=parametros!$D$5),"C3",IF(AND(ISNUMBER(parametros!$C$6),ISNUMBER(parametros!$D$6),B1995&gt;=parametros!$C$6,B1995&lt;=parametros!$D$6),"C4","Fora dos ciclos")))))))</f>
        <v/>
      </c>
      <c r="D1995" s="100"/>
      <c r="E1995" s="78" t="str">
        <f>IF(C1995="","",IFERROR(VLOOKUP(C1995,parametros!$A$11:$E$15,5,0),""))</f>
        <v/>
      </c>
      <c r="F1995" s="79" t="str">
        <f t="shared" si="157"/>
        <v/>
      </c>
      <c r="G1995" s="101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8"/>
      <c r="U1995" s="218" t="str">
        <f t="shared" si="161"/>
        <v/>
      </c>
      <c r="V1995" s="216" t="s">
        <v>47</v>
      </c>
      <c r="W1995" s="102" t="s">
        <v>167</v>
      </c>
      <c r="X1995" s="102" t="s">
        <v>168</v>
      </c>
      <c r="Y1995" s="103" t="s">
        <v>169</v>
      </c>
      <c r="Z1995" s="103" t="s">
        <v>170</v>
      </c>
      <c r="AA1995" s="103" t="s">
        <v>47</v>
      </c>
      <c r="AB1995" s="103" t="s">
        <v>171</v>
      </c>
      <c r="AC1995" s="104" t="s">
        <v>172</v>
      </c>
    </row>
    <row r="1996" spans="1:29" ht="25.5" customHeight="1" x14ac:dyDescent="0.35">
      <c r="A1996" s="188"/>
      <c r="B1996" s="190"/>
      <c r="C1996" s="99" t="str">
        <f>IF(B1996="","",IF(NOT(ISNUMBER(B1996)),"DATA_PC invalida",IF(AND(ISNUMBER(parametros!$C$2),ISNUMBER(parametros!$D$2),B1996&gt;=parametros!$C$2,B1996&lt;=parametros!$D$2),"C0",IF(AND(ISNUMBER(parametros!$C$3),ISNUMBER(parametros!$D$3),B1996&gt;=parametros!$C$3,B1996&lt;=parametros!$D$3),"C1",IF(AND(ISNUMBER(parametros!$C$4),ISNUMBER(parametros!$D$4),B1996&gt;=parametros!$C$4,B1996&lt;=parametros!$D$4),"C2",IF(AND(ISNUMBER(parametros!$C$5),ISNUMBER(parametros!$D$5),B1996&gt;=parametros!$C$5,B1996&lt;=parametros!$D$5),"C3",IF(AND(ISNUMBER(parametros!$C$6),ISNUMBER(parametros!$D$6),B1996&gt;=parametros!$C$6,B1996&lt;=parametros!$D$6),"C4","Fora dos ciclos")))))))</f>
        <v/>
      </c>
      <c r="D1996" s="100"/>
      <c r="E1996" s="78" t="str">
        <f>IF(C1996="","",IFERROR(VLOOKUP(C1996,parametros!$A$11:$E$15,5,0),""))</f>
        <v/>
      </c>
      <c r="F1996" s="79" t="str">
        <f t="shared" si="157"/>
        <v/>
      </c>
      <c r="G1996" s="101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8"/>
      <c r="U1996" s="218" t="str">
        <f t="shared" si="161"/>
        <v/>
      </c>
      <c r="V1996" s="216" t="s">
        <v>47</v>
      </c>
      <c r="W1996" s="102" t="s">
        <v>167</v>
      </c>
      <c r="X1996" s="102" t="s">
        <v>168</v>
      </c>
      <c r="Y1996" s="103" t="s">
        <v>169</v>
      </c>
      <c r="Z1996" s="103" t="s">
        <v>170</v>
      </c>
      <c r="AA1996" s="103" t="s">
        <v>47</v>
      </c>
      <c r="AB1996" s="103" t="s">
        <v>171</v>
      </c>
      <c r="AC1996" s="104" t="s">
        <v>172</v>
      </c>
    </row>
    <row r="1997" spans="1:29" ht="25.5" customHeight="1" x14ac:dyDescent="0.35">
      <c r="A1997" s="188"/>
      <c r="B1997" s="190"/>
      <c r="C1997" s="99" t="str">
        <f>IF(B1997="","",IF(NOT(ISNUMBER(B1997)),"DATA_PC invalida",IF(AND(ISNUMBER(parametros!$C$2),ISNUMBER(parametros!$D$2),B1997&gt;=parametros!$C$2,B1997&lt;=parametros!$D$2),"C0",IF(AND(ISNUMBER(parametros!$C$3),ISNUMBER(parametros!$D$3),B1997&gt;=parametros!$C$3,B1997&lt;=parametros!$D$3),"C1",IF(AND(ISNUMBER(parametros!$C$4),ISNUMBER(parametros!$D$4),B1997&gt;=parametros!$C$4,B1997&lt;=parametros!$D$4),"C2",IF(AND(ISNUMBER(parametros!$C$5),ISNUMBER(parametros!$D$5),B1997&gt;=parametros!$C$5,B1997&lt;=parametros!$D$5),"C3",IF(AND(ISNUMBER(parametros!$C$6),ISNUMBER(parametros!$D$6),B1997&gt;=parametros!$C$6,B1997&lt;=parametros!$D$6),"C4","Fora dos ciclos")))))))</f>
        <v/>
      </c>
      <c r="D1997" s="100"/>
      <c r="E1997" s="78" t="str">
        <f>IF(C1997="","",IFERROR(VLOOKUP(C1997,parametros!$A$11:$E$15,5,0),""))</f>
        <v/>
      </c>
      <c r="F1997" s="79" t="str">
        <f t="shared" si="157"/>
        <v/>
      </c>
      <c r="G1997" s="101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8"/>
      <c r="U1997" s="218" t="str">
        <f t="shared" si="161"/>
        <v/>
      </c>
      <c r="V1997" s="216" t="s">
        <v>47</v>
      </c>
      <c r="W1997" s="102" t="s">
        <v>167</v>
      </c>
      <c r="X1997" s="102" t="s">
        <v>168</v>
      </c>
      <c r="Y1997" s="103" t="s">
        <v>169</v>
      </c>
      <c r="Z1997" s="103" t="s">
        <v>170</v>
      </c>
      <c r="AA1997" s="103" t="s">
        <v>47</v>
      </c>
      <c r="AB1997" s="103" t="s">
        <v>171</v>
      </c>
      <c r="AC1997" s="104" t="s">
        <v>172</v>
      </c>
    </row>
    <row r="1998" spans="1:29" ht="25.5" customHeight="1" x14ac:dyDescent="0.35">
      <c r="A1998" s="188"/>
      <c r="B1998" s="190"/>
      <c r="C1998" s="99" t="str">
        <f>IF(B1998="","",IF(NOT(ISNUMBER(B1998)),"DATA_PC invalida",IF(AND(ISNUMBER(parametros!$C$2),ISNUMBER(parametros!$D$2),B1998&gt;=parametros!$C$2,B1998&lt;=parametros!$D$2),"C0",IF(AND(ISNUMBER(parametros!$C$3),ISNUMBER(parametros!$D$3),B1998&gt;=parametros!$C$3,B1998&lt;=parametros!$D$3),"C1",IF(AND(ISNUMBER(parametros!$C$4),ISNUMBER(parametros!$D$4),B1998&gt;=parametros!$C$4,B1998&lt;=parametros!$D$4),"C2",IF(AND(ISNUMBER(parametros!$C$5),ISNUMBER(parametros!$D$5),B1998&gt;=parametros!$C$5,B1998&lt;=parametros!$D$5),"C3",IF(AND(ISNUMBER(parametros!$C$6),ISNUMBER(parametros!$D$6),B1998&gt;=parametros!$C$6,B1998&lt;=parametros!$D$6),"C4","Fora dos ciclos")))))))</f>
        <v/>
      </c>
      <c r="D1998" s="100"/>
      <c r="E1998" s="78" t="str">
        <f>IF(C1998="","",IFERROR(VLOOKUP(C1998,parametros!$A$11:$E$15,5,0),""))</f>
        <v/>
      </c>
      <c r="F1998" s="79" t="str">
        <f t="shared" si="157"/>
        <v/>
      </c>
      <c r="G1998" s="101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8"/>
      <c r="U1998" s="218" t="str">
        <f t="shared" si="161"/>
        <v/>
      </c>
      <c r="V1998" s="216" t="s">
        <v>47</v>
      </c>
      <c r="W1998" s="102" t="s">
        <v>167</v>
      </c>
      <c r="X1998" s="102" t="s">
        <v>168</v>
      </c>
      <c r="Y1998" s="103" t="s">
        <v>169</v>
      </c>
      <c r="Z1998" s="103" t="s">
        <v>170</v>
      </c>
      <c r="AA1998" s="103" t="s">
        <v>47</v>
      </c>
      <c r="AB1998" s="103" t="s">
        <v>171</v>
      </c>
      <c r="AC1998" s="104" t="s">
        <v>172</v>
      </c>
    </row>
    <row r="1999" spans="1:29" ht="25.5" customHeight="1" x14ac:dyDescent="0.35">
      <c r="A1999" s="188"/>
      <c r="B1999" s="190"/>
      <c r="C1999" s="99" t="str">
        <f>IF(B1999="","",IF(NOT(ISNUMBER(B1999)),"DATA_PC invalida",IF(AND(ISNUMBER(parametros!$C$2),ISNUMBER(parametros!$D$2),B1999&gt;=parametros!$C$2,B1999&lt;=parametros!$D$2),"C0",IF(AND(ISNUMBER(parametros!$C$3),ISNUMBER(parametros!$D$3),B1999&gt;=parametros!$C$3,B1999&lt;=parametros!$D$3),"C1",IF(AND(ISNUMBER(parametros!$C$4),ISNUMBER(parametros!$D$4),B1999&gt;=parametros!$C$4,B1999&lt;=parametros!$D$4),"C2",IF(AND(ISNUMBER(parametros!$C$5),ISNUMBER(parametros!$D$5),B1999&gt;=parametros!$C$5,B1999&lt;=parametros!$D$5),"C3",IF(AND(ISNUMBER(parametros!$C$6),ISNUMBER(parametros!$D$6),B1999&gt;=parametros!$C$6,B1999&lt;=parametros!$D$6),"C4","Fora dos ciclos")))))))</f>
        <v/>
      </c>
      <c r="D1999" s="100"/>
      <c r="E1999" s="78" t="str">
        <f>IF(C1999="","",IFERROR(VLOOKUP(C1999,parametros!$A$11:$E$15,5,0),""))</f>
        <v/>
      </c>
      <c r="F1999" s="79" t="str">
        <f t="shared" si="157"/>
        <v/>
      </c>
      <c r="G1999" s="101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8"/>
      <c r="U1999" s="218" t="str">
        <f t="shared" si="161"/>
        <v/>
      </c>
      <c r="V1999" s="216" t="s">
        <v>47</v>
      </c>
      <c r="W1999" s="102" t="s">
        <v>167</v>
      </c>
      <c r="X1999" s="102" t="s">
        <v>168</v>
      </c>
      <c r="Y1999" s="103" t="s">
        <v>169</v>
      </c>
      <c r="Z1999" s="103" t="s">
        <v>170</v>
      </c>
      <c r="AA1999" s="103" t="s">
        <v>47</v>
      </c>
      <c r="AB1999" s="103" t="s">
        <v>171</v>
      </c>
      <c r="AC1999" s="104" t="s">
        <v>172</v>
      </c>
    </row>
    <row r="2000" spans="1:29" ht="25.5" customHeight="1" x14ac:dyDescent="0.35">
      <c r="A2000" s="188"/>
      <c r="B2000" s="190"/>
      <c r="C2000" s="99" t="str">
        <f>IF(B2000="","",IF(NOT(ISNUMBER(B2000)),"DATA_PC invalida",IF(AND(ISNUMBER(parametros!$C$2),ISNUMBER(parametros!$D$2),B2000&gt;=parametros!$C$2,B2000&lt;=parametros!$D$2),"C0",IF(AND(ISNUMBER(parametros!$C$3),ISNUMBER(parametros!$D$3),B2000&gt;=parametros!$C$3,B2000&lt;=parametros!$D$3),"C1",IF(AND(ISNUMBER(parametros!$C$4),ISNUMBER(parametros!$D$4),B2000&gt;=parametros!$C$4,B2000&lt;=parametros!$D$4),"C2",IF(AND(ISNUMBER(parametros!$C$5),ISNUMBER(parametros!$D$5),B2000&gt;=parametros!$C$5,B2000&lt;=parametros!$D$5),"C3",IF(AND(ISNUMBER(parametros!$C$6),ISNUMBER(parametros!$D$6),B2000&gt;=parametros!$C$6,B2000&lt;=parametros!$D$6),"C4","Fora dos ciclos")))))))</f>
        <v/>
      </c>
      <c r="D2000" s="100"/>
      <c r="E2000" s="78" t="str">
        <f>IF(C2000="","",IFERROR(VLOOKUP(C2000,parametros!$A$11:$E$15,5,0),""))</f>
        <v/>
      </c>
      <c r="F2000" s="79" t="str">
        <f t="shared" si="157"/>
        <v/>
      </c>
      <c r="G2000" s="101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8"/>
      <c r="U2000" s="218" t="str">
        <f t="shared" si="161"/>
        <v/>
      </c>
      <c r="V2000" s="216" t="s">
        <v>47</v>
      </c>
      <c r="W2000" s="102" t="s">
        <v>167</v>
      </c>
      <c r="X2000" s="102" t="s">
        <v>168</v>
      </c>
      <c r="Y2000" s="103" t="s">
        <v>169</v>
      </c>
      <c r="Z2000" s="103" t="s">
        <v>170</v>
      </c>
      <c r="AA2000" s="103" t="s">
        <v>47</v>
      </c>
      <c r="AB2000" s="103" t="s">
        <v>171</v>
      </c>
      <c r="AC2000" s="104" t="s">
        <v>172</v>
      </c>
    </row>
    <row r="2001" spans="1:29" ht="25.5" customHeight="1" x14ac:dyDescent="0.35">
      <c r="A2001" s="188"/>
      <c r="B2001" s="190"/>
      <c r="C2001" s="99" t="str">
        <f>IF(B2001="","",IF(NOT(ISNUMBER(B2001)),"DATA_PC invalida",IF(AND(ISNUMBER(parametros!$C$2),ISNUMBER(parametros!$D$2),B2001&gt;=parametros!$C$2,B2001&lt;=parametros!$D$2),"C0",IF(AND(ISNUMBER(parametros!$C$3),ISNUMBER(parametros!$D$3),B2001&gt;=parametros!$C$3,B2001&lt;=parametros!$D$3),"C1",IF(AND(ISNUMBER(parametros!$C$4),ISNUMBER(parametros!$D$4),B2001&gt;=parametros!$C$4,B2001&lt;=parametros!$D$4),"C2",IF(AND(ISNUMBER(parametros!$C$5),ISNUMBER(parametros!$D$5),B2001&gt;=parametros!$C$5,B2001&lt;=parametros!$D$5),"C3",IF(AND(ISNUMBER(parametros!$C$6),ISNUMBER(parametros!$D$6),B2001&gt;=parametros!$C$6,B2001&lt;=parametros!$D$6),"C4","Fora dos ciclos")))))))</f>
        <v/>
      </c>
      <c r="D2001" s="100"/>
      <c r="E2001" s="78" t="str">
        <f>IF(C2001="","",IFERROR(VLOOKUP(C2001,parametros!$A$11:$E$15,5,0),""))</f>
        <v/>
      </c>
      <c r="F2001" s="79" t="str">
        <f t="shared" si="157"/>
        <v/>
      </c>
      <c r="G2001" s="101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8"/>
      <c r="U2001" s="218" t="str">
        <f t="shared" si="161"/>
        <v/>
      </c>
      <c r="V2001" s="216" t="s">
        <v>47</v>
      </c>
      <c r="W2001" s="102" t="s">
        <v>167</v>
      </c>
      <c r="X2001" s="102" t="s">
        <v>168</v>
      </c>
      <c r="Y2001" s="103" t="s">
        <v>169</v>
      </c>
      <c r="Z2001" s="103" t="s">
        <v>170</v>
      </c>
      <c r="AA2001" s="103" t="s">
        <v>47</v>
      </c>
      <c r="AB2001" s="103" t="s">
        <v>171</v>
      </c>
      <c r="AC2001" s="104" t="s">
        <v>172</v>
      </c>
    </row>
    <row r="2002" spans="1:29" ht="25.5" customHeight="1" x14ac:dyDescent="0.35">
      <c r="A2002" s="188"/>
      <c r="B2002" s="190"/>
      <c r="C2002" s="99" t="str">
        <f>IF(B2002="","",IF(NOT(ISNUMBER(B2002)),"DATA_PC invalida",IF(AND(ISNUMBER(parametros!$C$2),ISNUMBER(parametros!$D$2),B2002&gt;=parametros!$C$2,B2002&lt;=parametros!$D$2),"C0",IF(AND(ISNUMBER(parametros!$C$3),ISNUMBER(parametros!$D$3),B2002&gt;=parametros!$C$3,B2002&lt;=parametros!$D$3),"C1",IF(AND(ISNUMBER(parametros!$C$4),ISNUMBER(parametros!$D$4),B2002&gt;=parametros!$C$4,B2002&lt;=parametros!$D$4),"C2",IF(AND(ISNUMBER(parametros!$C$5),ISNUMBER(parametros!$D$5),B2002&gt;=parametros!$C$5,B2002&lt;=parametros!$D$5),"C3",IF(AND(ISNUMBER(parametros!$C$6),ISNUMBER(parametros!$D$6),B2002&gt;=parametros!$C$6,B2002&lt;=parametros!$D$6),"C4","Fora dos ciclos")))))))</f>
        <v/>
      </c>
      <c r="D2002" s="100"/>
      <c r="E2002" s="78" t="str">
        <f>IF(C2002="","",IFERROR(VLOOKUP(C2002,parametros!$A$11:$E$15,5,0),""))</f>
        <v/>
      </c>
      <c r="F2002" s="79" t="str">
        <f t="shared" si="157"/>
        <v/>
      </c>
      <c r="G2002" s="101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8"/>
      <c r="U2002" s="218" t="str">
        <f t="shared" si="161"/>
        <v/>
      </c>
      <c r="V2002" s="216" t="s">
        <v>47</v>
      </c>
      <c r="W2002" s="102" t="s">
        <v>167</v>
      </c>
      <c r="X2002" s="102" t="s">
        <v>168</v>
      </c>
      <c r="Y2002" s="103" t="s">
        <v>169</v>
      </c>
      <c r="Z2002" s="103" t="s">
        <v>170</v>
      </c>
      <c r="AA2002" s="103" t="s">
        <v>47</v>
      </c>
      <c r="AB2002" s="103" t="s">
        <v>171</v>
      </c>
      <c r="AC2002" s="104" t="s">
        <v>172</v>
      </c>
    </row>
    <row r="2003" spans="1:29" ht="25.5" customHeight="1" x14ac:dyDescent="0.35">
      <c r="A2003" s="188"/>
      <c r="B2003" s="190"/>
      <c r="C2003" s="99" t="str">
        <f>IF(B2003="","",IF(NOT(ISNUMBER(B2003)),"DATA_PC invalida",IF(AND(ISNUMBER(parametros!$C$2),ISNUMBER(parametros!$D$2),B2003&gt;=parametros!$C$2,B2003&lt;=parametros!$D$2),"C0",IF(AND(ISNUMBER(parametros!$C$3),ISNUMBER(parametros!$D$3),B2003&gt;=parametros!$C$3,B2003&lt;=parametros!$D$3),"C1",IF(AND(ISNUMBER(parametros!$C$4),ISNUMBER(parametros!$D$4),B2003&gt;=parametros!$C$4,B2003&lt;=parametros!$D$4),"C2",IF(AND(ISNUMBER(parametros!$C$5),ISNUMBER(parametros!$D$5),B2003&gt;=parametros!$C$5,B2003&lt;=parametros!$D$5),"C3",IF(AND(ISNUMBER(parametros!$C$6),ISNUMBER(parametros!$D$6),B2003&gt;=parametros!$C$6,B2003&lt;=parametros!$D$6),"C4","Fora dos ciclos")))))))</f>
        <v/>
      </c>
      <c r="D2003" s="100"/>
      <c r="E2003" s="78" t="str">
        <f>IF(C2003="","",IFERROR(VLOOKUP(C2003,parametros!$A$11:$E$15,5,0),""))</f>
        <v/>
      </c>
      <c r="F2003" s="79" t="str">
        <f t="shared" si="157"/>
        <v/>
      </c>
      <c r="G2003" s="101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8"/>
      <c r="U2003" s="218" t="str">
        <f t="shared" si="161"/>
        <v/>
      </c>
      <c r="V2003" s="216" t="s">
        <v>47</v>
      </c>
      <c r="W2003" s="102" t="s">
        <v>167</v>
      </c>
      <c r="X2003" s="102" t="s">
        <v>168</v>
      </c>
      <c r="Y2003" s="103" t="s">
        <v>169</v>
      </c>
      <c r="Z2003" s="103" t="s">
        <v>170</v>
      </c>
      <c r="AA2003" s="103" t="s">
        <v>47</v>
      </c>
      <c r="AB2003" s="103" t="s">
        <v>171</v>
      </c>
      <c r="AC2003" s="104" t="s">
        <v>172</v>
      </c>
    </row>
    <row r="2004" spans="1:29" ht="25.5" customHeight="1" x14ac:dyDescent="0.35">
      <c r="A2004" s="188"/>
      <c r="B2004" s="190"/>
      <c r="C2004" s="99" t="str">
        <f>IF(B2004="","",IF(NOT(ISNUMBER(B2004)),"DATA_PC invalida",IF(AND(ISNUMBER(parametros!$C$2),ISNUMBER(parametros!$D$2),B2004&gt;=parametros!$C$2,B2004&lt;=parametros!$D$2),"C0",IF(AND(ISNUMBER(parametros!$C$3),ISNUMBER(parametros!$D$3),B2004&gt;=parametros!$C$3,B2004&lt;=parametros!$D$3),"C1",IF(AND(ISNUMBER(parametros!$C$4),ISNUMBER(parametros!$D$4),B2004&gt;=parametros!$C$4,B2004&lt;=parametros!$D$4),"C2",IF(AND(ISNUMBER(parametros!$C$5),ISNUMBER(parametros!$D$5),B2004&gt;=parametros!$C$5,B2004&lt;=parametros!$D$5),"C3",IF(AND(ISNUMBER(parametros!$C$6),ISNUMBER(parametros!$D$6),B2004&gt;=parametros!$C$6,B2004&lt;=parametros!$D$6),"C4","Fora dos ciclos")))))))</f>
        <v/>
      </c>
      <c r="D2004" s="100"/>
      <c r="E2004" s="78" t="str">
        <f>IF(C2004="","",IFERROR(VLOOKUP(C2004,parametros!$A$11:$E$15,5,0),""))</f>
        <v/>
      </c>
      <c r="F2004" s="79" t="str">
        <f t="shared" si="157"/>
        <v/>
      </c>
      <c r="G2004" s="101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8"/>
      <c r="U2004" s="218" t="str">
        <f t="shared" si="161"/>
        <v/>
      </c>
      <c r="V2004" s="216" t="s">
        <v>47</v>
      </c>
      <c r="W2004" s="102" t="s">
        <v>167</v>
      </c>
      <c r="X2004" s="102" t="s">
        <v>168</v>
      </c>
      <c r="Y2004" s="103" t="s">
        <v>169</v>
      </c>
      <c r="Z2004" s="103" t="s">
        <v>170</v>
      </c>
      <c r="AA2004" s="103" t="s">
        <v>47</v>
      </c>
      <c r="AB2004" s="103" t="s">
        <v>171</v>
      </c>
      <c r="AC2004" s="104" t="s">
        <v>172</v>
      </c>
    </row>
    <row r="2005" spans="1:29" ht="25.5" customHeight="1" x14ac:dyDescent="0.35">
      <c r="A2005" s="188"/>
      <c r="B2005" s="190"/>
      <c r="C2005" s="99" t="str">
        <f>IF(B2005="","",IF(NOT(ISNUMBER(B2005)),"DATA_PC invalida",IF(AND(ISNUMBER(parametros!$C$2),ISNUMBER(parametros!$D$2),B2005&gt;=parametros!$C$2,B2005&lt;=parametros!$D$2),"C0",IF(AND(ISNUMBER(parametros!$C$3),ISNUMBER(parametros!$D$3),B2005&gt;=parametros!$C$3,B2005&lt;=parametros!$D$3),"C1",IF(AND(ISNUMBER(parametros!$C$4),ISNUMBER(parametros!$D$4),B2005&gt;=parametros!$C$4,B2005&lt;=parametros!$D$4),"C2",IF(AND(ISNUMBER(parametros!$C$5),ISNUMBER(parametros!$D$5),B2005&gt;=parametros!$C$5,B2005&lt;=parametros!$D$5),"C3",IF(AND(ISNUMBER(parametros!$C$6),ISNUMBER(parametros!$D$6),B2005&gt;=parametros!$C$6,B2005&lt;=parametros!$D$6),"C4","Fora dos ciclos")))))))</f>
        <v/>
      </c>
      <c r="D2005" s="100"/>
      <c r="E2005" s="78" t="str">
        <f>IF(C2005="","",IFERROR(VLOOKUP(C2005,parametros!$A$11:$E$15,5,0),""))</f>
        <v/>
      </c>
      <c r="F2005" s="79" t="str">
        <f t="shared" si="157"/>
        <v/>
      </c>
      <c r="G2005" s="101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8"/>
      <c r="U2005" s="218" t="str">
        <f t="shared" si="161"/>
        <v/>
      </c>
      <c r="V2005" s="216" t="s">
        <v>47</v>
      </c>
      <c r="W2005" s="102" t="s">
        <v>167</v>
      </c>
      <c r="X2005" s="102" t="s">
        <v>168</v>
      </c>
      <c r="Y2005" s="103" t="s">
        <v>169</v>
      </c>
      <c r="Z2005" s="103" t="s">
        <v>170</v>
      </c>
      <c r="AA2005" s="103" t="s">
        <v>47</v>
      </c>
      <c r="AB2005" s="103" t="s">
        <v>171</v>
      </c>
      <c r="AC2005" s="104" t="s">
        <v>172</v>
      </c>
    </row>
    <row r="2006" spans="1:29" ht="25.5" customHeight="1" x14ac:dyDescent="0.35">
      <c r="A2006" s="188"/>
      <c r="B2006" s="190"/>
      <c r="C2006" s="99" t="str">
        <f>IF(B2006="","",IF(NOT(ISNUMBER(B2006)),"DATA_PC invalida",IF(AND(ISNUMBER(parametros!$C$2),ISNUMBER(parametros!$D$2),B2006&gt;=parametros!$C$2,B2006&lt;=parametros!$D$2),"C0",IF(AND(ISNUMBER(parametros!$C$3),ISNUMBER(parametros!$D$3),B2006&gt;=parametros!$C$3,B2006&lt;=parametros!$D$3),"C1",IF(AND(ISNUMBER(parametros!$C$4),ISNUMBER(parametros!$D$4),B2006&gt;=parametros!$C$4,B2006&lt;=parametros!$D$4),"C2",IF(AND(ISNUMBER(parametros!$C$5),ISNUMBER(parametros!$D$5),B2006&gt;=parametros!$C$5,B2006&lt;=parametros!$D$5),"C3",IF(AND(ISNUMBER(parametros!$C$6),ISNUMBER(parametros!$D$6),B2006&gt;=parametros!$C$6,B2006&lt;=parametros!$D$6),"C4","Fora dos ciclos")))))))</f>
        <v/>
      </c>
      <c r="D2006" s="100"/>
      <c r="E2006" s="78" t="str">
        <f>IF(C2006="","",IFERROR(VLOOKUP(C2006,parametros!$A$11:$E$15,5,0),""))</f>
        <v/>
      </c>
      <c r="F2006" s="79" t="str">
        <f t="shared" si="157"/>
        <v/>
      </c>
      <c r="G2006" s="101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8"/>
      <c r="U2006" s="218" t="str">
        <f t="shared" si="161"/>
        <v/>
      </c>
      <c r="V2006" s="216" t="s">
        <v>47</v>
      </c>
      <c r="W2006" s="102" t="s">
        <v>167</v>
      </c>
      <c r="X2006" s="102" t="s">
        <v>168</v>
      </c>
      <c r="Y2006" s="103" t="s">
        <v>169</v>
      </c>
      <c r="Z2006" s="103" t="s">
        <v>170</v>
      </c>
      <c r="AA2006" s="103" t="s">
        <v>47</v>
      </c>
      <c r="AB2006" s="103" t="s">
        <v>171</v>
      </c>
      <c r="AC2006" s="104" t="s">
        <v>172</v>
      </c>
    </row>
    <row r="2007" spans="1:29" ht="25.5" customHeight="1" x14ac:dyDescent="0.35">
      <c r="A2007" s="188"/>
      <c r="B2007" s="190"/>
      <c r="C2007" s="99" t="str">
        <f>IF(B2007="","",IF(NOT(ISNUMBER(B2007)),"DATA_PC invalida",IF(AND(ISNUMBER(parametros!$C$2),ISNUMBER(parametros!$D$2),B2007&gt;=parametros!$C$2,B2007&lt;=parametros!$D$2),"C0",IF(AND(ISNUMBER(parametros!$C$3),ISNUMBER(parametros!$D$3),B2007&gt;=parametros!$C$3,B2007&lt;=parametros!$D$3),"C1",IF(AND(ISNUMBER(parametros!$C$4),ISNUMBER(parametros!$D$4),B2007&gt;=parametros!$C$4,B2007&lt;=parametros!$D$4),"C2",IF(AND(ISNUMBER(parametros!$C$5),ISNUMBER(parametros!$D$5),B2007&gt;=parametros!$C$5,B2007&lt;=parametros!$D$5),"C3",IF(AND(ISNUMBER(parametros!$C$6),ISNUMBER(parametros!$D$6),B2007&gt;=parametros!$C$6,B2007&lt;=parametros!$D$6),"C4","Fora dos ciclos")))))))</f>
        <v/>
      </c>
      <c r="D2007" s="100"/>
      <c r="E2007" s="78" t="str">
        <f>IF(C2007="","",IFERROR(VLOOKUP(C2007,parametros!$A$11:$E$15,5,0),""))</f>
        <v/>
      </c>
      <c r="F2007" s="79" t="str">
        <f t="shared" si="157"/>
        <v/>
      </c>
      <c r="G2007" s="101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8"/>
      <c r="U2007" s="218" t="str">
        <f t="shared" si="161"/>
        <v/>
      </c>
      <c r="V2007" s="216" t="s">
        <v>47</v>
      </c>
      <c r="W2007" s="102" t="s">
        <v>167</v>
      </c>
      <c r="X2007" s="102" t="s">
        <v>168</v>
      </c>
      <c r="Y2007" s="103" t="s">
        <v>169</v>
      </c>
      <c r="Z2007" s="103" t="s">
        <v>170</v>
      </c>
      <c r="AA2007" s="103" t="s">
        <v>47</v>
      </c>
      <c r="AB2007" s="103" t="s">
        <v>171</v>
      </c>
      <c r="AC2007" s="104" t="s">
        <v>172</v>
      </c>
    </row>
    <row r="2008" spans="1:29" ht="25.5" customHeight="1" x14ac:dyDescent="0.35">
      <c r="A2008" s="188"/>
      <c r="B2008" s="190"/>
      <c r="C2008" s="99" t="str">
        <f>IF(B2008="","",IF(NOT(ISNUMBER(B2008)),"DATA_PC invalida",IF(AND(ISNUMBER(parametros!$C$2),ISNUMBER(parametros!$D$2),B2008&gt;=parametros!$C$2,B2008&lt;=parametros!$D$2),"C0",IF(AND(ISNUMBER(parametros!$C$3),ISNUMBER(parametros!$D$3),B2008&gt;=parametros!$C$3,B2008&lt;=parametros!$D$3),"C1",IF(AND(ISNUMBER(parametros!$C$4),ISNUMBER(parametros!$D$4),B2008&gt;=parametros!$C$4,B2008&lt;=parametros!$D$4),"C2",IF(AND(ISNUMBER(parametros!$C$5),ISNUMBER(parametros!$D$5),B2008&gt;=parametros!$C$5,B2008&lt;=parametros!$D$5),"C3",IF(AND(ISNUMBER(parametros!$C$6),ISNUMBER(parametros!$D$6),B2008&gt;=parametros!$C$6,B2008&lt;=parametros!$D$6),"C4","Fora dos ciclos")))))))</f>
        <v/>
      </c>
      <c r="D2008" s="100"/>
      <c r="E2008" s="78" t="str">
        <f>IF(C2008="","",IFERROR(VLOOKUP(C2008,parametros!$A$11:$E$15,5,0),""))</f>
        <v/>
      </c>
      <c r="F2008" s="79" t="str">
        <f t="shared" si="157"/>
        <v/>
      </c>
      <c r="G2008" s="101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8"/>
      <c r="U2008" s="218" t="str">
        <f t="shared" si="161"/>
        <v/>
      </c>
      <c r="V2008" s="216" t="s">
        <v>47</v>
      </c>
      <c r="W2008" s="102" t="s">
        <v>167</v>
      </c>
      <c r="X2008" s="102" t="s">
        <v>168</v>
      </c>
      <c r="Y2008" s="103" t="s">
        <v>169</v>
      </c>
      <c r="Z2008" s="103" t="s">
        <v>170</v>
      </c>
      <c r="AA2008" s="103" t="s">
        <v>47</v>
      </c>
      <c r="AB2008" s="103" t="s">
        <v>171</v>
      </c>
      <c r="AC2008" s="104" t="s">
        <v>172</v>
      </c>
    </row>
    <row r="2009" spans="1:29" ht="25.5" customHeight="1" x14ac:dyDescent="0.35">
      <c r="A2009" s="188"/>
      <c r="B2009" s="190"/>
      <c r="C2009" s="99" t="str">
        <f>IF(B2009="","",IF(NOT(ISNUMBER(B2009)),"DATA_PC invalida",IF(AND(ISNUMBER(parametros!$C$2),ISNUMBER(parametros!$D$2),B2009&gt;=parametros!$C$2,B2009&lt;=parametros!$D$2),"C0",IF(AND(ISNUMBER(parametros!$C$3),ISNUMBER(parametros!$D$3),B2009&gt;=parametros!$C$3,B2009&lt;=parametros!$D$3),"C1",IF(AND(ISNUMBER(parametros!$C$4),ISNUMBER(parametros!$D$4),B2009&gt;=parametros!$C$4,B2009&lt;=parametros!$D$4),"C2",IF(AND(ISNUMBER(parametros!$C$5),ISNUMBER(parametros!$D$5),B2009&gt;=parametros!$C$5,B2009&lt;=parametros!$D$5),"C3",IF(AND(ISNUMBER(parametros!$C$6),ISNUMBER(parametros!$D$6),B2009&gt;=parametros!$C$6,B2009&lt;=parametros!$D$6),"C4","Fora dos ciclos")))))))</f>
        <v/>
      </c>
      <c r="D2009" s="100"/>
      <c r="E2009" s="78" t="str">
        <f>IF(C2009="","",IFERROR(VLOOKUP(C2009,parametros!$A$11:$E$15,5,0),""))</f>
        <v/>
      </c>
      <c r="F2009" s="79" t="str">
        <f t="shared" si="157"/>
        <v/>
      </c>
      <c r="G2009" s="101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8"/>
      <c r="U2009" s="218" t="str">
        <f t="shared" si="161"/>
        <v/>
      </c>
      <c r="V2009" s="216" t="s">
        <v>47</v>
      </c>
      <c r="W2009" s="102" t="s">
        <v>167</v>
      </c>
      <c r="X2009" s="102" t="s">
        <v>168</v>
      </c>
      <c r="Y2009" s="103" t="s">
        <v>169</v>
      </c>
      <c r="Z2009" s="103" t="s">
        <v>170</v>
      </c>
      <c r="AA2009" s="103" t="s">
        <v>47</v>
      </c>
      <c r="AB2009" s="103" t="s">
        <v>171</v>
      </c>
      <c r="AC2009" s="104" t="s">
        <v>172</v>
      </c>
    </row>
    <row r="2010" spans="1:29" ht="25.5" customHeight="1" x14ac:dyDescent="0.35">
      <c r="A2010" s="188"/>
      <c r="B2010" s="190"/>
      <c r="C2010" s="99" t="str">
        <f>IF(B2010="","",IF(NOT(ISNUMBER(B2010)),"DATA_PC invalida",IF(AND(ISNUMBER(parametros!$C$2),ISNUMBER(parametros!$D$2),B2010&gt;=parametros!$C$2,B2010&lt;=parametros!$D$2),"C0",IF(AND(ISNUMBER(parametros!$C$3),ISNUMBER(parametros!$D$3),B2010&gt;=parametros!$C$3,B2010&lt;=parametros!$D$3),"C1",IF(AND(ISNUMBER(parametros!$C$4),ISNUMBER(parametros!$D$4),B2010&gt;=parametros!$C$4,B2010&lt;=parametros!$D$4),"C2",IF(AND(ISNUMBER(parametros!$C$5),ISNUMBER(parametros!$D$5),B2010&gt;=parametros!$C$5,B2010&lt;=parametros!$D$5),"C3",IF(AND(ISNUMBER(parametros!$C$6),ISNUMBER(parametros!$D$6),B2010&gt;=parametros!$C$6,B2010&lt;=parametros!$D$6),"C4","Fora dos ciclos")))))))</f>
        <v/>
      </c>
      <c r="D2010" s="100"/>
      <c r="E2010" s="78" t="str">
        <f>IF(C2010="","",IFERROR(VLOOKUP(C2010,parametros!$A$11:$E$15,5,0),""))</f>
        <v/>
      </c>
      <c r="F2010" s="79" t="str">
        <f t="shared" si="157"/>
        <v/>
      </c>
      <c r="G2010" s="101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8"/>
      <c r="U2010" s="218" t="str">
        <f t="shared" si="161"/>
        <v/>
      </c>
      <c r="V2010" s="216" t="s">
        <v>47</v>
      </c>
      <c r="W2010" s="102" t="s">
        <v>167</v>
      </c>
      <c r="X2010" s="102" t="s">
        <v>168</v>
      </c>
      <c r="Y2010" s="103" t="s">
        <v>169</v>
      </c>
      <c r="Z2010" s="103" t="s">
        <v>170</v>
      </c>
      <c r="AA2010" s="103" t="s">
        <v>47</v>
      </c>
      <c r="AB2010" s="103" t="s">
        <v>171</v>
      </c>
      <c r="AC2010" s="104" t="s">
        <v>172</v>
      </c>
    </row>
    <row r="2011" spans="1:29" ht="25.5" customHeight="1" x14ac:dyDescent="0.35">
      <c r="A2011" s="188"/>
      <c r="B2011" s="190"/>
      <c r="C2011" s="99" t="str">
        <f>IF(B2011="","",IF(NOT(ISNUMBER(B2011)),"DATA_PC invalida",IF(AND(ISNUMBER(parametros!$C$2),ISNUMBER(parametros!$D$2),B2011&gt;=parametros!$C$2,B2011&lt;=parametros!$D$2),"C0",IF(AND(ISNUMBER(parametros!$C$3),ISNUMBER(parametros!$D$3),B2011&gt;=parametros!$C$3,B2011&lt;=parametros!$D$3),"C1",IF(AND(ISNUMBER(parametros!$C$4),ISNUMBER(parametros!$D$4),B2011&gt;=parametros!$C$4,B2011&lt;=parametros!$D$4),"C2",IF(AND(ISNUMBER(parametros!$C$5),ISNUMBER(parametros!$D$5),B2011&gt;=parametros!$C$5,B2011&lt;=parametros!$D$5),"C3",IF(AND(ISNUMBER(parametros!$C$6),ISNUMBER(parametros!$D$6),B2011&gt;=parametros!$C$6,B2011&lt;=parametros!$D$6),"C4","Fora dos ciclos")))))))</f>
        <v/>
      </c>
      <c r="D2011" s="100"/>
      <c r="E2011" s="78" t="str">
        <f>IF(C2011="","",IFERROR(VLOOKUP(C2011,parametros!$A$11:$E$15,5,0),""))</f>
        <v/>
      </c>
      <c r="F2011" s="79" t="str">
        <f t="shared" si="157"/>
        <v/>
      </c>
      <c r="G2011" s="101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8"/>
      <c r="U2011" s="218" t="str">
        <f t="shared" si="161"/>
        <v/>
      </c>
      <c r="V2011" s="216" t="s">
        <v>47</v>
      </c>
      <c r="W2011" s="102" t="s">
        <v>167</v>
      </c>
      <c r="X2011" s="102" t="s">
        <v>168</v>
      </c>
      <c r="Y2011" s="103" t="s">
        <v>169</v>
      </c>
      <c r="Z2011" s="103" t="s">
        <v>170</v>
      </c>
      <c r="AA2011" s="103" t="s">
        <v>47</v>
      </c>
      <c r="AB2011" s="103" t="s">
        <v>171</v>
      </c>
      <c r="AC2011" s="104" t="s">
        <v>172</v>
      </c>
    </row>
    <row r="2012" spans="1:29" ht="25.5" customHeight="1" x14ac:dyDescent="0.35">
      <c r="A2012" s="188"/>
      <c r="B2012" s="190"/>
      <c r="C2012" s="99" t="str">
        <f>IF(B2012="","",IF(NOT(ISNUMBER(B2012)),"DATA_PC invalida",IF(AND(ISNUMBER(parametros!$C$2),ISNUMBER(parametros!$D$2),B2012&gt;=parametros!$C$2,B2012&lt;=parametros!$D$2),"C0",IF(AND(ISNUMBER(parametros!$C$3),ISNUMBER(parametros!$D$3),B2012&gt;=parametros!$C$3,B2012&lt;=parametros!$D$3),"C1",IF(AND(ISNUMBER(parametros!$C$4),ISNUMBER(parametros!$D$4),B2012&gt;=parametros!$C$4,B2012&lt;=parametros!$D$4),"C2",IF(AND(ISNUMBER(parametros!$C$5),ISNUMBER(parametros!$D$5),B2012&gt;=parametros!$C$5,B2012&lt;=parametros!$D$5),"C3",IF(AND(ISNUMBER(parametros!$C$6),ISNUMBER(parametros!$D$6),B2012&gt;=parametros!$C$6,B2012&lt;=parametros!$D$6),"C4","Fora dos ciclos")))))))</f>
        <v/>
      </c>
      <c r="D2012" s="100"/>
      <c r="E2012" s="78" t="str">
        <f>IF(C2012="","",IFERROR(VLOOKUP(C2012,parametros!$A$11:$E$15,5,0),""))</f>
        <v/>
      </c>
      <c r="F2012" s="79" t="str">
        <f t="shared" si="157"/>
        <v/>
      </c>
      <c r="G2012" s="101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8"/>
      <c r="U2012" s="218" t="str">
        <f t="shared" si="161"/>
        <v/>
      </c>
      <c r="V2012" s="216" t="s">
        <v>47</v>
      </c>
      <c r="W2012" s="102" t="s">
        <v>167</v>
      </c>
      <c r="X2012" s="102" t="s">
        <v>168</v>
      </c>
      <c r="Y2012" s="103" t="s">
        <v>169</v>
      </c>
      <c r="Z2012" s="103" t="s">
        <v>170</v>
      </c>
      <c r="AA2012" s="103" t="s">
        <v>47</v>
      </c>
      <c r="AB2012" s="103" t="s">
        <v>171</v>
      </c>
      <c r="AC2012" s="104" t="s">
        <v>172</v>
      </c>
    </row>
    <row r="2013" spans="1:29" ht="25.5" customHeight="1" x14ac:dyDescent="0.35">
      <c r="A2013" s="188"/>
      <c r="B2013" s="190"/>
      <c r="C2013" s="99" t="str">
        <f>IF(B2013="","",IF(NOT(ISNUMBER(B2013)),"DATA_PC invalida",IF(AND(ISNUMBER(parametros!$C$2),ISNUMBER(parametros!$D$2),B2013&gt;=parametros!$C$2,B2013&lt;=parametros!$D$2),"C0",IF(AND(ISNUMBER(parametros!$C$3),ISNUMBER(parametros!$D$3),B2013&gt;=parametros!$C$3,B2013&lt;=parametros!$D$3),"C1",IF(AND(ISNUMBER(parametros!$C$4),ISNUMBER(parametros!$D$4),B2013&gt;=parametros!$C$4,B2013&lt;=parametros!$D$4),"C2",IF(AND(ISNUMBER(parametros!$C$5),ISNUMBER(parametros!$D$5),B2013&gt;=parametros!$C$5,B2013&lt;=parametros!$D$5),"C3",IF(AND(ISNUMBER(parametros!$C$6),ISNUMBER(parametros!$D$6),B2013&gt;=parametros!$C$6,B2013&lt;=parametros!$D$6),"C4","Fora dos ciclos")))))))</f>
        <v/>
      </c>
      <c r="D2013" s="100"/>
      <c r="E2013" s="78" t="str">
        <f>IF(C2013="","",IFERROR(VLOOKUP(C2013,parametros!$A$11:$E$15,5,0),""))</f>
        <v/>
      </c>
      <c r="F2013" s="79" t="str">
        <f t="shared" si="157"/>
        <v/>
      </c>
      <c r="G2013" s="101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8"/>
      <c r="U2013" s="218" t="str">
        <f t="shared" si="161"/>
        <v/>
      </c>
      <c r="V2013" s="216" t="s">
        <v>47</v>
      </c>
      <c r="W2013" s="102" t="s">
        <v>167</v>
      </c>
      <c r="X2013" s="102" t="s">
        <v>168</v>
      </c>
      <c r="Y2013" s="103" t="s">
        <v>169</v>
      </c>
      <c r="Z2013" s="103" t="s">
        <v>170</v>
      </c>
      <c r="AA2013" s="103" t="s">
        <v>47</v>
      </c>
      <c r="AB2013" s="103" t="s">
        <v>171</v>
      </c>
      <c r="AC2013" s="104" t="s">
        <v>172</v>
      </c>
    </row>
    <row r="2014" spans="1:29" ht="25.5" customHeight="1" x14ac:dyDescent="0.35">
      <c r="A2014" s="188"/>
      <c r="B2014" s="190"/>
      <c r="C2014" s="99" t="str">
        <f>IF(B2014="","",IF(NOT(ISNUMBER(B2014)),"DATA_PC invalida",IF(AND(ISNUMBER(parametros!$C$2),ISNUMBER(parametros!$D$2),B2014&gt;=parametros!$C$2,B2014&lt;=parametros!$D$2),"C0",IF(AND(ISNUMBER(parametros!$C$3),ISNUMBER(parametros!$D$3),B2014&gt;=parametros!$C$3,B2014&lt;=parametros!$D$3),"C1",IF(AND(ISNUMBER(parametros!$C$4),ISNUMBER(parametros!$D$4),B2014&gt;=parametros!$C$4,B2014&lt;=parametros!$D$4),"C2",IF(AND(ISNUMBER(parametros!$C$5),ISNUMBER(parametros!$D$5),B2014&gt;=parametros!$C$5,B2014&lt;=parametros!$D$5),"C3",IF(AND(ISNUMBER(parametros!$C$6),ISNUMBER(parametros!$D$6),B2014&gt;=parametros!$C$6,B2014&lt;=parametros!$D$6),"C4","Fora dos ciclos")))))))</f>
        <v/>
      </c>
      <c r="D2014" s="100"/>
      <c r="E2014" s="78" t="str">
        <f>IF(C2014="","",IFERROR(VLOOKUP(C2014,parametros!$A$11:$E$15,5,0),""))</f>
        <v/>
      </c>
      <c r="F2014" s="79" t="str">
        <f t="shared" si="157"/>
        <v/>
      </c>
      <c r="G2014" s="101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8"/>
      <c r="U2014" s="218" t="str">
        <f t="shared" si="161"/>
        <v/>
      </c>
      <c r="V2014" s="216" t="s">
        <v>47</v>
      </c>
      <c r="W2014" s="102" t="s">
        <v>167</v>
      </c>
      <c r="X2014" s="102" t="s">
        <v>168</v>
      </c>
      <c r="Y2014" s="103" t="s">
        <v>169</v>
      </c>
      <c r="Z2014" s="103" t="s">
        <v>170</v>
      </c>
      <c r="AA2014" s="103" t="s">
        <v>47</v>
      </c>
      <c r="AB2014" s="103" t="s">
        <v>171</v>
      </c>
      <c r="AC2014" s="104" t="s">
        <v>172</v>
      </c>
    </row>
    <row r="2015" spans="1:29" ht="25.5" customHeight="1" x14ac:dyDescent="0.35">
      <c r="A2015" s="188"/>
      <c r="B2015" s="190"/>
      <c r="C2015" s="99" t="str">
        <f>IF(B2015="","",IF(NOT(ISNUMBER(B2015)),"DATA_PC invalida",IF(AND(ISNUMBER(parametros!$C$2),ISNUMBER(parametros!$D$2),B2015&gt;=parametros!$C$2,B2015&lt;=parametros!$D$2),"C0",IF(AND(ISNUMBER(parametros!$C$3),ISNUMBER(parametros!$D$3),B2015&gt;=parametros!$C$3,B2015&lt;=parametros!$D$3),"C1",IF(AND(ISNUMBER(parametros!$C$4),ISNUMBER(parametros!$D$4),B2015&gt;=parametros!$C$4,B2015&lt;=parametros!$D$4),"C2",IF(AND(ISNUMBER(parametros!$C$5),ISNUMBER(parametros!$D$5),B2015&gt;=parametros!$C$5,B2015&lt;=parametros!$D$5),"C3",IF(AND(ISNUMBER(parametros!$C$6),ISNUMBER(parametros!$D$6),B2015&gt;=parametros!$C$6,B2015&lt;=parametros!$D$6),"C4","Fora dos ciclos")))))))</f>
        <v/>
      </c>
      <c r="D2015" s="100"/>
      <c r="E2015" s="78" t="str">
        <f>IF(C2015="","",IFERROR(VLOOKUP(C2015,parametros!$A$11:$E$15,5,0),""))</f>
        <v/>
      </c>
      <c r="F2015" s="79" t="str">
        <f t="shared" si="157"/>
        <v/>
      </c>
      <c r="G2015" s="101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8"/>
      <c r="U2015" s="218" t="str">
        <f t="shared" si="161"/>
        <v/>
      </c>
      <c r="V2015" s="216" t="s">
        <v>47</v>
      </c>
      <c r="W2015" s="102" t="s">
        <v>167</v>
      </c>
      <c r="X2015" s="102" t="s">
        <v>168</v>
      </c>
      <c r="Y2015" s="103" t="s">
        <v>169</v>
      </c>
      <c r="Z2015" s="103" t="s">
        <v>170</v>
      </c>
      <c r="AA2015" s="103" t="s">
        <v>47</v>
      </c>
      <c r="AB2015" s="103" t="s">
        <v>171</v>
      </c>
      <c r="AC2015" s="104" t="s">
        <v>172</v>
      </c>
    </row>
    <row r="2016" spans="1:29" ht="25.5" customHeight="1" x14ac:dyDescent="0.35">
      <c r="A2016" s="188"/>
      <c r="B2016" s="190"/>
      <c r="C2016" s="99" t="str">
        <f>IF(B2016="","",IF(NOT(ISNUMBER(B2016)),"DATA_PC invalida",IF(AND(ISNUMBER(parametros!$C$2),ISNUMBER(parametros!$D$2),B2016&gt;=parametros!$C$2,B2016&lt;=parametros!$D$2),"C0",IF(AND(ISNUMBER(parametros!$C$3),ISNUMBER(parametros!$D$3),B2016&gt;=parametros!$C$3,B2016&lt;=parametros!$D$3),"C1",IF(AND(ISNUMBER(parametros!$C$4),ISNUMBER(parametros!$D$4),B2016&gt;=parametros!$C$4,B2016&lt;=parametros!$D$4),"C2",IF(AND(ISNUMBER(parametros!$C$5),ISNUMBER(parametros!$D$5),B2016&gt;=parametros!$C$5,B2016&lt;=parametros!$D$5),"C3",IF(AND(ISNUMBER(parametros!$C$6),ISNUMBER(parametros!$D$6),B2016&gt;=parametros!$C$6,B2016&lt;=parametros!$D$6),"C4","Fora dos ciclos")))))))</f>
        <v/>
      </c>
      <c r="D2016" s="100"/>
      <c r="E2016" s="78" t="str">
        <f>IF(C2016="","",IFERROR(VLOOKUP(C2016,parametros!$A$11:$E$15,5,0),""))</f>
        <v/>
      </c>
      <c r="F2016" s="79" t="str">
        <f t="shared" si="157"/>
        <v/>
      </c>
      <c r="G2016" s="101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8"/>
      <c r="U2016" s="218" t="str">
        <f t="shared" si="161"/>
        <v/>
      </c>
      <c r="V2016" s="216" t="s">
        <v>47</v>
      </c>
      <c r="W2016" s="102" t="s">
        <v>167</v>
      </c>
      <c r="X2016" s="102" t="s">
        <v>168</v>
      </c>
      <c r="Y2016" s="103" t="s">
        <v>169</v>
      </c>
      <c r="Z2016" s="103" t="s">
        <v>170</v>
      </c>
      <c r="AA2016" s="103" t="s">
        <v>47</v>
      </c>
      <c r="AB2016" s="103" t="s">
        <v>171</v>
      </c>
      <c r="AC2016" s="104" t="s">
        <v>172</v>
      </c>
    </row>
    <row r="2017" spans="1:29" ht="25.5" customHeight="1" x14ac:dyDescent="0.35">
      <c r="A2017" s="188"/>
      <c r="B2017" s="190"/>
      <c r="C2017" s="99" t="str">
        <f>IF(B2017="","",IF(NOT(ISNUMBER(B2017)),"DATA_PC invalida",IF(AND(ISNUMBER(parametros!$C$2),ISNUMBER(parametros!$D$2),B2017&gt;=parametros!$C$2,B2017&lt;=parametros!$D$2),"C0",IF(AND(ISNUMBER(parametros!$C$3),ISNUMBER(parametros!$D$3),B2017&gt;=parametros!$C$3,B2017&lt;=parametros!$D$3),"C1",IF(AND(ISNUMBER(parametros!$C$4),ISNUMBER(parametros!$D$4),B2017&gt;=parametros!$C$4,B2017&lt;=parametros!$D$4),"C2",IF(AND(ISNUMBER(parametros!$C$5),ISNUMBER(parametros!$D$5),B2017&gt;=parametros!$C$5,B2017&lt;=parametros!$D$5),"C3",IF(AND(ISNUMBER(parametros!$C$6),ISNUMBER(parametros!$D$6),B2017&gt;=parametros!$C$6,B2017&lt;=parametros!$D$6),"C4","Fora dos ciclos")))))))</f>
        <v/>
      </c>
      <c r="D2017" s="100"/>
      <c r="E2017" s="78" t="str">
        <f>IF(C2017="","",IFERROR(VLOOKUP(C2017,parametros!$A$11:$E$15,5,0),""))</f>
        <v/>
      </c>
      <c r="F2017" s="79" t="str">
        <f t="shared" si="157"/>
        <v/>
      </c>
      <c r="G2017" s="101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8"/>
      <c r="U2017" s="218" t="str">
        <f t="shared" si="161"/>
        <v/>
      </c>
      <c r="V2017" s="216" t="s">
        <v>47</v>
      </c>
      <c r="W2017" s="102" t="s">
        <v>167</v>
      </c>
      <c r="X2017" s="102" t="s">
        <v>168</v>
      </c>
      <c r="Y2017" s="103" t="s">
        <v>169</v>
      </c>
      <c r="Z2017" s="103" t="s">
        <v>170</v>
      </c>
      <c r="AA2017" s="103" t="s">
        <v>47</v>
      </c>
      <c r="AB2017" s="103" t="s">
        <v>171</v>
      </c>
      <c r="AC2017" s="104" t="s">
        <v>172</v>
      </c>
    </row>
    <row r="2018" spans="1:29" ht="25.5" customHeight="1" x14ac:dyDescent="0.35">
      <c r="A2018" s="188"/>
      <c r="B2018" s="190"/>
      <c r="C2018" s="99" t="str">
        <f>IF(B2018="","",IF(NOT(ISNUMBER(B2018)),"DATA_PC invalida",IF(AND(ISNUMBER(parametros!$C$2),ISNUMBER(parametros!$D$2),B2018&gt;=parametros!$C$2,B2018&lt;=parametros!$D$2),"C0",IF(AND(ISNUMBER(parametros!$C$3),ISNUMBER(parametros!$D$3),B2018&gt;=parametros!$C$3,B2018&lt;=parametros!$D$3),"C1",IF(AND(ISNUMBER(parametros!$C$4),ISNUMBER(parametros!$D$4),B2018&gt;=parametros!$C$4,B2018&lt;=parametros!$D$4),"C2",IF(AND(ISNUMBER(parametros!$C$5),ISNUMBER(parametros!$D$5),B2018&gt;=parametros!$C$5,B2018&lt;=parametros!$D$5),"C3",IF(AND(ISNUMBER(parametros!$C$6),ISNUMBER(parametros!$D$6),B2018&gt;=parametros!$C$6,B2018&lt;=parametros!$D$6),"C4","Fora dos ciclos")))))))</f>
        <v/>
      </c>
      <c r="D2018" s="100"/>
      <c r="E2018" s="78" t="str">
        <f>IF(C2018="","",IFERROR(VLOOKUP(C2018,parametros!$A$11:$E$15,5,0),""))</f>
        <v/>
      </c>
      <c r="F2018" s="79" t="str">
        <f t="shared" si="157"/>
        <v/>
      </c>
      <c r="G2018" s="101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8"/>
      <c r="U2018" s="218" t="str">
        <f t="shared" si="161"/>
        <v/>
      </c>
      <c r="V2018" s="216" t="s">
        <v>47</v>
      </c>
      <c r="W2018" s="102" t="s">
        <v>167</v>
      </c>
      <c r="X2018" s="102" t="s">
        <v>168</v>
      </c>
      <c r="Y2018" s="103" t="s">
        <v>169</v>
      </c>
      <c r="Z2018" s="103" t="s">
        <v>170</v>
      </c>
      <c r="AA2018" s="103" t="s">
        <v>47</v>
      </c>
      <c r="AB2018" s="103" t="s">
        <v>171</v>
      </c>
      <c r="AC2018" s="104" t="s">
        <v>172</v>
      </c>
    </row>
    <row r="2019" spans="1:29" ht="25.5" customHeight="1" x14ac:dyDescent="0.35">
      <c r="A2019" s="188"/>
      <c r="B2019" s="190"/>
      <c r="C2019" s="99" t="str">
        <f>IF(B2019="","",IF(NOT(ISNUMBER(B2019)),"DATA_PC invalida",IF(AND(ISNUMBER(parametros!$C$2),ISNUMBER(parametros!$D$2),B2019&gt;=parametros!$C$2,B2019&lt;=parametros!$D$2),"C0",IF(AND(ISNUMBER(parametros!$C$3),ISNUMBER(parametros!$D$3),B2019&gt;=parametros!$C$3,B2019&lt;=parametros!$D$3),"C1",IF(AND(ISNUMBER(parametros!$C$4),ISNUMBER(parametros!$D$4),B2019&gt;=parametros!$C$4,B2019&lt;=parametros!$D$4),"C2",IF(AND(ISNUMBER(parametros!$C$5),ISNUMBER(parametros!$D$5),B2019&gt;=parametros!$C$5,B2019&lt;=parametros!$D$5),"C3",IF(AND(ISNUMBER(parametros!$C$6),ISNUMBER(parametros!$D$6),B2019&gt;=parametros!$C$6,B2019&lt;=parametros!$D$6),"C4","Fora dos ciclos")))))))</f>
        <v/>
      </c>
      <c r="D2019" s="100"/>
      <c r="E2019" s="78" t="str">
        <f>IF(C2019="","",IFERROR(VLOOKUP(C2019,parametros!$A$11:$E$15,5,0),""))</f>
        <v/>
      </c>
      <c r="F2019" s="79" t="str">
        <f t="shared" si="157"/>
        <v/>
      </c>
      <c r="G2019" s="101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8"/>
      <c r="U2019" s="218" t="str">
        <f t="shared" si="161"/>
        <v/>
      </c>
      <c r="V2019" s="216" t="s">
        <v>47</v>
      </c>
      <c r="W2019" s="102" t="s">
        <v>167</v>
      </c>
      <c r="X2019" s="102" t="s">
        <v>168</v>
      </c>
      <c r="Y2019" s="103" t="s">
        <v>169</v>
      </c>
      <c r="Z2019" s="103" t="s">
        <v>170</v>
      </c>
      <c r="AA2019" s="103" t="s">
        <v>47</v>
      </c>
      <c r="AB2019" s="103" t="s">
        <v>171</v>
      </c>
      <c r="AC2019" s="104" t="s">
        <v>172</v>
      </c>
    </row>
    <row r="2020" spans="1:29" ht="25.5" customHeight="1" x14ac:dyDescent="0.35">
      <c r="A2020" s="188"/>
      <c r="B2020" s="190"/>
      <c r="C2020" s="99" t="str">
        <f>IF(B2020="","",IF(NOT(ISNUMBER(B2020)),"DATA_PC invalida",IF(AND(ISNUMBER(parametros!$C$2),ISNUMBER(parametros!$D$2),B2020&gt;=parametros!$C$2,B2020&lt;=parametros!$D$2),"C0",IF(AND(ISNUMBER(parametros!$C$3),ISNUMBER(parametros!$D$3),B2020&gt;=parametros!$C$3,B2020&lt;=parametros!$D$3),"C1",IF(AND(ISNUMBER(parametros!$C$4),ISNUMBER(parametros!$D$4),B2020&gt;=parametros!$C$4,B2020&lt;=parametros!$D$4),"C2",IF(AND(ISNUMBER(parametros!$C$5),ISNUMBER(parametros!$D$5),B2020&gt;=parametros!$C$5,B2020&lt;=parametros!$D$5),"C3",IF(AND(ISNUMBER(parametros!$C$6),ISNUMBER(parametros!$D$6),B2020&gt;=parametros!$C$6,B2020&lt;=parametros!$D$6),"C4","Fora dos ciclos")))))))</f>
        <v/>
      </c>
      <c r="D2020" s="100"/>
      <c r="E2020" s="78" t="str">
        <f>IF(C2020="","",IFERROR(VLOOKUP(C2020,parametros!$A$11:$E$15,5,0),""))</f>
        <v/>
      </c>
      <c r="F2020" s="79" t="str">
        <f t="shared" si="157"/>
        <v/>
      </c>
      <c r="G2020" s="101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8"/>
      <c r="U2020" s="218" t="str">
        <f t="shared" si="161"/>
        <v/>
      </c>
      <c r="V2020" s="216" t="s">
        <v>47</v>
      </c>
      <c r="W2020" s="102" t="s">
        <v>167</v>
      </c>
      <c r="X2020" s="102" t="s">
        <v>168</v>
      </c>
      <c r="Y2020" s="103" t="s">
        <v>169</v>
      </c>
      <c r="Z2020" s="103" t="s">
        <v>170</v>
      </c>
      <c r="AA2020" s="103" t="s">
        <v>47</v>
      </c>
      <c r="AB2020" s="103" t="s">
        <v>171</v>
      </c>
      <c r="AC2020" s="104" t="s">
        <v>172</v>
      </c>
    </row>
    <row r="2021" spans="1:29" ht="25.5" customHeight="1" x14ac:dyDescent="0.35">
      <c r="A2021" s="188"/>
      <c r="B2021" s="190"/>
      <c r="C2021" s="99" t="str">
        <f>IF(B2021="","",IF(NOT(ISNUMBER(B2021)),"DATA_PC invalida",IF(AND(ISNUMBER(parametros!$C$2),ISNUMBER(parametros!$D$2),B2021&gt;=parametros!$C$2,B2021&lt;=parametros!$D$2),"C0",IF(AND(ISNUMBER(parametros!$C$3),ISNUMBER(parametros!$D$3),B2021&gt;=parametros!$C$3,B2021&lt;=parametros!$D$3),"C1",IF(AND(ISNUMBER(parametros!$C$4),ISNUMBER(parametros!$D$4),B2021&gt;=parametros!$C$4,B2021&lt;=parametros!$D$4),"C2",IF(AND(ISNUMBER(parametros!$C$5),ISNUMBER(parametros!$D$5),B2021&gt;=parametros!$C$5,B2021&lt;=parametros!$D$5),"C3",IF(AND(ISNUMBER(parametros!$C$6),ISNUMBER(parametros!$D$6),B2021&gt;=parametros!$C$6,B2021&lt;=parametros!$D$6),"C4","Fora dos ciclos")))))))</f>
        <v/>
      </c>
      <c r="D2021" s="100"/>
      <c r="E2021" s="78" t="str">
        <f>IF(C2021="","",IFERROR(VLOOKUP(C2021,parametros!$A$11:$E$15,5,0),""))</f>
        <v/>
      </c>
      <c r="F2021" s="79" t="str">
        <f t="shared" si="157"/>
        <v/>
      </c>
      <c r="G2021" s="101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8"/>
      <c r="U2021" s="218" t="str">
        <f t="shared" si="161"/>
        <v/>
      </c>
      <c r="V2021" s="216" t="s">
        <v>47</v>
      </c>
      <c r="W2021" s="102" t="s">
        <v>167</v>
      </c>
      <c r="X2021" s="102" t="s">
        <v>168</v>
      </c>
      <c r="Y2021" s="103" t="s">
        <v>169</v>
      </c>
      <c r="Z2021" s="103" t="s">
        <v>170</v>
      </c>
      <c r="AA2021" s="103" t="s">
        <v>47</v>
      </c>
      <c r="AB2021" s="103" t="s">
        <v>171</v>
      </c>
      <c r="AC2021" s="104" t="s">
        <v>172</v>
      </c>
    </row>
    <row r="2022" spans="1:29" ht="25.5" customHeight="1" x14ac:dyDescent="0.35">
      <c r="A2022" s="188"/>
      <c r="B2022" s="190"/>
      <c r="C2022" s="99" t="str">
        <f>IF(B2022="","",IF(NOT(ISNUMBER(B2022)),"DATA_PC invalida",IF(AND(ISNUMBER(parametros!$C$2),ISNUMBER(parametros!$D$2),B2022&gt;=parametros!$C$2,B2022&lt;=parametros!$D$2),"C0",IF(AND(ISNUMBER(parametros!$C$3),ISNUMBER(parametros!$D$3),B2022&gt;=parametros!$C$3,B2022&lt;=parametros!$D$3),"C1",IF(AND(ISNUMBER(parametros!$C$4),ISNUMBER(parametros!$D$4),B2022&gt;=parametros!$C$4,B2022&lt;=parametros!$D$4),"C2",IF(AND(ISNUMBER(parametros!$C$5),ISNUMBER(parametros!$D$5),B2022&gt;=parametros!$C$5,B2022&lt;=parametros!$D$5),"C3",IF(AND(ISNUMBER(parametros!$C$6),ISNUMBER(parametros!$D$6),B2022&gt;=parametros!$C$6,B2022&lt;=parametros!$D$6),"C4","Fora dos ciclos")))))))</f>
        <v/>
      </c>
      <c r="D2022" s="100"/>
      <c r="E2022" s="78" t="str">
        <f>IF(C2022="","",IFERROR(VLOOKUP(C2022,parametros!$A$11:$E$15,5,0),""))</f>
        <v/>
      </c>
      <c r="F2022" s="79" t="str">
        <f t="shared" si="157"/>
        <v/>
      </c>
      <c r="G2022" s="101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8"/>
      <c r="U2022" s="218" t="str">
        <f t="shared" si="161"/>
        <v/>
      </c>
      <c r="V2022" s="216" t="s">
        <v>47</v>
      </c>
      <c r="W2022" s="102" t="s">
        <v>167</v>
      </c>
      <c r="X2022" s="102" t="s">
        <v>168</v>
      </c>
      <c r="Y2022" s="103" t="s">
        <v>169</v>
      </c>
      <c r="Z2022" s="103" t="s">
        <v>170</v>
      </c>
      <c r="AA2022" s="103" t="s">
        <v>47</v>
      </c>
      <c r="AB2022" s="103" t="s">
        <v>171</v>
      </c>
      <c r="AC2022" s="104" t="s">
        <v>172</v>
      </c>
    </row>
    <row r="2023" spans="1:29" ht="25.5" customHeight="1" x14ac:dyDescent="0.35">
      <c r="A2023" s="188"/>
      <c r="B2023" s="190"/>
      <c r="C2023" s="99" t="str">
        <f>IF(B2023="","",IF(NOT(ISNUMBER(B2023)),"DATA_PC invalida",IF(AND(ISNUMBER(parametros!$C$2),ISNUMBER(parametros!$D$2),B2023&gt;=parametros!$C$2,B2023&lt;=parametros!$D$2),"C0",IF(AND(ISNUMBER(parametros!$C$3),ISNUMBER(parametros!$D$3),B2023&gt;=parametros!$C$3,B2023&lt;=parametros!$D$3),"C1",IF(AND(ISNUMBER(parametros!$C$4),ISNUMBER(parametros!$D$4),B2023&gt;=parametros!$C$4,B2023&lt;=parametros!$D$4),"C2",IF(AND(ISNUMBER(parametros!$C$5),ISNUMBER(parametros!$D$5),B2023&gt;=parametros!$C$5,B2023&lt;=parametros!$D$5),"C3",IF(AND(ISNUMBER(parametros!$C$6),ISNUMBER(parametros!$D$6),B2023&gt;=parametros!$C$6,B2023&lt;=parametros!$D$6),"C4","Fora dos ciclos")))))))</f>
        <v/>
      </c>
      <c r="D2023" s="100"/>
      <c r="E2023" s="78" t="str">
        <f>IF(C2023="","",IFERROR(VLOOKUP(C2023,parametros!$A$11:$E$15,5,0),""))</f>
        <v/>
      </c>
      <c r="F2023" s="79" t="str">
        <f t="shared" si="157"/>
        <v/>
      </c>
      <c r="G2023" s="101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8"/>
      <c r="U2023" s="218" t="str">
        <f t="shared" si="161"/>
        <v/>
      </c>
      <c r="V2023" s="216" t="s">
        <v>47</v>
      </c>
      <c r="W2023" s="102" t="s">
        <v>167</v>
      </c>
      <c r="X2023" s="102" t="s">
        <v>168</v>
      </c>
      <c r="Y2023" s="103" t="s">
        <v>169</v>
      </c>
      <c r="Z2023" s="103" t="s">
        <v>170</v>
      </c>
      <c r="AA2023" s="103" t="s">
        <v>47</v>
      </c>
      <c r="AB2023" s="103" t="s">
        <v>171</v>
      </c>
      <c r="AC2023" s="104" t="s">
        <v>172</v>
      </c>
    </row>
    <row r="2024" spans="1:29" ht="25.5" customHeight="1" x14ac:dyDescent="0.35">
      <c r="A2024" s="188"/>
      <c r="B2024" s="190"/>
      <c r="C2024" s="99" t="str">
        <f>IF(B2024="","",IF(NOT(ISNUMBER(B2024)),"DATA_PC invalida",IF(AND(ISNUMBER(parametros!$C$2),ISNUMBER(parametros!$D$2),B2024&gt;=parametros!$C$2,B2024&lt;=parametros!$D$2),"C0",IF(AND(ISNUMBER(parametros!$C$3),ISNUMBER(parametros!$D$3),B2024&gt;=parametros!$C$3,B2024&lt;=parametros!$D$3),"C1",IF(AND(ISNUMBER(parametros!$C$4),ISNUMBER(parametros!$D$4),B2024&gt;=parametros!$C$4,B2024&lt;=parametros!$D$4),"C2",IF(AND(ISNUMBER(parametros!$C$5),ISNUMBER(parametros!$D$5),B2024&gt;=parametros!$C$5,B2024&lt;=parametros!$D$5),"C3",IF(AND(ISNUMBER(parametros!$C$6),ISNUMBER(parametros!$D$6),B2024&gt;=parametros!$C$6,B2024&lt;=parametros!$D$6),"C4","Fora dos ciclos")))))))</f>
        <v/>
      </c>
      <c r="D2024" s="100"/>
      <c r="E2024" s="78" t="str">
        <f>IF(C2024="","",IFERROR(VLOOKUP(C2024,parametros!$A$11:$E$15,5,0),""))</f>
        <v/>
      </c>
      <c r="F2024" s="79" t="str">
        <f t="shared" si="157"/>
        <v/>
      </c>
      <c r="G2024" s="101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8"/>
      <c r="U2024" s="218" t="str">
        <f t="shared" si="161"/>
        <v/>
      </c>
      <c r="V2024" s="216" t="s">
        <v>47</v>
      </c>
      <c r="W2024" s="102" t="s">
        <v>167</v>
      </c>
      <c r="X2024" s="102" t="s">
        <v>168</v>
      </c>
      <c r="Y2024" s="103" t="s">
        <v>169</v>
      </c>
      <c r="Z2024" s="103" t="s">
        <v>170</v>
      </c>
      <c r="AA2024" s="103" t="s">
        <v>47</v>
      </c>
      <c r="AB2024" s="103" t="s">
        <v>171</v>
      </c>
      <c r="AC2024" s="104" t="s">
        <v>172</v>
      </c>
    </row>
    <row r="2025" spans="1:29" ht="25.5" customHeight="1" x14ac:dyDescent="0.35">
      <c r="A2025" s="188"/>
      <c r="B2025" s="190"/>
      <c r="C2025" s="99" t="str">
        <f>IF(B2025="","",IF(NOT(ISNUMBER(B2025)),"DATA_PC invalida",IF(AND(ISNUMBER(parametros!$C$2),ISNUMBER(parametros!$D$2),B2025&gt;=parametros!$C$2,B2025&lt;=parametros!$D$2),"C0",IF(AND(ISNUMBER(parametros!$C$3),ISNUMBER(parametros!$D$3),B2025&gt;=parametros!$C$3,B2025&lt;=parametros!$D$3),"C1",IF(AND(ISNUMBER(parametros!$C$4),ISNUMBER(parametros!$D$4),B2025&gt;=parametros!$C$4,B2025&lt;=parametros!$D$4),"C2",IF(AND(ISNUMBER(parametros!$C$5),ISNUMBER(parametros!$D$5),B2025&gt;=parametros!$C$5,B2025&lt;=parametros!$D$5),"C3",IF(AND(ISNUMBER(parametros!$C$6),ISNUMBER(parametros!$D$6),B2025&gt;=parametros!$C$6,B2025&lt;=parametros!$D$6),"C4","Fora dos ciclos")))))))</f>
        <v/>
      </c>
      <c r="D2025" s="100"/>
      <c r="E2025" s="78" t="str">
        <f>IF(C2025="","",IFERROR(VLOOKUP(C2025,parametros!$A$11:$E$15,5,0),""))</f>
        <v/>
      </c>
      <c r="F2025" s="79" t="str">
        <f t="shared" si="157"/>
        <v/>
      </c>
      <c r="G2025" s="101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8"/>
      <c r="U2025" s="218" t="str">
        <f t="shared" si="161"/>
        <v/>
      </c>
      <c r="V2025" s="216" t="s">
        <v>47</v>
      </c>
      <c r="W2025" s="102" t="s">
        <v>167</v>
      </c>
      <c r="X2025" s="102" t="s">
        <v>168</v>
      </c>
      <c r="Y2025" s="103" t="s">
        <v>169</v>
      </c>
      <c r="Z2025" s="103" t="s">
        <v>170</v>
      </c>
      <c r="AA2025" s="103" t="s">
        <v>47</v>
      </c>
      <c r="AB2025" s="103" t="s">
        <v>171</v>
      </c>
      <c r="AC2025" s="104" t="s">
        <v>172</v>
      </c>
    </row>
    <row r="2026" spans="1:29" ht="25.5" customHeight="1" x14ac:dyDescent="0.35">
      <c r="A2026" s="188"/>
      <c r="B2026" s="190"/>
      <c r="C2026" s="99" t="str">
        <f>IF(B2026="","",IF(NOT(ISNUMBER(B2026)),"DATA_PC invalida",IF(AND(ISNUMBER(parametros!$C$2),ISNUMBER(parametros!$D$2),B2026&gt;=parametros!$C$2,B2026&lt;=parametros!$D$2),"C0",IF(AND(ISNUMBER(parametros!$C$3),ISNUMBER(parametros!$D$3),B2026&gt;=parametros!$C$3,B2026&lt;=parametros!$D$3),"C1",IF(AND(ISNUMBER(parametros!$C$4),ISNUMBER(parametros!$D$4),B2026&gt;=parametros!$C$4,B2026&lt;=parametros!$D$4),"C2",IF(AND(ISNUMBER(parametros!$C$5),ISNUMBER(parametros!$D$5),B2026&gt;=parametros!$C$5,B2026&lt;=parametros!$D$5),"C3",IF(AND(ISNUMBER(parametros!$C$6),ISNUMBER(parametros!$D$6),B2026&gt;=parametros!$C$6,B2026&lt;=parametros!$D$6),"C4","Fora dos ciclos")))))))</f>
        <v/>
      </c>
      <c r="D2026" s="100"/>
      <c r="E2026" s="78" t="str">
        <f>IF(C2026="","",IFERROR(VLOOKUP(C2026,parametros!$A$11:$E$15,5,0),""))</f>
        <v/>
      </c>
      <c r="F2026" s="79" t="str">
        <f t="shared" si="157"/>
        <v/>
      </c>
      <c r="G2026" s="101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8"/>
      <c r="U2026" s="218" t="str">
        <f t="shared" si="161"/>
        <v/>
      </c>
      <c r="V2026" s="216" t="s">
        <v>47</v>
      </c>
      <c r="W2026" s="102" t="s">
        <v>167</v>
      </c>
      <c r="X2026" s="102" t="s">
        <v>168</v>
      </c>
      <c r="Y2026" s="103" t="s">
        <v>169</v>
      </c>
      <c r="Z2026" s="103" t="s">
        <v>170</v>
      </c>
      <c r="AA2026" s="103" t="s">
        <v>47</v>
      </c>
      <c r="AB2026" s="103" t="s">
        <v>171</v>
      </c>
      <c r="AC2026" s="104" t="s">
        <v>172</v>
      </c>
    </row>
    <row r="2027" spans="1:29" ht="25.5" customHeight="1" x14ac:dyDescent="0.35">
      <c r="A2027" s="188"/>
      <c r="B2027" s="190"/>
      <c r="C2027" s="99" t="str">
        <f>IF(B2027="","",IF(NOT(ISNUMBER(B2027)),"DATA_PC invalida",IF(AND(ISNUMBER(parametros!$C$2),ISNUMBER(parametros!$D$2),B2027&gt;=parametros!$C$2,B2027&lt;=parametros!$D$2),"C0",IF(AND(ISNUMBER(parametros!$C$3),ISNUMBER(parametros!$D$3),B2027&gt;=parametros!$C$3,B2027&lt;=parametros!$D$3),"C1",IF(AND(ISNUMBER(parametros!$C$4),ISNUMBER(parametros!$D$4),B2027&gt;=parametros!$C$4,B2027&lt;=parametros!$D$4),"C2",IF(AND(ISNUMBER(parametros!$C$5),ISNUMBER(parametros!$D$5),B2027&gt;=parametros!$C$5,B2027&lt;=parametros!$D$5),"C3",IF(AND(ISNUMBER(parametros!$C$6),ISNUMBER(parametros!$D$6),B2027&gt;=parametros!$C$6,B2027&lt;=parametros!$D$6),"C4","Fora dos ciclos")))))))</f>
        <v/>
      </c>
      <c r="D2027" s="100"/>
      <c r="E2027" s="78" t="str">
        <f>IF(C2027="","",IFERROR(VLOOKUP(C2027,parametros!$A$11:$E$15,5,0),""))</f>
        <v/>
      </c>
      <c r="F2027" s="79" t="str">
        <f t="shared" si="157"/>
        <v/>
      </c>
      <c r="G2027" s="101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8"/>
      <c r="U2027" s="218" t="str">
        <f t="shared" si="161"/>
        <v/>
      </c>
      <c r="V2027" s="216" t="s">
        <v>47</v>
      </c>
      <c r="W2027" s="102" t="s">
        <v>167</v>
      </c>
      <c r="X2027" s="102" t="s">
        <v>168</v>
      </c>
      <c r="Y2027" s="103" t="s">
        <v>169</v>
      </c>
      <c r="Z2027" s="103" t="s">
        <v>170</v>
      </c>
      <c r="AA2027" s="103" t="s">
        <v>47</v>
      </c>
      <c r="AB2027" s="103" t="s">
        <v>171</v>
      </c>
      <c r="AC2027" s="104" t="s">
        <v>172</v>
      </c>
    </row>
    <row r="2028" spans="1:29" ht="25.5" customHeight="1" x14ac:dyDescent="0.35">
      <c r="A2028" s="188"/>
      <c r="B2028" s="190"/>
      <c r="C2028" s="99" t="str">
        <f>IF(B2028="","",IF(NOT(ISNUMBER(B2028)),"DATA_PC invalida",IF(AND(ISNUMBER(parametros!$C$2),ISNUMBER(parametros!$D$2),B2028&gt;=parametros!$C$2,B2028&lt;=parametros!$D$2),"C0",IF(AND(ISNUMBER(parametros!$C$3),ISNUMBER(parametros!$D$3),B2028&gt;=parametros!$C$3,B2028&lt;=parametros!$D$3),"C1",IF(AND(ISNUMBER(parametros!$C$4),ISNUMBER(parametros!$D$4),B2028&gt;=parametros!$C$4,B2028&lt;=parametros!$D$4),"C2",IF(AND(ISNUMBER(parametros!$C$5),ISNUMBER(parametros!$D$5),B2028&gt;=parametros!$C$5,B2028&lt;=parametros!$D$5),"C3",IF(AND(ISNUMBER(parametros!$C$6),ISNUMBER(parametros!$D$6),B2028&gt;=parametros!$C$6,B2028&lt;=parametros!$D$6),"C4","Fora dos ciclos")))))))</f>
        <v/>
      </c>
      <c r="D2028" s="100"/>
      <c r="E2028" s="78" t="str">
        <f>IF(C2028="","",IFERROR(VLOOKUP(C2028,parametros!$A$11:$E$15,5,0),""))</f>
        <v/>
      </c>
      <c r="F2028" s="79" t="str">
        <f t="shared" si="157"/>
        <v/>
      </c>
      <c r="G2028" s="101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8"/>
      <c r="U2028" s="218" t="str">
        <f t="shared" si="161"/>
        <v/>
      </c>
      <c r="V2028" s="216" t="s">
        <v>47</v>
      </c>
      <c r="W2028" s="102" t="s">
        <v>167</v>
      </c>
      <c r="X2028" s="102" t="s">
        <v>168</v>
      </c>
      <c r="Y2028" s="103" t="s">
        <v>169</v>
      </c>
      <c r="Z2028" s="103" t="s">
        <v>170</v>
      </c>
      <c r="AA2028" s="103" t="s">
        <v>47</v>
      </c>
      <c r="AB2028" s="103" t="s">
        <v>171</v>
      </c>
      <c r="AC2028" s="104" t="s">
        <v>172</v>
      </c>
    </row>
    <row r="2029" spans="1:29" ht="25.5" customHeight="1" x14ac:dyDescent="0.35">
      <c r="A2029" s="188"/>
      <c r="B2029" s="190"/>
      <c r="C2029" s="99" t="str">
        <f>IF(B2029="","",IF(NOT(ISNUMBER(B2029)),"DATA_PC invalida",IF(AND(ISNUMBER(parametros!$C$2),ISNUMBER(parametros!$D$2),B2029&gt;=parametros!$C$2,B2029&lt;=parametros!$D$2),"C0",IF(AND(ISNUMBER(parametros!$C$3),ISNUMBER(parametros!$D$3),B2029&gt;=parametros!$C$3,B2029&lt;=parametros!$D$3),"C1",IF(AND(ISNUMBER(parametros!$C$4),ISNUMBER(parametros!$D$4),B2029&gt;=parametros!$C$4,B2029&lt;=parametros!$D$4),"C2",IF(AND(ISNUMBER(parametros!$C$5),ISNUMBER(parametros!$D$5),B2029&gt;=parametros!$C$5,B2029&lt;=parametros!$D$5),"C3",IF(AND(ISNUMBER(parametros!$C$6),ISNUMBER(parametros!$D$6),B2029&gt;=parametros!$C$6,B2029&lt;=parametros!$D$6),"C4","Fora dos ciclos")))))))</f>
        <v/>
      </c>
      <c r="D2029" s="100"/>
      <c r="E2029" s="78" t="str">
        <f>IF(C2029="","",IFERROR(VLOOKUP(C2029,parametros!$A$11:$E$15,5,0),""))</f>
        <v/>
      </c>
      <c r="F2029" s="79" t="str">
        <f t="shared" si="157"/>
        <v/>
      </c>
      <c r="G2029" s="101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8"/>
      <c r="U2029" s="218" t="str">
        <f t="shared" si="161"/>
        <v/>
      </c>
      <c r="V2029" s="216" t="s">
        <v>47</v>
      </c>
      <c r="W2029" s="102" t="s">
        <v>167</v>
      </c>
      <c r="X2029" s="102" t="s">
        <v>168</v>
      </c>
      <c r="Y2029" s="103" t="s">
        <v>169</v>
      </c>
      <c r="Z2029" s="103" t="s">
        <v>170</v>
      </c>
      <c r="AA2029" s="103" t="s">
        <v>47</v>
      </c>
      <c r="AB2029" s="103" t="s">
        <v>171</v>
      </c>
      <c r="AC2029" s="104" t="s">
        <v>172</v>
      </c>
    </row>
    <row r="2030" spans="1:29" ht="25.5" customHeight="1" x14ac:dyDescent="0.35">
      <c r="A2030" s="188"/>
      <c r="B2030" s="190"/>
      <c r="C2030" s="99" t="str">
        <f>IF(B2030="","",IF(NOT(ISNUMBER(B2030)),"DATA_PC invalida",IF(AND(ISNUMBER(parametros!$C$2),ISNUMBER(parametros!$D$2),B2030&gt;=parametros!$C$2,B2030&lt;=parametros!$D$2),"C0",IF(AND(ISNUMBER(parametros!$C$3),ISNUMBER(parametros!$D$3),B2030&gt;=parametros!$C$3,B2030&lt;=parametros!$D$3),"C1",IF(AND(ISNUMBER(parametros!$C$4),ISNUMBER(parametros!$D$4),B2030&gt;=parametros!$C$4,B2030&lt;=parametros!$D$4),"C2",IF(AND(ISNUMBER(parametros!$C$5),ISNUMBER(parametros!$D$5),B2030&gt;=parametros!$C$5,B2030&lt;=parametros!$D$5),"C3",IF(AND(ISNUMBER(parametros!$C$6),ISNUMBER(parametros!$D$6),B2030&gt;=parametros!$C$6,B2030&lt;=parametros!$D$6),"C4","Fora dos ciclos")))))))</f>
        <v/>
      </c>
      <c r="D2030" s="100"/>
      <c r="E2030" s="78" t="str">
        <f>IF(C2030="","",IFERROR(VLOOKUP(C2030,parametros!$A$11:$E$15,5,0),""))</f>
        <v/>
      </c>
      <c r="F2030" s="79" t="str">
        <f t="shared" si="157"/>
        <v/>
      </c>
      <c r="G2030" s="101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8"/>
      <c r="U2030" s="218" t="str">
        <f t="shared" si="161"/>
        <v/>
      </c>
      <c r="V2030" s="216" t="s">
        <v>47</v>
      </c>
      <c r="W2030" s="102" t="s">
        <v>167</v>
      </c>
      <c r="X2030" s="102" t="s">
        <v>168</v>
      </c>
      <c r="Y2030" s="103" t="s">
        <v>169</v>
      </c>
      <c r="Z2030" s="103" t="s">
        <v>170</v>
      </c>
      <c r="AA2030" s="103" t="s">
        <v>47</v>
      </c>
      <c r="AB2030" s="103" t="s">
        <v>171</v>
      </c>
      <c r="AC2030" s="104" t="s">
        <v>172</v>
      </c>
    </row>
    <row r="2031" spans="1:29" ht="25.5" customHeight="1" x14ac:dyDescent="0.35">
      <c r="A2031" s="188"/>
      <c r="B2031" s="190"/>
      <c r="C2031" s="99" t="str">
        <f>IF(B2031="","",IF(NOT(ISNUMBER(B2031)),"DATA_PC invalida",IF(AND(ISNUMBER(parametros!$C$2),ISNUMBER(parametros!$D$2),B2031&gt;=parametros!$C$2,B2031&lt;=parametros!$D$2),"C0",IF(AND(ISNUMBER(parametros!$C$3),ISNUMBER(parametros!$D$3),B2031&gt;=parametros!$C$3,B2031&lt;=parametros!$D$3),"C1",IF(AND(ISNUMBER(parametros!$C$4),ISNUMBER(parametros!$D$4),B2031&gt;=parametros!$C$4,B2031&lt;=parametros!$D$4),"C2",IF(AND(ISNUMBER(parametros!$C$5),ISNUMBER(parametros!$D$5),B2031&gt;=parametros!$C$5,B2031&lt;=parametros!$D$5),"C3",IF(AND(ISNUMBER(parametros!$C$6),ISNUMBER(parametros!$D$6),B2031&gt;=parametros!$C$6,B2031&lt;=parametros!$D$6),"C4","Fora dos ciclos")))))))</f>
        <v/>
      </c>
      <c r="D2031" s="100"/>
      <c r="E2031" s="78" t="str">
        <f>IF(C2031="","",IFERROR(VLOOKUP(C2031,parametros!$A$11:$E$15,5,0),""))</f>
        <v/>
      </c>
      <c r="F2031" s="79" t="str">
        <f t="shared" si="157"/>
        <v/>
      </c>
      <c r="G2031" s="101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8"/>
      <c r="U2031" s="218" t="str">
        <f t="shared" si="161"/>
        <v/>
      </c>
      <c r="V2031" s="216" t="s">
        <v>47</v>
      </c>
      <c r="W2031" s="102" t="s">
        <v>167</v>
      </c>
      <c r="X2031" s="102" t="s">
        <v>168</v>
      </c>
      <c r="Y2031" s="103" t="s">
        <v>169</v>
      </c>
      <c r="Z2031" s="103" t="s">
        <v>170</v>
      </c>
      <c r="AA2031" s="103" t="s">
        <v>47</v>
      </c>
      <c r="AB2031" s="103" t="s">
        <v>171</v>
      </c>
      <c r="AC2031" s="104" t="s">
        <v>172</v>
      </c>
    </row>
    <row r="2032" spans="1:29" ht="25.5" customHeight="1" x14ac:dyDescent="0.35">
      <c r="A2032" s="188"/>
      <c r="B2032" s="190"/>
      <c r="C2032" s="99" t="str">
        <f>IF(B2032="","",IF(NOT(ISNUMBER(B2032)),"DATA_PC invalida",IF(AND(ISNUMBER(parametros!$C$2),ISNUMBER(parametros!$D$2),B2032&gt;=parametros!$C$2,B2032&lt;=parametros!$D$2),"C0",IF(AND(ISNUMBER(parametros!$C$3),ISNUMBER(parametros!$D$3),B2032&gt;=parametros!$C$3,B2032&lt;=parametros!$D$3),"C1",IF(AND(ISNUMBER(parametros!$C$4),ISNUMBER(parametros!$D$4),B2032&gt;=parametros!$C$4,B2032&lt;=parametros!$D$4),"C2",IF(AND(ISNUMBER(parametros!$C$5),ISNUMBER(parametros!$D$5),B2032&gt;=parametros!$C$5,B2032&lt;=parametros!$D$5),"C3",IF(AND(ISNUMBER(parametros!$C$6),ISNUMBER(parametros!$D$6),B2032&gt;=parametros!$C$6,B2032&lt;=parametros!$D$6),"C4","Fora dos ciclos")))))))</f>
        <v/>
      </c>
      <c r="D2032" s="100"/>
      <c r="E2032" s="78" t="str">
        <f>IF(C2032="","",IFERROR(VLOOKUP(C2032,parametros!$A$11:$E$15,5,0),""))</f>
        <v/>
      </c>
      <c r="F2032" s="79" t="str">
        <f t="shared" si="157"/>
        <v/>
      </c>
      <c r="G2032" s="101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8"/>
      <c r="U2032" s="218" t="str">
        <f t="shared" si="161"/>
        <v/>
      </c>
      <c r="V2032" s="216" t="s">
        <v>47</v>
      </c>
      <c r="W2032" s="102" t="s">
        <v>167</v>
      </c>
      <c r="X2032" s="102" t="s">
        <v>168</v>
      </c>
      <c r="Y2032" s="103" t="s">
        <v>169</v>
      </c>
      <c r="Z2032" s="103" t="s">
        <v>170</v>
      </c>
      <c r="AA2032" s="103" t="s">
        <v>47</v>
      </c>
      <c r="AB2032" s="103" t="s">
        <v>171</v>
      </c>
      <c r="AC2032" s="104" t="s">
        <v>172</v>
      </c>
    </row>
    <row r="2033" spans="1:29" ht="25.5" customHeight="1" x14ac:dyDescent="0.35">
      <c r="A2033" s="188"/>
      <c r="B2033" s="190"/>
      <c r="C2033" s="99" t="str">
        <f>IF(B2033="","",IF(NOT(ISNUMBER(B2033)),"DATA_PC invalida",IF(AND(ISNUMBER(parametros!$C$2),ISNUMBER(parametros!$D$2),B2033&gt;=parametros!$C$2,B2033&lt;=parametros!$D$2),"C0",IF(AND(ISNUMBER(parametros!$C$3),ISNUMBER(parametros!$D$3),B2033&gt;=parametros!$C$3,B2033&lt;=parametros!$D$3),"C1",IF(AND(ISNUMBER(parametros!$C$4),ISNUMBER(parametros!$D$4),B2033&gt;=parametros!$C$4,B2033&lt;=parametros!$D$4),"C2",IF(AND(ISNUMBER(parametros!$C$5),ISNUMBER(parametros!$D$5),B2033&gt;=parametros!$C$5,B2033&lt;=parametros!$D$5),"C3",IF(AND(ISNUMBER(parametros!$C$6),ISNUMBER(parametros!$D$6),B2033&gt;=parametros!$C$6,B2033&lt;=parametros!$D$6),"C4","Fora dos ciclos")))))))</f>
        <v/>
      </c>
      <c r="D2033" s="100"/>
      <c r="E2033" s="78" t="str">
        <f>IF(C2033="","",IFERROR(VLOOKUP(C2033,parametros!$A$11:$E$15,5,0),""))</f>
        <v/>
      </c>
      <c r="F2033" s="79" t="str">
        <f t="shared" si="157"/>
        <v/>
      </c>
      <c r="G2033" s="101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8"/>
      <c r="U2033" s="218" t="str">
        <f t="shared" si="161"/>
        <v/>
      </c>
      <c r="V2033" s="216" t="s">
        <v>47</v>
      </c>
      <c r="W2033" s="102" t="s">
        <v>167</v>
      </c>
      <c r="X2033" s="102" t="s">
        <v>168</v>
      </c>
      <c r="Y2033" s="103" t="s">
        <v>169</v>
      </c>
      <c r="Z2033" s="103" t="s">
        <v>170</v>
      </c>
      <c r="AA2033" s="103" t="s">
        <v>47</v>
      </c>
      <c r="AB2033" s="103" t="s">
        <v>171</v>
      </c>
      <c r="AC2033" s="104" t="s">
        <v>172</v>
      </c>
    </row>
    <row r="2034" spans="1:29" ht="25.5" customHeight="1" x14ac:dyDescent="0.35">
      <c r="A2034" s="188"/>
      <c r="B2034" s="190"/>
      <c r="C2034" s="99" t="str">
        <f>IF(B2034="","",IF(NOT(ISNUMBER(B2034)),"DATA_PC invalida",IF(AND(ISNUMBER(parametros!$C$2),ISNUMBER(parametros!$D$2),B2034&gt;=parametros!$C$2,B2034&lt;=parametros!$D$2),"C0",IF(AND(ISNUMBER(parametros!$C$3),ISNUMBER(parametros!$D$3),B2034&gt;=parametros!$C$3,B2034&lt;=parametros!$D$3),"C1",IF(AND(ISNUMBER(parametros!$C$4),ISNUMBER(parametros!$D$4),B2034&gt;=parametros!$C$4,B2034&lt;=parametros!$D$4),"C2",IF(AND(ISNUMBER(parametros!$C$5),ISNUMBER(parametros!$D$5),B2034&gt;=parametros!$C$5,B2034&lt;=parametros!$D$5),"C3",IF(AND(ISNUMBER(parametros!$C$6),ISNUMBER(parametros!$D$6),B2034&gt;=parametros!$C$6,B2034&lt;=parametros!$D$6),"C4","Fora dos ciclos")))))))</f>
        <v/>
      </c>
      <c r="D2034" s="100"/>
      <c r="E2034" s="78" t="str">
        <f>IF(C2034="","",IFERROR(VLOOKUP(C2034,parametros!$A$11:$E$15,5,0),""))</f>
        <v/>
      </c>
      <c r="F2034" s="79" t="str">
        <f t="shared" si="157"/>
        <v/>
      </c>
      <c r="G2034" s="101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8"/>
      <c r="U2034" s="218" t="str">
        <f t="shared" si="161"/>
        <v/>
      </c>
      <c r="V2034" s="216" t="s">
        <v>47</v>
      </c>
      <c r="W2034" s="102" t="s">
        <v>167</v>
      </c>
      <c r="X2034" s="102" t="s">
        <v>168</v>
      </c>
      <c r="Y2034" s="103" t="s">
        <v>169</v>
      </c>
      <c r="Z2034" s="103" t="s">
        <v>170</v>
      </c>
      <c r="AA2034" s="103" t="s">
        <v>47</v>
      </c>
      <c r="AB2034" s="103" t="s">
        <v>171</v>
      </c>
      <c r="AC2034" s="104" t="s">
        <v>172</v>
      </c>
    </row>
    <row r="2035" spans="1:29" ht="25.5" customHeight="1" x14ac:dyDescent="0.35">
      <c r="A2035" s="188"/>
      <c r="B2035" s="190"/>
      <c r="C2035" s="99" t="str">
        <f>IF(B2035="","",IF(NOT(ISNUMBER(B2035)),"DATA_PC invalida",IF(AND(ISNUMBER(parametros!$C$2),ISNUMBER(parametros!$D$2),B2035&gt;=parametros!$C$2,B2035&lt;=parametros!$D$2),"C0",IF(AND(ISNUMBER(parametros!$C$3),ISNUMBER(parametros!$D$3),B2035&gt;=parametros!$C$3,B2035&lt;=parametros!$D$3),"C1",IF(AND(ISNUMBER(parametros!$C$4),ISNUMBER(parametros!$D$4),B2035&gt;=parametros!$C$4,B2035&lt;=parametros!$D$4),"C2",IF(AND(ISNUMBER(parametros!$C$5),ISNUMBER(parametros!$D$5),B2035&gt;=parametros!$C$5,B2035&lt;=parametros!$D$5),"C3",IF(AND(ISNUMBER(parametros!$C$6),ISNUMBER(parametros!$D$6),B2035&gt;=parametros!$C$6,B2035&lt;=parametros!$D$6),"C4","Fora dos ciclos")))))))</f>
        <v/>
      </c>
      <c r="D2035" s="100"/>
      <c r="E2035" s="78" t="str">
        <f>IF(C2035="","",IFERROR(VLOOKUP(C2035,parametros!$A$11:$E$15,5,0),""))</f>
        <v/>
      </c>
      <c r="F2035" s="79" t="str">
        <f t="shared" si="157"/>
        <v/>
      </c>
      <c r="G2035" s="101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8"/>
      <c r="U2035" s="218" t="str">
        <f t="shared" si="161"/>
        <v/>
      </c>
      <c r="V2035" s="216" t="s">
        <v>47</v>
      </c>
      <c r="W2035" s="102" t="s">
        <v>167</v>
      </c>
      <c r="X2035" s="102" t="s">
        <v>168</v>
      </c>
      <c r="Y2035" s="103" t="s">
        <v>169</v>
      </c>
      <c r="Z2035" s="103" t="s">
        <v>170</v>
      </c>
      <c r="AA2035" s="103" t="s">
        <v>47</v>
      </c>
      <c r="AB2035" s="103" t="s">
        <v>171</v>
      </c>
      <c r="AC2035" s="104" t="s">
        <v>172</v>
      </c>
    </row>
    <row r="2036" spans="1:29" ht="25.5" customHeight="1" x14ac:dyDescent="0.35">
      <c r="A2036" s="188"/>
      <c r="B2036" s="190"/>
      <c r="C2036" s="99" t="str">
        <f>IF(B2036="","",IF(NOT(ISNUMBER(B2036)),"DATA_PC invalida",IF(AND(ISNUMBER(parametros!$C$2),ISNUMBER(parametros!$D$2),B2036&gt;=parametros!$C$2,B2036&lt;=parametros!$D$2),"C0",IF(AND(ISNUMBER(parametros!$C$3),ISNUMBER(parametros!$D$3),B2036&gt;=parametros!$C$3,B2036&lt;=parametros!$D$3),"C1",IF(AND(ISNUMBER(parametros!$C$4),ISNUMBER(parametros!$D$4),B2036&gt;=parametros!$C$4,B2036&lt;=parametros!$D$4),"C2",IF(AND(ISNUMBER(parametros!$C$5),ISNUMBER(parametros!$D$5),B2036&gt;=parametros!$C$5,B2036&lt;=parametros!$D$5),"C3",IF(AND(ISNUMBER(parametros!$C$6),ISNUMBER(parametros!$D$6),B2036&gt;=parametros!$C$6,B2036&lt;=parametros!$D$6),"C4","Fora dos ciclos")))))))</f>
        <v/>
      </c>
      <c r="D2036" s="100"/>
      <c r="E2036" s="78" t="str">
        <f>IF(C2036="","",IFERROR(VLOOKUP(C2036,parametros!$A$11:$E$15,5,0),""))</f>
        <v/>
      </c>
      <c r="F2036" s="79" t="str">
        <f t="shared" si="157"/>
        <v/>
      </c>
      <c r="G2036" s="101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8"/>
      <c r="U2036" s="218" t="str">
        <f t="shared" si="161"/>
        <v/>
      </c>
      <c r="V2036" s="216" t="s">
        <v>47</v>
      </c>
      <c r="W2036" s="102" t="s">
        <v>167</v>
      </c>
      <c r="X2036" s="102" t="s">
        <v>168</v>
      </c>
      <c r="Y2036" s="103" t="s">
        <v>169</v>
      </c>
      <c r="Z2036" s="103" t="s">
        <v>170</v>
      </c>
      <c r="AA2036" s="103" t="s">
        <v>47</v>
      </c>
      <c r="AB2036" s="103" t="s">
        <v>171</v>
      </c>
      <c r="AC2036" s="104" t="s">
        <v>172</v>
      </c>
    </row>
    <row r="2037" spans="1:29" ht="25.5" customHeight="1" x14ac:dyDescent="0.35">
      <c r="A2037" s="188"/>
      <c r="B2037" s="190"/>
      <c r="C2037" s="99" t="str">
        <f>IF(B2037="","",IF(NOT(ISNUMBER(B2037)),"DATA_PC invalida",IF(AND(ISNUMBER(parametros!$C$2),ISNUMBER(parametros!$D$2),B2037&gt;=parametros!$C$2,B2037&lt;=parametros!$D$2),"C0",IF(AND(ISNUMBER(parametros!$C$3),ISNUMBER(parametros!$D$3),B2037&gt;=parametros!$C$3,B2037&lt;=parametros!$D$3),"C1",IF(AND(ISNUMBER(parametros!$C$4),ISNUMBER(parametros!$D$4),B2037&gt;=parametros!$C$4,B2037&lt;=parametros!$D$4),"C2",IF(AND(ISNUMBER(parametros!$C$5),ISNUMBER(parametros!$D$5),B2037&gt;=parametros!$C$5,B2037&lt;=parametros!$D$5),"C3",IF(AND(ISNUMBER(parametros!$C$6),ISNUMBER(parametros!$D$6),B2037&gt;=parametros!$C$6,B2037&lt;=parametros!$D$6),"C4","Fora dos ciclos")))))))</f>
        <v/>
      </c>
      <c r="D2037" s="100"/>
      <c r="E2037" s="78" t="str">
        <f>IF(C2037="","",IFERROR(VLOOKUP(C2037,parametros!$A$11:$E$15,5,0),""))</f>
        <v/>
      </c>
      <c r="F2037" s="79" t="str">
        <f t="shared" si="157"/>
        <v/>
      </c>
      <c r="G2037" s="101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8"/>
      <c r="U2037" s="218" t="str">
        <f t="shared" si="161"/>
        <v/>
      </c>
      <c r="V2037" s="216" t="s">
        <v>47</v>
      </c>
      <c r="W2037" s="102" t="s">
        <v>167</v>
      </c>
      <c r="X2037" s="102" t="s">
        <v>168</v>
      </c>
      <c r="Y2037" s="103" t="s">
        <v>169</v>
      </c>
      <c r="Z2037" s="103" t="s">
        <v>170</v>
      </c>
      <c r="AA2037" s="103" t="s">
        <v>47</v>
      </c>
      <c r="AB2037" s="103" t="s">
        <v>171</v>
      </c>
      <c r="AC2037" s="104" t="s">
        <v>172</v>
      </c>
    </row>
    <row r="2038" spans="1:29" ht="25.5" customHeight="1" x14ac:dyDescent="0.35">
      <c r="A2038" s="188"/>
      <c r="B2038" s="190"/>
      <c r="C2038" s="99" t="str">
        <f>IF(B2038="","",IF(NOT(ISNUMBER(B2038)),"DATA_PC invalida",IF(AND(ISNUMBER(parametros!$C$2),ISNUMBER(parametros!$D$2),B2038&gt;=parametros!$C$2,B2038&lt;=parametros!$D$2),"C0",IF(AND(ISNUMBER(parametros!$C$3),ISNUMBER(parametros!$D$3),B2038&gt;=parametros!$C$3,B2038&lt;=parametros!$D$3),"C1",IF(AND(ISNUMBER(parametros!$C$4),ISNUMBER(parametros!$D$4),B2038&gt;=parametros!$C$4,B2038&lt;=parametros!$D$4),"C2",IF(AND(ISNUMBER(parametros!$C$5),ISNUMBER(parametros!$D$5),B2038&gt;=parametros!$C$5,B2038&lt;=parametros!$D$5),"C3",IF(AND(ISNUMBER(parametros!$C$6),ISNUMBER(parametros!$D$6),B2038&gt;=parametros!$C$6,B2038&lt;=parametros!$D$6),"C4","Fora dos ciclos")))))))</f>
        <v/>
      </c>
      <c r="D2038" s="100"/>
      <c r="E2038" s="78" t="str">
        <f>IF(C2038="","",IFERROR(VLOOKUP(C2038,parametros!$A$11:$E$15,5,0),""))</f>
        <v/>
      </c>
      <c r="F2038" s="79" t="str">
        <f t="shared" si="157"/>
        <v/>
      </c>
      <c r="G2038" s="101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8"/>
      <c r="U2038" s="218" t="str">
        <f t="shared" si="161"/>
        <v/>
      </c>
      <c r="V2038" s="216" t="s">
        <v>47</v>
      </c>
      <c r="W2038" s="102" t="s">
        <v>167</v>
      </c>
      <c r="X2038" s="102" t="s">
        <v>168</v>
      </c>
      <c r="Y2038" s="103" t="s">
        <v>169</v>
      </c>
      <c r="Z2038" s="103" t="s">
        <v>170</v>
      </c>
      <c r="AA2038" s="103" t="s">
        <v>47</v>
      </c>
      <c r="AB2038" s="103" t="s">
        <v>171</v>
      </c>
      <c r="AC2038" s="104" t="s">
        <v>172</v>
      </c>
    </row>
    <row r="2039" spans="1:29" ht="25.5" customHeight="1" x14ac:dyDescent="0.35">
      <c r="A2039" s="188"/>
      <c r="B2039" s="190"/>
      <c r="C2039" s="99" t="str">
        <f>IF(B2039="","",IF(NOT(ISNUMBER(B2039)),"DATA_PC invalida",IF(AND(ISNUMBER(parametros!$C$2),ISNUMBER(parametros!$D$2),B2039&gt;=parametros!$C$2,B2039&lt;=parametros!$D$2),"C0",IF(AND(ISNUMBER(parametros!$C$3),ISNUMBER(parametros!$D$3),B2039&gt;=parametros!$C$3,B2039&lt;=parametros!$D$3),"C1",IF(AND(ISNUMBER(parametros!$C$4),ISNUMBER(parametros!$D$4),B2039&gt;=parametros!$C$4,B2039&lt;=parametros!$D$4),"C2",IF(AND(ISNUMBER(parametros!$C$5),ISNUMBER(parametros!$D$5),B2039&gt;=parametros!$C$5,B2039&lt;=parametros!$D$5),"C3",IF(AND(ISNUMBER(parametros!$C$6),ISNUMBER(parametros!$D$6),B2039&gt;=parametros!$C$6,B2039&lt;=parametros!$D$6),"C4","Fora dos ciclos")))))))</f>
        <v/>
      </c>
      <c r="D2039" s="100"/>
      <c r="E2039" s="78" t="str">
        <f>IF(C2039="","",IFERROR(VLOOKUP(C2039,parametros!$A$11:$E$15,5,0),""))</f>
        <v/>
      </c>
      <c r="F2039" s="79" t="str">
        <f t="shared" si="157"/>
        <v/>
      </c>
      <c r="G2039" s="101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8"/>
      <c r="U2039" s="218" t="str">
        <f t="shared" si="161"/>
        <v/>
      </c>
      <c r="V2039" s="216" t="s">
        <v>47</v>
      </c>
      <c r="W2039" s="102" t="s">
        <v>167</v>
      </c>
      <c r="X2039" s="102" t="s">
        <v>168</v>
      </c>
      <c r="Y2039" s="103" t="s">
        <v>169</v>
      </c>
      <c r="Z2039" s="103" t="s">
        <v>170</v>
      </c>
      <c r="AA2039" s="103" t="s">
        <v>47</v>
      </c>
      <c r="AB2039" s="103" t="s">
        <v>171</v>
      </c>
      <c r="AC2039" s="104" t="s">
        <v>172</v>
      </c>
    </row>
    <row r="2040" spans="1:29" ht="25.5" customHeight="1" x14ac:dyDescent="0.35">
      <c r="A2040" s="188"/>
      <c r="B2040" s="190"/>
      <c r="C2040" s="99" t="str">
        <f>IF(B2040="","",IF(NOT(ISNUMBER(B2040)),"DATA_PC invalida",IF(AND(ISNUMBER(parametros!$C$2),ISNUMBER(parametros!$D$2),B2040&gt;=parametros!$C$2,B2040&lt;=parametros!$D$2),"C0",IF(AND(ISNUMBER(parametros!$C$3),ISNUMBER(parametros!$D$3),B2040&gt;=parametros!$C$3,B2040&lt;=parametros!$D$3),"C1",IF(AND(ISNUMBER(parametros!$C$4),ISNUMBER(parametros!$D$4),B2040&gt;=parametros!$C$4,B2040&lt;=parametros!$D$4),"C2",IF(AND(ISNUMBER(parametros!$C$5),ISNUMBER(parametros!$D$5),B2040&gt;=parametros!$C$5,B2040&lt;=parametros!$D$5),"C3",IF(AND(ISNUMBER(parametros!$C$6),ISNUMBER(parametros!$D$6),B2040&gt;=parametros!$C$6,B2040&lt;=parametros!$D$6),"C4","Fora dos ciclos")))))))</f>
        <v/>
      </c>
      <c r="D2040" s="100"/>
      <c r="E2040" s="78" t="str">
        <f>IF(C2040="","",IFERROR(VLOOKUP(C2040,parametros!$A$11:$E$15,5,0),""))</f>
        <v/>
      </c>
      <c r="F2040" s="79" t="str">
        <f t="shared" si="157"/>
        <v/>
      </c>
      <c r="G2040" s="101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8"/>
      <c r="U2040" s="218" t="str">
        <f t="shared" si="161"/>
        <v/>
      </c>
      <c r="V2040" s="216" t="s">
        <v>47</v>
      </c>
      <c r="W2040" s="102" t="s">
        <v>167</v>
      </c>
      <c r="X2040" s="102" t="s">
        <v>168</v>
      </c>
      <c r="Y2040" s="103" t="s">
        <v>169</v>
      </c>
      <c r="Z2040" s="103" t="s">
        <v>170</v>
      </c>
      <c r="AA2040" s="103" t="s">
        <v>47</v>
      </c>
      <c r="AB2040" s="103" t="s">
        <v>171</v>
      </c>
      <c r="AC2040" s="104" t="s">
        <v>172</v>
      </c>
    </row>
    <row r="2041" spans="1:29" ht="25.5" customHeight="1" x14ac:dyDescent="0.35">
      <c r="A2041" s="188"/>
      <c r="B2041" s="190"/>
      <c r="C2041" s="99" t="str">
        <f>IF(B2041="","",IF(NOT(ISNUMBER(B2041)),"DATA_PC invalida",IF(AND(ISNUMBER(parametros!$C$2),ISNUMBER(parametros!$D$2),B2041&gt;=parametros!$C$2,B2041&lt;=parametros!$D$2),"C0",IF(AND(ISNUMBER(parametros!$C$3),ISNUMBER(parametros!$D$3),B2041&gt;=parametros!$C$3,B2041&lt;=parametros!$D$3),"C1",IF(AND(ISNUMBER(parametros!$C$4),ISNUMBER(parametros!$D$4),B2041&gt;=parametros!$C$4,B2041&lt;=parametros!$D$4),"C2",IF(AND(ISNUMBER(parametros!$C$5),ISNUMBER(parametros!$D$5),B2041&gt;=parametros!$C$5,B2041&lt;=parametros!$D$5),"C3",IF(AND(ISNUMBER(parametros!$C$6),ISNUMBER(parametros!$D$6),B2041&gt;=parametros!$C$6,B2041&lt;=parametros!$D$6),"C4","Fora dos ciclos")))))))</f>
        <v/>
      </c>
      <c r="D2041" s="100"/>
      <c r="E2041" s="78" t="str">
        <f>IF(C2041="","",IFERROR(VLOOKUP(C2041,parametros!$A$11:$E$15,5,0),""))</f>
        <v/>
      </c>
      <c r="F2041" s="79" t="str">
        <f t="shared" si="157"/>
        <v/>
      </c>
      <c r="G2041" s="101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8"/>
      <c r="U2041" s="218" t="str">
        <f t="shared" si="161"/>
        <v/>
      </c>
      <c r="V2041" s="216" t="s">
        <v>47</v>
      </c>
      <c r="W2041" s="102" t="s">
        <v>167</v>
      </c>
      <c r="X2041" s="102" t="s">
        <v>168</v>
      </c>
      <c r="Y2041" s="103" t="s">
        <v>169</v>
      </c>
      <c r="Z2041" s="103" t="s">
        <v>170</v>
      </c>
      <c r="AA2041" s="103" t="s">
        <v>47</v>
      </c>
      <c r="AB2041" s="103" t="s">
        <v>171</v>
      </c>
      <c r="AC2041" s="104" t="s">
        <v>172</v>
      </c>
    </row>
    <row r="2042" spans="1:29" ht="25.5" customHeight="1" x14ac:dyDescent="0.35">
      <c r="A2042" s="188"/>
      <c r="B2042" s="190"/>
      <c r="C2042" s="99" t="str">
        <f>IF(B2042="","",IF(NOT(ISNUMBER(B2042)),"DATA_PC invalida",IF(AND(ISNUMBER(parametros!$C$2),ISNUMBER(parametros!$D$2),B2042&gt;=parametros!$C$2,B2042&lt;=parametros!$D$2),"C0",IF(AND(ISNUMBER(parametros!$C$3),ISNUMBER(parametros!$D$3),B2042&gt;=parametros!$C$3,B2042&lt;=parametros!$D$3),"C1",IF(AND(ISNUMBER(parametros!$C$4),ISNUMBER(parametros!$D$4),B2042&gt;=parametros!$C$4,B2042&lt;=parametros!$D$4),"C2",IF(AND(ISNUMBER(parametros!$C$5),ISNUMBER(parametros!$D$5),B2042&gt;=parametros!$C$5,B2042&lt;=parametros!$D$5),"C3",IF(AND(ISNUMBER(parametros!$C$6),ISNUMBER(parametros!$D$6),B2042&gt;=parametros!$C$6,B2042&lt;=parametros!$D$6),"C4","Fora dos ciclos")))))))</f>
        <v/>
      </c>
      <c r="D2042" s="100"/>
      <c r="E2042" s="78" t="str">
        <f>IF(C2042="","",IFERROR(VLOOKUP(C2042,parametros!$A$11:$E$15,5,0),""))</f>
        <v/>
      </c>
      <c r="F2042" s="79" t="str">
        <f t="shared" si="157"/>
        <v/>
      </c>
      <c r="G2042" s="101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8"/>
      <c r="U2042" s="218" t="str">
        <f t="shared" si="161"/>
        <v/>
      </c>
      <c r="V2042" s="216" t="s">
        <v>47</v>
      </c>
      <c r="W2042" s="102" t="s">
        <v>167</v>
      </c>
      <c r="X2042" s="102" t="s">
        <v>168</v>
      </c>
      <c r="Y2042" s="103" t="s">
        <v>169</v>
      </c>
      <c r="Z2042" s="103" t="s">
        <v>170</v>
      </c>
      <c r="AA2042" s="103" t="s">
        <v>47</v>
      </c>
      <c r="AB2042" s="103" t="s">
        <v>171</v>
      </c>
      <c r="AC2042" s="104" t="s">
        <v>172</v>
      </c>
    </row>
    <row r="2043" spans="1:29" ht="25.5" customHeight="1" x14ac:dyDescent="0.35">
      <c r="A2043" s="188"/>
      <c r="B2043" s="190"/>
      <c r="C2043" s="99" t="str">
        <f>IF(B2043="","",IF(NOT(ISNUMBER(B2043)),"DATA_PC invalida",IF(AND(ISNUMBER(parametros!$C$2),ISNUMBER(parametros!$D$2),B2043&gt;=parametros!$C$2,B2043&lt;=parametros!$D$2),"C0",IF(AND(ISNUMBER(parametros!$C$3),ISNUMBER(parametros!$D$3),B2043&gt;=parametros!$C$3,B2043&lt;=parametros!$D$3),"C1",IF(AND(ISNUMBER(parametros!$C$4),ISNUMBER(parametros!$D$4),B2043&gt;=parametros!$C$4,B2043&lt;=parametros!$D$4),"C2",IF(AND(ISNUMBER(parametros!$C$5),ISNUMBER(parametros!$D$5),B2043&gt;=parametros!$C$5,B2043&lt;=parametros!$D$5),"C3",IF(AND(ISNUMBER(parametros!$C$6),ISNUMBER(parametros!$D$6),B2043&gt;=parametros!$C$6,B2043&lt;=parametros!$D$6),"C4","Fora dos ciclos")))))))</f>
        <v/>
      </c>
      <c r="D2043" s="100"/>
      <c r="E2043" s="78" t="str">
        <f>IF(C2043="","",IFERROR(VLOOKUP(C2043,parametros!$A$11:$E$15,5,0),""))</f>
        <v/>
      </c>
      <c r="F2043" s="79" t="str">
        <f t="shared" si="157"/>
        <v/>
      </c>
      <c r="G2043" s="101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8"/>
      <c r="U2043" s="218" t="str">
        <f t="shared" si="161"/>
        <v/>
      </c>
      <c r="V2043" s="216" t="s">
        <v>47</v>
      </c>
      <c r="W2043" s="102" t="s">
        <v>167</v>
      </c>
      <c r="X2043" s="102" t="s">
        <v>168</v>
      </c>
      <c r="Y2043" s="103" t="s">
        <v>169</v>
      </c>
      <c r="Z2043" s="103" t="s">
        <v>170</v>
      </c>
      <c r="AA2043" s="103" t="s">
        <v>47</v>
      </c>
      <c r="AB2043" s="103" t="s">
        <v>171</v>
      </c>
      <c r="AC2043" s="104" t="s">
        <v>172</v>
      </c>
    </row>
    <row r="2044" spans="1:29" ht="25.5" customHeight="1" x14ac:dyDescent="0.35">
      <c r="A2044" s="188"/>
      <c r="B2044" s="190"/>
      <c r="C2044" s="99" t="str">
        <f>IF(B2044="","",IF(NOT(ISNUMBER(B2044)),"DATA_PC invalida",IF(AND(ISNUMBER(parametros!$C$2),ISNUMBER(parametros!$D$2),B2044&gt;=parametros!$C$2,B2044&lt;=parametros!$D$2),"C0",IF(AND(ISNUMBER(parametros!$C$3),ISNUMBER(parametros!$D$3),B2044&gt;=parametros!$C$3,B2044&lt;=parametros!$D$3),"C1",IF(AND(ISNUMBER(parametros!$C$4),ISNUMBER(parametros!$D$4),B2044&gt;=parametros!$C$4,B2044&lt;=parametros!$D$4),"C2",IF(AND(ISNUMBER(parametros!$C$5),ISNUMBER(parametros!$D$5),B2044&gt;=parametros!$C$5,B2044&lt;=parametros!$D$5),"C3",IF(AND(ISNUMBER(parametros!$C$6),ISNUMBER(parametros!$D$6),B2044&gt;=parametros!$C$6,B2044&lt;=parametros!$D$6),"C4","Fora dos ciclos")))))))</f>
        <v/>
      </c>
      <c r="D2044" s="100"/>
      <c r="E2044" s="78" t="str">
        <f>IF(C2044="","",IFERROR(VLOOKUP(C2044,parametros!$A$11:$E$15,5,0),""))</f>
        <v/>
      </c>
      <c r="F2044" s="79" t="str">
        <f t="shared" si="157"/>
        <v/>
      </c>
      <c r="G2044" s="101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8"/>
      <c r="U2044" s="218" t="str">
        <f t="shared" si="161"/>
        <v/>
      </c>
      <c r="V2044" s="216" t="s">
        <v>47</v>
      </c>
      <c r="W2044" s="102" t="s">
        <v>167</v>
      </c>
      <c r="X2044" s="102" t="s">
        <v>168</v>
      </c>
      <c r="Y2044" s="103" t="s">
        <v>169</v>
      </c>
      <c r="Z2044" s="103" t="s">
        <v>170</v>
      </c>
      <c r="AA2044" s="103" t="s">
        <v>47</v>
      </c>
      <c r="AB2044" s="103" t="s">
        <v>171</v>
      </c>
      <c r="AC2044" s="104" t="s">
        <v>172</v>
      </c>
    </row>
    <row r="2045" spans="1:29" ht="25.5" customHeight="1" x14ac:dyDescent="0.35">
      <c r="A2045" s="188"/>
      <c r="B2045" s="190"/>
      <c r="C2045" s="99" t="str">
        <f>IF(B2045="","",IF(NOT(ISNUMBER(B2045)),"DATA_PC invalida",IF(AND(ISNUMBER(parametros!$C$2),ISNUMBER(parametros!$D$2),B2045&gt;=parametros!$C$2,B2045&lt;=parametros!$D$2),"C0",IF(AND(ISNUMBER(parametros!$C$3),ISNUMBER(parametros!$D$3),B2045&gt;=parametros!$C$3,B2045&lt;=parametros!$D$3),"C1",IF(AND(ISNUMBER(parametros!$C$4),ISNUMBER(parametros!$D$4),B2045&gt;=parametros!$C$4,B2045&lt;=parametros!$D$4),"C2",IF(AND(ISNUMBER(parametros!$C$5),ISNUMBER(parametros!$D$5),B2045&gt;=parametros!$C$5,B2045&lt;=parametros!$D$5),"C3",IF(AND(ISNUMBER(parametros!$C$6),ISNUMBER(parametros!$D$6),B2045&gt;=parametros!$C$6,B2045&lt;=parametros!$D$6),"C4","Fora dos ciclos")))))))</f>
        <v/>
      </c>
      <c r="D2045" s="100"/>
      <c r="E2045" s="78" t="str">
        <f>IF(C2045="","",IFERROR(VLOOKUP(C2045,parametros!$A$11:$E$15,5,0),""))</f>
        <v/>
      </c>
      <c r="F2045" s="79" t="str">
        <f t="shared" si="157"/>
        <v/>
      </c>
      <c r="G2045" s="101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8"/>
      <c r="U2045" s="218" t="str">
        <f t="shared" si="161"/>
        <v/>
      </c>
      <c r="V2045" s="216" t="s">
        <v>47</v>
      </c>
      <c r="W2045" s="102" t="s">
        <v>167</v>
      </c>
      <c r="X2045" s="102" t="s">
        <v>168</v>
      </c>
      <c r="Y2045" s="103" t="s">
        <v>169</v>
      </c>
      <c r="Z2045" s="103" t="s">
        <v>170</v>
      </c>
      <c r="AA2045" s="103" t="s">
        <v>47</v>
      </c>
      <c r="AB2045" s="103" t="s">
        <v>171</v>
      </c>
      <c r="AC2045" s="104" t="s">
        <v>172</v>
      </c>
    </row>
    <row r="2046" spans="1:29" ht="25.5" customHeight="1" x14ac:dyDescent="0.35">
      <c r="A2046" s="188"/>
      <c r="B2046" s="190"/>
      <c r="C2046" s="99" t="str">
        <f>IF(B2046="","",IF(NOT(ISNUMBER(B2046)),"DATA_PC invalida",IF(AND(ISNUMBER(parametros!$C$2),ISNUMBER(parametros!$D$2),B2046&gt;=parametros!$C$2,B2046&lt;=parametros!$D$2),"C0",IF(AND(ISNUMBER(parametros!$C$3),ISNUMBER(parametros!$D$3),B2046&gt;=parametros!$C$3,B2046&lt;=parametros!$D$3),"C1",IF(AND(ISNUMBER(parametros!$C$4),ISNUMBER(parametros!$D$4),B2046&gt;=parametros!$C$4,B2046&lt;=parametros!$D$4),"C2",IF(AND(ISNUMBER(parametros!$C$5),ISNUMBER(parametros!$D$5),B2046&gt;=parametros!$C$5,B2046&lt;=parametros!$D$5),"C3",IF(AND(ISNUMBER(parametros!$C$6),ISNUMBER(parametros!$D$6),B2046&gt;=parametros!$C$6,B2046&lt;=parametros!$D$6),"C4","Fora dos ciclos")))))))</f>
        <v/>
      </c>
      <c r="D2046" s="100"/>
      <c r="E2046" s="78" t="str">
        <f>IF(C2046="","",IFERROR(VLOOKUP(C2046,parametros!$A$11:$E$15,5,0),""))</f>
        <v/>
      </c>
      <c r="F2046" s="79" t="str">
        <f t="shared" si="157"/>
        <v/>
      </c>
      <c r="G2046" s="101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8"/>
      <c r="U2046" s="218" t="str">
        <f t="shared" si="161"/>
        <v/>
      </c>
      <c r="V2046" s="216" t="s">
        <v>47</v>
      </c>
      <c r="W2046" s="102" t="s">
        <v>167</v>
      </c>
      <c r="X2046" s="102" t="s">
        <v>168</v>
      </c>
      <c r="Y2046" s="103" t="s">
        <v>169</v>
      </c>
      <c r="Z2046" s="103" t="s">
        <v>170</v>
      </c>
      <c r="AA2046" s="103" t="s">
        <v>47</v>
      </c>
      <c r="AB2046" s="103" t="s">
        <v>171</v>
      </c>
      <c r="AC2046" s="104" t="s">
        <v>172</v>
      </c>
    </row>
    <row r="2047" spans="1:29" ht="25.5" customHeight="1" x14ac:dyDescent="0.35">
      <c r="A2047" s="188"/>
      <c r="B2047" s="190"/>
      <c r="C2047" s="99" t="str">
        <f>IF(B2047="","",IF(NOT(ISNUMBER(B2047)),"DATA_PC invalida",IF(AND(ISNUMBER(parametros!$C$2),ISNUMBER(parametros!$D$2),B2047&gt;=parametros!$C$2,B2047&lt;=parametros!$D$2),"C0",IF(AND(ISNUMBER(parametros!$C$3),ISNUMBER(parametros!$D$3),B2047&gt;=parametros!$C$3,B2047&lt;=parametros!$D$3),"C1",IF(AND(ISNUMBER(parametros!$C$4),ISNUMBER(parametros!$D$4),B2047&gt;=parametros!$C$4,B2047&lt;=parametros!$D$4),"C2",IF(AND(ISNUMBER(parametros!$C$5),ISNUMBER(parametros!$D$5),B2047&gt;=parametros!$C$5,B2047&lt;=parametros!$D$5),"C3",IF(AND(ISNUMBER(parametros!$C$6),ISNUMBER(parametros!$D$6),B2047&gt;=parametros!$C$6,B2047&lt;=parametros!$D$6),"C4","Fora dos ciclos")))))))</f>
        <v/>
      </c>
      <c r="D2047" s="100"/>
      <c r="E2047" s="78" t="str">
        <f>IF(C2047="","",IFERROR(VLOOKUP(C2047,parametros!$A$11:$E$15,5,0),""))</f>
        <v/>
      </c>
      <c r="F2047" s="79" t="str">
        <f t="shared" si="157"/>
        <v/>
      </c>
      <c r="G2047" s="101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8"/>
      <c r="U2047" s="218" t="str">
        <f t="shared" si="161"/>
        <v/>
      </c>
      <c r="V2047" s="216" t="s">
        <v>47</v>
      </c>
      <c r="W2047" s="102" t="s">
        <v>167</v>
      </c>
      <c r="X2047" s="102" t="s">
        <v>168</v>
      </c>
      <c r="Y2047" s="103" t="s">
        <v>169</v>
      </c>
      <c r="Z2047" s="103" t="s">
        <v>170</v>
      </c>
      <c r="AA2047" s="103" t="s">
        <v>47</v>
      </c>
      <c r="AB2047" s="103" t="s">
        <v>171</v>
      </c>
      <c r="AC2047" s="104" t="s">
        <v>172</v>
      </c>
    </row>
    <row r="2048" spans="1:29" ht="25.5" customHeight="1" x14ac:dyDescent="0.35">
      <c r="A2048" s="188"/>
      <c r="B2048" s="190"/>
      <c r="C2048" s="99" t="str">
        <f>IF(B2048="","",IF(NOT(ISNUMBER(B2048)),"DATA_PC invalida",IF(AND(ISNUMBER(parametros!$C$2),ISNUMBER(parametros!$D$2),B2048&gt;=parametros!$C$2,B2048&lt;=parametros!$D$2),"C0",IF(AND(ISNUMBER(parametros!$C$3),ISNUMBER(parametros!$D$3),B2048&gt;=parametros!$C$3,B2048&lt;=parametros!$D$3),"C1",IF(AND(ISNUMBER(parametros!$C$4),ISNUMBER(parametros!$D$4),B2048&gt;=parametros!$C$4,B2048&lt;=parametros!$D$4),"C2",IF(AND(ISNUMBER(parametros!$C$5),ISNUMBER(parametros!$D$5),B2048&gt;=parametros!$C$5,B2048&lt;=parametros!$D$5),"C3",IF(AND(ISNUMBER(parametros!$C$6),ISNUMBER(parametros!$D$6),B2048&gt;=parametros!$C$6,B2048&lt;=parametros!$D$6),"C4","Fora dos ciclos")))))))</f>
        <v/>
      </c>
      <c r="D2048" s="100"/>
      <c r="E2048" s="78" t="str">
        <f>IF(C2048="","",IFERROR(VLOOKUP(C2048,parametros!$A$11:$E$15,5,0),""))</f>
        <v/>
      </c>
      <c r="F2048" s="79" t="str">
        <f t="shared" si="157"/>
        <v/>
      </c>
      <c r="G2048" s="101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8"/>
      <c r="U2048" s="218" t="str">
        <f t="shared" si="161"/>
        <v/>
      </c>
      <c r="V2048" s="216" t="s">
        <v>47</v>
      </c>
      <c r="W2048" s="102" t="s">
        <v>167</v>
      </c>
      <c r="X2048" s="102" t="s">
        <v>168</v>
      </c>
      <c r="Y2048" s="103" t="s">
        <v>169</v>
      </c>
      <c r="Z2048" s="103" t="s">
        <v>170</v>
      </c>
      <c r="AA2048" s="103" t="s">
        <v>47</v>
      </c>
      <c r="AB2048" s="103" t="s">
        <v>171</v>
      </c>
      <c r="AC2048" s="104" t="s">
        <v>172</v>
      </c>
    </row>
    <row r="2049" spans="1:29" ht="25.5" customHeight="1" x14ac:dyDescent="0.35">
      <c r="A2049" s="188"/>
      <c r="B2049" s="190"/>
      <c r="C2049" s="99" t="str">
        <f>IF(B2049="","",IF(NOT(ISNUMBER(B2049)),"DATA_PC invalida",IF(AND(ISNUMBER(parametros!$C$2),ISNUMBER(parametros!$D$2),B2049&gt;=parametros!$C$2,B2049&lt;=parametros!$D$2),"C0",IF(AND(ISNUMBER(parametros!$C$3),ISNUMBER(parametros!$D$3),B2049&gt;=parametros!$C$3,B2049&lt;=parametros!$D$3),"C1",IF(AND(ISNUMBER(parametros!$C$4),ISNUMBER(parametros!$D$4),B2049&gt;=parametros!$C$4,B2049&lt;=parametros!$D$4),"C2",IF(AND(ISNUMBER(parametros!$C$5),ISNUMBER(parametros!$D$5),B2049&gt;=parametros!$C$5,B2049&lt;=parametros!$D$5),"C3",IF(AND(ISNUMBER(parametros!$C$6),ISNUMBER(parametros!$D$6),B2049&gt;=parametros!$C$6,B2049&lt;=parametros!$D$6),"C4","Fora dos ciclos")))))))</f>
        <v/>
      </c>
      <c r="D2049" s="100"/>
      <c r="E2049" s="78" t="str">
        <f>IF(C2049="","",IFERROR(VLOOKUP(C2049,parametros!$A$11:$E$15,5,0),""))</f>
        <v/>
      </c>
      <c r="F2049" s="79" t="str">
        <f t="shared" si="157"/>
        <v/>
      </c>
      <c r="G2049" s="101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8"/>
      <c r="U2049" s="218" t="str">
        <f t="shared" si="161"/>
        <v/>
      </c>
      <c r="V2049" s="216" t="s">
        <v>47</v>
      </c>
      <c r="W2049" s="102" t="s">
        <v>167</v>
      </c>
      <c r="X2049" s="102" t="s">
        <v>168</v>
      </c>
      <c r="Y2049" s="103" t="s">
        <v>169</v>
      </c>
      <c r="Z2049" s="103" t="s">
        <v>170</v>
      </c>
      <c r="AA2049" s="103" t="s">
        <v>47</v>
      </c>
      <c r="AB2049" s="103" t="s">
        <v>171</v>
      </c>
      <c r="AC2049" s="104" t="s">
        <v>172</v>
      </c>
    </row>
    <row r="2050" spans="1:29" ht="25.5" customHeight="1" x14ac:dyDescent="0.35">
      <c r="A2050" s="188"/>
      <c r="B2050" s="190"/>
      <c r="C2050" s="99" t="str">
        <f>IF(B2050="","",IF(NOT(ISNUMBER(B2050)),"DATA_PC invalida",IF(AND(ISNUMBER(parametros!$C$2),ISNUMBER(parametros!$D$2),B2050&gt;=parametros!$C$2,B2050&lt;=parametros!$D$2),"C0",IF(AND(ISNUMBER(parametros!$C$3),ISNUMBER(parametros!$D$3),B2050&gt;=parametros!$C$3,B2050&lt;=parametros!$D$3),"C1",IF(AND(ISNUMBER(parametros!$C$4),ISNUMBER(parametros!$D$4),B2050&gt;=parametros!$C$4,B2050&lt;=parametros!$D$4),"C2",IF(AND(ISNUMBER(parametros!$C$5),ISNUMBER(parametros!$D$5),B2050&gt;=parametros!$C$5,B2050&lt;=parametros!$D$5),"C3",IF(AND(ISNUMBER(parametros!$C$6),ISNUMBER(parametros!$D$6),B2050&gt;=parametros!$C$6,B2050&lt;=parametros!$D$6),"C4","Fora dos ciclos")))))))</f>
        <v/>
      </c>
      <c r="D2050" s="100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101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8"/>
      <c r="U2050" s="218" t="str">
        <f t="shared" ref="U2050:U2113" si="166">IF(OR($D2050="",$H2050=""),"",ROUND($D2050+$H2050,2))</f>
        <v/>
      </c>
      <c r="V2050" s="216" t="s">
        <v>47</v>
      </c>
      <c r="W2050" s="102" t="s">
        <v>167</v>
      </c>
      <c r="X2050" s="102" t="s">
        <v>168</v>
      </c>
      <c r="Y2050" s="103" t="s">
        <v>169</v>
      </c>
      <c r="Z2050" s="103" t="s">
        <v>170</v>
      </c>
      <c r="AA2050" s="103" t="s">
        <v>47</v>
      </c>
      <c r="AB2050" s="103" t="s">
        <v>171</v>
      </c>
      <c r="AC2050" s="104" t="s">
        <v>172</v>
      </c>
    </row>
    <row r="2051" spans="1:29" ht="25.5" customHeight="1" x14ac:dyDescent="0.35">
      <c r="A2051" s="188"/>
      <c r="B2051" s="190"/>
      <c r="C2051" s="99" t="str">
        <f>IF(B2051="","",IF(NOT(ISNUMBER(B2051)),"DATA_PC invalida",IF(AND(ISNUMBER(parametros!$C$2),ISNUMBER(parametros!$D$2),B2051&gt;=parametros!$C$2,B2051&lt;=parametros!$D$2),"C0",IF(AND(ISNUMBER(parametros!$C$3),ISNUMBER(parametros!$D$3),B2051&gt;=parametros!$C$3,B2051&lt;=parametros!$D$3),"C1",IF(AND(ISNUMBER(parametros!$C$4),ISNUMBER(parametros!$D$4),B2051&gt;=parametros!$C$4,B2051&lt;=parametros!$D$4),"C2",IF(AND(ISNUMBER(parametros!$C$5),ISNUMBER(parametros!$D$5),B2051&gt;=parametros!$C$5,B2051&lt;=parametros!$D$5),"C3",IF(AND(ISNUMBER(parametros!$C$6),ISNUMBER(parametros!$D$6),B2051&gt;=parametros!$C$6,B2051&lt;=parametros!$D$6),"C4","Fora dos ciclos")))))))</f>
        <v/>
      </c>
      <c r="D2051" s="100"/>
      <c r="E2051" s="78" t="str">
        <f>IF(C2051="","",IFERROR(VLOOKUP(C2051,parametros!$A$11:$E$15,5,0),""))</f>
        <v/>
      </c>
      <c r="F2051" s="79" t="str">
        <f t="shared" si="162"/>
        <v/>
      </c>
      <c r="G2051" s="101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8"/>
      <c r="U2051" s="218" t="str">
        <f t="shared" si="166"/>
        <v/>
      </c>
      <c r="V2051" s="216" t="s">
        <v>47</v>
      </c>
      <c r="W2051" s="102" t="s">
        <v>167</v>
      </c>
      <c r="X2051" s="102" t="s">
        <v>168</v>
      </c>
      <c r="Y2051" s="103" t="s">
        <v>169</v>
      </c>
      <c r="Z2051" s="103" t="s">
        <v>170</v>
      </c>
      <c r="AA2051" s="103" t="s">
        <v>47</v>
      </c>
      <c r="AB2051" s="103" t="s">
        <v>171</v>
      </c>
      <c r="AC2051" s="104" t="s">
        <v>172</v>
      </c>
    </row>
    <row r="2052" spans="1:29" ht="25.5" customHeight="1" x14ac:dyDescent="0.35">
      <c r="A2052" s="188"/>
      <c r="B2052" s="190"/>
      <c r="C2052" s="99" t="str">
        <f>IF(B2052="","",IF(NOT(ISNUMBER(B2052)),"DATA_PC invalida",IF(AND(ISNUMBER(parametros!$C$2),ISNUMBER(parametros!$D$2),B2052&gt;=parametros!$C$2,B2052&lt;=parametros!$D$2),"C0",IF(AND(ISNUMBER(parametros!$C$3),ISNUMBER(parametros!$D$3),B2052&gt;=parametros!$C$3,B2052&lt;=parametros!$D$3),"C1",IF(AND(ISNUMBER(parametros!$C$4),ISNUMBER(parametros!$D$4),B2052&gt;=parametros!$C$4,B2052&lt;=parametros!$D$4),"C2",IF(AND(ISNUMBER(parametros!$C$5),ISNUMBER(parametros!$D$5),B2052&gt;=parametros!$C$5,B2052&lt;=parametros!$D$5),"C3",IF(AND(ISNUMBER(parametros!$C$6),ISNUMBER(parametros!$D$6),B2052&gt;=parametros!$C$6,B2052&lt;=parametros!$D$6),"C4","Fora dos ciclos")))))))</f>
        <v/>
      </c>
      <c r="D2052" s="100"/>
      <c r="E2052" s="78" t="str">
        <f>IF(C2052="","",IFERROR(VLOOKUP(C2052,parametros!$A$11:$E$15,5,0),""))</f>
        <v/>
      </c>
      <c r="F2052" s="79" t="str">
        <f t="shared" si="162"/>
        <v/>
      </c>
      <c r="G2052" s="101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8"/>
      <c r="U2052" s="218" t="str">
        <f t="shared" si="166"/>
        <v/>
      </c>
      <c r="V2052" s="216" t="s">
        <v>47</v>
      </c>
      <c r="W2052" s="102" t="s">
        <v>167</v>
      </c>
      <c r="X2052" s="102" t="s">
        <v>168</v>
      </c>
      <c r="Y2052" s="103" t="s">
        <v>169</v>
      </c>
      <c r="Z2052" s="103" t="s">
        <v>170</v>
      </c>
      <c r="AA2052" s="103" t="s">
        <v>47</v>
      </c>
      <c r="AB2052" s="103" t="s">
        <v>171</v>
      </c>
      <c r="AC2052" s="104" t="s">
        <v>172</v>
      </c>
    </row>
    <row r="2053" spans="1:29" ht="25.5" customHeight="1" x14ac:dyDescent="0.35">
      <c r="A2053" s="188"/>
      <c r="B2053" s="190"/>
      <c r="C2053" s="99" t="str">
        <f>IF(B2053="","",IF(NOT(ISNUMBER(B2053)),"DATA_PC invalida",IF(AND(ISNUMBER(parametros!$C$2),ISNUMBER(parametros!$D$2),B2053&gt;=parametros!$C$2,B2053&lt;=parametros!$D$2),"C0",IF(AND(ISNUMBER(parametros!$C$3),ISNUMBER(parametros!$D$3),B2053&gt;=parametros!$C$3,B2053&lt;=parametros!$D$3),"C1",IF(AND(ISNUMBER(parametros!$C$4),ISNUMBER(parametros!$D$4),B2053&gt;=parametros!$C$4,B2053&lt;=parametros!$D$4),"C2",IF(AND(ISNUMBER(parametros!$C$5),ISNUMBER(parametros!$D$5),B2053&gt;=parametros!$C$5,B2053&lt;=parametros!$D$5),"C3",IF(AND(ISNUMBER(parametros!$C$6),ISNUMBER(parametros!$D$6),B2053&gt;=parametros!$C$6,B2053&lt;=parametros!$D$6),"C4","Fora dos ciclos")))))))</f>
        <v/>
      </c>
      <c r="D2053" s="100"/>
      <c r="E2053" s="78" t="str">
        <f>IF(C2053="","",IFERROR(VLOOKUP(C2053,parametros!$A$11:$E$15,5,0),""))</f>
        <v/>
      </c>
      <c r="F2053" s="79" t="str">
        <f t="shared" si="162"/>
        <v/>
      </c>
      <c r="G2053" s="101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8"/>
      <c r="U2053" s="218" t="str">
        <f t="shared" si="166"/>
        <v/>
      </c>
      <c r="V2053" s="216" t="s">
        <v>47</v>
      </c>
      <c r="W2053" s="102" t="s">
        <v>167</v>
      </c>
      <c r="X2053" s="102" t="s">
        <v>168</v>
      </c>
      <c r="Y2053" s="103" t="s">
        <v>169</v>
      </c>
      <c r="Z2053" s="103" t="s">
        <v>170</v>
      </c>
      <c r="AA2053" s="103" t="s">
        <v>47</v>
      </c>
      <c r="AB2053" s="103" t="s">
        <v>171</v>
      </c>
      <c r="AC2053" s="104" t="s">
        <v>172</v>
      </c>
    </row>
    <row r="2054" spans="1:29" ht="25.5" customHeight="1" x14ac:dyDescent="0.35">
      <c r="A2054" s="188"/>
      <c r="B2054" s="190"/>
      <c r="C2054" s="99" t="str">
        <f>IF(B2054="","",IF(NOT(ISNUMBER(B2054)),"DATA_PC invalida",IF(AND(ISNUMBER(parametros!$C$2),ISNUMBER(parametros!$D$2),B2054&gt;=parametros!$C$2,B2054&lt;=parametros!$D$2),"C0",IF(AND(ISNUMBER(parametros!$C$3),ISNUMBER(parametros!$D$3),B2054&gt;=parametros!$C$3,B2054&lt;=parametros!$D$3),"C1",IF(AND(ISNUMBER(parametros!$C$4),ISNUMBER(parametros!$D$4),B2054&gt;=parametros!$C$4,B2054&lt;=parametros!$D$4),"C2",IF(AND(ISNUMBER(parametros!$C$5),ISNUMBER(parametros!$D$5),B2054&gt;=parametros!$C$5,B2054&lt;=parametros!$D$5),"C3",IF(AND(ISNUMBER(parametros!$C$6),ISNUMBER(parametros!$D$6),B2054&gt;=parametros!$C$6,B2054&lt;=parametros!$D$6),"C4","Fora dos ciclos")))))))</f>
        <v/>
      </c>
      <c r="D2054" s="100"/>
      <c r="E2054" s="78" t="str">
        <f>IF(C2054="","",IFERROR(VLOOKUP(C2054,parametros!$A$11:$E$15,5,0),""))</f>
        <v/>
      </c>
      <c r="F2054" s="79" t="str">
        <f t="shared" si="162"/>
        <v/>
      </c>
      <c r="G2054" s="101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8"/>
      <c r="U2054" s="218" t="str">
        <f t="shared" si="166"/>
        <v/>
      </c>
      <c r="V2054" s="216" t="s">
        <v>47</v>
      </c>
      <c r="W2054" s="102" t="s">
        <v>167</v>
      </c>
      <c r="X2054" s="102" t="s">
        <v>168</v>
      </c>
      <c r="Y2054" s="103" t="s">
        <v>169</v>
      </c>
      <c r="Z2054" s="103" t="s">
        <v>170</v>
      </c>
      <c r="AA2054" s="103" t="s">
        <v>47</v>
      </c>
      <c r="AB2054" s="103" t="s">
        <v>171</v>
      </c>
      <c r="AC2054" s="104" t="s">
        <v>172</v>
      </c>
    </row>
    <row r="2055" spans="1:29" ht="25.5" customHeight="1" x14ac:dyDescent="0.35">
      <c r="A2055" s="188"/>
      <c r="B2055" s="190"/>
      <c r="C2055" s="99" t="str">
        <f>IF(B2055="","",IF(NOT(ISNUMBER(B2055)),"DATA_PC invalida",IF(AND(ISNUMBER(parametros!$C$2),ISNUMBER(parametros!$D$2),B2055&gt;=parametros!$C$2,B2055&lt;=parametros!$D$2),"C0",IF(AND(ISNUMBER(parametros!$C$3),ISNUMBER(parametros!$D$3),B2055&gt;=parametros!$C$3,B2055&lt;=parametros!$D$3),"C1",IF(AND(ISNUMBER(parametros!$C$4),ISNUMBER(parametros!$D$4),B2055&gt;=parametros!$C$4,B2055&lt;=parametros!$D$4),"C2",IF(AND(ISNUMBER(parametros!$C$5),ISNUMBER(parametros!$D$5),B2055&gt;=parametros!$C$5,B2055&lt;=parametros!$D$5),"C3",IF(AND(ISNUMBER(parametros!$C$6),ISNUMBER(parametros!$D$6),B2055&gt;=parametros!$C$6,B2055&lt;=parametros!$D$6),"C4","Fora dos ciclos")))))))</f>
        <v/>
      </c>
      <c r="D2055" s="100"/>
      <c r="E2055" s="78" t="str">
        <f>IF(C2055="","",IFERROR(VLOOKUP(C2055,parametros!$A$11:$E$15,5,0),""))</f>
        <v/>
      </c>
      <c r="F2055" s="79" t="str">
        <f t="shared" si="162"/>
        <v/>
      </c>
      <c r="G2055" s="101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8"/>
      <c r="U2055" s="218" t="str">
        <f t="shared" si="166"/>
        <v/>
      </c>
      <c r="V2055" s="216" t="s">
        <v>47</v>
      </c>
      <c r="W2055" s="102" t="s">
        <v>167</v>
      </c>
      <c r="X2055" s="102" t="s">
        <v>168</v>
      </c>
      <c r="Y2055" s="103" t="s">
        <v>169</v>
      </c>
      <c r="Z2055" s="103" t="s">
        <v>170</v>
      </c>
      <c r="AA2055" s="103" t="s">
        <v>47</v>
      </c>
      <c r="AB2055" s="103" t="s">
        <v>171</v>
      </c>
      <c r="AC2055" s="104" t="s">
        <v>172</v>
      </c>
    </row>
    <row r="2056" spans="1:29" ht="25.5" customHeight="1" x14ac:dyDescent="0.35">
      <c r="A2056" s="188"/>
      <c r="B2056" s="190"/>
      <c r="C2056" s="99" t="str">
        <f>IF(B2056="","",IF(NOT(ISNUMBER(B2056)),"DATA_PC invalida",IF(AND(ISNUMBER(parametros!$C$2),ISNUMBER(parametros!$D$2),B2056&gt;=parametros!$C$2,B2056&lt;=parametros!$D$2),"C0",IF(AND(ISNUMBER(parametros!$C$3),ISNUMBER(parametros!$D$3),B2056&gt;=parametros!$C$3,B2056&lt;=parametros!$D$3),"C1",IF(AND(ISNUMBER(parametros!$C$4),ISNUMBER(parametros!$D$4),B2056&gt;=parametros!$C$4,B2056&lt;=parametros!$D$4),"C2",IF(AND(ISNUMBER(parametros!$C$5),ISNUMBER(parametros!$D$5),B2056&gt;=parametros!$C$5,B2056&lt;=parametros!$D$5),"C3",IF(AND(ISNUMBER(parametros!$C$6),ISNUMBER(parametros!$D$6),B2056&gt;=parametros!$C$6,B2056&lt;=parametros!$D$6),"C4","Fora dos ciclos")))))))</f>
        <v/>
      </c>
      <c r="D2056" s="100"/>
      <c r="E2056" s="78" t="str">
        <f>IF(C2056="","",IFERROR(VLOOKUP(C2056,parametros!$A$11:$E$15,5,0),""))</f>
        <v/>
      </c>
      <c r="F2056" s="79" t="str">
        <f t="shared" si="162"/>
        <v/>
      </c>
      <c r="G2056" s="101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8"/>
      <c r="U2056" s="218" t="str">
        <f t="shared" si="166"/>
        <v/>
      </c>
      <c r="V2056" s="216" t="s">
        <v>47</v>
      </c>
      <c r="W2056" s="102" t="s">
        <v>167</v>
      </c>
      <c r="X2056" s="102" t="s">
        <v>168</v>
      </c>
      <c r="Y2056" s="103" t="s">
        <v>169</v>
      </c>
      <c r="Z2056" s="103" t="s">
        <v>170</v>
      </c>
      <c r="AA2056" s="103" t="s">
        <v>47</v>
      </c>
      <c r="AB2056" s="103" t="s">
        <v>171</v>
      </c>
      <c r="AC2056" s="104" t="s">
        <v>172</v>
      </c>
    </row>
    <row r="2057" spans="1:29" ht="25.5" customHeight="1" x14ac:dyDescent="0.35">
      <c r="A2057" s="188"/>
      <c r="B2057" s="190"/>
      <c r="C2057" s="99" t="str">
        <f>IF(B2057="","",IF(NOT(ISNUMBER(B2057)),"DATA_PC invalida",IF(AND(ISNUMBER(parametros!$C$2),ISNUMBER(parametros!$D$2),B2057&gt;=parametros!$C$2,B2057&lt;=parametros!$D$2),"C0",IF(AND(ISNUMBER(parametros!$C$3),ISNUMBER(parametros!$D$3),B2057&gt;=parametros!$C$3,B2057&lt;=parametros!$D$3),"C1",IF(AND(ISNUMBER(parametros!$C$4),ISNUMBER(parametros!$D$4),B2057&gt;=parametros!$C$4,B2057&lt;=parametros!$D$4),"C2",IF(AND(ISNUMBER(parametros!$C$5),ISNUMBER(parametros!$D$5),B2057&gt;=parametros!$C$5,B2057&lt;=parametros!$D$5),"C3",IF(AND(ISNUMBER(parametros!$C$6),ISNUMBER(parametros!$D$6),B2057&gt;=parametros!$C$6,B2057&lt;=parametros!$D$6),"C4","Fora dos ciclos")))))))</f>
        <v/>
      </c>
      <c r="D2057" s="100"/>
      <c r="E2057" s="78" t="str">
        <f>IF(C2057="","",IFERROR(VLOOKUP(C2057,parametros!$A$11:$E$15,5,0),""))</f>
        <v/>
      </c>
      <c r="F2057" s="79" t="str">
        <f t="shared" si="162"/>
        <v/>
      </c>
      <c r="G2057" s="101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8"/>
      <c r="U2057" s="218" t="str">
        <f t="shared" si="166"/>
        <v/>
      </c>
      <c r="V2057" s="216" t="s">
        <v>47</v>
      </c>
      <c r="W2057" s="102" t="s">
        <v>167</v>
      </c>
      <c r="X2057" s="102" t="s">
        <v>168</v>
      </c>
      <c r="Y2057" s="103" t="s">
        <v>169</v>
      </c>
      <c r="Z2057" s="103" t="s">
        <v>170</v>
      </c>
      <c r="AA2057" s="103" t="s">
        <v>47</v>
      </c>
      <c r="AB2057" s="103" t="s">
        <v>171</v>
      </c>
      <c r="AC2057" s="104" t="s">
        <v>172</v>
      </c>
    </row>
    <row r="2058" spans="1:29" ht="25.5" customHeight="1" x14ac:dyDescent="0.35">
      <c r="A2058" s="188"/>
      <c r="B2058" s="190"/>
      <c r="C2058" s="99" t="str">
        <f>IF(B2058="","",IF(NOT(ISNUMBER(B2058)),"DATA_PC invalida",IF(AND(ISNUMBER(parametros!$C$2),ISNUMBER(parametros!$D$2),B2058&gt;=parametros!$C$2,B2058&lt;=parametros!$D$2),"C0",IF(AND(ISNUMBER(parametros!$C$3),ISNUMBER(parametros!$D$3),B2058&gt;=parametros!$C$3,B2058&lt;=parametros!$D$3),"C1",IF(AND(ISNUMBER(parametros!$C$4),ISNUMBER(parametros!$D$4),B2058&gt;=parametros!$C$4,B2058&lt;=parametros!$D$4),"C2",IF(AND(ISNUMBER(parametros!$C$5),ISNUMBER(parametros!$D$5),B2058&gt;=parametros!$C$5,B2058&lt;=parametros!$D$5),"C3",IF(AND(ISNUMBER(parametros!$C$6),ISNUMBER(parametros!$D$6),B2058&gt;=parametros!$C$6,B2058&lt;=parametros!$D$6),"C4","Fora dos ciclos")))))))</f>
        <v/>
      </c>
      <c r="D2058" s="100"/>
      <c r="E2058" s="78" t="str">
        <f>IF(C2058="","",IFERROR(VLOOKUP(C2058,parametros!$A$11:$E$15,5,0),""))</f>
        <v/>
      </c>
      <c r="F2058" s="79" t="str">
        <f t="shared" si="162"/>
        <v/>
      </c>
      <c r="G2058" s="101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8"/>
      <c r="U2058" s="218" t="str">
        <f t="shared" si="166"/>
        <v/>
      </c>
      <c r="V2058" s="216" t="s">
        <v>47</v>
      </c>
      <c r="W2058" s="102" t="s">
        <v>167</v>
      </c>
      <c r="X2058" s="102" t="s">
        <v>168</v>
      </c>
      <c r="Y2058" s="103" t="s">
        <v>169</v>
      </c>
      <c r="Z2058" s="103" t="s">
        <v>170</v>
      </c>
      <c r="AA2058" s="103" t="s">
        <v>47</v>
      </c>
      <c r="AB2058" s="103" t="s">
        <v>171</v>
      </c>
      <c r="AC2058" s="104" t="s">
        <v>172</v>
      </c>
    </row>
    <row r="2059" spans="1:29" ht="25.5" customHeight="1" x14ac:dyDescent="0.35">
      <c r="A2059" s="188"/>
      <c r="B2059" s="190"/>
      <c r="C2059" s="99" t="str">
        <f>IF(B2059="","",IF(NOT(ISNUMBER(B2059)),"DATA_PC invalida",IF(AND(ISNUMBER(parametros!$C$2),ISNUMBER(parametros!$D$2),B2059&gt;=parametros!$C$2,B2059&lt;=parametros!$D$2),"C0",IF(AND(ISNUMBER(parametros!$C$3),ISNUMBER(parametros!$D$3),B2059&gt;=parametros!$C$3,B2059&lt;=parametros!$D$3),"C1",IF(AND(ISNUMBER(parametros!$C$4),ISNUMBER(parametros!$D$4),B2059&gt;=parametros!$C$4,B2059&lt;=parametros!$D$4),"C2",IF(AND(ISNUMBER(parametros!$C$5),ISNUMBER(parametros!$D$5),B2059&gt;=parametros!$C$5,B2059&lt;=parametros!$D$5),"C3",IF(AND(ISNUMBER(parametros!$C$6),ISNUMBER(parametros!$D$6),B2059&gt;=parametros!$C$6,B2059&lt;=parametros!$D$6),"C4","Fora dos ciclos")))))))</f>
        <v/>
      </c>
      <c r="D2059" s="100"/>
      <c r="E2059" s="78" t="str">
        <f>IF(C2059="","",IFERROR(VLOOKUP(C2059,parametros!$A$11:$E$15,5,0),""))</f>
        <v/>
      </c>
      <c r="F2059" s="79" t="str">
        <f t="shared" si="162"/>
        <v/>
      </c>
      <c r="G2059" s="101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8"/>
      <c r="U2059" s="218" t="str">
        <f t="shared" si="166"/>
        <v/>
      </c>
      <c r="V2059" s="216" t="s">
        <v>47</v>
      </c>
      <c r="W2059" s="102" t="s">
        <v>167</v>
      </c>
      <c r="X2059" s="102" t="s">
        <v>168</v>
      </c>
      <c r="Y2059" s="103" t="s">
        <v>169</v>
      </c>
      <c r="Z2059" s="103" t="s">
        <v>170</v>
      </c>
      <c r="AA2059" s="103" t="s">
        <v>47</v>
      </c>
      <c r="AB2059" s="103" t="s">
        <v>171</v>
      </c>
      <c r="AC2059" s="104" t="s">
        <v>172</v>
      </c>
    </row>
    <row r="2060" spans="1:29" ht="25.5" customHeight="1" x14ac:dyDescent="0.35">
      <c r="A2060" s="188"/>
      <c r="B2060" s="190"/>
      <c r="C2060" s="99" t="str">
        <f>IF(B2060="","",IF(NOT(ISNUMBER(B2060)),"DATA_PC invalida",IF(AND(ISNUMBER(parametros!$C$2),ISNUMBER(parametros!$D$2),B2060&gt;=parametros!$C$2,B2060&lt;=parametros!$D$2),"C0",IF(AND(ISNUMBER(parametros!$C$3),ISNUMBER(parametros!$D$3),B2060&gt;=parametros!$C$3,B2060&lt;=parametros!$D$3),"C1",IF(AND(ISNUMBER(parametros!$C$4),ISNUMBER(parametros!$D$4),B2060&gt;=parametros!$C$4,B2060&lt;=parametros!$D$4),"C2",IF(AND(ISNUMBER(parametros!$C$5),ISNUMBER(parametros!$D$5),B2060&gt;=parametros!$C$5,B2060&lt;=parametros!$D$5),"C3",IF(AND(ISNUMBER(parametros!$C$6),ISNUMBER(parametros!$D$6),B2060&gt;=parametros!$C$6,B2060&lt;=parametros!$D$6),"C4","Fora dos ciclos")))))))</f>
        <v/>
      </c>
      <c r="D2060" s="100"/>
      <c r="E2060" s="78" t="str">
        <f>IF(C2060="","",IFERROR(VLOOKUP(C2060,parametros!$A$11:$E$15,5,0),""))</f>
        <v/>
      </c>
      <c r="F2060" s="79" t="str">
        <f t="shared" si="162"/>
        <v/>
      </c>
      <c r="G2060" s="101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8"/>
      <c r="U2060" s="218" t="str">
        <f t="shared" si="166"/>
        <v/>
      </c>
      <c r="V2060" s="216" t="s">
        <v>47</v>
      </c>
      <c r="W2060" s="102" t="s">
        <v>167</v>
      </c>
      <c r="X2060" s="102" t="s">
        <v>168</v>
      </c>
      <c r="Y2060" s="103" t="s">
        <v>169</v>
      </c>
      <c r="Z2060" s="103" t="s">
        <v>170</v>
      </c>
      <c r="AA2060" s="103" t="s">
        <v>47</v>
      </c>
      <c r="AB2060" s="103" t="s">
        <v>171</v>
      </c>
      <c r="AC2060" s="104" t="s">
        <v>172</v>
      </c>
    </row>
    <row r="2061" spans="1:29" ht="25.5" customHeight="1" x14ac:dyDescent="0.35">
      <c r="A2061" s="188"/>
      <c r="B2061" s="190"/>
      <c r="C2061" s="99" t="str">
        <f>IF(B2061="","",IF(NOT(ISNUMBER(B2061)),"DATA_PC invalida",IF(AND(ISNUMBER(parametros!$C$2),ISNUMBER(parametros!$D$2),B2061&gt;=parametros!$C$2,B2061&lt;=parametros!$D$2),"C0",IF(AND(ISNUMBER(parametros!$C$3),ISNUMBER(parametros!$D$3),B2061&gt;=parametros!$C$3,B2061&lt;=parametros!$D$3),"C1",IF(AND(ISNUMBER(parametros!$C$4),ISNUMBER(parametros!$D$4),B2061&gt;=parametros!$C$4,B2061&lt;=parametros!$D$4),"C2",IF(AND(ISNUMBER(parametros!$C$5),ISNUMBER(parametros!$D$5),B2061&gt;=parametros!$C$5,B2061&lt;=parametros!$D$5),"C3",IF(AND(ISNUMBER(parametros!$C$6),ISNUMBER(parametros!$D$6),B2061&gt;=parametros!$C$6,B2061&lt;=parametros!$D$6),"C4","Fora dos ciclos")))))))</f>
        <v/>
      </c>
      <c r="D2061" s="100"/>
      <c r="E2061" s="78" t="str">
        <f>IF(C2061="","",IFERROR(VLOOKUP(C2061,parametros!$A$11:$E$15,5,0),""))</f>
        <v/>
      </c>
      <c r="F2061" s="79" t="str">
        <f t="shared" si="162"/>
        <v/>
      </c>
      <c r="G2061" s="101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8"/>
      <c r="U2061" s="218" t="str">
        <f t="shared" si="166"/>
        <v/>
      </c>
      <c r="V2061" s="216" t="s">
        <v>47</v>
      </c>
      <c r="W2061" s="102" t="s">
        <v>167</v>
      </c>
      <c r="X2061" s="102" t="s">
        <v>168</v>
      </c>
      <c r="Y2061" s="103" t="s">
        <v>169</v>
      </c>
      <c r="Z2061" s="103" t="s">
        <v>170</v>
      </c>
      <c r="AA2061" s="103" t="s">
        <v>47</v>
      </c>
      <c r="AB2061" s="103" t="s">
        <v>171</v>
      </c>
      <c r="AC2061" s="104" t="s">
        <v>172</v>
      </c>
    </row>
    <row r="2062" spans="1:29" ht="25.5" customHeight="1" x14ac:dyDescent="0.35">
      <c r="A2062" s="188"/>
      <c r="B2062" s="190"/>
      <c r="C2062" s="99" t="str">
        <f>IF(B2062="","",IF(NOT(ISNUMBER(B2062)),"DATA_PC invalida",IF(AND(ISNUMBER(parametros!$C$2),ISNUMBER(parametros!$D$2),B2062&gt;=parametros!$C$2,B2062&lt;=parametros!$D$2),"C0",IF(AND(ISNUMBER(parametros!$C$3),ISNUMBER(parametros!$D$3),B2062&gt;=parametros!$C$3,B2062&lt;=parametros!$D$3),"C1",IF(AND(ISNUMBER(parametros!$C$4),ISNUMBER(parametros!$D$4),B2062&gt;=parametros!$C$4,B2062&lt;=parametros!$D$4),"C2",IF(AND(ISNUMBER(parametros!$C$5),ISNUMBER(parametros!$D$5),B2062&gt;=parametros!$C$5,B2062&lt;=parametros!$D$5),"C3",IF(AND(ISNUMBER(parametros!$C$6),ISNUMBER(parametros!$D$6),B2062&gt;=parametros!$C$6,B2062&lt;=parametros!$D$6),"C4","Fora dos ciclos")))))))</f>
        <v/>
      </c>
      <c r="D2062" s="100"/>
      <c r="E2062" s="78" t="str">
        <f>IF(C2062="","",IFERROR(VLOOKUP(C2062,parametros!$A$11:$E$15,5,0),""))</f>
        <v/>
      </c>
      <c r="F2062" s="79" t="str">
        <f t="shared" si="162"/>
        <v/>
      </c>
      <c r="G2062" s="101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8"/>
      <c r="U2062" s="218" t="str">
        <f t="shared" si="166"/>
        <v/>
      </c>
      <c r="V2062" s="216" t="s">
        <v>47</v>
      </c>
      <c r="W2062" s="102" t="s">
        <v>167</v>
      </c>
      <c r="X2062" s="102" t="s">
        <v>168</v>
      </c>
      <c r="Y2062" s="103" t="s">
        <v>169</v>
      </c>
      <c r="Z2062" s="103" t="s">
        <v>170</v>
      </c>
      <c r="AA2062" s="103" t="s">
        <v>47</v>
      </c>
      <c r="AB2062" s="103" t="s">
        <v>171</v>
      </c>
      <c r="AC2062" s="104" t="s">
        <v>172</v>
      </c>
    </row>
    <row r="2063" spans="1:29" ht="25.5" customHeight="1" x14ac:dyDescent="0.35">
      <c r="A2063" s="188"/>
      <c r="B2063" s="190"/>
      <c r="C2063" s="99" t="str">
        <f>IF(B2063="","",IF(NOT(ISNUMBER(B2063)),"DATA_PC invalida",IF(AND(ISNUMBER(parametros!$C$2),ISNUMBER(parametros!$D$2),B2063&gt;=parametros!$C$2,B2063&lt;=parametros!$D$2),"C0",IF(AND(ISNUMBER(parametros!$C$3),ISNUMBER(parametros!$D$3),B2063&gt;=parametros!$C$3,B2063&lt;=parametros!$D$3),"C1",IF(AND(ISNUMBER(parametros!$C$4),ISNUMBER(parametros!$D$4),B2063&gt;=parametros!$C$4,B2063&lt;=parametros!$D$4),"C2",IF(AND(ISNUMBER(parametros!$C$5),ISNUMBER(parametros!$D$5),B2063&gt;=parametros!$C$5,B2063&lt;=parametros!$D$5),"C3",IF(AND(ISNUMBER(parametros!$C$6),ISNUMBER(parametros!$D$6),B2063&gt;=parametros!$C$6,B2063&lt;=parametros!$D$6),"C4","Fora dos ciclos")))))))</f>
        <v/>
      </c>
      <c r="D2063" s="100"/>
      <c r="E2063" s="78" t="str">
        <f>IF(C2063="","",IFERROR(VLOOKUP(C2063,parametros!$A$11:$E$15,5,0),""))</f>
        <v/>
      </c>
      <c r="F2063" s="79" t="str">
        <f t="shared" si="162"/>
        <v/>
      </c>
      <c r="G2063" s="101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8"/>
      <c r="U2063" s="218" t="str">
        <f t="shared" si="166"/>
        <v/>
      </c>
      <c r="V2063" s="216" t="s">
        <v>47</v>
      </c>
      <c r="W2063" s="102" t="s">
        <v>167</v>
      </c>
      <c r="X2063" s="102" t="s">
        <v>168</v>
      </c>
      <c r="Y2063" s="103" t="s">
        <v>169</v>
      </c>
      <c r="Z2063" s="103" t="s">
        <v>170</v>
      </c>
      <c r="AA2063" s="103" t="s">
        <v>47</v>
      </c>
      <c r="AB2063" s="103" t="s">
        <v>171</v>
      </c>
      <c r="AC2063" s="104" t="s">
        <v>172</v>
      </c>
    </row>
    <row r="2064" spans="1:29" ht="25.5" customHeight="1" x14ac:dyDescent="0.35">
      <c r="A2064" s="188"/>
      <c r="B2064" s="190"/>
      <c r="C2064" s="99" t="str">
        <f>IF(B2064="","",IF(NOT(ISNUMBER(B2064)),"DATA_PC invalida",IF(AND(ISNUMBER(parametros!$C$2),ISNUMBER(parametros!$D$2),B2064&gt;=parametros!$C$2,B2064&lt;=parametros!$D$2),"C0",IF(AND(ISNUMBER(parametros!$C$3),ISNUMBER(parametros!$D$3),B2064&gt;=parametros!$C$3,B2064&lt;=parametros!$D$3),"C1",IF(AND(ISNUMBER(parametros!$C$4),ISNUMBER(parametros!$D$4),B2064&gt;=parametros!$C$4,B2064&lt;=parametros!$D$4),"C2",IF(AND(ISNUMBER(parametros!$C$5),ISNUMBER(parametros!$D$5),B2064&gt;=parametros!$C$5,B2064&lt;=parametros!$D$5),"C3",IF(AND(ISNUMBER(parametros!$C$6),ISNUMBER(parametros!$D$6),B2064&gt;=parametros!$C$6,B2064&lt;=parametros!$D$6),"C4","Fora dos ciclos")))))))</f>
        <v/>
      </c>
      <c r="D2064" s="100"/>
      <c r="E2064" s="78" t="str">
        <f>IF(C2064="","",IFERROR(VLOOKUP(C2064,parametros!$A$11:$E$15,5,0),""))</f>
        <v/>
      </c>
      <c r="F2064" s="79" t="str">
        <f t="shared" si="162"/>
        <v/>
      </c>
      <c r="G2064" s="101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8"/>
      <c r="U2064" s="218" t="str">
        <f t="shared" si="166"/>
        <v/>
      </c>
      <c r="V2064" s="216" t="s">
        <v>47</v>
      </c>
      <c r="W2064" s="102" t="s">
        <v>167</v>
      </c>
      <c r="X2064" s="102" t="s">
        <v>168</v>
      </c>
      <c r="Y2064" s="103" t="s">
        <v>169</v>
      </c>
      <c r="Z2064" s="103" t="s">
        <v>170</v>
      </c>
      <c r="AA2064" s="103" t="s">
        <v>47</v>
      </c>
      <c r="AB2064" s="103" t="s">
        <v>171</v>
      </c>
      <c r="AC2064" s="104" t="s">
        <v>172</v>
      </c>
    </row>
    <row r="2065" spans="1:29" ht="25.5" customHeight="1" x14ac:dyDescent="0.35">
      <c r="A2065" s="188"/>
      <c r="B2065" s="190"/>
      <c r="C2065" s="99" t="str">
        <f>IF(B2065="","",IF(NOT(ISNUMBER(B2065)),"DATA_PC invalida",IF(AND(ISNUMBER(parametros!$C$2),ISNUMBER(parametros!$D$2),B2065&gt;=parametros!$C$2,B2065&lt;=parametros!$D$2),"C0",IF(AND(ISNUMBER(parametros!$C$3),ISNUMBER(parametros!$D$3),B2065&gt;=parametros!$C$3,B2065&lt;=parametros!$D$3),"C1",IF(AND(ISNUMBER(parametros!$C$4),ISNUMBER(parametros!$D$4),B2065&gt;=parametros!$C$4,B2065&lt;=parametros!$D$4),"C2",IF(AND(ISNUMBER(parametros!$C$5),ISNUMBER(parametros!$D$5),B2065&gt;=parametros!$C$5,B2065&lt;=parametros!$D$5),"C3",IF(AND(ISNUMBER(parametros!$C$6),ISNUMBER(parametros!$D$6),B2065&gt;=parametros!$C$6,B2065&lt;=parametros!$D$6),"C4","Fora dos ciclos")))))))</f>
        <v/>
      </c>
      <c r="D2065" s="100"/>
      <c r="E2065" s="78" t="str">
        <f>IF(C2065="","",IFERROR(VLOOKUP(C2065,parametros!$A$11:$E$15,5,0),""))</f>
        <v/>
      </c>
      <c r="F2065" s="79" t="str">
        <f t="shared" si="162"/>
        <v/>
      </c>
      <c r="G2065" s="101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8"/>
      <c r="U2065" s="218" t="str">
        <f t="shared" si="166"/>
        <v/>
      </c>
      <c r="V2065" s="216" t="s">
        <v>47</v>
      </c>
      <c r="W2065" s="102" t="s">
        <v>167</v>
      </c>
      <c r="X2065" s="102" t="s">
        <v>168</v>
      </c>
      <c r="Y2065" s="103" t="s">
        <v>169</v>
      </c>
      <c r="Z2065" s="103" t="s">
        <v>170</v>
      </c>
      <c r="AA2065" s="103" t="s">
        <v>47</v>
      </c>
      <c r="AB2065" s="103" t="s">
        <v>171</v>
      </c>
      <c r="AC2065" s="104" t="s">
        <v>172</v>
      </c>
    </row>
    <row r="2066" spans="1:29" ht="25.5" customHeight="1" x14ac:dyDescent="0.35">
      <c r="A2066" s="188"/>
      <c r="B2066" s="190"/>
      <c r="C2066" s="99" t="str">
        <f>IF(B2066="","",IF(NOT(ISNUMBER(B2066)),"DATA_PC invalida",IF(AND(ISNUMBER(parametros!$C$2),ISNUMBER(parametros!$D$2),B2066&gt;=parametros!$C$2,B2066&lt;=parametros!$D$2),"C0",IF(AND(ISNUMBER(parametros!$C$3),ISNUMBER(parametros!$D$3),B2066&gt;=parametros!$C$3,B2066&lt;=parametros!$D$3),"C1",IF(AND(ISNUMBER(parametros!$C$4),ISNUMBER(parametros!$D$4),B2066&gt;=parametros!$C$4,B2066&lt;=parametros!$D$4),"C2",IF(AND(ISNUMBER(parametros!$C$5),ISNUMBER(parametros!$D$5),B2066&gt;=parametros!$C$5,B2066&lt;=parametros!$D$5),"C3",IF(AND(ISNUMBER(parametros!$C$6),ISNUMBER(parametros!$D$6),B2066&gt;=parametros!$C$6,B2066&lt;=parametros!$D$6),"C4","Fora dos ciclos")))))))</f>
        <v/>
      </c>
      <c r="D2066" s="100"/>
      <c r="E2066" s="78" t="str">
        <f>IF(C2066="","",IFERROR(VLOOKUP(C2066,parametros!$A$11:$E$15,5,0),""))</f>
        <v/>
      </c>
      <c r="F2066" s="79" t="str">
        <f t="shared" si="162"/>
        <v/>
      </c>
      <c r="G2066" s="101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8"/>
      <c r="U2066" s="218" t="str">
        <f t="shared" si="166"/>
        <v/>
      </c>
      <c r="V2066" s="216" t="s">
        <v>47</v>
      </c>
      <c r="W2066" s="102" t="s">
        <v>167</v>
      </c>
      <c r="X2066" s="102" t="s">
        <v>168</v>
      </c>
      <c r="Y2066" s="103" t="s">
        <v>169</v>
      </c>
      <c r="Z2066" s="103" t="s">
        <v>170</v>
      </c>
      <c r="AA2066" s="103" t="s">
        <v>47</v>
      </c>
      <c r="AB2066" s="103" t="s">
        <v>171</v>
      </c>
      <c r="AC2066" s="104" t="s">
        <v>172</v>
      </c>
    </row>
    <row r="2067" spans="1:29" ht="25.5" customHeight="1" x14ac:dyDescent="0.35">
      <c r="A2067" s="188"/>
      <c r="B2067" s="190"/>
      <c r="C2067" s="99" t="str">
        <f>IF(B2067="","",IF(NOT(ISNUMBER(B2067)),"DATA_PC invalida",IF(AND(ISNUMBER(parametros!$C$2),ISNUMBER(parametros!$D$2),B2067&gt;=parametros!$C$2,B2067&lt;=parametros!$D$2),"C0",IF(AND(ISNUMBER(parametros!$C$3),ISNUMBER(parametros!$D$3),B2067&gt;=parametros!$C$3,B2067&lt;=parametros!$D$3),"C1",IF(AND(ISNUMBER(parametros!$C$4),ISNUMBER(parametros!$D$4),B2067&gt;=parametros!$C$4,B2067&lt;=parametros!$D$4),"C2",IF(AND(ISNUMBER(parametros!$C$5),ISNUMBER(parametros!$D$5),B2067&gt;=parametros!$C$5,B2067&lt;=parametros!$D$5),"C3",IF(AND(ISNUMBER(parametros!$C$6),ISNUMBER(parametros!$D$6),B2067&gt;=parametros!$C$6,B2067&lt;=parametros!$D$6),"C4","Fora dos ciclos")))))))</f>
        <v/>
      </c>
      <c r="D2067" s="100"/>
      <c r="E2067" s="78" t="str">
        <f>IF(C2067="","",IFERROR(VLOOKUP(C2067,parametros!$A$11:$E$15,5,0),""))</f>
        <v/>
      </c>
      <c r="F2067" s="79" t="str">
        <f t="shared" si="162"/>
        <v/>
      </c>
      <c r="G2067" s="101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8"/>
      <c r="U2067" s="218" t="str">
        <f t="shared" si="166"/>
        <v/>
      </c>
      <c r="V2067" s="216" t="s">
        <v>47</v>
      </c>
      <c r="W2067" s="102" t="s">
        <v>167</v>
      </c>
      <c r="X2067" s="102" t="s">
        <v>168</v>
      </c>
      <c r="Y2067" s="103" t="s">
        <v>169</v>
      </c>
      <c r="Z2067" s="103" t="s">
        <v>170</v>
      </c>
      <c r="AA2067" s="103" t="s">
        <v>47</v>
      </c>
      <c r="AB2067" s="103" t="s">
        <v>171</v>
      </c>
      <c r="AC2067" s="104" t="s">
        <v>172</v>
      </c>
    </row>
    <row r="2068" spans="1:29" ht="25.5" customHeight="1" x14ac:dyDescent="0.35">
      <c r="A2068" s="188"/>
      <c r="B2068" s="190"/>
      <c r="C2068" s="99" t="str">
        <f>IF(B2068="","",IF(NOT(ISNUMBER(B2068)),"DATA_PC invalida",IF(AND(ISNUMBER(parametros!$C$2),ISNUMBER(parametros!$D$2),B2068&gt;=parametros!$C$2,B2068&lt;=parametros!$D$2),"C0",IF(AND(ISNUMBER(parametros!$C$3),ISNUMBER(parametros!$D$3),B2068&gt;=parametros!$C$3,B2068&lt;=parametros!$D$3),"C1",IF(AND(ISNUMBER(parametros!$C$4),ISNUMBER(parametros!$D$4),B2068&gt;=parametros!$C$4,B2068&lt;=parametros!$D$4),"C2",IF(AND(ISNUMBER(parametros!$C$5),ISNUMBER(parametros!$D$5),B2068&gt;=parametros!$C$5,B2068&lt;=parametros!$D$5),"C3",IF(AND(ISNUMBER(parametros!$C$6),ISNUMBER(parametros!$D$6),B2068&gt;=parametros!$C$6,B2068&lt;=parametros!$D$6),"C4","Fora dos ciclos")))))))</f>
        <v/>
      </c>
      <c r="D2068" s="100"/>
      <c r="E2068" s="78" t="str">
        <f>IF(C2068="","",IFERROR(VLOOKUP(C2068,parametros!$A$11:$E$15,5,0),""))</f>
        <v/>
      </c>
      <c r="F2068" s="79" t="str">
        <f t="shared" si="162"/>
        <v/>
      </c>
      <c r="G2068" s="101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8"/>
      <c r="U2068" s="218" t="str">
        <f t="shared" si="166"/>
        <v/>
      </c>
      <c r="V2068" s="216" t="s">
        <v>47</v>
      </c>
      <c r="W2068" s="102" t="s">
        <v>167</v>
      </c>
      <c r="X2068" s="102" t="s">
        <v>168</v>
      </c>
      <c r="Y2068" s="103" t="s">
        <v>169</v>
      </c>
      <c r="Z2068" s="103" t="s">
        <v>170</v>
      </c>
      <c r="AA2068" s="103" t="s">
        <v>47</v>
      </c>
      <c r="AB2068" s="103" t="s">
        <v>171</v>
      </c>
      <c r="AC2068" s="104" t="s">
        <v>172</v>
      </c>
    </row>
    <row r="2069" spans="1:29" ht="25.5" customHeight="1" x14ac:dyDescent="0.35">
      <c r="A2069" s="188"/>
      <c r="B2069" s="190"/>
      <c r="C2069" s="99" t="str">
        <f>IF(B2069="","",IF(NOT(ISNUMBER(B2069)),"DATA_PC invalida",IF(AND(ISNUMBER(parametros!$C$2),ISNUMBER(parametros!$D$2),B2069&gt;=parametros!$C$2,B2069&lt;=parametros!$D$2),"C0",IF(AND(ISNUMBER(parametros!$C$3),ISNUMBER(parametros!$D$3),B2069&gt;=parametros!$C$3,B2069&lt;=parametros!$D$3),"C1",IF(AND(ISNUMBER(parametros!$C$4),ISNUMBER(parametros!$D$4),B2069&gt;=parametros!$C$4,B2069&lt;=parametros!$D$4),"C2",IF(AND(ISNUMBER(parametros!$C$5),ISNUMBER(parametros!$D$5),B2069&gt;=parametros!$C$5,B2069&lt;=parametros!$D$5),"C3",IF(AND(ISNUMBER(parametros!$C$6),ISNUMBER(parametros!$D$6),B2069&gt;=parametros!$C$6,B2069&lt;=parametros!$D$6),"C4","Fora dos ciclos")))))))</f>
        <v/>
      </c>
      <c r="D2069" s="100"/>
      <c r="E2069" s="78" t="str">
        <f>IF(C2069="","",IFERROR(VLOOKUP(C2069,parametros!$A$11:$E$15,5,0),""))</f>
        <v/>
      </c>
      <c r="F2069" s="79" t="str">
        <f t="shared" si="162"/>
        <v/>
      </c>
      <c r="G2069" s="101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8"/>
      <c r="U2069" s="218" t="str">
        <f t="shared" si="166"/>
        <v/>
      </c>
      <c r="V2069" s="216" t="s">
        <v>47</v>
      </c>
      <c r="W2069" s="102" t="s">
        <v>167</v>
      </c>
      <c r="X2069" s="102" t="s">
        <v>168</v>
      </c>
      <c r="Y2069" s="103" t="s">
        <v>169</v>
      </c>
      <c r="Z2069" s="103" t="s">
        <v>170</v>
      </c>
      <c r="AA2069" s="103" t="s">
        <v>47</v>
      </c>
      <c r="AB2069" s="103" t="s">
        <v>171</v>
      </c>
      <c r="AC2069" s="104" t="s">
        <v>172</v>
      </c>
    </row>
    <row r="2070" spans="1:29" ht="25.5" customHeight="1" x14ac:dyDescent="0.35">
      <c r="A2070" s="188"/>
      <c r="B2070" s="190"/>
      <c r="C2070" s="99" t="str">
        <f>IF(B2070="","",IF(NOT(ISNUMBER(B2070)),"DATA_PC invalida",IF(AND(ISNUMBER(parametros!$C$2),ISNUMBER(parametros!$D$2),B2070&gt;=parametros!$C$2,B2070&lt;=parametros!$D$2),"C0",IF(AND(ISNUMBER(parametros!$C$3),ISNUMBER(parametros!$D$3),B2070&gt;=parametros!$C$3,B2070&lt;=parametros!$D$3),"C1",IF(AND(ISNUMBER(parametros!$C$4),ISNUMBER(parametros!$D$4),B2070&gt;=parametros!$C$4,B2070&lt;=parametros!$D$4),"C2",IF(AND(ISNUMBER(parametros!$C$5),ISNUMBER(parametros!$D$5),B2070&gt;=parametros!$C$5,B2070&lt;=parametros!$D$5),"C3",IF(AND(ISNUMBER(parametros!$C$6),ISNUMBER(parametros!$D$6),B2070&gt;=parametros!$C$6,B2070&lt;=parametros!$D$6),"C4","Fora dos ciclos")))))))</f>
        <v/>
      </c>
      <c r="D2070" s="100"/>
      <c r="E2070" s="78" t="str">
        <f>IF(C2070="","",IFERROR(VLOOKUP(C2070,parametros!$A$11:$E$15,5,0),""))</f>
        <v/>
      </c>
      <c r="F2070" s="79" t="str">
        <f t="shared" si="162"/>
        <v/>
      </c>
      <c r="G2070" s="101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8"/>
      <c r="U2070" s="218" t="str">
        <f t="shared" si="166"/>
        <v/>
      </c>
      <c r="V2070" s="216" t="s">
        <v>47</v>
      </c>
      <c r="W2070" s="102" t="s">
        <v>167</v>
      </c>
      <c r="X2070" s="102" t="s">
        <v>168</v>
      </c>
      <c r="Y2070" s="103" t="s">
        <v>169</v>
      </c>
      <c r="Z2070" s="103" t="s">
        <v>170</v>
      </c>
      <c r="AA2070" s="103" t="s">
        <v>47</v>
      </c>
      <c r="AB2070" s="103" t="s">
        <v>171</v>
      </c>
      <c r="AC2070" s="104" t="s">
        <v>172</v>
      </c>
    </row>
    <row r="2071" spans="1:29" ht="25.5" customHeight="1" x14ac:dyDescent="0.35">
      <c r="A2071" s="188"/>
      <c r="B2071" s="190"/>
      <c r="C2071" s="99" t="str">
        <f>IF(B2071="","",IF(NOT(ISNUMBER(B2071)),"DATA_PC invalida",IF(AND(ISNUMBER(parametros!$C$2),ISNUMBER(parametros!$D$2),B2071&gt;=parametros!$C$2,B2071&lt;=parametros!$D$2),"C0",IF(AND(ISNUMBER(parametros!$C$3),ISNUMBER(parametros!$D$3),B2071&gt;=parametros!$C$3,B2071&lt;=parametros!$D$3),"C1",IF(AND(ISNUMBER(parametros!$C$4),ISNUMBER(parametros!$D$4),B2071&gt;=parametros!$C$4,B2071&lt;=parametros!$D$4),"C2",IF(AND(ISNUMBER(parametros!$C$5),ISNUMBER(parametros!$D$5),B2071&gt;=parametros!$C$5,B2071&lt;=parametros!$D$5),"C3",IF(AND(ISNUMBER(parametros!$C$6),ISNUMBER(parametros!$D$6),B2071&gt;=parametros!$C$6,B2071&lt;=parametros!$D$6),"C4","Fora dos ciclos")))))))</f>
        <v/>
      </c>
      <c r="D2071" s="100"/>
      <c r="E2071" s="78" t="str">
        <f>IF(C2071="","",IFERROR(VLOOKUP(C2071,parametros!$A$11:$E$15,5,0),""))</f>
        <v/>
      </c>
      <c r="F2071" s="79" t="str">
        <f t="shared" si="162"/>
        <v/>
      </c>
      <c r="G2071" s="101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8"/>
      <c r="U2071" s="218" t="str">
        <f t="shared" si="166"/>
        <v/>
      </c>
      <c r="V2071" s="216" t="s">
        <v>47</v>
      </c>
      <c r="W2071" s="102" t="s">
        <v>167</v>
      </c>
      <c r="X2071" s="102" t="s">
        <v>168</v>
      </c>
      <c r="Y2071" s="103" t="s">
        <v>169</v>
      </c>
      <c r="Z2071" s="103" t="s">
        <v>170</v>
      </c>
      <c r="AA2071" s="103" t="s">
        <v>47</v>
      </c>
      <c r="AB2071" s="103" t="s">
        <v>171</v>
      </c>
      <c r="AC2071" s="104" t="s">
        <v>172</v>
      </c>
    </row>
    <row r="2072" spans="1:29" ht="25.5" customHeight="1" x14ac:dyDescent="0.35">
      <c r="A2072" s="188"/>
      <c r="B2072" s="190"/>
      <c r="C2072" s="99" t="str">
        <f>IF(B2072="","",IF(NOT(ISNUMBER(B2072)),"DATA_PC invalida",IF(AND(ISNUMBER(parametros!$C$2),ISNUMBER(parametros!$D$2),B2072&gt;=parametros!$C$2,B2072&lt;=parametros!$D$2),"C0",IF(AND(ISNUMBER(parametros!$C$3),ISNUMBER(parametros!$D$3),B2072&gt;=parametros!$C$3,B2072&lt;=parametros!$D$3),"C1",IF(AND(ISNUMBER(parametros!$C$4),ISNUMBER(parametros!$D$4),B2072&gt;=parametros!$C$4,B2072&lt;=parametros!$D$4),"C2",IF(AND(ISNUMBER(parametros!$C$5),ISNUMBER(parametros!$D$5),B2072&gt;=parametros!$C$5,B2072&lt;=parametros!$D$5),"C3",IF(AND(ISNUMBER(parametros!$C$6),ISNUMBER(parametros!$D$6),B2072&gt;=parametros!$C$6,B2072&lt;=parametros!$D$6),"C4","Fora dos ciclos")))))))</f>
        <v/>
      </c>
      <c r="D2072" s="100"/>
      <c r="E2072" s="78" t="str">
        <f>IF(C2072="","",IFERROR(VLOOKUP(C2072,parametros!$A$11:$E$15,5,0),""))</f>
        <v/>
      </c>
      <c r="F2072" s="79" t="str">
        <f t="shared" si="162"/>
        <v/>
      </c>
      <c r="G2072" s="101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8"/>
      <c r="U2072" s="218" t="str">
        <f t="shared" si="166"/>
        <v/>
      </c>
      <c r="V2072" s="216" t="s">
        <v>47</v>
      </c>
      <c r="W2072" s="102" t="s">
        <v>167</v>
      </c>
      <c r="X2072" s="102" t="s">
        <v>168</v>
      </c>
      <c r="Y2072" s="103" t="s">
        <v>169</v>
      </c>
      <c r="Z2072" s="103" t="s">
        <v>170</v>
      </c>
      <c r="AA2072" s="103" t="s">
        <v>47</v>
      </c>
      <c r="AB2072" s="103" t="s">
        <v>171</v>
      </c>
      <c r="AC2072" s="104" t="s">
        <v>172</v>
      </c>
    </row>
    <row r="2073" spans="1:29" ht="25.5" customHeight="1" x14ac:dyDescent="0.35">
      <c r="A2073" s="188"/>
      <c r="B2073" s="190"/>
      <c r="C2073" s="99" t="str">
        <f>IF(B2073="","",IF(NOT(ISNUMBER(B2073)),"DATA_PC invalida",IF(AND(ISNUMBER(parametros!$C$2),ISNUMBER(parametros!$D$2),B2073&gt;=parametros!$C$2,B2073&lt;=parametros!$D$2),"C0",IF(AND(ISNUMBER(parametros!$C$3),ISNUMBER(parametros!$D$3),B2073&gt;=parametros!$C$3,B2073&lt;=parametros!$D$3),"C1",IF(AND(ISNUMBER(parametros!$C$4),ISNUMBER(parametros!$D$4),B2073&gt;=parametros!$C$4,B2073&lt;=parametros!$D$4),"C2",IF(AND(ISNUMBER(parametros!$C$5),ISNUMBER(parametros!$D$5),B2073&gt;=parametros!$C$5,B2073&lt;=parametros!$D$5),"C3",IF(AND(ISNUMBER(parametros!$C$6),ISNUMBER(parametros!$D$6),B2073&gt;=parametros!$C$6,B2073&lt;=parametros!$D$6),"C4","Fora dos ciclos")))))))</f>
        <v/>
      </c>
      <c r="D2073" s="100"/>
      <c r="E2073" s="78" t="str">
        <f>IF(C2073="","",IFERROR(VLOOKUP(C2073,parametros!$A$11:$E$15,5,0),""))</f>
        <v/>
      </c>
      <c r="F2073" s="79" t="str">
        <f t="shared" si="162"/>
        <v/>
      </c>
      <c r="G2073" s="101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8"/>
      <c r="U2073" s="218" t="str">
        <f t="shared" si="166"/>
        <v/>
      </c>
      <c r="V2073" s="216" t="s">
        <v>47</v>
      </c>
      <c r="W2073" s="102" t="s">
        <v>167</v>
      </c>
      <c r="X2073" s="102" t="s">
        <v>168</v>
      </c>
      <c r="Y2073" s="103" t="s">
        <v>169</v>
      </c>
      <c r="Z2073" s="103" t="s">
        <v>170</v>
      </c>
      <c r="AA2073" s="103" t="s">
        <v>47</v>
      </c>
      <c r="AB2073" s="103" t="s">
        <v>171</v>
      </c>
      <c r="AC2073" s="104" t="s">
        <v>172</v>
      </c>
    </row>
    <row r="2074" spans="1:29" ht="25.5" customHeight="1" x14ac:dyDescent="0.35">
      <c r="A2074" s="188"/>
      <c r="B2074" s="190"/>
      <c r="C2074" s="99" t="str">
        <f>IF(B2074="","",IF(NOT(ISNUMBER(B2074)),"DATA_PC invalida",IF(AND(ISNUMBER(parametros!$C$2),ISNUMBER(parametros!$D$2),B2074&gt;=parametros!$C$2,B2074&lt;=parametros!$D$2),"C0",IF(AND(ISNUMBER(parametros!$C$3),ISNUMBER(parametros!$D$3),B2074&gt;=parametros!$C$3,B2074&lt;=parametros!$D$3),"C1",IF(AND(ISNUMBER(parametros!$C$4),ISNUMBER(parametros!$D$4),B2074&gt;=parametros!$C$4,B2074&lt;=parametros!$D$4),"C2",IF(AND(ISNUMBER(parametros!$C$5),ISNUMBER(parametros!$D$5),B2074&gt;=parametros!$C$5,B2074&lt;=parametros!$D$5),"C3",IF(AND(ISNUMBER(parametros!$C$6),ISNUMBER(parametros!$D$6),B2074&gt;=parametros!$C$6,B2074&lt;=parametros!$D$6),"C4","Fora dos ciclos")))))))</f>
        <v/>
      </c>
      <c r="D2074" s="100"/>
      <c r="E2074" s="78" t="str">
        <f>IF(C2074="","",IFERROR(VLOOKUP(C2074,parametros!$A$11:$E$15,5,0),""))</f>
        <v/>
      </c>
      <c r="F2074" s="79" t="str">
        <f t="shared" si="162"/>
        <v/>
      </c>
      <c r="G2074" s="101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8"/>
      <c r="U2074" s="218" t="str">
        <f t="shared" si="166"/>
        <v/>
      </c>
      <c r="V2074" s="216" t="s">
        <v>47</v>
      </c>
      <c r="W2074" s="102" t="s">
        <v>167</v>
      </c>
      <c r="X2074" s="102" t="s">
        <v>168</v>
      </c>
      <c r="Y2074" s="103" t="s">
        <v>169</v>
      </c>
      <c r="Z2074" s="103" t="s">
        <v>170</v>
      </c>
      <c r="AA2074" s="103" t="s">
        <v>47</v>
      </c>
      <c r="AB2074" s="103" t="s">
        <v>171</v>
      </c>
      <c r="AC2074" s="104" t="s">
        <v>172</v>
      </c>
    </row>
    <row r="2075" spans="1:29" ht="25.5" customHeight="1" x14ac:dyDescent="0.35">
      <c r="A2075" s="188"/>
      <c r="B2075" s="190"/>
      <c r="C2075" s="99" t="str">
        <f>IF(B2075="","",IF(NOT(ISNUMBER(B2075)),"DATA_PC invalida",IF(AND(ISNUMBER(parametros!$C$2),ISNUMBER(parametros!$D$2),B2075&gt;=parametros!$C$2,B2075&lt;=parametros!$D$2),"C0",IF(AND(ISNUMBER(parametros!$C$3),ISNUMBER(parametros!$D$3),B2075&gt;=parametros!$C$3,B2075&lt;=parametros!$D$3),"C1",IF(AND(ISNUMBER(parametros!$C$4),ISNUMBER(parametros!$D$4),B2075&gt;=parametros!$C$4,B2075&lt;=parametros!$D$4),"C2",IF(AND(ISNUMBER(parametros!$C$5),ISNUMBER(parametros!$D$5),B2075&gt;=parametros!$C$5,B2075&lt;=parametros!$D$5),"C3",IF(AND(ISNUMBER(parametros!$C$6),ISNUMBER(parametros!$D$6),B2075&gt;=parametros!$C$6,B2075&lt;=parametros!$D$6),"C4","Fora dos ciclos")))))))</f>
        <v/>
      </c>
      <c r="D2075" s="100"/>
      <c r="E2075" s="78" t="str">
        <f>IF(C2075="","",IFERROR(VLOOKUP(C2075,parametros!$A$11:$E$15,5,0),""))</f>
        <v/>
      </c>
      <c r="F2075" s="79" t="str">
        <f t="shared" si="162"/>
        <v/>
      </c>
      <c r="G2075" s="101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8"/>
      <c r="U2075" s="218" t="str">
        <f t="shared" si="166"/>
        <v/>
      </c>
      <c r="V2075" s="216" t="s">
        <v>47</v>
      </c>
      <c r="W2075" s="102" t="s">
        <v>167</v>
      </c>
      <c r="X2075" s="102" t="s">
        <v>168</v>
      </c>
      <c r="Y2075" s="103" t="s">
        <v>169</v>
      </c>
      <c r="Z2075" s="103" t="s">
        <v>170</v>
      </c>
      <c r="AA2075" s="103" t="s">
        <v>47</v>
      </c>
      <c r="AB2075" s="103" t="s">
        <v>171</v>
      </c>
      <c r="AC2075" s="104" t="s">
        <v>172</v>
      </c>
    </row>
    <row r="2076" spans="1:29" ht="25.5" customHeight="1" x14ac:dyDescent="0.35">
      <c r="A2076" s="188"/>
      <c r="B2076" s="190"/>
      <c r="C2076" s="99" t="str">
        <f>IF(B2076="","",IF(NOT(ISNUMBER(B2076)),"DATA_PC invalida",IF(AND(ISNUMBER(parametros!$C$2),ISNUMBER(parametros!$D$2),B2076&gt;=parametros!$C$2,B2076&lt;=parametros!$D$2),"C0",IF(AND(ISNUMBER(parametros!$C$3),ISNUMBER(parametros!$D$3),B2076&gt;=parametros!$C$3,B2076&lt;=parametros!$D$3),"C1",IF(AND(ISNUMBER(parametros!$C$4),ISNUMBER(parametros!$D$4),B2076&gt;=parametros!$C$4,B2076&lt;=parametros!$D$4),"C2",IF(AND(ISNUMBER(parametros!$C$5),ISNUMBER(parametros!$D$5),B2076&gt;=parametros!$C$5,B2076&lt;=parametros!$D$5),"C3",IF(AND(ISNUMBER(parametros!$C$6),ISNUMBER(parametros!$D$6),B2076&gt;=parametros!$C$6,B2076&lt;=parametros!$D$6),"C4","Fora dos ciclos")))))))</f>
        <v/>
      </c>
      <c r="D2076" s="100"/>
      <c r="E2076" s="78" t="str">
        <f>IF(C2076="","",IFERROR(VLOOKUP(C2076,parametros!$A$11:$E$15,5,0),""))</f>
        <v/>
      </c>
      <c r="F2076" s="79" t="str">
        <f t="shared" si="162"/>
        <v/>
      </c>
      <c r="G2076" s="101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8"/>
      <c r="U2076" s="218" t="str">
        <f t="shared" si="166"/>
        <v/>
      </c>
      <c r="V2076" s="216" t="s">
        <v>47</v>
      </c>
      <c r="W2076" s="102" t="s">
        <v>167</v>
      </c>
      <c r="X2076" s="102" t="s">
        <v>168</v>
      </c>
      <c r="Y2076" s="103" t="s">
        <v>169</v>
      </c>
      <c r="Z2076" s="103" t="s">
        <v>170</v>
      </c>
      <c r="AA2076" s="103" t="s">
        <v>47</v>
      </c>
      <c r="AB2076" s="103" t="s">
        <v>171</v>
      </c>
      <c r="AC2076" s="104" t="s">
        <v>172</v>
      </c>
    </row>
    <row r="2077" spans="1:29" ht="25.5" customHeight="1" x14ac:dyDescent="0.35">
      <c r="A2077" s="188"/>
      <c r="B2077" s="190"/>
      <c r="C2077" s="99" t="str">
        <f>IF(B2077="","",IF(NOT(ISNUMBER(B2077)),"DATA_PC invalida",IF(AND(ISNUMBER(parametros!$C$2),ISNUMBER(parametros!$D$2),B2077&gt;=parametros!$C$2,B2077&lt;=parametros!$D$2),"C0",IF(AND(ISNUMBER(parametros!$C$3),ISNUMBER(parametros!$D$3),B2077&gt;=parametros!$C$3,B2077&lt;=parametros!$D$3),"C1",IF(AND(ISNUMBER(parametros!$C$4),ISNUMBER(parametros!$D$4),B2077&gt;=parametros!$C$4,B2077&lt;=parametros!$D$4),"C2",IF(AND(ISNUMBER(parametros!$C$5),ISNUMBER(parametros!$D$5),B2077&gt;=parametros!$C$5,B2077&lt;=parametros!$D$5),"C3",IF(AND(ISNUMBER(parametros!$C$6),ISNUMBER(parametros!$D$6),B2077&gt;=parametros!$C$6,B2077&lt;=parametros!$D$6),"C4","Fora dos ciclos")))))))</f>
        <v/>
      </c>
      <c r="D2077" s="100"/>
      <c r="E2077" s="78" t="str">
        <f>IF(C2077="","",IFERROR(VLOOKUP(C2077,parametros!$A$11:$E$15,5,0),""))</f>
        <v/>
      </c>
      <c r="F2077" s="79" t="str">
        <f t="shared" si="162"/>
        <v/>
      </c>
      <c r="G2077" s="101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8"/>
      <c r="U2077" s="218" t="str">
        <f t="shared" si="166"/>
        <v/>
      </c>
      <c r="V2077" s="216" t="s">
        <v>47</v>
      </c>
      <c r="W2077" s="102" t="s">
        <v>167</v>
      </c>
      <c r="X2077" s="102" t="s">
        <v>168</v>
      </c>
      <c r="Y2077" s="103" t="s">
        <v>169</v>
      </c>
      <c r="Z2077" s="103" t="s">
        <v>170</v>
      </c>
      <c r="AA2077" s="103" t="s">
        <v>47</v>
      </c>
      <c r="AB2077" s="103" t="s">
        <v>171</v>
      </c>
      <c r="AC2077" s="104" t="s">
        <v>172</v>
      </c>
    </row>
    <row r="2078" spans="1:29" ht="25.5" customHeight="1" x14ac:dyDescent="0.35">
      <c r="A2078" s="188"/>
      <c r="B2078" s="190"/>
      <c r="C2078" s="99" t="str">
        <f>IF(B2078="","",IF(NOT(ISNUMBER(B2078)),"DATA_PC invalida",IF(AND(ISNUMBER(parametros!$C$2),ISNUMBER(parametros!$D$2),B2078&gt;=parametros!$C$2,B2078&lt;=parametros!$D$2),"C0",IF(AND(ISNUMBER(parametros!$C$3),ISNUMBER(parametros!$D$3),B2078&gt;=parametros!$C$3,B2078&lt;=parametros!$D$3),"C1",IF(AND(ISNUMBER(parametros!$C$4),ISNUMBER(parametros!$D$4),B2078&gt;=parametros!$C$4,B2078&lt;=parametros!$D$4),"C2",IF(AND(ISNUMBER(parametros!$C$5),ISNUMBER(parametros!$D$5),B2078&gt;=parametros!$C$5,B2078&lt;=parametros!$D$5),"C3",IF(AND(ISNUMBER(parametros!$C$6),ISNUMBER(parametros!$D$6),B2078&gt;=parametros!$C$6,B2078&lt;=parametros!$D$6),"C4","Fora dos ciclos")))))))</f>
        <v/>
      </c>
      <c r="D2078" s="100"/>
      <c r="E2078" s="78" t="str">
        <f>IF(C2078="","",IFERROR(VLOOKUP(C2078,parametros!$A$11:$E$15,5,0),""))</f>
        <v/>
      </c>
      <c r="F2078" s="79" t="str">
        <f t="shared" si="162"/>
        <v/>
      </c>
      <c r="G2078" s="101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8"/>
      <c r="U2078" s="218" t="str">
        <f t="shared" si="166"/>
        <v/>
      </c>
      <c r="V2078" s="216" t="s">
        <v>47</v>
      </c>
      <c r="W2078" s="102" t="s">
        <v>167</v>
      </c>
      <c r="X2078" s="102" t="s">
        <v>168</v>
      </c>
      <c r="Y2078" s="103" t="s">
        <v>169</v>
      </c>
      <c r="Z2078" s="103" t="s">
        <v>170</v>
      </c>
      <c r="AA2078" s="103" t="s">
        <v>47</v>
      </c>
      <c r="AB2078" s="103" t="s">
        <v>171</v>
      </c>
      <c r="AC2078" s="104" t="s">
        <v>172</v>
      </c>
    </row>
    <row r="2079" spans="1:29" ht="25.5" customHeight="1" x14ac:dyDescent="0.35">
      <c r="A2079" s="188"/>
      <c r="B2079" s="190"/>
      <c r="C2079" s="99" t="str">
        <f>IF(B2079="","",IF(NOT(ISNUMBER(B2079)),"DATA_PC invalida",IF(AND(ISNUMBER(parametros!$C$2),ISNUMBER(parametros!$D$2),B2079&gt;=parametros!$C$2,B2079&lt;=parametros!$D$2),"C0",IF(AND(ISNUMBER(parametros!$C$3),ISNUMBER(parametros!$D$3),B2079&gt;=parametros!$C$3,B2079&lt;=parametros!$D$3),"C1",IF(AND(ISNUMBER(parametros!$C$4),ISNUMBER(parametros!$D$4),B2079&gt;=parametros!$C$4,B2079&lt;=parametros!$D$4),"C2",IF(AND(ISNUMBER(parametros!$C$5),ISNUMBER(parametros!$D$5),B2079&gt;=parametros!$C$5,B2079&lt;=parametros!$D$5),"C3",IF(AND(ISNUMBER(parametros!$C$6),ISNUMBER(parametros!$D$6),B2079&gt;=parametros!$C$6,B2079&lt;=parametros!$D$6),"C4","Fora dos ciclos")))))))</f>
        <v/>
      </c>
      <c r="D2079" s="100"/>
      <c r="E2079" s="78" t="str">
        <f>IF(C2079="","",IFERROR(VLOOKUP(C2079,parametros!$A$11:$E$15,5,0),""))</f>
        <v/>
      </c>
      <c r="F2079" s="79" t="str">
        <f t="shared" si="162"/>
        <v/>
      </c>
      <c r="G2079" s="101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8"/>
      <c r="U2079" s="218" t="str">
        <f t="shared" si="166"/>
        <v/>
      </c>
      <c r="V2079" s="216" t="s">
        <v>47</v>
      </c>
      <c r="W2079" s="102" t="s">
        <v>167</v>
      </c>
      <c r="X2079" s="102" t="s">
        <v>168</v>
      </c>
      <c r="Y2079" s="103" t="s">
        <v>169</v>
      </c>
      <c r="Z2079" s="103" t="s">
        <v>170</v>
      </c>
      <c r="AA2079" s="103" t="s">
        <v>47</v>
      </c>
      <c r="AB2079" s="103" t="s">
        <v>171</v>
      </c>
      <c r="AC2079" s="104" t="s">
        <v>172</v>
      </c>
    </row>
    <row r="2080" spans="1:29" ht="25.5" customHeight="1" x14ac:dyDescent="0.35">
      <c r="A2080" s="188"/>
      <c r="B2080" s="190"/>
      <c r="C2080" s="99" t="str">
        <f>IF(B2080="","",IF(NOT(ISNUMBER(B2080)),"DATA_PC invalida",IF(AND(ISNUMBER(parametros!$C$2),ISNUMBER(parametros!$D$2),B2080&gt;=parametros!$C$2,B2080&lt;=parametros!$D$2),"C0",IF(AND(ISNUMBER(parametros!$C$3),ISNUMBER(parametros!$D$3),B2080&gt;=parametros!$C$3,B2080&lt;=parametros!$D$3),"C1",IF(AND(ISNUMBER(parametros!$C$4),ISNUMBER(parametros!$D$4),B2080&gt;=parametros!$C$4,B2080&lt;=parametros!$D$4),"C2",IF(AND(ISNUMBER(parametros!$C$5),ISNUMBER(parametros!$D$5),B2080&gt;=parametros!$C$5,B2080&lt;=parametros!$D$5),"C3",IF(AND(ISNUMBER(parametros!$C$6),ISNUMBER(parametros!$D$6),B2080&gt;=parametros!$C$6,B2080&lt;=parametros!$D$6),"C4","Fora dos ciclos")))))))</f>
        <v/>
      </c>
      <c r="D2080" s="100"/>
      <c r="E2080" s="78" t="str">
        <f>IF(C2080="","",IFERROR(VLOOKUP(C2080,parametros!$A$11:$E$15,5,0),""))</f>
        <v/>
      </c>
      <c r="F2080" s="79" t="str">
        <f t="shared" si="162"/>
        <v/>
      </c>
      <c r="G2080" s="101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8"/>
      <c r="U2080" s="218" t="str">
        <f t="shared" si="166"/>
        <v/>
      </c>
      <c r="V2080" s="216" t="s">
        <v>47</v>
      </c>
      <c r="W2080" s="102" t="s">
        <v>167</v>
      </c>
      <c r="X2080" s="102" t="s">
        <v>168</v>
      </c>
      <c r="Y2080" s="103" t="s">
        <v>169</v>
      </c>
      <c r="Z2080" s="103" t="s">
        <v>170</v>
      </c>
      <c r="AA2080" s="103" t="s">
        <v>47</v>
      </c>
      <c r="AB2080" s="103" t="s">
        <v>171</v>
      </c>
      <c r="AC2080" s="104" t="s">
        <v>172</v>
      </c>
    </row>
    <row r="2081" spans="1:29" ht="25.5" customHeight="1" x14ac:dyDescent="0.35">
      <c r="A2081" s="188"/>
      <c r="B2081" s="190"/>
      <c r="C2081" s="99" t="str">
        <f>IF(B2081="","",IF(NOT(ISNUMBER(B2081)),"DATA_PC invalida",IF(AND(ISNUMBER(parametros!$C$2),ISNUMBER(parametros!$D$2),B2081&gt;=parametros!$C$2,B2081&lt;=parametros!$D$2),"C0",IF(AND(ISNUMBER(parametros!$C$3),ISNUMBER(parametros!$D$3),B2081&gt;=parametros!$C$3,B2081&lt;=parametros!$D$3),"C1",IF(AND(ISNUMBER(parametros!$C$4),ISNUMBER(parametros!$D$4),B2081&gt;=parametros!$C$4,B2081&lt;=parametros!$D$4),"C2",IF(AND(ISNUMBER(parametros!$C$5),ISNUMBER(parametros!$D$5),B2081&gt;=parametros!$C$5,B2081&lt;=parametros!$D$5),"C3",IF(AND(ISNUMBER(parametros!$C$6),ISNUMBER(parametros!$D$6),B2081&gt;=parametros!$C$6,B2081&lt;=parametros!$D$6),"C4","Fora dos ciclos")))))))</f>
        <v/>
      </c>
      <c r="D2081" s="100"/>
      <c r="E2081" s="78" t="str">
        <f>IF(C2081="","",IFERROR(VLOOKUP(C2081,parametros!$A$11:$E$15,5,0),""))</f>
        <v/>
      </c>
      <c r="F2081" s="79" t="str">
        <f t="shared" si="162"/>
        <v/>
      </c>
      <c r="G2081" s="101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8"/>
      <c r="U2081" s="218" t="str">
        <f t="shared" si="166"/>
        <v/>
      </c>
      <c r="V2081" s="216" t="s">
        <v>47</v>
      </c>
      <c r="W2081" s="102" t="s">
        <v>167</v>
      </c>
      <c r="X2081" s="102" t="s">
        <v>168</v>
      </c>
      <c r="Y2081" s="103" t="s">
        <v>169</v>
      </c>
      <c r="Z2081" s="103" t="s">
        <v>170</v>
      </c>
      <c r="AA2081" s="103" t="s">
        <v>47</v>
      </c>
      <c r="AB2081" s="103" t="s">
        <v>171</v>
      </c>
      <c r="AC2081" s="104" t="s">
        <v>172</v>
      </c>
    </row>
    <row r="2082" spans="1:29" ht="25.5" customHeight="1" x14ac:dyDescent="0.35">
      <c r="A2082" s="188"/>
      <c r="B2082" s="190"/>
      <c r="C2082" s="99" t="str">
        <f>IF(B2082="","",IF(NOT(ISNUMBER(B2082)),"DATA_PC invalida",IF(AND(ISNUMBER(parametros!$C$2),ISNUMBER(parametros!$D$2),B2082&gt;=parametros!$C$2,B2082&lt;=parametros!$D$2),"C0",IF(AND(ISNUMBER(parametros!$C$3),ISNUMBER(parametros!$D$3),B2082&gt;=parametros!$C$3,B2082&lt;=parametros!$D$3),"C1",IF(AND(ISNUMBER(parametros!$C$4),ISNUMBER(parametros!$D$4),B2082&gt;=parametros!$C$4,B2082&lt;=parametros!$D$4),"C2",IF(AND(ISNUMBER(parametros!$C$5),ISNUMBER(parametros!$D$5),B2082&gt;=parametros!$C$5,B2082&lt;=parametros!$D$5),"C3",IF(AND(ISNUMBER(parametros!$C$6),ISNUMBER(parametros!$D$6),B2082&gt;=parametros!$C$6,B2082&lt;=parametros!$D$6),"C4","Fora dos ciclos")))))))</f>
        <v/>
      </c>
      <c r="D2082" s="100"/>
      <c r="E2082" s="78" t="str">
        <f>IF(C2082="","",IFERROR(VLOOKUP(C2082,parametros!$A$11:$E$15,5,0),""))</f>
        <v/>
      </c>
      <c r="F2082" s="79" t="str">
        <f t="shared" si="162"/>
        <v/>
      </c>
      <c r="G2082" s="101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8"/>
      <c r="U2082" s="218" t="str">
        <f t="shared" si="166"/>
        <v/>
      </c>
      <c r="V2082" s="216" t="s">
        <v>47</v>
      </c>
      <c r="W2082" s="102" t="s">
        <v>167</v>
      </c>
      <c r="X2082" s="102" t="s">
        <v>168</v>
      </c>
      <c r="Y2082" s="103" t="s">
        <v>169</v>
      </c>
      <c r="Z2082" s="103" t="s">
        <v>170</v>
      </c>
      <c r="AA2082" s="103" t="s">
        <v>47</v>
      </c>
      <c r="AB2082" s="103" t="s">
        <v>171</v>
      </c>
      <c r="AC2082" s="104" t="s">
        <v>172</v>
      </c>
    </row>
    <row r="2083" spans="1:29" ht="25.5" customHeight="1" x14ac:dyDescent="0.35">
      <c r="A2083" s="188"/>
      <c r="B2083" s="190"/>
      <c r="C2083" s="99" t="str">
        <f>IF(B2083="","",IF(NOT(ISNUMBER(B2083)),"DATA_PC invalida",IF(AND(ISNUMBER(parametros!$C$2),ISNUMBER(parametros!$D$2),B2083&gt;=parametros!$C$2,B2083&lt;=parametros!$D$2),"C0",IF(AND(ISNUMBER(parametros!$C$3),ISNUMBER(parametros!$D$3),B2083&gt;=parametros!$C$3,B2083&lt;=parametros!$D$3),"C1",IF(AND(ISNUMBER(parametros!$C$4),ISNUMBER(parametros!$D$4),B2083&gt;=parametros!$C$4,B2083&lt;=parametros!$D$4),"C2",IF(AND(ISNUMBER(parametros!$C$5),ISNUMBER(parametros!$D$5),B2083&gt;=parametros!$C$5,B2083&lt;=parametros!$D$5),"C3",IF(AND(ISNUMBER(parametros!$C$6),ISNUMBER(parametros!$D$6),B2083&gt;=parametros!$C$6,B2083&lt;=parametros!$D$6),"C4","Fora dos ciclos")))))))</f>
        <v/>
      </c>
      <c r="D2083" s="100"/>
      <c r="E2083" s="78" t="str">
        <f>IF(C2083="","",IFERROR(VLOOKUP(C2083,parametros!$A$11:$E$15,5,0),""))</f>
        <v/>
      </c>
      <c r="F2083" s="79" t="str">
        <f t="shared" si="162"/>
        <v/>
      </c>
      <c r="G2083" s="101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8"/>
      <c r="U2083" s="218" t="str">
        <f t="shared" si="166"/>
        <v/>
      </c>
      <c r="V2083" s="216" t="s">
        <v>47</v>
      </c>
      <c r="W2083" s="102" t="s">
        <v>167</v>
      </c>
      <c r="X2083" s="102" t="s">
        <v>168</v>
      </c>
      <c r="Y2083" s="103" t="s">
        <v>169</v>
      </c>
      <c r="Z2083" s="103" t="s">
        <v>170</v>
      </c>
      <c r="AA2083" s="103" t="s">
        <v>47</v>
      </c>
      <c r="AB2083" s="103" t="s">
        <v>171</v>
      </c>
      <c r="AC2083" s="104" t="s">
        <v>172</v>
      </c>
    </row>
    <row r="2084" spans="1:29" ht="25.5" customHeight="1" x14ac:dyDescent="0.35">
      <c r="A2084" s="188"/>
      <c r="B2084" s="190"/>
      <c r="C2084" s="99" t="str">
        <f>IF(B2084="","",IF(NOT(ISNUMBER(B2084)),"DATA_PC invalida",IF(AND(ISNUMBER(parametros!$C$2),ISNUMBER(parametros!$D$2),B2084&gt;=parametros!$C$2,B2084&lt;=parametros!$D$2),"C0",IF(AND(ISNUMBER(parametros!$C$3),ISNUMBER(parametros!$D$3),B2084&gt;=parametros!$C$3,B2084&lt;=parametros!$D$3),"C1",IF(AND(ISNUMBER(parametros!$C$4),ISNUMBER(parametros!$D$4),B2084&gt;=parametros!$C$4,B2084&lt;=parametros!$D$4),"C2",IF(AND(ISNUMBER(parametros!$C$5),ISNUMBER(parametros!$D$5),B2084&gt;=parametros!$C$5,B2084&lt;=parametros!$D$5),"C3",IF(AND(ISNUMBER(parametros!$C$6),ISNUMBER(parametros!$D$6),B2084&gt;=parametros!$C$6,B2084&lt;=parametros!$D$6),"C4","Fora dos ciclos")))))))</f>
        <v/>
      </c>
      <c r="D2084" s="100"/>
      <c r="E2084" s="78" t="str">
        <f>IF(C2084="","",IFERROR(VLOOKUP(C2084,parametros!$A$11:$E$15,5,0),""))</f>
        <v/>
      </c>
      <c r="F2084" s="79" t="str">
        <f t="shared" si="162"/>
        <v/>
      </c>
      <c r="G2084" s="101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8"/>
      <c r="U2084" s="218" t="str">
        <f t="shared" si="166"/>
        <v/>
      </c>
      <c r="V2084" s="216" t="s">
        <v>47</v>
      </c>
      <c r="W2084" s="102" t="s">
        <v>167</v>
      </c>
      <c r="X2084" s="102" t="s">
        <v>168</v>
      </c>
      <c r="Y2084" s="103" t="s">
        <v>169</v>
      </c>
      <c r="Z2084" s="103" t="s">
        <v>170</v>
      </c>
      <c r="AA2084" s="103" t="s">
        <v>47</v>
      </c>
      <c r="AB2084" s="103" t="s">
        <v>171</v>
      </c>
      <c r="AC2084" s="104" t="s">
        <v>172</v>
      </c>
    </row>
    <row r="2085" spans="1:29" ht="25.5" customHeight="1" x14ac:dyDescent="0.35">
      <c r="A2085" s="188"/>
      <c r="B2085" s="190"/>
      <c r="C2085" s="99" t="str">
        <f>IF(B2085="","",IF(NOT(ISNUMBER(B2085)),"DATA_PC invalida",IF(AND(ISNUMBER(parametros!$C$2),ISNUMBER(parametros!$D$2),B2085&gt;=parametros!$C$2,B2085&lt;=parametros!$D$2),"C0",IF(AND(ISNUMBER(parametros!$C$3),ISNUMBER(parametros!$D$3),B2085&gt;=parametros!$C$3,B2085&lt;=parametros!$D$3),"C1",IF(AND(ISNUMBER(parametros!$C$4),ISNUMBER(parametros!$D$4),B2085&gt;=parametros!$C$4,B2085&lt;=parametros!$D$4),"C2",IF(AND(ISNUMBER(parametros!$C$5),ISNUMBER(parametros!$D$5),B2085&gt;=parametros!$C$5,B2085&lt;=parametros!$D$5),"C3",IF(AND(ISNUMBER(parametros!$C$6),ISNUMBER(parametros!$D$6),B2085&gt;=parametros!$C$6,B2085&lt;=parametros!$D$6),"C4","Fora dos ciclos")))))))</f>
        <v/>
      </c>
      <c r="D2085" s="100"/>
      <c r="E2085" s="78" t="str">
        <f>IF(C2085="","",IFERROR(VLOOKUP(C2085,parametros!$A$11:$E$15,5,0),""))</f>
        <v/>
      </c>
      <c r="F2085" s="79" t="str">
        <f t="shared" si="162"/>
        <v/>
      </c>
      <c r="G2085" s="101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8"/>
      <c r="U2085" s="218" t="str">
        <f t="shared" si="166"/>
        <v/>
      </c>
      <c r="V2085" s="216" t="s">
        <v>47</v>
      </c>
      <c r="W2085" s="102" t="s">
        <v>167</v>
      </c>
      <c r="X2085" s="102" t="s">
        <v>168</v>
      </c>
      <c r="Y2085" s="103" t="s">
        <v>169</v>
      </c>
      <c r="Z2085" s="103" t="s">
        <v>170</v>
      </c>
      <c r="AA2085" s="103" t="s">
        <v>47</v>
      </c>
      <c r="AB2085" s="103" t="s">
        <v>171</v>
      </c>
      <c r="AC2085" s="104" t="s">
        <v>172</v>
      </c>
    </row>
    <row r="2086" spans="1:29" ht="25.5" customHeight="1" x14ac:dyDescent="0.35">
      <c r="A2086" s="188"/>
      <c r="B2086" s="190"/>
      <c r="C2086" s="99" t="str">
        <f>IF(B2086="","",IF(NOT(ISNUMBER(B2086)),"DATA_PC invalida",IF(AND(ISNUMBER(parametros!$C$2),ISNUMBER(parametros!$D$2),B2086&gt;=parametros!$C$2,B2086&lt;=parametros!$D$2),"C0",IF(AND(ISNUMBER(parametros!$C$3),ISNUMBER(parametros!$D$3),B2086&gt;=parametros!$C$3,B2086&lt;=parametros!$D$3),"C1",IF(AND(ISNUMBER(parametros!$C$4),ISNUMBER(parametros!$D$4),B2086&gt;=parametros!$C$4,B2086&lt;=parametros!$D$4),"C2",IF(AND(ISNUMBER(parametros!$C$5),ISNUMBER(parametros!$D$5),B2086&gt;=parametros!$C$5,B2086&lt;=parametros!$D$5),"C3",IF(AND(ISNUMBER(parametros!$C$6),ISNUMBER(parametros!$D$6),B2086&gt;=parametros!$C$6,B2086&lt;=parametros!$D$6),"C4","Fora dos ciclos")))))))</f>
        <v/>
      </c>
      <c r="D2086" s="100"/>
      <c r="E2086" s="78" t="str">
        <f>IF(C2086="","",IFERROR(VLOOKUP(C2086,parametros!$A$11:$E$15,5,0),""))</f>
        <v/>
      </c>
      <c r="F2086" s="79" t="str">
        <f t="shared" si="162"/>
        <v/>
      </c>
      <c r="G2086" s="101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8"/>
      <c r="U2086" s="218" t="str">
        <f t="shared" si="166"/>
        <v/>
      </c>
      <c r="V2086" s="216" t="s">
        <v>47</v>
      </c>
      <c r="W2086" s="102" t="s">
        <v>167</v>
      </c>
      <c r="X2086" s="102" t="s">
        <v>168</v>
      </c>
      <c r="Y2086" s="103" t="s">
        <v>169</v>
      </c>
      <c r="Z2086" s="103" t="s">
        <v>170</v>
      </c>
      <c r="AA2086" s="103" t="s">
        <v>47</v>
      </c>
      <c r="AB2086" s="103" t="s">
        <v>171</v>
      </c>
      <c r="AC2086" s="104" t="s">
        <v>172</v>
      </c>
    </row>
    <row r="2087" spans="1:29" ht="25.5" customHeight="1" x14ac:dyDescent="0.35">
      <c r="A2087" s="188"/>
      <c r="B2087" s="190"/>
      <c r="C2087" s="99" t="str">
        <f>IF(B2087="","",IF(NOT(ISNUMBER(B2087)),"DATA_PC invalida",IF(AND(ISNUMBER(parametros!$C$2),ISNUMBER(parametros!$D$2),B2087&gt;=parametros!$C$2,B2087&lt;=parametros!$D$2),"C0",IF(AND(ISNUMBER(parametros!$C$3),ISNUMBER(parametros!$D$3),B2087&gt;=parametros!$C$3,B2087&lt;=parametros!$D$3),"C1",IF(AND(ISNUMBER(parametros!$C$4),ISNUMBER(parametros!$D$4),B2087&gt;=parametros!$C$4,B2087&lt;=parametros!$D$4),"C2",IF(AND(ISNUMBER(parametros!$C$5),ISNUMBER(parametros!$D$5),B2087&gt;=parametros!$C$5,B2087&lt;=parametros!$D$5),"C3",IF(AND(ISNUMBER(parametros!$C$6),ISNUMBER(parametros!$D$6),B2087&gt;=parametros!$C$6,B2087&lt;=parametros!$D$6),"C4","Fora dos ciclos")))))))</f>
        <v/>
      </c>
      <c r="D2087" s="100"/>
      <c r="E2087" s="78" t="str">
        <f>IF(C2087="","",IFERROR(VLOOKUP(C2087,parametros!$A$11:$E$15,5,0),""))</f>
        <v/>
      </c>
      <c r="F2087" s="79" t="str">
        <f t="shared" si="162"/>
        <v/>
      </c>
      <c r="G2087" s="101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8"/>
      <c r="U2087" s="218" t="str">
        <f t="shared" si="166"/>
        <v/>
      </c>
      <c r="V2087" s="216" t="s">
        <v>47</v>
      </c>
      <c r="W2087" s="102" t="s">
        <v>167</v>
      </c>
      <c r="X2087" s="102" t="s">
        <v>168</v>
      </c>
      <c r="Y2087" s="103" t="s">
        <v>169</v>
      </c>
      <c r="Z2087" s="103" t="s">
        <v>170</v>
      </c>
      <c r="AA2087" s="103" t="s">
        <v>47</v>
      </c>
      <c r="AB2087" s="103" t="s">
        <v>171</v>
      </c>
      <c r="AC2087" s="104" t="s">
        <v>172</v>
      </c>
    </row>
    <row r="2088" spans="1:29" ht="25.5" customHeight="1" x14ac:dyDescent="0.35">
      <c r="A2088" s="188"/>
      <c r="B2088" s="190"/>
      <c r="C2088" s="99" t="str">
        <f>IF(B2088="","",IF(NOT(ISNUMBER(B2088)),"DATA_PC invalida",IF(AND(ISNUMBER(parametros!$C$2),ISNUMBER(parametros!$D$2),B2088&gt;=parametros!$C$2,B2088&lt;=parametros!$D$2),"C0",IF(AND(ISNUMBER(parametros!$C$3),ISNUMBER(parametros!$D$3),B2088&gt;=parametros!$C$3,B2088&lt;=parametros!$D$3),"C1",IF(AND(ISNUMBER(parametros!$C$4),ISNUMBER(parametros!$D$4),B2088&gt;=parametros!$C$4,B2088&lt;=parametros!$D$4),"C2",IF(AND(ISNUMBER(parametros!$C$5),ISNUMBER(parametros!$D$5),B2088&gt;=parametros!$C$5,B2088&lt;=parametros!$D$5),"C3",IF(AND(ISNUMBER(parametros!$C$6),ISNUMBER(parametros!$D$6),B2088&gt;=parametros!$C$6,B2088&lt;=parametros!$D$6),"C4","Fora dos ciclos")))))))</f>
        <v/>
      </c>
      <c r="D2088" s="100"/>
      <c r="E2088" s="78" t="str">
        <f>IF(C2088="","",IFERROR(VLOOKUP(C2088,parametros!$A$11:$E$15,5,0),""))</f>
        <v/>
      </c>
      <c r="F2088" s="79" t="str">
        <f t="shared" si="162"/>
        <v/>
      </c>
      <c r="G2088" s="101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8"/>
      <c r="U2088" s="218" t="str">
        <f t="shared" si="166"/>
        <v/>
      </c>
      <c r="V2088" s="216" t="s">
        <v>47</v>
      </c>
      <c r="W2088" s="102" t="s">
        <v>167</v>
      </c>
      <c r="X2088" s="102" t="s">
        <v>168</v>
      </c>
      <c r="Y2088" s="103" t="s">
        <v>169</v>
      </c>
      <c r="Z2088" s="103" t="s">
        <v>170</v>
      </c>
      <c r="AA2088" s="103" t="s">
        <v>47</v>
      </c>
      <c r="AB2088" s="103" t="s">
        <v>171</v>
      </c>
      <c r="AC2088" s="104" t="s">
        <v>172</v>
      </c>
    </row>
    <row r="2089" spans="1:29" ht="25.5" customHeight="1" x14ac:dyDescent="0.35">
      <c r="A2089" s="188"/>
      <c r="B2089" s="190"/>
      <c r="C2089" s="99" t="str">
        <f>IF(B2089="","",IF(NOT(ISNUMBER(B2089)),"DATA_PC invalida",IF(AND(ISNUMBER(parametros!$C$2),ISNUMBER(parametros!$D$2),B2089&gt;=parametros!$C$2,B2089&lt;=parametros!$D$2),"C0",IF(AND(ISNUMBER(parametros!$C$3),ISNUMBER(parametros!$D$3),B2089&gt;=parametros!$C$3,B2089&lt;=parametros!$D$3),"C1",IF(AND(ISNUMBER(parametros!$C$4),ISNUMBER(parametros!$D$4),B2089&gt;=parametros!$C$4,B2089&lt;=parametros!$D$4),"C2",IF(AND(ISNUMBER(parametros!$C$5),ISNUMBER(parametros!$D$5),B2089&gt;=parametros!$C$5,B2089&lt;=parametros!$D$5),"C3",IF(AND(ISNUMBER(parametros!$C$6),ISNUMBER(parametros!$D$6),B2089&gt;=parametros!$C$6,B2089&lt;=parametros!$D$6),"C4","Fora dos ciclos")))))))</f>
        <v/>
      </c>
      <c r="D2089" s="100"/>
      <c r="E2089" s="78" t="str">
        <f>IF(C2089="","",IFERROR(VLOOKUP(C2089,parametros!$A$11:$E$15,5,0),""))</f>
        <v/>
      </c>
      <c r="F2089" s="79" t="str">
        <f t="shared" si="162"/>
        <v/>
      </c>
      <c r="G2089" s="101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8"/>
      <c r="U2089" s="218" t="str">
        <f t="shared" si="166"/>
        <v/>
      </c>
      <c r="V2089" s="216" t="s">
        <v>47</v>
      </c>
      <c r="W2089" s="102" t="s">
        <v>167</v>
      </c>
      <c r="X2089" s="102" t="s">
        <v>168</v>
      </c>
      <c r="Y2089" s="103" t="s">
        <v>169</v>
      </c>
      <c r="Z2089" s="103" t="s">
        <v>170</v>
      </c>
      <c r="AA2089" s="103" t="s">
        <v>47</v>
      </c>
      <c r="AB2089" s="103" t="s">
        <v>171</v>
      </c>
      <c r="AC2089" s="104" t="s">
        <v>172</v>
      </c>
    </row>
    <row r="2090" spans="1:29" ht="25.5" customHeight="1" x14ac:dyDescent="0.35">
      <c r="A2090" s="188"/>
      <c r="B2090" s="190"/>
      <c r="C2090" s="99" t="str">
        <f>IF(B2090="","",IF(NOT(ISNUMBER(B2090)),"DATA_PC invalida",IF(AND(ISNUMBER(parametros!$C$2),ISNUMBER(parametros!$D$2),B2090&gt;=parametros!$C$2,B2090&lt;=parametros!$D$2),"C0",IF(AND(ISNUMBER(parametros!$C$3),ISNUMBER(parametros!$D$3),B2090&gt;=parametros!$C$3,B2090&lt;=parametros!$D$3),"C1",IF(AND(ISNUMBER(parametros!$C$4),ISNUMBER(parametros!$D$4),B2090&gt;=parametros!$C$4,B2090&lt;=parametros!$D$4),"C2",IF(AND(ISNUMBER(parametros!$C$5),ISNUMBER(parametros!$D$5),B2090&gt;=parametros!$C$5,B2090&lt;=parametros!$D$5),"C3",IF(AND(ISNUMBER(parametros!$C$6),ISNUMBER(parametros!$D$6),B2090&gt;=parametros!$C$6,B2090&lt;=parametros!$D$6),"C4","Fora dos ciclos")))))))</f>
        <v/>
      </c>
      <c r="D2090" s="100"/>
      <c r="E2090" s="78" t="str">
        <f>IF(C2090="","",IFERROR(VLOOKUP(C2090,parametros!$A$11:$E$15,5,0),""))</f>
        <v/>
      </c>
      <c r="F2090" s="79" t="str">
        <f t="shared" si="162"/>
        <v/>
      </c>
      <c r="G2090" s="101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8"/>
      <c r="U2090" s="218" t="str">
        <f t="shared" si="166"/>
        <v/>
      </c>
      <c r="V2090" s="216" t="s">
        <v>47</v>
      </c>
      <c r="W2090" s="102" t="s">
        <v>167</v>
      </c>
      <c r="X2090" s="102" t="s">
        <v>168</v>
      </c>
      <c r="Y2090" s="103" t="s">
        <v>169</v>
      </c>
      <c r="Z2090" s="103" t="s">
        <v>170</v>
      </c>
      <c r="AA2090" s="103" t="s">
        <v>47</v>
      </c>
      <c r="AB2090" s="103" t="s">
        <v>171</v>
      </c>
      <c r="AC2090" s="104" t="s">
        <v>172</v>
      </c>
    </row>
    <row r="2091" spans="1:29" ht="25.5" customHeight="1" x14ac:dyDescent="0.35">
      <c r="A2091" s="188"/>
      <c r="B2091" s="190"/>
      <c r="C2091" s="99" t="str">
        <f>IF(B2091="","",IF(NOT(ISNUMBER(B2091)),"DATA_PC invalida",IF(AND(ISNUMBER(parametros!$C$2),ISNUMBER(parametros!$D$2),B2091&gt;=parametros!$C$2,B2091&lt;=parametros!$D$2),"C0",IF(AND(ISNUMBER(parametros!$C$3),ISNUMBER(parametros!$D$3),B2091&gt;=parametros!$C$3,B2091&lt;=parametros!$D$3),"C1",IF(AND(ISNUMBER(parametros!$C$4),ISNUMBER(parametros!$D$4),B2091&gt;=parametros!$C$4,B2091&lt;=parametros!$D$4),"C2",IF(AND(ISNUMBER(parametros!$C$5),ISNUMBER(parametros!$D$5),B2091&gt;=parametros!$C$5,B2091&lt;=parametros!$D$5),"C3",IF(AND(ISNUMBER(parametros!$C$6),ISNUMBER(parametros!$D$6),B2091&gt;=parametros!$C$6,B2091&lt;=parametros!$D$6),"C4","Fora dos ciclos")))))))</f>
        <v/>
      </c>
      <c r="D2091" s="100"/>
      <c r="E2091" s="78" t="str">
        <f>IF(C2091="","",IFERROR(VLOOKUP(C2091,parametros!$A$11:$E$15,5,0),""))</f>
        <v/>
      </c>
      <c r="F2091" s="79" t="str">
        <f t="shared" si="162"/>
        <v/>
      </c>
      <c r="G2091" s="101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8"/>
      <c r="U2091" s="218" t="str">
        <f t="shared" si="166"/>
        <v/>
      </c>
      <c r="V2091" s="216" t="s">
        <v>47</v>
      </c>
      <c r="W2091" s="102" t="s">
        <v>167</v>
      </c>
      <c r="X2091" s="102" t="s">
        <v>168</v>
      </c>
      <c r="Y2091" s="103" t="s">
        <v>169</v>
      </c>
      <c r="Z2091" s="103" t="s">
        <v>170</v>
      </c>
      <c r="AA2091" s="103" t="s">
        <v>47</v>
      </c>
      <c r="AB2091" s="103" t="s">
        <v>171</v>
      </c>
      <c r="AC2091" s="104" t="s">
        <v>172</v>
      </c>
    </row>
    <row r="2092" spans="1:29" ht="25.5" customHeight="1" x14ac:dyDescent="0.35">
      <c r="A2092" s="188"/>
      <c r="B2092" s="190"/>
      <c r="C2092" s="99" t="str">
        <f>IF(B2092="","",IF(NOT(ISNUMBER(B2092)),"DATA_PC invalida",IF(AND(ISNUMBER(parametros!$C$2),ISNUMBER(parametros!$D$2),B2092&gt;=parametros!$C$2,B2092&lt;=parametros!$D$2),"C0",IF(AND(ISNUMBER(parametros!$C$3),ISNUMBER(parametros!$D$3),B2092&gt;=parametros!$C$3,B2092&lt;=parametros!$D$3),"C1",IF(AND(ISNUMBER(parametros!$C$4),ISNUMBER(parametros!$D$4),B2092&gt;=parametros!$C$4,B2092&lt;=parametros!$D$4),"C2",IF(AND(ISNUMBER(parametros!$C$5),ISNUMBER(parametros!$D$5),B2092&gt;=parametros!$C$5,B2092&lt;=parametros!$D$5),"C3",IF(AND(ISNUMBER(parametros!$C$6),ISNUMBER(parametros!$D$6),B2092&gt;=parametros!$C$6,B2092&lt;=parametros!$D$6),"C4","Fora dos ciclos")))))))</f>
        <v/>
      </c>
      <c r="D2092" s="100"/>
      <c r="E2092" s="78" t="str">
        <f>IF(C2092="","",IFERROR(VLOOKUP(C2092,parametros!$A$11:$E$15,5,0),""))</f>
        <v/>
      </c>
      <c r="F2092" s="79" t="str">
        <f t="shared" si="162"/>
        <v/>
      </c>
      <c r="G2092" s="101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8"/>
      <c r="U2092" s="218" t="str">
        <f t="shared" si="166"/>
        <v/>
      </c>
      <c r="V2092" s="216" t="s">
        <v>47</v>
      </c>
      <c r="W2092" s="102" t="s">
        <v>167</v>
      </c>
      <c r="X2092" s="102" t="s">
        <v>168</v>
      </c>
      <c r="Y2092" s="103" t="s">
        <v>169</v>
      </c>
      <c r="Z2092" s="103" t="s">
        <v>170</v>
      </c>
      <c r="AA2092" s="103" t="s">
        <v>47</v>
      </c>
      <c r="AB2092" s="103" t="s">
        <v>171</v>
      </c>
      <c r="AC2092" s="104" t="s">
        <v>172</v>
      </c>
    </row>
    <row r="2093" spans="1:29" ht="25.5" customHeight="1" x14ac:dyDescent="0.35">
      <c r="A2093" s="188"/>
      <c r="B2093" s="190"/>
      <c r="C2093" s="99" t="str">
        <f>IF(B2093="","",IF(NOT(ISNUMBER(B2093)),"DATA_PC invalida",IF(AND(ISNUMBER(parametros!$C$2),ISNUMBER(parametros!$D$2),B2093&gt;=parametros!$C$2,B2093&lt;=parametros!$D$2),"C0",IF(AND(ISNUMBER(parametros!$C$3),ISNUMBER(parametros!$D$3),B2093&gt;=parametros!$C$3,B2093&lt;=parametros!$D$3),"C1",IF(AND(ISNUMBER(parametros!$C$4),ISNUMBER(parametros!$D$4),B2093&gt;=parametros!$C$4,B2093&lt;=parametros!$D$4),"C2",IF(AND(ISNUMBER(parametros!$C$5),ISNUMBER(parametros!$D$5),B2093&gt;=parametros!$C$5,B2093&lt;=parametros!$D$5),"C3",IF(AND(ISNUMBER(parametros!$C$6),ISNUMBER(parametros!$D$6),B2093&gt;=parametros!$C$6,B2093&lt;=parametros!$D$6),"C4","Fora dos ciclos")))))))</f>
        <v/>
      </c>
      <c r="D2093" s="100"/>
      <c r="E2093" s="78" t="str">
        <f>IF(C2093="","",IFERROR(VLOOKUP(C2093,parametros!$A$11:$E$15,5,0),""))</f>
        <v/>
      </c>
      <c r="F2093" s="79" t="str">
        <f t="shared" si="162"/>
        <v/>
      </c>
      <c r="G2093" s="101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8"/>
      <c r="U2093" s="218" t="str">
        <f t="shared" si="166"/>
        <v/>
      </c>
      <c r="V2093" s="216" t="s">
        <v>47</v>
      </c>
      <c r="W2093" s="102" t="s">
        <v>167</v>
      </c>
      <c r="X2093" s="102" t="s">
        <v>168</v>
      </c>
      <c r="Y2093" s="103" t="s">
        <v>169</v>
      </c>
      <c r="Z2093" s="103" t="s">
        <v>170</v>
      </c>
      <c r="AA2093" s="103" t="s">
        <v>47</v>
      </c>
      <c r="AB2093" s="103" t="s">
        <v>171</v>
      </c>
      <c r="AC2093" s="104" t="s">
        <v>172</v>
      </c>
    </row>
    <row r="2094" spans="1:29" ht="25.5" customHeight="1" x14ac:dyDescent="0.35">
      <c r="A2094" s="188"/>
      <c r="B2094" s="190"/>
      <c r="C2094" s="99" t="str">
        <f>IF(B2094="","",IF(NOT(ISNUMBER(B2094)),"DATA_PC invalida",IF(AND(ISNUMBER(parametros!$C$2),ISNUMBER(parametros!$D$2),B2094&gt;=parametros!$C$2,B2094&lt;=parametros!$D$2),"C0",IF(AND(ISNUMBER(parametros!$C$3),ISNUMBER(parametros!$D$3),B2094&gt;=parametros!$C$3,B2094&lt;=parametros!$D$3),"C1",IF(AND(ISNUMBER(parametros!$C$4),ISNUMBER(parametros!$D$4),B2094&gt;=parametros!$C$4,B2094&lt;=parametros!$D$4),"C2",IF(AND(ISNUMBER(parametros!$C$5),ISNUMBER(parametros!$D$5),B2094&gt;=parametros!$C$5,B2094&lt;=parametros!$D$5),"C3",IF(AND(ISNUMBER(parametros!$C$6),ISNUMBER(parametros!$D$6),B2094&gt;=parametros!$C$6,B2094&lt;=parametros!$D$6),"C4","Fora dos ciclos")))))))</f>
        <v/>
      </c>
      <c r="D2094" s="100"/>
      <c r="E2094" s="78" t="str">
        <f>IF(C2094="","",IFERROR(VLOOKUP(C2094,parametros!$A$11:$E$15,5,0),""))</f>
        <v/>
      </c>
      <c r="F2094" s="79" t="str">
        <f t="shared" si="162"/>
        <v/>
      </c>
      <c r="G2094" s="101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8"/>
      <c r="U2094" s="218" t="str">
        <f t="shared" si="166"/>
        <v/>
      </c>
      <c r="V2094" s="216" t="s">
        <v>47</v>
      </c>
      <c r="W2094" s="102" t="s">
        <v>167</v>
      </c>
      <c r="X2094" s="102" t="s">
        <v>168</v>
      </c>
      <c r="Y2094" s="103" t="s">
        <v>169</v>
      </c>
      <c r="Z2094" s="103" t="s">
        <v>170</v>
      </c>
      <c r="AA2094" s="103" t="s">
        <v>47</v>
      </c>
      <c r="AB2094" s="103" t="s">
        <v>171</v>
      </c>
      <c r="AC2094" s="104" t="s">
        <v>172</v>
      </c>
    </row>
    <row r="2095" spans="1:29" ht="25.5" customHeight="1" x14ac:dyDescent="0.35">
      <c r="A2095" s="188"/>
      <c r="B2095" s="190"/>
      <c r="C2095" s="99" t="str">
        <f>IF(B2095="","",IF(NOT(ISNUMBER(B2095)),"DATA_PC invalida",IF(AND(ISNUMBER(parametros!$C$2),ISNUMBER(parametros!$D$2),B2095&gt;=parametros!$C$2,B2095&lt;=parametros!$D$2),"C0",IF(AND(ISNUMBER(parametros!$C$3),ISNUMBER(parametros!$D$3),B2095&gt;=parametros!$C$3,B2095&lt;=parametros!$D$3),"C1",IF(AND(ISNUMBER(parametros!$C$4),ISNUMBER(parametros!$D$4),B2095&gt;=parametros!$C$4,B2095&lt;=parametros!$D$4),"C2",IF(AND(ISNUMBER(parametros!$C$5),ISNUMBER(parametros!$D$5),B2095&gt;=parametros!$C$5,B2095&lt;=parametros!$D$5),"C3",IF(AND(ISNUMBER(parametros!$C$6),ISNUMBER(parametros!$D$6),B2095&gt;=parametros!$C$6,B2095&lt;=parametros!$D$6),"C4","Fora dos ciclos")))))))</f>
        <v/>
      </c>
      <c r="D2095" s="100"/>
      <c r="E2095" s="78" t="str">
        <f>IF(C2095="","",IFERROR(VLOOKUP(C2095,parametros!$A$11:$E$15,5,0),""))</f>
        <v/>
      </c>
      <c r="F2095" s="79" t="str">
        <f t="shared" si="162"/>
        <v/>
      </c>
      <c r="G2095" s="101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8"/>
      <c r="U2095" s="218" t="str">
        <f t="shared" si="166"/>
        <v/>
      </c>
      <c r="V2095" s="216" t="s">
        <v>47</v>
      </c>
      <c r="W2095" s="102" t="s">
        <v>167</v>
      </c>
      <c r="X2095" s="102" t="s">
        <v>168</v>
      </c>
      <c r="Y2095" s="103" t="s">
        <v>169</v>
      </c>
      <c r="Z2095" s="103" t="s">
        <v>170</v>
      </c>
      <c r="AA2095" s="103" t="s">
        <v>47</v>
      </c>
      <c r="AB2095" s="103" t="s">
        <v>171</v>
      </c>
      <c r="AC2095" s="104" t="s">
        <v>172</v>
      </c>
    </row>
    <row r="2096" spans="1:29" ht="25.5" customHeight="1" x14ac:dyDescent="0.35">
      <c r="A2096" s="188"/>
      <c r="B2096" s="190"/>
      <c r="C2096" s="99" t="str">
        <f>IF(B2096="","",IF(NOT(ISNUMBER(B2096)),"DATA_PC invalida",IF(AND(ISNUMBER(parametros!$C$2),ISNUMBER(parametros!$D$2),B2096&gt;=parametros!$C$2,B2096&lt;=parametros!$D$2),"C0",IF(AND(ISNUMBER(parametros!$C$3),ISNUMBER(parametros!$D$3),B2096&gt;=parametros!$C$3,B2096&lt;=parametros!$D$3),"C1",IF(AND(ISNUMBER(parametros!$C$4),ISNUMBER(parametros!$D$4),B2096&gt;=parametros!$C$4,B2096&lt;=parametros!$D$4),"C2",IF(AND(ISNUMBER(parametros!$C$5),ISNUMBER(parametros!$D$5),B2096&gt;=parametros!$C$5,B2096&lt;=parametros!$D$5),"C3",IF(AND(ISNUMBER(parametros!$C$6),ISNUMBER(parametros!$D$6),B2096&gt;=parametros!$C$6,B2096&lt;=parametros!$D$6),"C4","Fora dos ciclos")))))))</f>
        <v/>
      </c>
      <c r="D2096" s="100"/>
      <c r="E2096" s="78" t="str">
        <f>IF(C2096="","",IFERROR(VLOOKUP(C2096,parametros!$A$11:$E$15,5,0),""))</f>
        <v/>
      </c>
      <c r="F2096" s="79" t="str">
        <f t="shared" si="162"/>
        <v/>
      </c>
      <c r="G2096" s="101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8"/>
      <c r="U2096" s="218" t="str">
        <f t="shared" si="166"/>
        <v/>
      </c>
      <c r="V2096" s="216" t="s">
        <v>47</v>
      </c>
      <c r="W2096" s="102" t="s">
        <v>167</v>
      </c>
      <c r="X2096" s="102" t="s">
        <v>168</v>
      </c>
      <c r="Y2096" s="103" t="s">
        <v>169</v>
      </c>
      <c r="Z2096" s="103" t="s">
        <v>170</v>
      </c>
      <c r="AA2096" s="103" t="s">
        <v>47</v>
      </c>
      <c r="AB2096" s="103" t="s">
        <v>171</v>
      </c>
      <c r="AC2096" s="104" t="s">
        <v>172</v>
      </c>
    </row>
    <row r="2097" spans="1:29" ht="25.5" customHeight="1" x14ac:dyDescent="0.35">
      <c r="A2097" s="188"/>
      <c r="B2097" s="190"/>
      <c r="C2097" s="99" t="str">
        <f>IF(B2097="","",IF(NOT(ISNUMBER(B2097)),"DATA_PC invalida",IF(AND(ISNUMBER(parametros!$C$2),ISNUMBER(parametros!$D$2),B2097&gt;=parametros!$C$2,B2097&lt;=parametros!$D$2),"C0",IF(AND(ISNUMBER(parametros!$C$3),ISNUMBER(parametros!$D$3),B2097&gt;=parametros!$C$3,B2097&lt;=parametros!$D$3),"C1",IF(AND(ISNUMBER(parametros!$C$4),ISNUMBER(parametros!$D$4),B2097&gt;=parametros!$C$4,B2097&lt;=parametros!$D$4),"C2",IF(AND(ISNUMBER(parametros!$C$5),ISNUMBER(parametros!$D$5),B2097&gt;=parametros!$C$5,B2097&lt;=parametros!$D$5),"C3",IF(AND(ISNUMBER(parametros!$C$6),ISNUMBER(parametros!$D$6),B2097&gt;=parametros!$C$6,B2097&lt;=parametros!$D$6),"C4","Fora dos ciclos")))))))</f>
        <v/>
      </c>
      <c r="D2097" s="100"/>
      <c r="E2097" s="78" t="str">
        <f>IF(C2097="","",IFERROR(VLOOKUP(C2097,parametros!$A$11:$E$15,5,0),""))</f>
        <v/>
      </c>
      <c r="F2097" s="79" t="str">
        <f t="shared" si="162"/>
        <v/>
      </c>
      <c r="G2097" s="101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8"/>
      <c r="U2097" s="218" t="str">
        <f t="shared" si="166"/>
        <v/>
      </c>
      <c r="V2097" s="216" t="s">
        <v>47</v>
      </c>
      <c r="W2097" s="102" t="s">
        <v>167</v>
      </c>
      <c r="X2097" s="102" t="s">
        <v>168</v>
      </c>
      <c r="Y2097" s="103" t="s">
        <v>169</v>
      </c>
      <c r="Z2097" s="103" t="s">
        <v>170</v>
      </c>
      <c r="AA2097" s="103" t="s">
        <v>47</v>
      </c>
      <c r="AB2097" s="103" t="s">
        <v>171</v>
      </c>
      <c r="AC2097" s="104" t="s">
        <v>172</v>
      </c>
    </row>
    <row r="2098" spans="1:29" ht="25.5" customHeight="1" x14ac:dyDescent="0.35">
      <c r="A2098" s="188"/>
      <c r="B2098" s="190"/>
      <c r="C2098" s="99" t="str">
        <f>IF(B2098="","",IF(NOT(ISNUMBER(B2098)),"DATA_PC invalida",IF(AND(ISNUMBER(parametros!$C$2),ISNUMBER(parametros!$D$2),B2098&gt;=parametros!$C$2,B2098&lt;=parametros!$D$2),"C0",IF(AND(ISNUMBER(parametros!$C$3),ISNUMBER(parametros!$D$3),B2098&gt;=parametros!$C$3,B2098&lt;=parametros!$D$3),"C1",IF(AND(ISNUMBER(parametros!$C$4),ISNUMBER(parametros!$D$4),B2098&gt;=parametros!$C$4,B2098&lt;=parametros!$D$4),"C2",IF(AND(ISNUMBER(parametros!$C$5),ISNUMBER(parametros!$D$5),B2098&gt;=parametros!$C$5,B2098&lt;=parametros!$D$5),"C3",IF(AND(ISNUMBER(parametros!$C$6),ISNUMBER(parametros!$D$6),B2098&gt;=parametros!$C$6,B2098&lt;=parametros!$D$6),"C4","Fora dos ciclos")))))))</f>
        <v/>
      </c>
      <c r="D2098" s="100"/>
      <c r="E2098" s="78" t="str">
        <f>IF(C2098="","",IFERROR(VLOOKUP(C2098,parametros!$A$11:$E$15,5,0),""))</f>
        <v/>
      </c>
      <c r="F2098" s="79" t="str">
        <f t="shared" si="162"/>
        <v/>
      </c>
      <c r="G2098" s="101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8"/>
      <c r="U2098" s="218" t="str">
        <f t="shared" si="166"/>
        <v/>
      </c>
      <c r="V2098" s="216" t="s">
        <v>47</v>
      </c>
      <c r="W2098" s="102" t="s">
        <v>167</v>
      </c>
      <c r="X2098" s="102" t="s">
        <v>168</v>
      </c>
      <c r="Y2098" s="103" t="s">
        <v>169</v>
      </c>
      <c r="Z2098" s="103" t="s">
        <v>170</v>
      </c>
      <c r="AA2098" s="103" t="s">
        <v>47</v>
      </c>
      <c r="AB2098" s="103" t="s">
        <v>171</v>
      </c>
      <c r="AC2098" s="104" t="s">
        <v>172</v>
      </c>
    </row>
    <row r="2099" spans="1:29" ht="25.5" customHeight="1" x14ac:dyDescent="0.35">
      <c r="A2099" s="188"/>
      <c r="B2099" s="190"/>
      <c r="C2099" s="99" t="str">
        <f>IF(B2099="","",IF(NOT(ISNUMBER(B2099)),"DATA_PC invalida",IF(AND(ISNUMBER(parametros!$C$2),ISNUMBER(parametros!$D$2),B2099&gt;=parametros!$C$2,B2099&lt;=parametros!$D$2),"C0",IF(AND(ISNUMBER(parametros!$C$3),ISNUMBER(parametros!$D$3),B2099&gt;=parametros!$C$3,B2099&lt;=parametros!$D$3),"C1",IF(AND(ISNUMBER(parametros!$C$4),ISNUMBER(parametros!$D$4),B2099&gt;=parametros!$C$4,B2099&lt;=parametros!$D$4),"C2",IF(AND(ISNUMBER(parametros!$C$5),ISNUMBER(parametros!$D$5),B2099&gt;=parametros!$C$5,B2099&lt;=parametros!$D$5),"C3",IF(AND(ISNUMBER(parametros!$C$6),ISNUMBER(parametros!$D$6),B2099&gt;=parametros!$C$6,B2099&lt;=parametros!$D$6),"C4","Fora dos ciclos")))))))</f>
        <v/>
      </c>
      <c r="D2099" s="100"/>
      <c r="E2099" s="78" t="str">
        <f>IF(C2099="","",IFERROR(VLOOKUP(C2099,parametros!$A$11:$E$15,5,0),""))</f>
        <v/>
      </c>
      <c r="F2099" s="79" t="str">
        <f t="shared" si="162"/>
        <v/>
      </c>
      <c r="G2099" s="101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8"/>
      <c r="U2099" s="218" t="str">
        <f t="shared" si="166"/>
        <v/>
      </c>
      <c r="V2099" s="216" t="s">
        <v>47</v>
      </c>
      <c r="W2099" s="102" t="s">
        <v>167</v>
      </c>
      <c r="X2099" s="102" t="s">
        <v>168</v>
      </c>
      <c r="Y2099" s="103" t="s">
        <v>169</v>
      </c>
      <c r="Z2099" s="103" t="s">
        <v>170</v>
      </c>
      <c r="AA2099" s="103" t="s">
        <v>47</v>
      </c>
      <c r="AB2099" s="103" t="s">
        <v>171</v>
      </c>
      <c r="AC2099" s="104" t="s">
        <v>172</v>
      </c>
    </row>
    <row r="2100" spans="1:29" ht="25.5" customHeight="1" x14ac:dyDescent="0.35">
      <c r="A2100" s="188"/>
      <c r="B2100" s="190"/>
      <c r="C2100" s="99" t="str">
        <f>IF(B2100="","",IF(NOT(ISNUMBER(B2100)),"DATA_PC invalida",IF(AND(ISNUMBER(parametros!$C$2),ISNUMBER(parametros!$D$2),B2100&gt;=parametros!$C$2,B2100&lt;=parametros!$D$2),"C0",IF(AND(ISNUMBER(parametros!$C$3),ISNUMBER(parametros!$D$3),B2100&gt;=parametros!$C$3,B2100&lt;=parametros!$D$3),"C1",IF(AND(ISNUMBER(parametros!$C$4),ISNUMBER(parametros!$D$4),B2100&gt;=parametros!$C$4,B2100&lt;=parametros!$D$4),"C2",IF(AND(ISNUMBER(parametros!$C$5),ISNUMBER(parametros!$D$5),B2100&gt;=parametros!$C$5,B2100&lt;=parametros!$D$5),"C3",IF(AND(ISNUMBER(parametros!$C$6),ISNUMBER(parametros!$D$6),B2100&gt;=parametros!$C$6,B2100&lt;=parametros!$D$6),"C4","Fora dos ciclos")))))))</f>
        <v/>
      </c>
      <c r="D2100" s="100"/>
      <c r="E2100" s="78" t="str">
        <f>IF(C2100="","",IFERROR(VLOOKUP(C2100,parametros!$A$11:$E$15,5,0),""))</f>
        <v/>
      </c>
      <c r="F2100" s="79" t="str">
        <f t="shared" si="162"/>
        <v/>
      </c>
      <c r="G2100" s="101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8"/>
      <c r="U2100" s="218" t="str">
        <f t="shared" si="166"/>
        <v/>
      </c>
      <c r="V2100" s="216" t="s">
        <v>47</v>
      </c>
      <c r="W2100" s="102" t="s">
        <v>167</v>
      </c>
      <c r="X2100" s="102" t="s">
        <v>168</v>
      </c>
      <c r="Y2100" s="103" t="s">
        <v>169</v>
      </c>
      <c r="Z2100" s="103" t="s">
        <v>170</v>
      </c>
      <c r="AA2100" s="103" t="s">
        <v>47</v>
      </c>
      <c r="AB2100" s="103" t="s">
        <v>171</v>
      </c>
      <c r="AC2100" s="104" t="s">
        <v>172</v>
      </c>
    </row>
    <row r="2101" spans="1:29" ht="25.5" customHeight="1" x14ac:dyDescent="0.35">
      <c r="A2101" s="188"/>
      <c r="B2101" s="190"/>
      <c r="C2101" s="99" t="str">
        <f>IF(B2101="","",IF(NOT(ISNUMBER(B2101)),"DATA_PC invalida",IF(AND(ISNUMBER(parametros!$C$2),ISNUMBER(parametros!$D$2),B2101&gt;=parametros!$C$2,B2101&lt;=parametros!$D$2),"C0",IF(AND(ISNUMBER(parametros!$C$3),ISNUMBER(parametros!$D$3),B2101&gt;=parametros!$C$3,B2101&lt;=parametros!$D$3),"C1",IF(AND(ISNUMBER(parametros!$C$4),ISNUMBER(parametros!$D$4),B2101&gt;=parametros!$C$4,B2101&lt;=parametros!$D$4),"C2",IF(AND(ISNUMBER(parametros!$C$5),ISNUMBER(parametros!$D$5),B2101&gt;=parametros!$C$5,B2101&lt;=parametros!$D$5),"C3",IF(AND(ISNUMBER(parametros!$C$6),ISNUMBER(parametros!$D$6),B2101&gt;=parametros!$C$6,B2101&lt;=parametros!$D$6),"C4","Fora dos ciclos")))))))</f>
        <v/>
      </c>
      <c r="D2101" s="100"/>
      <c r="E2101" s="78" t="str">
        <f>IF(C2101="","",IFERROR(VLOOKUP(C2101,parametros!$A$11:$E$15,5,0),""))</f>
        <v/>
      </c>
      <c r="F2101" s="79" t="str">
        <f t="shared" si="162"/>
        <v/>
      </c>
      <c r="G2101" s="101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8"/>
      <c r="U2101" s="218" t="str">
        <f t="shared" si="166"/>
        <v/>
      </c>
      <c r="V2101" s="216" t="s">
        <v>47</v>
      </c>
      <c r="W2101" s="102" t="s">
        <v>167</v>
      </c>
      <c r="X2101" s="102" t="s">
        <v>168</v>
      </c>
      <c r="Y2101" s="103" t="s">
        <v>169</v>
      </c>
      <c r="Z2101" s="103" t="s">
        <v>170</v>
      </c>
      <c r="AA2101" s="103" t="s">
        <v>47</v>
      </c>
      <c r="AB2101" s="103" t="s">
        <v>171</v>
      </c>
      <c r="AC2101" s="104" t="s">
        <v>172</v>
      </c>
    </row>
    <row r="2102" spans="1:29" ht="25.5" customHeight="1" x14ac:dyDescent="0.35">
      <c r="A2102" s="188"/>
      <c r="B2102" s="190"/>
      <c r="C2102" s="99" t="str">
        <f>IF(B2102="","",IF(NOT(ISNUMBER(B2102)),"DATA_PC invalida",IF(AND(ISNUMBER(parametros!$C$2),ISNUMBER(parametros!$D$2),B2102&gt;=parametros!$C$2,B2102&lt;=parametros!$D$2),"C0",IF(AND(ISNUMBER(parametros!$C$3),ISNUMBER(parametros!$D$3),B2102&gt;=parametros!$C$3,B2102&lt;=parametros!$D$3),"C1",IF(AND(ISNUMBER(parametros!$C$4),ISNUMBER(parametros!$D$4),B2102&gt;=parametros!$C$4,B2102&lt;=parametros!$D$4),"C2",IF(AND(ISNUMBER(parametros!$C$5),ISNUMBER(parametros!$D$5),B2102&gt;=parametros!$C$5,B2102&lt;=parametros!$D$5),"C3",IF(AND(ISNUMBER(parametros!$C$6),ISNUMBER(parametros!$D$6),B2102&gt;=parametros!$C$6,B2102&lt;=parametros!$D$6),"C4","Fora dos ciclos")))))))</f>
        <v/>
      </c>
      <c r="D2102" s="100"/>
      <c r="E2102" s="78" t="str">
        <f>IF(C2102="","",IFERROR(VLOOKUP(C2102,parametros!$A$11:$E$15,5,0),""))</f>
        <v/>
      </c>
      <c r="F2102" s="79" t="str">
        <f t="shared" si="162"/>
        <v/>
      </c>
      <c r="G2102" s="101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8"/>
      <c r="U2102" s="218" t="str">
        <f t="shared" si="166"/>
        <v/>
      </c>
      <c r="V2102" s="216" t="s">
        <v>47</v>
      </c>
      <c r="W2102" s="102" t="s">
        <v>167</v>
      </c>
      <c r="X2102" s="102" t="s">
        <v>168</v>
      </c>
      <c r="Y2102" s="103" t="s">
        <v>169</v>
      </c>
      <c r="Z2102" s="103" t="s">
        <v>170</v>
      </c>
      <c r="AA2102" s="103" t="s">
        <v>47</v>
      </c>
      <c r="AB2102" s="103" t="s">
        <v>171</v>
      </c>
      <c r="AC2102" s="104" t="s">
        <v>172</v>
      </c>
    </row>
    <row r="2103" spans="1:29" ht="25.5" customHeight="1" x14ac:dyDescent="0.35">
      <c r="A2103" s="188"/>
      <c r="B2103" s="190"/>
      <c r="C2103" s="99" t="str">
        <f>IF(B2103="","",IF(NOT(ISNUMBER(B2103)),"DATA_PC invalida",IF(AND(ISNUMBER(parametros!$C$2),ISNUMBER(parametros!$D$2),B2103&gt;=parametros!$C$2,B2103&lt;=parametros!$D$2),"C0",IF(AND(ISNUMBER(parametros!$C$3),ISNUMBER(parametros!$D$3),B2103&gt;=parametros!$C$3,B2103&lt;=parametros!$D$3),"C1",IF(AND(ISNUMBER(parametros!$C$4),ISNUMBER(parametros!$D$4),B2103&gt;=parametros!$C$4,B2103&lt;=parametros!$D$4),"C2",IF(AND(ISNUMBER(parametros!$C$5),ISNUMBER(parametros!$D$5),B2103&gt;=parametros!$C$5,B2103&lt;=parametros!$D$5),"C3",IF(AND(ISNUMBER(parametros!$C$6),ISNUMBER(parametros!$D$6),B2103&gt;=parametros!$C$6,B2103&lt;=parametros!$D$6),"C4","Fora dos ciclos")))))))</f>
        <v/>
      </c>
      <c r="D2103" s="100"/>
      <c r="E2103" s="78" t="str">
        <f>IF(C2103="","",IFERROR(VLOOKUP(C2103,parametros!$A$11:$E$15,5,0),""))</f>
        <v/>
      </c>
      <c r="F2103" s="79" t="str">
        <f t="shared" si="162"/>
        <v/>
      </c>
      <c r="G2103" s="101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8"/>
      <c r="U2103" s="218" t="str">
        <f t="shared" si="166"/>
        <v/>
      </c>
      <c r="V2103" s="216" t="s">
        <v>47</v>
      </c>
      <c r="W2103" s="102" t="s">
        <v>167</v>
      </c>
      <c r="X2103" s="102" t="s">
        <v>168</v>
      </c>
      <c r="Y2103" s="103" t="s">
        <v>169</v>
      </c>
      <c r="Z2103" s="103" t="s">
        <v>170</v>
      </c>
      <c r="AA2103" s="103" t="s">
        <v>47</v>
      </c>
      <c r="AB2103" s="103" t="s">
        <v>171</v>
      </c>
      <c r="AC2103" s="104" t="s">
        <v>172</v>
      </c>
    </row>
    <row r="2104" spans="1:29" ht="25.5" customHeight="1" x14ac:dyDescent="0.35">
      <c r="A2104" s="188"/>
      <c r="B2104" s="190"/>
      <c r="C2104" s="99" t="str">
        <f>IF(B2104="","",IF(NOT(ISNUMBER(B2104)),"DATA_PC invalida",IF(AND(ISNUMBER(parametros!$C$2),ISNUMBER(parametros!$D$2),B2104&gt;=parametros!$C$2,B2104&lt;=parametros!$D$2),"C0",IF(AND(ISNUMBER(parametros!$C$3),ISNUMBER(parametros!$D$3),B2104&gt;=parametros!$C$3,B2104&lt;=parametros!$D$3),"C1",IF(AND(ISNUMBER(parametros!$C$4),ISNUMBER(parametros!$D$4),B2104&gt;=parametros!$C$4,B2104&lt;=parametros!$D$4),"C2",IF(AND(ISNUMBER(parametros!$C$5),ISNUMBER(parametros!$D$5),B2104&gt;=parametros!$C$5,B2104&lt;=parametros!$D$5),"C3",IF(AND(ISNUMBER(parametros!$C$6),ISNUMBER(parametros!$D$6),B2104&gt;=parametros!$C$6,B2104&lt;=parametros!$D$6),"C4","Fora dos ciclos")))))))</f>
        <v/>
      </c>
      <c r="D2104" s="100"/>
      <c r="E2104" s="78" t="str">
        <f>IF(C2104="","",IFERROR(VLOOKUP(C2104,parametros!$A$11:$E$15,5,0),""))</f>
        <v/>
      </c>
      <c r="F2104" s="79" t="str">
        <f t="shared" si="162"/>
        <v/>
      </c>
      <c r="G2104" s="101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8"/>
      <c r="U2104" s="218" t="str">
        <f t="shared" si="166"/>
        <v/>
      </c>
      <c r="V2104" s="216" t="s">
        <v>47</v>
      </c>
      <c r="W2104" s="102" t="s">
        <v>167</v>
      </c>
      <c r="X2104" s="102" t="s">
        <v>168</v>
      </c>
      <c r="Y2104" s="103" t="s">
        <v>169</v>
      </c>
      <c r="Z2104" s="103" t="s">
        <v>170</v>
      </c>
      <c r="AA2104" s="103" t="s">
        <v>47</v>
      </c>
      <c r="AB2104" s="103" t="s">
        <v>171</v>
      </c>
      <c r="AC2104" s="104" t="s">
        <v>172</v>
      </c>
    </row>
    <row r="2105" spans="1:29" ht="25.5" customHeight="1" x14ac:dyDescent="0.35">
      <c r="A2105" s="188"/>
      <c r="B2105" s="190"/>
      <c r="C2105" s="99" t="str">
        <f>IF(B2105="","",IF(NOT(ISNUMBER(B2105)),"DATA_PC invalida",IF(AND(ISNUMBER(parametros!$C$2),ISNUMBER(parametros!$D$2),B2105&gt;=parametros!$C$2,B2105&lt;=parametros!$D$2),"C0",IF(AND(ISNUMBER(parametros!$C$3),ISNUMBER(parametros!$D$3),B2105&gt;=parametros!$C$3,B2105&lt;=parametros!$D$3),"C1",IF(AND(ISNUMBER(parametros!$C$4),ISNUMBER(parametros!$D$4),B2105&gt;=parametros!$C$4,B2105&lt;=parametros!$D$4),"C2",IF(AND(ISNUMBER(parametros!$C$5),ISNUMBER(parametros!$D$5),B2105&gt;=parametros!$C$5,B2105&lt;=parametros!$D$5),"C3",IF(AND(ISNUMBER(parametros!$C$6),ISNUMBER(parametros!$D$6),B2105&gt;=parametros!$C$6,B2105&lt;=parametros!$D$6),"C4","Fora dos ciclos")))))))</f>
        <v/>
      </c>
      <c r="D2105" s="100"/>
      <c r="E2105" s="78" t="str">
        <f>IF(C2105="","",IFERROR(VLOOKUP(C2105,parametros!$A$11:$E$15,5,0),""))</f>
        <v/>
      </c>
      <c r="F2105" s="79" t="str">
        <f t="shared" si="162"/>
        <v/>
      </c>
      <c r="G2105" s="101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8"/>
      <c r="U2105" s="218" t="str">
        <f t="shared" si="166"/>
        <v/>
      </c>
      <c r="V2105" s="216" t="s">
        <v>47</v>
      </c>
      <c r="W2105" s="102" t="s">
        <v>167</v>
      </c>
      <c r="X2105" s="102" t="s">
        <v>168</v>
      </c>
      <c r="Y2105" s="103" t="s">
        <v>169</v>
      </c>
      <c r="Z2105" s="103" t="s">
        <v>170</v>
      </c>
      <c r="AA2105" s="103" t="s">
        <v>47</v>
      </c>
      <c r="AB2105" s="103" t="s">
        <v>171</v>
      </c>
      <c r="AC2105" s="104" t="s">
        <v>172</v>
      </c>
    </row>
    <row r="2106" spans="1:29" ht="25.5" customHeight="1" x14ac:dyDescent="0.35">
      <c r="A2106" s="188"/>
      <c r="B2106" s="190"/>
      <c r="C2106" s="99" t="str">
        <f>IF(B2106="","",IF(NOT(ISNUMBER(B2106)),"DATA_PC invalida",IF(AND(ISNUMBER(parametros!$C$2),ISNUMBER(parametros!$D$2),B2106&gt;=parametros!$C$2,B2106&lt;=parametros!$D$2),"C0",IF(AND(ISNUMBER(parametros!$C$3),ISNUMBER(parametros!$D$3),B2106&gt;=parametros!$C$3,B2106&lt;=parametros!$D$3),"C1",IF(AND(ISNUMBER(parametros!$C$4),ISNUMBER(parametros!$D$4),B2106&gt;=parametros!$C$4,B2106&lt;=parametros!$D$4),"C2",IF(AND(ISNUMBER(parametros!$C$5),ISNUMBER(parametros!$D$5),B2106&gt;=parametros!$C$5,B2106&lt;=parametros!$D$5),"C3",IF(AND(ISNUMBER(parametros!$C$6),ISNUMBER(parametros!$D$6),B2106&gt;=parametros!$C$6,B2106&lt;=parametros!$D$6),"C4","Fora dos ciclos")))))))</f>
        <v/>
      </c>
      <c r="D2106" s="100"/>
      <c r="E2106" s="78" t="str">
        <f>IF(C2106="","",IFERROR(VLOOKUP(C2106,parametros!$A$11:$E$15,5,0),""))</f>
        <v/>
      </c>
      <c r="F2106" s="79" t="str">
        <f t="shared" si="162"/>
        <v/>
      </c>
      <c r="G2106" s="101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8"/>
      <c r="U2106" s="218" t="str">
        <f t="shared" si="166"/>
        <v/>
      </c>
      <c r="V2106" s="216" t="s">
        <v>47</v>
      </c>
      <c r="W2106" s="102" t="s">
        <v>167</v>
      </c>
      <c r="X2106" s="102" t="s">
        <v>168</v>
      </c>
      <c r="Y2106" s="103" t="s">
        <v>169</v>
      </c>
      <c r="Z2106" s="103" t="s">
        <v>170</v>
      </c>
      <c r="AA2106" s="103" t="s">
        <v>47</v>
      </c>
      <c r="AB2106" s="103" t="s">
        <v>171</v>
      </c>
      <c r="AC2106" s="104" t="s">
        <v>172</v>
      </c>
    </row>
    <row r="2107" spans="1:29" ht="25.5" customHeight="1" x14ac:dyDescent="0.35">
      <c r="A2107" s="188"/>
      <c r="B2107" s="190"/>
      <c r="C2107" s="99" t="str">
        <f>IF(B2107="","",IF(NOT(ISNUMBER(B2107)),"DATA_PC invalida",IF(AND(ISNUMBER(parametros!$C$2),ISNUMBER(parametros!$D$2),B2107&gt;=parametros!$C$2,B2107&lt;=parametros!$D$2),"C0",IF(AND(ISNUMBER(parametros!$C$3),ISNUMBER(parametros!$D$3),B2107&gt;=parametros!$C$3,B2107&lt;=parametros!$D$3),"C1",IF(AND(ISNUMBER(parametros!$C$4),ISNUMBER(parametros!$D$4),B2107&gt;=parametros!$C$4,B2107&lt;=parametros!$D$4),"C2",IF(AND(ISNUMBER(parametros!$C$5),ISNUMBER(parametros!$D$5),B2107&gt;=parametros!$C$5,B2107&lt;=parametros!$D$5),"C3",IF(AND(ISNUMBER(parametros!$C$6),ISNUMBER(parametros!$D$6),B2107&gt;=parametros!$C$6,B2107&lt;=parametros!$D$6),"C4","Fora dos ciclos")))))))</f>
        <v/>
      </c>
      <c r="D2107" s="100"/>
      <c r="E2107" s="78" t="str">
        <f>IF(C2107="","",IFERROR(VLOOKUP(C2107,parametros!$A$11:$E$15,5,0),""))</f>
        <v/>
      </c>
      <c r="F2107" s="79" t="str">
        <f t="shared" si="162"/>
        <v/>
      </c>
      <c r="G2107" s="101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8"/>
      <c r="U2107" s="218" t="str">
        <f t="shared" si="166"/>
        <v/>
      </c>
      <c r="V2107" s="216" t="s">
        <v>47</v>
      </c>
      <c r="W2107" s="102" t="s">
        <v>167</v>
      </c>
      <c r="X2107" s="102" t="s">
        <v>168</v>
      </c>
      <c r="Y2107" s="103" t="s">
        <v>169</v>
      </c>
      <c r="Z2107" s="103" t="s">
        <v>170</v>
      </c>
      <c r="AA2107" s="103" t="s">
        <v>47</v>
      </c>
      <c r="AB2107" s="103" t="s">
        <v>171</v>
      </c>
      <c r="AC2107" s="104" t="s">
        <v>172</v>
      </c>
    </row>
    <row r="2108" spans="1:29" ht="25.5" customHeight="1" x14ac:dyDescent="0.35">
      <c r="A2108" s="188"/>
      <c r="B2108" s="190"/>
      <c r="C2108" s="99" t="str">
        <f>IF(B2108="","",IF(NOT(ISNUMBER(B2108)),"DATA_PC invalida",IF(AND(ISNUMBER(parametros!$C$2),ISNUMBER(parametros!$D$2),B2108&gt;=parametros!$C$2,B2108&lt;=parametros!$D$2),"C0",IF(AND(ISNUMBER(parametros!$C$3),ISNUMBER(parametros!$D$3),B2108&gt;=parametros!$C$3,B2108&lt;=parametros!$D$3),"C1",IF(AND(ISNUMBER(parametros!$C$4),ISNUMBER(parametros!$D$4),B2108&gt;=parametros!$C$4,B2108&lt;=parametros!$D$4),"C2",IF(AND(ISNUMBER(parametros!$C$5),ISNUMBER(parametros!$D$5),B2108&gt;=parametros!$C$5,B2108&lt;=parametros!$D$5),"C3",IF(AND(ISNUMBER(parametros!$C$6),ISNUMBER(parametros!$D$6),B2108&gt;=parametros!$C$6,B2108&lt;=parametros!$D$6),"C4","Fora dos ciclos")))))))</f>
        <v/>
      </c>
      <c r="D2108" s="100"/>
      <c r="E2108" s="78" t="str">
        <f>IF(C2108="","",IFERROR(VLOOKUP(C2108,parametros!$A$11:$E$15,5,0),""))</f>
        <v/>
      </c>
      <c r="F2108" s="79" t="str">
        <f t="shared" si="162"/>
        <v/>
      </c>
      <c r="G2108" s="101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8"/>
      <c r="U2108" s="218" t="str">
        <f t="shared" si="166"/>
        <v/>
      </c>
      <c r="V2108" s="216" t="s">
        <v>47</v>
      </c>
      <c r="W2108" s="102" t="s">
        <v>167</v>
      </c>
      <c r="X2108" s="102" t="s">
        <v>168</v>
      </c>
      <c r="Y2108" s="103" t="s">
        <v>169</v>
      </c>
      <c r="Z2108" s="103" t="s">
        <v>170</v>
      </c>
      <c r="AA2108" s="103" t="s">
        <v>47</v>
      </c>
      <c r="AB2108" s="103" t="s">
        <v>171</v>
      </c>
      <c r="AC2108" s="104" t="s">
        <v>172</v>
      </c>
    </row>
    <row r="2109" spans="1:29" ht="25.5" customHeight="1" x14ac:dyDescent="0.35">
      <c r="A2109" s="188"/>
      <c r="B2109" s="190"/>
      <c r="C2109" s="99" t="str">
        <f>IF(B2109="","",IF(NOT(ISNUMBER(B2109)),"DATA_PC invalida",IF(AND(ISNUMBER(parametros!$C$2),ISNUMBER(parametros!$D$2),B2109&gt;=parametros!$C$2,B2109&lt;=parametros!$D$2),"C0",IF(AND(ISNUMBER(parametros!$C$3),ISNUMBER(parametros!$D$3),B2109&gt;=parametros!$C$3,B2109&lt;=parametros!$D$3),"C1",IF(AND(ISNUMBER(parametros!$C$4),ISNUMBER(parametros!$D$4),B2109&gt;=parametros!$C$4,B2109&lt;=parametros!$D$4),"C2",IF(AND(ISNUMBER(parametros!$C$5),ISNUMBER(parametros!$D$5),B2109&gt;=parametros!$C$5,B2109&lt;=parametros!$D$5),"C3",IF(AND(ISNUMBER(parametros!$C$6),ISNUMBER(parametros!$D$6),B2109&gt;=parametros!$C$6,B2109&lt;=parametros!$D$6),"C4","Fora dos ciclos")))))))</f>
        <v/>
      </c>
      <c r="D2109" s="100"/>
      <c r="E2109" s="78" t="str">
        <f>IF(C2109="","",IFERROR(VLOOKUP(C2109,parametros!$A$11:$E$15,5,0),""))</f>
        <v/>
      </c>
      <c r="F2109" s="79" t="str">
        <f t="shared" si="162"/>
        <v/>
      </c>
      <c r="G2109" s="101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8"/>
      <c r="U2109" s="218" t="str">
        <f t="shared" si="166"/>
        <v/>
      </c>
      <c r="V2109" s="216" t="s">
        <v>47</v>
      </c>
      <c r="W2109" s="102" t="s">
        <v>167</v>
      </c>
      <c r="X2109" s="102" t="s">
        <v>168</v>
      </c>
      <c r="Y2109" s="103" t="s">
        <v>169</v>
      </c>
      <c r="Z2109" s="103" t="s">
        <v>170</v>
      </c>
      <c r="AA2109" s="103" t="s">
        <v>47</v>
      </c>
      <c r="AB2109" s="103" t="s">
        <v>171</v>
      </c>
      <c r="AC2109" s="104" t="s">
        <v>172</v>
      </c>
    </row>
    <row r="2110" spans="1:29" ht="25.5" customHeight="1" x14ac:dyDescent="0.35">
      <c r="A2110" s="188"/>
      <c r="B2110" s="190"/>
      <c r="C2110" s="99" t="str">
        <f>IF(B2110="","",IF(NOT(ISNUMBER(B2110)),"DATA_PC invalida",IF(AND(ISNUMBER(parametros!$C$2),ISNUMBER(parametros!$D$2),B2110&gt;=parametros!$C$2,B2110&lt;=parametros!$D$2),"C0",IF(AND(ISNUMBER(parametros!$C$3),ISNUMBER(parametros!$D$3),B2110&gt;=parametros!$C$3,B2110&lt;=parametros!$D$3),"C1",IF(AND(ISNUMBER(parametros!$C$4),ISNUMBER(parametros!$D$4),B2110&gt;=parametros!$C$4,B2110&lt;=parametros!$D$4),"C2",IF(AND(ISNUMBER(parametros!$C$5),ISNUMBER(parametros!$D$5),B2110&gt;=parametros!$C$5,B2110&lt;=parametros!$D$5),"C3",IF(AND(ISNUMBER(parametros!$C$6),ISNUMBER(parametros!$D$6),B2110&gt;=parametros!$C$6,B2110&lt;=parametros!$D$6),"C4","Fora dos ciclos")))))))</f>
        <v/>
      </c>
      <c r="D2110" s="100"/>
      <c r="E2110" s="78" t="str">
        <f>IF(C2110="","",IFERROR(VLOOKUP(C2110,parametros!$A$11:$E$15,5,0),""))</f>
        <v/>
      </c>
      <c r="F2110" s="79" t="str">
        <f t="shared" si="162"/>
        <v/>
      </c>
      <c r="G2110" s="101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8"/>
      <c r="U2110" s="218" t="str">
        <f t="shared" si="166"/>
        <v/>
      </c>
      <c r="V2110" s="216" t="s">
        <v>47</v>
      </c>
      <c r="W2110" s="102" t="s">
        <v>167</v>
      </c>
      <c r="X2110" s="102" t="s">
        <v>168</v>
      </c>
      <c r="Y2110" s="103" t="s">
        <v>169</v>
      </c>
      <c r="Z2110" s="103" t="s">
        <v>170</v>
      </c>
      <c r="AA2110" s="103" t="s">
        <v>47</v>
      </c>
      <c r="AB2110" s="103" t="s">
        <v>171</v>
      </c>
      <c r="AC2110" s="104" t="s">
        <v>172</v>
      </c>
    </row>
    <row r="2111" spans="1:29" ht="25.5" customHeight="1" x14ac:dyDescent="0.35">
      <c r="A2111" s="188"/>
      <c r="B2111" s="190"/>
      <c r="C2111" s="99" t="str">
        <f>IF(B2111="","",IF(NOT(ISNUMBER(B2111)),"DATA_PC invalida",IF(AND(ISNUMBER(parametros!$C$2),ISNUMBER(parametros!$D$2),B2111&gt;=parametros!$C$2,B2111&lt;=parametros!$D$2),"C0",IF(AND(ISNUMBER(parametros!$C$3),ISNUMBER(parametros!$D$3),B2111&gt;=parametros!$C$3,B2111&lt;=parametros!$D$3),"C1",IF(AND(ISNUMBER(parametros!$C$4),ISNUMBER(parametros!$D$4),B2111&gt;=parametros!$C$4,B2111&lt;=parametros!$D$4),"C2",IF(AND(ISNUMBER(parametros!$C$5),ISNUMBER(parametros!$D$5),B2111&gt;=parametros!$C$5,B2111&lt;=parametros!$D$5),"C3",IF(AND(ISNUMBER(parametros!$C$6),ISNUMBER(parametros!$D$6),B2111&gt;=parametros!$C$6,B2111&lt;=parametros!$D$6),"C4","Fora dos ciclos")))))))</f>
        <v/>
      </c>
      <c r="D2111" s="100"/>
      <c r="E2111" s="78" t="str">
        <f>IF(C2111="","",IFERROR(VLOOKUP(C2111,parametros!$A$11:$E$15,5,0),""))</f>
        <v/>
      </c>
      <c r="F2111" s="79" t="str">
        <f t="shared" si="162"/>
        <v/>
      </c>
      <c r="G2111" s="101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8"/>
      <c r="U2111" s="218" t="str">
        <f t="shared" si="166"/>
        <v/>
      </c>
      <c r="V2111" s="216" t="s">
        <v>47</v>
      </c>
      <c r="W2111" s="102" t="s">
        <v>167</v>
      </c>
      <c r="X2111" s="102" t="s">
        <v>168</v>
      </c>
      <c r="Y2111" s="103" t="s">
        <v>169</v>
      </c>
      <c r="Z2111" s="103" t="s">
        <v>170</v>
      </c>
      <c r="AA2111" s="103" t="s">
        <v>47</v>
      </c>
      <c r="AB2111" s="103" t="s">
        <v>171</v>
      </c>
      <c r="AC2111" s="104" t="s">
        <v>172</v>
      </c>
    </row>
    <row r="2112" spans="1:29" ht="25.5" customHeight="1" x14ac:dyDescent="0.35">
      <c r="A2112" s="188"/>
      <c r="B2112" s="190"/>
      <c r="C2112" s="99" t="str">
        <f>IF(B2112="","",IF(NOT(ISNUMBER(B2112)),"DATA_PC invalida",IF(AND(ISNUMBER(parametros!$C$2),ISNUMBER(parametros!$D$2),B2112&gt;=parametros!$C$2,B2112&lt;=parametros!$D$2),"C0",IF(AND(ISNUMBER(parametros!$C$3),ISNUMBER(parametros!$D$3),B2112&gt;=parametros!$C$3,B2112&lt;=parametros!$D$3),"C1",IF(AND(ISNUMBER(parametros!$C$4),ISNUMBER(parametros!$D$4),B2112&gt;=parametros!$C$4,B2112&lt;=parametros!$D$4),"C2",IF(AND(ISNUMBER(parametros!$C$5),ISNUMBER(parametros!$D$5),B2112&gt;=parametros!$C$5,B2112&lt;=parametros!$D$5),"C3",IF(AND(ISNUMBER(parametros!$C$6),ISNUMBER(parametros!$D$6),B2112&gt;=parametros!$C$6,B2112&lt;=parametros!$D$6),"C4","Fora dos ciclos")))))))</f>
        <v/>
      </c>
      <c r="D2112" s="100"/>
      <c r="E2112" s="78" t="str">
        <f>IF(C2112="","",IFERROR(VLOOKUP(C2112,parametros!$A$11:$E$15,5,0),""))</f>
        <v/>
      </c>
      <c r="F2112" s="79" t="str">
        <f t="shared" si="162"/>
        <v/>
      </c>
      <c r="G2112" s="101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8"/>
      <c r="U2112" s="218" t="str">
        <f t="shared" si="166"/>
        <v/>
      </c>
      <c r="V2112" s="216" t="s">
        <v>47</v>
      </c>
      <c r="W2112" s="102" t="s">
        <v>167</v>
      </c>
      <c r="X2112" s="102" t="s">
        <v>168</v>
      </c>
      <c r="Y2112" s="103" t="s">
        <v>169</v>
      </c>
      <c r="Z2112" s="103" t="s">
        <v>170</v>
      </c>
      <c r="AA2112" s="103" t="s">
        <v>47</v>
      </c>
      <c r="AB2112" s="103" t="s">
        <v>171</v>
      </c>
      <c r="AC2112" s="104" t="s">
        <v>172</v>
      </c>
    </row>
    <row r="2113" spans="1:29" ht="25.5" customHeight="1" x14ac:dyDescent="0.35">
      <c r="A2113" s="188"/>
      <c r="B2113" s="190"/>
      <c r="C2113" s="99" t="str">
        <f>IF(B2113="","",IF(NOT(ISNUMBER(B2113)),"DATA_PC invalida",IF(AND(ISNUMBER(parametros!$C$2),ISNUMBER(parametros!$D$2),B2113&gt;=parametros!$C$2,B2113&lt;=parametros!$D$2),"C0",IF(AND(ISNUMBER(parametros!$C$3),ISNUMBER(parametros!$D$3),B2113&gt;=parametros!$C$3,B2113&lt;=parametros!$D$3),"C1",IF(AND(ISNUMBER(parametros!$C$4),ISNUMBER(parametros!$D$4),B2113&gt;=parametros!$C$4,B2113&lt;=parametros!$D$4),"C2",IF(AND(ISNUMBER(parametros!$C$5),ISNUMBER(parametros!$D$5),B2113&gt;=parametros!$C$5,B2113&lt;=parametros!$D$5),"C3",IF(AND(ISNUMBER(parametros!$C$6),ISNUMBER(parametros!$D$6),B2113&gt;=parametros!$C$6,B2113&lt;=parametros!$D$6),"C4","Fora dos ciclos")))))))</f>
        <v/>
      </c>
      <c r="D2113" s="100"/>
      <c r="E2113" s="78" t="str">
        <f>IF(C2113="","",IFERROR(VLOOKUP(C2113,parametros!$A$11:$E$15,5,0),""))</f>
        <v/>
      </c>
      <c r="F2113" s="79" t="str">
        <f t="shared" si="162"/>
        <v/>
      </c>
      <c r="G2113" s="101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8"/>
      <c r="U2113" s="218" t="str">
        <f t="shared" si="166"/>
        <v/>
      </c>
      <c r="V2113" s="216" t="s">
        <v>47</v>
      </c>
      <c r="W2113" s="102" t="s">
        <v>167</v>
      </c>
      <c r="X2113" s="102" t="s">
        <v>168</v>
      </c>
      <c r="Y2113" s="103" t="s">
        <v>169</v>
      </c>
      <c r="Z2113" s="103" t="s">
        <v>170</v>
      </c>
      <c r="AA2113" s="103" t="s">
        <v>47</v>
      </c>
      <c r="AB2113" s="103" t="s">
        <v>171</v>
      </c>
      <c r="AC2113" s="104" t="s">
        <v>172</v>
      </c>
    </row>
    <row r="2114" spans="1:29" ht="25.5" customHeight="1" x14ac:dyDescent="0.35">
      <c r="A2114" s="188"/>
      <c r="B2114" s="190"/>
      <c r="C2114" s="99" t="str">
        <f>IF(B2114="","",IF(NOT(ISNUMBER(B2114)),"DATA_PC invalida",IF(AND(ISNUMBER(parametros!$C$2),ISNUMBER(parametros!$D$2),B2114&gt;=parametros!$C$2,B2114&lt;=parametros!$D$2),"C0",IF(AND(ISNUMBER(parametros!$C$3),ISNUMBER(parametros!$D$3),B2114&gt;=parametros!$C$3,B2114&lt;=parametros!$D$3),"C1",IF(AND(ISNUMBER(parametros!$C$4),ISNUMBER(parametros!$D$4),B2114&gt;=parametros!$C$4,B2114&lt;=parametros!$D$4),"C2",IF(AND(ISNUMBER(parametros!$C$5),ISNUMBER(parametros!$D$5),B2114&gt;=parametros!$C$5,B2114&lt;=parametros!$D$5),"C3",IF(AND(ISNUMBER(parametros!$C$6),ISNUMBER(parametros!$D$6),B2114&gt;=parametros!$C$6,B2114&lt;=parametros!$D$6),"C4","Fora dos ciclos")))))))</f>
        <v/>
      </c>
      <c r="D2114" s="100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101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8"/>
      <c r="U2114" s="218" t="str">
        <f t="shared" ref="U2114:U2177" si="171">IF(OR($D2114="",$H2114=""),"",ROUND($D2114+$H2114,2))</f>
        <v/>
      </c>
      <c r="V2114" s="216" t="s">
        <v>47</v>
      </c>
      <c r="W2114" s="102" t="s">
        <v>167</v>
      </c>
      <c r="X2114" s="102" t="s">
        <v>168</v>
      </c>
      <c r="Y2114" s="103" t="s">
        <v>169</v>
      </c>
      <c r="Z2114" s="103" t="s">
        <v>170</v>
      </c>
      <c r="AA2114" s="103" t="s">
        <v>47</v>
      </c>
      <c r="AB2114" s="103" t="s">
        <v>171</v>
      </c>
      <c r="AC2114" s="104" t="s">
        <v>172</v>
      </c>
    </row>
    <row r="2115" spans="1:29" ht="25.5" customHeight="1" x14ac:dyDescent="0.35">
      <c r="A2115" s="188"/>
      <c r="B2115" s="190"/>
      <c r="C2115" s="99" t="str">
        <f>IF(B2115="","",IF(NOT(ISNUMBER(B2115)),"DATA_PC invalida",IF(AND(ISNUMBER(parametros!$C$2),ISNUMBER(parametros!$D$2),B2115&gt;=parametros!$C$2,B2115&lt;=parametros!$D$2),"C0",IF(AND(ISNUMBER(parametros!$C$3),ISNUMBER(parametros!$D$3),B2115&gt;=parametros!$C$3,B2115&lt;=parametros!$D$3),"C1",IF(AND(ISNUMBER(parametros!$C$4),ISNUMBER(parametros!$D$4),B2115&gt;=parametros!$C$4,B2115&lt;=parametros!$D$4),"C2",IF(AND(ISNUMBER(parametros!$C$5),ISNUMBER(parametros!$D$5),B2115&gt;=parametros!$C$5,B2115&lt;=parametros!$D$5),"C3",IF(AND(ISNUMBER(parametros!$C$6),ISNUMBER(parametros!$D$6),B2115&gt;=parametros!$C$6,B2115&lt;=parametros!$D$6),"C4","Fora dos ciclos")))))))</f>
        <v/>
      </c>
      <c r="D2115" s="100"/>
      <c r="E2115" s="78" t="str">
        <f>IF(C2115="","",IFERROR(VLOOKUP(C2115,parametros!$A$11:$E$15,5,0),""))</f>
        <v/>
      </c>
      <c r="F2115" s="79" t="str">
        <f t="shared" si="167"/>
        <v/>
      </c>
      <c r="G2115" s="101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8"/>
      <c r="U2115" s="218" t="str">
        <f t="shared" si="171"/>
        <v/>
      </c>
      <c r="V2115" s="216" t="s">
        <v>47</v>
      </c>
      <c r="W2115" s="102" t="s">
        <v>167</v>
      </c>
      <c r="X2115" s="102" t="s">
        <v>168</v>
      </c>
      <c r="Y2115" s="103" t="s">
        <v>169</v>
      </c>
      <c r="Z2115" s="103" t="s">
        <v>170</v>
      </c>
      <c r="AA2115" s="103" t="s">
        <v>47</v>
      </c>
      <c r="AB2115" s="103" t="s">
        <v>171</v>
      </c>
      <c r="AC2115" s="104" t="s">
        <v>172</v>
      </c>
    </row>
    <row r="2116" spans="1:29" ht="25.5" customHeight="1" x14ac:dyDescent="0.35">
      <c r="A2116" s="188"/>
      <c r="B2116" s="190"/>
      <c r="C2116" s="99" t="str">
        <f>IF(B2116="","",IF(NOT(ISNUMBER(B2116)),"DATA_PC invalida",IF(AND(ISNUMBER(parametros!$C$2),ISNUMBER(parametros!$D$2),B2116&gt;=parametros!$C$2,B2116&lt;=parametros!$D$2),"C0",IF(AND(ISNUMBER(parametros!$C$3),ISNUMBER(parametros!$D$3),B2116&gt;=parametros!$C$3,B2116&lt;=parametros!$D$3),"C1",IF(AND(ISNUMBER(parametros!$C$4),ISNUMBER(parametros!$D$4),B2116&gt;=parametros!$C$4,B2116&lt;=parametros!$D$4),"C2",IF(AND(ISNUMBER(parametros!$C$5),ISNUMBER(parametros!$D$5),B2116&gt;=parametros!$C$5,B2116&lt;=parametros!$D$5),"C3",IF(AND(ISNUMBER(parametros!$C$6),ISNUMBER(parametros!$D$6),B2116&gt;=parametros!$C$6,B2116&lt;=parametros!$D$6),"C4","Fora dos ciclos")))))))</f>
        <v/>
      </c>
      <c r="D2116" s="100"/>
      <c r="E2116" s="78" t="str">
        <f>IF(C2116="","",IFERROR(VLOOKUP(C2116,parametros!$A$11:$E$15,5,0),""))</f>
        <v/>
      </c>
      <c r="F2116" s="79" t="str">
        <f t="shared" si="167"/>
        <v/>
      </c>
      <c r="G2116" s="101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8"/>
      <c r="U2116" s="218" t="str">
        <f t="shared" si="171"/>
        <v/>
      </c>
      <c r="V2116" s="216" t="s">
        <v>47</v>
      </c>
      <c r="W2116" s="102" t="s">
        <v>167</v>
      </c>
      <c r="X2116" s="102" t="s">
        <v>168</v>
      </c>
      <c r="Y2116" s="103" t="s">
        <v>169</v>
      </c>
      <c r="Z2116" s="103" t="s">
        <v>170</v>
      </c>
      <c r="AA2116" s="103" t="s">
        <v>47</v>
      </c>
      <c r="AB2116" s="103" t="s">
        <v>171</v>
      </c>
      <c r="AC2116" s="104" t="s">
        <v>172</v>
      </c>
    </row>
    <row r="2117" spans="1:29" ht="25.5" customHeight="1" x14ac:dyDescent="0.35">
      <c r="A2117" s="188"/>
      <c r="B2117" s="190"/>
      <c r="C2117" s="99" t="str">
        <f>IF(B2117="","",IF(NOT(ISNUMBER(B2117)),"DATA_PC invalida",IF(AND(ISNUMBER(parametros!$C$2),ISNUMBER(parametros!$D$2),B2117&gt;=parametros!$C$2,B2117&lt;=parametros!$D$2),"C0",IF(AND(ISNUMBER(parametros!$C$3),ISNUMBER(parametros!$D$3),B2117&gt;=parametros!$C$3,B2117&lt;=parametros!$D$3),"C1",IF(AND(ISNUMBER(parametros!$C$4),ISNUMBER(parametros!$D$4),B2117&gt;=parametros!$C$4,B2117&lt;=parametros!$D$4),"C2",IF(AND(ISNUMBER(parametros!$C$5),ISNUMBER(parametros!$D$5),B2117&gt;=parametros!$C$5,B2117&lt;=parametros!$D$5),"C3",IF(AND(ISNUMBER(parametros!$C$6),ISNUMBER(parametros!$D$6),B2117&gt;=parametros!$C$6,B2117&lt;=parametros!$D$6),"C4","Fora dos ciclos")))))))</f>
        <v/>
      </c>
      <c r="D2117" s="100"/>
      <c r="E2117" s="78" t="str">
        <f>IF(C2117="","",IFERROR(VLOOKUP(C2117,parametros!$A$11:$E$15,5,0),""))</f>
        <v/>
      </c>
      <c r="F2117" s="79" t="str">
        <f t="shared" si="167"/>
        <v/>
      </c>
      <c r="G2117" s="101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8"/>
      <c r="U2117" s="218" t="str">
        <f t="shared" si="171"/>
        <v/>
      </c>
      <c r="V2117" s="216" t="s">
        <v>47</v>
      </c>
      <c r="W2117" s="102" t="s">
        <v>167</v>
      </c>
      <c r="X2117" s="102" t="s">
        <v>168</v>
      </c>
      <c r="Y2117" s="103" t="s">
        <v>169</v>
      </c>
      <c r="Z2117" s="103" t="s">
        <v>170</v>
      </c>
      <c r="AA2117" s="103" t="s">
        <v>47</v>
      </c>
      <c r="AB2117" s="103" t="s">
        <v>171</v>
      </c>
      <c r="AC2117" s="104" t="s">
        <v>172</v>
      </c>
    </row>
    <row r="2118" spans="1:29" ht="25.5" customHeight="1" x14ac:dyDescent="0.35">
      <c r="A2118" s="188"/>
      <c r="B2118" s="190"/>
      <c r="C2118" s="99" t="str">
        <f>IF(B2118="","",IF(NOT(ISNUMBER(B2118)),"DATA_PC invalida",IF(AND(ISNUMBER(parametros!$C$2),ISNUMBER(parametros!$D$2),B2118&gt;=parametros!$C$2,B2118&lt;=parametros!$D$2),"C0",IF(AND(ISNUMBER(parametros!$C$3),ISNUMBER(parametros!$D$3),B2118&gt;=parametros!$C$3,B2118&lt;=parametros!$D$3),"C1",IF(AND(ISNUMBER(parametros!$C$4),ISNUMBER(parametros!$D$4),B2118&gt;=parametros!$C$4,B2118&lt;=parametros!$D$4),"C2",IF(AND(ISNUMBER(parametros!$C$5),ISNUMBER(parametros!$D$5),B2118&gt;=parametros!$C$5,B2118&lt;=parametros!$D$5),"C3",IF(AND(ISNUMBER(parametros!$C$6),ISNUMBER(parametros!$D$6),B2118&gt;=parametros!$C$6,B2118&lt;=parametros!$D$6),"C4","Fora dos ciclos")))))))</f>
        <v/>
      </c>
      <c r="D2118" s="100"/>
      <c r="E2118" s="78" t="str">
        <f>IF(C2118="","",IFERROR(VLOOKUP(C2118,parametros!$A$11:$E$15,5,0),""))</f>
        <v/>
      </c>
      <c r="F2118" s="79" t="str">
        <f t="shared" si="167"/>
        <v/>
      </c>
      <c r="G2118" s="101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8"/>
      <c r="U2118" s="218" t="str">
        <f t="shared" si="171"/>
        <v/>
      </c>
      <c r="V2118" s="216" t="s">
        <v>47</v>
      </c>
      <c r="W2118" s="102" t="s">
        <v>167</v>
      </c>
      <c r="X2118" s="102" t="s">
        <v>168</v>
      </c>
      <c r="Y2118" s="103" t="s">
        <v>169</v>
      </c>
      <c r="Z2118" s="103" t="s">
        <v>170</v>
      </c>
      <c r="AA2118" s="103" t="s">
        <v>47</v>
      </c>
      <c r="AB2118" s="103" t="s">
        <v>171</v>
      </c>
      <c r="AC2118" s="104" t="s">
        <v>172</v>
      </c>
    </row>
    <row r="2119" spans="1:29" ht="25.5" customHeight="1" x14ac:dyDescent="0.35">
      <c r="A2119" s="188"/>
      <c r="B2119" s="190"/>
      <c r="C2119" s="99" t="str">
        <f>IF(B2119="","",IF(NOT(ISNUMBER(B2119)),"DATA_PC invalida",IF(AND(ISNUMBER(parametros!$C$2),ISNUMBER(parametros!$D$2),B2119&gt;=parametros!$C$2,B2119&lt;=parametros!$D$2),"C0",IF(AND(ISNUMBER(parametros!$C$3),ISNUMBER(parametros!$D$3),B2119&gt;=parametros!$C$3,B2119&lt;=parametros!$D$3),"C1",IF(AND(ISNUMBER(parametros!$C$4),ISNUMBER(parametros!$D$4),B2119&gt;=parametros!$C$4,B2119&lt;=parametros!$D$4),"C2",IF(AND(ISNUMBER(parametros!$C$5),ISNUMBER(parametros!$D$5),B2119&gt;=parametros!$C$5,B2119&lt;=parametros!$D$5),"C3",IF(AND(ISNUMBER(parametros!$C$6),ISNUMBER(parametros!$D$6),B2119&gt;=parametros!$C$6,B2119&lt;=parametros!$D$6),"C4","Fora dos ciclos")))))))</f>
        <v/>
      </c>
      <c r="D2119" s="100"/>
      <c r="E2119" s="78" t="str">
        <f>IF(C2119="","",IFERROR(VLOOKUP(C2119,parametros!$A$11:$E$15,5,0),""))</f>
        <v/>
      </c>
      <c r="F2119" s="79" t="str">
        <f t="shared" si="167"/>
        <v/>
      </c>
      <c r="G2119" s="101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8"/>
      <c r="U2119" s="218" t="str">
        <f t="shared" si="171"/>
        <v/>
      </c>
      <c r="V2119" s="216" t="s">
        <v>47</v>
      </c>
      <c r="W2119" s="102" t="s">
        <v>167</v>
      </c>
      <c r="X2119" s="102" t="s">
        <v>168</v>
      </c>
      <c r="Y2119" s="103" t="s">
        <v>169</v>
      </c>
      <c r="Z2119" s="103" t="s">
        <v>170</v>
      </c>
      <c r="AA2119" s="103" t="s">
        <v>47</v>
      </c>
      <c r="AB2119" s="103" t="s">
        <v>171</v>
      </c>
      <c r="AC2119" s="104" t="s">
        <v>172</v>
      </c>
    </row>
    <row r="2120" spans="1:29" ht="25.5" customHeight="1" x14ac:dyDescent="0.35">
      <c r="A2120" s="188"/>
      <c r="B2120" s="190"/>
      <c r="C2120" s="99" t="str">
        <f>IF(B2120="","",IF(NOT(ISNUMBER(B2120)),"DATA_PC invalida",IF(AND(ISNUMBER(parametros!$C$2),ISNUMBER(parametros!$D$2),B2120&gt;=parametros!$C$2,B2120&lt;=parametros!$D$2),"C0",IF(AND(ISNUMBER(parametros!$C$3),ISNUMBER(parametros!$D$3),B2120&gt;=parametros!$C$3,B2120&lt;=parametros!$D$3),"C1",IF(AND(ISNUMBER(parametros!$C$4),ISNUMBER(parametros!$D$4),B2120&gt;=parametros!$C$4,B2120&lt;=parametros!$D$4),"C2",IF(AND(ISNUMBER(parametros!$C$5),ISNUMBER(parametros!$D$5),B2120&gt;=parametros!$C$5,B2120&lt;=parametros!$D$5),"C3",IF(AND(ISNUMBER(parametros!$C$6),ISNUMBER(parametros!$D$6),B2120&gt;=parametros!$C$6,B2120&lt;=parametros!$D$6),"C4","Fora dos ciclos")))))))</f>
        <v/>
      </c>
      <c r="D2120" s="100"/>
      <c r="E2120" s="78" t="str">
        <f>IF(C2120="","",IFERROR(VLOOKUP(C2120,parametros!$A$11:$E$15,5,0),""))</f>
        <v/>
      </c>
      <c r="F2120" s="79" t="str">
        <f t="shared" si="167"/>
        <v/>
      </c>
      <c r="G2120" s="101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8"/>
      <c r="U2120" s="218" t="str">
        <f t="shared" si="171"/>
        <v/>
      </c>
      <c r="V2120" s="216" t="s">
        <v>47</v>
      </c>
      <c r="W2120" s="102" t="s">
        <v>167</v>
      </c>
      <c r="X2120" s="102" t="s">
        <v>168</v>
      </c>
      <c r="Y2120" s="103" t="s">
        <v>169</v>
      </c>
      <c r="Z2120" s="103" t="s">
        <v>170</v>
      </c>
      <c r="AA2120" s="103" t="s">
        <v>47</v>
      </c>
      <c r="AB2120" s="103" t="s">
        <v>171</v>
      </c>
      <c r="AC2120" s="104" t="s">
        <v>172</v>
      </c>
    </row>
    <row r="2121" spans="1:29" ht="25.5" customHeight="1" x14ac:dyDescent="0.35">
      <c r="A2121" s="188"/>
      <c r="B2121" s="190"/>
      <c r="C2121" s="99" t="str">
        <f>IF(B2121="","",IF(NOT(ISNUMBER(B2121)),"DATA_PC invalida",IF(AND(ISNUMBER(parametros!$C$2),ISNUMBER(parametros!$D$2),B2121&gt;=parametros!$C$2,B2121&lt;=parametros!$D$2),"C0",IF(AND(ISNUMBER(parametros!$C$3),ISNUMBER(parametros!$D$3),B2121&gt;=parametros!$C$3,B2121&lt;=parametros!$D$3),"C1",IF(AND(ISNUMBER(parametros!$C$4),ISNUMBER(parametros!$D$4),B2121&gt;=parametros!$C$4,B2121&lt;=parametros!$D$4),"C2",IF(AND(ISNUMBER(parametros!$C$5),ISNUMBER(parametros!$D$5),B2121&gt;=parametros!$C$5,B2121&lt;=parametros!$D$5),"C3",IF(AND(ISNUMBER(parametros!$C$6),ISNUMBER(parametros!$D$6),B2121&gt;=parametros!$C$6,B2121&lt;=parametros!$D$6),"C4","Fora dos ciclos")))))))</f>
        <v/>
      </c>
      <c r="D2121" s="100"/>
      <c r="E2121" s="78" t="str">
        <f>IF(C2121="","",IFERROR(VLOOKUP(C2121,parametros!$A$11:$E$15,5,0),""))</f>
        <v/>
      </c>
      <c r="F2121" s="79" t="str">
        <f t="shared" si="167"/>
        <v/>
      </c>
      <c r="G2121" s="101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8"/>
      <c r="U2121" s="218" t="str">
        <f t="shared" si="171"/>
        <v/>
      </c>
      <c r="V2121" s="216" t="s">
        <v>47</v>
      </c>
      <c r="W2121" s="102" t="s">
        <v>167</v>
      </c>
      <c r="X2121" s="102" t="s">
        <v>168</v>
      </c>
      <c r="Y2121" s="103" t="s">
        <v>169</v>
      </c>
      <c r="Z2121" s="103" t="s">
        <v>170</v>
      </c>
      <c r="AA2121" s="103" t="s">
        <v>47</v>
      </c>
      <c r="AB2121" s="103" t="s">
        <v>171</v>
      </c>
      <c r="AC2121" s="104" t="s">
        <v>172</v>
      </c>
    </row>
    <row r="2122" spans="1:29" ht="25.5" customHeight="1" x14ac:dyDescent="0.35">
      <c r="A2122" s="188"/>
      <c r="B2122" s="190"/>
      <c r="C2122" s="99" t="str">
        <f>IF(B2122="","",IF(NOT(ISNUMBER(B2122)),"DATA_PC invalida",IF(AND(ISNUMBER(parametros!$C$2),ISNUMBER(parametros!$D$2),B2122&gt;=parametros!$C$2,B2122&lt;=parametros!$D$2),"C0",IF(AND(ISNUMBER(parametros!$C$3),ISNUMBER(parametros!$D$3),B2122&gt;=parametros!$C$3,B2122&lt;=parametros!$D$3),"C1",IF(AND(ISNUMBER(parametros!$C$4),ISNUMBER(parametros!$D$4),B2122&gt;=parametros!$C$4,B2122&lt;=parametros!$D$4),"C2",IF(AND(ISNUMBER(parametros!$C$5),ISNUMBER(parametros!$D$5),B2122&gt;=parametros!$C$5,B2122&lt;=parametros!$D$5),"C3",IF(AND(ISNUMBER(parametros!$C$6),ISNUMBER(parametros!$D$6),B2122&gt;=parametros!$C$6,B2122&lt;=parametros!$D$6),"C4","Fora dos ciclos")))))))</f>
        <v/>
      </c>
      <c r="D2122" s="100"/>
      <c r="E2122" s="78" t="str">
        <f>IF(C2122="","",IFERROR(VLOOKUP(C2122,parametros!$A$11:$E$15,5,0),""))</f>
        <v/>
      </c>
      <c r="F2122" s="79" t="str">
        <f t="shared" si="167"/>
        <v/>
      </c>
      <c r="G2122" s="101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8"/>
      <c r="U2122" s="218" t="str">
        <f t="shared" si="171"/>
        <v/>
      </c>
      <c r="V2122" s="216" t="s">
        <v>47</v>
      </c>
      <c r="W2122" s="102" t="s">
        <v>167</v>
      </c>
      <c r="X2122" s="102" t="s">
        <v>168</v>
      </c>
      <c r="Y2122" s="103" t="s">
        <v>169</v>
      </c>
      <c r="Z2122" s="103" t="s">
        <v>170</v>
      </c>
      <c r="AA2122" s="103" t="s">
        <v>47</v>
      </c>
      <c r="AB2122" s="103" t="s">
        <v>171</v>
      </c>
      <c r="AC2122" s="104" t="s">
        <v>172</v>
      </c>
    </row>
    <row r="2123" spans="1:29" ht="25.5" customHeight="1" x14ac:dyDescent="0.35">
      <c r="A2123" s="188"/>
      <c r="B2123" s="190"/>
      <c r="C2123" s="99" t="str">
        <f>IF(B2123="","",IF(NOT(ISNUMBER(B2123)),"DATA_PC invalida",IF(AND(ISNUMBER(parametros!$C$2),ISNUMBER(parametros!$D$2),B2123&gt;=parametros!$C$2,B2123&lt;=parametros!$D$2),"C0",IF(AND(ISNUMBER(parametros!$C$3),ISNUMBER(parametros!$D$3),B2123&gt;=parametros!$C$3,B2123&lt;=parametros!$D$3),"C1",IF(AND(ISNUMBER(parametros!$C$4),ISNUMBER(parametros!$D$4),B2123&gt;=parametros!$C$4,B2123&lt;=parametros!$D$4),"C2",IF(AND(ISNUMBER(parametros!$C$5),ISNUMBER(parametros!$D$5),B2123&gt;=parametros!$C$5,B2123&lt;=parametros!$D$5),"C3",IF(AND(ISNUMBER(parametros!$C$6),ISNUMBER(parametros!$D$6),B2123&gt;=parametros!$C$6,B2123&lt;=parametros!$D$6),"C4","Fora dos ciclos")))))))</f>
        <v/>
      </c>
      <c r="D2123" s="100"/>
      <c r="E2123" s="78" t="str">
        <f>IF(C2123="","",IFERROR(VLOOKUP(C2123,parametros!$A$11:$E$15,5,0),""))</f>
        <v/>
      </c>
      <c r="F2123" s="79" t="str">
        <f t="shared" si="167"/>
        <v/>
      </c>
      <c r="G2123" s="101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8"/>
      <c r="U2123" s="218" t="str">
        <f t="shared" si="171"/>
        <v/>
      </c>
      <c r="V2123" s="216" t="s">
        <v>47</v>
      </c>
      <c r="W2123" s="102" t="s">
        <v>167</v>
      </c>
      <c r="X2123" s="102" t="s">
        <v>168</v>
      </c>
      <c r="Y2123" s="103" t="s">
        <v>169</v>
      </c>
      <c r="Z2123" s="103" t="s">
        <v>170</v>
      </c>
      <c r="AA2123" s="103" t="s">
        <v>47</v>
      </c>
      <c r="AB2123" s="103" t="s">
        <v>171</v>
      </c>
      <c r="AC2123" s="104" t="s">
        <v>172</v>
      </c>
    </row>
    <row r="2124" spans="1:29" ht="25.5" customHeight="1" x14ac:dyDescent="0.35">
      <c r="A2124" s="188"/>
      <c r="B2124" s="190"/>
      <c r="C2124" s="99" t="str">
        <f>IF(B2124="","",IF(NOT(ISNUMBER(B2124)),"DATA_PC invalida",IF(AND(ISNUMBER(parametros!$C$2),ISNUMBER(parametros!$D$2),B2124&gt;=parametros!$C$2,B2124&lt;=parametros!$D$2),"C0",IF(AND(ISNUMBER(parametros!$C$3),ISNUMBER(parametros!$D$3),B2124&gt;=parametros!$C$3,B2124&lt;=parametros!$D$3),"C1",IF(AND(ISNUMBER(parametros!$C$4),ISNUMBER(parametros!$D$4),B2124&gt;=parametros!$C$4,B2124&lt;=parametros!$D$4),"C2",IF(AND(ISNUMBER(parametros!$C$5),ISNUMBER(parametros!$D$5),B2124&gt;=parametros!$C$5,B2124&lt;=parametros!$D$5),"C3",IF(AND(ISNUMBER(parametros!$C$6),ISNUMBER(parametros!$D$6),B2124&gt;=parametros!$C$6,B2124&lt;=parametros!$D$6),"C4","Fora dos ciclos")))))))</f>
        <v/>
      </c>
      <c r="D2124" s="100"/>
      <c r="E2124" s="78" t="str">
        <f>IF(C2124="","",IFERROR(VLOOKUP(C2124,parametros!$A$11:$E$15,5,0),""))</f>
        <v/>
      </c>
      <c r="F2124" s="79" t="str">
        <f t="shared" si="167"/>
        <v/>
      </c>
      <c r="G2124" s="101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8"/>
      <c r="U2124" s="218" t="str">
        <f t="shared" si="171"/>
        <v/>
      </c>
      <c r="V2124" s="216" t="s">
        <v>47</v>
      </c>
      <c r="W2124" s="102" t="s">
        <v>167</v>
      </c>
      <c r="X2124" s="102" t="s">
        <v>168</v>
      </c>
      <c r="Y2124" s="103" t="s">
        <v>169</v>
      </c>
      <c r="Z2124" s="103" t="s">
        <v>170</v>
      </c>
      <c r="AA2124" s="103" t="s">
        <v>47</v>
      </c>
      <c r="AB2124" s="103" t="s">
        <v>171</v>
      </c>
      <c r="AC2124" s="104" t="s">
        <v>172</v>
      </c>
    </row>
    <row r="2125" spans="1:29" ht="25.5" customHeight="1" x14ac:dyDescent="0.35">
      <c r="A2125" s="188"/>
      <c r="B2125" s="190"/>
      <c r="C2125" s="99" t="str">
        <f>IF(B2125="","",IF(NOT(ISNUMBER(B2125)),"DATA_PC invalida",IF(AND(ISNUMBER(parametros!$C$2),ISNUMBER(parametros!$D$2),B2125&gt;=parametros!$C$2,B2125&lt;=parametros!$D$2),"C0",IF(AND(ISNUMBER(parametros!$C$3),ISNUMBER(parametros!$D$3),B2125&gt;=parametros!$C$3,B2125&lt;=parametros!$D$3),"C1",IF(AND(ISNUMBER(parametros!$C$4),ISNUMBER(parametros!$D$4),B2125&gt;=parametros!$C$4,B2125&lt;=parametros!$D$4),"C2",IF(AND(ISNUMBER(parametros!$C$5),ISNUMBER(parametros!$D$5),B2125&gt;=parametros!$C$5,B2125&lt;=parametros!$D$5),"C3",IF(AND(ISNUMBER(parametros!$C$6),ISNUMBER(parametros!$D$6),B2125&gt;=parametros!$C$6,B2125&lt;=parametros!$D$6),"C4","Fora dos ciclos")))))))</f>
        <v/>
      </c>
      <c r="D2125" s="100"/>
      <c r="E2125" s="78" t="str">
        <f>IF(C2125="","",IFERROR(VLOOKUP(C2125,parametros!$A$11:$E$15,5,0),""))</f>
        <v/>
      </c>
      <c r="F2125" s="79" t="str">
        <f t="shared" si="167"/>
        <v/>
      </c>
      <c r="G2125" s="101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8"/>
      <c r="U2125" s="218" t="str">
        <f t="shared" si="171"/>
        <v/>
      </c>
      <c r="V2125" s="216" t="s">
        <v>47</v>
      </c>
      <c r="W2125" s="102" t="s">
        <v>167</v>
      </c>
      <c r="X2125" s="102" t="s">
        <v>168</v>
      </c>
      <c r="Y2125" s="103" t="s">
        <v>169</v>
      </c>
      <c r="Z2125" s="103" t="s">
        <v>170</v>
      </c>
      <c r="AA2125" s="103" t="s">
        <v>47</v>
      </c>
      <c r="AB2125" s="103" t="s">
        <v>171</v>
      </c>
      <c r="AC2125" s="104" t="s">
        <v>172</v>
      </c>
    </row>
    <row r="2126" spans="1:29" ht="25.5" customHeight="1" x14ac:dyDescent="0.35">
      <c r="A2126" s="188"/>
      <c r="B2126" s="190"/>
      <c r="C2126" s="99" t="str">
        <f>IF(B2126="","",IF(NOT(ISNUMBER(B2126)),"DATA_PC invalida",IF(AND(ISNUMBER(parametros!$C$2),ISNUMBER(parametros!$D$2),B2126&gt;=parametros!$C$2,B2126&lt;=parametros!$D$2),"C0",IF(AND(ISNUMBER(parametros!$C$3),ISNUMBER(parametros!$D$3),B2126&gt;=parametros!$C$3,B2126&lt;=parametros!$D$3),"C1",IF(AND(ISNUMBER(parametros!$C$4),ISNUMBER(parametros!$D$4),B2126&gt;=parametros!$C$4,B2126&lt;=parametros!$D$4),"C2",IF(AND(ISNUMBER(parametros!$C$5),ISNUMBER(parametros!$D$5),B2126&gt;=parametros!$C$5,B2126&lt;=parametros!$D$5),"C3",IF(AND(ISNUMBER(parametros!$C$6),ISNUMBER(parametros!$D$6),B2126&gt;=parametros!$C$6,B2126&lt;=parametros!$D$6),"C4","Fora dos ciclos")))))))</f>
        <v/>
      </c>
      <c r="D2126" s="100"/>
      <c r="E2126" s="78" t="str">
        <f>IF(C2126="","",IFERROR(VLOOKUP(C2126,parametros!$A$11:$E$15,5,0),""))</f>
        <v/>
      </c>
      <c r="F2126" s="79" t="str">
        <f t="shared" si="167"/>
        <v/>
      </c>
      <c r="G2126" s="101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8"/>
      <c r="U2126" s="218" t="str">
        <f t="shared" si="171"/>
        <v/>
      </c>
      <c r="V2126" s="216" t="s">
        <v>47</v>
      </c>
      <c r="W2126" s="102" t="s">
        <v>167</v>
      </c>
      <c r="X2126" s="102" t="s">
        <v>168</v>
      </c>
      <c r="Y2126" s="103" t="s">
        <v>169</v>
      </c>
      <c r="Z2126" s="103" t="s">
        <v>170</v>
      </c>
      <c r="AA2126" s="103" t="s">
        <v>47</v>
      </c>
      <c r="AB2126" s="103" t="s">
        <v>171</v>
      </c>
      <c r="AC2126" s="104" t="s">
        <v>172</v>
      </c>
    </row>
    <row r="2127" spans="1:29" ht="25.5" customHeight="1" x14ac:dyDescent="0.35">
      <c r="A2127" s="188"/>
      <c r="B2127" s="190"/>
      <c r="C2127" s="99" t="str">
        <f>IF(B2127="","",IF(NOT(ISNUMBER(B2127)),"DATA_PC invalida",IF(AND(ISNUMBER(parametros!$C$2),ISNUMBER(parametros!$D$2),B2127&gt;=parametros!$C$2,B2127&lt;=parametros!$D$2),"C0",IF(AND(ISNUMBER(parametros!$C$3),ISNUMBER(parametros!$D$3),B2127&gt;=parametros!$C$3,B2127&lt;=parametros!$D$3),"C1",IF(AND(ISNUMBER(parametros!$C$4),ISNUMBER(parametros!$D$4),B2127&gt;=parametros!$C$4,B2127&lt;=parametros!$D$4),"C2",IF(AND(ISNUMBER(parametros!$C$5),ISNUMBER(parametros!$D$5),B2127&gt;=parametros!$C$5,B2127&lt;=parametros!$D$5),"C3",IF(AND(ISNUMBER(parametros!$C$6),ISNUMBER(parametros!$D$6),B2127&gt;=parametros!$C$6,B2127&lt;=parametros!$D$6),"C4","Fora dos ciclos")))))))</f>
        <v/>
      </c>
      <c r="D2127" s="100"/>
      <c r="E2127" s="78" t="str">
        <f>IF(C2127="","",IFERROR(VLOOKUP(C2127,parametros!$A$11:$E$15,5,0),""))</f>
        <v/>
      </c>
      <c r="F2127" s="79" t="str">
        <f t="shared" si="167"/>
        <v/>
      </c>
      <c r="G2127" s="101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8"/>
      <c r="U2127" s="218" t="str">
        <f t="shared" si="171"/>
        <v/>
      </c>
      <c r="V2127" s="216" t="s">
        <v>47</v>
      </c>
      <c r="W2127" s="102" t="s">
        <v>167</v>
      </c>
      <c r="X2127" s="102" t="s">
        <v>168</v>
      </c>
      <c r="Y2127" s="103" t="s">
        <v>169</v>
      </c>
      <c r="Z2127" s="103" t="s">
        <v>170</v>
      </c>
      <c r="AA2127" s="103" t="s">
        <v>47</v>
      </c>
      <c r="AB2127" s="103" t="s">
        <v>171</v>
      </c>
      <c r="AC2127" s="104" t="s">
        <v>172</v>
      </c>
    </row>
    <row r="2128" spans="1:29" ht="25.5" customHeight="1" x14ac:dyDescent="0.35">
      <c r="A2128" s="188"/>
      <c r="B2128" s="190"/>
      <c r="C2128" s="99" t="str">
        <f>IF(B2128="","",IF(NOT(ISNUMBER(B2128)),"DATA_PC invalida",IF(AND(ISNUMBER(parametros!$C$2),ISNUMBER(parametros!$D$2),B2128&gt;=parametros!$C$2,B2128&lt;=parametros!$D$2),"C0",IF(AND(ISNUMBER(parametros!$C$3),ISNUMBER(parametros!$D$3),B2128&gt;=parametros!$C$3,B2128&lt;=parametros!$D$3),"C1",IF(AND(ISNUMBER(parametros!$C$4),ISNUMBER(parametros!$D$4),B2128&gt;=parametros!$C$4,B2128&lt;=parametros!$D$4),"C2",IF(AND(ISNUMBER(parametros!$C$5),ISNUMBER(parametros!$D$5),B2128&gt;=parametros!$C$5,B2128&lt;=parametros!$D$5),"C3",IF(AND(ISNUMBER(parametros!$C$6),ISNUMBER(parametros!$D$6),B2128&gt;=parametros!$C$6,B2128&lt;=parametros!$D$6),"C4","Fora dos ciclos")))))))</f>
        <v/>
      </c>
      <c r="D2128" s="100"/>
      <c r="E2128" s="78" t="str">
        <f>IF(C2128="","",IFERROR(VLOOKUP(C2128,parametros!$A$11:$E$15,5,0),""))</f>
        <v/>
      </c>
      <c r="F2128" s="79" t="str">
        <f t="shared" si="167"/>
        <v/>
      </c>
      <c r="G2128" s="101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8"/>
      <c r="U2128" s="218" t="str">
        <f t="shared" si="171"/>
        <v/>
      </c>
      <c r="V2128" s="216" t="s">
        <v>47</v>
      </c>
      <c r="W2128" s="102" t="s">
        <v>167</v>
      </c>
      <c r="X2128" s="102" t="s">
        <v>168</v>
      </c>
      <c r="Y2128" s="103" t="s">
        <v>169</v>
      </c>
      <c r="Z2128" s="103" t="s">
        <v>170</v>
      </c>
      <c r="AA2128" s="103" t="s">
        <v>47</v>
      </c>
      <c r="AB2128" s="103" t="s">
        <v>171</v>
      </c>
      <c r="AC2128" s="104" t="s">
        <v>172</v>
      </c>
    </row>
    <row r="2129" spans="1:29" ht="25.5" customHeight="1" x14ac:dyDescent="0.35">
      <c r="A2129" s="188"/>
      <c r="B2129" s="190"/>
      <c r="C2129" s="99" t="str">
        <f>IF(B2129="","",IF(NOT(ISNUMBER(B2129)),"DATA_PC invalida",IF(AND(ISNUMBER(parametros!$C$2),ISNUMBER(parametros!$D$2),B2129&gt;=parametros!$C$2,B2129&lt;=parametros!$D$2),"C0",IF(AND(ISNUMBER(parametros!$C$3),ISNUMBER(parametros!$D$3),B2129&gt;=parametros!$C$3,B2129&lt;=parametros!$D$3),"C1",IF(AND(ISNUMBER(parametros!$C$4),ISNUMBER(parametros!$D$4),B2129&gt;=parametros!$C$4,B2129&lt;=parametros!$D$4),"C2",IF(AND(ISNUMBER(parametros!$C$5),ISNUMBER(parametros!$D$5),B2129&gt;=parametros!$C$5,B2129&lt;=parametros!$D$5),"C3",IF(AND(ISNUMBER(parametros!$C$6),ISNUMBER(parametros!$D$6),B2129&gt;=parametros!$C$6,B2129&lt;=parametros!$D$6),"C4","Fora dos ciclos")))))))</f>
        <v/>
      </c>
      <c r="D2129" s="100"/>
      <c r="E2129" s="78" t="str">
        <f>IF(C2129="","",IFERROR(VLOOKUP(C2129,parametros!$A$11:$E$15,5,0),""))</f>
        <v/>
      </c>
      <c r="F2129" s="79" t="str">
        <f t="shared" si="167"/>
        <v/>
      </c>
      <c r="G2129" s="101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8"/>
      <c r="U2129" s="218" t="str">
        <f t="shared" si="171"/>
        <v/>
      </c>
      <c r="V2129" s="216" t="s">
        <v>47</v>
      </c>
      <c r="W2129" s="102" t="s">
        <v>167</v>
      </c>
      <c r="X2129" s="102" t="s">
        <v>168</v>
      </c>
      <c r="Y2129" s="103" t="s">
        <v>169</v>
      </c>
      <c r="Z2129" s="103" t="s">
        <v>170</v>
      </c>
      <c r="AA2129" s="103" t="s">
        <v>47</v>
      </c>
      <c r="AB2129" s="103" t="s">
        <v>171</v>
      </c>
      <c r="AC2129" s="104" t="s">
        <v>172</v>
      </c>
    </row>
    <row r="2130" spans="1:29" ht="25.5" customHeight="1" x14ac:dyDescent="0.35">
      <c r="A2130" s="188"/>
      <c r="B2130" s="190"/>
      <c r="C2130" s="99" t="str">
        <f>IF(B2130="","",IF(NOT(ISNUMBER(B2130)),"DATA_PC invalida",IF(AND(ISNUMBER(parametros!$C$2),ISNUMBER(parametros!$D$2),B2130&gt;=parametros!$C$2,B2130&lt;=parametros!$D$2),"C0",IF(AND(ISNUMBER(parametros!$C$3),ISNUMBER(parametros!$D$3),B2130&gt;=parametros!$C$3,B2130&lt;=parametros!$D$3),"C1",IF(AND(ISNUMBER(parametros!$C$4),ISNUMBER(parametros!$D$4),B2130&gt;=parametros!$C$4,B2130&lt;=parametros!$D$4),"C2",IF(AND(ISNUMBER(parametros!$C$5),ISNUMBER(parametros!$D$5),B2130&gt;=parametros!$C$5,B2130&lt;=parametros!$D$5),"C3",IF(AND(ISNUMBER(parametros!$C$6),ISNUMBER(parametros!$D$6),B2130&gt;=parametros!$C$6,B2130&lt;=parametros!$D$6),"C4","Fora dos ciclos")))))))</f>
        <v/>
      </c>
      <c r="D2130" s="100"/>
      <c r="E2130" s="78" t="str">
        <f>IF(C2130="","",IFERROR(VLOOKUP(C2130,parametros!$A$11:$E$15,5,0),""))</f>
        <v/>
      </c>
      <c r="F2130" s="79" t="str">
        <f t="shared" si="167"/>
        <v/>
      </c>
      <c r="G2130" s="101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8"/>
      <c r="U2130" s="218" t="str">
        <f t="shared" si="171"/>
        <v/>
      </c>
      <c r="V2130" s="216" t="s">
        <v>47</v>
      </c>
      <c r="W2130" s="102" t="s">
        <v>167</v>
      </c>
      <c r="X2130" s="102" t="s">
        <v>168</v>
      </c>
      <c r="Y2130" s="103" t="s">
        <v>169</v>
      </c>
      <c r="Z2130" s="103" t="s">
        <v>170</v>
      </c>
      <c r="AA2130" s="103" t="s">
        <v>47</v>
      </c>
      <c r="AB2130" s="103" t="s">
        <v>171</v>
      </c>
      <c r="AC2130" s="104" t="s">
        <v>172</v>
      </c>
    </row>
    <row r="2131" spans="1:29" ht="25.5" customHeight="1" x14ac:dyDescent="0.35">
      <c r="A2131" s="188"/>
      <c r="B2131" s="190"/>
      <c r="C2131" s="99" t="str">
        <f>IF(B2131="","",IF(NOT(ISNUMBER(B2131)),"DATA_PC invalida",IF(AND(ISNUMBER(parametros!$C$2),ISNUMBER(parametros!$D$2),B2131&gt;=parametros!$C$2,B2131&lt;=parametros!$D$2),"C0",IF(AND(ISNUMBER(parametros!$C$3),ISNUMBER(parametros!$D$3),B2131&gt;=parametros!$C$3,B2131&lt;=parametros!$D$3),"C1",IF(AND(ISNUMBER(parametros!$C$4),ISNUMBER(parametros!$D$4),B2131&gt;=parametros!$C$4,B2131&lt;=parametros!$D$4),"C2",IF(AND(ISNUMBER(parametros!$C$5),ISNUMBER(parametros!$D$5),B2131&gt;=parametros!$C$5,B2131&lt;=parametros!$D$5),"C3",IF(AND(ISNUMBER(parametros!$C$6),ISNUMBER(parametros!$D$6),B2131&gt;=parametros!$C$6,B2131&lt;=parametros!$D$6),"C4","Fora dos ciclos")))))))</f>
        <v/>
      </c>
      <c r="D2131" s="100"/>
      <c r="E2131" s="78" t="str">
        <f>IF(C2131="","",IFERROR(VLOOKUP(C2131,parametros!$A$11:$E$15,5,0),""))</f>
        <v/>
      </c>
      <c r="F2131" s="79" t="str">
        <f t="shared" si="167"/>
        <v/>
      </c>
      <c r="G2131" s="101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8"/>
      <c r="U2131" s="218" t="str">
        <f t="shared" si="171"/>
        <v/>
      </c>
      <c r="V2131" s="216" t="s">
        <v>47</v>
      </c>
      <c r="W2131" s="102" t="s">
        <v>167</v>
      </c>
      <c r="X2131" s="102" t="s">
        <v>168</v>
      </c>
      <c r="Y2131" s="103" t="s">
        <v>169</v>
      </c>
      <c r="Z2131" s="103" t="s">
        <v>170</v>
      </c>
      <c r="AA2131" s="103" t="s">
        <v>47</v>
      </c>
      <c r="AB2131" s="103" t="s">
        <v>171</v>
      </c>
      <c r="AC2131" s="104" t="s">
        <v>172</v>
      </c>
    </row>
    <row r="2132" spans="1:29" ht="25.5" customHeight="1" x14ac:dyDescent="0.35">
      <c r="A2132" s="188"/>
      <c r="B2132" s="190"/>
      <c r="C2132" s="99" t="str">
        <f>IF(B2132="","",IF(NOT(ISNUMBER(B2132)),"DATA_PC invalida",IF(AND(ISNUMBER(parametros!$C$2),ISNUMBER(parametros!$D$2),B2132&gt;=parametros!$C$2,B2132&lt;=parametros!$D$2),"C0",IF(AND(ISNUMBER(parametros!$C$3),ISNUMBER(parametros!$D$3),B2132&gt;=parametros!$C$3,B2132&lt;=parametros!$D$3),"C1",IF(AND(ISNUMBER(parametros!$C$4),ISNUMBER(parametros!$D$4),B2132&gt;=parametros!$C$4,B2132&lt;=parametros!$D$4),"C2",IF(AND(ISNUMBER(parametros!$C$5),ISNUMBER(parametros!$D$5),B2132&gt;=parametros!$C$5,B2132&lt;=parametros!$D$5),"C3",IF(AND(ISNUMBER(parametros!$C$6),ISNUMBER(parametros!$D$6),B2132&gt;=parametros!$C$6,B2132&lt;=parametros!$D$6),"C4","Fora dos ciclos")))))))</f>
        <v/>
      </c>
      <c r="D2132" s="100"/>
      <c r="E2132" s="78" t="str">
        <f>IF(C2132="","",IFERROR(VLOOKUP(C2132,parametros!$A$11:$E$15,5,0),""))</f>
        <v/>
      </c>
      <c r="F2132" s="79" t="str">
        <f t="shared" si="167"/>
        <v/>
      </c>
      <c r="G2132" s="101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8"/>
      <c r="U2132" s="218" t="str">
        <f t="shared" si="171"/>
        <v/>
      </c>
      <c r="V2132" s="216" t="s">
        <v>47</v>
      </c>
      <c r="W2132" s="102" t="s">
        <v>167</v>
      </c>
      <c r="X2132" s="102" t="s">
        <v>168</v>
      </c>
      <c r="Y2132" s="103" t="s">
        <v>169</v>
      </c>
      <c r="Z2132" s="103" t="s">
        <v>170</v>
      </c>
      <c r="AA2132" s="103" t="s">
        <v>47</v>
      </c>
      <c r="AB2132" s="103" t="s">
        <v>171</v>
      </c>
      <c r="AC2132" s="104" t="s">
        <v>172</v>
      </c>
    </row>
    <row r="2133" spans="1:29" ht="25.5" customHeight="1" x14ac:dyDescent="0.35">
      <c r="A2133" s="188"/>
      <c r="B2133" s="190"/>
      <c r="C2133" s="99" t="str">
        <f>IF(B2133="","",IF(NOT(ISNUMBER(B2133)),"DATA_PC invalida",IF(AND(ISNUMBER(parametros!$C$2),ISNUMBER(parametros!$D$2),B2133&gt;=parametros!$C$2,B2133&lt;=parametros!$D$2),"C0",IF(AND(ISNUMBER(parametros!$C$3),ISNUMBER(parametros!$D$3),B2133&gt;=parametros!$C$3,B2133&lt;=parametros!$D$3),"C1",IF(AND(ISNUMBER(parametros!$C$4),ISNUMBER(parametros!$D$4),B2133&gt;=parametros!$C$4,B2133&lt;=parametros!$D$4),"C2",IF(AND(ISNUMBER(parametros!$C$5),ISNUMBER(parametros!$D$5),B2133&gt;=parametros!$C$5,B2133&lt;=parametros!$D$5),"C3",IF(AND(ISNUMBER(parametros!$C$6),ISNUMBER(parametros!$D$6),B2133&gt;=parametros!$C$6,B2133&lt;=parametros!$D$6),"C4","Fora dos ciclos")))))))</f>
        <v/>
      </c>
      <c r="D2133" s="100"/>
      <c r="E2133" s="78" t="str">
        <f>IF(C2133="","",IFERROR(VLOOKUP(C2133,parametros!$A$11:$E$15,5,0),""))</f>
        <v/>
      </c>
      <c r="F2133" s="79" t="str">
        <f t="shared" si="167"/>
        <v/>
      </c>
      <c r="G2133" s="101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8"/>
      <c r="U2133" s="218" t="str">
        <f t="shared" si="171"/>
        <v/>
      </c>
      <c r="V2133" s="216" t="s">
        <v>47</v>
      </c>
      <c r="W2133" s="102" t="s">
        <v>167</v>
      </c>
      <c r="X2133" s="102" t="s">
        <v>168</v>
      </c>
      <c r="Y2133" s="103" t="s">
        <v>169</v>
      </c>
      <c r="Z2133" s="103" t="s">
        <v>170</v>
      </c>
      <c r="AA2133" s="103" t="s">
        <v>47</v>
      </c>
      <c r="AB2133" s="103" t="s">
        <v>171</v>
      </c>
      <c r="AC2133" s="104" t="s">
        <v>172</v>
      </c>
    </row>
    <row r="2134" spans="1:29" ht="25.5" customHeight="1" x14ac:dyDescent="0.35">
      <c r="A2134" s="188"/>
      <c r="B2134" s="190"/>
      <c r="C2134" s="99" t="str">
        <f>IF(B2134="","",IF(NOT(ISNUMBER(B2134)),"DATA_PC invalida",IF(AND(ISNUMBER(parametros!$C$2),ISNUMBER(parametros!$D$2),B2134&gt;=parametros!$C$2,B2134&lt;=parametros!$D$2),"C0",IF(AND(ISNUMBER(parametros!$C$3),ISNUMBER(parametros!$D$3),B2134&gt;=parametros!$C$3,B2134&lt;=parametros!$D$3),"C1",IF(AND(ISNUMBER(parametros!$C$4),ISNUMBER(parametros!$D$4),B2134&gt;=parametros!$C$4,B2134&lt;=parametros!$D$4),"C2",IF(AND(ISNUMBER(parametros!$C$5),ISNUMBER(parametros!$D$5),B2134&gt;=parametros!$C$5,B2134&lt;=parametros!$D$5),"C3",IF(AND(ISNUMBER(parametros!$C$6),ISNUMBER(parametros!$D$6),B2134&gt;=parametros!$C$6,B2134&lt;=parametros!$D$6),"C4","Fora dos ciclos")))))))</f>
        <v/>
      </c>
      <c r="D2134" s="100"/>
      <c r="E2134" s="78" t="str">
        <f>IF(C2134="","",IFERROR(VLOOKUP(C2134,parametros!$A$11:$E$15,5,0),""))</f>
        <v/>
      </c>
      <c r="F2134" s="79" t="str">
        <f t="shared" si="167"/>
        <v/>
      </c>
      <c r="G2134" s="101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8"/>
      <c r="U2134" s="218" t="str">
        <f t="shared" si="171"/>
        <v/>
      </c>
      <c r="V2134" s="216" t="s">
        <v>47</v>
      </c>
      <c r="W2134" s="102" t="s">
        <v>167</v>
      </c>
      <c r="X2134" s="102" t="s">
        <v>168</v>
      </c>
      <c r="Y2134" s="103" t="s">
        <v>169</v>
      </c>
      <c r="Z2134" s="103" t="s">
        <v>170</v>
      </c>
      <c r="AA2134" s="103" t="s">
        <v>47</v>
      </c>
      <c r="AB2134" s="103" t="s">
        <v>171</v>
      </c>
      <c r="AC2134" s="104" t="s">
        <v>172</v>
      </c>
    </row>
    <row r="2135" spans="1:29" ht="25.5" customHeight="1" x14ac:dyDescent="0.35">
      <c r="A2135" s="188"/>
      <c r="B2135" s="190"/>
      <c r="C2135" s="99" t="str">
        <f>IF(B2135="","",IF(NOT(ISNUMBER(B2135)),"DATA_PC invalida",IF(AND(ISNUMBER(parametros!$C$2),ISNUMBER(parametros!$D$2),B2135&gt;=parametros!$C$2,B2135&lt;=parametros!$D$2),"C0",IF(AND(ISNUMBER(parametros!$C$3),ISNUMBER(parametros!$D$3),B2135&gt;=parametros!$C$3,B2135&lt;=parametros!$D$3),"C1",IF(AND(ISNUMBER(parametros!$C$4),ISNUMBER(parametros!$D$4),B2135&gt;=parametros!$C$4,B2135&lt;=parametros!$D$4),"C2",IF(AND(ISNUMBER(parametros!$C$5),ISNUMBER(parametros!$D$5),B2135&gt;=parametros!$C$5,B2135&lt;=parametros!$D$5),"C3",IF(AND(ISNUMBER(parametros!$C$6),ISNUMBER(parametros!$D$6),B2135&gt;=parametros!$C$6,B2135&lt;=parametros!$D$6),"C4","Fora dos ciclos")))))))</f>
        <v/>
      </c>
      <c r="D2135" s="100"/>
      <c r="E2135" s="78" t="str">
        <f>IF(C2135="","",IFERROR(VLOOKUP(C2135,parametros!$A$11:$E$15,5,0),""))</f>
        <v/>
      </c>
      <c r="F2135" s="79" t="str">
        <f t="shared" si="167"/>
        <v/>
      </c>
      <c r="G2135" s="101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8"/>
      <c r="U2135" s="218" t="str">
        <f t="shared" si="171"/>
        <v/>
      </c>
      <c r="V2135" s="216" t="s">
        <v>47</v>
      </c>
      <c r="W2135" s="102" t="s">
        <v>167</v>
      </c>
      <c r="X2135" s="102" t="s">
        <v>168</v>
      </c>
      <c r="Y2135" s="103" t="s">
        <v>169</v>
      </c>
      <c r="Z2135" s="103" t="s">
        <v>170</v>
      </c>
      <c r="AA2135" s="103" t="s">
        <v>47</v>
      </c>
      <c r="AB2135" s="103" t="s">
        <v>171</v>
      </c>
      <c r="AC2135" s="104" t="s">
        <v>172</v>
      </c>
    </row>
    <row r="2136" spans="1:29" ht="25.5" customHeight="1" x14ac:dyDescent="0.35">
      <c r="A2136" s="188"/>
      <c r="B2136" s="190"/>
      <c r="C2136" s="99" t="str">
        <f>IF(B2136="","",IF(NOT(ISNUMBER(B2136)),"DATA_PC invalida",IF(AND(ISNUMBER(parametros!$C$2),ISNUMBER(parametros!$D$2),B2136&gt;=parametros!$C$2,B2136&lt;=parametros!$D$2),"C0",IF(AND(ISNUMBER(parametros!$C$3),ISNUMBER(parametros!$D$3),B2136&gt;=parametros!$C$3,B2136&lt;=parametros!$D$3),"C1",IF(AND(ISNUMBER(parametros!$C$4),ISNUMBER(parametros!$D$4),B2136&gt;=parametros!$C$4,B2136&lt;=parametros!$D$4),"C2",IF(AND(ISNUMBER(parametros!$C$5),ISNUMBER(parametros!$D$5),B2136&gt;=parametros!$C$5,B2136&lt;=parametros!$D$5),"C3",IF(AND(ISNUMBER(parametros!$C$6),ISNUMBER(parametros!$D$6),B2136&gt;=parametros!$C$6,B2136&lt;=parametros!$D$6),"C4","Fora dos ciclos")))))))</f>
        <v/>
      </c>
      <c r="D2136" s="100"/>
      <c r="E2136" s="78" t="str">
        <f>IF(C2136="","",IFERROR(VLOOKUP(C2136,parametros!$A$11:$E$15,5,0),""))</f>
        <v/>
      </c>
      <c r="F2136" s="79" t="str">
        <f t="shared" si="167"/>
        <v/>
      </c>
      <c r="G2136" s="101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8"/>
      <c r="U2136" s="218" t="str">
        <f t="shared" si="171"/>
        <v/>
      </c>
      <c r="V2136" s="216" t="s">
        <v>47</v>
      </c>
      <c r="W2136" s="102" t="s">
        <v>167</v>
      </c>
      <c r="X2136" s="102" t="s">
        <v>168</v>
      </c>
      <c r="Y2136" s="103" t="s">
        <v>169</v>
      </c>
      <c r="Z2136" s="103" t="s">
        <v>170</v>
      </c>
      <c r="AA2136" s="103" t="s">
        <v>47</v>
      </c>
      <c r="AB2136" s="103" t="s">
        <v>171</v>
      </c>
      <c r="AC2136" s="104" t="s">
        <v>172</v>
      </c>
    </row>
    <row r="2137" spans="1:29" ht="25.5" customHeight="1" x14ac:dyDescent="0.35">
      <c r="A2137" s="188"/>
      <c r="B2137" s="190"/>
      <c r="C2137" s="99" t="str">
        <f>IF(B2137="","",IF(NOT(ISNUMBER(B2137)),"DATA_PC invalida",IF(AND(ISNUMBER(parametros!$C$2),ISNUMBER(parametros!$D$2),B2137&gt;=parametros!$C$2,B2137&lt;=parametros!$D$2),"C0",IF(AND(ISNUMBER(parametros!$C$3),ISNUMBER(parametros!$D$3),B2137&gt;=parametros!$C$3,B2137&lt;=parametros!$D$3),"C1",IF(AND(ISNUMBER(parametros!$C$4),ISNUMBER(parametros!$D$4),B2137&gt;=parametros!$C$4,B2137&lt;=parametros!$D$4),"C2",IF(AND(ISNUMBER(parametros!$C$5),ISNUMBER(parametros!$D$5),B2137&gt;=parametros!$C$5,B2137&lt;=parametros!$D$5),"C3",IF(AND(ISNUMBER(parametros!$C$6),ISNUMBER(parametros!$D$6),B2137&gt;=parametros!$C$6,B2137&lt;=parametros!$D$6),"C4","Fora dos ciclos")))))))</f>
        <v/>
      </c>
      <c r="D2137" s="100"/>
      <c r="E2137" s="78" t="str">
        <f>IF(C2137="","",IFERROR(VLOOKUP(C2137,parametros!$A$11:$E$15,5,0),""))</f>
        <v/>
      </c>
      <c r="F2137" s="79" t="str">
        <f t="shared" si="167"/>
        <v/>
      </c>
      <c r="G2137" s="101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8"/>
      <c r="U2137" s="218" t="str">
        <f t="shared" si="171"/>
        <v/>
      </c>
      <c r="V2137" s="216" t="s">
        <v>47</v>
      </c>
      <c r="W2137" s="102" t="s">
        <v>167</v>
      </c>
      <c r="X2137" s="102" t="s">
        <v>168</v>
      </c>
      <c r="Y2137" s="103" t="s">
        <v>169</v>
      </c>
      <c r="Z2137" s="103" t="s">
        <v>170</v>
      </c>
      <c r="AA2137" s="103" t="s">
        <v>47</v>
      </c>
      <c r="AB2137" s="103" t="s">
        <v>171</v>
      </c>
      <c r="AC2137" s="104" t="s">
        <v>172</v>
      </c>
    </row>
    <row r="2138" spans="1:29" ht="25.5" customHeight="1" x14ac:dyDescent="0.35">
      <c r="A2138" s="188"/>
      <c r="B2138" s="190"/>
      <c r="C2138" s="99" t="str">
        <f>IF(B2138="","",IF(NOT(ISNUMBER(B2138)),"DATA_PC invalida",IF(AND(ISNUMBER(parametros!$C$2),ISNUMBER(parametros!$D$2),B2138&gt;=parametros!$C$2,B2138&lt;=parametros!$D$2),"C0",IF(AND(ISNUMBER(parametros!$C$3),ISNUMBER(parametros!$D$3),B2138&gt;=parametros!$C$3,B2138&lt;=parametros!$D$3),"C1",IF(AND(ISNUMBER(parametros!$C$4),ISNUMBER(parametros!$D$4),B2138&gt;=parametros!$C$4,B2138&lt;=parametros!$D$4),"C2",IF(AND(ISNUMBER(parametros!$C$5),ISNUMBER(parametros!$D$5),B2138&gt;=parametros!$C$5,B2138&lt;=parametros!$D$5),"C3",IF(AND(ISNUMBER(parametros!$C$6),ISNUMBER(parametros!$D$6),B2138&gt;=parametros!$C$6,B2138&lt;=parametros!$D$6),"C4","Fora dos ciclos")))))))</f>
        <v/>
      </c>
      <c r="D2138" s="100"/>
      <c r="E2138" s="78" t="str">
        <f>IF(C2138="","",IFERROR(VLOOKUP(C2138,parametros!$A$11:$E$15,5,0),""))</f>
        <v/>
      </c>
      <c r="F2138" s="79" t="str">
        <f t="shared" si="167"/>
        <v/>
      </c>
      <c r="G2138" s="101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8"/>
      <c r="U2138" s="218" t="str">
        <f t="shared" si="171"/>
        <v/>
      </c>
      <c r="V2138" s="216" t="s">
        <v>47</v>
      </c>
      <c r="W2138" s="102" t="s">
        <v>167</v>
      </c>
      <c r="X2138" s="102" t="s">
        <v>168</v>
      </c>
      <c r="Y2138" s="103" t="s">
        <v>169</v>
      </c>
      <c r="Z2138" s="103" t="s">
        <v>170</v>
      </c>
      <c r="AA2138" s="103" t="s">
        <v>47</v>
      </c>
      <c r="AB2138" s="103" t="s">
        <v>171</v>
      </c>
      <c r="AC2138" s="104" t="s">
        <v>172</v>
      </c>
    </row>
    <row r="2139" spans="1:29" ht="25.5" customHeight="1" x14ac:dyDescent="0.35">
      <c r="A2139" s="188"/>
      <c r="B2139" s="190"/>
      <c r="C2139" s="99" t="str">
        <f>IF(B2139="","",IF(NOT(ISNUMBER(B2139)),"DATA_PC invalida",IF(AND(ISNUMBER(parametros!$C$2),ISNUMBER(parametros!$D$2),B2139&gt;=parametros!$C$2,B2139&lt;=parametros!$D$2),"C0",IF(AND(ISNUMBER(parametros!$C$3),ISNUMBER(parametros!$D$3),B2139&gt;=parametros!$C$3,B2139&lt;=parametros!$D$3),"C1",IF(AND(ISNUMBER(parametros!$C$4),ISNUMBER(parametros!$D$4),B2139&gt;=parametros!$C$4,B2139&lt;=parametros!$D$4),"C2",IF(AND(ISNUMBER(parametros!$C$5),ISNUMBER(parametros!$D$5),B2139&gt;=parametros!$C$5,B2139&lt;=parametros!$D$5),"C3",IF(AND(ISNUMBER(parametros!$C$6),ISNUMBER(parametros!$D$6),B2139&gt;=parametros!$C$6,B2139&lt;=parametros!$D$6),"C4","Fora dos ciclos")))))))</f>
        <v/>
      </c>
      <c r="D2139" s="100"/>
      <c r="E2139" s="78" t="str">
        <f>IF(C2139="","",IFERROR(VLOOKUP(C2139,parametros!$A$11:$E$15,5,0),""))</f>
        <v/>
      </c>
      <c r="F2139" s="79" t="str">
        <f t="shared" si="167"/>
        <v/>
      </c>
      <c r="G2139" s="101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8"/>
      <c r="U2139" s="218" t="str">
        <f t="shared" si="171"/>
        <v/>
      </c>
      <c r="V2139" s="216" t="s">
        <v>47</v>
      </c>
      <c r="W2139" s="102" t="s">
        <v>167</v>
      </c>
      <c r="X2139" s="102" t="s">
        <v>168</v>
      </c>
      <c r="Y2139" s="103" t="s">
        <v>169</v>
      </c>
      <c r="Z2139" s="103" t="s">
        <v>170</v>
      </c>
      <c r="AA2139" s="103" t="s">
        <v>47</v>
      </c>
      <c r="AB2139" s="103" t="s">
        <v>171</v>
      </c>
      <c r="AC2139" s="104" t="s">
        <v>172</v>
      </c>
    </row>
    <row r="2140" spans="1:29" ht="25.5" customHeight="1" x14ac:dyDescent="0.35">
      <c r="A2140" s="188"/>
      <c r="B2140" s="190"/>
      <c r="C2140" s="99" t="str">
        <f>IF(B2140="","",IF(NOT(ISNUMBER(B2140)),"DATA_PC invalida",IF(AND(ISNUMBER(parametros!$C$2),ISNUMBER(parametros!$D$2),B2140&gt;=parametros!$C$2,B2140&lt;=parametros!$D$2),"C0",IF(AND(ISNUMBER(parametros!$C$3),ISNUMBER(parametros!$D$3),B2140&gt;=parametros!$C$3,B2140&lt;=parametros!$D$3),"C1",IF(AND(ISNUMBER(parametros!$C$4),ISNUMBER(parametros!$D$4),B2140&gt;=parametros!$C$4,B2140&lt;=parametros!$D$4),"C2",IF(AND(ISNUMBER(parametros!$C$5),ISNUMBER(parametros!$D$5),B2140&gt;=parametros!$C$5,B2140&lt;=parametros!$D$5),"C3",IF(AND(ISNUMBER(parametros!$C$6),ISNUMBER(parametros!$D$6),B2140&gt;=parametros!$C$6,B2140&lt;=parametros!$D$6),"C4","Fora dos ciclos")))))))</f>
        <v/>
      </c>
      <c r="D2140" s="100"/>
      <c r="E2140" s="78" t="str">
        <f>IF(C2140="","",IFERROR(VLOOKUP(C2140,parametros!$A$11:$E$15,5,0),""))</f>
        <v/>
      </c>
      <c r="F2140" s="79" t="str">
        <f t="shared" si="167"/>
        <v/>
      </c>
      <c r="G2140" s="101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8"/>
      <c r="U2140" s="218" t="str">
        <f t="shared" si="171"/>
        <v/>
      </c>
      <c r="V2140" s="216" t="s">
        <v>47</v>
      </c>
      <c r="W2140" s="102" t="s">
        <v>167</v>
      </c>
      <c r="X2140" s="102" t="s">
        <v>168</v>
      </c>
      <c r="Y2140" s="103" t="s">
        <v>169</v>
      </c>
      <c r="Z2140" s="103" t="s">
        <v>170</v>
      </c>
      <c r="AA2140" s="103" t="s">
        <v>47</v>
      </c>
      <c r="AB2140" s="103" t="s">
        <v>171</v>
      </c>
      <c r="AC2140" s="104" t="s">
        <v>172</v>
      </c>
    </row>
    <row r="2141" spans="1:29" ht="25.5" customHeight="1" x14ac:dyDescent="0.35">
      <c r="A2141" s="188"/>
      <c r="B2141" s="190"/>
      <c r="C2141" s="99" t="str">
        <f>IF(B2141="","",IF(NOT(ISNUMBER(B2141)),"DATA_PC invalida",IF(AND(ISNUMBER(parametros!$C$2),ISNUMBER(parametros!$D$2),B2141&gt;=parametros!$C$2,B2141&lt;=parametros!$D$2),"C0",IF(AND(ISNUMBER(parametros!$C$3),ISNUMBER(parametros!$D$3),B2141&gt;=parametros!$C$3,B2141&lt;=parametros!$D$3),"C1",IF(AND(ISNUMBER(parametros!$C$4),ISNUMBER(parametros!$D$4),B2141&gt;=parametros!$C$4,B2141&lt;=parametros!$D$4),"C2",IF(AND(ISNUMBER(parametros!$C$5),ISNUMBER(parametros!$D$5),B2141&gt;=parametros!$C$5,B2141&lt;=parametros!$D$5),"C3",IF(AND(ISNUMBER(parametros!$C$6),ISNUMBER(parametros!$D$6),B2141&gt;=parametros!$C$6,B2141&lt;=parametros!$D$6),"C4","Fora dos ciclos")))))))</f>
        <v/>
      </c>
      <c r="D2141" s="100"/>
      <c r="E2141" s="78" t="str">
        <f>IF(C2141="","",IFERROR(VLOOKUP(C2141,parametros!$A$11:$E$15,5,0),""))</f>
        <v/>
      </c>
      <c r="F2141" s="79" t="str">
        <f t="shared" si="167"/>
        <v/>
      </c>
      <c r="G2141" s="101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8"/>
      <c r="U2141" s="218" t="str">
        <f t="shared" si="171"/>
        <v/>
      </c>
      <c r="V2141" s="216" t="s">
        <v>47</v>
      </c>
      <c r="W2141" s="102" t="s">
        <v>167</v>
      </c>
      <c r="X2141" s="102" t="s">
        <v>168</v>
      </c>
      <c r="Y2141" s="103" t="s">
        <v>169</v>
      </c>
      <c r="Z2141" s="103" t="s">
        <v>170</v>
      </c>
      <c r="AA2141" s="103" t="s">
        <v>47</v>
      </c>
      <c r="AB2141" s="103" t="s">
        <v>171</v>
      </c>
      <c r="AC2141" s="104" t="s">
        <v>172</v>
      </c>
    </row>
    <row r="2142" spans="1:29" ht="25.5" customHeight="1" x14ac:dyDescent="0.35">
      <c r="A2142" s="188"/>
      <c r="B2142" s="190"/>
      <c r="C2142" s="99" t="str">
        <f>IF(B2142="","",IF(NOT(ISNUMBER(B2142)),"DATA_PC invalida",IF(AND(ISNUMBER(parametros!$C$2),ISNUMBER(parametros!$D$2),B2142&gt;=parametros!$C$2,B2142&lt;=parametros!$D$2),"C0",IF(AND(ISNUMBER(parametros!$C$3),ISNUMBER(parametros!$D$3),B2142&gt;=parametros!$C$3,B2142&lt;=parametros!$D$3),"C1",IF(AND(ISNUMBER(parametros!$C$4),ISNUMBER(parametros!$D$4),B2142&gt;=parametros!$C$4,B2142&lt;=parametros!$D$4),"C2",IF(AND(ISNUMBER(parametros!$C$5),ISNUMBER(parametros!$D$5),B2142&gt;=parametros!$C$5,B2142&lt;=parametros!$D$5),"C3",IF(AND(ISNUMBER(parametros!$C$6),ISNUMBER(parametros!$D$6),B2142&gt;=parametros!$C$6,B2142&lt;=parametros!$D$6),"C4","Fora dos ciclos")))))))</f>
        <v/>
      </c>
      <c r="D2142" s="100"/>
      <c r="E2142" s="78" t="str">
        <f>IF(C2142="","",IFERROR(VLOOKUP(C2142,parametros!$A$11:$E$15,5,0),""))</f>
        <v/>
      </c>
      <c r="F2142" s="79" t="str">
        <f t="shared" si="167"/>
        <v/>
      </c>
      <c r="G2142" s="101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8"/>
      <c r="U2142" s="218" t="str">
        <f t="shared" si="171"/>
        <v/>
      </c>
      <c r="V2142" s="216" t="s">
        <v>47</v>
      </c>
      <c r="W2142" s="102" t="s">
        <v>167</v>
      </c>
      <c r="X2142" s="102" t="s">
        <v>168</v>
      </c>
      <c r="Y2142" s="103" t="s">
        <v>169</v>
      </c>
      <c r="Z2142" s="103" t="s">
        <v>170</v>
      </c>
      <c r="AA2142" s="103" t="s">
        <v>47</v>
      </c>
      <c r="AB2142" s="103" t="s">
        <v>171</v>
      </c>
      <c r="AC2142" s="104" t="s">
        <v>172</v>
      </c>
    </row>
    <row r="2143" spans="1:29" ht="25.5" customHeight="1" x14ac:dyDescent="0.35">
      <c r="A2143" s="188"/>
      <c r="B2143" s="190"/>
      <c r="C2143" s="99" t="str">
        <f>IF(B2143="","",IF(NOT(ISNUMBER(B2143)),"DATA_PC invalida",IF(AND(ISNUMBER(parametros!$C$2),ISNUMBER(parametros!$D$2),B2143&gt;=parametros!$C$2,B2143&lt;=parametros!$D$2),"C0",IF(AND(ISNUMBER(parametros!$C$3),ISNUMBER(parametros!$D$3),B2143&gt;=parametros!$C$3,B2143&lt;=parametros!$D$3),"C1",IF(AND(ISNUMBER(parametros!$C$4),ISNUMBER(parametros!$D$4),B2143&gt;=parametros!$C$4,B2143&lt;=parametros!$D$4),"C2",IF(AND(ISNUMBER(parametros!$C$5),ISNUMBER(parametros!$D$5),B2143&gt;=parametros!$C$5,B2143&lt;=parametros!$D$5),"C3",IF(AND(ISNUMBER(parametros!$C$6),ISNUMBER(parametros!$D$6),B2143&gt;=parametros!$C$6,B2143&lt;=parametros!$D$6),"C4","Fora dos ciclos")))))))</f>
        <v/>
      </c>
      <c r="D2143" s="100"/>
      <c r="E2143" s="78" t="str">
        <f>IF(C2143="","",IFERROR(VLOOKUP(C2143,parametros!$A$11:$E$15,5,0),""))</f>
        <v/>
      </c>
      <c r="F2143" s="79" t="str">
        <f t="shared" si="167"/>
        <v/>
      </c>
      <c r="G2143" s="101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8"/>
      <c r="U2143" s="218" t="str">
        <f t="shared" si="171"/>
        <v/>
      </c>
      <c r="V2143" s="216" t="s">
        <v>47</v>
      </c>
      <c r="W2143" s="102" t="s">
        <v>167</v>
      </c>
      <c r="X2143" s="102" t="s">
        <v>168</v>
      </c>
      <c r="Y2143" s="103" t="s">
        <v>169</v>
      </c>
      <c r="Z2143" s="103" t="s">
        <v>170</v>
      </c>
      <c r="AA2143" s="103" t="s">
        <v>47</v>
      </c>
      <c r="AB2143" s="103" t="s">
        <v>171</v>
      </c>
      <c r="AC2143" s="104" t="s">
        <v>172</v>
      </c>
    </row>
    <row r="2144" spans="1:29" ht="25.5" customHeight="1" x14ac:dyDescent="0.35">
      <c r="A2144" s="188"/>
      <c r="B2144" s="190"/>
      <c r="C2144" s="99" t="str">
        <f>IF(B2144="","",IF(NOT(ISNUMBER(B2144)),"DATA_PC invalida",IF(AND(ISNUMBER(parametros!$C$2),ISNUMBER(parametros!$D$2),B2144&gt;=parametros!$C$2,B2144&lt;=parametros!$D$2),"C0",IF(AND(ISNUMBER(parametros!$C$3),ISNUMBER(parametros!$D$3),B2144&gt;=parametros!$C$3,B2144&lt;=parametros!$D$3),"C1",IF(AND(ISNUMBER(parametros!$C$4),ISNUMBER(parametros!$D$4),B2144&gt;=parametros!$C$4,B2144&lt;=parametros!$D$4),"C2",IF(AND(ISNUMBER(parametros!$C$5),ISNUMBER(parametros!$D$5),B2144&gt;=parametros!$C$5,B2144&lt;=parametros!$D$5),"C3",IF(AND(ISNUMBER(parametros!$C$6),ISNUMBER(parametros!$D$6),B2144&gt;=parametros!$C$6,B2144&lt;=parametros!$D$6),"C4","Fora dos ciclos")))))))</f>
        <v/>
      </c>
      <c r="D2144" s="100"/>
      <c r="E2144" s="78" t="str">
        <f>IF(C2144="","",IFERROR(VLOOKUP(C2144,parametros!$A$11:$E$15,5,0),""))</f>
        <v/>
      </c>
      <c r="F2144" s="79" t="str">
        <f t="shared" si="167"/>
        <v/>
      </c>
      <c r="G2144" s="101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8"/>
      <c r="U2144" s="218" t="str">
        <f t="shared" si="171"/>
        <v/>
      </c>
      <c r="V2144" s="216" t="s">
        <v>47</v>
      </c>
      <c r="W2144" s="102" t="s">
        <v>167</v>
      </c>
      <c r="X2144" s="102" t="s">
        <v>168</v>
      </c>
      <c r="Y2144" s="103" t="s">
        <v>169</v>
      </c>
      <c r="Z2144" s="103" t="s">
        <v>170</v>
      </c>
      <c r="AA2144" s="103" t="s">
        <v>47</v>
      </c>
      <c r="AB2144" s="103" t="s">
        <v>171</v>
      </c>
      <c r="AC2144" s="104" t="s">
        <v>172</v>
      </c>
    </row>
    <row r="2145" spans="1:29" ht="25.5" customHeight="1" x14ac:dyDescent="0.35">
      <c r="A2145" s="188"/>
      <c r="B2145" s="190"/>
      <c r="C2145" s="99" t="str">
        <f>IF(B2145="","",IF(NOT(ISNUMBER(B2145)),"DATA_PC invalida",IF(AND(ISNUMBER(parametros!$C$2),ISNUMBER(parametros!$D$2),B2145&gt;=parametros!$C$2,B2145&lt;=parametros!$D$2),"C0",IF(AND(ISNUMBER(parametros!$C$3),ISNUMBER(parametros!$D$3),B2145&gt;=parametros!$C$3,B2145&lt;=parametros!$D$3),"C1",IF(AND(ISNUMBER(parametros!$C$4),ISNUMBER(parametros!$D$4),B2145&gt;=parametros!$C$4,B2145&lt;=parametros!$D$4),"C2",IF(AND(ISNUMBER(parametros!$C$5),ISNUMBER(parametros!$D$5),B2145&gt;=parametros!$C$5,B2145&lt;=parametros!$D$5),"C3",IF(AND(ISNUMBER(parametros!$C$6),ISNUMBER(parametros!$D$6),B2145&gt;=parametros!$C$6,B2145&lt;=parametros!$D$6),"C4","Fora dos ciclos")))))))</f>
        <v/>
      </c>
      <c r="D2145" s="100"/>
      <c r="E2145" s="78" t="str">
        <f>IF(C2145="","",IFERROR(VLOOKUP(C2145,parametros!$A$11:$E$15,5,0),""))</f>
        <v/>
      </c>
      <c r="F2145" s="79" t="str">
        <f t="shared" si="167"/>
        <v/>
      </c>
      <c r="G2145" s="101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8"/>
      <c r="U2145" s="218" t="str">
        <f t="shared" si="171"/>
        <v/>
      </c>
      <c r="V2145" s="216" t="s">
        <v>47</v>
      </c>
      <c r="W2145" s="102" t="s">
        <v>167</v>
      </c>
      <c r="X2145" s="102" t="s">
        <v>168</v>
      </c>
      <c r="Y2145" s="103" t="s">
        <v>169</v>
      </c>
      <c r="Z2145" s="103" t="s">
        <v>170</v>
      </c>
      <c r="AA2145" s="103" t="s">
        <v>47</v>
      </c>
      <c r="AB2145" s="103" t="s">
        <v>171</v>
      </c>
      <c r="AC2145" s="104" t="s">
        <v>172</v>
      </c>
    </row>
    <row r="2146" spans="1:29" ht="25.5" customHeight="1" x14ac:dyDescent="0.35">
      <c r="A2146" s="188"/>
      <c r="B2146" s="190"/>
      <c r="C2146" s="99" t="str">
        <f>IF(B2146="","",IF(NOT(ISNUMBER(B2146)),"DATA_PC invalida",IF(AND(ISNUMBER(parametros!$C$2),ISNUMBER(parametros!$D$2),B2146&gt;=parametros!$C$2,B2146&lt;=parametros!$D$2),"C0",IF(AND(ISNUMBER(parametros!$C$3),ISNUMBER(parametros!$D$3),B2146&gt;=parametros!$C$3,B2146&lt;=parametros!$D$3),"C1",IF(AND(ISNUMBER(parametros!$C$4),ISNUMBER(parametros!$D$4),B2146&gt;=parametros!$C$4,B2146&lt;=parametros!$D$4),"C2",IF(AND(ISNUMBER(parametros!$C$5),ISNUMBER(parametros!$D$5),B2146&gt;=parametros!$C$5,B2146&lt;=parametros!$D$5),"C3",IF(AND(ISNUMBER(parametros!$C$6),ISNUMBER(parametros!$D$6),B2146&gt;=parametros!$C$6,B2146&lt;=parametros!$D$6),"C4","Fora dos ciclos")))))))</f>
        <v/>
      </c>
      <c r="D2146" s="100"/>
      <c r="E2146" s="78" t="str">
        <f>IF(C2146="","",IFERROR(VLOOKUP(C2146,parametros!$A$11:$E$15,5,0),""))</f>
        <v/>
      </c>
      <c r="F2146" s="79" t="str">
        <f t="shared" si="167"/>
        <v/>
      </c>
      <c r="G2146" s="101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8"/>
      <c r="U2146" s="218" t="str">
        <f t="shared" si="171"/>
        <v/>
      </c>
      <c r="V2146" s="216" t="s">
        <v>47</v>
      </c>
      <c r="W2146" s="102" t="s">
        <v>167</v>
      </c>
      <c r="X2146" s="102" t="s">
        <v>168</v>
      </c>
      <c r="Y2146" s="103" t="s">
        <v>169</v>
      </c>
      <c r="Z2146" s="103" t="s">
        <v>170</v>
      </c>
      <c r="AA2146" s="103" t="s">
        <v>47</v>
      </c>
      <c r="AB2146" s="103" t="s">
        <v>171</v>
      </c>
      <c r="AC2146" s="104" t="s">
        <v>172</v>
      </c>
    </row>
    <row r="2147" spans="1:29" ht="25.5" customHeight="1" x14ac:dyDescent="0.35">
      <c r="A2147" s="188"/>
      <c r="B2147" s="190"/>
      <c r="C2147" s="99" t="str">
        <f>IF(B2147="","",IF(NOT(ISNUMBER(B2147)),"DATA_PC invalida",IF(AND(ISNUMBER(parametros!$C$2),ISNUMBER(parametros!$D$2),B2147&gt;=parametros!$C$2,B2147&lt;=parametros!$D$2),"C0",IF(AND(ISNUMBER(parametros!$C$3),ISNUMBER(parametros!$D$3),B2147&gt;=parametros!$C$3,B2147&lt;=parametros!$D$3),"C1",IF(AND(ISNUMBER(parametros!$C$4),ISNUMBER(parametros!$D$4),B2147&gt;=parametros!$C$4,B2147&lt;=parametros!$D$4),"C2",IF(AND(ISNUMBER(parametros!$C$5),ISNUMBER(parametros!$D$5),B2147&gt;=parametros!$C$5,B2147&lt;=parametros!$D$5),"C3",IF(AND(ISNUMBER(parametros!$C$6),ISNUMBER(parametros!$D$6),B2147&gt;=parametros!$C$6,B2147&lt;=parametros!$D$6),"C4","Fora dos ciclos")))))))</f>
        <v/>
      </c>
      <c r="D2147" s="100"/>
      <c r="E2147" s="78" t="str">
        <f>IF(C2147="","",IFERROR(VLOOKUP(C2147,parametros!$A$11:$E$15,5,0),""))</f>
        <v/>
      </c>
      <c r="F2147" s="79" t="str">
        <f t="shared" si="167"/>
        <v/>
      </c>
      <c r="G2147" s="101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8"/>
      <c r="U2147" s="218" t="str">
        <f t="shared" si="171"/>
        <v/>
      </c>
      <c r="V2147" s="216" t="s">
        <v>47</v>
      </c>
      <c r="W2147" s="102" t="s">
        <v>167</v>
      </c>
      <c r="X2147" s="102" t="s">
        <v>168</v>
      </c>
      <c r="Y2147" s="103" t="s">
        <v>169</v>
      </c>
      <c r="Z2147" s="103" t="s">
        <v>170</v>
      </c>
      <c r="AA2147" s="103" t="s">
        <v>47</v>
      </c>
      <c r="AB2147" s="103" t="s">
        <v>171</v>
      </c>
      <c r="AC2147" s="104" t="s">
        <v>172</v>
      </c>
    </row>
    <row r="2148" spans="1:29" ht="25.5" customHeight="1" x14ac:dyDescent="0.35">
      <c r="A2148" s="188"/>
      <c r="B2148" s="190"/>
      <c r="C2148" s="99" t="str">
        <f>IF(B2148="","",IF(NOT(ISNUMBER(B2148)),"DATA_PC invalida",IF(AND(ISNUMBER(parametros!$C$2),ISNUMBER(parametros!$D$2),B2148&gt;=parametros!$C$2,B2148&lt;=parametros!$D$2),"C0",IF(AND(ISNUMBER(parametros!$C$3),ISNUMBER(parametros!$D$3),B2148&gt;=parametros!$C$3,B2148&lt;=parametros!$D$3),"C1",IF(AND(ISNUMBER(parametros!$C$4),ISNUMBER(parametros!$D$4),B2148&gt;=parametros!$C$4,B2148&lt;=parametros!$D$4),"C2",IF(AND(ISNUMBER(parametros!$C$5),ISNUMBER(parametros!$D$5),B2148&gt;=parametros!$C$5,B2148&lt;=parametros!$D$5),"C3",IF(AND(ISNUMBER(parametros!$C$6),ISNUMBER(parametros!$D$6),B2148&gt;=parametros!$C$6,B2148&lt;=parametros!$D$6),"C4","Fora dos ciclos")))))))</f>
        <v/>
      </c>
      <c r="D2148" s="100"/>
      <c r="E2148" s="78" t="str">
        <f>IF(C2148="","",IFERROR(VLOOKUP(C2148,parametros!$A$11:$E$15,5,0),""))</f>
        <v/>
      </c>
      <c r="F2148" s="79" t="str">
        <f t="shared" si="167"/>
        <v/>
      </c>
      <c r="G2148" s="101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8"/>
      <c r="U2148" s="218" t="str">
        <f t="shared" si="171"/>
        <v/>
      </c>
      <c r="V2148" s="216" t="s">
        <v>47</v>
      </c>
      <c r="W2148" s="102" t="s">
        <v>167</v>
      </c>
      <c r="X2148" s="102" t="s">
        <v>168</v>
      </c>
      <c r="Y2148" s="103" t="s">
        <v>169</v>
      </c>
      <c r="Z2148" s="103" t="s">
        <v>170</v>
      </c>
      <c r="AA2148" s="103" t="s">
        <v>47</v>
      </c>
      <c r="AB2148" s="103" t="s">
        <v>171</v>
      </c>
      <c r="AC2148" s="104" t="s">
        <v>172</v>
      </c>
    </row>
    <row r="2149" spans="1:29" ht="25.5" customHeight="1" x14ac:dyDescent="0.35">
      <c r="A2149" s="188"/>
      <c r="B2149" s="190"/>
      <c r="C2149" s="99" t="str">
        <f>IF(B2149="","",IF(NOT(ISNUMBER(B2149)),"DATA_PC invalida",IF(AND(ISNUMBER(parametros!$C$2),ISNUMBER(parametros!$D$2),B2149&gt;=parametros!$C$2,B2149&lt;=parametros!$D$2),"C0",IF(AND(ISNUMBER(parametros!$C$3),ISNUMBER(parametros!$D$3),B2149&gt;=parametros!$C$3,B2149&lt;=parametros!$D$3),"C1",IF(AND(ISNUMBER(parametros!$C$4),ISNUMBER(parametros!$D$4),B2149&gt;=parametros!$C$4,B2149&lt;=parametros!$D$4),"C2",IF(AND(ISNUMBER(parametros!$C$5),ISNUMBER(parametros!$D$5),B2149&gt;=parametros!$C$5,B2149&lt;=parametros!$D$5),"C3",IF(AND(ISNUMBER(parametros!$C$6),ISNUMBER(parametros!$D$6),B2149&gt;=parametros!$C$6,B2149&lt;=parametros!$D$6),"C4","Fora dos ciclos")))))))</f>
        <v/>
      </c>
      <c r="D2149" s="100"/>
      <c r="E2149" s="78" t="str">
        <f>IF(C2149="","",IFERROR(VLOOKUP(C2149,parametros!$A$11:$E$15,5,0),""))</f>
        <v/>
      </c>
      <c r="F2149" s="79" t="str">
        <f t="shared" si="167"/>
        <v/>
      </c>
      <c r="G2149" s="101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8"/>
      <c r="U2149" s="218" t="str">
        <f t="shared" si="171"/>
        <v/>
      </c>
      <c r="V2149" s="216" t="s">
        <v>47</v>
      </c>
      <c r="W2149" s="102" t="s">
        <v>167</v>
      </c>
      <c r="X2149" s="102" t="s">
        <v>168</v>
      </c>
      <c r="Y2149" s="103" t="s">
        <v>169</v>
      </c>
      <c r="Z2149" s="103" t="s">
        <v>170</v>
      </c>
      <c r="AA2149" s="103" t="s">
        <v>47</v>
      </c>
      <c r="AB2149" s="103" t="s">
        <v>171</v>
      </c>
      <c r="AC2149" s="104" t="s">
        <v>172</v>
      </c>
    </row>
    <row r="2150" spans="1:29" ht="25.5" customHeight="1" x14ac:dyDescent="0.35">
      <c r="A2150" s="188"/>
      <c r="B2150" s="190"/>
      <c r="C2150" s="99" t="str">
        <f>IF(B2150="","",IF(NOT(ISNUMBER(B2150)),"DATA_PC invalida",IF(AND(ISNUMBER(parametros!$C$2),ISNUMBER(parametros!$D$2),B2150&gt;=parametros!$C$2,B2150&lt;=parametros!$D$2),"C0",IF(AND(ISNUMBER(parametros!$C$3),ISNUMBER(parametros!$D$3),B2150&gt;=parametros!$C$3,B2150&lt;=parametros!$D$3),"C1",IF(AND(ISNUMBER(parametros!$C$4),ISNUMBER(parametros!$D$4),B2150&gt;=parametros!$C$4,B2150&lt;=parametros!$D$4),"C2",IF(AND(ISNUMBER(parametros!$C$5),ISNUMBER(parametros!$D$5),B2150&gt;=parametros!$C$5,B2150&lt;=parametros!$D$5),"C3",IF(AND(ISNUMBER(parametros!$C$6),ISNUMBER(parametros!$D$6),B2150&gt;=parametros!$C$6,B2150&lt;=parametros!$D$6),"C4","Fora dos ciclos")))))))</f>
        <v/>
      </c>
      <c r="D2150" s="100"/>
      <c r="E2150" s="78" t="str">
        <f>IF(C2150="","",IFERROR(VLOOKUP(C2150,parametros!$A$11:$E$15,5,0),""))</f>
        <v/>
      </c>
      <c r="F2150" s="79" t="str">
        <f t="shared" si="167"/>
        <v/>
      </c>
      <c r="G2150" s="101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8"/>
      <c r="U2150" s="218" t="str">
        <f t="shared" si="171"/>
        <v/>
      </c>
      <c r="V2150" s="216" t="s">
        <v>47</v>
      </c>
      <c r="W2150" s="102" t="s">
        <v>167</v>
      </c>
      <c r="X2150" s="102" t="s">
        <v>168</v>
      </c>
      <c r="Y2150" s="103" t="s">
        <v>169</v>
      </c>
      <c r="Z2150" s="103" t="s">
        <v>170</v>
      </c>
      <c r="AA2150" s="103" t="s">
        <v>47</v>
      </c>
      <c r="AB2150" s="103" t="s">
        <v>171</v>
      </c>
      <c r="AC2150" s="104" t="s">
        <v>172</v>
      </c>
    </row>
    <row r="2151" spans="1:29" ht="25.5" customHeight="1" x14ac:dyDescent="0.35">
      <c r="A2151" s="188"/>
      <c r="B2151" s="190"/>
      <c r="C2151" s="99" t="str">
        <f>IF(B2151="","",IF(NOT(ISNUMBER(B2151)),"DATA_PC invalida",IF(AND(ISNUMBER(parametros!$C$2),ISNUMBER(parametros!$D$2),B2151&gt;=parametros!$C$2,B2151&lt;=parametros!$D$2),"C0",IF(AND(ISNUMBER(parametros!$C$3),ISNUMBER(parametros!$D$3),B2151&gt;=parametros!$C$3,B2151&lt;=parametros!$D$3),"C1",IF(AND(ISNUMBER(parametros!$C$4),ISNUMBER(parametros!$D$4),B2151&gt;=parametros!$C$4,B2151&lt;=parametros!$D$4),"C2",IF(AND(ISNUMBER(parametros!$C$5),ISNUMBER(parametros!$D$5),B2151&gt;=parametros!$C$5,B2151&lt;=parametros!$D$5),"C3",IF(AND(ISNUMBER(parametros!$C$6),ISNUMBER(parametros!$D$6),B2151&gt;=parametros!$C$6,B2151&lt;=parametros!$D$6),"C4","Fora dos ciclos")))))))</f>
        <v/>
      </c>
      <c r="D2151" s="100"/>
      <c r="E2151" s="78" t="str">
        <f>IF(C2151="","",IFERROR(VLOOKUP(C2151,parametros!$A$11:$E$15,5,0),""))</f>
        <v/>
      </c>
      <c r="F2151" s="79" t="str">
        <f t="shared" si="167"/>
        <v/>
      </c>
      <c r="G2151" s="101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8"/>
      <c r="U2151" s="218" t="str">
        <f t="shared" si="171"/>
        <v/>
      </c>
      <c r="V2151" s="216" t="s">
        <v>47</v>
      </c>
      <c r="W2151" s="102" t="s">
        <v>167</v>
      </c>
      <c r="X2151" s="102" t="s">
        <v>168</v>
      </c>
      <c r="Y2151" s="103" t="s">
        <v>169</v>
      </c>
      <c r="Z2151" s="103" t="s">
        <v>170</v>
      </c>
      <c r="AA2151" s="103" t="s">
        <v>47</v>
      </c>
      <c r="AB2151" s="103" t="s">
        <v>171</v>
      </c>
      <c r="AC2151" s="104" t="s">
        <v>172</v>
      </c>
    </row>
    <row r="2152" spans="1:29" ht="25.5" customHeight="1" x14ac:dyDescent="0.35">
      <c r="A2152" s="188"/>
      <c r="B2152" s="190"/>
      <c r="C2152" s="99" t="str">
        <f>IF(B2152="","",IF(NOT(ISNUMBER(B2152)),"DATA_PC invalida",IF(AND(ISNUMBER(parametros!$C$2),ISNUMBER(parametros!$D$2),B2152&gt;=parametros!$C$2,B2152&lt;=parametros!$D$2),"C0",IF(AND(ISNUMBER(parametros!$C$3),ISNUMBER(parametros!$D$3),B2152&gt;=parametros!$C$3,B2152&lt;=parametros!$D$3),"C1",IF(AND(ISNUMBER(parametros!$C$4),ISNUMBER(parametros!$D$4),B2152&gt;=parametros!$C$4,B2152&lt;=parametros!$D$4),"C2",IF(AND(ISNUMBER(parametros!$C$5),ISNUMBER(parametros!$D$5),B2152&gt;=parametros!$C$5,B2152&lt;=parametros!$D$5),"C3",IF(AND(ISNUMBER(parametros!$C$6),ISNUMBER(parametros!$D$6),B2152&gt;=parametros!$C$6,B2152&lt;=parametros!$D$6),"C4","Fora dos ciclos")))))))</f>
        <v/>
      </c>
      <c r="D2152" s="100"/>
      <c r="E2152" s="78" t="str">
        <f>IF(C2152="","",IFERROR(VLOOKUP(C2152,parametros!$A$11:$E$15,5,0),""))</f>
        <v/>
      </c>
      <c r="F2152" s="79" t="str">
        <f t="shared" si="167"/>
        <v/>
      </c>
      <c r="G2152" s="101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8"/>
      <c r="U2152" s="218" t="str">
        <f t="shared" si="171"/>
        <v/>
      </c>
      <c r="V2152" s="216" t="s">
        <v>47</v>
      </c>
      <c r="W2152" s="102" t="s">
        <v>167</v>
      </c>
      <c r="X2152" s="102" t="s">
        <v>168</v>
      </c>
      <c r="Y2152" s="103" t="s">
        <v>169</v>
      </c>
      <c r="Z2152" s="103" t="s">
        <v>170</v>
      </c>
      <c r="AA2152" s="103" t="s">
        <v>47</v>
      </c>
      <c r="AB2152" s="103" t="s">
        <v>171</v>
      </c>
      <c r="AC2152" s="104" t="s">
        <v>172</v>
      </c>
    </row>
    <row r="2153" spans="1:29" ht="25.5" customHeight="1" x14ac:dyDescent="0.35">
      <c r="A2153" s="188"/>
      <c r="B2153" s="190"/>
      <c r="C2153" s="99" t="str">
        <f>IF(B2153="","",IF(NOT(ISNUMBER(B2153)),"DATA_PC invalida",IF(AND(ISNUMBER(parametros!$C$2),ISNUMBER(parametros!$D$2),B2153&gt;=parametros!$C$2,B2153&lt;=parametros!$D$2),"C0",IF(AND(ISNUMBER(parametros!$C$3),ISNUMBER(parametros!$D$3),B2153&gt;=parametros!$C$3,B2153&lt;=parametros!$D$3),"C1",IF(AND(ISNUMBER(parametros!$C$4),ISNUMBER(parametros!$D$4),B2153&gt;=parametros!$C$4,B2153&lt;=parametros!$D$4),"C2",IF(AND(ISNUMBER(parametros!$C$5),ISNUMBER(parametros!$D$5),B2153&gt;=parametros!$C$5,B2153&lt;=parametros!$D$5),"C3",IF(AND(ISNUMBER(parametros!$C$6),ISNUMBER(parametros!$D$6),B2153&gt;=parametros!$C$6,B2153&lt;=parametros!$D$6),"C4","Fora dos ciclos")))))))</f>
        <v/>
      </c>
      <c r="D2153" s="100"/>
      <c r="E2153" s="78" t="str">
        <f>IF(C2153="","",IFERROR(VLOOKUP(C2153,parametros!$A$11:$E$15,5,0),""))</f>
        <v/>
      </c>
      <c r="F2153" s="79" t="str">
        <f t="shared" si="167"/>
        <v/>
      </c>
      <c r="G2153" s="101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8"/>
      <c r="U2153" s="218" t="str">
        <f t="shared" si="171"/>
        <v/>
      </c>
      <c r="V2153" s="216" t="s">
        <v>47</v>
      </c>
      <c r="W2153" s="102" t="s">
        <v>167</v>
      </c>
      <c r="X2153" s="102" t="s">
        <v>168</v>
      </c>
      <c r="Y2153" s="103" t="s">
        <v>169</v>
      </c>
      <c r="Z2153" s="103" t="s">
        <v>170</v>
      </c>
      <c r="AA2153" s="103" t="s">
        <v>47</v>
      </c>
      <c r="AB2153" s="103" t="s">
        <v>171</v>
      </c>
      <c r="AC2153" s="104" t="s">
        <v>172</v>
      </c>
    </row>
    <row r="2154" spans="1:29" ht="25.5" customHeight="1" x14ac:dyDescent="0.35">
      <c r="A2154" s="188"/>
      <c r="B2154" s="190"/>
      <c r="C2154" s="99" t="str">
        <f>IF(B2154="","",IF(NOT(ISNUMBER(B2154)),"DATA_PC invalida",IF(AND(ISNUMBER(parametros!$C$2),ISNUMBER(parametros!$D$2),B2154&gt;=parametros!$C$2,B2154&lt;=parametros!$D$2),"C0",IF(AND(ISNUMBER(parametros!$C$3),ISNUMBER(parametros!$D$3),B2154&gt;=parametros!$C$3,B2154&lt;=parametros!$D$3),"C1",IF(AND(ISNUMBER(parametros!$C$4),ISNUMBER(parametros!$D$4),B2154&gt;=parametros!$C$4,B2154&lt;=parametros!$D$4),"C2",IF(AND(ISNUMBER(parametros!$C$5),ISNUMBER(parametros!$D$5),B2154&gt;=parametros!$C$5,B2154&lt;=parametros!$D$5),"C3",IF(AND(ISNUMBER(parametros!$C$6),ISNUMBER(parametros!$D$6),B2154&gt;=parametros!$C$6,B2154&lt;=parametros!$D$6),"C4","Fora dos ciclos")))))))</f>
        <v/>
      </c>
      <c r="D2154" s="100"/>
      <c r="E2154" s="78" t="str">
        <f>IF(C2154="","",IFERROR(VLOOKUP(C2154,parametros!$A$11:$E$15,5,0),""))</f>
        <v/>
      </c>
      <c r="F2154" s="79" t="str">
        <f t="shared" si="167"/>
        <v/>
      </c>
      <c r="G2154" s="101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8"/>
      <c r="U2154" s="218" t="str">
        <f t="shared" si="171"/>
        <v/>
      </c>
      <c r="V2154" s="216" t="s">
        <v>47</v>
      </c>
      <c r="W2154" s="102" t="s">
        <v>167</v>
      </c>
      <c r="X2154" s="102" t="s">
        <v>168</v>
      </c>
      <c r="Y2154" s="103" t="s">
        <v>169</v>
      </c>
      <c r="Z2154" s="103" t="s">
        <v>170</v>
      </c>
      <c r="AA2154" s="103" t="s">
        <v>47</v>
      </c>
      <c r="AB2154" s="103" t="s">
        <v>171</v>
      </c>
      <c r="AC2154" s="104" t="s">
        <v>172</v>
      </c>
    </row>
    <row r="2155" spans="1:29" ht="25.5" customHeight="1" x14ac:dyDescent="0.35">
      <c r="A2155" s="188"/>
      <c r="B2155" s="190"/>
      <c r="C2155" s="99" t="str">
        <f>IF(B2155="","",IF(NOT(ISNUMBER(B2155)),"DATA_PC invalida",IF(AND(ISNUMBER(parametros!$C$2),ISNUMBER(parametros!$D$2),B2155&gt;=parametros!$C$2,B2155&lt;=parametros!$D$2),"C0",IF(AND(ISNUMBER(parametros!$C$3),ISNUMBER(parametros!$D$3),B2155&gt;=parametros!$C$3,B2155&lt;=parametros!$D$3),"C1",IF(AND(ISNUMBER(parametros!$C$4),ISNUMBER(parametros!$D$4),B2155&gt;=parametros!$C$4,B2155&lt;=parametros!$D$4),"C2",IF(AND(ISNUMBER(parametros!$C$5),ISNUMBER(parametros!$D$5),B2155&gt;=parametros!$C$5,B2155&lt;=parametros!$D$5),"C3",IF(AND(ISNUMBER(parametros!$C$6),ISNUMBER(parametros!$D$6),B2155&gt;=parametros!$C$6,B2155&lt;=parametros!$D$6),"C4","Fora dos ciclos")))))))</f>
        <v/>
      </c>
      <c r="D2155" s="100"/>
      <c r="E2155" s="78" t="str">
        <f>IF(C2155="","",IFERROR(VLOOKUP(C2155,parametros!$A$11:$E$15,5,0),""))</f>
        <v/>
      </c>
      <c r="F2155" s="79" t="str">
        <f t="shared" si="167"/>
        <v/>
      </c>
      <c r="G2155" s="101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8"/>
      <c r="U2155" s="218" t="str">
        <f t="shared" si="171"/>
        <v/>
      </c>
      <c r="V2155" s="216" t="s">
        <v>47</v>
      </c>
      <c r="W2155" s="102" t="s">
        <v>167</v>
      </c>
      <c r="X2155" s="102" t="s">
        <v>168</v>
      </c>
      <c r="Y2155" s="103" t="s">
        <v>169</v>
      </c>
      <c r="Z2155" s="103" t="s">
        <v>170</v>
      </c>
      <c r="AA2155" s="103" t="s">
        <v>47</v>
      </c>
      <c r="AB2155" s="103" t="s">
        <v>171</v>
      </c>
      <c r="AC2155" s="104" t="s">
        <v>172</v>
      </c>
    </row>
    <row r="2156" spans="1:29" ht="25.5" customHeight="1" x14ac:dyDescent="0.35">
      <c r="A2156" s="188"/>
      <c r="B2156" s="190"/>
      <c r="C2156" s="99" t="str">
        <f>IF(B2156="","",IF(NOT(ISNUMBER(B2156)),"DATA_PC invalida",IF(AND(ISNUMBER(parametros!$C$2),ISNUMBER(parametros!$D$2),B2156&gt;=parametros!$C$2,B2156&lt;=parametros!$D$2),"C0",IF(AND(ISNUMBER(parametros!$C$3),ISNUMBER(parametros!$D$3),B2156&gt;=parametros!$C$3,B2156&lt;=parametros!$D$3),"C1",IF(AND(ISNUMBER(parametros!$C$4),ISNUMBER(parametros!$D$4),B2156&gt;=parametros!$C$4,B2156&lt;=parametros!$D$4),"C2",IF(AND(ISNUMBER(parametros!$C$5),ISNUMBER(parametros!$D$5),B2156&gt;=parametros!$C$5,B2156&lt;=parametros!$D$5),"C3",IF(AND(ISNUMBER(parametros!$C$6),ISNUMBER(parametros!$D$6),B2156&gt;=parametros!$C$6,B2156&lt;=parametros!$D$6),"C4","Fora dos ciclos")))))))</f>
        <v/>
      </c>
      <c r="D2156" s="100"/>
      <c r="E2156" s="78" t="str">
        <f>IF(C2156="","",IFERROR(VLOOKUP(C2156,parametros!$A$11:$E$15,5,0),""))</f>
        <v/>
      </c>
      <c r="F2156" s="79" t="str">
        <f t="shared" si="167"/>
        <v/>
      </c>
      <c r="G2156" s="101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8"/>
      <c r="U2156" s="218" t="str">
        <f t="shared" si="171"/>
        <v/>
      </c>
      <c r="V2156" s="216" t="s">
        <v>47</v>
      </c>
      <c r="W2156" s="102" t="s">
        <v>167</v>
      </c>
      <c r="X2156" s="102" t="s">
        <v>168</v>
      </c>
      <c r="Y2156" s="103" t="s">
        <v>169</v>
      </c>
      <c r="Z2156" s="103" t="s">
        <v>170</v>
      </c>
      <c r="AA2156" s="103" t="s">
        <v>47</v>
      </c>
      <c r="AB2156" s="103" t="s">
        <v>171</v>
      </c>
      <c r="AC2156" s="104" t="s">
        <v>172</v>
      </c>
    </row>
    <row r="2157" spans="1:29" ht="25.5" customHeight="1" x14ac:dyDescent="0.35">
      <c r="A2157" s="188"/>
      <c r="B2157" s="190"/>
      <c r="C2157" s="99" t="str">
        <f>IF(B2157="","",IF(NOT(ISNUMBER(B2157)),"DATA_PC invalida",IF(AND(ISNUMBER(parametros!$C$2),ISNUMBER(parametros!$D$2),B2157&gt;=parametros!$C$2,B2157&lt;=parametros!$D$2),"C0",IF(AND(ISNUMBER(parametros!$C$3),ISNUMBER(parametros!$D$3),B2157&gt;=parametros!$C$3,B2157&lt;=parametros!$D$3),"C1",IF(AND(ISNUMBER(parametros!$C$4),ISNUMBER(parametros!$D$4),B2157&gt;=parametros!$C$4,B2157&lt;=parametros!$D$4),"C2",IF(AND(ISNUMBER(parametros!$C$5),ISNUMBER(parametros!$D$5),B2157&gt;=parametros!$C$5,B2157&lt;=parametros!$D$5),"C3",IF(AND(ISNUMBER(parametros!$C$6),ISNUMBER(parametros!$D$6),B2157&gt;=parametros!$C$6,B2157&lt;=parametros!$D$6),"C4","Fora dos ciclos")))))))</f>
        <v/>
      </c>
      <c r="D2157" s="100"/>
      <c r="E2157" s="78" t="str">
        <f>IF(C2157="","",IFERROR(VLOOKUP(C2157,parametros!$A$11:$E$15,5,0),""))</f>
        <v/>
      </c>
      <c r="F2157" s="79" t="str">
        <f t="shared" si="167"/>
        <v/>
      </c>
      <c r="G2157" s="101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8"/>
      <c r="U2157" s="218" t="str">
        <f t="shared" si="171"/>
        <v/>
      </c>
      <c r="V2157" s="216" t="s">
        <v>47</v>
      </c>
      <c r="W2157" s="102" t="s">
        <v>167</v>
      </c>
      <c r="X2157" s="102" t="s">
        <v>168</v>
      </c>
      <c r="Y2157" s="103" t="s">
        <v>169</v>
      </c>
      <c r="Z2157" s="103" t="s">
        <v>170</v>
      </c>
      <c r="AA2157" s="103" t="s">
        <v>47</v>
      </c>
      <c r="AB2157" s="103" t="s">
        <v>171</v>
      </c>
      <c r="AC2157" s="104" t="s">
        <v>172</v>
      </c>
    </row>
    <row r="2158" spans="1:29" ht="25.5" customHeight="1" x14ac:dyDescent="0.35">
      <c r="A2158" s="188"/>
      <c r="B2158" s="190"/>
      <c r="C2158" s="99" t="str">
        <f>IF(B2158="","",IF(NOT(ISNUMBER(B2158)),"DATA_PC invalida",IF(AND(ISNUMBER(parametros!$C$2),ISNUMBER(parametros!$D$2),B2158&gt;=parametros!$C$2,B2158&lt;=parametros!$D$2),"C0",IF(AND(ISNUMBER(parametros!$C$3),ISNUMBER(parametros!$D$3),B2158&gt;=parametros!$C$3,B2158&lt;=parametros!$D$3),"C1",IF(AND(ISNUMBER(parametros!$C$4),ISNUMBER(parametros!$D$4),B2158&gt;=parametros!$C$4,B2158&lt;=parametros!$D$4),"C2",IF(AND(ISNUMBER(parametros!$C$5),ISNUMBER(parametros!$D$5),B2158&gt;=parametros!$C$5,B2158&lt;=parametros!$D$5),"C3",IF(AND(ISNUMBER(parametros!$C$6),ISNUMBER(parametros!$D$6),B2158&gt;=parametros!$C$6,B2158&lt;=parametros!$D$6),"C4","Fora dos ciclos")))))))</f>
        <v/>
      </c>
      <c r="D2158" s="100"/>
      <c r="E2158" s="78" t="str">
        <f>IF(C2158="","",IFERROR(VLOOKUP(C2158,parametros!$A$11:$E$15,5,0),""))</f>
        <v/>
      </c>
      <c r="F2158" s="79" t="str">
        <f t="shared" si="167"/>
        <v/>
      </c>
      <c r="G2158" s="101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8"/>
      <c r="U2158" s="218" t="str">
        <f t="shared" si="171"/>
        <v/>
      </c>
      <c r="V2158" s="216" t="s">
        <v>47</v>
      </c>
      <c r="W2158" s="102" t="s">
        <v>167</v>
      </c>
      <c r="X2158" s="102" t="s">
        <v>168</v>
      </c>
      <c r="Y2158" s="103" t="s">
        <v>169</v>
      </c>
      <c r="Z2158" s="103" t="s">
        <v>170</v>
      </c>
      <c r="AA2158" s="103" t="s">
        <v>47</v>
      </c>
      <c r="AB2158" s="103" t="s">
        <v>171</v>
      </c>
      <c r="AC2158" s="104" t="s">
        <v>172</v>
      </c>
    </row>
    <row r="2159" spans="1:29" ht="25.5" customHeight="1" x14ac:dyDescent="0.35">
      <c r="A2159" s="188"/>
      <c r="B2159" s="190"/>
      <c r="C2159" s="99" t="str">
        <f>IF(B2159="","",IF(NOT(ISNUMBER(B2159)),"DATA_PC invalida",IF(AND(ISNUMBER(parametros!$C$2),ISNUMBER(parametros!$D$2),B2159&gt;=parametros!$C$2,B2159&lt;=parametros!$D$2),"C0",IF(AND(ISNUMBER(parametros!$C$3),ISNUMBER(parametros!$D$3),B2159&gt;=parametros!$C$3,B2159&lt;=parametros!$D$3),"C1",IF(AND(ISNUMBER(parametros!$C$4),ISNUMBER(parametros!$D$4),B2159&gt;=parametros!$C$4,B2159&lt;=parametros!$D$4),"C2",IF(AND(ISNUMBER(parametros!$C$5),ISNUMBER(parametros!$D$5),B2159&gt;=parametros!$C$5,B2159&lt;=parametros!$D$5),"C3",IF(AND(ISNUMBER(parametros!$C$6),ISNUMBER(parametros!$D$6),B2159&gt;=parametros!$C$6,B2159&lt;=parametros!$D$6),"C4","Fora dos ciclos")))))))</f>
        <v/>
      </c>
      <c r="D2159" s="100"/>
      <c r="E2159" s="78" t="str">
        <f>IF(C2159="","",IFERROR(VLOOKUP(C2159,parametros!$A$11:$E$15,5,0),""))</f>
        <v/>
      </c>
      <c r="F2159" s="79" t="str">
        <f t="shared" si="167"/>
        <v/>
      </c>
      <c r="G2159" s="101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8"/>
      <c r="U2159" s="218" t="str">
        <f t="shared" si="171"/>
        <v/>
      </c>
      <c r="V2159" s="216" t="s">
        <v>47</v>
      </c>
      <c r="W2159" s="102" t="s">
        <v>167</v>
      </c>
      <c r="X2159" s="102" t="s">
        <v>168</v>
      </c>
      <c r="Y2159" s="103" t="s">
        <v>169</v>
      </c>
      <c r="Z2159" s="103" t="s">
        <v>170</v>
      </c>
      <c r="AA2159" s="103" t="s">
        <v>47</v>
      </c>
      <c r="AB2159" s="103" t="s">
        <v>171</v>
      </c>
      <c r="AC2159" s="104" t="s">
        <v>172</v>
      </c>
    </row>
    <row r="2160" spans="1:29" ht="25.5" customHeight="1" x14ac:dyDescent="0.35">
      <c r="A2160" s="188"/>
      <c r="B2160" s="190"/>
      <c r="C2160" s="99" t="str">
        <f>IF(B2160="","",IF(NOT(ISNUMBER(B2160)),"DATA_PC invalida",IF(AND(ISNUMBER(parametros!$C$2),ISNUMBER(parametros!$D$2),B2160&gt;=parametros!$C$2,B2160&lt;=parametros!$D$2),"C0",IF(AND(ISNUMBER(parametros!$C$3),ISNUMBER(parametros!$D$3),B2160&gt;=parametros!$C$3,B2160&lt;=parametros!$D$3),"C1",IF(AND(ISNUMBER(parametros!$C$4),ISNUMBER(parametros!$D$4),B2160&gt;=parametros!$C$4,B2160&lt;=parametros!$D$4),"C2",IF(AND(ISNUMBER(parametros!$C$5),ISNUMBER(parametros!$D$5),B2160&gt;=parametros!$C$5,B2160&lt;=parametros!$D$5),"C3",IF(AND(ISNUMBER(parametros!$C$6),ISNUMBER(parametros!$D$6),B2160&gt;=parametros!$C$6,B2160&lt;=parametros!$D$6),"C4","Fora dos ciclos")))))))</f>
        <v/>
      </c>
      <c r="D2160" s="100"/>
      <c r="E2160" s="78" t="str">
        <f>IF(C2160="","",IFERROR(VLOOKUP(C2160,parametros!$A$11:$E$15,5,0),""))</f>
        <v/>
      </c>
      <c r="F2160" s="79" t="str">
        <f t="shared" si="167"/>
        <v/>
      </c>
      <c r="G2160" s="101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8"/>
      <c r="U2160" s="218" t="str">
        <f t="shared" si="171"/>
        <v/>
      </c>
      <c r="V2160" s="216" t="s">
        <v>47</v>
      </c>
      <c r="W2160" s="102" t="s">
        <v>167</v>
      </c>
      <c r="X2160" s="102" t="s">
        <v>168</v>
      </c>
      <c r="Y2160" s="103" t="s">
        <v>169</v>
      </c>
      <c r="Z2160" s="103" t="s">
        <v>170</v>
      </c>
      <c r="AA2160" s="103" t="s">
        <v>47</v>
      </c>
      <c r="AB2160" s="103" t="s">
        <v>171</v>
      </c>
      <c r="AC2160" s="104" t="s">
        <v>172</v>
      </c>
    </row>
    <row r="2161" spans="1:29" ht="25.5" customHeight="1" x14ac:dyDescent="0.35">
      <c r="A2161" s="188"/>
      <c r="B2161" s="190"/>
      <c r="C2161" s="99" t="str">
        <f>IF(B2161="","",IF(NOT(ISNUMBER(B2161)),"DATA_PC invalida",IF(AND(ISNUMBER(parametros!$C$2),ISNUMBER(parametros!$D$2),B2161&gt;=parametros!$C$2,B2161&lt;=parametros!$D$2),"C0",IF(AND(ISNUMBER(parametros!$C$3),ISNUMBER(parametros!$D$3),B2161&gt;=parametros!$C$3,B2161&lt;=parametros!$D$3),"C1",IF(AND(ISNUMBER(parametros!$C$4),ISNUMBER(parametros!$D$4),B2161&gt;=parametros!$C$4,B2161&lt;=parametros!$D$4),"C2",IF(AND(ISNUMBER(parametros!$C$5),ISNUMBER(parametros!$D$5),B2161&gt;=parametros!$C$5,B2161&lt;=parametros!$D$5),"C3",IF(AND(ISNUMBER(parametros!$C$6),ISNUMBER(parametros!$D$6),B2161&gt;=parametros!$C$6,B2161&lt;=parametros!$D$6),"C4","Fora dos ciclos")))))))</f>
        <v/>
      </c>
      <c r="D2161" s="100"/>
      <c r="E2161" s="78" t="str">
        <f>IF(C2161="","",IFERROR(VLOOKUP(C2161,parametros!$A$11:$E$15,5,0),""))</f>
        <v/>
      </c>
      <c r="F2161" s="79" t="str">
        <f t="shared" si="167"/>
        <v/>
      </c>
      <c r="G2161" s="101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8"/>
      <c r="U2161" s="218" t="str">
        <f t="shared" si="171"/>
        <v/>
      </c>
      <c r="V2161" s="216" t="s">
        <v>47</v>
      </c>
      <c r="W2161" s="102" t="s">
        <v>167</v>
      </c>
      <c r="X2161" s="102" t="s">
        <v>168</v>
      </c>
      <c r="Y2161" s="103" t="s">
        <v>169</v>
      </c>
      <c r="Z2161" s="103" t="s">
        <v>170</v>
      </c>
      <c r="AA2161" s="103" t="s">
        <v>47</v>
      </c>
      <c r="AB2161" s="103" t="s">
        <v>171</v>
      </c>
      <c r="AC2161" s="104" t="s">
        <v>172</v>
      </c>
    </row>
    <row r="2162" spans="1:29" ht="25.5" customHeight="1" x14ac:dyDescent="0.35">
      <c r="A2162" s="188"/>
      <c r="B2162" s="190"/>
      <c r="C2162" s="99" t="str">
        <f>IF(B2162="","",IF(NOT(ISNUMBER(B2162)),"DATA_PC invalida",IF(AND(ISNUMBER(parametros!$C$2),ISNUMBER(parametros!$D$2),B2162&gt;=parametros!$C$2,B2162&lt;=parametros!$D$2),"C0",IF(AND(ISNUMBER(parametros!$C$3),ISNUMBER(parametros!$D$3),B2162&gt;=parametros!$C$3,B2162&lt;=parametros!$D$3),"C1",IF(AND(ISNUMBER(parametros!$C$4),ISNUMBER(parametros!$D$4),B2162&gt;=parametros!$C$4,B2162&lt;=parametros!$D$4),"C2",IF(AND(ISNUMBER(parametros!$C$5),ISNUMBER(parametros!$D$5),B2162&gt;=parametros!$C$5,B2162&lt;=parametros!$D$5),"C3",IF(AND(ISNUMBER(parametros!$C$6),ISNUMBER(parametros!$D$6),B2162&gt;=parametros!$C$6,B2162&lt;=parametros!$D$6),"C4","Fora dos ciclos")))))))</f>
        <v/>
      </c>
      <c r="D2162" s="100"/>
      <c r="E2162" s="78" t="str">
        <f>IF(C2162="","",IFERROR(VLOOKUP(C2162,parametros!$A$11:$E$15,5,0),""))</f>
        <v/>
      </c>
      <c r="F2162" s="79" t="str">
        <f t="shared" si="167"/>
        <v/>
      </c>
      <c r="G2162" s="101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8"/>
      <c r="U2162" s="218" t="str">
        <f t="shared" si="171"/>
        <v/>
      </c>
      <c r="V2162" s="216" t="s">
        <v>47</v>
      </c>
      <c r="W2162" s="102" t="s">
        <v>167</v>
      </c>
      <c r="X2162" s="102" t="s">
        <v>168</v>
      </c>
      <c r="Y2162" s="103" t="s">
        <v>169</v>
      </c>
      <c r="Z2162" s="103" t="s">
        <v>170</v>
      </c>
      <c r="AA2162" s="103" t="s">
        <v>47</v>
      </c>
      <c r="AB2162" s="103" t="s">
        <v>171</v>
      </c>
      <c r="AC2162" s="104" t="s">
        <v>172</v>
      </c>
    </row>
    <row r="2163" spans="1:29" ht="25.5" customHeight="1" x14ac:dyDescent="0.35">
      <c r="A2163" s="188"/>
      <c r="B2163" s="190"/>
      <c r="C2163" s="99" t="str">
        <f>IF(B2163="","",IF(NOT(ISNUMBER(B2163)),"DATA_PC invalida",IF(AND(ISNUMBER(parametros!$C$2),ISNUMBER(parametros!$D$2),B2163&gt;=parametros!$C$2,B2163&lt;=parametros!$D$2),"C0",IF(AND(ISNUMBER(parametros!$C$3),ISNUMBER(parametros!$D$3),B2163&gt;=parametros!$C$3,B2163&lt;=parametros!$D$3),"C1",IF(AND(ISNUMBER(parametros!$C$4),ISNUMBER(parametros!$D$4),B2163&gt;=parametros!$C$4,B2163&lt;=parametros!$D$4),"C2",IF(AND(ISNUMBER(parametros!$C$5),ISNUMBER(parametros!$D$5),B2163&gt;=parametros!$C$5,B2163&lt;=parametros!$D$5),"C3",IF(AND(ISNUMBER(parametros!$C$6),ISNUMBER(parametros!$D$6),B2163&gt;=parametros!$C$6,B2163&lt;=parametros!$D$6),"C4","Fora dos ciclos")))))))</f>
        <v/>
      </c>
      <c r="D2163" s="100"/>
      <c r="E2163" s="78" t="str">
        <f>IF(C2163="","",IFERROR(VLOOKUP(C2163,parametros!$A$11:$E$15,5,0),""))</f>
        <v/>
      </c>
      <c r="F2163" s="79" t="str">
        <f t="shared" si="167"/>
        <v/>
      </c>
      <c r="G2163" s="101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8"/>
      <c r="U2163" s="218" t="str">
        <f t="shared" si="171"/>
        <v/>
      </c>
      <c r="V2163" s="216" t="s">
        <v>47</v>
      </c>
      <c r="W2163" s="102" t="s">
        <v>167</v>
      </c>
      <c r="X2163" s="102" t="s">
        <v>168</v>
      </c>
      <c r="Y2163" s="103" t="s">
        <v>169</v>
      </c>
      <c r="Z2163" s="103" t="s">
        <v>170</v>
      </c>
      <c r="AA2163" s="103" t="s">
        <v>47</v>
      </c>
      <c r="AB2163" s="103" t="s">
        <v>171</v>
      </c>
      <c r="AC2163" s="104" t="s">
        <v>172</v>
      </c>
    </row>
    <row r="2164" spans="1:29" ht="25.5" customHeight="1" x14ac:dyDescent="0.35">
      <c r="A2164" s="188"/>
      <c r="B2164" s="190"/>
      <c r="C2164" s="99" t="str">
        <f>IF(B2164="","",IF(NOT(ISNUMBER(B2164)),"DATA_PC invalida",IF(AND(ISNUMBER(parametros!$C$2),ISNUMBER(parametros!$D$2),B2164&gt;=parametros!$C$2,B2164&lt;=parametros!$D$2),"C0",IF(AND(ISNUMBER(parametros!$C$3),ISNUMBER(parametros!$D$3),B2164&gt;=parametros!$C$3,B2164&lt;=parametros!$D$3),"C1",IF(AND(ISNUMBER(parametros!$C$4),ISNUMBER(parametros!$D$4),B2164&gt;=parametros!$C$4,B2164&lt;=parametros!$D$4),"C2",IF(AND(ISNUMBER(parametros!$C$5),ISNUMBER(parametros!$D$5),B2164&gt;=parametros!$C$5,B2164&lt;=parametros!$D$5),"C3",IF(AND(ISNUMBER(parametros!$C$6),ISNUMBER(parametros!$D$6),B2164&gt;=parametros!$C$6,B2164&lt;=parametros!$D$6),"C4","Fora dos ciclos")))))))</f>
        <v/>
      </c>
      <c r="D2164" s="100"/>
      <c r="E2164" s="78" t="str">
        <f>IF(C2164="","",IFERROR(VLOOKUP(C2164,parametros!$A$11:$E$15,5,0),""))</f>
        <v/>
      </c>
      <c r="F2164" s="79" t="str">
        <f t="shared" si="167"/>
        <v/>
      </c>
      <c r="G2164" s="101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8"/>
      <c r="U2164" s="218" t="str">
        <f t="shared" si="171"/>
        <v/>
      </c>
      <c r="V2164" s="216" t="s">
        <v>47</v>
      </c>
      <c r="W2164" s="102" t="s">
        <v>167</v>
      </c>
      <c r="X2164" s="102" t="s">
        <v>168</v>
      </c>
      <c r="Y2164" s="103" t="s">
        <v>169</v>
      </c>
      <c r="Z2164" s="103" t="s">
        <v>170</v>
      </c>
      <c r="AA2164" s="103" t="s">
        <v>47</v>
      </c>
      <c r="AB2164" s="103" t="s">
        <v>171</v>
      </c>
      <c r="AC2164" s="104" t="s">
        <v>172</v>
      </c>
    </row>
    <row r="2165" spans="1:29" ht="25.5" customHeight="1" x14ac:dyDescent="0.35">
      <c r="A2165" s="188"/>
      <c r="B2165" s="190"/>
      <c r="C2165" s="99" t="str">
        <f>IF(B2165="","",IF(NOT(ISNUMBER(B2165)),"DATA_PC invalida",IF(AND(ISNUMBER(parametros!$C$2),ISNUMBER(parametros!$D$2),B2165&gt;=parametros!$C$2,B2165&lt;=parametros!$D$2),"C0",IF(AND(ISNUMBER(parametros!$C$3),ISNUMBER(parametros!$D$3),B2165&gt;=parametros!$C$3,B2165&lt;=parametros!$D$3),"C1",IF(AND(ISNUMBER(parametros!$C$4),ISNUMBER(parametros!$D$4),B2165&gt;=parametros!$C$4,B2165&lt;=parametros!$D$4),"C2",IF(AND(ISNUMBER(parametros!$C$5),ISNUMBER(parametros!$D$5),B2165&gt;=parametros!$C$5,B2165&lt;=parametros!$D$5),"C3",IF(AND(ISNUMBER(parametros!$C$6),ISNUMBER(parametros!$D$6),B2165&gt;=parametros!$C$6,B2165&lt;=parametros!$D$6),"C4","Fora dos ciclos")))))))</f>
        <v/>
      </c>
      <c r="D2165" s="100"/>
      <c r="E2165" s="78" t="str">
        <f>IF(C2165="","",IFERROR(VLOOKUP(C2165,parametros!$A$11:$E$15,5,0),""))</f>
        <v/>
      </c>
      <c r="F2165" s="79" t="str">
        <f t="shared" si="167"/>
        <v/>
      </c>
      <c r="G2165" s="101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8"/>
      <c r="U2165" s="218" t="str">
        <f t="shared" si="171"/>
        <v/>
      </c>
      <c r="V2165" s="216" t="s">
        <v>47</v>
      </c>
      <c r="W2165" s="102" t="s">
        <v>167</v>
      </c>
      <c r="X2165" s="102" t="s">
        <v>168</v>
      </c>
      <c r="Y2165" s="103" t="s">
        <v>169</v>
      </c>
      <c r="Z2165" s="103" t="s">
        <v>170</v>
      </c>
      <c r="AA2165" s="103" t="s">
        <v>47</v>
      </c>
      <c r="AB2165" s="103" t="s">
        <v>171</v>
      </c>
      <c r="AC2165" s="104" t="s">
        <v>172</v>
      </c>
    </row>
    <row r="2166" spans="1:29" ht="25.5" customHeight="1" x14ac:dyDescent="0.35">
      <c r="A2166" s="188"/>
      <c r="B2166" s="190"/>
      <c r="C2166" s="99" t="str">
        <f>IF(B2166="","",IF(NOT(ISNUMBER(B2166)),"DATA_PC invalida",IF(AND(ISNUMBER(parametros!$C$2),ISNUMBER(parametros!$D$2),B2166&gt;=parametros!$C$2,B2166&lt;=parametros!$D$2),"C0",IF(AND(ISNUMBER(parametros!$C$3),ISNUMBER(parametros!$D$3),B2166&gt;=parametros!$C$3,B2166&lt;=parametros!$D$3),"C1",IF(AND(ISNUMBER(parametros!$C$4),ISNUMBER(parametros!$D$4),B2166&gt;=parametros!$C$4,B2166&lt;=parametros!$D$4),"C2",IF(AND(ISNUMBER(parametros!$C$5),ISNUMBER(parametros!$D$5),B2166&gt;=parametros!$C$5,B2166&lt;=parametros!$D$5),"C3",IF(AND(ISNUMBER(parametros!$C$6),ISNUMBER(parametros!$D$6),B2166&gt;=parametros!$C$6,B2166&lt;=parametros!$D$6),"C4","Fora dos ciclos")))))))</f>
        <v/>
      </c>
      <c r="D2166" s="100"/>
      <c r="E2166" s="78" t="str">
        <f>IF(C2166="","",IFERROR(VLOOKUP(C2166,parametros!$A$11:$E$15,5,0),""))</f>
        <v/>
      </c>
      <c r="F2166" s="79" t="str">
        <f t="shared" si="167"/>
        <v/>
      </c>
      <c r="G2166" s="101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8"/>
      <c r="U2166" s="218" t="str">
        <f t="shared" si="171"/>
        <v/>
      </c>
      <c r="V2166" s="216" t="s">
        <v>47</v>
      </c>
      <c r="W2166" s="102" t="s">
        <v>167</v>
      </c>
      <c r="X2166" s="102" t="s">
        <v>168</v>
      </c>
      <c r="Y2166" s="103" t="s">
        <v>169</v>
      </c>
      <c r="Z2166" s="103" t="s">
        <v>170</v>
      </c>
      <c r="AA2166" s="103" t="s">
        <v>47</v>
      </c>
      <c r="AB2166" s="103" t="s">
        <v>171</v>
      </c>
      <c r="AC2166" s="104" t="s">
        <v>172</v>
      </c>
    </row>
    <row r="2167" spans="1:29" ht="25.5" customHeight="1" x14ac:dyDescent="0.35">
      <c r="A2167" s="188"/>
      <c r="B2167" s="190"/>
      <c r="C2167" s="99" t="str">
        <f>IF(B2167="","",IF(NOT(ISNUMBER(B2167)),"DATA_PC invalida",IF(AND(ISNUMBER(parametros!$C$2),ISNUMBER(parametros!$D$2),B2167&gt;=parametros!$C$2,B2167&lt;=parametros!$D$2),"C0",IF(AND(ISNUMBER(parametros!$C$3),ISNUMBER(parametros!$D$3),B2167&gt;=parametros!$C$3,B2167&lt;=parametros!$D$3),"C1",IF(AND(ISNUMBER(parametros!$C$4),ISNUMBER(parametros!$D$4),B2167&gt;=parametros!$C$4,B2167&lt;=parametros!$D$4),"C2",IF(AND(ISNUMBER(parametros!$C$5),ISNUMBER(parametros!$D$5),B2167&gt;=parametros!$C$5,B2167&lt;=parametros!$D$5),"C3",IF(AND(ISNUMBER(parametros!$C$6),ISNUMBER(parametros!$D$6),B2167&gt;=parametros!$C$6,B2167&lt;=parametros!$D$6),"C4","Fora dos ciclos")))))))</f>
        <v/>
      </c>
      <c r="D2167" s="100"/>
      <c r="E2167" s="78" t="str">
        <f>IF(C2167="","",IFERROR(VLOOKUP(C2167,parametros!$A$11:$E$15,5,0),""))</f>
        <v/>
      </c>
      <c r="F2167" s="79" t="str">
        <f t="shared" si="167"/>
        <v/>
      </c>
      <c r="G2167" s="101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8"/>
      <c r="U2167" s="218" t="str">
        <f t="shared" si="171"/>
        <v/>
      </c>
      <c r="V2167" s="216" t="s">
        <v>47</v>
      </c>
      <c r="W2167" s="102" t="s">
        <v>167</v>
      </c>
      <c r="X2167" s="102" t="s">
        <v>168</v>
      </c>
      <c r="Y2167" s="103" t="s">
        <v>169</v>
      </c>
      <c r="Z2167" s="103" t="s">
        <v>170</v>
      </c>
      <c r="AA2167" s="103" t="s">
        <v>47</v>
      </c>
      <c r="AB2167" s="103" t="s">
        <v>171</v>
      </c>
      <c r="AC2167" s="104" t="s">
        <v>172</v>
      </c>
    </row>
    <row r="2168" spans="1:29" ht="25.5" customHeight="1" x14ac:dyDescent="0.35">
      <c r="A2168" s="188"/>
      <c r="B2168" s="190"/>
      <c r="C2168" s="99" t="str">
        <f>IF(B2168="","",IF(NOT(ISNUMBER(B2168)),"DATA_PC invalida",IF(AND(ISNUMBER(parametros!$C$2),ISNUMBER(parametros!$D$2),B2168&gt;=parametros!$C$2,B2168&lt;=parametros!$D$2),"C0",IF(AND(ISNUMBER(parametros!$C$3),ISNUMBER(parametros!$D$3),B2168&gt;=parametros!$C$3,B2168&lt;=parametros!$D$3),"C1",IF(AND(ISNUMBER(parametros!$C$4),ISNUMBER(parametros!$D$4),B2168&gt;=parametros!$C$4,B2168&lt;=parametros!$D$4),"C2",IF(AND(ISNUMBER(parametros!$C$5),ISNUMBER(parametros!$D$5),B2168&gt;=parametros!$C$5,B2168&lt;=parametros!$D$5),"C3",IF(AND(ISNUMBER(parametros!$C$6),ISNUMBER(parametros!$D$6),B2168&gt;=parametros!$C$6,B2168&lt;=parametros!$D$6),"C4","Fora dos ciclos")))))))</f>
        <v/>
      </c>
      <c r="D2168" s="100"/>
      <c r="E2168" s="78" t="str">
        <f>IF(C2168="","",IFERROR(VLOOKUP(C2168,parametros!$A$11:$E$15,5,0),""))</f>
        <v/>
      </c>
      <c r="F2168" s="79" t="str">
        <f t="shared" si="167"/>
        <v/>
      </c>
      <c r="G2168" s="101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8"/>
      <c r="U2168" s="218" t="str">
        <f t="shared" si="171"/>
        <v/>
      </c>
      <c r="V2168" s="216" t="s">
        <v>47</v>
      </c>
      <c r="W2168" s="102" t="s">
        <v>167</v>
      </c>
      <c r="X2168" s="102" t="s">
        <v>168</v>
      </c>
      <c r="Y2168" s="103" t="s">
        <v>169</v>
      </c>
      <c r="Z2168" s="103" t="s">
        <v>170</v>
      </c>
      <c r="AA2168" s="103" t="s">
        <v>47</v>
      </c>
      <c r="AB2168" s="103" t="s">
        <v>171</v>
      </c>
      <c r="AC2168" s="104" t="s">
        <v>172</v>
      </c>
    </row>
    <row r="2169" spans="1:29" ht="25.5" customHeight="1" x14ac:dyDescent="0.35">
      <c r="A2169" s="188"/>
      <c r="B2169" s="190"/>
      <c r="C2169" s="99" t="str">
        <f>IF(B2169="","",IF(NOT(ISNUMBER(B2169)),"DATA_PC invalida",IF(AND(ISNUMBER(parametros!$C$2),ISNUMBER(parametros!$D$2),B2169&gt;=parametros!$C$2,B2169&lt;=parametros!$D$2),"C0",IF(AND(ISNUMBER(parametros!$C$3),ISNUMBER(parametros!$D$3),B2169&gt;=parametros!$C$3,B2169&lt;=parametros!$D$3),"C1",IF(AND(ISNUMBER(parametros!$C$4),ISNUMBER(parametros!$D$4),B2169&gt;=parametros!$C$4,B2169&lt;=parametros!$D$4),"C2",IF(AND(ISNUMBER(parametros!$C$5),ISNUMBER(parametros!$D$5),B2169&gt;=parametros!$C$5,B2169&lt;=parametros!$D$5),"C3",IF(AND(ISNUMBER(parametros!$C$6),ISNUMBER(parametros!$D$6),B2169&gt;=parametros!$C$6,B2169&lt;=parametros!$D$6),"C4","Fora dos ciclos")))))))</f>
        <v/>
      </c>
      <c r="D2169" s="100"/>
      <c r="E2169" s="78" t="str">
        <f>IF(C2169="","",IFERROR(VLOOKUP(C2169,parametros!$A$11:$E$15,5,0),""))</f>
        <v/>
      </c>
      <c r="F2169" s="79" t="str">
        <f t="shared" si="167"/>
        <v/>
      </c>
      <c r="G2169" s="101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8"/>
      <c r="U2169" s="218" t="str">
        <f t="shared" si="171"/>
        <v/>
      </c>
      <c r="V2169" s="216" t="s">
        <v>47</v>
      </c>
      <c r="W2169" s="102" t="s">
        <v>167</v>
      </c>
      <c r="X2169" s="102" t="s">
        <v>168</v>
      </c>
      <c r="Y2169" s="103" t="s">
        <v>169</v>
      </c>
      <c r="Z2169" s="103" t="s">
        <v>170</v>
      </c>
      <c r="AA2169" s="103" t="s">
        <v>47</v>
      </c>
      <c r="AB2169" s="103" t="s">
        <v>171</v>
      </c>
      <c r="AC2169" s="104" t="s">
        <v>172</v>
      </c>
    </row>
    <row r="2170" spans="1:29" ht="25.5" customHeight="1" x14ac:dyDescent="0.35">
      <c r="A2170" s="188"/>
      <c r="B2170" s="190"/>
      <c r="C2170" s="99" t="str">
        <f>IF(B2170="","",IF(NOT(ISNUMBER(B2170)),"DATA_PC invalida",IF(AND(ISNUMBER(parametros!$C$2),ISNUMBER(parametros!$D$2),B2170&gt;=parametros!$C$2,B2170&lt;=parametros!$D$2),"C0",IF(AND(ISNUMBER(parametros!$C$3),ISNUMBER(parametros!$D$3),B2170&gt;=parametros!$C$3,B2170&lt;=parametros!$D$3),"C1",IF(AND(ISNUMBER(parametros!$C$4),ISNUMBER(parametros!$D$4),B2170&gt;=parametros!$C$4,B2170&lt;=parametros!$D$4),"C2",IF(AND(ISNUMBER(parametros!$C$5),ISNUMBER(parametros!$D$5),B2170&gt;=parametros!$C$5,B2170&lt;=parametros!$D$5),"C3",IF(AND(ISNUMBER(parametros!$C$6),ISNUMBER(parametros!$D$6),B2170&gt;=parametros!$C$6,B2170&lt;=parametros!$D$6),"C4","Fora dos ciclos")))))))</f>
        <v/>
      </c>
      <c r="D2170" s="100"/>
      <c r="E2170" s="78" t="str">
        <f>IF(C2170="","",IFERROR(VLOOKUP(C2170,parametros!$A$11:$E$15,5,0),""))</f>
        <v/>
      </c>
      <c r="F2170" s="79" t="str">
        <f t="shared" si="167"/>
        <v/>
      </c>
      <c r="G2170" s="101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8"/>
      <c r="U2170" s="218" t="str">
        <f t="shared" si="171"/>
        <v/>
      </c>
      <c r="V2170" s="216" t="s">
        <v>47</v>
      </c>
      <c r="W2170" s="102" t="s">
        <v>167</v>
      </c>
      <c r="X2170" s="102" t="s">
        <v>168</v>
      </c>
      <c r="Y2170" s="103" t="s">
        <v>169</v>
      </c>
      <c r="Z2170" s="103" t="s">
        <v>170</v>
      </c>
      <c r="AA2170" s="103" t="s">
        <v>47</v>
      </c>
      <c r="AB2170" s="103" t="s">
        <v>171</v>
      </c>
      <c r="AC2170" s="104" t="s">
        <v>172</v>
      </c>
    </row>
    <row r="2171" spans="1:29" ht="25.5" customHeight="1" x14ac:dyDescent="0.35">
      <c r="A2171" s="188"/>
      <c r="B2171" s="190"/>
      <c r="C2171" s="99" t="str">
        <f>IF(B2171="","",IF(NOT(ISNUMBER(B2171)),"DATA_PC invalida",IF(AND(ISNUMBER(parametros!$C$2),ISNUMBER(parametros!$D$2),B2171&gt;=parametros!$C$2,B2171&lt;=parametros!$D$2),"C0",IF(AND(ISNUMBER(parametros!$C$3),ISNUMBER(parametros!$D$3),B2171&gt;=parametros!$C$3,B2171&lt;=parametros!$D$3),"C1",IF(AND(ISNUMBER(parametros!$C$4),ISNUMBER(parametros!$D$4),B2171&gt;=parametros!$C$4,B2171&lt;=parametros!$D$4),"C2",IF(AND(ISNUMBER(parametros!$C$5),ISNUMBER(parametros!$D$5),B2171&gt;=parametros!$C$5,B2171&lt;=parametros!$D$5),"C3",IF(AND(ISNUMBER(parametros!$C$6),ISNUMBER(parametros!$D$6),B2171&gt;=parametros!$C$6,B2171&lt;=parametros!$D$6),"C4","Fora dos ciclos")))))))</f>
        <v/>
      </c>
      <c r="D2171" s="100"/>
      <c r="E2171" s="78" t="str">
        <f>IF(C2171="","",IFERROR(VLOOKUP(C2171,parametros!$A$11:$E$15,5,0),""))</f>
        <v/>
      </c>
      <c r="F2171" s="79" t="str">
        <f t="shared" si="167"/>
        <v/>
      </c>
      <c r="G2171" s="101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8"/>
      <c r="U2171" s="218" t="str">
        <f t="shared" si="171"/>
        <v/>
      </c>
      <c r="V2171" s="216" t="s">
        <v>47</v>
      </c>
      <c r="W2171" s="102" t="s">
        <v>167</v>
      </c>
      <c r="X2171" s="102" t="s">
        <v>168</v>
      </c>
      <c r="Y2171" s="103" t="s">
        <v>169</v>
      </c>
      <c r="Z2171" s="103" t="s">
        <v>170</v>
      </c>
      <c r="AA2171" s="103" t="s">
        <v>47</v>
      </c>
      <c r="AB2171" s="103" t="s">
        <v>171</v>
      </c>
      <c r="AC2171" s="104" t="s">
        <v>172</v>
      </c>
    </row>
    <row r="2172" spans="1:29" ht="25.5" customHeight="1" x14ac:dyDescent="0.35">
      <c r="A2172" s="188"/>
      <c r="B2172" s="190"/>
      <c r="C2172" s="99" t="str">
        <f>IF(B2172="","",IF(NOT(ISNUMBER(B2172)),"DATA_PC invalida",IF(AND(ISNUMBER(parametros!$C$2),ISNUMBER(parametros!$D$2),B2172&gt;=parametros!$C$2,B2172&lt;=parametros!$D$2),"C0",IF(AND(ISNUMBER(parametros!$C$3),ISNUMBER(parametros!$D$3),B2172&gt;=parametros!$C$3,B2172&lt;=parametros!$D$3),"C1",IF(AND(ISNUMBER(parametros!$C$4),ISNUMBER(parametros!$D$4),B2172&gt;=parametros!$C$4,B2172&lt;=parametros!$D$4),"C2",IF(AND(ISNUMBER(parametros!$C$5),ISNUMBER(parametros!$D$5),B2172&gt;=parametros!$C$5,B2172&lt;=parametros!$D$5),"C3",IF(AND(ISNUMBER(parametros!$C$6),ISNUMBER(parametros!$D$6),B2172&gt;=parametros!$C$6,B2172&lt;=parametros!$D$6),"C4","Fora dos ciclos")))))))</f>
        <v/>
      </c>
      <c r="D2172" s="100"/>
      <c r="E2172" s="78" t="str">
        <f>IF(C2172="","",IFERROR(VLOOKUP(C2172,parametros!$A$11:$E$15,5,0),""))</f>
        <v/>
      </c>
      <c r="F2172" s="79" t="str">
        <f t="shared" si="167"/>
        <v/>
      </c>
      <c r="G2172" s="101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8"/>
      <c r="U2172" s="218" t="str">
        <f t="shared" si="171"/>
        <v/>
      </c>
      <c r="V2172" s="216" t="s">
        <v>47</v>
      </c>
      <c r="W2172" s="102" t="s">
        <v>167</v>
      </c>
      <c r="X2172" s="102" t="s">
        <v>168</v>
      </c>
      <c r="Y2172" s="103" t="s">
        <v>169</v>
      </c>
      <c r="Z2172" s="103" t="s">
        <v>170</v>
      </c>
      <c r="AA2172" s="103" t="s">
        <v>47</v>
      </c>
      <c r="AB2172" s="103" t="s">
        <v>171</v>
      </c>
      <c r="AC2172" s="104" t="s">
        <v>172</v>
      </c>
    </row>
    <row r="2173" spans="1:29" ht="25.5" customHeight="1" x14ac:dyDescent="0.35">
      <c r="A2173" s="188"/>
      <c r="B2173" s="190"/>
      <c r="C2173" s="99" t="str">
        <f>IF(B2173="","",IF(NOT(ISNUMBER(B2173)),"DATA_PC invalida",IF(AND(ISNUMBER(parametros!$C$2),ISNUMBER(parametros!$D$2),B2173&gt;=parametros!$C$2,B2173&lt;=parametros!$D$2),"C0",IF(AND(ISNUMBER(parametros!$C$3),ISNUMBER(parametros!$D$3),B2173&gt;=parametros!$C$3,B2173&lt;=parametros!$D$3),"C1",IF(AND(ISNUMBER(parametros!$C$4),ISNUMBER(parametros!$D$4),B2173&gt;=parametros!$C$4,B2173&lt;=parametros!$D$4),"C2",IF(AND(ISNUMBER(parametros!$C$5),ISNUMBER(parametros!$D$5),B2173&gt;=parametros!$C$5,B2173&lt;=parametros!$D$5),"C3",IF(AND(ISNUMBER(parametros!$C$6),ISNUMBER(parametros!$D$6),B2173&gt;=parametros!$C$6,B2173&lt;=parametros!$D$6),"C4","Fora dos ciclos")))))))</f>
        <v/>
      </c>
      <c r="D2173" s="100"/>
      <c r="E2173" s="78" t="str">
        <f>IF(C2173="","",IFERROR(VLOOKUP(C2173,parametros!$A$11:$E$15,5,0),""))</f>
        <v/>
      </c>
      <c r="F2173" s="79" t="str">
        <f t="shared" si="167"/>
        <v/>
      </c>
      <c r="G2173" s="101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8"/>
      <c r="U2173" s="218" t="str">
        <f t="shared" si="171"/>
        <v/>
      </c>
      <c r="V2173" s="216" t="s">
        <v>47</v>
      </c>
      <c r="W2173" s="102" t="s">
        <v>167</v>
      </c>
      <c r="X2173" s="102" t="s">
        <v>168</v>
      </c>
      <c r="Y2173" s="103" t="s">
        <v>169</v>
      </c>
      <c r="Z2173" s="103" t="s">
        <v>170</v>
      </c>
      <c r="AA2173" s="103" t="s">
        <v>47</v>
      </c>
      <c r="AB2173" s="103" t="s">
        <v>171</v>
      </c>
      <c r="AC2173" s="104" t="s">
        <v>172</v>
      </c>
    </row>
    <row r="2174" spans="1:29" ht="25.5" customHeight="1" x14ac:dyDescent="0.35">
      <c r="A2174" s="188"/>
      <c r="B2174" s="190"/>
      <c r="C2174" s="99" t="str">
        <f>IF(B2174="","",IF(NOT(ISNUMBER(B2174)),"DATA_PC invalida",IF(AND(ISNUMBER(parametros!$C$2),ISNUMBER(parametros!$D$2),B2174&gt;=parametros!$C$2,B2174&lt;=parametros!$D$2),"C0",IF(AND(ISNUMBER(parametros!$C$3),ISNUMBER(parametros!$D$3),B2174&gt;=parametros!$C$3,B2174&lt;=parametros!$D$3),"C1",IF(AND(ISNUMBER(parametros!$C$4),ISNUMBER(parametros!$D$4),B2174&gt;=parametros!$C$4,B2174&lt;=parametros!$D$4),"C2",IF(AND(ISNUMBER(parametros!$C$5),ISNUMBER(parametros!$D$5),B2174&gt;=parametros!$C$5,B2174&lt;=parametros!$D$5),"C3",IF(AND(ISNUMBER(parametros!$C$6),ISNUMBER(parametros!$D$6),B2174&gt;=parametros!$C$6,B2174&lt;=parametros!$D$6),"C4","Fora dos ciclos")))))))</f>
        <v/>
      </c>
      <c r="D2174" s="100"/>
      <c r="E2174" s="78" t="str">
        <f>IF(C2174="","",IFERROR(VLOOKUP(C2174,parametros!$A$11:$E$15,5,0),""))</f>
        <v/>
      </c>
      <c r="F2174" s="79" t="str">
        <f t="shared" si="167"/>
        <v/>
      </c>
      <c r="G2174" s="101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8"/>
      <c r="U2174" s="218" t="str">
        <f t="shared" si="171"/>
        <v/>
      </c>
      <c r="V2174" s="216" t="s">
        <v>47</v>
      </c>
      <c r="W2174" s="102" t="s">
        <v>167</v>
      </c>
      <c r="X2174" s="102" t="s">
        <v>168</v>
      </c>
      <c r="Y2174" s="103" t="s">
        <v>169</v>
      </c>
      <c r="Z2174" s="103" t="s">
        <v>170</v>
      </c>
      <c r="AA2174" s="103" t="s">
        <v>47</v>
      </c>
      <c r="AB2174" s="103" t="s">
        <v>171</v>
      </c>
      <c r="AC2174" s="104" t="s">
        <v>172</v>
      </c>
    </row>
    <row r="2175" spans="1:29" ht="25.5" customHeight="1" x14ac:dyDescent="0.35">
      <c r="A2175" s="188"/>
      <c r="B2175" s="190"/>
      <c r="C2175" s="99" t="str">
        <f>IF(B2175="","",IF(NOT(ISNUMBER(B2175)),"DATA_PC invalida",IF(AND(ISNUMBER(parametros!$C$2),ISNUMBER(parametros!$D$2),B2175&gt;=parametros!$C$2,B2175&lt;=parametros!$D$2),"C0",IF(AND(ISNUMBER(parametros!$C$3),ISNUMBER(parametros!$D$3),B2175&gt;=parametros!$C$3,B2175&lt;=parametros!$D$3),"C1",IF(AND(ISNUMBER(parametros!$C$4),ISNUMBER(parametros!$D$4),B2175&gt;=parametros!$C$4,B2175&lt;=parametros!$D$4),"C2",IF(AND(ISNUMBER(parametros!$C$5),ISNUMBER(parametros!$D$5),B2175&gt;=parametros!$C$5,B2175&lt;=parametros!$D$5),"C3",IF(AND(ISNUMBER(parametros!$C$6),ISNUMBER(parametros!$D$6),B2175&gt;=parametros!$C$6,B2175&lt;=parametros!$D$6),"C4","Fora dos ciclos")))))))</f>
        <v/>
      </c>
      <c r="D2175" s="100"/>
      <c r="E2175" s="78" t="str">
        <f>IF(C2175="","",IFERROR(VLOOKUP(C2175,parametros!$A$11:$E$15,5,0),""))</f>
        <v/>
      </c>
      <c r="F2175" s="79" t="str">
        <f t="shared" si="167"/>
        <v/>
      </c>
      <c r="G2175" s="101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8"/>
      <c r="U2175" s="218" t="str">
        <f t="shared" si="171"/>
        <v/>
      </c>
      <c r="V2175" s="216" t="s">
        <v>47</v>
      </c>
      <c r="W2175" s="102" t="s">
        <v>167</v>
      </c>
      <c r="X2175" s="102" t="s">
        <v>168</v>
      </c>
      <c r="Y2175" s="103" t="s">
        <v>169</v>
      </c>
      <c r="Z2175" s="103" t="s">
        <v>170</v>
      </c>
      <c r="AA2175" s="103" t="s">
        <v>47</v>
      </c>
      <c r="AB2175" s="103" t="s">
        <v>171</v>
      </c>
      <c r="AC2175" s="104" t="s">
        <v>172</v>
      </c>
    </row>
    <row r="2176" spans="1:29" ht="25.5" customHeight="1" x14ac:dyDescent="0.35">
      <c r="A2176" s="188"/>
      <c r="B2176" s="190"/>
      <c r="C2176" s="99" t="str">
        <f>IF(B2176="","",IF(NOT(ISNUMBER(B2176)),"DATA_PC invalida",IF(AND(ISNUMBER(parametros!$C$2),ISNUMBER(parametros!$D$2),B2176&gt;=parametros!$C$2,B2176&lt;=parametros!$D$2),"C0",IF(AND(ISNUMBER(parametros!$C$3),ISNUMBER(parametros!$D$3),B2176&gt;=parametros!$C$3,B2176&lt;=parametros!$D$3),"C1",IF(AND(ISNUMBER(parametros!$C$4),ISNUMBER(parametros!$D$4),B2176&gt;=parametros!$C$4,B2176&lt;=parametros!$D$4),"C2",IF(AND(ISNUMBER(parametros!$C$5),ISNUMBER(parametros!$D$5),B2176&gt;=parametros!$C$5,B2176&lt;=parametros!$D$5),"C3",IF(AND(ISNUMBER(parametros!$C$6),ISNUMBER(parametros!$D$6),B2176&gt;=parametros!$C$6,B2176&lt;=parametros!$D$6),"C4","Fora dos ciclos")))))))</f>
        <v/>
      </c>
      <c r="D2176" s="100"/>
      <c r="E2176" s="78" t="str">
        <f>IF(C2176="","",IFERROR(VLOOKUP(C2176,parametros!$A$11:$E$15,5,0),""))</f>
        <v/>
      </c>
      <c r="F2176" s="79" t="str">
        <f t="shared" si="167"/>
        <v/>
      </c>
      <c r="G2176" s="101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8"/>
      <c r="U2176" s="218" t="str">
        <f t="shared" si="171"/>
        <v/>
      </c>
      <c r="V2176" s="216" t="s">
        <v>47</v>
      </c>
      <c r="W2176" s="102" t="s">
        <v>167</v>
      </c>
      <c r="X2176" s="102" t="s">
        <v>168</v>
      </c>
      <c r="Y2176" s="103" t="s">
        <v>169</v>
      </c>
      <c r="Z2176" s="103" t="s">
        <v>170</v>
      </c>
      <c r="AA2176" s="103" t="s">
        <v>47</v>
      </c>
      <c r="AB2176" s="103" t="s">
        <v>171</v>
      </c>
      <c r="AC2176" s="104" t="s">
        <v>172</v>
      </c>
    </row>
    <row r="2177" spans="1:29" ht="25.5" customHeight="1" x14ac:dyDescent="0.35">
      <c r="A2177" s="188"/>
      <c r="B2177" s="190"/>
      <c r="C2177" s="99" t="str">
        <f>IF(B2177="","",IF(NOT(ISNUMBER(B2177)),"DATA_PC invalida",IF(AND(ISNUMBER(parametros!$C$2),ISNUMBER(parametros!$D$2),B2177&gt;=parametros!$C$2,B2177&lt;=parametros!$D$2),"C0",IF(AND(ISNUMBER(parametros!$C$3),ISNUMBER(parametros!$D$3),B2177&gt;=parametros!$C$3,B2177&lt;=parametros!$D$3),"C1",IF(AND(ISNUMBER(parametros!$C$4),ISNUMBER(parametros!$D$4),B2177&gt;=parametros!$C$4,B2177&lt;=parametros!$D$4),"C2",IF(AND(ISNUMBER(parametros!$C$5),ISNUMBER(parametros!$D$5),B2177&gt;=parametros!$C$5,B2177&lt;=parametros!$D$5),"C3",IF(AND(ISNUMBER(parametros!$C$6),ISNUMBER(parametros!$D$6),B2177&gt;=parametros!$C$6,B2177&lt;=parametros!$D$6),"C4","Fora dos ciclos")))))))</f>
        <v/>
      </c>
      <c r="D2177" s="100"/>
      <c r="E2177" s="78" t="str">
        <f>IF(C2177="","",IFERROR(VLOOKUP(C2177,parametros!$A$11:$E$15,5,0),""))</f>
        <v/>
      </c>
      <c r="F2177" s="79" t="str">
        <f t="shared" si="167"/>
        <v/>
      </c>
      <c r="G2177" s="101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8"/>
      <c r="U2177" s="218" t="str">
        <f t="shared" si="171"/>
        <v/>
      </c>
      <c r="V2177" s="216" t="s">
        <v>47</v>
      </c>
      <c r="W2177" s="102" t="s">
        <v>167</v>
      </c>
      <c r="X2177" s="102" t="s">
        <v>168</v>
      </c>
      <c r="Y2177" s="103" t="s">
        <v>169</v>
      </c>
      <c r="Z2177" s="103" t="s">
        <v>170</v>
      </c>
      <c r="AA2177" s="103" t="s">
        <v>47</v>
      </c>
      <c r="AB2177" s="103" t="s">
        <v>171</v>
      </c>
      <c r="AC2177" s="104" t="s">
        <v>172</v>
      </c>
    </row>
    <row r="2178" spans="1:29" ht="25.5" customHeight="1" x14ac:dyDescent="0.35">
      <c r="A2178" s="188"/>
      <c r="B2178" s="190"/>
      <c r="C2178" s="99" t="str">
        <f>IF(B2178="","",IF(NOT(ISNUMBER(B2178)),"DATA_PC invalida",IF(AND(ISNUMBER(parametros!$C$2),ISNUMBER(parametros!$D$2),B2178&gt;=parametros!$C$2,B2178&lt;=parametros!$D$2),"C0",IF(AND(ISNUMBER(parametros!$C$3),ISNUMBER(parametros!$D$3),B2178&gt;=parametros!$C$3,B2178&lt;=parametros!$D$3),"C1",IF(AND(ISNUMBER(parametros!$C$4),ISNUMBER(parametros!$D$4),B2178&gt;=parametros!$C$4,B2178&lt;=parametros!$D$4),"C2",IF(AND(ISNUMBER(parametros!$C$5),ISNUMBER(parametros!$D$5),B2178&gt;=parametros!$C$5,B2178&lt;=parametros!$D$5),"C3",IF(AND(ISNUMBER(parametros!$C$6),ISNUMBER(parametros!$D$6),B2178&gt;=parametros!$C$6,B2178&lt;=parametros!$D$6),"C4","Fora dos ciclos")))))))</f>
        <v/>
      </c>
      <c r="D2178" s="100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101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8"/>
      <c r="U2178" s="218" t="str">
        <f t="shared" ref="U2178:U2241" si="176">IF(OR($D2178="",$H2178=""),"",ROUND($D2178+$H2178,2))</f>
        <v/>
      </c>
      <c r="V2178" s="216" t="s">
        <v>47</v>
      </c>
      <c r="W2178" s="102" t="s">
        <v>167</v>
      </c>
      <c r="X2178" s="102" t="s">
        <v>168</v>
      </c>
      <c r="Y2178" s="103" t="s">
        <v>169</v>
      </c>
      <c r="Z2178" s="103" t="s">
        <v>170</v>
      </c>
      <c r="AA2178" s="103" t="s">
        <v>47</v>
      </c>
      <c r="AB2178" s="103" t="s">
        <v>171</v>
      </c>
      <c r="AC2178" s="104" t="s">
        <v>172</v>
      </c>
    </row>
    <row r="2179" spans="1:29" ht="25.5" customHeight="1" x14ac:dyDescent="0.35">
      <c r="A2179" s="188"/>
      <c r="B2179" s="190"/>
      <c r="C2179" s="99" t="str">
        <f>IF(B2179="","",IF(NOT(ISNUMBER(B2179)),"DATA_PC invalida",IF(AND(ISNUMBER(parametros!$C$2),ISNUMBER(parametros!$D$2),B2179&gt;=parametros!$C$2,B2179&lt;=parametros!$D$2),"C0",IF(AND(ISNUMBER(parametros!$C$3),ISNUMBER(parametros!$D$3),B2179&gt;=parametros!$C$3,B2179&lt;=parametros!$D$3),"C1",IF(AND(ISNUMBER(parametros!$C$4),ISNUMBER(parametros!$D$4),B2179&gt;=parametros!$C$4,B2179&lt;=parametros!$D$4),"C2",IF(AND(ISNUMBER(parametros!$C$5),ISNUMBER(parametros!$D$5),B2179&gt;=parametros!$C$5,B2179&lt;=parametros!$D$5),"C3",IF(AND(ISNUMBER(parametros!$C$6),ISNUMBER(parametros!$D$6),B2179&gt;=parametros!$C$6,B2179&lt;=parametros!$D$6),"C4","Fora dos ciclos")))))))</f>
        <v/>
      </c>
      <c r="D2179" s="100"/>
      <c r="E2179" s="78" t="str">
        <f>IF(C2179="","",IFERROR(VLOOKUP(C2179,parametros!$A$11:$E$15,5,0),""))</f>
        <v/>
      </c>
      <c r="F2179" s="79" t="str">
        <f t="shared" si="172"/>
        <v/>
      </c>
      <c r="G2179" s="101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8"/>
      <c r="U2179" s="218" t="str">
        <f t="shared" si="176"/>
        <v/>
      </c>
      <c r="V2179" s="216" t="s">
        <v>47</v>
      </c>
      <c r="W2179" s="102" t="s">
        <v>167</v>
      </c>
      <c r="X2179" s="102" t="s">
        <v>168</v>
      </c>
      <c r="Y2179" s="103" t="s">
        <v>169</v>
      </c>
      <c r="Z2179" s="103" t="s">
        <v>170</v>
      </c>
      <c r="AA2179" s="103" t="s">
        <v>47</v>
      </c>
      <c r="AB2179" s="103" t="s">
        <v>171</v>
      </c>
      <c r="AC2179" s="104" t="s">
        <v>172</v>
      </c>
    </row>
    <row r="2180" spans="1:29" ht="25.5" customHeight="1" x14ac:dyDescent="0.35">
      <c r="A2180" s="188"/>
      <c r="B2180" s="190"/>
      <c r="C2180" s="99" t="str">
        <f>IF(B2180="","",IF(NOT(ISNUMBER(B2180)),"DATA_PC invalida",IF(AND(ISNUMBER(parametros!$C$2),ISNUMBER(parametros!$D$2),B2180&gt;=parametros!$C$2,B2180&lt;=parametros!$D$2),"C0",IF(AND(ISNUMBER(parametros!$C$3),ISNUMBER(parametros!$D$3),B2180&gt;=parametros!$C$3,B2180&lt;=parametros!$D$3),"C1",IF(AND(ISNUMBER(parametros!$C$4),ISNUMBER(parametros!$D$4),B2180&gt;=parametros!$C$4,B2180&lt;=parametros!$D$4),"C2",IF(AND(ISNUMBER(parametros!$C$5),ISNUMBER(parametros!$D$5),B2180&gt;=parametros!$C$5,B2180&lt;=parametros!$D$5),"C3",IF(AND(ISNUMBER(parametros!$C$6),ISNUMBER(parametros!$D$6),B2180&gt;=parametros!$C$6,B2180&lt;=parametros!$D$6),"C4","Fora dos ciclos")))))))</f>
        <v/>
      </c>
      <c r="D2180" s="100"/>
      <c r="E2180" s="78" t="str">
        <f>IF(C2180="","",IFERROR(VLOOKUP(C2180,parametros!$A$11:$E$15,5,0),""))</f>
        <v/>
      </c>
      <c r="F2180" s="79" t="str">
        <f t="shared" si="172"/>
        <v/>
      </c>
      <c r="G2180" s="101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8"/>
      <c r="U2180" s="218" t="str">
        <f t="shared" si="176"/>
        <v/>
      </c>
      <c r="V2180" s="216" t="s">
        <v>47</v>
      </c>
      <c r="W2180" s="102" t="s">
        <v>167</v>
      </c>
      <c r="X2180" s="102" t="s">
        <v>168</v>
      </c>
      <c r="Y2180" s="103" t="s">
        <v>169</v>
      </c>
      <c r="Z2180" s="103" t="s">
        <v>170</v>
      </c>
      <c r="AA2180" s="103" t="s">
        <v>47</v>
      </c>
      <c r="AB2180" s="103" t="s">
        <v>171</v>
      </c>
      <c r="AC2180" s="104" t="s">
        <v>172</v>
      </c>
    </row>
    <row r="2181" spans="1:29" ht="25.5" customHeight="1" x14ac:dyDescent="0.35">
      <c r="A2181" s="188"/>
      <c r="B2181" s="190"/>
      <c r="C2181" s="99" t="str">
        <f>IF(B2181="","",IF(NOT(ISNUMBER(B2181)),"DATA_PC invalida",IF(AND(ISNUMBER(parametros!$C$2),ISNUMBER(parametros!$D$2),B2181&gt;=parametros!$C$2,B2181&lt;=parametros!$D$2),"C0",IF(AND(ISNUMBER(parametros!$C$3),ISNUMBER(parametros!$D$3),B2181&gt;=parametros!$C$3,B2181&lt;=parametros!$D$3),"C1",IF(AND(ISNUMBER(parametros!$C$4),ISNUMBER(parametros!$D$4),B2181&gt;=parametros!$C$4,B2181&lt;=parametros!$D$4),"C2",IF(AND(ISNUMBER(parametros!$C$5),ISNUMBER(parametros!$D$5),B2181&gt;=parametros!$C$5,B2181&lt;=parametros!$D$5),"C3",IF(AND(ISNUMBER(parametros!$C$6),ISNUMBER(parametros!$D$6),B2181&gt;=parametros!$C$6,B2181&lt;=parametros!$D$6),"C4","Fora dos ciclos")))))))</f>
        <v/>
      </c>
      <c r="D2181" s="100"/>
      <c r="E2181" s="78" t="str">
        <f>IF(C2181="","",IFERROR(VLOOKUP(C2181,parametros!$A$11:$E$15,5,0),""))</f>
        <v/>
      </c>
      <c r="F2181" s="79" t="str">
        <f t="shared" si="172"/>
        <v/>
      </c>
      <c r="G2181" s="101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8"/>
      <c r="U2181" s="218" t="str">
        <f t="shared" si="176"/>
        <v/>
      </c>
      <c r="V2181" s="216" t="s">
        <v>47</v>
      </c>
      <c r="W2181" s="102" t="s">
        <v>167</v>
      </c>
      <c r="X2181" s="102" t="s">
        <v>168</v>
      </c>
      <c r="Y2181" s="103" t="s">
        <v>169</v>
      </c>
      <c r="Z2181" s="103" t="s">
        <v>170</v>
      </c>
      <c r="AA2181" s="103" t="s">
        <v>47</v>
      </c>
      <c r="AB2181" s="103" t="s">
        <v>171</v>
      </c>
      <c r="AC2181" s="104" t="s">
        <v>172</v>
      </c>
    </row>
    <row r="2182" spans="1:29" ht="25.5" customHeight="1" x14ac:dyDescent="0.35">
      <c r="A2182" s="188"/>
      <c r="B2182" s="190"/>
      <c r="C2182" s="99" t="str">
        <f>IF(B2182="","",IF(NOT(ISNUMBER(B2182)),"DATA_PC invalida",IF(AND(ISNUMBER(parametros!$C$2),ISNUMBER(parametros!$D$2),B2182&gt;=parametros!$C$2,B2182&lt;=parametros!$D$2),"C0",IF(AND(ISNUMBER(parametros!$C$3),ISNUMBER(parametros!$D$3),B2182&gt;=parametros!$C$3,B2182&lt;=parametros!$D$3),"C1",IF(AND(ISNUMBER(parametros!$C$4),ISNUMBER(parametros!$D$4),B2182&gt;=parametros!$C$4,B2182&lt;=parametros!$D$4),"C2",IF(AND(ISNUMBER(parametros!$C$5),ISNUMBER(parametros!$D$5),B2182&gt;=parametros!$C$5,B2182&lt;=parametros!$D$5),"C3",IF(AND(ISNUMBER(parametros!$C$6),ISNUMBER(parametros!$D$6),B2182&gt;=parametros!$C$6,B2182&lt;=parametros!$D$6),"C4","Fora dos ciclos")))))))</f>
        <v/>
      </c>
      <c r="D2182" s="100"/>
      <c r="E2182" s="78" t="str">
        <f>IF(C2182="","",IFERROR(VLOOKUP(C2182,parametros!$A$11:$E$15,5,0),""))</f>
        <v/>
      </c>
      <c r="F2182" s="79" t="str">
        <f t="shared" si="172"/>
        <v/>
      </c>
      <c r="G2182" s="101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8"/>
      <c r="U2182" s="218" t="str">
        <f t="shared" si="176"/>
        <v/>
      </c>
      <c r="V2182" s="216" t="s">
        <v>47</v>
      </c>
      <c r="W2182" s="102" t="s">
        <v>167</v>
      </c>
      <c r="X2182" s="102" t="s">
        <v>168</v>
      </c>
      <c r="Y2182" s="103" t="s">
        <v>169</v>
      </c>
      <c r="Z2182" s="103" t="s">
        <v>170</v>
      </c>
      <c r="AA2182" s="103" t="s">
        <v>47</v>
      </c>
      <c r="AB2182" s="103" t="s">
        <v>171</v>
      </c>
      <c r="AC2182" s="104" t="s">
        <v>172</v>
      </c>
    </row>
    <row r="2183" spans="1:29" ht="25.5" customHeight="1" x14ac:dyDescent="0.35">
      <c r="A2183" s="188"/>
      <c r="B2183" s="190"/>
      <c r="C2183" s="99" t="str">
        <f>IF(B2183="","",IF(NOT(ISNUMBER(B2183)),"DATA_PC invalida",IF(AND(ISNUMBER(parametros!$C$2),ISNUMBER(parametros!$D$2),B2183&gt;=parametros!$C$2,B2183&lt;=parametros!$D$2),"C0",IF(AND(ISNUMBER(parametros!$C$3),ISNUMBER(parametros!$D$3),B2183&gt;=parametros!$C$3,B2183&lt;=parametros!$D$3),"C1",IF(AND(ISNUMBER(parametros!$C$4),ISNUMBER(parametros!$D$4),B2183&gt;=parametros!$C$4,B2183&lt;=parametros!$D$4),"C2",IF(AND(ISNUMBER(parametros!$C$5),ISNUMBER(parametros!$D$5),B2183&gt;=parametros!$C$5,B2183&lt;=parametros!$D$5),"C3",IF(AND(ISNUMBER(parametros!$C$6),ISNUMBER(parametros!$D$6),B2183&gt;=parametros!$C$6,B2183&lt;=parametros!$D$6),"C4","Fora dos ciclos")))))))</f>
        <v/>
      </c>
      <c r="D2183" s="100"/>
      <c r="E2183" s="78" t="str">
        <f>IF(C2183="","",IFERROR(VLOOKUP(C2183,parametros!$A$11:$E$15,5,0),""))</f>
        <v/>
      </c>
      <c r="F2183" s="79" t="str">
        <f t="shared" si="172"/>
        <v/>
      </c>
      <c r="G2183" s="101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8"/>
      <c r="U2183" s="218" t="str">
        <f t="shared" si="176"/>
        <v/>
      </c>
      <c r="V2183" s="216" t="s">
        <v>47</v>
      </c>
      <c r="W2183" s="102" t="s">
        <v>167</v>
      </c>
      <c r="X2183" s="102" t="s">
        <v>168</v>
      </c>
      <c r="Y2183" s="103" t="s">
        <v>169</v>
      </c>
      <c r="Z2183" s="103" t="s">
        <v>170</v>
      </c>
      <c r="AA2183" s="103" t="s">
        <v>47</v>
      </c>
      <c r="AB2183" s="103" t="s">
        <v>171</v>
      </c>
      <c r="AC2183" s="104" t="s">
        <v>172</v>
      </c>
    </row>
    <row r="2184" spans="1:29" ht="25.5" customHeight="1" x14ac:dyDescent="0.35">
      <c r="A2184" s="188"/>
      <c r="B2184" s="190"/>
      <c r="C2184" s="99" t="str">
        <f>IF(B2184="","",IF(NOT(ISNUMBER(B2184)),"DATA_PC invalida",IF(AND(ISNUMBER(parametros!$C$2),ISNUMBER(parametros!$D$2),B2184&gt;=parametros!$C$2,B2184&lt;=parametros!$D$2),"C0",IF(AND(ISNUMBER(parametros!$C$3),ISNUMBER(parametros!$D$3),B2184&gt;=parametros!$C$3,B2184&lt;=parametros!$D$3),"C1",IF(AND(ISNUMBER(parametros!$C$4),ISNUMBER(parametros!$D$4),B2184&gt;=parametros!$C$4,B2184&lt;=parametros!$D$4),"C2",IF(AND(ISNUMBER(parametros!$C$5),ISNUMBER(parametros!$D$5),B2184&gt;=parametros!$C$5,B2184&lt;=parametros!$D$5),"C3",IF(AND(ISNUMBER(parametros!$C$6),ISNUMBER(parametros!$D$6),B2184&gt;=parametros!$C$6,B2184&lt;=parametros!$D$6),"C4","Fora dos ciclos")))))))</f>
        <v/>
      </c>
      <c r="D2184" s="100"/>
      <c r="E2184" s="78" t="str">
        <f>IF(C2184="","",IFERROR(VLOOKUP(C2184,parametros!$A$11:$E$15,5,0),""))</f>
        <v/>
      </c>
      <c r="F2184" s="79" t="str">
        <f t="shared" si="172"/>
        <v/>
      </c>
      <c r="G2184" s="101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8"/>
      <c r="U2184" s="218" t="str">
        <f t="shared" si="176"/>
        <v/>
      </c>
      <c r="V2184" s="216" t="s">
        <v>47</v>
      </c>
      <c r="W2184" s="102" t="s">
        <v>167</v>
      </c>
      <c r="X2184" s="102" t="s">
        <v>168</v>
      </c>
      <c r="Y2184" s="103" t="s">
        <v>169</v>
      </c>
      <c r="Z2184" s="103" t="s">
        <v>170</v>
      </c>
      <c r="AA2184" s="103" t="s">
        <v>47</v>
      </c>
      <c r="AB2184" s="103" t="s">
        <v>171</v>
      </c>
      <c r="AC2184" s="104" t="s">
        <v>172</v>
      </c>
    </row>
    <row r="2185" spans="1:29" ht="25.5" customHeight="1" x14ac:dyDescent="0.35">
      <c r="A2185" s="188"/>
      <c r="B2185" s="190"/>
      <c r="C2185" s="99" t="str">
        <f>IF(B2185="","",IF(NOT(ISNUMBER(B2185)),"DATA_PC invalida",IF(AND(ISNUMBER(parametros!$C$2),ISNUMBER(parametros!$D$2),B2185&gt;=parametros!$C$2,B2185&lt;=parametros!$D$2),"C0",IF(AND(ISNUMBER(parametros!$C$3),ISNUMBER(parametros!$D$3),B2185&gt;=parametros!$C$3,B2185&lt;=parametros!$D$3),"C1",IF(AND(ISNUMBER(parametros!$C$4),ISNUMBER(parametros!$D$4),B2185&gt;=parametros!$C$4,B2185&lt;=parametros!$D$4),"C2",IF(AND(ISNUMBER(parametros!$C$5),ISNUMBER(parametros!$D$5),B2185&gt;=parametros!$C$5,B2185&lt;=parametros!$D$5),"C3",IF(AND(ISNUMBER(parametros!$C$6),ISNUMBER(parametros!$D$6),B2185&gt;=parametros!$C$6,B2185&lt;=parametros!$D$6),"C4","Fora dos ciclos")))))))</f>
        <v/>
      </c>
      <c r="D2185" s="100"/>
      <c r="E2185" s="78" t="str">
        <f>IF(C2185="","",IFERROR(VLOOKUP(C2185,parametros!$A$11:$E$15,5,0),""))</f>
        <v/>
      </c>
      <c r="F2185" s="79" t="str">
        <f t="shared" si="172"/>
        <v/>
      </c>
      <c r="G2185" s="101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8"/>
      <c r="U2185" s="218" t="str">
        <f t="shared" si="176"/>
        <v/>
      </c>
      <c r="V2185" s="216" t="s">
        <v>47</v>
      </c>
      <c r="W2185" s="102" t="s">
        <v>167</v>
      </c>
      <c r="X2185" s="102" t="s">
        <v>168</v>
      </c>
      <c r="Y2185" s="103" t="s">
        <v>169</v>
      </c>
      <c r="Z2185" s="103" t="s">
        <v>170</v>
      </c>
      <c r="AA2185" s="103" t="s">
        <v>47</v>
      </c>
      <c r="AB2185" s="103" t="s">
        <v>171</v>
      </c>
      <c r="AC2185" s="104" t="s">
        <v>172</v>
      </c>
    </row>
    <row r="2186" spans="1:29" ht="25.5" customHeight="1" x14ac:dyDescent="0.35">
      <c r="A2186" s="188"/>
      <c r="B2186" s="190"/>
      <c r="C2186" s="99" t="str">
        <f>IF(B2186="","",IF(NOT(ISNUMBER(B2186)),"DATA_PC invalida",IF(AND(ISNUMBER(parametros!$C$2),ISNUMBER(parametros!$D$2),B2186&gt;=parametros!$C$2,B2186&lt;=parametros!$D$2),"C0",IF(AND(ISNUMBER(parametros!$C$3),ISNUMBER(parametros!$D$3),B2186&gt;=parametros!$C$3,B2186&lt;=parametros!$D$3),"C1",IF(AND(ISNUMBER(parametros!$C$4),ISNUMBER(parametros!$D$4),B2186&gt;=parametros!$C$4,B2186&lt;=parametros!$D$4),"C2",IF(AND(ISNUMBER(parametros!$C$5),ISNUMBER(parametros!$D$5),B2186&gt;=parametros!$C$5,B2186&lt;=parametros!$D$5),"C3",IF(AND(ISNUMBER(parametros!$C$6),ISNUMBER(parametros!$D$6),B2186&gt;=parametros!$C$6,B2186&lt;=parametros!$D$6),"C4","Fora dos ciclos")))))))</f>
        <v/>
      </c>
      <c r="D2186" s="100"/>
      <c r="E2186" s="78" t="str">
        <f>IF(C2186="","",IFERROR(VLOOKUP(C2186,parametros!$A$11:$E$15,5,0),""))</f>
        <v/>
      </c>
      <c r="F2186" s="79" t="str">
        <f t="shared" si="172"/>
        <v/>
      </c>
      <c r="G2186" s="101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8"/>
      <c r="U2186" s="218" t="str">
        <f t="shared" si="176"/>
        <v/>
      </c>
      <c r="V2186" s="216" t="s">
        <v>47</v>
      </c>
      <c r="W2186" s="102" t="s">
        <v>167</v>
      </c>
      <c r="X2186" s="102" t="s">
        <v>168</v>
      </c>
      <c r="Y2186" s="103" t="s">
        <v>169</v>
      </c>
      <c r="Z2186" s="103" t="s">
        <v>170</v>
      </c>
      <c r="AA2186" s="103" t="s">
        <v>47</v>
      </c>
      <c r="AB2186" s="103" t="s">
        <v>171</v>
      </c>
      <c r="AC2186" s="104" t="s">
        <v>172</v>
      </c>
    </row>
    <row r="2187" spans="1:29" ht="25.5" customHeight="1" x14ac:dyDescent="0.35">
      <c r="A2187" s="188"/>
      <c r="B2187" s="190"/>
      <c r="C2187" s="99" t="str">
        <f>IF(B2187="","",IF(NOT(ISNUMBER(B2187)),"DATA_PC invalida",IF(AND(ISNUMBER(parametros!$C$2),ISNUMBER(parametros!$D$2),B2187&gt;=parametros!$C$2,B2187&lt;=parametros!$D$2),"C0",IF(AND(ISNUMBER(parametros!$C$3),ISNUMBER(parametros!$D$3),B2187&gt;=parametros!$C$3,B2187&lt;=parametros!$D$3),"C1",IF(AND(ISNUMBER(parametros!$C$4),ISNUMBER(parametros!$D$4),B2187&gt;=parametros!$C$4,B2187&lt;=parametros!$D$4),"C2",IF(AND(ISNUMBER(parametros!$C$5),ISNUMBER(parametros!$D$5),B2187&gt;=parametros!$C$5,B2187&lt;=parametros!$D$5),"C3",IF(AND(ISNUMBER(parametros!$C$6),ISNUMBER(parametros!$D$6),B2187&gt;=parametros!$C$6,B2187&lt;=parametros!$D$6),"C4","Fora dos ciclos")))))))</f>
        <v/>
      </c>
      <c r="D2187" s="100"/>
      <c r="E2187" s="78" t="str">
        <f>IF(C2187="","",IFERROR(VLOOKUP(C2187,parametros!$A$11:$E$15,5,0),""))</f>
        <v/>
      </c>
      <c r="F2187" s="79" t="str">
        <f t="shared" si="172"/>
        <v/>
      </c>
      <c r="G2187" s="101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8"/>
      <c r="U2187" s="218" t="str">
        <f t="shared" si="176"/>
        <v/>
      </c>
      <c r="V2187" s="216" t="s">
        <v>47</v>
      </c>
      <c r="W2187" s="102" t="s">
        <v>167</v>
      </c>
      <c r="X2187" s="102" t="s">
        <v>168</v>
      </c>
      <c r="Y2187" s="103" t="s">
        <v>169</v>
      </c>
      <c r="Z2187" s="103" t="s">
        <v>170</v>
      </c>
      <c r="AA2187" s="103" t="s">
        <v>47</v>
      </c>
      <c r="AB2187" s="103" t="s">
        <v>171</v>
      </c>
      <c r="AC2187" s="104" t="s">
        <v>172</v>
      </c>
    </row>
    <row r="2188" spans="1:29" ht="25.5" customHeight="1" x14ac:dyDescent="0.35">
      <c r="A2188" s="188"/>
      <c r="B2188" s="190"/>
      <c r="C2188" s="99" t="str">
        <f>IF(B2188="","",IF(NOT(ISNUMBER(B2188)),"DATA_PC invalida",IF(AND(ISNUMBER(parametros!$C$2),ISNUMBER(parametros!$D$2),B2188&gt;=parametros!$C$2,B2188&lt;=parametros!$D$2),"C0",IF(AND(ISNUMBER(parametros!$C$3),ISNUMBER(parametros!$D$3),B2188&gt;=parametros!$C$3,B2188&lt;=parametros!$D$3),"C1",IF(AND(ISNUMBER(parametros!$C$4),ISNUMBER(parametros!$D$4),B2188&gt;=parametros!$C$4,B2188&lt;=parametros!$D$4),"C2",IF(AND(ISNUMBER(parametros!$C$5),ISNUMBER(parametros!$D$5),B2188&gt;=parametros!$C$5,B2188&lt;=parametros!$D$5),"C3",IF(AND(ISNUMBER(parametros!$C$6),ISNUMBER(parametros!$D$6),B2188&gt;=parametros!$C$6,B2188&lt;=parametros!$D$6),"C4","Fora dos ciclos")))))))</f>
        <v/>
      </c>
      <c r="D2188" s="100"/>
      <c r="E2188" s="78" t="str">
        <f>IF(C2188="","",IFERROR(VLOOKUP(C2188,parametros!$A$11:$E$15,5,0),""))</f>
        <v/>
      </c>
      <c r="F2188" s="79" t="str">
        <f t="shared" si="172"/>
        <v/>
      </c>
      <c r="G2188" s="101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8"/>
      <c r="U2188" s="218" t="str">
        <f t="shared" si="176"/>
        <v/>
      </c>
      <c r="V2188" s="216" t="s">
        <v>47</v>
      </c>
      <c r="W2188" s="102" t="s">
        <v>167</v>
      </c>
      <c r="X2188" s="102" t="s">
        <v>168</v>
      </c>
      <c r="Y2188" s="103" t="s">
        <v>169</v>
      </c>
      <c r="Z2188" s="103" t="s">
        <v>170</v>
      </c>
      <c r="AA2188" s="103" t="s">
        <v>47</v>
      </c>
      <c r="AB2188" s="103" t="s">
        <v>171</v>
      </c>
      <c r="AC2188" s="104" t="s">
        <v>172</v>
      </c>
    </row>
    <row r="2189" spans="1:29" ht="25.5" customHeight="1" x14ac:dyDescent="0.35">
      <c r="A2189" s="188"/>
      <c r="B2189" s="190"/>
      <c r="C2189" s="99" t="str">
        <f>IF(B2189="","",IF(NOT(ISNUMBER(B2189)),"DATA_PC invalida",IF(AND(ISNUMBER(parametros!$C$2),ISNUMBER(parametros!$D$2),B2189&gt;=parametros!$C$2,B2189&lt;=parametros!$D$2),"C0",IF(AND(ISNUMBER(parametros!$C$3),ISNUMBER(parametros!$D$3),B2189&gt;=parametros!$C$3,B2189&lt;=parametros!$D$3),"C1",IF(AND(ISNUMBER(parametros!$C$4),ISNUMBER(parametros!$D$4),B2189&gt;=parametros!$C$4,B2189&lt;=parametros!$D$4),"C2",IF(AND(ISNUMBER(parametros!$C$5),ISNUMBER(parametros!$D$5),B2189&gt;=parametros!$C$5,B2189&lt;=parametros!$D$5),"C3",IF(AND(ISNUMBER(parametros!$C$6),ISNUMBER(parametros!$D$6),B2189&gt;=parametros!$C$6,B2189&lt;=parametros!$D$6),"C4","Fora dos ciclos")))))))</f>
        <v/>
      </c>
      <c r="D2189" s="100"/>
      <c r="E2189" s="78" t="str">
        <f>IF(C2189="","",IFERROR(VLOOKUP(C2189,parametros!$A$11:$E$15,5,0),""))</f>
        <v/>
      </c>
      <c r="F2189" s="79" t="str">
        <f t="shared" si="172"/>
        <v/>
      </c>
      <c r="G2189" s="101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8"/>
      <c r="U2189" s="218" t="str">
        <f t="shared" si="176"/>
        <v/>
      </c>
      <c r="V2189" s="216" t="s">
        <v>47</v>
      </c>
      <c r="W2189" s="102" t="s">
        <v>167</v>
      </c>
      <c r="X2189" s="102" t="s">
        <v>168</v>
      </c>
      <c r="Y2189" s="103" t="s">
        <v>169</v>
      </c>
      <c r="Z2189" s="103" t="s">
        <v>170</v>
      </c>
      <c r="AA2189" s="103" t="s">
        <v>47</v>
      </c>
      <c r="AB2189" s="103" t="s">
        <v>171</v>
      </c>
      <c r="AC2189" s="104" t="s">
        <v>172</v>
      </c>
    </row>
    <row r="2190" spans="1:29" ht="25.5" customHeight="1" x14ac:dyDescent="0.35">
      <c r="A2190" s="188"/>
      <c r="B2190" s="190"/>
      <c r="C2190" s="99" t="str">
        <f>IF(B2190="","",IF(NOT(ISNUMBER(B2190)),"DATA_PC invalida",IF(AND(ISNUMBER(parametros!$C$2),ISNUMBER(parametros!$D$2),B2190&gt;=parametros!$C$2,B2190&lt;=parametros!$D$2),"C0",IF(AND(ISNUMBER(parametros!$C$3),ISNUMBER(parametros!$D$3),B2190&gt;=parametros!$C$3,B2190&lt;=parametros!$D$3),"C1",IF(AND(ISNUMBER(parametros!$C$4),ISNUMBER(parametros!$D$4),B2190&gt;=parametros!$C$4,B2190&lt;=parametros!$D$4),"C2",IF(AND(ISNUMBER(parametros!$C$5),ISNUMBER(parametros!$D$5),B2190&gt;=parametros!$C$5,B2190&lt;=parametros!$D$5),"C3",IF(AND(ISNUMBER(parametros!$C$6),ISNUMBER(parametros!$D$6),B2190&gt;=parametros!$C$6,B2190&lt;=parametros!$D$6),"C4","Fora dos ciclos")))))))</f>
        <v/>
      </c>
      <c r="D2190" s="100"/>
      <c r="E2190" s="78" t="str">
        <f>IF(C2190="","",IFERROR(VLOOKUP(C2190,parametros!$A$11:$E$15,5,0),""))</f>
        <v/>
      </c>
      <c r="F2190" s="79" t="str">
        <f t="shared" si="172"/>
        <v/>
      </c>
      <c r="G2190" s="101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8"/>
      <c r="U2190" s="218" t="str">
        <f t="shared" si="176"/>
        <v/>
      </c>
      <c r="V2190" s="216" t="s">
        <v>47</v>
      </c>
      <c r="W2190" s="102" t="s">
        <v>167</v>
      </c>
      <c r="X2190" s="102" t="s">
        <v>168</v>
      </c>
      <c r="Y2190" s="103" t="s">
        <v>169</v>
      </c>
      <c r="Z2190" s="103" t="s">
        <v>170</v>
      </c>
      <c r="AA2190" s="103" t="s">
        <v>47</v>
      </c>
      <c r="AB2190" s="103" t="s">
        <v>171</v>
      </c>
      <c r="AC2190" s="104" t="s">
        <v>172</v>
      </c>
    </row>
    <row r="2191" spans="1:29" ht="25.5" customHeight="1" x14ac:dyDescent="0.35">
      <c r="A2191" s="188"/>
      <c r="B2191" s="190"/>
      <c r="C2191" s="99" t="str">
        <f>IF(B2191="","",IF(NOT(ISNUMBER(B2191)),"DATA_PC invalida",IF(AND(ISNUMBER(parametros!$C$2),ISNUMBER(parametros!$D$2),B2191&gt;=parametros!$C$2,B2191&lt;=parametros!$D$2),"C0",IF(AND(ISNUMBER(parametros!$C$3),ISNUMBER(parametros!$D$3),B2191&gt;=parametros!$C$3,B2191&lt;=parametros!$D$3),"C1",IF(AND(ISNUMBER(parametros!$C$4),ISNUMBER(parametros!$D$4),B2191&gt;=parametros!$C$4,B2191&lt;=parametros!$D$4),"C2",IF(AND(ISNUMBER(parametros!$C$5),ISNUMBER(parametros!$D$5),B2191&gt;=parametros!$C$5,B2191&lt;=parametros!$D$5),"C3",IF(AND(ISNUMBER(parametros!$C$6),ISNUMBER(parametros!$D$6),B2191&gt;=parametros!$C$6,B2191&lt;=parametros!$D$6),"C4","Fora dos ciclos")))))))</f>
        <v/>
      </c>
      <c r="D2191" s="100"/>
      <c r="E2191" s="78" t="str">
        <f>IF(C2191="","",IFERROR(VLOOKUP(C2191,parametros!$A$11:$E$15,5,0),""))</f>
        <v/>
      </c>
      <c r="F2191" s="79" t="str">
        <f t="shared" si="172"/>
        <v/>
      </c>
      <c r="G2191" s="101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8"/>
      <c r="U2191" s="218" t="str">
        <f t="shared" si="176"/>
        <v/>
      </c>
      <c r="V2191" s="216" t="s">
        <v>47</v>
      </c>
      <c r="W2191" s="102" t="s">
        <v>167</v>
      </c>
      <c r="X2191" s="102" t="s">
        <v>168</v>
      </c>
      <c r="Y2191" s="103" t="s">
        <v>169</v>
      </c>
      <c r="Z2191" s="103" t="s">
        <v>170</v>
      </c>
      <c r="AA2191" s="103" t="s">
        <v>47</v>
      </c>
      <c r="AB2191" s="103" t="s">
        <v>171</v>
      </c>
      <c r="AC2191" s="104" t="s">
        <v>172</v>
      </c>
    </row>
    <row r="2192" spans="1:29" ht="25.5" customHeight="1" x14ac:dyDescent="0.35">
      <c r="A2192" s="188"/>
      <c r="B2192" s="190"/>
      <c r="C2192" s="99" t="str">
        <f>IF(B2192="","",IF(NOT(ISNUMBER(B2192)),"DATA_PC invalida",IF(AND(ISNUMBER(parametros!$C$2),ISNUMBER(parametros!$D$2),B2192&gt;=parametros!$C$2,B2192&lt;=parametros!$D$2),"C0",IF(AND(ISNUMBER(parametros!$C$3),ISNUMBER(parametros!$D$3),B2192&gt;=parametros!$C$3,B2192&lt;=parametros!$D$3),"C1",IF(AND(ISNUMBER(parametros!$C$4),ISNUMBER(parametros!$D$4),B2192&gt;=parametros!$C$4,B2192&lt;=parametros!$D$4),"C2",IF(AND(ISNUMBER(parametros!$C$5),ISNUMBER(parametros!$D$5),B2192&gt;=parametros!$C$5,B2192&lt;=parametros!$D$5),"C3",IF(AND(ISNUMBER(parametros!$C$6),ISNUMBER(parametros!$D$6),B2192&gt;=parametros!$C$6,B2192&lt;=parametros!$D$6),"C4","Fora dos ciclos")))))))</f>
        <v/>
      </c>
      <c r="D2192" s="100"/>
      <c r="E2192" s="78" t="str">
        <f>IF(C2192="","",IFERROR(VLOOKUP(C2192,parametros!$A$11:$E$15,5,0),""))</f>
        <v/>
      </c>
      <c r="F2192" s="79" t="str">
        <f t="shared" si="172"/>
        <v/>
      </c>
      <c r="G2192" s="101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8"/>
      <c r="U2192" s="218" t="str">
        <f t="shared" si="176"/>
        <v/>
      </c>
      <c r="V2192" s="216" t="s">
        <v>47</v>
      </c>
      <c r="W2192" s="102" t="s">
        <v>167</v>
      </c>
      <c r="X2192" s="102" t="s">
        <v>168</v>
      </c>
      <c r="Y2192" s="103" t="s">
        <v>169</v>
      </c>
      <c r="Z2192" s="103" t="s">
        <v>170</v>
      </c>
      <c r="AA2192" s="103" t="s">
        <v>47</v>
      </c>
      <c r="AB2192" s="103" t="s">
        <v>171</v>
      </c>
      <c r="AC2192" s="104" t="s">
        <v>172</v>
      </c>
    </row>
    <row r="2193" spans="1:29" ht="25.5" customHeight="1" x14ac:dyDescent="0.35">
      <c r="A2193" s="188"/>
      <c r="B2193" s="190"/>
      <c r="C2193" s="99" t="str">
        <f>IF(B2193="","",IF(NOT(ISNUMBER(B2193)),"DATA_PC invalida",IF(AND(ISNUMBER(parametros!$C$2),ISNUMBER(parametros!$D$2),B2193&gt;=parametros!$C$2,B2193&lt;=parametros!$D$2),"C0",IF(AND(ISNUMBER(parametros!$C$3),ISNUMBER(parametros!$D$3),B2193&gt;=parametros!$C$3,B2193&lt;=parametros!$D$3),"C1",IF(AND(ISNUMBER(parametros!$C$4),ISNUMBER(parametros!$D$4),B2193&gt;=parametros!$C$4,B2193&lt;=parametros!$D$4),"C2",IF(AND(ISNUMBER(parametros!$C$5),ISNUMBER(parametros!$D$5),B2193&gt;=parametros!$C$5,B2193&lt;=parametros!$D$5),"C3",IF(AND(ISNUMBER(parametros!$C$6),ISNUMBER(parametros!$D$6),B2193&gt;=parametros!$C$6,B2193&lt;=parametros!$D$6),"C4","Fora dos ciclos")))))))</f>
        <v/>
      </c>
      <c r="D2193" s="100"/>
      <c r="E2193" s="78" t="str">
        <f>IF(C2193="","",IFERROR(VLOOKUP(C2193,parametros!$A$11:$E$15,5,0),""))</f>
        <v/>
      </c>
      <c r="F2193" s="79" t="str">
        <f t="shared" si="172"/>
        <v/>
      </c>
      <c r="G2193" s="101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8"/>
      <c r="U2193" s="218" t="str">
        <f t="shared" si="176"/>
        <v/>
      </c>
      <c r="V2193" s="216" t="s">
        <v>47</v>
      </c>
      <c r="W2193" s="102" t="s">
        <v>167</v>
      </c>
      <c r="X2193" s="102" t="s">
        <v>168</v>
      </c>
      <c r="Y2193" s="103" t="s">
        <v>169</v>
      </c>
      <c r="Z2193" s="103" t="s">
        <v>170</v>
      </c>
      <c r="AA2193" s="103" t="s">
        <v>47</v>
      </c>
      <c r="AB2193" s="103" t="s">
        <v>171</v>
      </c>
      <c r="AC2193" s="104" t="s">
        <v>172</v>
      </c>
    </row>
    <row r="2194" spans="1:29" ht="25.5" customHeight="1" x14ac:dyDescent="0.35">
      <c r="A2194" s="188"/>
      <c r="B2194" s="190"/>
      <c r="C2194" s="99" t="str">
        <f>IF(B2194="","",IF(NOT(ISNUMBER(B2194)),"DATA_PC invalida",IF(AND(ISNUMBER(parametros!$C$2),ISNUMBER(parametros!$D$2),B2194&gt;=parametros!$C$2,B2194&lt;=parametros!$D$2),"C0",IF(AND(ISNUMBER(parametros!$C$3),ISNUMBER(parametros!$D$3),B2194&gt;=parametros!$C$3,B2194&lt;=parametros!$D$3),"C1",IF(AND(ISNUMBER(parametros!$C$4),ISNUMBER(parametros!$D$4),B2194&gt;=parametros!$C$4,B2194&lt;=parametros!$D$4),"C2",IF(AND(ISNUMBER(parametros!$C$5),ISNUMBER(parametros!$D$5),B2194&gt;=parametros!$C$5,B2194&lt;=parametros!$D$5),"C3",IF(AND(ISNUMBER(parametros!$C$6),ISNUMBER(parametros!$D$6),B2194&gt;=parametros!$C$6,B2194&lt;=parametros!$D$6),"C4","Fora dos ciclos")))))))</f>
        <v/>
      </c>
      <c r="D2194" s="100"/>
      <c r="E2194" s="78" t="str">
        <f>IF(C2194="","",IFERROR(VLOOKUP(C2194,parametros!$A$11:$E$15,5,0),""))</f>
        <v/>
      </c>
      <c r="F2194" s="79" t="str">
        <f t="shared" si="172"/>
        <v/>
      </c>
      <c r="G2194" s="101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8"/>
      <c r="U2194" s="218" t="str">
        <f t="shared" si="176"/>
        <v/>
      </c>
      <c r="V2194" s="216" t="s">
        <v>47</v>
      </c>
      <c r="W2194" s="102" t="s">
        <v>167</v>
      </c>
      <c r="X2194" s="102" t="s">
        <v>168</v>
      </c>
      <c r="Y2194" s="103" t="s">
        <v>169</v>
      </c>
      <c r="Z2194" s="103" t="s">
        <v>170</v>
      </c>
      <c r="AA2194" s="103" t="s">
        <v>47</v>
      </c>
      <c r="AB2194" s="103" t="s">
        <v>171</v>
      </c>
      <c r="AC2194" s="104" t="s">
        <v>172</v>
      </c>
    </row>
    <row r="2195" spans="1:29" ht="25.5" customHeight="1" x14ac:dyDescent="0.35">
      <c r="A2195" s="188"/>
      <c r="B2195" s="190"/>
      <c r="C2195" s="99" t="str">
        <f>IF(B2195="","",IF(NOT(ISNUMBER(B2195)),"DATA_PC invalida",IF(AND(ISNUMBER(parametros!$C$2),ISNUMBER(parametros!$D$2),B2195&gt;=parametros!$C$2,B2195&lt;=parametros!$D$2),"C0",IF(AND(ISNUMBER(parametros!$C$3),ISNUMBER(parametros!$D$3),B2195&gt;=parametros!$C$3,B2195&lt;=parametros!$D$3),"C1",IF(AND(ISNUMBER(parametros!$C$4),ISNUMBER(parametros!$D$4),B2195&gt;=parametros!$C$4,B2195&lt;=parametros!$D$4),"C2",IF(AND(ISNUMBER(parametros!$C$5),ISNUMBER(parametros!$D$5),B2195&gt;=parametros!$C$5,B2195&lt;=parametros!$D$5),"C3",IF(AND(ISNUMBER(parametros!$C$6),ISNUMBER(parametros!$D$6),B2195&gt;=parametros!$C$6,B2195&lt;=parametros!$D$6),"C4","Fora dos ciclos")))))))</f>
        <v/>
      </c>
      <c r="D2195" s="100"/>
      <c r="E2195" s="78" t="str">
        <f>IF(C2195="","",IFERROR(VLOOKUP(C2195,parametros!$A$11:$E$15,5,0),""))</f>
        <v/>
      </c>
      <c r="F2195" s="79" t="str">
        <f t="shared" si="172"/>
        <v/>
      </c>
      <c r="G2195" s="101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8"/>
      <c r="U2195" s="218" t="str">
        <f t="shared" si="176"/>
        <v/>
      </c>
      <c r="V2195" s="216" t="s">
        <v>47</v>
      </c>
      <c r="W2195" s="102" t="s">
        <v>167</v>
      </c>
      <c r="X2195" s="102" t="s">
        <v>168</v>
      </c>
      <c r="Y2195" s="103" t="s">
        <v>169</v>
      </c>
      <c r="Z2195" s="103" t="s">
        <v>170</v>
      </c>
      <c r="AA2195" s="103" t="s">
        <v>47</v>
      </c>
      <c r="AB2195" s="103" t="s">
        <v>171</v>
      </c>
      <c r="AC2195" s="104" t="s">
        <v>172</v>
      </c>
    </row>
    <row r="2196" spans="1:29" ht="25.5" customHeight="1" x14ac:dyDescent="0.35">
      <c r="A2196" s="188"/>
      <c r="B2196" s="190"/>
      <c r="C2196" s="99" t="str">
        <f>IF(B2196="","",IF(NOT(ISNUMBER(B2196)),"DATA_PC invalida",IF(AND(ISNUMBER(parametros!$C$2),ISNUMBER(parametros!$D$2),B2196&gt;=parametros!$C$2,B2196&lt;=parametros!$D$2),"C0",IF(AND(ISNUMBER(parametros!$C$3),ISNUMBER(parametros!$D$3),B2196&gt;=parametros!$C$3,B2196&lt;=parametros!$D$3),"C1",IF(AND(ISNUMBER(parametros!$C$4),ISNUMBER(parametros!$D$4),B2196&gt;=parametros!$C$4,B2196&lt;=parametros!$D$4),"C2",IF(AND(ISNUMBER(parametros!$C$5),ISNUMBER(parametros!$D$5),B2196&gt;=parametros!$C$5,B2196&lt;=parametros!$D$5),"C3",IF(AND(ISNUMBER(parametros!$C$6),ISNUMBER(parametros!$D$6),B2196&gt;=parametros!$C$6,B2196&lt;=parametros!$D$6),"C4","Fora dos ciclos")))))))</f>
        <v/>
      </c>
      <c r="D2196" s="100"/>
      <c r="E2196" s="78" t="str">
        <f>IF(C2196="","",IFERROR(VLOOKUP(C2196,parametros!$A$11:$E$15,5,0),""))</f>
        <v/>
      </c>
      <c r="F2196" s="79" t="str">
        <f t="shared" si="172"/>
        <v/>
      </c>
      <c r="G2196" s="101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8"/>
      <c r="U2196" s="218" t="str">
        <f t="shared" si="176"/>
        <v/>
      </c>
      <c r="V2196" s="216" t="s">
        <v>47</v>
      </c>
      <c r="W2196" s="102" t="s">
        <v>167</v>
      </c>
      <c r="X2196" s="102" t="s">
        <v>168</v>
      </c>
      <c r="Y2196" s="103" t="s">
        <v>169</v>
      </c>
      <c r="Z2196" s="103" t="s">
        <v>170</v>
      </c>
      <c r="AA2196" s="103" t="s">
        <v>47</v>
      </c>
      <c r="AB2196" s="103" t="s">
        <v>171</v>
      </c>
      <c r="AC2196" s="104" t="s">
        <v>172</v>
      </c>
    </row>
    <row r="2197" spans="1:29" ht="25.5" customHeight="1" x14ac:dyDescent="0.35">
      <c r="A2197" s="188"/>
      <c r="B2197" s="190"/>
      <c r="C2197" s="99" t="str">
        <f>IF(B2197="","",IF(NOT(ISNUMBER(B2197)),"DATA_PC invalida",IF(AND(ISNUMBER(parametros!$C$2),ISNUMBER(parametros!$D$2),B2197&gt;=parametros!$C$2,B2197&lt;=parametros!$D$2),"C0",IF(AND(ISNUMBER(parametros!$C$3),ISNUMBER(parametros!$D$3),B2197&gt;=parametros!$C$3,B2197&lt;=parametros!$D$3),"C1",IF(AND(ISNUMBER(parametros!$C$4),ISNUMBER(parametros!$D$4),B2197&gt;=parametros!$C$4,B2197&lt;=parametros!$D$4),"C2",IF(AND(ISNUMBER(parametros!$C$5),ISNUMBER(parametros!$D$5),B2197&gt;=parametros!$C$5,B2197&lt;=parametros!$D$5),"C3",IF(AND(ISNUMBER(parametros!$C$6),ISNUMBER(parametros!$D$6),B2197&gt;=parametros!$C$6,B2197&lt;=parametros!$D$6),"C4","Fora dos ciclos")))))))</f>
        <v/>
      </c>
      <c r="D2197" s="100"/>
      <c r="E2197" s="78" t="str">
        <f>IF(C2197="","",IFERROR(VLOOKUP(C2197,parametros!$A$11:$E$15,5,0),""))</f>
        <v/>
      </c>
      <c r="F2197" s="79" t="str">
        <f t="shared" si="172"/>
        <v/>
      </c>
      <c r="G2197" s="101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8"/>
      <c r="U2197" s="218" t="str">
        <f t="shared" si="176"/>
        <v/>
      </c>
      <c r="V2197" s="216" t="s">
        <v>47</v>
      </c>
      <c r="W2197" s="102" t="s">
        <v>167</v>
      </c>
      <c r="X2197" s="102" t="s">
        <v>168</v>
      </c>
      <c r="Y2197" s="103" t="s">
        <v>169</v>
      </c>
      <c r="Z2197" s="103" t="s">
        <v>170</v>
      </c>
      <c r="AA2197" s="103" t="s">
        <v>47</v>
      </c>
      <c r="AB2197" s="103" t="s">
        <v>171</v>
      </c>
      <c r="AC2197" s="104" t="s">
        <v>172</v>
      </c>
    </row>
    <row r="2198" spans="1:29" ht="25.5" customHeight="1" x14ac:dyDescent="0.35">
      <c r="A2198" s="188"/>
      <c r="B2198" s="190"/>
      <c r="C2198" s="99" t="str">
        <f>IF(B2198="","",IF(NOT(ISNUMBER(B2198)),"DATA_PC invalida",IF(AND(ISNUMBER(parametros!$C$2),ISNUMBER(parametros!$D$2),B2198&gt;=parametros!$C$2,B2198&lt;=parametros!$D$2),"C0",IF(AND(ISNUMBER(parametros!$C$3),ISNUMBER(parametros!$D$3),B2198&gt;=parametros!$C$3,B2198&lt;=parametros!$D$3),"C1",IF(AND(ISNUMBER(parametros!$C$4),ISNUMBER(parametros!$D$4),B2198&gt;=parametros!$C$4,B2198&lt;=parametros!$D$4),"C2",IF(AND(ISNUMBER(parametros!$C$5),ISNUMBER(parametros!$D$5),B2198&gt;=parametros!$C$5,B2198&lt;=parametros!$D$5),"C3",IF(AND(ISNUMBER(parametros!$C$6),ISNUMBER(parametros!$D$6),B2198&gt;=parametros!$C$6,B2198&lt;=parametros!$D$6),"C4","Fora dos ciclos")))))))</f>
        <v/>
      </c>
      <c r="D2198" s="100"/>
      <c r="E2198" s="78" t="str">
        <f>IF(C2198="","",IFERROR(VLOOKUP(C2198,parametros!$A$11:$E$15,5,0),""))</f>
        <v/>
      </c>
      <c r="F2198" s="79" t="str">
        <f t="shared" si="172"/>
        <v/>
      </c>
      <c r="G2198" s="101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8"/>
      <c r="U2198" s="218" t="str">
        <f t="shared" si="176"/>
        <v/>
      </c>
      <c r="V2198" s="216" t="s">
        <v>47</v>
      </c>
      <c r="W2198" s="102" t="s">
        <v>167</v>
      </c>
      <c r="X2198" s="102" t="s">
        <v>168</v>
      </c>
      <c r="Y2198" s="103" t="s">
        <v>169</v>
      </c>
      <c r="Z2198" s="103" t="s">
        <v>170</v>
      </c>
      <c r="AA2198" s="103" t="s">
        <v>47</v>
      </c>
      <c r="AB2198" s="103" t="s">
        <v>171</v>
      </c>
      <c r="AC2198" s="104" t="s">
        <v>172</v>
      </c>
    </row>
    <row r="2199" spans="1:29" ht="25.5" customHeight="1" x14ac:dyDescent="0.35">
      <c r="A2199" s="188"/>
      <c r="B2199" s="190"/>
      <c r="C2199" s="99" t="str">
        <f>IF(B2199="","",IF(NOT(ISNUMBER(B2199)),"DATA_PC invalida",IF(AND(ISNUMBER(parametros!$C$2),ISNUMBER(parametros!$D$2),B2199&gt;=parametros!$C$2,B2199&lt;=parametros!$D$2),"C0",IF(AND(ISNUMBER(parametros!$C$3),ISNUMBER(parametros!$D$3),B2199&gt;=parametros!$C$3,B2199&lt;=parametros!$D$3),"C1",IF(AND(ISNUMBER(parametros!$C$4),ISNUMBER(parametros!$D$4),B2199&gt;=parametros!$C$4,B2199&lt;=parametros!$D$4),"C2",IF(AND(ISNUMBER(parametros!$C$5),ISNUMBER(parametros!$D$5),B2199&gt;=parametros!$C$5,B2199&lt;=parametros!$D$5),"C3",IF(AND(ISNUMBER(parametros!$C$6),ISNUMBER(parametros!$D$6),B2199&gt;=parametros!$C$6,B2199&lt;=parametros!$D$6),"C4","Fora dos ciclos")))))))</f>
        <v/>
      </c>
      <c r="D2199" s="100"/>
      <c r="E2199" s="78" t="str">
        <f>IF(C2199="","",IFERROR(VLOOKUP(C2199,parametros!$A$11:$E$15,5,0),""))</f>
        <v/>
      </c>
      <c r="F2199" s="79" t="str">
        <f t="shared" si="172"/>
        <v/>
      </c>
      <c r="G2199" s="101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8"/>
      <c r="U2199" s="218" t="str">
        <f t="shared" si="176"/>
        <v/>
      </c>
      <c r="V2199" s="216" t="s">
        <v>47</v>
      </c>
      <c r="W2199" s="102" t="s">
        <v>167</v>
      </c>
      <c r="X2199" s="102" t="s">
        <v>168</v>
      </c>
      <c r="Y2199" s="103" t="s">
        <v>169</v>
      </c>
      <c r="Z2199" s="103" t="s">
        <v>170</v>
      </c>
      <c r="AA2199" s="103" t="s">
        <v>47</v>
      </c>
      <c r="AB2199" s="103" t="s">
        <v>171</v>
      </c>
      <c r="AC2199" s="104" t="s">
        <v>172</v>
      </c>
    </row>
    <row r="2200" spans="1:29" ht="25.5" customHeight="1" x14ac:dyDescent="0.35">
      <c r="A2200" s="188"/>
      <c r="B2200" s="190"/>
      <c r="C2200" s="99" t="str">
        <f>IF(B2200="","",IF(NOT(ISNUMBER(B2200)),"DATA_PC invalida",IF(AND(ISNUMBER(parametros!$C$2),ISNUMBER(parametros!$D$2),B2200&gt;=parametros!$C$2,B2200&lt;=parametros!$D$2),"C0",IF(AND(ISNUMBER(parametros!$C$3),ISNUMBER(parametros!$D$3),B2200&gt;=parametros!$C$3,B2200&lt;=parametros!$D$3),"C1",IF(AND(ISNUMBER(parametros!$C$4),ISNUMBER(parametros!$D$4),B2200&gt;=parametros!$C$4,B2200&lt;=parametros!$D$4),"C2",IF(AND(ISNUMBER(parametros!$C$5),ISNUMBER(parametros!$D$5),B2200&gt;=parametros!$C$5,B2200&lt;=parametros!$D$5),"C3",IF(AND(ISNUMBER(parametros!$C$6),ISNUMBER(parametros!$D$6),B2200&gt;=parametros!$C$6,B2200&lt;=parametros!$D$6),"C4","Fora dos ciclos")))))))</f>
        <v/>
      </c>
      <c r="D2200" s="100"/>
      <c r="E2200" s="78" t="str">
        <f>IF(C2200="","",IFERROR(VLOOKUP(C2200,parametros!$A$11:$E$15,5,0),""))</f>
        <v/>
      </c>
      <c r="F2200" s="79" t="str">
        <f t="shared" si="172"/>
        <v/>
      </c>
      <c r="G2200" s="101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8"/>
      <c r="U2200" s="218" t="str">
        <f t="shared" si="176"/>
        <v/>
      </c>
      <c r="V2200" s="216" t="s">
        <v>47</v>
      </c>
      <c r="W2200" s="102" t="s">
        <v>167</v>
      </c>
      <c r="X2200" s="102" t="s">
        <v>168</v>
      </c>
      <c r="Y2200" s="103" t="s">
        <v>169</v>
      </c>
      <c r="Z2200" s="103" t="s">
        <v>170</v>
      </c>
      <c r="AA2200" s="103" t="s">
        <v>47</v>
      </c>
      <c r="AB2200" s="103" t="s">
        <v>171</v>
      </c>
      <c r="AC2200" s="104" t="s">
        <v>172</v>
      </c>
    </row>
    <row r="2201" spans="1:29" ht="25.5" customHeight="1" x14ac:dyDescent="0.35">
      <c r="A2201" s="188"/>
      <c r="B2201" s="190"/>
      <c r="C2201" s="99" t="str">
        <f>IF(B2201="","",IF(NOT(ISNUMBER(B2201)),"DATA_PC invalida",IF(AND(ISNUMBER(parametros!$C$2),ISNUMBER(parametros!$D$2),B2201&gt;=parametros!$C$2,B2201&lt;=parametros!$D$2),"C0",IF(AND(ISNUMBER(parametros!$C$3),ISNUMBER(parametros!$D$3),B2201&gt;=parametros!$C$3,B2201&lt;=parametros!$D$3),"C1",IF(AND(ISNUMBER(parametros!$C$4),ISNUMBER(parametros!$D$4),B2201&gt;=parametros!$C$4,B2201&lt;=parametros!$D$4),"C2",IF(AND(ISNUMBER(parametros!$C$5),ISNUMBER(parametros!$D$5),B2201&gt;=parametros!$C$5,B2201&lt;=parametros!$D$5),"C3",IF(AND(ISNUMBER(parametros!$C$6),ISNUMBER(parametros!$D$6),B2201&gt;=parametros!$C$6,B2201&lt;=parametros!$D$6),"C4","Fora dos ciclos")))))))</f>
        <v/>
      </c>
      <c r="D2201" s="100"/>
      <c r="E2201" s="78" t="str">
        <f>IF(C2201="","",IFERROR(VLOOKUP(C2201,parametros!$A$11:$E$15,5,0),""))</f>
        <v/>
      </c>
      <c r="F2201" s="79" t="str">
        <f t="shared" si="172"/>
        <v/>
      </c>
      <c r="G2201" s="101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8"/>
      <c r="U2201" s="218" t="str">
        <f t="shared" si="176"/>
        <v/>
      </c>
      <c r="V2201" s="216" t="s">
        <v>47</v>
      </c>
      <c r="W2201" s="102" t="s">
        <v>167</v>
      </c>
      <c r="X2201" s="102" t="s">
        <v>168</v>
      </c>
      <c r="Y2201" s="103" t="s">
        <v>169</v>
      </c>
      <c r="Z2201" s="103" t="s">
        <v>170</v>
      </c>
      <c r="AA2201" s="103" t="s">
        <v>47</v>
      </c>
      <c r="AB2201" s="103" t="s">
        <v>171</v>
      </c>
      <c r="AC2201" s="104" t="s">
        <v>172</v>
      </c>
    </row>
    <row r="2202" spans="1:29" ht="25.5" customHeight="1" x14ac:dyDescent="0.35">
      <c r="A2202" s="188"/>
      <c r="B2202" s="190"/>
      <c r="C2202" s="99" t="str">
        <f>IF(B2202="","",IF(NOT(ISNUMBER(B2202)),"DATA_PC invalida",IF(AND(ISNUMBER(parametros!$C$2),ISNUMBER(parametros!$D$2),B2202&gt;=parametros!$C$2,B2202&lt;=parametros!$D$2),"C0",IF(AND(ISNUMBER(parametros!$C$3),ISNUMBER(parametros!$D$3),B2202&gt;=parametros!$C$3,B2202&lt;=parametros!$D$3),"C1",IF(AND(ISNUMBER(parametros!$C$4),ISNUMBER(parametros!$D$4),B2202&gt;=parametros!$C$4,B2202&lt;=parametros!$D$4),"C2",IF(AND(ISNUMBER(parametros!$C$5),ISNUMBER(parametros!$D$5),B2202&gt;=parametros!$C$5,B2202&lt;=parametros!$D$5),"C3",IF(AND(ISNUMBER(parametros!$C$6),ISNUMBER(parametros!$D$6),B2202&gt;=parametros!$C$6,B2202&lt;=parametros!$D$6),"C4","Fora dos ciclos")))))))</f>
        <v/>
      </c>
      <c r="D2202" s="100"/>
      <c r="E2202" s="78" t="str">
        <f>IF(C2202="","",IFERROR(VLOOKUP(C2202,parametros!$A$11:$E$15,5,0),""))</f>
        <v/>
      </c>
      <c r="F2202" s="79" t="str">
        <f t="shared" si="172"/>
        <v/>
      </c>
      <c r="G2202" s="101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8"/>
      <c r="U2202" s="218" t="str">
        <f t="shared" si="176"/>
        <v/>
      </c>
      <c r="V2202" s="216" t="s">
        <v>47</v>
      </c>
      <c r="W2202" s="102" t="s">
        <v>167</v>
      </c>
      <c r="X2202" s="102" t="s">
        <v>168</v>
      </c>
      <c r="Y2202" s="103" t="s">
        <v>169</v>
      </c>
      <c r="Z2202" s="103" t="s">
        <v>170</v>
      </c>
      <c r="AA2202" s="103" t="s">
        <v>47</v>
      </c>
      <c r="AB2202" s="103" t="s">
        <v>171</v>
      </c>
      <c r="AC2202" s="104" t="s">
        <v>172</v>
      </c>
    </row>
    <row r="2203" spans="1:29" ht="25.5" customHeight="1" x14ac:dyDescent="0.35">
      <c r="A2203" s="188"/>
      <c r="B2203" s="190"/>
      <c r="C2203" s="99" t="str">
        <f>IF(B2203="","",IF(NOT(ISNUMBER(B2203)),"DATA_PC invalida",IF(AND(ISNUMBER(parametros!$C$2),ISNUMBER(parametros!$D$2),B2203&gt;=parametros!$C$2,B2203&lt;=parametros!$D$2),"C0",IF(AND(ISNUMBER(parametros!$C$3),ISNUMBER(parametros!$D$3),B2203&gt;=parametros!$C$3,B2203&lt;=parametros!$D$3),"C1",IF(AND(ISNUMBER(parametros!$C$4),ISNUMBER(parametros!$D$4),B2203&gt;=parametros!$C$4,B2203&lt;=parametros!$D$4),"C2",IF(AND(ISNUMBER(parametros!$C$5),ISNUMBER(parametros!$D$5),B2203&gt;=parametros!$C$5,B2203&lt;=parametros!$D$5),"C3",IF(AND(ISNUMBER(parametros!$C$6),ISNUMBER(parametros!$D$6),B2203&gt;=parametros!$C$6,B2203&lt;=parametros!$D$6),"C4","Fora dos ciclos")))))))</f>
        <v/>
      </c>
      <c r="D2203" s="100"/>
      <c r="E2203" s="78" t="str">
        <f>IF(C2203="","",IFERROR(VLOOKUP(C2203,parametros!$A$11:$E$15,5,0),""))</f>
        <v/>
      </c>
      <c r="F2203" s="79" t="str">
        <f t="shared" si="172"/>
        <v/>
      </c>
      <c r="G2203" s="101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8"/>
      <c r="U2203" s="218" t="str">
        <f t="shared" si="176"/>
        <v/>
      </c>
      <c r="V2203" s="216" t="s">
        <v>47</v>
      </c>
      <c r="W2203" s="102" t="s">
        <v>167</v>
      </c>
      <c r="X2203" s="102" t="s">
        <v>168</v>
      </c>
      <c r="Y2203" s="103" t="s">
        <v>169</v>
      </c>
      <c r="Z2203" s="103" t="s">
        <v>170</v>
      </c>
      <c r="AA2203" s="103" t="s">
        <v>47</v>
      </c>
      <c r="AB2203" s="103" t="s">
        <v>171</v>
      </c>
      <c r="AC2203" s="104" t="s">
        <v>172</v>
      </c>
    </row>
    <row r="2204" spans="1:29" ht="25.5" customHeight="1" x14ac:dyDescent="0.35">
      <c r="A2204" s="188"/>
      <c r="B2204" s="190"/>
      <c r="C2204" s="99" t="str">
        <f>IF(B2204="","",IF(NOT(ISNUMBER(B2204)),"DATA_PC invalida",IF(AND(ISNUMBER(parametros!$C$2),ISNUMBER(parametros!$D$2),B2204&gt;=parametros!$C$2,B2204&lt;=parametros!$D$2),"C0",IF(AND(ISNUMBER(parametros!$C$3),ISNUMBER(parametros!$D$3),B2204&gt;=parametros!$C$3,B2204&lt;=parametros!$D$3),"C1",IF(AND(ISNUMBER(parametros!$C$4),ISNUMBER(parametros!$D$4),B2204&gt;=parametros!$C$4,B2204&lt;=parametros!$D$4),"C2",IF(AND(ISNUMBER(parametros!$C$5),ISNUMBER(parametros!$D$5),B2204&gt;=parametros!$C$5,B2204&lt;=parametros!$D$5),"C3",IF(AND(ISNUMBER(parametros!$C$6),ISNUMBER(parametros!$D$6),B2204&gt;=parametros!$C$6,B2204&lt;=parametros!$D$6),"C4","Fora dos ciclos")))))))</f>
        <v/>
      </c>
      <c r="D2204" s="100"/>
      <c r="E2204" s="78" t="str">
        <f>IF(C2204="","",IFERROR(VLOOKUP(C2204,parametros!$A$11:$E$15,5,0),""))</f>
        <v/>
      </c>
      <c r="F2204" s="79" t="str">
        <f t="shared" si="172"/>
        <v/>
      </c>
      <c r="G2204" s="101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8"/>
      <c r="U2204" s="218" t="str">
        <f t="shared" si="176"/>
        <v/>
      </c>
      <c r="V2204" s="216" t="s">
        <v>47</v>
      </c>
      <c r="W2204" s="102" t="s">
        <v>167</v>
      </c>
      <c r="X2204" s="102" t="s">
        <v>168</v>
      </c>
      <c r="Y2204" s="103" t="s">
        <v>169</v>
      </c>
      <c r="Z2204" s="103" t="s">
        <v>170</v>
      </c>
      <c r="AA2204" s="103" t="s">
        <v>47</v>
      </c>
      <c r="AB2204" s="103" t="s">
        <v>171</v>
      </c>
      <c r="AC2204" s="104" t="s">
        <v>172</v>
      </c>
    </row>
    <row r="2205" spans="1:29" ht="25.5" customHeight="1" x14ac:dyDescent="0.35">
      <c r="A2205" s="188"/>
      <c r="B2205" s="190"/>
      <c r="C2205" s="99" t="str">
        <f>IF(B2205="","",IF(NOT(ISNUMBER(B2205)),"DATA_PC invalida",IF(AND(ISNUMBER(parametros!$C$2),ISNUMBER(parametros!$D$2),B2205&gt;=parametros!$C$2,B2205&lt;=parametros!$D$2),"C0",IF(AND(ISNUMBER(parametros!$C$3),ISNUMBER(parametros!$D$3),B2205&gt;=parametros!$C$3,B2205&lt;=parametros!$D$3),"C1",IF(AND(ISNUMBER(parametros!$C$4),ISNUMBER(parametros!$D$4),B2205&gt;=parametros!$C$4,B2205&lt;=parametros!$D$4),"C2",IF(AND(ISNUMBER(parametros!$C$5),ISNUMBER(parametros!$D$5),B2205&gt;=parametros!$C$5,B2205&lt;=parametros!$D$5),"C3",IF(AND(ISNUMBER(parametros!$C$6),ISNUMBER(parametros!$D$6),B2205&gt;=parametros!$C$6,B2205&lt;=parametros!$D$6),"C4","Fora dos ciclos")))))))</f>
        <v/>
      </c>
      <c r="D2205" s="100"/>
      <c r="E2205" s="78" t="str">
        <f>IF(C2205="","",IFERROR(VLOOKUP(C2205,parametros!$A$11:$E$15,5,0),""))</f>
        <v/>
      </c>
      <c r="F2205" s="79" t="str">
        <f t="shared" si="172"/>
        <v/>
      </c>
      <c r="G2205" s="101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8"/>
      <c r="U2205" s="218" t="str">
        <f t="shared" si="176"/>
        <v/>
      </c>
      <c r="V2205" s="216" t="s">
        <v>47</v>
      </c>
      <c r="W2205" s="102" t="s">
        <v>167</v>
      </c>
      <c r="X2205" s="102" t="s">
        <v>168</v>
      </c>
      <c r="Y2205" s="103" t="s">
        <v>169</v>
      </c>
      <c r="Z2205" s="103" t="s">
        <v>170</v>
      </c>
      <c r="AA2205" s="103" t="s">
        <v>47</v>
      </c>
      <c r="AB2205" s="103" t="s">
        <v>171</v>
      </c>
      <c r="AC2205" s="104" t="s">
        <v>172</v>
      </c>
    </row>
    <row r="2206" spans="1:29" ht="25.5" customHeight="1" x14ac:dyDescent="0.35">
      <c r="A2206" s="188"/>
      <c r="B2206" s="190"/>
      <c r="C2206" s="99" t="str">
        <f>IF(B2206="","",IF(NOT(ISNUMBER(B2206)),"DATA_PC invalida",IF(AND(ISNUMBER(parametros!$C$2),ISNUMBER(parametros!$D$2),B2206&gt;=parametros!$C$2,B2206&lt;=parametros!$D$2),"C0",IF(AND(ISNUMBER(parametros!$C$3),ISNUMBER(parametros!$D$3),B2206&gt;=parametros!$C$3,B2206&lt;=parametros!$D$3),"C1",IF(AND(ISNUMBER(parametros!$C$4),ISNUMBER(parametros!$D$4),B2206&gt;=parametros!$C$4,B2206&lt;=parametros!$D$4),"C2",IF(AND(ISNUMBER(parametros!$C$5),ISNUMBER(parametros!$D$5),B2206&gt;=parametros!$C$5,B2206&lt;=parametros!$D$5),"C3",IF(AND(ISNUMBER(parametros!$C$6),ISNUMBER(parametros!$D$6),B2206&gt;=parametros!$C$6,B2206&lt;=parametros!$D$6),"C4","Fora dos ciclos")))))))</f>
        <v/>
      </c>
      <c r="D2206" s="100"/>
      <c r="E2206" s="78" t="str">
        <f>IF(C2206="","",IFERROR(VLOOKUP(C2206,parametros!$A$11:$E$15,5,0),""))</f>
        <v/>
      </c>
      <c r="F2206" s="79" t="str">
        <f t="shared" si="172"/>
        <v/>
      </c>
      <c r="G2206" s="101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8"/>
      <c r="U2206" s="218" t="str">
        <f t="shared" si="176"/>
        <v/>
      </c>
      <c r="V2206" s="216" t="s">
        <v>47</v>
      </c>
      <c r="W2206" s="102" t="s">
        <v>167</v>
      </c>
      <c r="X2206" s="102" t="s">
        <v>168</v>
      </c>
      <c r="Y2206" s="103" t="s">
        <v>169</v>
      </c>
      <c r="Z2206" s="103" t="s">
        <v>170</v>
      </c>
      <c r="AA2206" s="103" t="s">
        <v>47</v>
      </c>
      <c r="AB2206" s="103" t="s">
        <v>171</v>
      </c>
      <c r="AC2206" s="104" t="s">
        <v>172</v>
      </c>
    </row>
    <row r="2207" spans="1:29" ht="25.5" customHeight="1" x14ac:dyDescent="0.35">
      <c r="A2207" s="188"/>
      <c r="B2207" s="190"/>
      <c r="C2207" s="99" t="str">
        <f>IF(B2207="","",IF(NOT(ISNUMBER(B2207)),"DATA_PC invalida",IF(AND(ISNUMBER(parametros!$C$2),ISNUMBER(parametros!$D$2),B2207&gt;=parametros!$C$2,B2207&lt;=parametros!$D$2),"C0",IF(AND(ISNUMBER(parametros!$C$3),ISNUMBER(parametros!$D$3),B2207&gt;=parametros!$C$3,B2207&lt;=parametros!$D$3),"C1",IF(AND(ISNUMBER(parametros!$C$4),ISNUMBER(parametros!$D$4),B2207&gt;=parametros!$C$4,B2207&lt;=parametros!$D$4),"C2",IF(AND(ISNUMBER(parametros!$C$5),ISNUMBER(parametros!$D$5),B2207&gt;=parametros!$C$5,B2207&lt;=parametros!$D$5),"C3",IF(AND(ISNUMBER(parametros!$C$6),ISNUMBER(parametros!$D$6),B2207&gt;=parametros!$C$6,B2207&lt;=parametros!$D$6),"C4","Fora dos ciclos")))))))</f>
        <v/>
      </c>
      <c r="D2207" s="100"/>
      <c r="E2207" s="78" t="str">
        <f>IF(C2207="","",IFERROR(VLOOKUP(C2207,parametros!$A$11:$E$15,5,0),""))</f>
        <v/>
      </c>
      <c r="F2207" s="79" t="str">
        <f t="shared" si="172"/>
        <v/>
      </c>
      <c r="G2207" s="101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8"/>
      <c r="U2207" s="218" t="str">
        <f t="shared" si="176"/>
        <v/>
      </c>
      <c r="V2207" s="216" t="s">
        <v>47</v>
      </c>
      <c r="W2207" s="102" t="s">
        <v>167</v>
      </c>
      <c r="X2207" s="102" t="s">
        <v>168</v>
      </c>
      <c r="Y2207" s="103" t="s">
        <v>169</v>
      </c>
      <c r="Z2207" s="103" t="s">
        <v>170</v>
      </c>
      <c r="AA2207" s="103" t="s">
        <v>47</v>
      </c>
      <c r="AB2207" s="103" t="s">
        <v>171</v>
      </c>
      <c r="AC2207" s="104" t="s">
        <v>172</v>
      </c>
    </row>
    <row r="2208" spans="1:29" ht="25.5" customHeight="1" x14ac:dyDescent="0.35">
      <c r="A2208" s="188"/>
      <c r="B2208" s="190"/>
      <c r="C2208" s="99" t="str">
        <f>IF(B2208="","",IF(NOT(ISNUMBER(B2208)),"DATA_PC invalida",IF(AND(ISNUMBER(parametros!$C$2),ISNUMBER(parametros!$D$2),B2208&gt;=parametros!$C$2,B2208&lt;=parametros!$D$2),"C0",IF(AND(ISNUMBER(parametros!$C$3),ISNUMBER(parametros!$D$3),B2208&gt;=parametros!$C$3,B2208&lt;=parametros!$D$3),"C1",IF(AND(ISNUMBER(parametros!$C$4),ISNUMBER(parametros!$D$4),B2208&gt;=parametros!$C$4,B2208&lt;=parametros!$D$4),"C2",IF(AND(ISNUMBER(parametros!$C$5),ISNUMBER(parametros!$D$5),B2208&gt;=parametros!$C$5,B2208&lt;=parametros!$D$5),"C3",IF(AND(ISNUMBER(parametros!$C$6),ISNUMBER(parametros!$D$6),B2208&gt;=parametros!$C$6,B2208&lt;=parametros!$D$6),"C4","Fora dos ciclos")))))))</f>
        <v/>
      </c>
      <c r="D2208" s="100"/>
      <c r="E2208" s="78" t="str">
        <f>IF(C2208="","",IFERROR(VLOOKUP(C2208,parametros!$A$11:$E$15,5,0),""))</f>
        <v/>
      </c>
      <c r="F2208" s="79" t="str">
        <f t="shared" si="172"/>
        <v/>
      </c>
      <c r="G2208" s="101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8"/>
      <c r="U2208" s="218" t="str">
        <f t="shared" si="176"/>
        <v/>
      </c>
      <c r="V2208" s="216" t="s">
        <v>47</v>
      </c>
      <c r="W2208" s="102" t="s">
        <v>167</v>
      </c>
      <c r="X2208" s="102" t="s">
        <v>168</v>
      </c>
      <c r="Y2208" s="103" t="s">
        <v>169</v>
      </c>
      <c r="Z2208" s="103" t="s">
        <v>170</v>
      </c>
      <c r="AA2208" s="103" t="s">
        <v>47</v>
      </c>
      <c r="AB2208" s="103" t="s">
        <v>171</v>
      </c>
      <c r="AC2208" s="104" t="s">
        <v>172</v>
      </c>
    </row>
    <row r="2209" spans="1:29" ht="25.5" customHeight="1" x14ac:dyDescent="0.35">
      <c r="A2209" s="188"/>
      <c r="B2209" s="190"/>
      <c r="C2209" s="99" t="str">
        <f>IF(B2209="","",IF(NOT(ISNUMBER(B2209)),"DATA_PC invalida",IF(AND(ISNUMBER(parametros!$C$2),ISNUMBER(parametros!$D$2),B2209&gt;=parametros!$C$2,B2209&lt;=parametros!$D$2),"C0",IF(AND(ISNUMBER(parametros!$C$3),ISNUMBER(parametros!$D$3),B2209&gt;=parametros!$C$3,B2209&lt;=parametros!$D$3),"C1",IF(AND(ISNUMBER(parametros!$C$4),ISNUMBER(parametros!$D$4),B2209&gt;=parametros!$C$4,B2209&lt;=parametros!$D$4),"C2",IF(AND(ISNUMBER(parametros!$C$5),ISNUMBER(parametros!$D$5),B2209&gt;=parametros!$C$5,B2209&lt;=parametros!$D$5),"C3",IF(AND(ISNUMBER(parametros!$C$6),ISNUMBER(parametros!$D$6),B2209&gt;=parametros!$C$6,B2209&lt;=parametros!$D$6),"C4","Fora dos ciclos")))))))</f>
        <v/>
      </c>
      <c r="D2209" s="100"/>
      <c r="E2209" s="78" t="str">
        <f>IF(C2209="","",IFERROR(VLOOKUP(C2209,parametros!$A$11:$E$15,5,0),""))</f>
        <v/>
      </c>
      <c r="F2209" s="79" t="str">
        <f t="shared" si="172"/>
        <v/>
      </c>
      <c r="G2209" s="101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8"/>
      <c r="U2209" s="218" t="str">
        <f t="shared" si="176"/>
        <v/>
      </c>
      <c r="V2209" s="216" t="s">
        <v>47</v>
      </c>
      <c r="W2209" s="102" t="s">
        <v>167</v>
      </c>
      <c r="X2209" s="102" t="s">
        <v>168</v>
      </c>
      <c r="Y2209" s="103" t="s">
        <v>169</v>
      </c>
      <c r="Z2209" s="103" t="s">
        <v>170</v>
      </c>
      <c r="AA2209" s="103" t="s">
        <v>47</v>
      </c>
      <c r="AB2209" s="103" t="s">
        <v>171</v>
      </c>
      <c r="AC2209" s="104" t="s">
        <v>172</v>
      </c>
    </row>
    <row r="2210" spans="1:29" ht="25.5" customHeight="1" x14ac:dyDescent="0.35">
      <c r="A2210" s="188"/>
      <c r="B2210" s="190"/>
      <c r="C2210" s="99" t="str">
        <f>IF(B2210="","",IF(NOT(ISNUMBER(B2210)),"DATA_PC invalida",IF(AND(ISNUMBER(parametros!$C$2),ISNUMBER(parametros!$D$2),B2210&gt;=parametros!$C$2,B2210&lt;=parametros!$D$2),"C0",IF(AND(ISNUMBER(parametros!$C$3),ISNUMBER(parametros!$D$3),B2210&gt;=parametros!$C$3,B2210&lt;=parametros!$D$3),"C1",IF(AND(ISNUMBER(parametros!$C$4),ISNUMBER(parametros!$D$4),B2210&gt;=parametros!$C$4,B2210&lt;=parametros!$D$4),"C2",IF(AND(ISNUMBER(parametros!$C$5),ISNUMBER(parametros!$D$5),B2210&gt;=parametros!$C$5,B2210&lt;=parametros!$D$5),"C3",IF(AND(ISNUMBER(parametros!$C$6),ISNUMBER(parametros!$D$6),B2210&gt;=parametros!$C$6,B2210&lt;=parametros!$D$6),"C4","Fora dos ciclos")))))))</f>
        <v/>
      </c>
      <c r="D2210" s="100"/>
      <c r="E2210" s="78" t="str">
        <f>IF(C2210="","",IFERROR(VLOOKUP(C2210,parametros!$A$11:$E$15,5,0),""))</f>
        <v/>
      </c>
      <c r="F2210" s="79" t="str">
        <f t="shared" si="172"/>
        <v/>
      </c>
      <c r="G2210" s="101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8"/>
      <c r="U2210" s="218" t="str">
        <f t="shared" si="176"/>
        <v/>
      </c>
      <c r="V2210" s="216" t="s">
        <v>47</v>
      </c>
      <c r="W2210" s="102" t="s">
        <v>167</v>
      </c>
      <c r="X2210" s="102" t="s">
        <v>168</v>
      </c>
      <c r="Y2210" s="103" t="s">
        <v>169</v>
      </c>
      <c r="Z2210" s="103" t="s">
        <v>170</v>
      </c>
      <c r="AA2210" s="103" t="s">
        <v>47</v>
      </c>
      <c r="AB2210" s="103" t="s">
        <v>171</v>
      </c>
      <c r="AC2210" s="104" t="s">
        <v>172</v>
      </c>
    </row>
    <row r="2211" spans="1:29" ht="25.5" customHeight="1" x14ac:dyDescent="0.35">
      <c r="A2211" s="188"/>
      <c r="B2211" s="190"/>
      <c r="C2211" s="99" t="str">
        <f>IF(B2211="","",IF(NOT(ISNUMBER(B2211)),"DATA_PC invalida",IF(AND(ISNUMBER(parametros!$C$2),ISNUMBER(parametros!$D$2),B2211&gt;=parametros!$C$2,B2211&lt;=parametros!$D$2),"C0",IF(AND(ISNUMBER(parametros!$C$3),ISNUMBER(parametros!$D$3),B2211&gt;=parametros!$C$3,B2211&lt;=parametros!$D$3),"C1",IF(AND(ISNUMBER(parametros!$C$4),ISNUMBER(parametros!$D$4),B2211&gt;=parametros!$C$4,B2211&lt;=parametros!$D$4),"C2",IF(AND(ISNUMBER(parametros!$C$5),ISNUMBER(parametros!$D$5),B2211&gt;=parametros!$C$5,B2211&lt;=parametros!$D$5),"C3",IF(AND(ISNUMBER(parametros!$C$6),ISNUMBER(parametros!$D$6),B2211&gt;=parametros!$C$6,B2211&lt;=parametros!$D$6),"C4","Fora dos ciclos")))))))</f>
        <v/>
      </c>
      <c r="D2211" s="100"/>
      <c r="E2211" s="78" t="str">
        <f>IF(C2211="","",IFERROR(VLOOKUP(C2211,parametros!$A$11:$E$15,5,0),""))</f>
        <v/>
      </c>
      <c r="F2211" s="79" t="str">
        <f t="shared" si="172"/>
        <v/>
      </c>
      <c r="G2211" s="101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8"/>
      <c r="U2211" s="218" t="str">
        <f t="shared" si="176"/>
        <v/>
      </c>
      <c r="V2211" s="216" t="s">
        <v>47</v>
      </c>
      <c r="W2211" s="102" t="s">
        <v>167</v>
      </c>
      <c r="X2211" s="102" t="s">
        <v>168</v>
      </c>
      <c r="Y2211" s="103" t="s">
        <v>169</v>
      </c>
      <c r="Z2211" s="103" t="s">
        <v>170</v>
      </c>
      <c r="AA2211" s="103" t="s">
        <v>47</v>
      </c>
      <c r="AB2211" s="103" t="s">
        <v>171</v>
      </c>
      <c r="AC2211" s="104" t="s">
        <v>172</v>
      </c>
    </row>
    <row r="2212" spans="1:29" ht="25.5" customHeight="1" x14ac:dyDescent="0.35">
      <c r="A2212" s="188"/>
      <c r="B2212" s="190"/>
      <c r="C2212" s="99" t="str">
        <f>IF(B2212="","",IF(NOT(ISNUMBER(B2212)),"DATA_PC invalida",IF(AND(ISNUMBER(parametros!$C$2),ISNUMBER(parametros!$D$2),B2212&gt;=parametros!$C$2,B2212&lt;=parametros!$D$2),"C0",IF(AND(ISNUMBER(parametros!$C$3),ISNUMBER(parametros!$D$3),B2212&gt;=parametros!$C$3,B2212&lt;=parametros!$D$3),"C1",IF(AND(ISNUMBER(parametros!$C$4),ISNUMBER(parametros!$D$4),B2212&gt;=parametros!$C$4,B2212&lt;=parametros!$D$4),"C2",IF(AND(ISNUMBER(parametros!$C$5),ISNUMBER(parametros!$D$5),B2212&gt;=parametros!$C$5,B2212&lt;=parametros!$D$5),"C3",IF(AND(ISNUMBER(parametros!$C$6),ISNUMBER(parametros!$D$6),B2212&gt;=parametros!$C$6,B2212&lt;=parametros!$D$6),"C4","Fora dos ciclos")))))))</f>
        <v/>
      </c>
      <c r="D2212" s="100"/>
      <c r="E2212" s="78" t="str">
        <f>IF(C2212="","",IFERROR(VLOOKUP(C2212,parametros!$A$11:$E$15,5,0),""))</f>
        <v/>
      </c>
      <c r="F2212" s="79" t="str">
        <f t="shared" si="172"/>
        <v/>
      </c>
      <c r="G2212" s="101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8"/>
      <c r="U2212" s="218" t="str">
        <f t="shared" si="176"/>
        <v/>
      </c>
      <c r="V2212" s="216" t="s">
        <v>47</v>
      </c>
      <c r="W2212" s="102" t="s">
        <v>167</v>
      </c>
      <c r="X2212" s="102" t="s">
        <v>168</v>
      </c>
      <c r="Y2212" s="103" t="s">
        <v>169</v>
      </c>
      <c r="Z2212" s="103" t="s">
        <v>170</v>
      </c>
      <c r="AA2212" s="103" t="s">
        <v>47</v>
      </c>
      <c r="AB2212" s="103" t="s">
        <v>171</v>
      </c>
      <c r="AC2212" s="104" t="s">
        <v>172</v>
      </c>
    </row>
    <row r="2213" spans="1:29" ht="25.5" customHeight="1" x14ac:dyDescent="0.35">
      <c r="A2213" s="188"/>
      <c r="B2213" s="190"/>
      <c r="C2213" s="99" t="str">
        <f>IF(B2213="","",IF(NOT(ISNUMBER(B2213)),"DATA_PC invalida",IF(AND(ISNUMBER(parametros!$C$2),ISNUMBER(parametros!$D$2),B2213&gt;=parametros!$C$2,B2213&lt;=parametros!$D$2),"C0",IF(AND(ISNUMBER(parametros!$C$3),ISNUMBER(parametros!$D$3),B2213&gt;=parametros!$C$3,B2213&lt;=parametros!$D$3),"C1",IF(AND(ISNUMBER(parametros!$C$4),ISNUMBER(parametros!$D$4),B2213&gt;=parametros!$C$4,B2213&lt;=parametros!$D$4),"C2",IF(AND(ISNUMBER(parametros!$C$5),ISNUMBER(parametros!$D$5),B2213&gt;=parametros!$C$5,B2213&lt;=parametros!$D$5),"C3",IF(AND(ISNUMBER(parametros!$C$6),ISNUMBER(parametros!$D$6),B2213&gt;=parametros!$C$6,B2213&lt;=parametros!$D$6),"C4","Fora dos ciclos")))))))</f>
        <v/>
      </c>
      <c r="D2213" s="100"/>
      <c r="E2213" s="78" t="str">
        <f>IF(C2213="","",IFERROR(VLOOKUP(C2213,parametros!$A$11:$E$15,5,0),""))</f>
        <v/>
      </c>
      <c r="F2213" s="79" t="str">
        <f t="shared" si="172"/>
        <v/>
      </c>
      <c r="G2213" s="101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8"/>
      <c r="U2213" s="218" t="str">
        <f t="shared" si="176"/>
        <v/>
      </c>
      <c r="V2213" s="216" t="s">
        <v>47</v>
      </c>
      <c r="W2213" s="102" t="s">
        <v>167</v>
      </c>
      <c r="X2213" s="102" t="s">
        <v>168</v>
      </c>
      <c r="Y2213" s="103" t="s">
        <v>169</v>
      </c>
      <c r="Z2213" s="103" t="s">
        <v>170</v>
      </c>
      <c r="AA2213" s="103" t="s">
        <v>47</v>
      </c>
      <c r="AB2213" s="103" t="s">
        <v>171</v>
      </c>
      <c r="AC2213" s="104" t="s">
        <v>172</v>
      </c>
    </row>
    <row r="2214" spans="1:29" ht="25.5" customHeight="1" x14ac:dyDescent="0.35">
      <c r="A2214" s="188"/>
      <c r="B2214" s="190"/>
      <c r="C2214" s="99" t="str">
        <f>IF(B2214="","",IF(NOT(ISNUMBER(B2214)),"DATA_PC invalida",IF(AND(ISNUMBER(parametros!$C$2),ISNUMBER(parametros!$D$2),B2214&gt;=parametros!$C$2,B2214&lt;=parametros!$D$2),"C0",IF(AND(ISNUMBER(parametros!$C$3),ISNUMBER(parametros!$D$3),B2214&gt;=parametros!$C$3,B2214&lt;=parametros!$D$3),"C1",IF(AND(ISNUMBER(parametros!$C$4),ISNUMBER(parametros!$D$4),B2214&gt;=parametros!$C$4,B2214&lt;=parametros!$D$4),"C2",IF(AND(ISNUMBER(parametros!$C$5),ISNUMBER(parametros!$D$5),B2214&gt;=parametros!$C$5,B2214&lt;=parametros!$D$5),"C3",IF(AND(ISNUMBER(parametros!$C$6),ISNUMBER(parametros!$D$6),B2214&gt;=parametros!$C$6,B2214&lt;=parametros!$D$6),"C4","Fora dos ciclos")))))))</f>
        <v/>
      </c>
      <c r="D2214" s="100"/>
      <c r="E2214" s="78" t="str">
        <f>IF(C2214="","",IFERROR(VLOOKUP(C2214,parametros!$A$11:$E$15,5,0),""))</f>
        <v/>
      </c>
      <c r="F2214" s="79" t="str">
        <f t="shared" si="172"/>
        <v/>
      </c>
      <c r="G2214" s="101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8"/>
      <c r="U2214" s="218" t="str">
        <f t="shared" si="176"/>
        <v/>
      </c>
      <c r="V2214" s="216" t="s">
        <v>47</v>
      </c>
      <c r="W2214" s="102" t="s">
        <v>167</v>
      </c>
      <c r="X2214" s="102" t="s">
        <v>168</v>
      </c>
      <c r="Y2214" s="103" t="s">
        <v>169</v>
      </c>
      <c r="Z2214" s="103" t="s">
        <v>170</v>
      </c>
      <c r="AA2214" s="103" t="s">
        <v>47</v>
      </c>
      <c r="AB2214" s="103" t="s">
        <v>171</v>
      </c>
      <c r="AC2214" s="104" t="s">
        <v>172</v>
      </c>
    </row>
    <row r="2215" spans="1:29" ht="25.5" customHeight="1" x14ac:dyDescent="0.35">
      <c r="A2215" s="188"/>
      <c r="B2215" s="190"/>
      <c r="C2215" s="99" t="str">
        <f>IF(B2215="","",IF(NOT(ISNUMBER(B2215)),"DATA_PC invalida",IF(AND(ISNUMBER(parametros!$C$2),ISNUMBER(parametros!$D$2),B2215&gt;=parametros!$C$2,B2215&lt;=parametros!$D$2),"C0",IF(AND(ISNUMBER(parametros!$C$3),ISNUMBER(parametros!$D$3),B2215&gt;=parametros!$C$3,B2215&lt;=parametros!$D$3),"C1",IF(AND(ISNUMBER(parametros!$C$4),ISNUMBER(parametros!$D$4),B2215&gt;=parametros!$C$4,B2215&lt;=parametros!$D$4),"C2",IF(AND(ISNUMBER(parametros!$C$5),ISNUMBER(parametros!$D$5),B2215&gt;=parametros!$C$5,B2215&lt;=parametros!$D$5),"C3",IF(AND(ISNUMBER(parametros!$C$6),ISNUMBER(parametros!$D$6),B2215&gt;=parametros!$C$6,B2215&lt;=parametros!$D$6),"C4","Fora dos ciclos")))))))</f>
        <v/>
      </c>
      <c r="D2215" s="100"/>
      <c r="E2215" s="78" t="str">
        <f>IF(C2215="","",IFERROR(VLOOKUP(C2215,parametros!$A$11:$E$15,5,0),""))</f>
        <v/>
      </c>
      <c r="F2215" s="79" t="str">
        <f t="shared" si="172"/>
        <v/>
      </c>
      <c r="G2215" s="101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8"/>
      <c r="U2215" s="218" t="str">
        <f t="shared" si="176"/>
        <v/>
      </c>
      <c r="V2215" s="216" t="s">
        <v>47</v>
      </c>
      <c r="W2215" s="102" t="s">
        <v>167</v>
      </c>
      <c r="X2215" s="102" t="s">
        <v>168</v>
      </c>
      <c r="Y2215" s="103" t="s">
        <v>169</v>
      </c>
      <c r="Z2215" s="103" t="s">
        <v>170</v>
      </c>
      <c r="AA2215" s="103" t="s">
        <v>47</v>
      </c>
      <c r="AB2215" s="103" t="s">
        <v>171</v>
      </c>
      <c r="AC2215" s="104" t="s">
        <v>172</v>
      </c>
    </row>
    <row r="2216" spans="1:29" ht="25.5" customHeight="1" x14ac:dyDescent="0.35">
      <c r="A2216" s="188"/>
      <c r="B2216" s="190"/>
      <c r="C2216" s="99" t="str">
        <f>IF(B2216="","",IF(NOT(ISNUMBER(B2216)),"DATA_PC invalida",IF(AND(ISNUMBER(parametros!$C$2),ISNUMBER(parametros!$D$2),B2216&gt;=parametros!$C$2,B2216&lt;=parametros!$D$2),"C0",IF(AND(ISNUMBER(parametros!$C$3),ISNUMBER(parametros!$D$3),B2216&gt;=parametros!$C$3,B2216&lt;=parametros!$D$3),"C1",IF(AND(ISNUMBER(parametros!$C$4),ISNUMBER(parametros!$D$4),B2216&gt;=parametros!$C$4,B2216&lt;=parametros!$D$4),"C2",IF(AND(ISNUMBER(parametros!$C$5),ISNUMBER(parametros!$D$5),B2216&gt;=parametros!$C$5,B2216&lt;=parametros!$D$5),"C3",IF(AND(ISNUMBER(parametros!$C$6),ISNUMBER(parametros!$D$6),B2216&gt;=parametros!$C$6,B2216&lt;=parametros!$D$6),"C4","Fora dos ciclos")))))))</f>
        <v/>
      </c>
      <c r="D2216" s="100"/>
      <c r="E2216" s="78" t="str">
        <f>IF(C2216="","",IFERROR(VLOOKUP(C2216,parametros!$A$11:$E$15,5,0),""))</f>
        <v/>
      </c>
      <c r="F2216" s="79" t="str">
        <f t="shared" si="172"/>
        <v/>
      </c>
      <c r="G2216" s="101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8"/>
      <c r="U2216" s="218" t="str">
        <f t="shared" si="176"/>
        <v/>
      </c>
      <c r="V2216" s="216" t="s">
        <v>47</v>
      </c>
      <c r="W2216" s="102" t="s">
        <v>167</v>
      </c>
      <c r="X2216" s="102" t="s">
        <v>168</v>
      </c>
      <c r="Y2216" s="103" t="s">
        <v>169</v>
      </c>
      <c r="Z2216" s="103" t="s">
        <v>170</v>
      </c>
      <c r="AA2216" s="103" t="s">
        <v>47</v>
      </c>
      <c r="AB2216" s="103" t="s">
        <v>171</v>
      </c>
      <c r="AC2216" s="104" t="s">
        <v>172</v>
      </c>
    </row>
    <row r="2217" spans="1:29" ht="25.5" customHeight="1" x14ac:dyDescent="0.35">
      <c r="A2217" s="188"/>
      <c r="B2217" s="190"/>
      <c r="C2217" s="99" t="str">
        <f>IF(B2217="","",IF(NOT(ISNUMBER(B2217)),"DATA_PC invalida",IF(AND(ISNUMBER(parametros!$C$2),ISNUMBER(parametros!$D$2),B2217&gt;=parametros!$C$2,B2217&lt;=parametros!$D$2),"C0",IF(AND(ISNUMBER(parametros!$C$3),ISNUMBER(parametros!$D$3),B2217&gt;=parametros!$C$3,B2217&lt;=parametros!$D$3),"C1",IF(AND(ISNUMBER(parametros!$C$4),ISNUMBER(parametros!$D$4),B2217&gt;=parametros!$C$4,B2217&lt;=parametros!$D$4),"C2",IF(AND(ISNUMBER(parametros!$C$5),ISNUMBER(parametros!$D$5),B2217&gt;=parametros!$C$5,B2217&lt;=parametros!$D$5),"C3",IF(AND(ISNUMBER(parametros!$C$6),ISNUMBER(parametros!$D$6),B2217&gt;=parametros!$C$6,B2217&lt;=parametros!$D$6),"C4","Fora dos ciclos")))))))</f>
        <v/>
      </c>
      <c r="D2217" s="100"/>
      <c r="E2217" s="78" t="str">
        <f>IF(C2217="","",IFERROR(VLOOKUP(C2217,parametros!$A$11:$E$15,5,0),""))</f>
        <v/>
      </c>
      <c r="F2217" s="79" t="str">
        <f t="shared" si="172"/>
        <v/>
      </c>
      <c r="G2217" s="101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8"/>
      <c r="U2217" s="218" t="str">
        <f t="shared" si="176"/>
        <v/>
      </c>
      <c r="V2217" s="216" t="s">
        <v>47</v>
      </c>
      <c r="W2217" s="102" t="s">
        <v>167</v>
      </c>
      <c r="X2217" s="102" t="s">
        <v>168</v>
      </c>
      <c r="Y2217" s="103" t="s">
        <v>169</v>
      </c>
      <c r="Z2217" s="103" t="s">
        <v>170</v>
      </c>
      <c r="AA2217" s="103" t="s">
        <v>47</v>
      </c>
      <c r="AB2217" s="103" t="s">
        <v>171</v>
      </c>
      <c r="AC2217" s="104" t="s">
        <v>172</v>
      </c>
    </row>
    <row r="2218" spans="1:29" ht="25.5" customHeight="1" x14ac:dyDescent="0.35">
      <c r="A2218" s="188"/>
      <c r="B2218" s="190"/>
      <c r="C2218" s="99" t="str">
        <f>IF(B2218="","",IF(NOT(ISNUMBER(B2218)),"DATA_PC invalida",IF(AND(ISNUMBER(parametros!$C$2),ISNUMBER(parametros!$D$2),B2218&gt;=parametros!$C$2,B2218&lt;=parametros!$D$2),"C0",IF(AND(ISNUMBER(parametros!$C$3),ISNUMBER(parametros!$D$3),B2218&gt;=parametros!$C$3,B2218&lt;=parametros!$D$3),"C1",IF(AND(ISNUMBER(parametros!$C$4),ISNUMBER(parametros!$D$4),B2218&gt;=parametros!$C$4,B2218&lt;=parametros!$D$4),"C2",IF(AND(ISNUMBER(parametros!$C$5),ISNUMBER(parametros!$D$5),B2218&gt;=parametros!$C$5,B2218&lt;=parametros!$D$5),"C3",IF(AND(ISNUMBER(parametros!$C$6),ISNUMBER(parametros!$D$6),B2218&gt;=parametros!$C$6,B2218&lt;=parametros!$D$6),"C4","Fora dos ciclos")))))))</f>
        <v/>
      </c>
      <c r="D2218" s="100"/>
      <c r="E2218" s="78" t="str">
        <f>IF(C2218="","",IFERROR(VLOOKUP(C2218,parametros!$A$11:$E$15,5,0),""))</f>
        <v/>
      </c>
      <c r="F2218" s="79" t="str">
        <f t="shared" si="172"/>
        <v/>
      </c>
      <c r="G2218" s="101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8"/>
      <c r="U2218" s="218" t="str">
        <f t="shared" si="176"/>
        <v/>
      </c>
      <c r="V2218" s="216" t="s">
        <v>47</v>
      </c>
      <c r="W2218" s="102" t="s">
        <v>167</v>
      </c>
      <c r="X2218" s="102" t="s">
        <v>168</v>
      </c>
      <c r="Y2218" s="103" t="s">
        <v>169</v>
      </c>
      <c r="Z2218" s="103" t="s">
        <v>170</v>
      </c>
      <c r="AA2218" s="103" t="s">
        <v>47</v>
      </c>
      <c r="AB2218" s="103" t="s">
        <v>171</v>
      </c>
      <c r="AC2218" s="104" t="s">
        <v>172</v>
      </c>
    </row>
    <row r="2219" spans="1:29" ht="25.5" customHeight="1" x14ac:dyDescent="0.35">
      <c r="A2219" s="188"/>
      <c r="B2219" s="190"/>
      <c r="C2219" s="99" t="str">
        <f>IF(B2219="","",IF(NOT(ISNUMBER(B2219)),"DATA_PC invalida",IF(AND(ISNUMBER(parametros!$C$2),ISNUMBER(parametros!$D$2),B2219&gt;=parametros!$C$2,B2219&lt;=parametros!$D$2),"C0",IF(AND(ISNUMBER(parametros!$C$3),ISNUMBER(parametros!$D$3),B2219&gt;=parametros!$C$3,B2219&lt;=parametros!$D$3),"C1",IF(AND(ISNUMBER(parametros!$C$4),ISNUMBER(parametros!$D$4),B2219&gt;=parametros!$C$4,B2219&lt;=parametros!$D$4),"C2",IF(AND(ISNUMBER(parametros!$C$5),ISNUMBER(parametros!$D$5),B2219&gt;=parametros!$C$5,B2219&lt;=parametros!$D$5),"C3",IF(AND(ISNUMBER(parametros!$C$6),ISNUMBER(parametros!$D$6),B2219&gt;=parametros!$C$6,B2219&lt;=parametros!$D$6),"C4","Fora dos ciclos")))))))</f>
        <v/>
      </c>
      <c r="D2219" s="100"/>
      <c r="E2219" s="78" t="str">
        <f>IF(C2219="","",IFERROR(VLOOKUP(C2219,parametros!$A$11:$E$15,5,0),""))</f>
        <v/>
      </c>
      <c r="F2219" s="79" t="str">
        <f t="shared" si="172"/>
        <v/>
      </c>
      <c r="G2219" s="101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8"/>
      <c r="U2219" s="218" t="str">
        <f t="shared" si="176"/>
        <v/>
      </c>
      <c r="V2219" s="216" t="s">
        <v>47</v>
      </c>
      <c r="W2219" s="102" t="s">
        <v>167</v>
      </c>
      <c r="X2219" s="102" t="s">
        <v>168</v>
      </c>
      <c r="Y2219" s="103" t="s">
        <v>169</v>
      </c>
      <c r="Z2219" s="103" t="s">
        <v>170</v>
      </c>
      <c r="AA2219" s="103" t="s">
        <v>47</v>
      </c>
      <c r="AB2219" s="103" t="s">
        <v>171</v>
      </c>
      <c r="AC2219" s="104" t="s">
        <v>172</v>
      </c>
    </row>
    <row r="2220" spans="1:29" ht="25.5" customHeight="1" x14ac:dyDescent="0.35">
      <c r="A2220" s="188"/>
      <c r="B2220" s="190"/>
      <c r="C2220" s="99" t="str">
        <f>IF(B2220="","",IF(NOT(ISNUMBER(B2220)),"DATA_PC invalida",IF(AND(ISNUMBER(parametros!$C$2),ISNUMBER(parametros!$D$2),B2220&gt;=parametros!$C$2,B2220&lt;=parametros!$D$2),"C0",IF(AND(ISNUMBER(parametros!$C$3),ISNUMBER(parametros!$D$3),B2220&gt;=parametros!$C$3,B2220&lt;=parametros!$D$3),"C1",IF(AND(ISNUMBER(parametros!$C$4),ISNUMBER(parametros!$D$4),B2220&gt;=parametros!$C$4,B2220&lt;=parametros!$D$4),"C2",IF(AND(ISNUMBER(parametros!$C$5),ISNUMBER(parametros!$D$5),B2220&gt;=parametros!$C$5,B2220&lt;=parametros!$D$5),"C3",IF(AND(ISNUMBER(parametros!$C$6),ISNUMBER(parametros!$D$6),B2220&gt;=parametros!$C$6,B2220&lt;=parametros!$D$6),"C4","Fora dos ciclos")))))))</f>
        <v/>
      </c>
      <c r="D2220" s="100"/>
      <c r="E2220" s="78" t="str">
        <f>IF(C2220="","",IFERROR(VLOOKUP(C2220,parametros!$A$11:$E$15,5,0),""))</f>
        <v/>
      </c>
      <c r="F2220" s="79" t="str">
        <f t="shared" si="172"/>
        <v/>
      </c>
      <c r="G2220" s="101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8"/>
      <c r="U2220" s="218" t="str">
        <f t="shared" si="176"/>
        <v/>
      </c>
      <c r="V2220" s="216" t="s">
        <v>47</v>
      </c>
      <c r="W2220" s="102" t="s">
        <v>167</v>
      </c>
      <c r="X2220" s="102" t="s">
        <v>168</v>
      </c>
      <c r="Y2220" s="103" t="s">
        <v>169</v>
      </c>
      <c r="Z2220" s="103" t="s">
        <v>170</v>
      </c>
      <c r="AA2220" s="103" t="s">
        <v>47</v>
      </c>
      <c r="AB2220" s="103" t="s">
        <v>171</v>
      </c>
      <c r="AC2220" s="104" t="s">
        <v>172</v>
      </c>
    </row>
    <row r="2221" spans="1:29" ht="25.5" customHeight="1" x14ac:dyDescent="0.35">
      <c r="A2221" s="188"/>
      <c r="B2221" s="190"/>
      <c r="C2221" s="99" t="str">
        <f>IF(B2221="","",IF(NOT(ISNUMBER(B2221)),"DATA_PC invalida",IF(AND(ISNUMBER(parametros!$C$2),ISNUMBER(parametros!$D$2),B2221&gt;=parametros!$C$2,B2221&lt;=parametros!$D$2),"C0",IF(AND(ISNUMBER(parametros!$C$3),ISNUMBER(parametros!$D$3),B2221&gt;=parametros!$C$3,B2221&lt;=parametros!$D$3),"C1",IF(AND(ISNUMBER(parametros!$C$4),ISNUMBER(parametros!$D$4),B2221&gt;=parametros!$C$4,B2221&lt;=parametros!$D$4),"C2",IF(AND(ISNUMBER(parametros!$C$5),ISNUMBER(parametros!$D$5),B2221&gt;=parametros!$C$5,B2221&lt;=parametros!$D$5),"C3",IF(AND(ISNUMBER(parametros!$C$6),ISNUMBER(parametros!$D$6),B2221&gt;=parametros!$C$6,B2221&lt;=parametros!$D$6),"C4","Fora dos ciclos")))))))</f>
        <v/>
      </c>
      <c r="D2221" s="100"/>
      <c r="E2221" s="78" t="str">
        <f>IF(C2221="","",IFERROR(VLOOKUP(C2221,parametros!$A$11:$E$15,5,0),""))</f>
        <v/>
      </c>
      <c r="F2221" s="79" t="str">
        <f t="shared" si="172"/>
        <v/>
      </c>
      <c r="G2221" s="101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8"/>
      <c r="U2221" s="218" t="str">
        <f t="shared" si="176"/>
        <v/>
      </c>
      <c r="V2221" s="216" t="s">
        <v>47</v>
      </c>
      <c r="W2221" s="102" t="s">
        <v>167</v>
      </c>
      <c r="X2221" s="102" t="s">
        <v>168</v>
      </c>
      <c r="Y2221" s="103" t="s">
        <v>169</v>
      </c>
      <c r="Z2221" s="103" t="s">
        <v>170</v>
      </c>
      <c r="AA2221" s="103" t="s">
        <v>47</v>
      </c>
      <c r="AB2221" s="103" t="s">
        <v>171</v>
      </c>
      <c r="AC2221" s="104" t="s">
        <v>172</v>
      </c>
    </row>
    <row r="2222" spans="1:29" ht="25.5" customHeight="1" x14ac:dyDescent="0.35">
      <c r="A2222" s="188"/>
      <c r="B2222" s="190"/>
      <c r="C2222" s="99" t="str">
        <f>IF(B2222="","",IF(NOT(ISNUMBER(B2222)),"DATA_PC invalida",IF(AND(ISNUMBER(parametros!$C$2),ISNUMBER(parametros!$D$2),B2222&gt;=parametros!$C$2,B2222&lt;=parametros!$D$2),"C0",IF(AND(ISNUMBER(parametros!$C$3),ISNUMBER(parametros!$D$3),B2222&gt;=parametros!$C$3,B2222&lt;=parametros!$D$3),"C1",IF(AND(ISNUMBER(parametros!$C$4),ISNUMBER(parametros!$D$4),B2222&gt;=parametros!$C$4,B2222&lt;=parametros!$D$4),"C2",IF(AND(ISNUMBER(parametros!$C$5),ISNUMBER(parametros!$D$5),B2222&gt;=parametros!$C$5,B2222&lt;=parametros!$D$5),"C3",IF(AND(ISNUMBER(parametros!$C$6),ISNUMBER(parametros!$D$6),B2222&gt;=parametros!$C$6,B2222&lt;=parametros!$D$6),"C4","Fora dos ciclos")))))))</f>
        <v/>
      </c>
      <c r="D2222" s="100"/>
      <c r="E2222" s="78" t="str">
        <f>IF(C2222="","",IFERROR(VLOOKUP(C2222,parametros!$A$11:$E$15,5,0),""))</f>
        <v/>
      </c>
      <c r="F2222" s="79" t="str">
        <f t="shared" si="172"/>
        <v/>
      </c>
      <c r="G2222" s="101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8"/>
      <c r="U2222" s="218" t="str">
        <f t="shared" si="176"/>
        <v/>
      </c>
      <c r="V2222" s="216" t="s">
        <v>47</v>
      </c>
      <c r="W2222" s="102" t="s">
        <v>167</v>
      </c>
      <c r="X2222" s="102" t="s">
        <v>168</v>
      </c>
      <c r="Y2222" s="103" t="s">
        <v>169</v>
      </c>
      <c r="Z2222" s="103" t="s">
        <v>170</v>
      </c>
      <c r="AA2222" s="103" t="s">
        <v>47</v>
      </c>
      <c r="AB2222" s="103" t="s">
        <v>171</v>
      </c>
      <c r="AC2222" s="104" t="s">
        <v>172</v>
      </c>
    </row>
    <row r="2223" spans="1:29" ht="25.5" customHeight="1" x14ac:dyDescent="0.35">
      <c r="A2223" s="188"/>
      <c r="B2223" s="190"/>
      <c r="C2223" s="99" t="str">
        <f>IF(B2223="","",IF(NOT(ISNUMBER(B2223)),"DATA_PC invalida",IF(AND(ISNUMBER(parametros!$C$2),ISNUMBER(parametros!$D$2),B2223&gt;=parametros!$C$2,B2223&lt;=parametros!$D$2),"C0",IF(AND(ISNUMBER(parametros!$C$3),ISNUMBER(parametros!$D$3),B2223&gt;=parametros!$C$3,B2223&lt;=parametros!$D$3),"C1",IF(AND(ISNUMBER(parametros!$C$4),ISNUMBER(parametros!$D$4),B2223&gt;=parametros!$C$4,B2223&lt;=parametros!$D$4),"C2",IF(AND(ISNUMBER(parametros!$C$5),ISNUMBER(parametros!$D$5),B2223&gt;=parametros!$C$5,B2223&lt;=parametros!$D$5),"C3",IF(AND(ISNUMBER(parametros!$C$6),ISNUMBER(parametros!$D$6),B2223&gt;=parametros!$C$6,B2223&lt;=parametros!$D$6),"C4","Fora dos ciclos")))))))</f>
        <v/>
      </c>
      <c r="D2223" s="100"/>
      <c r="E2223" s="78" t="str">
        <f>IF(C2223="","",IFERROR(VLOOKUP(C2223,parametros!$A$11:$E$15,5,0),""))</f>
        <v/>
      </c>
      <c r="F2223" s="79" t="str">
        <f t="shared" si="172"/>
        <v/>
      </c>
      <c r="G2223" s="101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8"/>
      <c r="U2223" s="218" t="str">
        <f t="shared" si="176"/>
        <v/>
      </c>
      <c r="V2223" s="216" t="s">
        <v>47</v>
      </c>
      <c r="W2223" s="102" t="s">
        <v>167</v>
      </c>
      <c r="X2223" s="102" t="s">
        <v>168</v>
      </c>
      <c r="Y2223" s="103" t="s">
        <v>169</v>
      </c>
      <c r="Z2223" s="103" t="s">
        <v>170</v>
      </c>
      <c r="AA2223" s="103" t="s">
        <v>47</v>
      </c>
      <c r="AB2223" s="103" t="s">
        <v>171</v>
      </c>
      <c r="AC2223" s="104" t="s">
        <v>172</v>
      </c>
    </row>
    <row r="2224" spans="1:29" ht="25.5" customHeight="1" x14ac:dyDescent="0.35">
      <c r="A2224" s="188"/>
      <c r="B2224" s="190"/>
      <c r="C2224" s="99" t="str">
        <f>IF(B2224="","",IF(NOT(ISNUMBER(B2224)),"DATA_PC invalida",IF(AND(ISNUMBER(parametros!$C$2),ISNUMBER(parametros!$D$2),B2224&gt;=parametros!$C$2,B2224&lt;=parametros!$D$2),"C0",IF(AND(ISNUMBER(parametros!$C$3),ISNUMBER(parametros!$D$3),B2224&gt;=parametros!$C$3,B2224&lt;=parametros!$D$3),"C1",IF(AND(ISNUMBER(parametros!$C$4),ISNUMBER(parametros!$D$4),B2224&gt;=parametros!$C$4,B2224&lt;=parametros!$D$4),"C2",IF(AND(ISNUMBER(parametros!$C$5),ISNUMBER(parametros!$D$5),B2224&gt;=parametros!$C$5,B2224&lt;=parametros!$D$5),"C3",IF(AND(ISNUMBER(parametros!$C$6),ISNUMBER(parametros!$D$6),B2224&gt;=parametros!$C$6,B2224&lt;=parametros!$D$6),"C4","Fora dos ciclos")))))))</f>
        <v/>
      </c>
      <c r="D2224" s="100"/>
      <c r="E2224" s="78" t="str">
        <f>IF(C2224="","",IFERROR(VLOOKUP(C2224,parametros!$A$11:$E$15,5,0),""))</f>
        <v/>
      </c>
      <c r="F2224" s="79" t="str">
        <f t="shared" si="172"/>
        <v/>
      </c>
      <c r="G2224" s="101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8"/>
      <c r="U2224" s="218" t="str">
        <f t="shared" si="176"/>
        <v/>
      </c>
      <c r="V2224" s="216" t="s">
        <v>47</v>
      </c>
      <c r="W2224" s="102" t="s">
        <v>167</v>
      </c>
      <c r="X2224" s="102" t="s">
        <v>168</v>
      </c>
      <c r="Y2224" s="103" t="s">
        <v>169</v>
      </c>
      <c r="Z2224" s="103" t="s">
        <v>170</v>
      </c>
      <c r="AA2224" s="103" t="s">
        <v>47</v>
      </c>
      <c r="AB2224" s="103" t="s">
        <v>171</v>
      </c>
      <c r="AC2224" s="104" t="s">
        <v>172</v>
      </c>
    </row>
    <row r="2225" spans="1:29" ht="25.5" customHeight="1" x14ac:dyDescent="0.35">
      <c r="A2225" s="188"/>
      <c r="B2225" s="190"/>
      <c r="C2225" s="99" t="str">
        <f>IF(B2225="","",IF(NOT(ISNUMBER(B2225)),"DATA_PC invalida",IF(AND(ISNUMBER(parametros!$C$2),ISNUMBER(parametros!$D$2),B2225&gt;=parametros!$C$2,B2225&lt;=parametros!$D$2),"C0",IF(AND(ISNUMBER(parametros!$C$3),ISNUMBER(parametros!$D$3),B2225&gt;=parametros!$C$3,B2225&lt;=parametros!$D$3),"C1",IF(AND(ISNUMBER(parametros!$C$4),ISNUMBER(parametros!$D$4),B2225&gt;=parametros!$C$4,B2225&lt;=parametros!$D$4),"C2",IF(AND(ISNUMBER(parametros!$C$5),ISNUMBER(parametros!$D$5),B2225&gt;=parametros!$C$5,B2225&lt;=parametros!$D$5),"C3",IF(AND(ISNUMBER(parametros!$C$6),ISNUMBER(parametros!$D$6),B2225&gt;=parametros!$C$6,B2225&lt;=parametros!$D$6),"C4","Fora dos ciclos")))))))</f>
        <v/>
      </c>
      <c r="D2225" s="100"/>
      <c r="E2225" s="78" t="str">
        <f>IF(C2225="","",IFERROR(VLOOKUP(C2225,parametros!$A$11:$E$15,5,0),""))</f>
        <v/>
      </c>
      <c r="F2225" s="79" t="str">
        <f t="shared" si="172"/>
        <v/>
      </c>
      <c r="G2225" s="101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8"/>
      <c r="U2225" s="218" t="str">
        <f t="shared" si="176"/>
        <v/>
      </c>
      <c r="V2225" s="216" t="s">
        <v>47</v>
      </c>
      <c r="W2225" s="102" t="s">
        <v>167</v>
      </c>
      <c r="X2225" s="102" t="s">
        <v>168</v>
      </c>
      <c r="Y2225" s="103" t="s">
        <v>169</v>
      </c>
      <c r="Z2225" s="103" t="s">
        <v>170</v>
      </c>
      <c r="AA2225" s="103" t="s">
        <v>47</v>
      </c>
      <c r="AB2225" s="103" t="s">
        <v>171</v>
      </c>
      <c r="AC2225" s="104" t="s">
        <v>172</v>
      </c>
    </row>
    <row r="2226" spans="1:29" ht="25.5" customHeight="1" x14ac:dyDescent="0.35">
      <c r="A2226" s="188"/>
      <c r="B2226" s="190"/>
      <c r="C2226" s="99" t="str">
        <f>IF(B2226="","",IF(NOT(ISNUMBER(B2226)),"DATA_PC invalida",IF(AND(ISNUMBER(parametros!$C$2),ISNUMBER(parametros!$D$2),B2226&gt;=parametros!$C$2,B2226&lt;=parametros!$D$2),"C0",IF(AND(ISNUMBER(parametros!$C$3),ISNUMBER(parametros!$D$3),B2226&gt;=parametros!$C$3,B2226&lt;=parametros!$D$3),"C1",IF(AND(ISNUMBER(parametros!$C$4),ISNUMBER(parametros!$D$4),B2226&gt;=parametros!$C$4,B2226&lt;=parametros!$D$4),"C2",IF(AND(ISNUMBER(parametros!$C$5),ISNUMBER(parametros!$D$5),B2226&gt;=parametros!$C$5,B2226&lt;=parametros!$D$5),"C3",IF(AND(ISNUMBER(parametros!$C$6),ISNUMBER(parametros!$D$6),B2226&gt;=parametros!$C$6,B2226&lt;=parametros!$D$6),"C4","Fora dos ciclos")))))))</f>
        <v/>
      </c>
      <c r="D2226" s="100"/>
      <c r="E2226" s="78" t="str">
        <f>IF(C2226="","",IFERROR(VLOOKUP(C2226,parametros!$A$11:$E$15,5,0),""))</f>
        <v/>
      </c>
      <c r="F2226" s="79" t="str">
        <f t="shared" si="172"/>
        <v/>
      </c>
      <c r="G2226" s="101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8"/>
      <c r="U2226" s="218" t="str">
        <f t="shared" si="176"/>
        <v/>
      </c>
      <c r="V2226" s="216" t="s">
        <v>47</v>
      </c>
      <c r="W2226" s="102" t="s">
        <v>167</v>
      </c>
      <c r="X2226" s="102" t="s">
        <v>168</v>
      </c>
      <c r="Y2226" s="103" t="s">
        <v>169</v>
      </c>
      <c r="Z2226" s="103" t="s">
        <v>170</v>
      </c>
      <c r="AA2226" s="103" t="s">
        <v>47</v>
      </c>
      <c r="AB2226" s="103" t="s">
        <v>171</v>
      </c>
      <c r="AC2226" s="104" t="s">
        <v>172</v>
      </c>
    </row>
    <row r="2227" spans="1:29" ht="25.5" customHeight="1" x14ac:dyDescent="0.35">
      <c r="A2227" s="188"/>
      <c r="B2227" s="190"/>
      <c r="C2227" s="99" t="str">
        <f>IF(B2227="","",IF(NOT(ISNUMBER(B2227)),"DATA_PC invalida",IF(AND(ISNUMBER(parametros!$C$2),ISNUMBER(parametros!$D$2),B2227&gt;=parametros!$C$2,B2227&lt;=parametros!$D$2),"C0",IF(AND(ISNUMBER(parametros!$C$3),ISNUMBER(parametros!$D$3),B2227&gt;=parametros!$C$3,B2227&lt;=parametros!$D$3),"C1",IF(AND(ISNUMBER(parametros!$C$4),ISNUMBER(parametros!$D$4),B2227&gt;=parametros!$C$4,B2227&lt;=parametros!$D$4),"C2",IF(AND(ISNUMBER(parametros!$C$5),ISNUMBER(parametros!$D$5),B2227&gt;=parametros!$C$5,B2227&lt;=parametros!$D$5),"C3",IF(AND(ISNUMBER(parametros!$C$6),ISNUMBER(parametros!$D$6),B2227&gt;=parametros!$C$6,B2227&lt;=parametros!$D$6),"C4","Fora dos ciclos")))))))</f>
        <v/>
      </c>
      <c r="D2227" s="100"/>
      <c r="E2227" s="78" t="str">
        <f>IF(C2227="","",IFERROR(VLOOKUP(C2227,parametros!$A$11:$E$15,5,0),""))</f>
        <v/>
      </c>
      <c r="F2227" s="79" t="str">
        <f t="shared" si="172"/>
        <v/>
      </c>
      <c r="G2227" s="101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8"/>
      <c r="U2227" s="218" t="str">
        <f t="shared" si="176"/>
        <v/>
      </c>
      <c r="V2227" s="216" t="s">
        <v>47</v>
      </c>
      <c r="W2227" s="102" t="s">
        <v>167</v>
      </c>
      <c r="X2227" s="102" t="s">
        <v>168</v>
      </c>
      <c r="Y2227" s="103" t="s">
        <v>169</v>
      </c>
      <c r="Z2227" s="103" t="s">
        <v>170</v>
      </c>
      <c r="AA2227" s="103" t="s">
        <v>47</v>
      </c>
      <c r="AB2227" s="103" t="s">
        <v>171</v>
      </c>
      <c r="AC2227" s="104" t="s">
        <v>172</v>
      </c>
    </row>
    <row r="2228" spans="1:29" ht="25.5" customHeight="1" x14ac:dyDescent="0.35">
      <c r="A2228" s="188"/>
      <c r="B2228" s="190"/>
      <c r="C2228" s="99" t="str">
        <f>IF(B2228="","",IF(NOT(ISNUMBER(B2228)),"DATA_PC invalida",IF(AND(ISNUMBER(parametros!$C$2),ISNUMBER(parametros!$D$2),B2228&gt;=parametros!$C$2,B2228&lt;=parametros!$D$2),"C0",IF(AND(ISNUMBER(parametros!$C$3),ISNUMBER(parametros!$D$3),B2228&gt;=parametros!$C$3,B2228&lt;=parametros!$D$3),"C1",IF(AND(ISNUMBER(parametros!$C$4),ISNUMBER(parametros!$D$4),B2228&gt;=parametros!$C$4,B2228&lt;=parametros!$D$4),"C2",IF(AND(ISNUMBER(parametros!$C$5),ISNUMBER(parametros!$D$5),B2228&gt;=parametros!$C$5,B2228&lt;=parametros!$D$5),"C3",IF(AND(ISNUMBER(parametros!$C$6),ISNUMBER(parametros!$D$6),B2228&gt;=parametros!$C$6,B2228&lt;=parametros!$D$6),"C4","Fora dos ciclos")))))))</f>
        <v/>
      </c>
      <c r="D2228" s="100"/>
      <c r="E2228" s="78" t="str">
        <f>IF(C2228="","",IFERROR(VLOOKUP(C2228,parametros!$A$11:$E$15,5,0),""))</f>
        <v/>
      </c>
      <c r="F2228" s="79" t="str">
        <f t="shared" si="172"/>
        <v/>
      </c>
      <c r="G2228" s="101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8"/>
      <c r="U2228" s="218" t="str">
        <f t="shared" si="176"/>
        <v/>
      </c>
      <c r="V2228" s="216" t="s">
        <v>47</v>
      </c>
      <c r="W2228" s="102" t="s">
        <v>167</v>
      </c>
      <c r="X2228" s="102" t="s">
        <v>168</v>
      </c>
      <c r="Y2228" s="103" t="s">
        <v>169</v>
      </c>
      <c r="Z2228" s="103" t="s">
        <v>170</v>
      </c>
      <c r="AA2228" s="103" t="s">
        <v>47</v>
      </c>
      <c r="AB2228" s="103" t="s">
        <v>171</v>
      </c>
      <c r="AC2228" s="104" t="s">
        <v>172</v>
      </c>
    </row>
    <row r="2229" spans="1:29" ht="25.5" customHeight="1" x14ac:dyDescent="0.35">
      <c r="A2229" s="188"/>
      <c r="B2229" s="190"/>
      <c r="C2229" s="99" t="str">
        <f>IF(B2229="","",IF(NOT(ISNUMBER(B2229)),"DATA_PC invalida",IF(AND(ISNUMBER(parametros!$C$2),ISNUMBER(parametros!$D$2),B2229&gt;=parametros!$C$2,B2229&lt;=parametros!$D$2),"C0",IF(AND(ISNUMBER(parametros!$C$3),ISNUMBER(parametros!$D$3),B2229&gt;=parametros!$C$3,B2229&lt;=parametros!$D$3),"C1",IF(AND(ISNUMBER(parametros!$C$4),ISNUMBER(parametros!$D$4),B2229&gt;=parametros!$C$4,B2229&lt;=parametros!$D$4),"C2",IF(AND(ISNUMBER(parametros!$C$5),ISNUMBER(parametros!$D$5),B2229&gt;=parametros!$C$5,B2229&lt;=parametros!$D$5),"C3",IF(AND(ISNUMBER(parametros!$C$6),ISNUMBER(parametros!$D$6),B2229&gt;=parametros!$C$6,B2229&lt;=parametros!$D$6),"C4","Fora dos ciclos")))))))</f>
        <v/>
      </c>
      <c r="D2229" s="100"/>
      <c r="E2229" s="78" t="str">
        <f>IF(C2229="","",IFERROR(VLOOKUP(C2229,parametros!$A$11:$E$15,5,0),""))</f>
        <v/>
      </c>
      <c r="F2229" s="79" t="str">
        <f t="shared" si="172"/>
        <v/>
      </c>
      <c r="G2229" s="101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8"/>
      <c r="U2229" s="218" t="str">
        <f t="shared" si="176"/>
        <v/>
      </c>
      <c r="V2229" s="216" t="s">
        <v>47</v>
      </c>
      <c r="W2229" s="102" t="s">
        <v>167</v>
      </c>
      <c r="X2229" s="102" t="s">
        <v>168</v>
      </c>
      <c r="Y2229" s="103" t="s">
        <v>169</v>
      </c>
      <c r="Z2229" s="103" t="s">
        <v>170</v>
      </c>
      <c r="AA2229" s="103" t="s">
        <v>47</v>
      </c>
      <c r="AB2229" s="103" t="s">
        <v>171</v>
      </c>
      <c r="AC2229" s="104" t="s">
        <v>172</v>
      </c>
    </row>
    <row r="2230" spans="1:29" ht="25.5" customHeight="1" x14ac:dyDescent="0.35">
      <c r="A2230" s="188"/>
      <c r="B2230" s="190"/>
      <c r="C2230" s="99" t="str">
        <f>IF(B2230="","",IF(NOT(ISNUMBER(B2230)),"DATA_PC invalida",IF(AND(ISNUMBER(parametros!$C$2),ISNUMBER(parametros!$D$2),B2230&gt;=parametros!$C$2,B2230&lt;=parametros!$D$2),"C0",IF(AND(ISNUMBER(parametros!$C$3),ISNUMBER(parametros!$D$3),B2230&gt;=parametros!$C$3,B2230&lt;=parametros!$D$3),"C1",IF(AND(ISNUMBER(parametros!$C$4),ISNUMBER(parametros!$D$4),B2230&gt;=parametros!$C$4,B2230&lt;=parametros!$D$4),"C2",IF(AND(ISNUMBER(parametros!$C$5),ISNUMBER(parametros!$D$5),B2230&gt;=parametros!$C$5,B2230&lt;=parametros!$D$5),"C3",IF(AND(ISNUMBER(parametros!$C$6),ISNUMBER(parametros!$D$6),B2230&gt;=parametros!$C$6,B2230&lt;=parametros!$D$6),"C4","Fora dos ciclos")))))))</f>
        <v/>
      </c>
      <c r="D2230" s="100"/>
      <c r="E2230" s="78" t="str">
        <f>IF(C2230="","",IFERROR(VLOOKUP(C2230,parametros!$A$11:$E$15,5,0),""))</f>
        <v/>
      </c>
      <c r="F2230" s="79" t="str">
        <f t="shared" si="172"/>
        <v/>
      </c>
      <c r="G2230" s="101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8"/>
      <c r="U2230" s="218" t="str">
        <f t="shared" si="176"/>
        <v/>
      </c>
      <c r="V2230" s="216" t="s">
        <v>47</v>
      </c>
      <c r="W2230" s="102" t="s">
        <v>167</v>
      </c>
      <c r="X2230" s="102" t="s">
        <v>168</v>
      </c>
      <c r="Y2230" s="103" t="s">
        <v>169</v>
      </c>
      <c r="Z2230" s="103" t="s">
        <v>170</v>
      </c>
      <c r="AA2230" s="103" t="s">
        <v>47</v>
      </c>
      <c r="AB2230" s="103" t="s">
        <v>171</v>
      </c>
      <c r="AC2230" s="104" t="s">
        <v>172</v>
      </c>
    </row>
    <row r="2231" spans="1:29" ht="25.5" customHeight="1" x14ac:dyDescent="0.35">
      <c r="A2231" s="188"/>
      <c r="B2231" s="190"/>
      <c r="C2231" s="99" t="str">
        <f>IF(B2231="","",IF(NOT(ISNUMBER(B2231)),"DATA_PC invalida",IF(AND(ISNUMBER(parametros!$C$2),ISNUMBER(parametros!$D$2),B2231&gt;=parametros!$C$2,B2231&lt;=parametros!$D$2),"C0",IF(AND(ISNUMBER(parametros!$C$3),ISNUMBER(parametros!$D$3),B2231&gt;=parametros!$C$3,B2231&lt;=parametros!$D$3),"C1",IF(AND(ISNUMBER(parametros!$C$4),ISNUMBER(parametros!$D$4),B2231&gt;=parametros!$C$4,B2231&lt;=parametros!$D$4),"C2",IF(AND(ISNUMBER(parametros!$C$5),ISNUMBER(parametros!$D$5),B2231&gt;=parametros!$C$5,B2231&lt;=parametros!$D$5),"C3",IF(AND(ISNUMBER(parametros!$C$6),ISNUMBER(parametros!$D$6),B2231&gt;=parametros!$C$6,B2231&lt;=parametros!$D$6),"C4","Fora dos ciclos")))))))</f>
        <v/>
      </c>
      <c r="D2231" s="100"/>
      <c r="E2231" s="78" t="str">
        <f>IF(C2231="","",IFERROR(VLOOKUP(C2231,parametros!$A$11:$E$15,5,0),""))</f>
        <v/>
      </c>
      <c r="F2231" s="79" t="str">
        <f t="shared" si="172"/>
        <v/>
      </c>
      <c r="G2231" s="101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8"/>
      <c r="U2231" s="218" t="str">
        <f t="shared" si="176"/>
        <v/>
      </c>
      <c r="V2231" s="216" t="s">
        <v>47</v>
      </c>
      <c r="W2231" s="102" t="s">
        <v>167</v>
      </c>
      <c r="X2231" s="102" t="s">
        <v>168</v>
      </c>
      <c r="Y2231" s="103" t="s">
        <v>169</v>
      </c>
      <c r="Z2231" s="103" t="s">
        <v>170</v>
      </c>
      <c r="AA2231" s="103" t="s">
        <v>47</v>
      </c>
      <c r="AB2231" s="103" t="s">
        <v>171</v>
      </c>
      <c r="AC2231" s="104" t="s">
        <v>172</v>
      </c>
    </row>
    <row r="2232" spans="1:29" ht="25.5" customHeight="1" x14ac:dyDescent="0.35">
      <c r="A2232" s="188"/>
      <c r="B2232" s="190"/>
      <c r="C2232" s="99" t="str">
        <f>IF(B2232="","",IF(NOT(ISNUMBER(B2232)),"DATA_PC invalida",IF(AND(ISNUMBER(parametros!$C$2),ISNUMBER(parametros!$D$2),B2232&gt;=parametros!$C$2,B2232&lt;=parametros!$D$2),"C0",IF(AND(ISNUMBER(parametros!$C$3),ISNUMBER(parametros!$D$3),B2232&gt;=parametros!$C$3,B2232&lt;=parametros!$D$3),"C1",IF(AND(ISNUMBER(parametros!$C$4),ISNUMBER(parametros!$D$4),B2232&gt;=parametros!$C$4,B2232&lt;=parametros!$D$4),"C2",IF(AND(ISNUMBER(parametros!$C$5),ISNUMBER(parametros!$D$5),B2232&gt;=parametros!$C$5,B2232&lt;=parametros!$D$5),"C3",IF(AND(ISNUMBER(parametros!$C$6),ISNUMBER(parametros!$D$6),B2232&gt;=parametros!$C$6,B2232&lt;=parametros!$D$6),"C4","Fora dos ciclos")))))))</f>
        <v/>
      </c>
      <c r="D2232" s="100"/>
      <c r="E2232" s="78" t="str">
        <f>IF(C2232="","",IFERROR(VLOOKUP(C2232,parametros!$A$11:$E$15,5,0),""))</f>
        <v/>
      </c>
      <c r="F2232" s="79" t="str">
        <f t="shared" si="172"/>
        <v/>
      </c>
      <c r="G2232" s="101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8"/>
      <c r="U2232" s="218" t="str">
        <f t="shared" si="176"/>
        <v/>
      </c>
      <c r="V2232" s="216" t="s">
        <v>47</v>
      </c>
      <c r="W2232" s="102" t="s">
        <v>167</v>
      </c>
      <c r="X2232" s="102" t="s">
        <v>168</v>
      </c>
      <c r="Y2232" s="103" t="s">
        <v>169</v>
      </c>
      <c r="Z2232" s="103" t="s">
        <v>170</v>
      </c>
      <c r="AA2232" s="103" t="s">
        <v>47</v>
      </c>
      <c r="AB2232" s="103" t="s">
        <v>171</v>
      </c>
      <c r="AC2232" s="104" t="s">
        <v>172</v>
      </c>
    </row>
    <row r="2233" spans="1:29" ht="25.5" customHeight="1" x14ac:dyDescent="0.35">
      <c r="A2233" s="188"/>
      <c r="B2233" s="190"/>
      <c r="C2233" s="99" t="str">
        <f>IF(B2233="","",IF(NOT(ISNUMBER(B2233)),"DATA_PC invalida",IF(AND(ISNUMBER(parametros!$C$2),ISNUMBER(parametros!$D$2),B2233&gt;=parametros!$C$2,B2233&lt;=parametros!$D$2),"C0",IF(AND(ISNUMBER(parametros!$C$3),ISNUMBER(parametros!$D$3),B2233&gt;=parametros!$C$3,B2233&lt;=parametros!$D$3),"C1",IF(AND(ISNUMBER(parametros!$C$4),ISNUMBER(parametros!$D$4),B2233&gt;=parametros!$C$4,B2233&lt;=parametros!$D$4),"C2",IF(AND(ISNUMBER(parametros!$C$5),ISNUMBER(parametros!$D$5),B2233&gt;=parametros!$C$5,B2233&lt;=parametros!$D$5),"C3",IF(AND(ISNUMBER(parametros!$C$6),ISNUMBER(parametros!$D$6),B2233&gt;=parametros!$C$6,B2233&lt;=parametros!$D$6),"C4","Fora dos ciclos")))))))</f>
        <v/>
      </c>
      <c r="D2233" s="100"/>
      <c r="E2233" s="78" t="str">
        <f>IF(C2233="","",IFERROR(VLOOKUP(C2233,parametros!$A$11:$E$15,5,0),""))</f>
        <v/>
      </c>
      <c r="F2233" s="79" t="str">
        <f t="shared" si="172"/>
        <v/>
      </c>
      <c r="G2233" s="101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8"/>
      <c r="U2233" s="218" t="str">
        <f t="shared" si="176"/>
        <v/>
      </c>
      <c r="V2233" s="216" t="s">
        <v>47</v>
      </c>
      <c r="W2233" s="102" t="s">
        <v>167</v>
      </c>
      <c r="X2233" s="102" t="s">
        <v>168</v>
      </c>
      <c r="Y2233" s="103" t="s">
        <v>169</v>
      </c>
      <c r="Z2233" s="103" t="s">
        <v>170</v>
      </c>
      <c r="AA2233" s="103" t="s">
        <v>47</v>
      </c>
      <c r="AB2233" s="103" t="s">
        <v>171</v>
      </c>
      <c r="AC2233" s="104" t="s">
        <v>172</v>
      </c>
    </row>
    <row r="2234" spans="1:29" ht="25.5" customHeight="1" x14ac:dyDescent="0.35">
      <c r="A2234" s="188"/>
      <c r="B2234" s="190"/>
      <c r="C2234" s="99" t="str">
        <f>IF(B2234="","",IF(NOT(ISNUMBER(B2234)),"DATA_PC invalida",IF(AND(ISNUMBER(parametros!$C$2),ISNUMBER(parametros!$D$2),B2234&gt;=parametros!$C$2,B2234&lt;=parametros!$D$2),"C0",IF(AND(ISNUMBER(parametros!$C$3),ISNUMBER(parametros!$D$3),B2234&gt;=parametros!$C$3,B2234&lt;=parametros!$D$3),"C1",IF(AND(ISNUMBER(parametros!$C$4),ISNUMBER(parametros!$D$4),B2234&gt;=parametros!$C$4,B2234&lt;=parametros!$D$4),"C2",IF(AND(ISNUMBER(parametros!$C$5),ISNUMBER(parametros!$D$5),B2234&gt;=parametros!$C$5,B2234&lt;=parametros!$D$5),"C3",IF(AND(ISNUMBER(parametros!$C$6),ISNUMBER(parametros!$D$6),B2234&gt;=parametros!$C$6,B2234&lt;=parametros!$D$6),"C4","Fora dos ciclos")))))))</f>
        <v/>
      </c>
      <c r="D2234" s="100"/>
      <c r="E2234" s="78" t="str">
        <f>IF(C2234="","",IFERROR(VLOOKUP(C2234,parametros!$A$11:$E$15,5,0),""))</f>
        <v/>
      </c>
      <c r="F2234" s="79" t="str">
        <f t="shared" si="172"/>
        <v/>
      </c>
      <c r="G2234" s="101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8"/>
      <c r="U2234" s="218" t="str">
        <f t="shared" si="176"/>
        <v/>
      </c>
      <c r="V2234" s="216" t="s">
        <v>47</v>
      </c>
      <c r="W2234" s="102" t="s">
        <v>167</v>
      </c>
      <c r="X2234" s="102" t="s">
        <v>168</v>
      </c>
      <c r="Y2234" s="103" t="s">
        <v>169</v>
      </c>
      <c r="Z2234" s="103" t="s">
        <v>170</v>
      </c>
      <c r="AA2234" s="103" t="s">
        <v>47</v>
      </c>
      <c r="AB2234" s="103" t="s">
        <v>171</v>
      </c>
      <c r="AC2234" s="104" t="s">
        <v>172</v>
      </c>
    </row>
    <row r="2235" spans="1:29" ht="25.5" customHeight="1" x14ac:dyDescent="0.35">
      <c r="A2235" s="188"/>
      <c r="B2235" s="190"/>
      <c r="C2235" s="99" t="str">
        <f>IF(B2235="","",IF(NOT(ISNUMBER(B2235)),"DATA_PC invalida",IF(AND(ISNUMBER(parametros!$C$2),ISNUMBER(parametros!$D$2),B2235&gt;=parametros!$C$2,B2235&lt;=parametros!$D$2),"C0",IF(AND(ISNUMBER(parametros!$C$3),ISNUMBER(parametros!$D$3),B2235&gt;=parametros!$C$3,B2235&lt;=parametros!$D$3),"C1",IF(AND(ISNUMBER(parametros!$C$4),ISNUMBER(parametros!$D$4),B2235&gt;=parametros!$C$4,B2235&lt;=parametros!$D$4),"C2",IF(AND(ISNUMBER(parametros!$C$5),ISNUMBER(parametros!$D$5),B2235&gt;=parametros!$C$5,B2235&lt;=parametros!$D$5),"C3",IF(AND(ISNUMBER(parametros!$C$6),ISNUMBER(parametros!$D$6),B2235&gt;=parametros!$C$6,B2235&lt;=parametros!$D$6),"C4","Fora dos ciclos")))))))</f>
        <v/>
      </c>
      <c r="D2235" s="100"/>
      <c r="E2235" s="78" t="str">
        <f>IF(C2235="","",IFERROR(VLOOKUP(C2235,parametros!$A$11:$E$15,5,0),""))</f>
        <v/>
      </c>
      <c r="F2235" s="79" t="str">
        <f t="shared" si="172"/>
        <v/>
      </c>
      <c r="G2235" s="101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8"/>
      <c r="U2235" s="218" t="str">
        <f t="shared" si="176"/>
        <v/>
      </c>
      <c r="V2235" s="216" t="s">
        <v>47</v>
      </c>
      <c r="W2235" s="102" t="s">
        <v>167</v>
      </c>
      <c r="X2235" s="102" t="s">
        <v>168</v>
      </c>
      <c r="Y2235" s="103" t="s">
        <v>169</v>
      </c>
      <c r="Z2235" s="103" t="s">
        <v>170</v>
      </c>
      <c r="AA2235" s="103" t="s">
        <v>47</v>
      </c>
      <c r="AB2235" s="103" t="s">
        <v>171</v>
      </c>
      <c r="AC2235" s="104" t="s">
        <v>172</v>
      </c>
    </row>
    <row r="2236" spans="1:29" ht="25.5" customHeight="1" x14ac:dyDescent="0.35">
      <c r="A2236" s="188"/>
      <c r="B2236" s="190"/>
      <c r="C2236" s="99" t="str">
        <f>IF(B2236="","",IF(NOT(ISNUMBER(B2236)),"DATA_PC invalida",IF(AND(ISNUMBER(parametros!$C$2),ISNUMBER(parametros!$D$2),B2236&gt;=parametros!$C$2,B2236&lt;=parametros!$D$2),"C0",IF(AND(ISNUMBER(parametros!$C$3),ISNUMBER(parametros!$D$3),B2236&gt;=parametros!$C$3,B2236&lt;=parametros!$D$3),"C1",IF(AND(ISNUMBER(parametros!$C$4),ISNUMBER(parametros!$D$4),B2236&gt;=parametros!$C$4,B2236&lt;=parametros!$D$4),"C2",IF(AND(ISNUMBER(parametros!$C$5),ISNUMBER(parametros!$D$5),B2236&gt;=parametros!$C$5,B2236&lt;=parametros!$D$5),"C3",IF(AND(ISNUMBER(parametros!$C$6),ISNUMBER(parametros!$D$6),B2236&gt;=parametros!$C$6,B2236&lt;=parametros!$D$6),"C4","Fora dos ciclos")))))))</f>
        <v/>
      </c>
      <c r="D2236" s="100"/>
      <c r="E2236" s="78" t="str">
        <f>IF(C2236="","",IFERROR(VLOOKUP(C2236,parametros!$A$11:$E$15,5,0),""))</f>
        <v/>
      </c>
      <c r="F2236" s="79" t="str">
        <f t="shared" si="172"/>
        <v/>
      </c>
      <c r="G2236" s="101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8"/>
      <c r="U2236" s="218" t="str">
        <f t="shared" si="176"/>
        <v/>
      </c>
      <c r="V2236" s="216" t="s">
        <v>47</v>
      </c>
      <c r="W2236" s="102" t="s">
        <v>167</v>
      </c>
      <c r="X2236" s="102" t="s">
        <v>168</v>
      </c>
      <c r="Y2236" s="103" t="s">
        <v>169</v>
      </c>
      <c r="Z2236" s="103" t="s">
        <v>170</v>
      </c>
      <c r="AA2236" s="103" t="s">
        <v>47</v>
      </c>
      <c r="AB2236" s="103" t="s">
        <v>171</v>
      </c>
      <c r="AC2236" s="104" t="s">
        <v>172</v>
      </c>
    </row>
    <row r="2237" spans="1:29" ht="25.5" customHeight="1" x14ac:dyDescent="0.35">
      <c r="A2237" s="188"/>
      <c r="B2237" s="190"/>
      <c r="C2237" s="99" t="str">
        <f>IF(B2237="","",IF(NOT(ISNUMBER(B2237)),"DATA_PC invalida",IF(AND(ISNUMBER(parametros!$C$2),ISNUMBER(parametros!$D$2),B2237&gt;=parametros!$C$2,B2237&lt;=parametros!$D$2),"C0",IF(AND(ISNUMBER(parametros!$C$3),ISNUMBER(parametros!$D$3),B2237&gt;=parametros!$C$3,B2237&lt;=parametros!$D$3),"C1",IF(AND(ISNUMBER(parametros!$C$4),ISNUMBER(parametros!$D$4),B2237&gt;=parametros!$C$4,B2237&lt;=parametros!$D$4),"C2",IF(AND(ISNUMBER(parametros!$C$5),ISNUMBER(parametros!$D$5),B2237&gt;=parametros!$C$5,B2237&lt;=parametros!$D$5),"C3",IF(AND(ISNUMBER(parametros!$C$6),ISNUMBER(parametros!$D$6),B2237&gt;=parametros!$C$6,B2237&lt;=parametros!$D$6),"C4","Fora dos ciclos")))))))</f>
        <v/>
      </c>
      <c r="D2237" s="100"/>
      <c r="E2237" s="78" t="str">
        <f>IF(C2237="","",IFERROR(VLOOKUP(C2237,parametros!$A$11:$E$15,5,0),""))</f>
        <v/>
      </c>
      <c r="F2237" s="79" t="str">
        <f t="shared" si="172"/>
        <v/>
      </c>
      <c r="G2237" s="101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8"/>
      <c r="U2237" s="218" t="str">
        <f t="shared" si="176"/>
        <v/>
      </c>
      <c r="V2237" s="216" t="s">
        <v>47</v>
      </c>
      <c r="W2237" s="102" t="s">
        <v>167</v>
      </c>
      <c r="X2237" s="102" t="s">
        <v>168</v>
      </c>
      <c r="Y2237" s="103" t="s">
        <v>169</v>
      </c>
      <c r="Z2237" s="103" t="s">
        <v>170</v>
      </c>
      <c r="AA2237" s="103" t="s">
        <v>47</v>
      </c>
      <c r="AB2237" s="103" t="s">
        <v>171</v>
      </c>
      <c r="AC2237" s="104" t="s">
        <v>172</v>
      </c>
    </row>
    <row r="2238" spans="1:29" ht="25.5" customHeight="1" x14ac:dyDescent="0.35">
      <c r="A2238" s="188"/>
      <c r="B2238" s="190"/>
      <c r="C2238" s="99" t="str">
        <f>IF(B2238="","",IF(NOT(ISNUMBER(B2238)),"DATA_PC invalida",IF(AND(ISNUMBER(parametros!$C$2),ISNUMBER(parametros!$D$2),B2238&gt;=parametros!$C$2,B2238&lt;=parametros!$D$2),"C0",IF(AND(ISNUMBER(parametros!$C$3),ISNUMBER(parametros!$D$3),B2238&gt;=parametros!$C$3,B2238&lt;=parametros!$D$3),"C1",IF(AND(ISNUMBER(parametros!$C$4),ISNUMBER(parametros!$D$4),B2238&gt;=parametros!$C$4,B2238&lt;=parametros!$D$4),"C2",IF(AND(ISNUMBER(parametros!$C$5),ISNUMBER(parametros!$D$5),B2238&gt;=parametros!$C$5,B2238&lt;=parametros!$D$5),"C3",IF(AND(ISNUMBER(parametros!$C$6),ISNUMBER(parametros!$D$6),B2238&gt;=parametros!$C$6,B2238&lt;=parametros!$D$6),"C4","Fora dos ciclos")))))))</f>
        <v/>
      </c>
      <c r="D2238" s="100"/>
      <c r="E2238" s="78" t="str">
        <f>IF(C2238="","",IFERROR(VLOOKUP(C2238,parametros!$A$11:$E$15,5,0),""))</f>
        <v/>
      </c>
      <c r="F2238" s="79" t="str">
        <f t="shared" si="172"/>
        <v/>
      </c>
      <c r="G2238" s="101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8"/>
      <c r="U2238" s="218" t="str">
        <f t="shared" si="176"/>
        <v/>
      </c>
      <c r="V2238" s="216" t="s">
        <v>47</v>
      </c>
      <c r="W2238" s="102" t="s">
        <v>167</v>
      </c>
      <c r="X2238" s="102" t="s">
        <v>168</v>
      </c>
      <c r="Y2238" s="103" t="s">
        <v>169</v>
      </c>
      <c r="Z2238" s="103" t="s">
        <v>170</v>
      </c>
      <c r="AA2238" s="103" t="s">
        <v>47</v>
      </c>
      <c r="AB2238" s="103" t="s">
        <v>171</v>
      </c>
      <c r="AC2238" s="104" t="s">
        <v>172</v>
      </c>
    </row>
    <row r="2239" spans="1:29" ht="25.5" customHeight="1" x14ac:dyDescent="0.35">
      <c r="A2239" s="188"/>
      <c r="B2239" s="190"/>
      <c r="C2239" s="99" t="str">
        <f>IF(B2239="","",IF(NOT(ISNUMBER(B2239)),"DATA_PC invalida",IF(AND(ISNUMBER(parametros!$C$2),ISNUMBER(parametros!$D$2),B2239&gt;=parametros!$C$2,B2239&lt;=parametros!$D$2),"C0",IF(AND(ISNUMBER(parametros!$C$3),ISNUMBER(parametros!$D$3),B2239&gt;=parametros!$C$3,B2239&lt;=parametros!$D$3),"C1",IF(AND(ISNUMBER(parametros!$C$4),ISNUMBER(parametros!$D$4),B2239&gt;=parametros!$C$4,B2239&lt;=parametros!$D$4),"C2",IF(AND(ISNUMBER(parametros!$C$5),ISNUMBER(parametros!$D$5),B2239&gt;=parametros!$C$5,B2239&lt;=parametros!$D$5),"C3",IF(AND(ISNUMBER(parametros!$C$6),ISNUMBER(parametros!$D$6),B2239&gt;=parametros!$C$6,B2239&lt;=parametros!$D$6),"C4","Fora dos ciclos")))))))</f>
        <v/>
      </c>
      <c r="D2239" s="100"/>
      <c r="E2239" s="78" t="str">
        <f>IF(C2239="","",IFERROR(VLOOKUP(C2239,parametros!$A$11:$E$15,5,0),""))</f>
        <v/>
      </c>
      <c r="F2239" s="79" t="str">
        <f t="shared" si="172"/>
        <v/>
      </c>
      <c r="G2239" s="101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8"/>
      <c r="U2239" s="218" t="str">
        <f t="shared" si="176"/>
        <v/>
      </c>
      <c r="V2239" s="216" t="s">
        <v>47</v>
      </c>
      <c r="W2239" s="102" t="s">
        <v>167</v>
      </c>
      <c r="X2239" s="102" t="s">
        <v>168</v>
      </c>
      <c r="Y2239" s="103" t="s">
        <v>169</v>
      </c>
      <c r="Z2239" s="103" t="s">
        <v>170</v>
      </c>
      <c r="AA2239" s="103" t="s">
        <v>47</v>
      </c>
      <c r="AB2239" s="103" t="s">
        <v>171</v>
      </c>
      <c r="AC2239" s="104" t="s">
        <v>172</v>
      </c>
    </row>
    <row r="2240" spans="1:29" ht="25.5" customHeight="1" x14ac:dyDescent="0.35">
      <c r="A2240" s="188"/>
      <c r="B2240" s="190"/>
      <c r="C2240" s="99" t="str">
        <f>IF(B2240="","",IF(NOT(ISNUMBER(B2240)),"DATA_PC invalida",IF(AND(ISNUMBER(parametros!$C$2),ISNUMBER(parametros!$D$2),B2240&gt;=parametros!$C$2,B2240&lt;=parametros!$D$2),"C0",IF(AND(ISNUMBER(parametros!$C$3),ISNUMBER(parametros!$D$3),B2240&gt;=parametros!$C$3,B2240&lt;=parametros!$D$3),"C1",IF(AND(ISNUMBER(parametros!$C$4),ISNUMBER(parametros!$D$4),B2240&gt;=parametros!$C$4,B2240&lt;=parametros!$D$4),"C2",IF(AND(ISNUMBER(parametros!$C$5),ISNUMBER(parametros!$D$5),B2240&gt;=parametros!$C$5,B2240&lt;=parametros!$D$5),"C3",IF(AND(ISNUMBER(parametros!$C$6),ISNUMBER(parametros!$D$6),B2240&gt;=parametros!$C$6,B2240&lt;=parametros!$D$6),"C4","Fora dos ciclos")))))))</f>
        <v/>
      </c>
      <c r="D2240" s="100"/>
      <c r="E2240" s="78" t="str">
        <f>IF(C2240="","",IFERROR(VLOOKUP(C2240,parametros!$A$11:$E$15,5,0),""))</f>
        <v/>
      </c>
      <c r="F2240" s="79" t="str">
        <f t="shared" si="172"/>
        <v/>
      </c>
      <c r="G2240" s="101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8"/>
      <c r="U2240" s="218" t="str">
        <f t="shared" si="176"/>
        <v/>
      </c>
      <c r="V2240" s="216" t="s">
        <v>47</v>
      </c>
      <c r="W2240" s="102" t="s">
        <v>167</v>
      </c>
      <c r="X2240" s="102" t="s">
        <v>168</v>
      </c>
      <c r="Y2240" s="103" t="s">
        <v>169</v>
      </c>
      <c r="Z2240" s="103" t="s">
        <v>170</v>
      </c>
      <c r="AA2240" s="103" t="s">
        <v>47</v>
      </c>
      <c r="AB2240" s="103" t="s">
        <v>171</v>
      </c>
      <c r="AC2240" s="104" t="s">
        <v>172</v>
      </c>
    </row>
    <row r="2241" spans="1:29" ht="25.5" customHeight="1" x14ac:dyDescent="0.35">
      <c r="A2241" s="188"/>
      <c r="B2241" s="190"/>
      <c r="C2241" s="99" t="str">
        <f>IF(B2241="","",IF(NOT(ISNUMBER(B2241)),"DATA_PC invalida",IF(AND(ISNUMBER(parametros!$C$2),ISNUMBER(parametros!$D$2),B2241&gt;=parametros!$C$2,B2241&lt;=parametros!$D$2),"C0",IF(AND(ISNUMBER(parametros!$C$3),ISNUMBER(parametros!$D$3),B2241&gt;=parametros!$C$3,B2241&lt;=parametros!$D$3),"C1",IF(AND(ISNUMBER(parametros!$C$4),ISNUMBER(parametros!$D$4),B2241&gt;=parametros!$C$4,B2241&lt;=parametros!$D$4),"C2",IF(AND(ISNUMBER(parametros!$C$5),ISNUMBER(parametros!$D$5),B2241&gt;=parametros!$C$5,B2241&lt;=parametros!$D$5),"C3",IF(AND(ISNUMBER(parametros!$C$6),ISNUMBER(parametros!$D$6),B2241&gt;=parametros!$C$6,B2241&lt;=parametros!$D$6),"C4","Fora dos ciclos")))))))</f>
        <v/>
      </c>
      <c r="D2241" s="100"/>
      <c r="E2241" s="78" t="str">
        <f>IF(C2241="","",IFERROR(VLOOKUP(C2241,parametros!$A$11:$E$15,5,0),""))</f>
        <v/>
      </c>
      <c r="F2241" s="79" t="str">
        <f t="shared" si="172"/>
        <v/>
      </c>
      <c r="G2241" s="101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8"/>
      <c r="U2241" s="218" t="str">
        <f t="shared" si="176"/>
        <v/>
      </c>
      <c r="V2241" s="216" t="s">
        <v>47</v>
      </c>
      <c r="W2241" s="102" t="s">
        <v>167</v>
      </c>
      <c r="X2241" s="102" t="s">
        <v>168</v>
      </c>
      <c r="Y2241" s="103" t="s">
        <v>169</v>
      </c>
      <c r="Z2241" s="103" t="s">
        <v>170</v>
      </c>
      <c r="AA2241" s="103" t="s">
        <v>47</v>
      </c>
      <c r="AB2241" s="103" t="s">
        <v>171</v>
      </c>
      <c r="AC2241" s="104" t="s">
        <v>172</v>
      </c>
    </row>
    <row r="2242" spans="1:29" ht="25.5" customHeight="1" x14ac:dyDescent="0.35">
      <c r="A2242" s="188"/>
      <c r="B2242" s="190"/>
      <c r="C2242" s="99" t="str">
        <f>IF(B2242="","",IF(NOT(ISNUMBER(B2242)),"DATA_PC invalida",IF(AND(ISNUMBER(parametros!$C$2),ISNUMBER(parametros!$D$2),B2242&gt;=parametros!$C$2,B2242&lt;=parametros!$D$2),"C0",IF(AND(ISNUMBER(parametros!$C$3),ISNUMBER(parametros!$D$3),B2242&gt;=parametros!$C$3,B2242&lt;=parametros!$D$3),"C1",IF(AND(ISNUMBER(parametros!$C$4),ISNUMBER(parametros!$D$4),B2242&gt;=parametros!$C$4,B2242&lt;=parametros!$D$4),"C2",IF(AND(ISNUMBER(parametros!$C$5),ISNUMBER(parametros!$D$5),B2242&gt;=parametros!$C$5,B2242&lt;=parametros!$D$5),"C3",IF(AND(ISNUMBER(parametros!$C$6),ISNUMBER(parametros!$D$6),B2242&gt;=parametros!$C$6,B2242&lt;=parametros!$D$6),"C4","Fora dos ciclos")))))))</f>
        <v/>
      </c>
      <c r="D2242" s="100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101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8"/>
      <c r="U2242" s="218" t="str">
        <f t="shared" ref="U2242:U2305" si="181">IF(OR($D2242="",$H2242=""),"",ROUND($D2242+$H2242,2))</f>
        <v/>
      </c>
      <c r="V2242" s="216" t="s">
        <v>47</v>
      </c>
      <c r="W2242" s="102" t="s">
        <v>167</v>
      </c>
      <c r="X2242" s="102" t="s">
        <v>168</v>
      </c>
      <c r="Y2242" s="103" t="s">
        <v>169</v>
      </c>
      <c r="Z2242" s="103" t="s">
        <v>170</v>
      </c>
      <c r="AA2242" s="103" t="s">
        <v>47</v>
      </c>
      <c r="AB2242" s="103" t="s">
        <v>171</v>
      </c>
      <c r="AC2242" s="104" t="s">
        <v>172</v>
      </c>
    </row>
    <row r="2243" spans="1:29" ht="25.5" customHeight="1" x14ac:dyDescent="0.35">
      <c r="A2243" s="188"/>
      <c r="B2243" s="190"/>
      <c r="C2243" s="99" t="str">
        <f>IF(B2243="","",IF(NOT(ISNUMBER(B2243)),"DATA_PC invalida",IF(AND(ISNUMBER(parametros!$C$2),ISNUMBER(parametros!$D$2),B2243&gt;=parametros!$C$2,B2243&lt;=parametros!$D$2),"C0",IF(AND(ISNUMBER(parametros!$C$3),ISNUMBER(parametros!$D$3),B2243&gt;=parametros!$C$3,B2243&lt;=parametros!$D$3),"C1",IF(AND(ISNUMBER(parametros!$C$4),ISNUMBER(parametros!$D$4),B2243&gt;=parametros!$C$4,B2243&lt;=parametros!$D$4),"C2",IF(AND(ISNUMBER(parametros!$C$5),ISNUMBER(parametros!$D$5),B2243&gt;=parametros!$C$5,B2243&lt;=parametros!$D$5),"C3",IF(AND(ISNUMBER(parametros!$C$6),ISNUMBER(parametros!$D$6),B2243&gt;=parametros!$C$6,B2243&lt;=parametros!$D$6),"C4","Fora dos ciclos")))))))</f>
        <v/>
      </c>
      <c r="D2243" s="100"/>
      <c r="E2243" s="78" t="str">
        <f>IF(C2243="","",IFERROR(VLOOKUP(C2243,parametros!$A$11:$E$15,5,0),""))</f>
        <v/>
      </c>
      <c r="F2243" s="79" t="str">
        <f t="shared" si="177"/>
        <v/>
      </c>
      <c r="G2243" s="101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8"/>
      <c r="U2243" s="218" t="str">
        <f t="shared" si="181"/>
        <v/>
      </c>
      <c r="V2243" s="216" t="s">
        <v>47</v>
      </c>
      <c r="W2243" s="102" t="s">
        <v>167</v>
      </c>
      <c r="X2243" s="102" t="s">
        <v>168</v>
      </c>
      <c r="Y2243" s="103" t="s">
        <v>169</v>
      </c>
      <c r="Z2243" s="103" t="s">
        <v>170</v>
      </c>
      <c r="AA2243" s="103" t="s">
        <v>47</v>
      </c>
      <c r="AB2243" s="103" t="s">
        <v>171</v>
      </c>
      <c r="AC2243" s="104" t="s">
        <v>172</v>
      </c>
    </row>
    <row r="2244" spans="1:29" ht="25.5" customHeight="1" x14ac:dyDescent="0.35">
      <c r="A2244" s="188"/>
      <c r="B2244" s="190"/>
      <c r="C2244" s="99" t="str">
        <f>IF(B2244="","",IF(NOT(ISNUMBER(B2244)),"DATA_PC invalida",IF(AND(ISNUMBER(parametros!$C$2),ISNUMBER(parametros!$D$2),B2244&gt;=parametros!$C$2,B2244&lt;=parametros!$D$2),"C0",IF(AND(ISNUMBER(parametros!$C$3),ISNUMBER(parametros!$D$3),B2244&gt;=parametros!$C$3,B2244&lt;=parametros!$D$3),"C1",IF(AND(ISNUMBER(parametros!$C$4),ISNUMBER(parametros!$D$4),B2244&gt;=parametros!$C$4,B2244&lt;=parametros!$D$4),"C2",IF(AND(ISNUMBER(parametros!$C$5),ISNUMBER(parametros!$D$5),B2244&gt;=parametros!$C$5,B2244&lt;=parametros!$D$5),"C3",IF(AND(ISNUMBER(parametros!$C$6),ISNUMBER(parametros!$D$6),B2244&gt;=parametros!$C$6,B2244&lt;=parametros!$D$6),"C4","Fora dos ciclos")))))))</f>
        <v/>
      </c>
      <c r="D2244" s="100"/>
      <c r="E2244" s="78" t="str">
        <f>IF(C2244="","",IFERROR(VLOOKUP(C2244,parametros!$A$11:$E$15,5,0),""))</f>
        <v/>
      </c>
      <c r="F2244" s="79" t="str">
        <f t="shared" si="177"/>
        <v/>
      </c>
      <c r="G2244" s="101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8"/>
      <c r="U2244" s="218" t="str">
        <f t="shared" si="181"/>
        <v/>
      </c>
      <c r="V2244" s="216" t="s">
        <v>47</v>
      </c>
      <c r="W2244" s="102" t="s">
        <v>167</v>
      </c>
      <c r="X2244" s="102" t="s">
        <v>168</v>
      </c>
      <c r="Y2244" s="103" t="s">
        <v>169</v>
      </c>
      <c r="Z2244" s="103" t="s">
        <v>170</v>
      </c>
      <c r="AA2244" s="103" t="s">
        <v>47</v>
      </c>
      <c r="AB2244" s="103" t="s">
        <v>171</v>
      </c>
      <c r="AC2244" s="104" t="s">
        <v>172</v>
      </c>
    </row>
    <row r="2245" spans="1:29" ht="25.5" customHeight="1" x14ac:dyDescent="0.35">
      <c r="A2245" s="188"/>
      <c r="B2245" s="190"/>
      <c r="C2245" s="99" t="str">
        <f>IF(B2245="","",IF(NOT(ISNUMBER(B2245)),"DATA_PC invalida",IF(AND(ISNUMBER(parametros!$C$2),ISNUMBER(parametros!$D$2),B2245&gt;=parametros!$C$2,B2245&lt;=parametros!$D$2),"C0",IF(AND(ISNUMBER(parametros!$C$3),ISNUMBER(parametros!$D$3),B2245&gt;=parametros!$C$3,B2245&lt;=parametros!$D$3),"C1",IF(AND(ISNUMBER(parametros!$C$4),ISNUMBER(parametros!$D$4),B2245&gt;=parametros!$C$4,B2245&lt;=parametros!$D$4),"C2",IF(AND(ISNUMBER(parametros!$C$5),ISNUMBER(parametros!$D$5),B2245&gt;=parametros!$C$5,B2245&lt;=parametros!$D$5),"C3",IF(AND(ISNUMBER(parametros!$C$6),ISNUMBER(parametros!$D$6),B2245&gt;=parametros!$C$6,B2245&lt;=parametros!$D$6),"C4","Fora dos ciclos")))))))</f>
        <v/>
      </c>
      <c r="D2245" s="100"/>
      <c r="E2245" s="78" t="str">
        <f>IF(C2245="","",IFERROR(VLOOKUP(C2245,parametros!$A$11:$E$15,5,0),""))</f>
        <v/>
      </c>
      <c r="F2245" s="79" t="str">
        <f t="shared" si="177"/>
        <v/>
      </c>
      <c r="G2245" s="101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8"/>
      <c r="U2245" s="218" t="str">
        <f t="shared" si="181"/>
        <v/>
      </c>
      <c r="V2245" s="216" t="s">
        <v>47</v>
      </c>
      <c r="W2245" s="102" t="s">
        <v>167</v>
      </c>
      <c r="X2245" s="102" t="s">
        <v>168</v>
      </c>
      <c r="Y2245" s="103" t="s">
        <v>169</v>
      </c>
      <c r="Z2245" s="103" t="s">
        <v>170</v>
      </c>
      <c r="AA2245" s="103" t="s">
        <v>47</v>
      </c>
      <c r="AB2245" s="103" t="s">
        <v>171</v>
      </c>
      <c r="AC2245" s="104" t="s">
        <v>172</v>
      </c>
    </row>
    <row r="2246" spans="1:29" ht="25.5" customHeight="1" x14ac:dyDescent="0.35">
      <c r="A2246" s="188"/>
      <c r="B2246" s="190"/>
      <c r="C2246" s="99" t="str">
        <f>IF(B2246="","",IF(NOT(ISNUMBER(B2246)),"DATA_PC invalida",IF(AND(ISNUMBER(parametros!$C$2),ISNUMBER(parametros!$D$2),B2246&gt;=parametros!$C$2,B2246&lt;=parametros!$D$2),"C0",IF(AND(ISNUMBER(parametros!$C$3),ISNUMBER(parametros!$D$3),B2246&gt;=parametros!$C$3,B2246&lt;=parametros!$D$3),"C1",IF(AND(ISNUMBER(parametros!$C$4),ISNUMBER(parametros!$D$4),B2246&gt;=parametros!$C$4,B2246&lt;=parametros!$D$4),"C2",IF(AND(ISNUMBER(parametros!$C$5),ISNUMBER(parametros!$D$5),B2246&gt;=parametros!$C$5,B2246&lt;=parametros!$D$5),"C3",IF(AND(ISNUMBER(parametros!$C$6),ISNUMBER(parametros!$D$6),B2246&gt;=parametros!$C$6,B2246&lt;=parametros!$D$6),"C4","Fora dos ciclos")))))))</f>
        <v/>
      </c>
      <c r="D2246" s="100"/>
      <c r="E2246" s="78" t="str">
        <f>IF(C2246="","",IFERROR(VLOOKUP(C2246,parametros!$A$11:$E$15,5,0),""))</f>
        <v/>
      </c>
      <c r="F2246" s="79" t="str">
        <f t="shared" si="177"/>
        <v/>
      </c>
      <c r="G2246" s="101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8"/>
      <c r="U2246" s="218" t="str">
        <f t="shared" si="181"/>
        <v/>
      </c>
      <c r="V2246" s="216" t="s">
        <v>47</v>
      </c>
      <c r="W2246" s="102" t="s">
        <v>167</v>
      </c>
      <c r="X2246" s="102" t="s">
        <v>168</v>
      </c>
      <c r="Y2246" s="103" t="s">
        <v>169</v>
      </c>
      <c r="Z2246" s="103" t="s">
        <v>170</v>
      </c>
      <c r="AA2246" s="103" t="s">
        <v>47</v>
      </c>
      <c r="AB2246" s="103" t="s">
        <v>171</v>
      </c>
      <c r="AC2246" s="104" t="s">
        <v>172</v>
      </c>
    </row>
    <row r="2247" spans="1:29" ht="25.5" customHeight="1" x14ac:dyDescent="0.35">
      <c r="A2247" s="188"/>
      <c r="B2247" s="190"/>
      <c r="C2247" s="99" t="str">
        <f>IF(B2247="","",IF(NOT(ISNUMBER(B2247)),"DATA_PC invalida",IF(AND(ISNUMBER(parametros!$C$2),ISNUMBER(parametros!$D$2),B2247&gt;=parametros!$C$2,B2247&lt;=parametros!$D$2),"C0",IF(AND(ISNUMBER(parametros!$C$3),ISNUMBER(parametros!$D$3),B2247&gt;=parametros!$C$3,B2247&lt;=parametros!$D$3),"C1",IF(AND(ISNUMBER(parametros!$C$4),ISNUMBER(parametros!$D$4),B2247&gt;=parametros!$C$4,B2247&lt;=parametros!$D$4),"C2",IF(AND(ISNUMBER(parametros!$C$5),ISNUMBER(parametros!$D$5),B2247&gt;=parametros!$C$5,B2247&lt;=parametros!$D$5),"C3",IF(AND(ISNUMBER(parametros!$C$6),ISNUMBER(parametros!$D$6),B2247&gt;=parametros!$C$6,B2247&lt;=parametros!$D$6),"C4","Fora dos ciclos")))))))</f>
        <v/>
      </c>
      <c r="D2247" s="100"/>
      <c r="E2247" s="78" t="str">
        <f>IF(C2247="","",IFERROR(VLOOKUP(C2247,parametros!$A$11:$E$15,5,0),""))</f>
        <v/>
      </c>
      <c r="F2247" s="79" t="str">
        <f t="shared" si="177"/>
        <v/>
      </c>
      <c r="G2247" s="101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8"/>
      <c r="U2247" s="218" t="str">
        <f t="shared" si="181"/>
        <v/>
      </c>
      <c r="V2247" s="216" t="s">
        <v>47</v>
      </c>
      <c r="W2247" s="102" t="s">
        <v>167</v>
      </c>
      <c r="X2247" s="102" t="s">
        <v>168</v>
      </c>
      <c r="Y2247" s="103" t="s">
        <v>169</v>
      </c>
      <c r="Z2247" s="103" t="s">
        <v>170</v>
      </c>
      <c r="AA2247" s="103" t="s">
        <v>47</v>
      </c>
      <c r="AB2247" s="103" t="s">
        <v>171</v>
      </c>
      <c r="AC2247" s="104" t="s">
        <v>172</v>
      </c>
    </row>
    <row r="2248" spans="1:29" ht="25.5" customHeight="1" x14ac:dyDescent="0.35">
      <c r="A2248" s="188"/>
      <c r="B2248" s="190"/>
      <c r="C2248" s="99" t="str">
        <f>IF(B2248="","",IF(NOT(ISNUMBER(B2248)),"DATA_PC invalida",IF(AND(ISNUMBER(parametros!$C$2),ISNUMBER(parametros!$D$2),B2248&gt;=parametros!$C$2,B2248&lt;=parametros!$D$2),"C0",IF(AND(ISNUMBER(parametros!$C$3),ISNUMBER(parametros!$D$3),B2248&gt;=parametros!$C$3,B2248&lt;=parametros!$D$3),"C1",IF(AND(ISNUMBER(parametros!$C$4),ISNUMBER(parametros!$D$4),B2248&gt;=parametros!$C$4,B2248&lt;=parametros!$D$4),"C2",IF(AND(ISNUMBER(parametros!$C$5),ISNUMBER(parametros!$D$5),B2248&gt;=parametros!$C$5,B2248&lt;=parametros!$D$5),"C3",IF(AND(ISNUMBER(parametros!$C$6),ISNUMBER(parametros!$D$6),B2248&gt;=parametros!$C$6,B2248&lt;=parametros!$D$6),"C4","Fora dos ciclos")))))))</f>
        <v/>
      </c>
      <c r="D2248" s="100"/>
      <c r="E2248" s="78" t="str">
        <f>IF(C2248="","",IFERROR(VLOOKUP(C2248,parametros!$A$11:$E$15,5,0),""))</f>
        <v/>
      </c>
      <c r="F2248" s="79" t="str">
        <f t="shared" si="177"/>
        <v/>
      </c>
      <c r="G2248" s="101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8"/>
      <c r="U2248" s="218" t="str">
        <f t="shared" si="181"/>
        <v/>
      </c>
      <c r="V2248" s="216" t="s">
        <v>47</v>
      </c>
      <c r="W2248" s="102" t="s">
        <v>167</v>
      </c>
      <c r="X2248" s="102" t="s">
        <v>168</v>
      </c>
      <c r="Y2248" s="103" t="s">
        <v>169</v>
      </c>
      <c r="Z2248" s="103" t="s">
        <v>170</v>
      </c>
      <c r="AA2248" s="103" t="s">
        <v>47</v>
      </c>
      <c r="AB2248" s="103" t="s">
        <v>171</v>
      </c>
      <c r="AC2248" s="104" t="s">
        <v>172</v>
      </c>
    </row>
    <row r="2249" spans="1:29" ht="25.5" customHeight="1" x14ac:dyDescent="0.35">
      <c r="A2249" s="188"/>
      <c r="B2249" s="190"/>
      <c r="C2249" s="99" t="str">
        <f>IF(B2249="","",IF(NOT(ISNUMBER(B2249)),"DATA_PC invalida",IF(AND(ISNUMBER(parametros!$C$2),ISNUMBER(parametros!$D$2),B2249&gt;=parametros!$C$2,B2249&lt;=parametros!$D$2),"C0",IF(AND(ISNUMBER(parametros!$C$3),ISNUMBER(parametros!$D$3),B2249&gt;=parametros!$C$3,B2249&lt;=parametros!$D$3),"C1",IF(AND(ISNUMBER(parametros!$C$4),ISNUMBER(parametros!$D$4),B2249&gt;=parametros!$C$4,B2249&lt;=parametros!$D$4),"C2",IF(AND(ISNUMBER(parametros!$C$5),ISNUMBER(parametros!$D$5),B2249&gt;=parametros!$C$5,B2249&lt;=parametros!$D$5),"C3",IF(AND(ISNUMBER(parametros!$C$6),ISNUMBER(parametros!$D$6),B2249&gt;=parametros!$C$6,B2249&lt;=parametros!$D$6),"C4","Fora dos ciclos")))))))</f>
        <v/>
      </c>
      <c r="D2249" s="100"/>
      <c r="E2249" s="78" t="str">
        <f>IF(C2249="","",IFERROR(VLOOKUP(C2249,parametros!$A$11:$E$15,5,0),""))</f>
        <v/>
      </c>
      <c r="F2249" s="79" t="str">
        <f t="shared" si="177"/>
        <v/>
      </c>
      <c r="G2249" s="101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8"/>
      <c r="U2249" s="218" t="str">
        <f t="shared" si="181"/>
        <v/>
      </c>
      <c r="V2249" s="216" t="s">
        <v>47</v>
      </c>
      <c r="W2249" s="102" t="s">
        <v>167</v>
      </c>
      <c r="X2249" s="102" t="s">
        <v>168</v>
      </c>
      <c r="Y2249" s="103" t="s">
        <v>169</v>
      </c>
      <c r="Z2249" s="103" t="s">
        <v>170</v>
      </c>
      <c r="AA2249" s="103" t="s">
        <v>47</v>
      </c>
      <c r="AB2249" s="103" t="s">
        <v>171</v>
      </c>
      <c r="AC2249" s="104" t="s">
        <v>172</v>
      </c>
    </row>
    <row r="2250" spans="1:29" ht="25.5" customHeight="1" x14ac:dyDescent="0.35">
      <c r="A2250" s="188"/>
      <c r="B2250" s="190"/>
      <c r="C2250" s="99" t="str">
        <f>IF(B2250="","",IF(NOT(ISNUMBER(B2250)),"DATA_PC invalida",IF(AND(ISNUMBER(parametros!$C$2),ISNUMBER(parametros!$D$2),B2250&gt;=parametros!$C$2,B2250&lt;=parametros!$D$2),"C0",IF(AND(ISNUMBER(parametros!$C$3),ISNUMBER(parametros!$D$3),B2250&gt;=parametros!$C$3,B2250&lt;=parametros!$D$3),"C1",IF(AND(ISNUMBER(parametros!$C$4),ISNUMBER(parametros!$D$4),B2250&gt;=parametros!$C$4,B2250&lt;=parametros!$D$4),"C2",IF(AND(ISNUMBER(parametros!$C$5),ISNUMBER(parametros!$D$5),B2250&gt;=parametros!$C$5,B2250&lt;=parametros!$D$5),"C3",IF(AND(ISNUMBER(parametros!$C$6),ISNUMBER(parametros!$D$6),B2250&gt;=parametros!$C$6,B2250&lt;=parametros!$D$6),"C4","Fora dos ciclos")))))))</f>
        <v/>
      </c>
      <c r="D2250" s="100"/>
      <c r="E2250" s="78" t="str">
        <f>IF(C2250="","",IFERROR(VLOOKUP(C2250,parametros!$A$11:$E$15,5,0),""))</f>
        <v/>
      </c>
      <c r="F2250" s="79" t="str">
        <f t="shared" si="177"/>
        <v/>
      </c>
      <c r="G2250" s="101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8"/>
      <c r="U2250" s="218" t="str">
        <f t="shared" si="181"/>
        <v/>
      </c>
      <c r="V2250" s="216" t="s">
        <v>47</v>
      </c>
      <c r="W2250" s="102" t="s">
        <v>167</v>
      </c>
      <c r="X2250" s="102" t="s">
        <v>168</v>
      </c>
      <c r="Y2250" s="103" t="s">
        <v>169</v>
      </c>
      <c r="Z2250" s="103" t="s">
        <v>170</v>
      </c>
      <c r="AA2250" s="103" t="s">
        <v>47</v>
      </c>
      <c r="AB2250" s="103" t="s">
        <v>171</v>
      </c>
      <c r="AC2250" s="104" t="s">
        <v>172</v>
      </c>
    </row>
    <row r="2251" spans="1:29" ht="25.5" customHeight="1" x14ac:dyDescent="0.35">
      <c r="A2251" s="188"/>
      <c r="B2251" s="190"/>
      <c r="C2251" s="99" t="str">
        <f>IF(B2251="","",IF(NOT(ISNUMBER(B2251)),"DATA_PC invalida",IF(AND(ISNUMBER(parametros!$C$2),ISNUMBER(parametros!$D$2),B2251&gt;=parametros!$C$2,B2251&lt;=parametros!$D$2),"C0",IF(AND(ISNUMBER(parametros!$C$3),ISNUMBER(parametros!$D$3),B2251&gt;=parametros!$C$3,B2251&lt;=parametros!$D$3),"C1",IF(AND(ISNUMBER(parametros!$C$4),ISNUMBER(parametros!$D$4),B2251&gt;=parametros!$C$4,B2251&lt;=parametros!$D$4),"C2",IF(AND(ISNUMBER(parametros!$C$5),ISNUMBER(parametros!$D$5),B2251&gt;=parametros!$C$5,B2251&lt;=parametros!$D$5),"C3",IF(AND(ISNUMBER(parametros!$C$6),ISNUMBER(parametros!$D$6),B2251&gt;=parametros!$C$6,B2251&lt;=parametros!$D$6),"C4","Fora dos ciclos")))))))</f>
        <v/>
      </c>
      <c r="D2251" s="100"/>
      <c r="E2251" s="78" t="str">
        <f>IF(C2251="","",IFERROR(VLOOKUP(C2251,parametros!$A$11:$E$15,5,0),""))</f>
        <v/>
      </c>
      <c r="F2251" s="79" t="str">
        <f t="shared" si="177"/>
        <v/>
      </c>
      <c r="G2251" s="101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8"/>
      <c r="U2251" s="218" t="str">
        <f t="shared" si="181"/>
        <v/>
      </c>
      <c r="V2251" s="216" t="s">
        <v>47</v>
      </c>
      <c r="W2251" s="102" t="s">
        <v>167</v>
      </c>
      <c r="X2251" s="102" t="s">
        <v>168</v>
      </c>
      <c r="Y2251" s="103" t="s">
        <v>169</v>
      </c>
      <c r="Z2251" s="103" t="s">
        <v>170</v>
      </c>
      <c r="AA2251" s="103" t="s">
        <v>47</v>
      </c>
      <c r="AB2251" s="103" t="s">
        <v>171</v>
      </c>
      <c r="AC2251" s="104" t="s">
        <v>172</v>
      </c>
    </row>
    <row r="2252" spans="1:29" ht="25.5" customHeight="1" x14ac:dyDescent="0.35">
      <c r="A2252" s="188"/>
      <c r="B2252" s="190"/>
      <c r="C2252" s="99" t="str">
        <f>IF(B2252="","",IF(NOT(ISNUMBER(B2252)),"DATA_PC invalida",IF(AND(ISNUMBER(parametros!$C$2),ISNUMBER(parametros!$D$2),B2252&gt;=parametros!$C$2,B2252&lt;=parametros!$D$2),"C0",IF(AND(ISNUMBER(parametros!$C$3),ISNUMBER(parametros!$D$3),B2252&gt;=parametros!$C$3,B2252&lt;=parametros!$D$3),"C1",IF(AND(ISNUMBER(parametros!$C$4),ISNUMBER(parametros!$D$4),B2252&gt;=parametros!$C$4,B2252&lt;=parametros!$D$4),"C2",IF(AND(ISNUMBER(parametros!$C$5),ISNUMBER(parametros!$D$5),B2252&gt;=parametros!$C$5,B2252&lt;=parametros!$D$5),"C3",IF(AND(ISNUMBER(parametros!$C$6),ISNUMBER(parametros!$D$6),B2252&gt;=parametros!$C$6,B2252&lt;=parametros!$D$6),"C4","Fora dos ciclos")))))))</f>
        <v/>
      </c>
      <c r="D2252" s="100"/>
      <c r="E2252" s="78" t="str">
        <f>IF(C2252="","",IFERROR(VLOOKUP(C2252,parametros!$A$11:$E$15,5,0),""))</f>
        <v/>
      </c>
      <c r="F2252" s="79" t="str">
        <f t="shared" si="177"/>
        <v/>
      </c>
      <c r="G2252" s="101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8"/>
      <c r="U2252" s="218" t="str">
        <f t="shared" si="181"/>
        <v/>
      </c>
      <c r="V2252" s="216" t="s">
        <v>47</v>
      </c>
      <c r="W2252" s="102" t="s">
        <v>167</v>
      </c>
      <c r="X2252" s="102" t="s">
        <v>168</v>
      </c>
      <c r="Y2252" s="103" t="s">
        <v>169</v>
      </c>
      <c r="Z2252" s="103" t="s">
        <v>170</v>
      </c>
      <c r="AA2252" s="103" t="s">
        <v>47</v>
      </c>
      <c r="AB2252" s="103" t="s">
        <v>171</v>
      </c>
      <c r="AC2252" s="104" t="s">
        <v>172</v>
      </c>
    </row>
    <row r="2253" spans="1:29" ht="25.5" customHeight="1" x14ac:dyDescent="0.35">
      <c r="A2253" s="188"/>
      <c r="B2253" s="190"/>
      <c r="C2253" s="99" t="str">
        <f>IF(B2253="","",IF(NOT(ISNUMBER(B2253)),"DATA_PC invalida",IF(AND(ISNUMBER(parametros!$C$2),ISNUMBER(parametros!$D$2),B2253&gt;=parametros!$C$2,B2253&lt;=parametros!$D$2),"C0",IF(AND(ISNUMBER(parametros!$C$3),ISNUMBER(parametros!$D$3),B2253&gt;=parametros!$C$3,B2253&lt;=parametros!$D$3),"C1",IF(AND(ISNUMBER(parametros!$C$4),ISNUMBER(parametros!$D$4),B2253&gt;=parametros!$C$4,B2253&lt;=parametros!$D$4),"C2",IF(AND(ISNUMBER(parametros!$C$5),ISNUMBER(parametros!$D$5),B2253&gt;=parametros!$C$5,B2253&lt;=parametros!$D$5),"C3",IF(AND(ISNUMBER(parametros!$C$6),ISNUMBER(parametros!$D$6),B2253&gt;=parametros!$C$6,B2253&lt;=parametros!$D$6),"C4","Fora dos ciclos")))))))</f>
        <v/>
      </c>
      <c r="D2253" s="100"/>
      <c r="E2253" s="78" t="str">
        <f>IF(C2253="","",IFERROR(VLOOKUP(C2253,parametros!$A$11:$E$15,5,0),""))</f>
        <v/>
      </c>
      <c r="F2253" s="79" t="str">
        <f t="shared" si="177"/>
        <v/>
      </c>
      <c r="G2253" s="101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8"/>
      <c r="U2253" s="218" t="str">
        <f t="shared" si="181"/>
        <v/>
      </c>
      <c r="V2253" s="216" t="s">
        <v>47</v>
      </c>
      <c r="W2253" s="102" t="s">
        <v>167</v>
      </c>
      <c r="X2253" s="102" t="s">
        <v>168</v>
      </c>
      <c r="Y2253" s="103" t="s">
        <v>169</v>
      </c>
      <c r="Z2253" s="103" t="s">
        <v>170</v>
      </c>
      <c r="AA2253" s="103" t="s">
        <v>47</v>
      </c>
      <c r="AB2253" s="103" t="s">
        <v>171</v>
      </c>
      <c r="AC2253" s="104" t="s">
        <v>172</v>
      </c>
    </row>
    <row r="2254" spans="1:29" ht="25.5" customHeight="1" x14ac:dyDescent="0.35">
      <c r="A2254" s="188"/>
      <c r="B2254" s="190"/>
      <c r="C2254" s="99" t="str">
        <f>IF(B2254="","",IF(NOT(ISNUMBER(B2254)),"DATA_PC invalida",IF(AND(ISNUMBER(parametros!$C$2),ISNUMBER(parametros!$D$2),B2254&gt;=parametros!$C$2,B2254&lt;=parametros!$D$2),"C0",IF(AND(ISNUMBER(parametros!$C$3),ISNUMBER(parametros!$D$3),B2254&gt;=parametros!$C$3,B2254&lt;=parametros!$D$3),"C1",IF(AND(ISNUMBER(parametros!$C$4),ISNUMBER(parametros!$D$4),B2254&gt;=parametros!$C$4,B2254&lt;=parametros!$D$4),"C2",IF(AND(ISNUMBER(parametros!$C$5),ISNUMBER(parametros!$D$5),B2254&gt;=parametros!$C$5,B2254&lt;=parametros!$D$5),"C3",IF(AND(ISNUMBER(parametros!$C$6),ISNUMBER(parametros!$D$6),B2254&gt;=parametros!$C$6,B2254&lt;=parametros!$D$6),"C4","Fora dos ciclos")))))))</f>
        <v/>
      </c>
      <c r="D2254" s="100"/>
      <c r="E2254" s="78" t="str">
        <f>IF(C2254="","",IFERROR(VLOOKUP(C2254,parametros!$A$11:$E$15,5,0),""))</f>
        <v/>
      </c>
      <c r="F2254" s="79" t="str">
        <f t="shared" si="177"/>
        <v/>
      </c>
      <c r="G2254" s="101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8"/>
      <c r="U2254" s="218" t="str">
        <f t="shared" si="181"/>
        <v/>
      </c>
      <c r="V2254" s="216" t="s">
        <v>47</v>
      </c>
      <c r="W2254" s="102" t="s">
        <v>167</v>
      </c>
      <c r="X2254" s="102" t="s">
        <v>168</v>
      </c>
      <c r="Y2254" s="103" t="s">
        <v>169</v>
      </c>
      <c r="Z2254" s="103" t="s">
        <v>170</v>
      </c>
      <c r="AA2254" s="103" t="s">
        <v>47</v>
      </c>
      <c r="AB2254" s="103" t="s">
        <v>171</v>
      </c>
      <c r="AC2254" s="104" t="s">
        <v>172</v>
      </c>
    </row>
    <row r="2255" spans="1:29" ht="25.5" customHeight="1" x14ac:dyDescent="0.35">
      <c r="A2255" s="188"/>
      <c r="B2255" s="190"/>
      <c r="C2255" s="99" t="str">
        <f>IF(B2255="","",IF(NOT(ISNUMBER(B2255)),"DATA_PC invalida",IF(AND(ISNUMBER(parametros!$C$2),ISNUMBER(parametros!$D$2),B2255&gt;=parametros!$C$2,B2255&lt;=parametros!$D$2),"C0",IF(AND(ISNUMBER(parametros!$C$3),ISNUMBER(parametros!$D$3),B2255&gt;=parametros!$C$3,B2255&lt;=parametros!$D$3),"C1",IF(AND(ISNUMBER(parametros!$C$4),ISNUMBER(parametros!$D$4),B2255&gt;=parametros!$C$4,B2255&lt;=parametros!$D$4),"C2",IF(AND(ISNUMBER(parametros!$C$5),ISNUMBER(parametros!$D$5),B2255&gt;=parametros!$C$5,B2255&lt;=parametros!$D$5),"C3",IF(AND(ISNUMBER(parametros!$C$6),ISNUMBER(parametros!$D$6),B2255&gt;=parametros!$C$6,B2255&lt;=parametros!$D$6),"C4","Fora dos ciclos")))))))</f>
        <v/>
      </c>
      <c r="D2255" s="100"/>
      <c r="E2255" s="78" t="str">
        <f>IF(C2255="","",IFERROR(VLOOKUP(C2255,parametros!$A$11:$E$15,5,0),""))</f>
        <v/>
      </c>
      <c r="F2255" s="79" t="str">
        <f t="shared" si="177"/>
        <v/>
      </c>
      <c r="G2255" s="101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8"/>
      <c r="U2255" s="218" t="str">
        <f t="shared" si="181"/>
        <v/>
      </c>
      <c r="V2255" s="216" t="s">
        <v>47</v>
      </c>
      <c r="W2255" s="102" t="s">
        <v>167</v>
      </c>
      <c r="X2255" s="102" t="s">
        <v>168</v>
      </c>
      <c r="Y2255" s="103" t="s">
        <v>169</v>
      </c>
      <c r="Z2255" s="103" t="s">
        <v>170</v>
      </c>
      <c r="AA2255" s="103" t="s">
        <v>47</v>
      </c>
      <c r="AB2255" s="103" t="s">
        <v>171</v>
      </c>
      <c r="AC2255" s="104" t="s">
        <v>172</v>
      </c>
    </row>
    <row r="2256" spans="1:29" ht="25.5" customHeight="1" x14ac:dyDescent="0.35">
      <c r="A2256" s="188"/>
      <c r="B2256" s="190"/>
      <c r="C2256" s="99" t="str">
        <f>IF(B2256="","",IF(NOT(ISNUMBER(B2256)),"DATA_PC invalida",IF(AND(ISNUMBER(parametros!$C$2),ISNUMBER(parametros!$D$2),B2256&gt;=parametros!$C$2,B2256&lt;=parametros!$D$2),"C0",IF(AND(ISNUMBER(parametros!$C$3),ISNUMBER(parametros!$D$3),B2256&gt;=parametros!$C$3,B2256&lt;=parametros!$D$3),"C1",IF(AND(ISNUMBER(parametros!$C$4),ISNUMBER(parametros!$D$4),B2256&gt;=parametros!$C$4,B2256&lt;=parametros!$D$4),"C2",IF(AND(ISNUMBER(parametros!$C$5),ISNUMBER(parametros!$D$5),B2256&gt;=parametros!$C$5,B2256&lt;=parametros!$D$5),"C3",IF(AND(ISNUMBER(parametros!$C$6),ISNUMBER(parametros!$D$6),B2256&gt;=parametros!$C$6,B2256&lt;=parametros!$D$6),"C4","Fora dos ciclos")))))))</f>
        <v/>
      </c>
      <c r="D2256" s="100"/>
      <c r="E2256" s="78" t="str">
        <f>IF(C2256="","",IFERROR(VLOOKUP(C2256,parametros!$A$11:$E$15,5,0),""))</f>
        <v/>
      </c>
      <c r="F2256" s="79" t="str">
        <f t="shared" si="177"/>
        <v/>
      </c>
      <c r="G2256" s="101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8"/>
      <c r="U2256" s="218" t="str">
        <f t="shared" si="181"/>
        <v/>
      </c>
      <c r="V2256" s="216" t="s">
        <v>47</v>
      </c>
      <c r="W2256" s="102" t="s">
        <v>167</v>
      </c>
      <c r="X2256" s="102" t="s">
        <v>168</v>
      </c>
      <c r="Y2256" s="103" t="s">
        <v>169</v>
      </c>
      <c r="Z2256" s="103" t="s">
        <v>170</v>
      </c>
      <c r="AA2256" s="103" t="s">
        <v>47</v>
      </c>
      <c r="AB2256" s="103" t="s">
        <v>171</v>
      </c>
      <c r="AC2256" s="104" t="s">
        <v>172</v>
      </c>
    </row>
    <row r="2257" spans="1:29" ht="25.5" customHeight="1" x14ac:dyDescent="0.35">
      <c r="A2257" s="188"/>
      <c r="B2257" s="190"/>
      <c r="C2257" s="99" t="str">
        <f>IF(B2257="","",IF(NOT(ISNUMBER(B2257)),"DATA_PC invalida",IF(AND(ISNUMBER(parametros!$C$2),ISNUMBER(parametros!$D$2),B2257&gt;=parametros!$C$2,B2257&lt;=parametros!$D$2),"C0",IF(AND(ISNUMBER(parametros!$C$3),ISNUMBER(parametros!$D$3),B2257&gt;=parametros!$C$3,B2257&lt;=parametros!$D$3),"C1",IF(AND(ISNUMBER(parametros!$C$4),ISNUMBER(parametros!$D$4),B2257&gt;=parametros!$C$4,B2257&lt;=parametros!$D$4),"C2",IF(AND(ISNUMBER(parametros!$C$5),ISNUMBER(parametros!$D$5),B2257&gt;=parametros!$C$5,B2257&lt;=parametros!$D$5),"C3",IF(AND(ISNUMBER(parametros!$C$6),ISNUMBER(parametros!$D$6),B2257&gt;=parametros!$C$6,B2257&lt;=parametros!$D$6),"C4","Fora dos ciclos")))))))</f>
        <v/>
      </c>
      <c r="D2257" s="100"/>
      <c r="E2257" s="78" t="str">
        <f>IF(C2257="","",IFERROR(VLOOKUP(C2257,parametros!$A$11:$E$15,5,0),""))</f>
        <v/>
      </c>
      <c r="F2257" s="79" t="str">
        <f t="shared" si="177"/>
        <v/>
      </c>
      <c r="G2257" s="101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8"/>
      <c r="U2257" s="218" t="str">
        <f t="shared" si="181"/>
        <v/>
      </c>
      <c r="V2257" s="216" t="s">
        <v>47</v>
      </c>
      <c r="W2257" s="102" t="s">
        <v>167</v>
      </c>
      <c r="X2257" s="102" t="s">
        <v>168</v>
      </c>
      <c r="Y2257" s="103" t="s">
        <v>169</v>
      </c>
      <c r="Z2257" s="103" t="s">
        <v>170</v>
      </c>
      <c r="AA2257" s="103" t="s">
        <v>47</v>
      </c>
      <c r="AB2257" s="103" t="s">
        <v>171</v>
      </c>
      <c r="AC2257" s="104" t="s">
        <v>172</v>
      </c>
    </row>
    <row r="2258" spans="1:29" ht="25.5" customHeight="1" x14ac:dyDescent="0.35">
      <c r="A2258" s="188"/>
      <c r="B2258" s="190"/>
      <c r="C2258" s="99" t="str">
        <f>IF(B2258="","",IF(NOT(ISNUMBER(B2258)),"DATA_PC invalida",IF(AND(ISNUMBER(parametros!$C$2),ISNUMBER(parametros!$D$2),B2258&gt;=parametros!$C$2,B2258&lt;=parametros!$D$2),"C0",IF(AND(ISNUMBER(parametros!$C$3),ISNUMBER(parametros!$D$3),B2258&gt;=parametros!$C$3,B2258&lt;=parametros!$D$3),"C1",IF(AND(ISNUMBER(parametros!$C$4),ISNUMBER(parametros!$D$4),B2258&gt;=parametros!$C$4,B2258&lt;=parametros!$D$4),"C2",IF(AND(ISNUMBER(parametros!$C$5),ISNUMBER(parametros!$D$5),B2258&gt;=parametros!$C$5,B2258&lt;=parametros!$D$5),"C3",IF(AND(ISNUMBER(parametros!$C$6),ISNUMBER(parametros!$D$6),B2258&gt;=parametros!$C$6,B2258&lt;=parametros!$D$6),"C4","Fora dos ciclos")))))))</f>
        <v/>
      </c>
      <c r="D2258" s="100"/>
      <c r="E2258" s="78" t="str">
        <f>IF(C2258="","",IFERROR(VLOOKUP(C2258,parametros!$A$11:$E$15,5,0),""))</f>
        <v/>
      </c>
      <c r="F2258" s="79" t="str">
        <f t="shared" si="177"/>
        <v/>
      </c>
      <c r="G2258" s="101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8"/>
      <c r="U2258" s="218" t="str">
        <f t="shared" si="181"/>
        <v/>
      </c>
      <c r="V2258" s="216" t="s">
        <v>47</v>
      </c>
      <c r="W2258" s="102" t="s">
        <v>167</v>
      </c>
      <c r="X2258" s="102" t="s">
        <v>168</v>
      </c>
      <c r="Y2258" s="103" t="s">
        <v>169</v>
      </c>
      <c r="Z2258" s="103" t="s">
        <v>170</v>
      </c>
      <c r="AA2258" s="103" t="s">
        <v>47</v>
      </c>
      <c r="AB2258" s="103" t="s">
        <v>171</v>
      </c>
      <c r="AC2258" s="104" t="s">
        <v>172</v>
      </c>
    </row>
    <row r="2259" spans="1:29" ht="25.5" customHeight="1" x14ac:dyDescent="0.35">
      <c r="A2259" s="188"/>
      <c r="B2259" s="190"/>
      <c r="C2259" s="99" t="str">
        <f>IF(B2259="","",IF(NOT(ISNUMBER(B2259)),"DATA_PC invalida",IF(AND(ISNUMBER(parametros!$C$2),ISNUMBER(parametros!$D$2),B2259&gt;=parametros!$C$2,B2259&lt;=parametros!$D$2),"C0",IF(AND(ISNUMBER(parametros!$C$3),ISNUMBER(parametros!$D$3),B2259&gt;=parametros!$C$3,B2259&lt;=parametros!$D$3),"C1",IF(AND(ISNUMBER(parametros!$C$4),ISNUMBER(parametros!$D$4),B2259&gt;=parametros!$C$4,B2259&lt;=parametros!$D$4),"C2",IF(AND(ISNUMBER(parametros!$C$5),ISNUMBER(parametros!$D$5),B2259&gt;=parametros!$C$5,B2259&lt;=parametros!$D$5),"C3",IF(AND(ISNUMBER(parametros!$C$6),ISNUMBER(parametros!$D$6),B2259&gt;=parametros!$C$6,B2259&lt;=parametros!$D$6),"C4","Fora dos ciclos")))))))</f>
        <v/>
      </c>
      <c r="D2259" s="100"/>
      <c r="E2259" s="78" t="str">
        <f>IF(C2259="","",IFERROR(VLOOKUP(C2259,parametros!$A$11:$E$15,5,0),""))</f>
        <v/>
      </c>
      <c r="F2259" s="79" t="str">
        <f t="shared" si="177"/>
        <v/>
      </c>
      <c r="G2259" s="101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8"/>
      <c r="U2259" s="218" t="str">
        <f t="shared" si="181"/>
        <v/>
      </c>
      <c r="V2259" s="216" t="s">
        <v>47</v>
      </c>
      <c r="W2259" s="102" t="s">
        <v>167</v>
      </c>
      <c r="X2259" s="102" t="s">
        <v>168</v>
      </c>
      <c r="Y2259" s="103" t="s">
        <v>169</v>
      </c>
      <c r="Z2259" s="103" t="s">
        <v>170</v>
      </c>
      <c r="AA2259" s="103" t="s">
        <v>47</v>
      </c>
      <c r="AB2259" s="103" t="s">
        <v>171</v>
      </c>
      <c r="AC2259" s="104" t="s">
        <v>172</v>
      </c>
    </row>
    <row r="2260" spans="1:29" ht="25.5" customHeight="1" x14ac:dyDescent="0.35">
      <c r="A2260" s="188"/>
      <c r="B2260" s="190"/>
      <c r="C2260" s="99" t="str">
        <f>IF(B2260="","",IF(NOT(ISNUMBER(B2260)),"DATA_PC invalida",IF(AND(ISNUMBER(parametros!$C$2),ISNUMBER(parametros!$D$2),B2260&gt;=parametros!$C$2,B2260&lt;=parametros!$D$2),"C0",IF(AND(ISNUMBER(parametros!$C$3),ISNUMBER(parametros!$D$3),B2260&gt;=parametros!$C$3,B2260&lt;=parametros!$D$3),"C1",IF(AND(ISNUMBER(parametros!$C$4),ISNUMBER(parametros!$D$4),B2260&gt;=parametros!$C$4,B2260&lt;=parametros!$D$4),"C2",IF(AND(ISNUMBER(parametros!$C$5),ISNUMBER(parametros!$D$5),B2260&gt;=parametros!$C$5,B2260&lt;=parametros!$D$5),"C3",IF(AND(ISNUMBER(parametros!$C$6),ISNUMBER(parametros!$D$6),B2260&gt;=parametros!$C$6,B2260&lt;=parametros!$D$6),"C4","Fora dos ciclos")))))))</f>
        <v/>
      </c>
      <c r="D2260" s="100"/>
      <c r="E2260" s="78" t="str">
        <f>IF(C2260="","",IFERROR(VLOOKUP(C2260,parametros!$A$11:$E$15,5,0),""))</f>
        <v/>
      </c>
      <c r="F2260" s="79" t="str">
        <f t="shared" si="177"/>
        <v/>
      </c>
      <c r="G2260" s="101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8"/>
      <c r="U2260" s="218" t="str">
        <f t="shared" si="181"/>
        <v/>
      </c>
      <c r="V2260" s="216" t="s">
        <v>47</v>
      </c>
      <c r="W2260" s="102" t="s">
        <v>167</v>
      </c>
      <c r="X2260" s="102" t="s">
        <v>168</v>
      </c>
      <c r="Y2260" s="103" t="s">
        <v>169</v>
      </c>
      <c r="Z2260" s="103" t="s">
        <v>170</v>
      </c>
      <c r="AA2260" s="103" t="s">
        <v>47</v>
      </c>
      <c r="AB2260" s="103" t="s">
        <v>171</v>
      </c>
      <c r="AC2260" s="104" t="s">
        <v>172</v>
      </c>
    </row>
    <row r="2261" spans="1:29" ht="25.5" customHeight="1" x14ac:dyDescent="0.35">
      <c r="A2261" s="188"/>
      <c r="B2261" s="190"/>
      <c r="C2261" s="99" t="str">
        <f>IF(B2261="","",IF(NOT(ISNUMBER(B2261)),"DATA_PC invalida",IF(AND(ISNUMBER(parametros!$C$2),ISNUMBER(parametros!$D$2),B2261&gt;=parametros!$C$2,B2261&lt;=parametros!$D$2),"C0",IF(AND(ISNUMBER(parametros!$C$3),ISNUMBER(parametros!$D$3),B2261&gt;=parametros!$C$3,B2261&lt;=parametros!$D$3),"C1",IF(AND(ISNUMBER(parametros!$C$4),ISNUMBER(parametros!$D$4),B2261&gt;=parametros!$C$4,B2261&lt;=parametros!$D$4),"C2",IF(AND(ISNUMBER(parametros!$C$5),ISNUMBER(parametros!$D$5),B2261&gt;=parametros!$C$5,B2261&lt;=parametros!$D$5),"C3",IF(AND(ISNUMBER(parametros!$C$6),ISNUMBER(parametros!$D$6),B2261&gt;=parametros!$C$6,B2261&lt;=parametros!$D$6),"C4","Fora dos ciclos")))))))</f>
        <v/>
      </c>
      <c r="D2261" s="100"/>
      <c r="E2261" s="78" t="str">
        <f>IF(C2261="","",IFERROR(VLOOKUP(C2261,parametros!$A$11:$E$15,5,0),""))</f>
        <v/>
      </c>
      <c r="F2261" s="79" t="str">
        <f t="shared" si="177"/>
        <v/>
      </c>
      <c r="G2261" s="101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8"/>
      <c r="U2261" s="218" t="str">
        <f t="shared" si="181"/>
        <v/>
      </c>
      <c r="V2261" s="216" t="s">
        <v>47</v>
      </c>
      <c r="W2261" s="102" t="s">
        <v>167</v>
      </c>
      <c r="X2261" s="102" t="s">
        <v>168</v>
      </c>
      <c r="Y2261" s="103" t="s">
        <v>169</v>
      </c>
      <c r="Z2261" s="103" t="s">
        <v>170</v>
      </c>
      <c r="AA2261" s="103" t="s">
        <v>47</v>
      </c>
      <c r="AB2261" s="103" t="s">
        <v>171</v>
      </c>
      <c r="AC2261" s="104" t="s">
        <v>172</v>
      </c>
    </row>
    <row r="2262" spans="1:29" ht="25.5" customHeight="1" x14ac:dyDescent="0.35">
      <c r="A2262" s="188"/>
      <c r="B2262" s="190"/>
      <c r="C2262" s="99" t="str">
        <f>IF(B2262="","",IF(NOT(ISNUMBER(B2262)),"DATA_PC invalida",IF(AND(ISNUMBER(parametros!$C$2),ISNUMBER(parametros!$D$2),B2262&gt;=parametros!$C$2,B2262&lt;=parametros!$D$2),"C0",IF(AND(ISNUMBER(parametros!$C$3),ISNUMBER(parametros!$D$3),B2262&gt;=parametros!$C$3,B2262&lt;=parametros!$D$3),"C1",IF(AND(ISNUMBER(parametros!$C$4),ISNUMBER(parametros!$D$4),B2262&gt;=parametros!$C$4,B2262&lt;=parametros!$D$4),"C2",IF(AND(ISNUMBER(parametros!$C$5),ISNUMBER(parametros!$D$5),B2262&gt;=parametros!$C$5,B2262&lt;=parametros!$D$5),"C3",IF(AND(ISNUMBER(parametros!$C$6),ISNUMBER(parametros!$D$6),B2262&gt;=parametros!$C$6,B2262&lt;=parametros!$D$6),"C4","Fora dos ciclos")))))))</f>
        <v/>
      </c>
      <c r="D2262" s="100"/>
      <c r="E2262" s="78" t="str">
        <f>IF(C2262="","",IFERROR(VLOOKUP(C2262,parametros!$A$11:$E$15,5,0),""))</f>
        <v/>
      </c>
      <c r="F2262" s="79" t="str">
        <f t="shared" si="177"/>
        <v/>
      </c>
      <c r="G2262" s="101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8"/>
      <c r="U2262" s="218" t="str">
        <f t="shared" si="181"/>
        <v/>
      </c>
      <c r="V2262" s="216" t="s">
        <v>47</v>
      </c>
      <c r="W2262" s="102" t="s">
        <v>167</v>
      </c>
      <c r="X2262" s="102" t="s">
        <v>168</v>
      </c>
      <c r="Y2262" s="103" t="s">
        <v>169</v>
      </c>
      <c r="Z2262" s="103" t="s">
        <v>170</v>
      </c>
      <c r="AA2262" s="103" t="s">
        <v>47</v>
      </c>
      <c r="AB2262" s="103" t="s">
        <v>171</v>
      </c>
      <c r="AC2262" s="104" t="s">
        <v>172</v>
      </c>
    </row>
    <row r="2263" spans="1:29" ht="25.5" customHeight="1" x14ac:dyDescent="0.35">
      <c r="A2263" s="188"/>
      <c r="B2263" s="190"/>
      <c r="C2263" s="99" t="str">
        <f>IF(B2263="","",IF(NOT(ISNUMBER(B2263)),"DATA_PC invalida",IF(AND(ISNUMBER(parametros!$C$2),ISNUMBER(parametros!$D$2),B2263&gt;=parametros!$C$2,B2263&lt;=parametros!$D$2),"C0",IF(AND(ISNUMBER(parametros!$C$3),ISNUMBER(parametros!$D$3),B2263&gt;=parametros!$C$3,B2263&lt;=parametros!$D$3),"C1",IF(AND(ISNUMBER(parametros!$C$4),ISNUMBER(parametros!$D$4),B2263&gt;=parametros!$C$4,B2263&lt;=parametros!$D$4),"C2",IF(AND(ISNUMBER(parametros!$C$5),ISNUMBER(parametros!$D$5),B2263&gt;=parametros!$C$5,B2263&lt;=parametros!$D$5),"C3",IF(AND(ISNUMBER(parametros!$C$6),ISNUMBER(parametros!$D$6),B2263&gt;=parametros!$C$6,B2263&lt;=parametros!$D$6),"C4","Fora dos ciclos")))))))</f>
        <v/>
      </c>
      <c r="D2263" s="100"/>
      <c r="E2263" s="78" t="str">
        <f>IF(C2263="","",IFERROR(VLOOKUP(C2263,parametros!$A$11:$E$15,5,0),""))</f>
        <v/>
      </c>
      <c r="F2263" s="79" t="str">
        <f t="shared" si="177"/>
        <v/>
      </c>
      <c r="G2263" s="101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8"/>
      <c r="U2263" s="218" t="str">
        <f t="shared" si="181"/>
        <v/>
      </c>
      <c r="V2263" s="216" t="s">
        <v>47</v>
      </c>
      <c r="W2263" s="102" t="s">
        <v>167</v>
      </c>
      <c r="X2263" s="102" t="s">
        <v>168</v>
      </c>
      <c r="Y2263" s="103" t="s">
        <v>169</v>
      </c>
      <c r="Z2263" s="103" t="s">
        <v>170</v>
      </c>
      <c r="AA2263" s="103" t="s">
        <v>47</v>
      </c>
      <c r="AB2263" s="103" t="s">
        <v>171</v>
      </c>
      <c r="AC2263" s="104" t="s">
        <v>172</v>
      </c>
    </row>
    <row r="2264" spans="1:29" ht="25.5" customHeight="1" x14ac:dyDescent="0.35">
      <c r="A2264" s="188"/>
      <c r="B2264" s="190"/>
      <c r="C2264" s="99" t="str">
        <f>IF(B2264="","",IF(NOT(ISNUMBER(B2264)),"DATA_PC invalida",IF(AND(ISNUMBER(parametros!$C$2),ISNUMBER(parametros!$D$2),B2264&gt;=parametros!$C$2,B2264&lt;=parametros!$D$2),"C0",IF(AND(ISNUMBER(parametros!$C$3),ISNUMBER(parametros!$D$3),B2264&gt;=parametros!$C$3,B2264&lt;=parametros!$D$3),"C1",IF(AND(ISNUMBER(parametros!$C$4),ISNUMBER(parametros!$D$4),B2264&gt;=parametros!$C$4,B2264&lt;=parametros!$D$4),"C2",IF(AND(ISNUMBER(parametros!$C$5),ISNUMBER(parametros!$D$5),B2264&gt;=parametros!$C$5,B2264&lt;=parametros!$D$5),"C3",IF(AND(ISNUMBER(parametros!$C$6),ISNUMBER(parametros!$D$6),B2264&gt;=parametros!$C$6,B2264&lt;=parametros!$D$6),"C4","Fora dos ciclos")))))))</f>
        <v/>
      </c>
      <c r="D2264" s="100"/>
      <c r="E2264" s="78" t="str">
        <f>IF(C2264="","",IFERROR(VLOOKUP(C2264,parametros!$A$11:$E$15,5,0),""))</f>
        <v/>
      </c>
      <c r="F2264" s="79" t="str">
        <f t="shared" si="177"/>
        <v/>
      </c>
      <c r="G2264" s="101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8"/>
      <c r="U2264" s="218" t="str">
        <f t="shared" si="181"/>
        <v/>
      </c>
      <c r="V2264" s="216" t="s">
        <v>47</v>
      </c>
      <c r="W2264" s="102" t="s">
        <v>167</v>
      </c>
      <c r="X2264" s="102" t="s">
        <v>168</v>
      </c>
      <c r="Y2264" s="103" t="s">
        <v>169</v>
      </c>
      <c r="Z2264" s="103" t="s">
        <v>170</v>
      </c>
      <c r="AA2264" s="103" t="s">
        <v>47</v>
      </c>
      <c r="AB2264" s="103" t="s">
        <v>171</v>
      </c>
      <c r="AC2264" s="104" t="s">
        <v>172</v>
      </c>
    </row>
    <row r="2265" spans="1:29" ht="25.5" customHeight="1" x14ac:dyDescent="0.35">
      <c r="A2265" s="188"/>
      <c r="B2265" s="190"/>
      <c r="C2265" s="99" t="str">
        <f>IF(B2265="","",IF(NOT(ISNUMBER(B2265)),"DATA_PC invalida",IF(AND(ISNUMBER(parametros!$C$2),ISNUMBER(parametros!$D$2),B2265&gt;=parametros!$C$2,B2265&lt;=parametros!$D$2),"C0",IF(AND(ISNUMBER(parametros!$C$3),ISNUMBER(parametros!$D$3),B2265&gt;=parametros!$C$3,B2265&lt;=parametros!$D$3),"C1",IF(AND(ISNUMBER(parametros!$C$4),ISNUMBER(parametros!$D$4),B2265&gt;=parametros!$C$4,B2265&lt;=parametros!$D$4),"C2",IF(AND(ISNUMBER(parametros!$C$5),ISNUMBER(parametros!$D$5),B2265&gt;=parametros!$C$5,B2265&lt;=parametros!$D$5),"C3",IF(AND(ISNUMBER(parametros!$C$6),ISNUMBER(parametros!$D$6),B2265&gt;=parametros!$C$6,B2265&lt;=parametros!$D$6),"C4","Fora dos ciclos")))))))</f>
        <v/>
      </c>
      <c r="D2265" s="100"/>
      <c r="E2265" s="78" t="str">
        <f>IF(C2265="","",IFERROR(VLOOKUP(C2265,parametros!$A$11:$E$15,5,0),""))</f>
        <v/>
      </c>
      <c r="F2265" s="79" t="str">
        <f t="shared" si="177"/>
        <v/>
      </c>
      <c r="G2265" s="101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8"/>
      <c r="U2265" s="218" t="str">
        <f t="shared" si="181"/>
        <v/>
      </c>
      <c r="V2265" s="216" t="s">
        <v>47</v>
      </c>
      <c r="W2265" s="102" t="s">
        <v>167</v>
      </c>
      <c r="X2265" s="102" t="s">
        <v>168</v>
      </c>
      <c r="Y2265" s="103" t="s">
        <v>169</v>
      </c>
      <c r="Z2265" s="103" t="s">
        <v>170</v>
      </c>
      <c r="AA2265" s="103" t="s">
        <v>47</v>
      </c>
      <c r="AB2265" s="103" t="s">
        <v>171</v>
      </c>
      <c r="AC2265" s="104" t="s">
        <v>172</v>
      </c>
    </row>
    <row r="2266" spans="1:29" ht="25.5" customHeight="1" x14ac:dyDescent="0.35">
      <c r="A2266" s="188"/>
      <c r="B2266" s="190"/>
      <c r="C2266" s="99" t="str">
        <f>IF(B2266="","",IF(NOT(ISNUMBER(B2266)),"DATA_PC invalida",IF(AND(ISNUMBER(parametros!$C$2),ISNUMBER(parametros!$D$2),B2266&gt;=parametros!$C$2,B2266&lt;=parametros!$D$2),"C0",IF(AND(ISNUMBER(parametros!$C$3),ISNUMBER(parametros!$D$3),B2266&gt;=parametros!$C$3,B2266&lt;=parametros!$D$3),"C1",IF(AND(ISNUMBER(parametros!$C$4),ISNUMBER(parametros!$D$4),B2266&gt;=parametros!$C$4,B2266&lt;=parametros!$D$4),"C2",IF(AND(ISNUMBER(parametros!$C$5),ISNUMBER(parametros!$D$5),B2266&gt;=parametros!$C$5,B2266&lt;=parametros!$D$5),"C3",IF(AND(ISNUMBER(parametros!$C$6),ISNUMBER(parametros!$D$6),B2266&gt;=parametros!$C$6,B2266&lt;=parametros!$D$6),"C4","Fora dos ciclos")))))))</f>
        <v/>
      </c>
      <c r="D2266" s="100"/>
      <c r="E2266" s="78" t="str">
        <f>IF(C2266="","",IFERROR(VLOOKUP(C2266,parametros!$A$11:$E$15,5,0),""))</f>
        <v/>
      </c>
      <c r="F2266" s="79" t="str">
        <f t="shared" si="177"/>
        <v/>
      </c>
      <c r="G2266" s="101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8"/>
      <c r="U2266" s="218" t="str">
        <f t="shared" si="181"/>
        <v/>
      </c>
      <c r="V2266" s="216" t="s">
        <v>47</v>
      </c>
      <c r="W2266" s="102" t="s">
        <v>167</v>
      </c>
      <c r="X2266" s="102" t="s">
        <v>168</v>
      </c>
      <c r="Y2266" s="103" t="s">
        <v>169</v>
      </c>
      <c r="Z2266" s="103" t="s">
        <v>170</v>
      </c>
      <c r="AA2266" s="103" t="s">
        <v>47</v>
      </c>
      <c r="AB2266" s="103" t="s">
        <v>171</v>
      </c>
      <c r="AC2266" s="104" t="s">
        <v>172</v>
      </c>
    </row>
    <row r="2267" spans="1:29" ht="25.5" customHeight="1" x14ac:dyDescent="0.35">
      <c r="A2267" s="188"/>
      <c r="B2267" s="190"/>
      <c r="C2267" s="99" t="str">
        <f>IF(B2267="","",IF(NOT(ISNUMBER(B2267)),"DATA_PC invalida",IF(AND(ISNUMBER(parametros!$C$2),ISNUMBER(parametros!$D$2),B2267&gt;=parametros!$C$2,B2267&lt;=parametros!$D$2),"C0",IF(AND(ISNUMBER(parametros!$C$3),ISNUMBER(parametros!$D$3),B2267&gt;=parametros!$C$3,B2267&lt;=parametros!$D$3),"C1",IF(AND(ISNUMBER(parametros!$C$4),ISNUMBER(parametros!$D$4),B2267&gt;=parametros!$C$4,B2267&lt;=parametros!$D$4),"C2",IF(AND(ISNUMBER(parametros!$C$5),ISNUMBER(parametros!$D$5),B2267&gt;=parametros!$C$5,B2267&lt;=parametros!$D$5),"C3",IF(AND(ISNUMBER(parametros!$C$6),ISNUMBER(parametros!$D$6),B2267&gt;=parametros!$C$6,B2267&lt;=parametros!$D$6),"C4","Fora dos ciclos")))))))</f>
        <v/>
      </c>
      <c r="D2267" s="100"/>
      <c r="E2267" s="78" t="str">
        <f>IF(C2267="","",IFERROR(VLOOKUP(C2267,parametros!$A$11:$E$15,5,0),""))</f>
        <v/>
      </c>
      <c r="F2267" s="79" t="str">
        <f t="shared" si="177"/>
        <v/>
      </c>
      <c r="G2267" s="101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8"/>
      <c r="U2267" s="218" t="str">
        <f t="shared" si="181"/>
        <v/>
      </c>
      <c r="V2267" s="216" t="s">
        <v>47</v>
      </c>
      <c r="W2267" s="102" t="s">
        <v>167</v>
      </c>
      <c r="X2267" s="102" t="s">
        <v>168</v>
      </c>
      <c r="Y2267" s="103" t="s">
        <v>169</v>
      </c>
      <c r="Z2267" s="103" t="s">
        <v>170</v>
      </c>
      <c r="AA2267" s="103" t="s">
        <v>47</v>
      </c>
      <c r="AB2267" s="103" t="s">
        <v>171</v>
      </c>
      <c r="AC2267" s="104" t="s">
        <v>172</v>
      </c>
    </row>
    <row r="2268" spans="1:29" ht="25.5" customHeight="1" x14ac:dyDescent="0.35">
      <c r="A2268" s="188"/>
      <c r="B2268" s="190"/>
      <c r="C2268" s="99" t="str">
        <f>IF(B2268="","",IF(NOT(ISNUMBER(B2268)),"DATA_PC invalida",IF(AND(ISNUMBER(parametros!$C$2),ISNUMBER(parametros!$D$2),B2268&gt;=parametros!$C$2,B2268&lt;=parametros!$D$2),"C0",IF(AND(ISNUMBER(parametros!$C$3),ISNUMBER(parametros!$D$3),B2268&gt;=parametros!$C$3,B2268&lt;=parametros!$D$3),"C1",IF(AND(ISNUMBER(parametros!$C$4),ISNUMBER(parametros!$D$4),B2268&gt;=parametros!$C$4,B2268&lt;=parametros!$D$4),"C2",IF(AND(ISNUMBER(parametros!$C$5),ISNUMBER(parametros!$D$5),B2268&gt;=parametros!$C$5,B2268&lt;=parametros!$D$5),"C3",IF(AND(ISNUMBER(parametros!$C$6),ISNUMBER(parametros!$D$6),B2268&gt;=parametros!$C$6,B2268&lt;=parametros!$D$6),"C4","Fora dos ciclos")))))))</f>
        <v/>
      </c>
      <c r="D2268" s="100"/>
      <c r="E2268" s="78" t="str">
        <f>IF(C2268="","",IFERROR(VLOOKUP(C2268,parametros!$A$11:$E$15,5,0),""))</f>
        <v/>
      </c>
      <c r="F2268" s="79" t="str">
        <f t="shared" si="177"/>
        <v/>
      </c>
      <c r="G2268" s="101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8"/>
      <c r="U2268" s="218" t="str">
        <f t="shared" si="181"/>
        <v/>
      </c>
      <c r="V2268" s="216" t="s">
        <v>47</v>
      </c>
      <c r="W2268" s="102" t="s">
        <v>167</v>
      </c>
      <c r="X2268" s="102" t="s">
        <v>168</v>
      </c>
      <c r="Y2268" s="103" t="s">
        <v>169</v>
      </c>
      <c r="Z2268" s="103" t="s">
        <v>170</v>
      </c>
      <c r="AA2268" s="103" t="s">
        <v>47</v>
      </c>
      <c r="AB2268" s="103" t="s">
        <v>171</v>
      </c>
      <c r="AC2268" s="104" t="s">
        <v>172</v>
      </c>
    </row>
    <row r="2269" spans="1:29" ht="25.5" customHeight="1" x14ac:dyDescent="0.35">
      <c r="A2269" s="188"/>
      <c r="B2269" s="190"/>
      <c r="C2269" s="99" t="str">
        <f>IF(B2269="","",IF(NOT(ISNUMBER(B2269)),"DATA_PC invalida",IF(AND(ISNUMBER(parametros!$C$2),ISNUMBER(parametros!$D$2),B2269&gt;=parametros!$C$2,B2269&lt;=parametros!$D$2),"C0",IF(AND(ISNUMBER(parametros!$C$3),ISNUMBER(parametros!$D$3),B2269&gt;=parametros!$C$3,B2269&lt;=parametros!$D$3),"C1",IF(AND(ISNUMBER(parametros!$C$4),ISNUMBER(parametros!$D$4),B2269&gt;=parametros!$C$4,B2269&lt;=parametros!$D$4),"C2",IF(AND(ISNUMBER(parametros!$C$5),ISNUMBER(parametros!$D$5),B2269&gt;=parametros!$C$5,B2269&lt;=parametros!$D$5),"C3",IF(AND(ISNUMBER(parametros!$C$6),ISNUMBER(parametros!$D$6),B2269&gt;=parametros!$C$6,B2269&lt;=parametros!$D$6),"C4","Fora dos ciclos")))))))</f>
        <v/>
      </c>
      <c r="D2269" s="100"/>
      <c r="E2269" s="78" t="str">
        <f>IF(C2269="","",IFERROR(VLOOKUP(C2269,parametros!$A$11:$E$15,5,0),""))</f>
        <v/>
      </c>
      <c r="F2269" s="79" t="str">
        <f t="shared" si="177"/>
        <v/>
      </c>
      <c r="G2269" s="101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8"/>
      <c r="U2269" s="218" t="str">
        <f t="shared" si="181"/>
        <v/>
      </c>
      <c r="V2269" s="216" t="s">
        <v>47</v>
      </c>
      <c r="W2269" s="102" t="s">
        <v>167</v>
      </c>
      <c r="X2269" s="102" t="s">
        <v>168</v>
      </c>
      <c r="Y2269" s="103" t="s">
        <v>169</v>
      </c>
      <c r="Z2269" s="103" t="s">
        <v>170</v>
      </c>
      <c r="AA2269" s="103" t="s">
        <v>47</v>
      </c>
      <c r="AB2269" s="103" t="s">
        <v>171</v>
      </c>
      <c r="AC2269" s="104" t="s">
        <v>172</v>
      </c>
    </row>
    <row r="2270" spans="1:29" ht="25.5" customHeight="1" x14ac:dyDescent="0.35">
      <c r="A2270" s="188"/>
      <c r="B2270" s="190"/>
      <c r="C2270" s="99" t="str">
        <f>IF(B2270="","",IF(NOT(ISNUMBER(B2270)),"DATA_PC invalida",IF(AND(ISNUMBER(parametros!$C$2),ISNUMBER(parametros!$D$2),B2270&gt;=parametros!$C$2,B2270&lt;=parametros!$D$2),"C0",IF(AND(ISNUMBER(parametros!$C$3),ISNUMBER(parametros!$D$3),B2270&gt;=parametros!$C$3,B2270&lt;=parametros!$D$3),"C1",IF(AND(ISNUMBER(parametros!$C$4),ISNUMBER(parametros!$D$4),B2270&gt;=parametros!$C$4,B2270&lt;=parametros!$D$4),"C2",IF(AND(ISNUMBER(parametros!$C$5),ISNUMBER(parametros!$D$5),B2270&gt;=parametros!$C$5,B2270&lt;=parametros!$D$5),"C3",IF(AND(ISNUMBER(parametros!$C$6),ISNUMBER(parametros!$D$6),B2270&gt;=parametros!$C$6,B2270&lt;=parametros!$D$6),"C4","Fora dos ciclos")))))))</f>
        <v/>
      </c>
      <c r="D2270" s="100"/>
      <c r="E2270" s="78" t="str">
        <f>IF(C2270="","",IFERROR(VLOOKUP(C2270,parametros!$A$11:$E$15,5,0),""))</f>
        <v/>
      </c>
      <c r="F2270" s="79" t="str">
        <f t="shared" si="177"/>
        <v/>
      </c>
      <c r="G2270" s="101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8"/>
      <c r="U2270" s="218" t="str">
        <f t="shared" si="181"/>
        <v/>
      </c>
      <c r="V2270" s="216" t="s">
        <v>47</v>
      </c>
      <c r="W2270" s="102" t="s">
        <v>167</v>
      </c>
      <c r="X2270" s="102" t="s">
        <v>168</v>
      </c>
      <c r="Y2270" s="103" t="s">
        <v>169</v>
      </c>
      <c r="Z2270" s="103" t="s">
        <v>170</v>
      </c>
      <c r="AA2270" s="103" t="s">
        <v>47</v>
      </c>
      <c r="AB2270" s="103" t="s">
        <v>171</v>
      </c>
      <c r="AC2270" s="104" t="s">
        <v>172</v>
      </c>
    </row>
    <row r="2271" spans="1:29" ht="25.5" customHeight="1" x14ac:dyDescent="0.35">
      <c r="A2271" s="188"/>
      <c r="B2271" s="190"/>
      <c r="C2271" s="99" t="str">
        <f>IF(B2271="","",IF(NOT(ISNUMBER(B2271)),"DATA_PC invalida",IF(AND(ISNUMBER(parametros!$C$2),ISNUMBER(parametros!$D$2),B2271&gt;=parametros!$C$2,B2271&lt;=parametros!$D$2),"C0",IF(AND(ISNUMBER(parametros!$C$3),ISNUMBER(parametros!$D$3),B2271&gt;=parametros!$C$3,B2271&lt;=parametros!$D$3),"C1",IF(AND(ISNUMBER(parametros!$C$4),ISNUMBER(parametros!$D$4),B2271&gt;=parametros!$C$4,B2271&lt;=parametros!$D$4),"C2",IF(AND(ISNUMBER(parametros!$C$5),ISNUMBER(parametros!$D$5),B2271&gt;=parametros!$C$5,B2271&lt;=parametros!$D$5),"C3",IF(AND(ISNUMBER(parametros!$C$6),ISNUMBER(parametros!$D$6),B2271&gt;=parametros!$C$6,B2271&lt;=parametros!$D$6),"C4","Fora dos ciclos")))))))</f>
        <v/>
      </c>
      <c r="D2271" s="100"/>
      <c r="E2271" s="78" t="str">
        <f>IF(C2271="","",IFERROR(VLOOKUP(C2271,parametros!$A$11:$E$15,5,0),""))</f>
        <v/>
      </c>
      <c r="F2271" s="79" t="str">
        <f t="shared" si="177"/>
        <v/>
      </c>
      <c r="G2271" s="101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8"/>
      <c r="U2271" s="218" t="str">
        <f t="shared" si="181"/>
        <v/>
      </c>
      <c r="V2271" s="216" t="s">
        <v>47</v>
      </c>
      <c r="W2271" s="102" t="s">
        <v>167</v>
      </c>
      <c r="X2271" s="102" t="s">
        <v>168</v>
      </c>
      <c r="Y2271" s="103" t="s">
        <v>169</v>
      </c>
      <c r="Z2271" s="103" t="s">
        <v>170</v>
      </c>
      <c r="AA2271" s="103" t="s">
        <v>47</v>
      </c>
      <c r="AB2271" s="103" t="s">
        <v>171</v>
      </c>
      <c r="AC2271" s="104" t="s">
        <v>172</v>
      </c>
    </row>
    <row r="2272" spans="1:29" ht="25.5" customHeight="1" x14ac:dyDescent="0.35">
      <c r="A2272" s="188"/>
      <c r="B2272" s="190"/>
      <c r="C2272" s="99" t="str">
        <f>IF(B2272="","",IF(NOT(ISNUMBER(B2272)),"DATA_PC invalida",IF(AND(ISNUMBER(parametros!$C$2),ISNUMBER(parametros!$D$2),B2272&gt;=parametros!$C$2,B2272&lt;=parametros!$D$2),"C0",IF(AND(ISNUMBER(parametros!$C$3),ISNUMBER(parametros!$D$3),B2272&gt;=parametros!$C$3,B2272&lt;=parametros!$D$3),"C1",IF(AND(ISNUMBER(parametros!$C$4),ISNUMBER(parametros!$D$4),B2272&gt;=parametros!$C$4,B2272&lt;=parametros!$D$4),"C2",IF(AND(ISNUMBER(parametros!$C$5),ISNUMBER(parametros!$D$5),B2272&gt;=parametros!$C$5,B2272&lt;=parametros!$D$5),"C3",IF(AND(ISNUMBER(parametros!$C$6),ISNUMBER(parametros!$D$6),B2272&gt;=parametros!$C$6,B2272&lt;=parametros!$D$6),"C4","Fora dos ciclos")))))))</f>
        <v/>
      </c>
      <c r="D2272" s="100"/>
      <c r="E2272" s="78" t="str">
        <f>IF(C2272="","",IFERROR(VLOOKUP(C2272,parametros!$A$11:$E$15,5,0),""))</f>
        <v/>
      </c>
      <c r="F2272" s="79" t="str">
        <f t="shared" si="177"/>
        <v/>
      </c>
      <c r="G2272" s="101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8"/>
      <c r="U2272" s="218" t="str">
        <f t="shared" si="181"/>
        <v/>
      </c>
      <c r="V2272" s="216" t="s">
        <v>47</v>
      </c>
      <c r="W2272" s="102" t="s">
        <v>167</v>
      </c>
      <c r="X2272" s="102" t="s">
        <v>168</v>
      </c>
      <c r="Y2272" s="103" t="s">
        <v>169</v>
      </c>
      <c r="Z2272" s="103" t="s">
        <v>170</v>
      </c>
      <c r="AA2272" s="103" t="s">
        <v>47</v>
      </c>
      <c r="AB2272" s="103" t="s">
        <v>171</v>
      </c>
      <c r="AC2272" s="104" t="s">
        <v>172</v>
      </c>
    </row>
    <row r="2273" spans="1:29" ht="25.5" customHeight="1" x14ac:dyDescent="0.35">
      <c r="A2273" s="188"/>
      <c r="B2273" s="190"/>
      <c r="C2273" s="99" t="str">
        <f>IF(B2273="","",IF(NOT(ISNUMBER(B2273)),"DATA_PC invalida",IF(AND(ISNUMBER(parametros!$C$2),ISNUMBER(parametros!$D$2),B2273&gt;=parametros!$C$2,B2273&lt;=parametros!$D$2),"C0",IF(AND(ISNUMBER(parametros!$C$3),ISNUMBER(parametros!$D$3),B2273&gt;=parametros!$C$3,B2273&lt;=parametros!$D$3),"C1",IF(AND(ISNUMBER(parametros!$C$4),ISNUMBER(parametros!$D$4),B2273&gt;=parametros!$C$4,B2273&lt;=parametros!$D$4),"C2",IF(AND(ISNUMBER(parametros!$C$5),ISNUMBER(parametros!$D$5),B2273&gt;=parametros!$C$5,B2273&lt;=parametros!$D$5),"C3",IF(AND(ISNUMBER(parametros!$C$6),ISNUMBER(parametros!$D$6),B2273&gt;=parametros!$C$6,B2273&lt;=parametros!$D$6),"C4","Fora dos ciclos")))))))</f>
        <v/>
      </c>
      <c r="D2273" s="100"/>
      <c r="E2273" s="78" t="str">
        <f>IF(C2273="","",IFERROR(VLOOKUP(C2273,parametros!$A$11:$E$15,5,0),""))</f>
        <v/>
      </c>
      <c r="F2273" s="79" t="str">
        <f t="shared" si="177"/>
        <v/>
      </c>
      <c r="G2273" s="101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8"/>
      <c r="U2273" s="218" t="str">
        <f t="shared" si="181"/>
        <v/>
      </c>
      <c r="V2273" s="216" t="s">
        <v>47</v>
      </c>
      <c r="W2273" s="102" t="s">
        <v>167</v>
      </c>
      <c r="X2273" s="102" t="s">
        <v>168</v>
      </c>
      <c r="Y2273" s="103" t="s">
        <v>169</v>
      </c>
      <c r="Z2273" s="103" t="s">
        <v>170</v>
      </c>
      <c r="AA2273" s="103" t="s">
        <v>47</v>
      </c>
      <c r="AB2273" s="103" t="s">
        <v>171</v>
      </c>
      <c r="AC2273" s="104" t="s">
        <v>172</v>
      </c>
    </row>
    <row r="2274" spans="1:29" ht="25.5" customHeight="1" x14ac:dyDescent="0.35">
      <c r="A2274" s="188"/>
      <c r="B2274" s="190"/>
      <c r="C2274" s="99" t="str">
        <f>IF(B2274="","",IF(NOT(ISNUMBER(B2274)),"DATA_PC invalida",IF(AND(ISNUMBER(parametros!$C$2),ISNUMBER(parametros!$D$2),B2274&gt;=parametros!$C$2,B2274&lt;=parametros!$D$2),"C0",IF(AND(ISNUMBER(parametros!$C$3),ISNUMBER(parametros!$D$3),B2274&gt;=parametros!$C$3,B2274&lt;=parametros!$D$3),"C1",IF(AND(ISNUMBER(parametros!$C$4),ISNUMBER(parametros!$D$4),B2274&gt;=parametros!$C$4,B2274&lt;=parametros!$D$4),"C2",IF(AND(ISNUMBER(parametros!$C$5),ISNUMBER(parametros!$D$5),B2274&gt;=parametros!$C$5,B2274&lt;=parametros!$D$5),"C3",IF(AND(ISNUMBER(parametros!$C$6),ISNUMBER(parametros!$D$6),B2274&gt;=parametros!$C$6,B2274&lt;=parametros!$D$6),"C4","Fora dos ciclos")))))))</f>
        <v/>
      </c>
      <c r="D2274" s="100"/>
      <c r="E2274" s="78" t="str">
        <f>IF(C2274="","",IFERROR(VLOOKUP(C2274,parametros!$A$11:$E$15,5,0),""))</f>
        <v/>
      </c>
      <c r="F2274" s="79" t="str">
        <f t="shared" si="177"/>
        <v/>
      </c>
      <c r="G2274" s="101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8"/>
      <c r="U2274" s="218" t="str">
        <f t="shared" si="181"/>
        <v/>
      </c>
      <c r="V2274" s="216" t="s">
        <v>47</v>
      </c>
      <c r="W2274" s="102" t="s">
        <v>167</v>
      </c>
      <c r="X2274" s="102" t="s">
        <v>168</v>
      </c>
      <c r="Y2274" s="103" t="s">
        <v>169</v>
      </c>
      <c r="Z2274" s="103" t="s">
        <v>170</v>
      </c>
      <c r="AA2274" s="103" t="s">
        <v>47</v>
      </c>
      <c r="AB2274" s="103" t="s">
        <v>171</v>
      </c>
      <c r="AC2274" s="104" t="s">
        <v>172</v>
      </c>
    </row>
    <row r="2275" spans="1:29" ht="25.5" customHeight="1" x14ac:dyDescent="0.35">
      <c r="A2275" s="188"/>
      <c r="B2275" s="190"/>
      <c r="C2275" s="99" t="str">
        <f>IF(B2275="","",IF(NOT(ISNUMBER(B2275)),"DATA_PC invalida",IF(AND(ISNUMBER(parametros!$C$2),ISNUMBER(parametros!$D$2),B2275&gt;=parametros!$C$2,B2275&lt;=parametros!$D$2),"C0",IF(AND(ISNUMBER(parametros!$C$3),ISNUMBER(parametros!$D$3),B2275&gt;=parametros!$C$3,B2275&lt;=parametros!$D$3),"C1",IF(AND(ISNUMBER(parametros!$C$4),ISNUMBER(parametros!$D$4),B2275&gt;=parametros!$C$4,B2275&lt;=parametros!$D$4),"C2",IF(AND(ISNUMBER(parametros!$C$5),ISNUMBER(parametros!$D$5),B2275&gt;=parametros!$C$5,B2275&lt;=parametros!$D$5),"C3",IF(AND(ISNUMBER(parametros!$C$6),ISNUMBER(parametros!$D$6),B2275&gt;=parametros!$C$6,B2275&lt;=parametros!$D$6),"C4","Fora dos ciclos")))))))</f>
        <v/>
      </c>
      <c r="D2275" s="100"/>
      <c r="E2275" s="78" t="str">
        <f>IF(C2275="","",IFERROR(VLOOKUP(C2275,parametros!$A$11:$E$15,5,0),""))</f>
        <v/>
      </c>
      <c r="F2275" s="79" t="str">
        <f t="shared" si="177"/>
        <v/>
      </c>
      <c r="G2275" s="101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8"/>
      <c r="U2275" s="218" t="str">
        <f t="shared" si="181"/>
        <v/>
      </c>
      <c r="V2275" s="216" t="s">
        <v>47</v>
      </c>
      <c r="W2275" s="102" t="s">
        <v>167</v>
      </c>
      <c r="X2275" s="102" t="s">
        <v>168</v>
      </c>
      <c r="Y2275" s="103" t="s">
        <v>169</v>
      </c>
      <c r="Z2275" s="103" t="s">
        <v>170</v>
      </c>
      <c r="AA2275" s="103" t="s">
        <v>47</v>
      </c>
      <c r="AB2275" s="103" t="s">
        <v>171</v>
      </c>
      <c r="AC2275" s="104" t="s">
        <v>172</v>
      </c>
    </row>
    <row r="2276" spans="1:29" ht="25.5" customHeight="1" x14ac:dyDescent="0.35">
      <c r="A2276" s="188"/>
      <c r="B2276" s="190"/>
      <c r="C2276" s="99" t="str">
        <f>IF(B2276="","",IF(NOT(ISNUMBER(B2276)),"DATA_PC invalida",IF(AND(ISNUMBER(parametros!$C$2),ISNUMBER(parametros!$D$2),B2276&gt;=parametros!$C$2,B2276&lt;=parametros!$D$2),"C0",IF(AND(ISNUMBER(parametros!$C$3),ISNUMBER(parametros!$D$3),B2276&gt;=parametros!$C$3,B2276&lt;=parametros!$D$3),"C1",IF(AND(ISNUMBER(parametros!$C$4),ISNUMBER(parametros!$D$4),B2276&gt;=parametros!$C$4,B2276&lt;=parametros!$D$4),"C2",IF(AND(ISNUMBER(parametros!$C$5),ISNUMBER(parametros!$D$5),B2276&gt;=parametros!$C$5,B2276&lt;=parametros!$D$5),"C3",IF(AND(ISNUMBER(parametros!$C$6),ISNUMBER(parametros!$D$6),B2276&gt;=parametros!$C$6,B2276&lt;=parametros!$D$6),"C4","Fora dos ciclos")))))))</f>
        <v/>
      </c>
      <c r="D2276" s="100"/>
      <c r="E2276" s="78" t="str">
        <f>IF(C2276="","",IFERROR(VLOOKUP(C2276,parametros!$A$11:$E$15,5,0),""))</f>
        <v/>
      </c>
      <c r="F2276" s="79" t="str">
        <f t="shared" si="177"/>
        <v/>
      </c>
      <c r="G2276" s="101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8"/>
      <c r="U2276" s="218" t="str">
        <f t="shared" si="181"/>
        <v/>
      </c>
      <c r="V2276" s="216" t="s">
        <v>47</v>
      </c>
      <c r="W2276" s="102" t="s">
        <v>167</v>
      </c>
      <c r="X2276" s="102" t="s">
        <v>168</v>
      </c>
      <c r="Y2276" s="103" t="s">
        <v>169</v>
      </c>
      <c r="Z2276" s="103" t="s">
        <v>170</v>
      </c>
      <c r="AA2276" s="103" t="s">
        <v>47</v>
      </c>
      <c r="AB2276" s="103" t="s">
        <v>171</v>
      </c>
      <c r="AC2276" s="104" t="s">
        <v>172</v>
      </c>
    </row>
    <row r="2277" spans="1:29" ht="25.5" customHeight="1" x14ac:dyDescent="0.35">
      <c r="A2277" s="188"/>
      <c r="B2277" s="190"/>
      <c r="C2277" s="99" t="str">
        <f>IF(B2277="","",IF(NOT(ISNUMBER(B2277)),"DATA_PC invalida",IF(AND(ISNUMBER(parametros!$C$2),ISNUMBER(parametros!$D$2),B2277&gt;=parametros!$C$2,B2277&lt;=parametros!$D$2),"C0",IF(AND(ISNUMBER(parametros!$C$3),ISNUMBER(parametros!$D$3),B2277&gt;=parametros!$C$3,B2277&lt;=parametros!$D$3),"C1",IF(AND(ISNUMBER(parametros!$C$4),ISNUMBER(parametros!$D$4),B2277&gt;=parametros!$C$4,B2277&lt;=parametros!$D$4),"C2",IF(AND(ISNUMBER(parametros!$C$5),ISNUMBER(parametros!$D$5),B2277&gt;=parametros!$C$5,B2277&lt;=parametros!$D$5),"C3",IF(AND(ISNUMBER(parametros!$C$6),ISNUMBER(parametros!$D$6),B2277&gt;=parametros!$C$6,B2277&lt;=parametros!$D$6),"C4","Fora dos ciclos")))))))</f>
        <v/>
      </c>
      <c r="D2277" s="100"/>
      <c r="E2277" s="78" t="str">
        <f>IF(C2277="","",IFERROR(VLOOKUP(C2277,parametros!$A$11:$E$15,5,0),""))</f>
        <v/>
      </c>
      <c r="F2277" s="79" t="str">
        <f t="shared" si="177"/>
        <v/>
      </c>
      <c r="G2277" s="101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8"/>
      <c r="U2277" s="218" t="str">
        <f t="shared" si="181"/>
        <v/>
      </c>
      <c r="V2277" s="216" t="s">
        <v>47</v>
      </c>
      <c r="W2277" s="102" t="s">
        <v>167</v>
      </c>
      <c r="X2277" s="102" t="s">
        <v>168</v>
      </c>
      <c r="Y2277" s="103" t="s">
        <v>169</v>
      </c>
      <c r="Z2277" s="103" t="s">
        <v>170</v>
      </c>
      <c r="AA2277" s="103" t="s">
        <v>47</v>
      </c>
      <c r="AB2277" s="103" t="s">
        <v>171</v>
      </c>
      <c r="AC2277" s="104" t="s">
        <v>172</v>
      </c>
    </row>
    <row r="2278" spans="1:29" ht="25.5" customHeight="1" x14ac:dyDescent="0.35">
      <c r="A2278" s="188"/>
      <c r="B2278" s="190"/>
      <c r="C2278" s="99" t="str">
        <f>IF(B2278="","",IF(NOT(ISNUMBER(B2278)),"DATA_PC invalida",IF(AND(ISNUMBER(parametros!$C$2),ISNUMBER(parametros!$D$2),B2278&gt;=parametros!$C$2,B2278&lt;=parametros!$D$2),"C0",IF(AND(ISNUMBER(parametros!$C$3),ISNUMBER(parametros!$D$3),B2278&gt;=parametros!$C$3,B2278&lt;=parametros!$D$3),"C1",IF(AND(ISNUMBER(parametros!$C$4),ISNUMBER(parametros!$D$4),B2278&gt;=parametros!$C$4,B2278&lt;=parametros!$D$4),"C2",IF(AND(ISNUMBER(parametros!$C$5),ISNUMBER(parametros!$D$5),B2278&gt;=parametros!$C$5,B2278&lt;=parametros!$D$5),"C3",IF(AND(ISNUMBER(parametros!$C$6),ISNUMBER(parametros!$D$6),B2278&gt;=parametros!$C$6,B2278&lt;=parametros!$D$6),"C4","Fora dos ciclos")))))))</f>
        <v/>
      </c>
      <c r="D2278" s="100"/>
      <c r="E2278" s="78" t="str">
        <f>IF(C2278="","",IFERROR(VLOOKUP(C2278,parametros!$A$11:$E$15,5,0),""))</f>
        <v/>
      </c>
      <c r="F2278" s="79" t="str">
        <f t="shared" si="177"/>
        <v/>
      </c>
      <c r="G2278" s="101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8"/>
      <c r="U2278" s="218" t="str">
        <f t="shared" si="181"/>
        <v/>
      </c>
      <c r="V2278" s="216" t="s">
        <v>47</v>
      </c>
      <c r="W2278" s="102" t="s">
        <v>167</v>
      </c>
      <c r="X2278" s="102" t="s">
        <v>168</v>
      </c>
      <c r="Y2278" s="103" t="s">
        <v>169</v>
      </c>
      <c r="Z2278" s="103" t="s">
        <v>170</v>
      </c>
      <c r="AA2278" s="103" t="s">
        <v>47</v>
      </c>
      <c r="AB2278" s="103" t="s">
        <v>171</v>
      </c>
      <c r="AC2278" s="104" t="s">
        <v>172</v>
      </c>
    </row>
    <row r="2279" spans="1:29" ht="25.5" customHeight="1" x14ac:dyDescent="0.35">
      <c r="A2279" s="188"/>
      <c r="B2279" s="190"/>
      <c r="C2279" s="99" t="str">
        <f>IF(B2279="","",IF(NOT(ISNUMBER(B2279)),"DATA_PC invalida",IF(AND(ISNUMBER(parametros!$C$2),ISNUMBER(parametros!$D$2),B2279&gt;=parametros!$C$2,B2279&lt;=parametros!$D$2),"C0",IF(AND(ISNUMBER(parametros!$C$3),ISNUMBER(parametros!$D$3),B2279&gt;=parametros!$C$3,B2279&lt;=parametros!$D$3),"C1",IF(AND(ISNUMBER(parametros!$C$4),ISNUMBER(parametros!$D$4),B2279&gt;=parametros!$C$4,B2279&lt;=parametros!$D$4),"C2",IF(AND(ISNUMBER(parametros!$C$5),ISNUMBER(parametros!$D$5),B2279&gt;=parametros!$C$5,B2279&lt;=parametros!$D$5),"C3",IF(AND(ISNUMBER(parametros!$C$6),ISNUMBER(parametros!$D$6),B2279&gt;=parametros!$C$6,B2279&lt;=parametros!$D$6),"C4","Fora dos ciclos")))))))</f>
        <v/>
      </c>
      <c r="D2279" s="100"/>
      <c r="E2279" s="78" t="str">
        <f>IF(C2279="","",IFERROR(VLOOKUP(C2279,parametros!$A$11:$E$15,5,0),""))</f>
        <v/>
      </c>
      <c r="F2279" s="79" t="str">
        <f t="shared" si="177"/>
        <v/>
      </c>
      <c r="G2279" s="101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8"/>
      <c r="U2279" s="218" t="str">
        <f t="shared" si="181"/>
        <v/>
      </c>
      <c r="V2279" s="216" t="s">
        <v>47</v>
      </c>
      <c r="W2279" s="102" t="s">
        <v>167</v>
      </c>
      <c r="X2279" s="102" t="s">
        <v>168</v>
      </c>
      <c r="Y2279" s="103" t="s">
        <v>169</v>
      </c>
      <c r="Z2279" s="103" t="s">
        <v>170</v>
      </c>
      <c r="AA2279" s="103" t="s">
        <v>47</v>
      </c>
      <c r="AB2279" s="103" t="s">
        <v>171</v>
      </c>
      <c r="AC2279" s="104" t="s">
        <v>172</v>
      </c>
    </row>
    <row r="2280" spans="1:29" ht="25.5" customHeight="1" x14ac:dyDescent="0.35">
      <c r="A2280" s="188"/>
      <c r="B2280" s="190"/>
      <c r="C2280" s="99" t="str">
        <f>IF(B2280="","",IF(NOT(ISNUMBER(B2280)),"DATA_PC invalida",IF(AND(ISNUMBER(parametros!$C$2),ISNUMBER(parametros!$D$2),B2280&gt;=parametros!$C$2,B2280&lt;=parametros!$D$2),"C0",IF(AND(ISNUMBER(parametros!$C$3),ISNUMBER(parametros!$D$3),B2280&gt;=parametros!$C$3,B2280&lt;=parametros!$D$3),"C1",IF(AND(ISNUMBER(parametros!$C$4),ISNUMBER(parametros!$D$4),B2280&gt;=parametros!$C$4,B2280&lt;=parametros!$D$4),"C2",IF(AND(ISNUMBER(parametros!$C$5),ISNUMBER(parametros!$D$5),B2280&gt;=parametros!$C$5,B2280&lt;=parametros!$D$5),"C3",IF(AND(ISNUMBER(parametros!$C$6),ISNUMBER(parametros!$D$6),B2280&gt;=parametros!$C$6,B2280&lt;=parametros!$D$6),"C4","Fora dos ciclos")))))))</f>
        <v/>
      </c>
      <c r="D2280" s="100"/>
      <c r="E2280" s="78" t="str">
        <f>IF(C2280="","",IFERROR(VLOOKUP(C2280,parametros!$A$11:$E$15,5,0),""))</f>
        <v/>
      </c>
      <c r="F2280" s="79" t="str">
        <f t="shared" si="177"/>
        <v/>
      </c>
      <c r="G2280" s="101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8"/>
      <c r="U2280" s="218" t="str">
        <f t="shared" si="181"/>
        <v/>
      </c>
      <c r="V2280" s="216" t="s">
        <v>47</v>
      </c>
      <c r="W2280" s="102" t="s">
        <v>167</v>
      </c>
      <c r="X2280" s="102" t="s">
        <v>168</v>
      </c>
      <c r="Y2280" s="103" t="s">
        <v>169</v>
      </c>
      <c r="Z2280" s="103" t="s">
        <v>170</v>
      </c>
      <c r="AA2280" s="103" t="s">
        <v>47</v>
      </c>
      <c r="AB2280" s="103" t="s">
        <v>171</v>
      </c>
      <c r="AC2280" s="104" t="s">
        <v>172</v>
      </c>
    </row>
    <row r="2281" spans="1:29" ht="25.5" customHeight="1" x14ac:dyDescent="0.35">
      <c r="A2281" s="188"/>
      <c r="B2281" s="190"/>
      <c r="C2281" s="99" t="str">
        <f>IF(B2281="","",IF(NOT(ISNUMBER(B2281)),"DATA_PC invalida",IF(AND(ISNUMBER(parametros!$C$2),ISNUMBER(parametros!$D$2),B2281&gt;=parametros!$C$2,B2281&lt;=parametros!$D$2),"C0",IF(AND(ISNUMBER(parametros!$C$3),ISNUMBER(parametros!$D$3),B2281&gt;=parametros!$C$3,B2281&lt;=parametros!$D$3),"C1",IF(AND(ISNUMBER(parametros!$C$4),ISNUMBER(parametros!$D$4),B2281&gt;=parametros!$C$4,B2281&lt;=parametros!$D$4),"C2",IF(AND(ISNUMBER(parametros!$C$5),ISNUMBER(parametros!$D$5),B2281&gt;=parametros!$C$5,B2281&lt;=parametros!$D$5),"C3",IF(AND(ISNUMBER(parametros!$C$6),ISNUMBER(parametros!$D$6),B2281&gt;=parametros!$C$6,B2281&lt;=parametros!$D$6),"C4","Fora dos ciclos")))))))</f>
        <v/>
      </c>
      <c r="D2281" s="100"/>
      <c r="E2281" s="78" t="str">
        <f>IF(C2281="","",IFERROR(VLOOKUP(C2281,parametros!$A$11:$E$15,5,0),""))</f>
        <v/>
      </c>
      <c r="F2281" s="79" t="str">
        <f t="shared" si="177"/>
        <v/>
      </c>
      <c r="G2281" s="101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8"/>
      <c r="U2281" s="218" t="str">
        <f t="shared" si="181"/>
        <v/>
      </c>
      <c r="V2281" s="216" t="s">
        <v>47</v>
      </c>
      <c r="W2281" s="102" t="s">
        <v>167</v>
      </c>
      <c r="X2281" s="102" t="s">
        <v>168</v>
      </c>
      <c r="Y2281" s="103" t="s">
        <v>169</v>
      </c>
      <c r="Z2281" s="103" t="s">
        <v>170</v>
      </c>
      <c r="AA2281" s="103" t="s">
        <v>47</v>
      </c>
      <c r="AB2281" s="103" t="s">
        <v>171</v>
      </c>
      <c r="AC2281" s="104" t="s">
        <v>172</v>
      </c>
    </row>
    <row r="2282" spans="1:29" ht="25.5" customHeight="1" x14ac:dyDescent="0.35">
      <c r="A2282" s="188"/>
      <c r="B2282" s="190"/>
      <c r="C2282" s="99" t="str">
        <f>IF(B2282="","",IF(NOT(ISNUMBER(B2282)),"DATA_PC invalida",IF(AND(ISNUMBER(parametros!$C$2),ISNUMBER(parametros!$D$2),B2282&gt;=parametros!$C$2,B2282&lt;=parametros!$D$2),"C0",IF(AND(ISNUMBER(parametros!$C$3),ISNUMBER(parametros!$D$3),B2282&gt;=parametros!$C$3,B2282&lt;=parametros!$D$3),"C1",IF(AND(ISNUMBER(parametros!$C$4),ISNUMBER(parametros!$D$4),B2282&gt;=parametros!$C$4,B2282&lt;=parametros!$D$4),"C2",IF(AND(ISNUMBER(parametros!$C$5),ISNUMBER(parametros!$D$5),B2282&gt;=parametros!$C$5,B2282&lt;=parametros!$D$5),"C3",IF(AND(ISNUMBER(parametros!$C$6),ISNUMBER(parametros!$D$6),B2282&gt;=parametros!$C$6,B2282&lt;=parametros!$D$6),"C4","Fora dos ciclos")))))))</f>
        <v/>
      </c>
      <c r="D2282" s="100"/>
      <c r="E2282" s="78" t="str">
        <f>IF(C2282="","",IFERROR(VLOOKUP(C2282,parametros!$A$11:$E$15,5,0),""))</f>
        <v/>
      </c>
      <c r="F2282" s="79" t="str">
        <f t="shared" si="177"/>
        <v/>
      </c>
      <c r="G2282" s="101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8"/>
      <c r="U2282" s="218" t="str">
        <f t="shared" si="181"/>
        <v/>
      </c>
      <c r="V2282" s="216" t="s">
        <v>47</v>
      </c>
      <c r="W2282" s="102" t="s">
        <v>167</v>
      </c>
      <c r="X2282" s="102" t="s">
        <v>168</v>
      </c>
      <c r="Y2282" s="103" t="s">
        <v>169</v>
      </c>
      <c r="Z2282" s="103" t="s">
        <v>170</v>
      </c>
      <c r="AA2282" s="103" t="s">
        <v>47</v>
      </c>
      <c r="AB2282" s="103" t="s">
        <v>171</v>
      </c>
      <c r="AC2282" s="104" t="s">
        <v>172</v>
      </c>
    </row>
    <row r="2283" spans="1:29" ht="25.5" customHeight="1" x14ac:dyDescent="0.35">
      <c r="A2283" s="188"/>
      <c r="B2283" s="190"/>
      <c r="C2283" s="99" t="str">
        <f>IF(B2283="","",IF(NOT(ISNUMBER(B2283)),"DATA_PC invalida",IF(AND(ISNUMBER(parametros!$C$2),ISNUMBER(parametros!$D$2),B2283&gt;=parametros!$C$2,B2283&lt;=parametros!$D$2),"C0",IF(AND(ISNUMBER(parametros!$C$3),ISNUMBER(parametros!$D$3),B2283&gt;=parametros!$C$3,B2283&lt;=parametros!$D$3),"C1",IF(AND(ISNUMBER(parametros!$C$4),ISNUMBER(parametros!$D$4),B2283&gt;=parametros!$C$4,B2283&lt;=parametros!$D$4),"C2",IF(AND(ISNUMBER(parametros!$C$5),ISNUMBER(parametros!$D$5),B2283&gt;=parametros!$C$5,B2283&lt;=parametros!$D$5),"C3",IF(AND(ISNUMBER(parametros!$C$6),ISNUMBER(parametros!$D$6),B2283&gt;=parametros!$C$6,B2283&lt;=parametros!$D$6),"C4","Fora dos ciclos")))))))</f>
        <v/>
      </c>
      <c r="D2283" s="100"/>
      <c r="E2283" s="78" t="str">
        <f>IF(C2283="","",IFERROR(VLOOKUP(C2283,parametros!$A$11:$E$15,5,0),""))</f>
        <v/>
      </c>
      <c r="F2283" s="79" t="str">
        <f t="shared" si="177"/>
        <v/>
      </c>
      <c r="G2283" s="101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8"/>
      <c r="U2283" s="218" t="str">
        <f t="shared" si="181"/>
        <v/>
      </c>
      <c r="V2283" s="216" t="s">
        <v>47</v>
      </c>
      <c r="W2283" s="102" t="s">
        <v>167</v>
      </c>
      <c r="X2283" s="102" t="s">
        <v>168</v>
      </c>
      <c r="Y2283" s="103" t="s">
        <v>169</v>
      </c>
      <c r="Z2283" s="103" t="s">
        <v>170</v>
      </c>
      <c r="AA2283" s="103" t="s">
        <v>47</v>
      </c>
      <c r="AB2283" s="103" t="s">
        <v>171</v>
      </c>
      <c r="AC2283" s="104" t="s">
        <v>172</v>
      </c>
    </row>
    <row r="2284" spans="1:29" ht="25.5" customHeight="1" x14ac:dyDescent="0.35">
      <c r="A2284" s="188"/>
      <c r="B2284" s="190"/>
      <c r="C2284" s="99" t="str">
        <f>IF(B2284="","",IF(NOT(ISNUMBER(B2284)),"DATA_PC invalida",IF(AND(ISNUMBER(parametros!$C$2),ISNUMBER(parametros!$D$2),B2284&gt;=parametros!$C$2,B2284&lt;=parametros!$D$2),"C0",IF(AND(ISNUMBER(parametros!$C$3),ISNUMBER(parametros!$D$3),B2284&gt;=parametros!$C$3,B2284&lt;=parametros!$D$3),"C1",IF(AND(ISNUMBER(parametros!$C$4),ISNUMBER(parametros!$D$4),B2284&gt;=parametros!$C$4,B2284&lt;=parametros!$D$4),"C2",IF(AND(ISNUMBER(parametros!$C$5),ISNUMBER(parametros!$D$5),B2284&gt;=parametros!$C$5,B2284&lt;=parametros!$D$5),"C3",IF(AND(ISNUMBER(parametros!$C$6),ISNUMBER(parametros!$D$6),B2284&gt;=parametros!$C$6,B2284&lt;=parametros!$D$6),"C4","Fora dos ciclos")))))))</f>
        <v/>
      </c>
      <c r="D2284" s="100"/>
      <c r="E2284" s="78" t="str">
        <f>IF(C2284="","",IFERROR(VLOOKUP(C2284,parametros!$A$11:$E$15,5,0),""))</f>
        <v/>
      </c>
      <c r="F2284" s="79" t="str">
        <f t="shared" si="177"/>
        <v/>
      </c>
      <c r="G2284" s="101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8"/>
      <c r="U2284" s="218" t="str">
        <f t="shared" si="181"/>
        <v/>
      </c>
      <c r="V2284" s="216" t="s">
        <v>47</v>
      </c>
      <c r="W2284" s="102" t="s">
        <v>167</v>
      </c>
      <c r="X2284" s="102" t="s">
        <v>168</v>
      </c>
      <c r="Y2284" s="103" t="s">
        <v>169</v>
      </c>
      <c r="Z2284" s="103" t="s">
        <v>170</v>
      </c>
      <c r="AA2284" s="103" t="s">
        <v>47</v>
      </c>
      <c r="AB2284" s="103" t="s">
        <v>171</v>
      </c>
      <c r="AC2284" s="104" t="s">
        <v>172</v>
      </c>
    </row>
    <row r="2285" spans="1:29" ht="25.5" customHeight="1" x14ac:dyDescent="0.35">
      <c r="A2285" s="188"/>
      <c r="B2285" s="190"/>
      <c r="C2285" s="99" t="str">
        <f>IF(B2285="","",IF(NOT(ISNUMBER(B2285)),"DATA_PC invalida",IF(AND(ISNUMBER(parametros!$C$2),ISNUMBER(parametros!$D$2),B2285&gt;=parametros!$C$2,B2285&lt;=parametros!$D$2),"C0",IF(AND(ISNUMBER(parametros!$C$3),ISNUMBER(parametros!$D$3),B2285&gt;=parametros!$C$3,B2285&lt;=parametros!$D$3),"C1",IF(AND(ISNUMBER(parametros!$C$4),ISNUMBER(parametros!$D$4),B2285&gt;=parametros!$C$4,B2285&lt;=parametros!$D$4),"C2",IF(AND(ISNUMBER(parametros!$C$5),ISNUMBER(parametros!$D$5),B2285&gt;=parametros!$C$5,B2285&lt;=parametros!$D$5),"C3",IF(AND(ISNUMBER(parametros!$C$6),ISNUMBER(parametros!$D$6),B2285&gt;=parametros!$C$6,B2285&lt;=parametros!$D$6),"C4","Fora dos ciclos")))))))</f>
        <v/>
      </c>
      <c r="D2285" s="100"/>
      <c r="E2285" s="78" t="str">
        <f>IF(C2285="","",IFERROR(VLOOKUP(C2285,parametros!$A$11:$E$15,5,0),""))</f>
        <v/>
      </c>
      <c r="F2285" s="79" t="str">
        <f t="shared" si="177"/>
        <v/>
      </c>
      <c r="G2285" s="101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8"/>
      <c r="U2285" s="218" t="str">
        <f t="shared" si="181"/>
        <v/>
      </c>
      <c r="V2285" s="216" t="s">
        <v>47</v>
      </c>
      <c r="W2285" s="102" t="s">
        <v>167</v>
      </c>
      <c r="X2285" s="102" t="s">
        <v>168</v>
      </c>
      <c r="Y2285" s="103" t="s">
        <v>169</v>
      </c>
      <c r="Z2285" s="103" t="s">
        <v>170</v>
      </c>
      <c r="AA2285" s="103" t="s">
        <v>47</v>
      </c>
      <c r="AB2285" s="103" t="s">
        <v>171</v>
      </c>
      <c r="AC2285" s="104" t="s">
        <v>172</v>
      </c>
    </row>
    <row r="2286" spans="1:29" ht="25.5" customHeight="1" x14ac:dyDescent="0.35">
      <c r="A2286" s="188"/>
      <c r="B2286" s="190"/>
      <c r="C2286" s="99" t="str">
        <f>IF(B2286="","",IF(NOT(ISNUMBER(B2286)),"DATA_PC invalida",IF(AND(ISNUMBER(parametros!$C$2),ISNUMBER(parametros!$D$2),B2286&gt;=parametros!$C$2,B2286&lt;=parametros!$D$2),"C0",IF(AND(ISNUMBER(parametros!$C$3),ISNUMBER(parametros!$D$3),B2286&gt;=parametros!$C$3,B2286&lt;=parametros!$D$3),"C1",IF(AND(ISNUMBER(parametros!$C$4),ISNUMBER(parametros!$D$4),B2286&gt;=parametros!$C$4,B2286&lt;=parametros!$D$4),"C2",IF(AND(ISNUMBER(parametros!$C$5),ISNUMBER(parametros!$D$5),B2286&gt;=parametros!$C$5,B2286&lt;=parametros!$D$5),"C3",IF(AND(ISNUMBER(parametros!$C$6),ISNUMBER(parametros!$D$6),B2286&gt;=parametros!$C$6,B2286&lt;=parametros!$D$6),"C4","Fora dos ciclos")))))))</f>
        <v/>
      </c>
      <c r="D2286" s="100"/>
      <c r="E2286" s="78" t="str">
        <f>IF(C2286="","",IFERROR(VLOOKUP(C2286,parametros!$A$11:$E$15,5,0),""))</f>
        <v/>
      </c>
      <c r="F2286" s="79" t="str">
        <f t="shared" si="177"/>
        <v/>
      </c>
      <c r="G2286" s="101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8"/>
      <c r="U2286" s="218" t="str">
        <f t="shared" si="181"/>
        <v/>
      </c>
      <c r="V2286" s="216" t="s">
        <v>47</v>
      </c>
      <c r="W2286" s="102" t="s">
        <v>167</v>
      </c>
      <c r="X2286" s="102" t="s">
        <v>168</v>
      </c>
      <c r="Y2286" s="103" t="s">
        <v>169</v>
      </c>
      <c r="Z2286" s="103" t="s">
        <v>170</v>
      </c>
      <c r="AA2286" s="103" t="s">
        <v>47</v>
      </c>
      <c r="AB2286" s="103" t="s">
        <v>171</v>
      </c>
      <c r="AC2286" s="104" t="s">
        <v>172</v>
      </c>
    </row>
    <row r="2287" spans="1:29" ht="25.5" customHeight="1" x14ac:dyDescent="0.35">
      <c r="A2287" s="188"/>
      <c r="B2287" s="190"/>
      <c r="C2287" s="99" t="str">
        <f>IF(B2287="","",IF(NOT(ISNUMBER(B2287)),"DATA_PC invalida",IF(AND(ISNUMBER(parametros!$C$2),ISNUMBER(parametros!$D$2),B2287&gt;=parametros!$C$2,B2287&lt;=parametros!$D$2),"C0",IF(AND(ISNUMBER(parametros!$C$3),ISNUMBER(parametros!$D$3),B2287&gt;=parametros!$C$3,B2287&lt;=parametros!$D$3),"C1",IF(AND(ISNUMBER(parametros!$C$4),ISNUMBER(parametros!$D$4),B2287&gt;=parametros!$C$4,B2287&lt;=parametros!$D$4),"C2",IF(AND(ISNUMBER(parametros!$C$5),ISNUMBER(parametros!$D$5),B2287&gt;=parametros!$C$5,B2287&lt;=parametros!$D$5),"C3",IF(AND(ISNUMBER(parametros!$C$6),ISNUMBER(parametros!$D$6),B2287&gt;=parametros!$C$6,B2287&lt;=parametros!$D$6),"C4","Fora dos ciclos")))))))</f>
        <v/>
      </c>
      <c r="D2287" s="100"/>
      <c r="E2287" s="78" t="str">
        <f>IF(C2287="","",IFERROR(VLOOKUP(C2287,parametros!$A$11:$E$15,5,0),""))</f>
        <v/>
      </c>
      <c r="F2287" s="79" t="str">
        <f t="shared" si="177"/>
        <v/>
      </c>
      <c r="G2287" s="101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8"/>
      <c r="U2287" s="218" t="str">
        <f t="shared" si="181"/>
        <v/>
      </c>
      <c r="V2287" s="216" t="s">
        <v>47</v>
      </c>
      <c r="W2287" s="102" t="s">
        <v>167</v>
      </c>
      <c r="X2287" s="102" t="s">
        <v>168</v>
      </c>
      <c r="Y2287" s="103" t="s">
        <v>169</v>
      </c>
      <c r="Z2287" s="103" t="s">
        <v>170</v>
      </c>
      <c r="AA2287" s="103" t="s">
        <v>47</v>
      </c>
      <c r="AB2287" s="103" t="s">
        <v>171</v>
      </c>
      <c r="AC2287" s="104" t="s">
        <v>172</v>
      </c>
    </row>
    <row r="2288" spans="1:29" ht="25.5" customHeight="1" x14ac:dyDescent="0.35">
      <c r="A2288" s="188"/>
      <c r="B2288" s="190"/>
      <c r="C2288" s="99" t="str">
        <f>IF(B2288="","",IF(NOT(ISNUMBER(B2288)),"DATA_PC invalida",IF(AND(ISNUMBER(parametros!$C$2),ISNUMBER(parametros!$D$2),B2288&gt;=parametros!$C$2,B2288&lt;=parametros!$D$2),"C0",IF(AND(ISNUMBER(parametros!$C$3),ISNUMBER(parametros!$D$3),B2288&gt;=parametros!$C$3,B2288&lt;=parametros!$D$3),"C1",IF(AND(ISNUMBER(parametros!$C$4),ISNUMBER(parametros!$D$4),B2288&gt;=parametros!$C$4,B2288&lt;=parametros!$D$4),"C2",IF(AND(ISNUMBER(parametros!$C$5),ISNUMBER(parametros!$D$5),B2288&gt;=parametros!$C$5,B2288&lt;=parametros!$D$5),"C3",IF(AND(ISNUMBER(parametros!$C$6),ISNUMBER(parametros!$D$6),B2288&gt;=parametros!$C$6,B2288&lt;=parametros!$D$6),"C4","Fora dos ciclos")))))))</f>
        <v/>
      </c>
      <c r="D2288" s="100"/>
      <c r="E2288" s="78" t="str">
        <f>IF(C2288="","",IFERROR(VLOOKUP(C2288,parametros!$A$11:$E$15,5,0),""))</f>
        <v/>
      </c>
      <c r="F2288" s="79" t="str">
        <f t="shared" si="177"/>
        <v/>
      </c>
      <c r="G2288" s="101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8"/>
      <c r="U2288" s="218" t="str">
        <f t="shared" si="181"/>
        <v/>
      </c>
      <c r="V2288" s="216" t="s">
        <v>47</v>
      </c>
      <c r="W2288" s="102" t="s">
        <v>167</v>
      </c>
      <c r="X2288" s="102" t="s">
        <v>168</v>
      </c>
      <c r="Y2288" s="103" t="s">
        <v>169</v>
      </c>
      <c r="Z2288" s="103" t="s">
        <v>170</v>
      </c>
      <c r="AA2288" s="103" t="s">
        <v>47</v>
      </c>
      <c r="AB2288" s="103" t="s">
        <v>171</v>
      </c>
      <c r="AC2288" s="104" t="s">
        <v>172</v>
      </c>
    </row>
    <row r="2289" spans="1:29" ht="25.5" customHeight="1" x14ac:dyDescent="0.35">
      <c r="A2289" s="188"/>
      <c r="B2289" s="190"/>
      <c r="C2289" s="99" t="str">
        <f>IF(B2289="","",IF(NOT(ISNUMBER(B2289)),"DATA_PC invalida",IF(AND(ISNUMBER(parametros!$C$2),ISNUMBER(parametros!$D$2),B2289&gt;=parametros!$C$2,B2289&lt;=parametros!$D$2),"C0",IF(AND(ISNUMBER(parametros!$C$3),ISNUMBER(parametros!$D$3),B2289&gt;=parametros!$C$3,B2289&lt;=parametros!$D$3),"C1",IF(AND(ISNUMBER(parametros!$C$4),ISNUMBER(parametros!$D$4),B2289&gt;=parametros!$C$4,B2289&lt;=parametros!$D$4),"C2",IF(AND(ISNUMBER(parametros!$C$5),ISNUMBER(parametros!$D$5),B2289&gt;=parametros!$C$5,B2289&lt;=parametros!$D$5),"C3",IF(AND(ISNUMBER(parametros!$C$6),ISNUMBER(parametros!$D$6),B2289&gt;=parametros!$C$6,B2289&lt;=parametros!$D$6),"C4","Fora dos ciclos")))))))</f>
        <v/>
      </c>
      <c r="D2289" s="100"/>
      <c r="E2289" s="78" t="str">
        <f>IF(C2289="","",IFERROR(VLOOKUP(C2289,parametros!$A$11:$E$15,5,0),""))</f>
        <v/>
      </c>
      <c r="F2289" s="79" t="str">
        <f t="shared" si="177"/>
        <v/>
      </c>
      <c r="G2289" s="101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8"/>
      <c r="U2289" s="218" t="str">
        <f t="shared" si="181"/>
        <v/>
      </c>
      <c r="V2289" s="216" t="s">
        <v>47</v>
      </c>
      <c r="W2289" s="102" t="s">
        <v>167</v>
      </c>
      <c r="X2289" s="102" t="s">
        <v>168</v>
      </c>
      <c r="Y2289" s="103" t="s">
        <v>169</v>
      </c>
      <c r="Z2289" s="103" t="s">
        <v>170</v>
      </c>
      <c r="AA2289" s="103" t="s">
        <v>47</v>
      </c>
      <c r="AB2289" s="103" t="s">
        <v>171</v>
      </c>
      <c r="AC2289" s="104" t="s">
        <v>172</v>
      </c>
    </row>
    <row r="2290" spans="1:29" ht="25.5" customHeight="1" x14ac:dyDescent="0.35">
      <c r="A2290" s="188"/>
      <c r="B2290" s="190"/>
      <c r="C2290" s="99" t="str">
        <f>IF(B2290="","",IF(NOT(ISNUMBER(B2290)),"DATA_PC invalida",IF(AND(ISNUMBER(parametros!$C$2),ISNUMBER(parametros!$D$2),B2290&gt;=parametros!$C$2,B2290&lt;=parametros!$D$2),"C0",IF(AND(ISNUMBER(parametros!$C$3),ISNUMBER(parametros!$D$3),B2290&gt;=parametros!$C$3,B2290&lt;=parametros!$D$3),"C1",IF(AND(ISNUMBER(parametros!$C$4),ISNUMBER(parametros!$D$4),B2290&gt;=parametros!$C$4,B2290&lt;=parametros!$D$4),"C2",IF(AND(ISNUMBER(parametros!$C$5),ISNUMBER(parametros!$D$5),B2290&gt;=parametros!$C$5,B2290&lt;=parametros!$D$5),"C3",IF(AND(ISNUMBER(parametros!$C$6),ISNUMBER(parametros!$D$6),B2290&gt;=parametros!$C$6,B2290&lt;=parametros!$D$6),"C4","Fora dos ciclos")))))))</f>
        <v/>
      </c>
      <c r="D2290" s="100"/>
      <c r="E2290" s="78" t="str">
        <f>IF(C2290="","",IFERROR(VLOOKUP(C2290,parametros!$A$11:$E$15,5,0),""))</f>
        <v/>
      </c>
      <c r="F2290" s="79" t="str">
        <f t="shared" si="177"/>
        <v/>
      </c>
      <c r="G2290" s="101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8"/>
      <c r="U2290" s="218" t="str">
        <f t="shared" si="181"/>
        <v/>
      </c>
      <c r="V2290" s="216" t="s">
        <v>47</v>
      </c>
      <c r="W2290" s="102" t="s">
        <v>167</v>
      </c>
      <c r="X2290" s="102" t="s">
        <v>168</v>
      </c>
      <c r="Y2290" s="103" t="s">
        <v>169</v>
      </c>
      <c r="Z2290" s="103" t="s">
        <v>170</v>
      </c>
      <c r="AA2290" s="103" t="s">
        <v>47</v>
      </c>
      <c r="AB2290" s="103" t="s">
        <v>171</v>
      </c>
      <c r="AC2290" s="104" t="s">
        <v>172</v>
      </c>
    </row>
    <row r="2291" spans="1:29" ht="25.5" customHeight="1" x14ac:dyDescent="0.35">
      <c r="A2291" s="188"/>
      <c r="B2291" s="190"/>
      <c r="C2291" s="99" t="str">
        <f>IF(B2291="","",IF(NOT(ISNUMBER(B2291)),"DATA_PC invalida",IF(AND(ISNUMBER(parametros!$C$2),ISNUMBER(parametros!$D$2),B2291&gt;=parametros!$C$2,B2291&lt;=parametros!$D$2),"C0",IF(AND(ISNUMBER(parametros!$C$3),ISNUMBER(parametros!$D$3),B2291&gt;=parametros!$C$3,B2291&lt;=parametros!$D$3),"C1",IF(AND(ISNUMBER(parametros!$C$4),ISNUMBER(parametros!$D$4),B2291&gt;=parametros!$C$4,B2291&lt;=parametros!$D$4),"C2",IF(AND(ISNUMBER(parametros!$C$5),ISNUMBER(parametros!$D$5),B2291&gt;=parametros!$C$5,B2291&lt;=parametros!$D$5),"C3",IF(AND(ISNUMBER(parametros!$C$6),ISNUMBER(parametros!$D$6),B2291&gt;=parametros!$C$6,B2291&lt;=parametros!$D$6),"C4","Fora dos ciclos")))))))</f>
        <v/>
      </c>
      <c r="D2291" s="100"/>
      <c r="E2291" s="78" t="str">
        <f>IF(C2291="","",IFERROR(VLOOKUP(C2291,parametros!$A$11:$E$15,5,0),""))</f>
        <v/>
      </c>
      <c r="F2291" s="79" t="str">
        <f t="shared" si="177"/>
        <v/>
      </c>
      <c r="G2291" s="101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8"/>
      <c r="U2291" s="218" t="str">
        <f t="shared" si="181"/>
        <v/>
      </c>
      <c r="V2291" s="216" t="s">
        <v>47</v>
      </c>
      <c r="W2291" s="102" t="s">
        <v>167</v>
      </c>
      <c r="X2291" s="102" t="s">
        <v>168</v>
      </c>
      <c r="Y2291" s="103" t="s">
        <v>169</v>
      </c>
      <c r="Z2291" s="103" t="s">
        <v>170</v>
      </c>
      <c r="AA2291" s="103" t="s">
        <v>47</v>
      </c>
      <c r="AB2291" s="103" t="s">
        <v>171</v>
      </c>
      <c r="AC2291" s="104" t="s">
        <v>172</v>
      </c>
    </row>
    <row r="2292" spans="1:29" ht="25.5" customHeight="1" x14ac:dyDescent="0.35">
      <c r="A2292" s="188"/>
      <c r="B2292" s="190"/>
      <c r="C2292" s="99" t="str">
        <f>IF(B2292="","",IF(NOT(ISNUMBER(B2292)),"DATA_PC invalida",IF(AND(ISNUMBER(parametros!$C$2),ISNUMBER(parametros!$D$2),B2292&gt;=parametros!$C$2,B2292&lt;=parametros!$D$2),"C0",IF(AND(ISNUMBER(parametros!$C$3),ISNUMBER(parametros!$D$3),B2292&gt;=parametros!$C$3,B2292&lt;=parametros!$D$3),"C1",IF(AND(ISNUMBER(parametros!$C$4),ISNUMBER(parametros!$D$4),B2292&gt;=parametros!$C$4,B2292&lt;=parametros!$D$4),"C2",IF(AND(ISNUMBER(parametros!$C$5),ISNUMBER(parametros!$D$5),B2292&gt;=parametros!$C$5,B2292&lt;=parametros!$D$5),"C3",IF(AND(ISNUMBER(parametros!$C$6),ISNUMBER(parametros!$D$6),B2292&gt;=parametros!$C$6,B2292&lt;=parametros!$D$6),"C4","Fora dos ciclos")))))))</f>
        <v/>
      </c>
      <c r="D2292" s="100"/>
      <c r="E2292" s="78" t="str">
        <f>IF(C2292="","",IFERROR(VLOOKUP(C2292,parametros!$A$11:$E$15,5,0),""))</f>
        <v/>
      </c>
      <c r="F2292" s="79" t="str">
        <f t="shared" si="177"/>
        <v/>
      </c>
      <c r="G2292" s="101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8"/>
      <c r="U2292" s="218" t="str">
        <f t="shared" si="181"/>
        <v/>
      </c>
      <c r="V2292" s="216" t="s">
        <v>47</v>
      </c>
      <c r="W2292" s="102" t="s">
        <v>167</v>
      </c>
      <c r="X2292" s="102" t="s">
        <v>168</v>
      </c>
      <c r="Y2292" s="103" t="s">
        <v>169</v>
      </c>
      <c r="Z2292" s="103" t="s">
        <v>170</v>
      </c>
      <c r="AA2292" s="103" t="s">
        <v>47</v>
      </c>
      <c r="AB2292" s="103" t="s">
        <v>171</v>
      </c>
      <c r="AC2292" s="104" t="s">
        <v>172</v>
      </c>
    </row>
    <row r="2293" spans="1:29" ht="25.5" customHeight="1" x14ac:dyDescent="0.35">
      <c r="A2293" s="188"/>
      <c r="B2293" s="190"/>
      <c r="C2293" s="99" t="str">
        <f>IF(B2293="","",IF(NOT(ISNUMBER(B2293)),"DATA_PC invalida",IF(AND(ISNUMBER(parametros!$C$2),ISNUMBER(parametros!$D$2),B2293&gt;=parametros!$C$2,B2293&lt;=parametros!$D$2),"C0",IF(AND(ISNUMBER(parametros!$C$3),ISNUMBER(parametros!$D$3),B2293&gt;=parametros!$C$3,B2293&lt;=parametros!$D$3),"C1",IF(AND(ISNUMBER(parametros!$C$4),ISNUMBER(parametros!$D$4),B2293&gt;=parametros!$C$4,B2293&lt;=parametros!$D$4),"C2",IF(AND(ISNUMBER(parametros!$C$5),ISNUMBER(parametros!$D$5),B2293&gt;=parametros!$C$5,B2293&lt;=parametros!$D$5),"C3",IF(AND(ISNUMBER(parametros!$C$6),ISNUMBER(parametros!$D$6),B2293&gt;=parametros!$C$6,B2293&lt;=parametros!$D$6),"C4","Fora dos ciclos")))))))</f>
        <v/>
      </c>
      <c r="D2293" s="100"/>
      <c r="E2293" s="78" t="str">
        <f>IF(C2293="","",IFERROR(VLOOKUP(C2293,parametros!$A$11:$E$15,5,0),""))</f>
        <v/>
      </c>
      <c r="F2293" s="79" t="str">
        <f t="shared" si="177"/>
        <v/>
      </c>
      <c r="G2293" s="101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8"/>
      <c r="U2293" s="218" t="str">
        <f t="shared" si="181"/>
        <v/>
      </c>
      <c r="V2293" s="216" t="s">
        <v>47</v>
      </c>
      <c r="W2293" s="102" t="s">
        <v>167</v>
      </c>
      <c r="X2293" s="102" t="s">
        <v>168</v>
      </c>
      <c r="Y2293" s="103" t="s">
        <v>169</v>
      </c>
      <c r="Z2293" s="103" t="s">
        <v>170</v>
      </c>
      <c r="AA2293" s="103" t="s">
        <v>47</v>
      </c>
      <c r="AB2293" s="103" t="s">
        <v>171</v>
      </c>
      <c r="AC2293" s="104" t="s">
        <v>172</v>
      </c>
    </row>
    <row r="2294" spans="1:29" ht="25.5" customHeight="1" x14ac:dyDescent="0.35">
      <c r="A2294" s="188"/>
      <c r="B2294" s="190"/>
      <c r="C2294" s="99" t="str">
        <f>IF(B2294="","",IF(NOT(ISNUMBER(B2294)),"DATA_PC invalida",IF(AND(ISNUMBER(parametros!$C$2),ISNUMBER(parametros!$D$2),B2294&gt;=parametros!$C$2,B2294&lt;=parametros!$D$2),"C0",IF(AND(ISNUMBER(parametros!$C$3),ISNUMBER(parametros!$D$3),B2294&gt;=parametros!$C$3,B2294&lt;=parametros!$D$3),"C1",IF(AND(ISNUMBER(parametros!$C$4),ISNUMBER(parametros!$D$4),B2294&gt;=parametros!$C$4,B2294&lt;=parametros!$D$4),"C2",IF(AND(ISNUMBER(parametros!$C$5),ISNUMBER(parametros!$D$5),B2294&gt;=parametros!$C$5,B2294&lt;=parametros!$D$5),"C3",IF(AND(ISNUMBER(parametros!$C$6),ISNUMBER(parametros!$D$6),B2294&gt;=parametros!$C$6,B2294&lt;=parametros!$D$6),"C4","Fora dos ciclos")))))))</f>
        <v/>
      </c>
      <c r="D2294" s="100"/>
      <c r="E2294" s="78" t="str">
        <f>IF(C2294="","",IFERROR(VLOOKUP(C2294,parametros!$A$11:$E$15,5,0),""))</f>
        <v/>
      </c>
      <c r="F2294" s="79" t="str">
        <f t="shared" si="177"/>
        <v/>
      </c>
      <c r="G2294" s="101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8"/>
      <c r="U2294" s="218" t="str">
        <f t="shared" si="181"/>
        <v/>
      </c>
      <c r="V2294" s="216" t="s">
        <v>47</v>
      </c>
      <c r="W2294" s="102" t="s">
        <v>167</v>
      </c>
      <c r="X2294" s="102" t="s">
        <v>168</v>
      </c>
      <c r="Y2294" s="103" t="s">
        <v>169</v>
      </c>
      <c r="Z2294" s="103" t="s">
        <v>170</v>
      </c>
      <c r="AA2294" s="103" t="s">
        <v>47</v>
      </c>
      <c r="AB2294" s="103" t="s">
        <v>171</v>
      </c>
      <c r="AC2294" s="104" t="s">
        <v>172</v>
      </c>
    </row>
    <row r="2295" spans="1:29" ht="25.5" customHeight="1" x14ac:dyDescent="0.35">
      <c r="A2295" s="188"/>
      <c r="B2295" s="190"/>
      <c r="C2295" s="99" t="str">
        <f>IF(B2295="","",IF(NOT(ISNUMBER(B2295)),"DATA_PC invalida",IF(AND(ISNUMBER(parametros!$C$2),ISNUMBER(parametros!$D$2),B2295&gt;=parametros!$C$2,B2295&lt;=parametros!$D$2),"C0",IF(AND(ISNUMBER(parametros!$C$3),ISNUMBER(parametros!$D$3),B2295&gt;=parametros!$C$3,B2295&lt;=parametros!$D$3),"C1",IF(AND(ISNUMBER(parametros!$C$4),ISNUMBER(parametros!$D$4),B2295&gt;=parametros!$C$4,B2295&lt;=parametros!$D$4),"C2",IF(AND(ISNUMBER(parametros!$C$5),ISNUMBER(parametros!$D$5),B2295&gt;=parametros!$C$5,B2295&lt;=parametros!$D$5),"C3",IF(AND(ISNUMBER(parametros!$C$6),ISNUMBER(parametros!$D$6),B2295&gt;=parametros!$C$6,B2295&lt;=parametros!$D$6),"C4","Fora dos ciclos")))))))</f>
        <v/>
      </c>
      <c r="D2295" s="100"/>
      <c r="E2295" s="78" t="str">
        <f>IF(C2295="","",IFERROR(VLOOKUP(C2295,parametros!$A$11:$E$15,5,0),""))</f>
        <v/>
      </c>
      <c r="F2295" s="79" t="str">
        <f t="shared" si="177"/>
        <v/>
      </c>
      <c r="G2295" s="101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8"/>
      <c r="U2295" s="218" t="str">
        <f t="shared" si="181"/>
        <v/>
      </c>
      <c r="V2295" s="216" t="s">
        <v>47</v>
      </c>
      <c r="W2295" s="102" t="s">
        <v>167</v>
      </c>
      <c r="X2295" s="102" t="s">
        <v>168</v>
      </c>
      <c r="Y2295" s="103" t="s">
        <v>169</v>
      </c>
      <c r="Z2295" s="103" t="s">
        <v>170</v>
      </c>
      <c r="AA2295" s="103" t="s">
        <v>47</v>
      </c>
      <c r="AB2295" s="103" t="s">
        <v>171</v>
      </c>
      <c r="AC2295" s="104" t="s">
        <v>172</v>
      </c>
    </row>
    <row r="2296" spans="1:29" ht="25.5" customHeight="1" x14ac:dyDescent="0.35">
      <c r="A2296" s="188"/>
      <c r="B2296" s="190"/>
      <c r="C2296" s="99" t="str">
        <f>IF(B2296="","",IF(NOT(ISNUMBER(B2296)),"DATA_PC invalida",IF(AND(ISNUMBER(parametros!$C$2),ISNUMBER(parametros!$D$2),B2296&gt;=parametros!$C$2,B2296&lt;=parametros!$D$2),"C0",IF(AND(ISNUMBER(parametros!$C$3),ISNUMBER(parametros!$D$3),B2296&gt;=parametros!$C$3,B2296&lt;=parametros!$D$3),"C1",IF(AND(ISNUMBER(parametros!$C$4),ISNUMBER(parametros!$D$4),B2296&gt;=parametros!$C$4,B2296&lt;=parametros!$D$4),"C2",IF(AND(ISNUMBER(parametros!$C$5),ISNUMBER(parametros!$D$5),B2296&gt;=parametros!$C$5,B2296&lt;=parametros!$D$5),"C3",IF(AND(ISNUMBER(parametros!$C$6),ISNUMBER(parametros!$D$6),B2296&gt;=parametros!$C$6,B2296&lt;=parametros!$D$6),"C4","Fora dos ciclos")))))))</f>
        <v/>
      </c>
      <c r="D2296" s="100"/>
      <c r="E2296" s="78" t="str">
        <f>IF(C2296="","",IFERROR(VLOOKUP(C2296,parametros!$A$11:$E$15,5,0),""))</f>
        <v/>
      </c>
      <c r="F2296" s="79" t="str">
        <f t="shared" si="177"/>
        <v/>
      </c>
      <c r="G2296" s="101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8"/>
      <c r="U2296" s="218" t="str">
        <f t="shared" si="181"/>
        <v/>
      </c>
      <c r="V2296" s="216" t="s">
        <v>47</v>
      </c>
      <c r="W2296" s="102" t="s">
        <v>167</v>
      </c>
      <c r="X2296" s="102" t="s">
        <v>168</v>
      </c>
      <c r="Y2296" s="103" t="s">
        <v>169</v>
      </c>
      <c r="Z2296" s="103" t="s">
        <v>170</v>
      </c>
      <c r="AA2296" s="103" t="s">
        <v>47</v>
      </c>
      <c r="AB2296" s="103" t="s">
        <v>171</v>
      </c>
      <c r="AC2296" s="104" t="s">
        <v>172</v>
      </c>
    </row>
    <row r="2297" spans="1:29" ht="25.5" customHeight="1" x14ac:dyDescent="0.35">
      <c r="A2297" s="188"/>
      <c r="B2297" s="190"/>
      <c r="C2297" s="99" t="str">
        <f>IF(B2297="","",IF(NOT(ISNUMBER(B2297)),"DATA_PC invalida",IF(AND(ISNUMBER(parametros!$C$2),ISNUMBER(parametros!$D$2),B2297&gt;=parametros!$C$2,B2297&lt;=parametros!$D$2),"C0",IF(AND(ISNUMBER(parametros!$C$3),ISNUMBER(parametros!$D$3),B2297&gt;=parametros!$C$3,B2297&lt;=parametros!$D$3),"C1",IF(AND(ISNUMBER(parametros!$C$4),ISNUMBER(parametros!$D$4),B2297&gt;=parametros!$C$4,B2297&lt;=parametros!$D$4),"C2",IF(AND(ISNUMBER(parametros!$C$5),ISNUMBER(parametros!$D$5),B2297&gt;=parametros!$C$5,B2297&lt;=parametros!$D$5),"C3",IF(AND(ISNUMBER(parametros!$C$6),ISNUMBER(parametros!$D$6),B2297&gt;=parametros!$C$6,B2297&lt;=parametros!$D$6),"C4","Fora dos ciclos")))))))</f>
        <v/>
      </c>
      <c r="D2297" s="100"/>
      <c r="E2297" s="78" t="str">
        <f>IF(C2297="","",IFERROR(VLOOKUP(C2297,parametros!$A$11:$E$15,5,0),""))</f>
        <v/>
      </c>
      <c r="F2297" s="79" t="str">
        <f t="shared" si="177"/>
        <v/>
      </c>
      <c r="G2297" s="101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8"/>
      <c r="U2297" s="218" t="str">
        <f t="shared" si="181"/>
        <v/>
      </c>
      <c r="V2297" s="216" t="s">
        <v>47</v>
      </c>
      <c r="W2297" s="102" t="s">
        <v>167</v>
      </c>
      <c r="X2297" s="102" t="s">
        <v>168</v>
      </c>
      <c r="Y2297" s="103" t="s">
        <v>169</v>
      </c>
      <c r="Z2297" s="103" t="s">
        <v>170</v>
      </c>
      <c r="AA2297" s="103" t="s">
        <v>47</v>
      </c>
      <c r="AB2297" s="103" t="s">
        <v>171</v>
      </c>
      <c r="AC2297" s="104" t="s">
        <v>172</v>
      </c>
    </row>
    <row r="2298" spans="1:29" ht="25.5" customHeight="1" x14ac:dyDescent="0.35">
      <c r="A2298" s="188"/>
      <c r="B2298" s="190"/>
      <c r="C2298" s="99" t="str">
        <f>IF(B2298="","",IF(NOT(ISNUMBER(B2298)),"DATA_PC invalida",IF(AND(ISNUMBER(parametros!$C$2),ISNUMBER(parametros!$D$2),B2298&gt;=parametros!$C$2,B2298&lt;=parametros!$D$2),"C0",IF(AND(ISNUMBER(parametros!$C$3),ISNUMBER(parametros!$D$3),B2298&gt;=parametros!$C$3,B2298&lt;=parametros!$D$3),"C1",IF(AND(ISNUMBER(parametros!$C$4),ISNUMBER(parametros!$D$4),B2298&gt;=parametros!$C$4,B2298&lt;=parametros!$D$4),"C2",IF(AND(ISNUMBER(parametros!$C$5),ISNUMBER(parametros!$D$5),B2298&gt;=parametros!$C$5,B2298&lt;=parametros!$D$5),"C3",IF(AND(ISNUMBER(parametros!$C$6),ISNUMBER(parametros!$D$6),B2298&gt;=parametros!$C$6,B2298&lt;=parametros!$D$6),"C4","Fora dos ciclos")))))))</f>
        <v/>
      </c>
      <c r="D2298" s="100"/>
      <c r="E2298" s="78" t="str">
        <f>IF(C2298="","",IFERROR(VLOOKUP(C2298,parametros!$A$11:$E$15,5,0),""))</f>
        <v/>
      </c>
      <c r="F2298" s="79" t="str">
        <f t="shared" si="177"/>
        <v/>
      </c>
      <c r="G2298" s="101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8"/>
      <c r="U2298" s="218" t="str">
        <f t="shared" si="181"/>
        <v/>
      </c>
      <c r="V2298" s="216" t="s">
        <v>47</v>
      </c>
      <c r="W2298" s="102" t="s">
        <v>167</v>
      </c>
      <c r="X2298" s="102" t="s">
        <v>168</v>
      </c>
      <c r="Y2298" s="103" t="s">
        <v>169</v>
      </c>
      <c r="Z2298" s="103" t="s">
        <v>170</v>
      </c>
      <c r="AA2298" s="103" t="s">
        <v>47</v>
      </c>
      <c r="AB2298" s="103" t="s">
        <v>171</v>
      </c>
      <c r="AC2298" s="104" t="s">
        <v>172</v>
      </c>
    </row>
    <row r="2299" spans="1:29" ht="25.5" customHeight="1" x14ac:dyDescent="0.35">
      <c r="A2299" s="188"/>
      <c r="B2299" s="190"/>
      <c r="C2299" s="99" t="str">
        <f>IF(B2299="","",IF(NOT(ISNUMBER(B2299)),"DATA_PC invalida",IF(AND(ISNUMBER(parametros!$C$2),ISNUMBER(parametros!$D$2),B2299&gt;=parametros!$C$2,B2299&lt;=parametros!$D$2),"C0",IF(AND(ISNUMBER(parametros!$C$3),ISNUMBER(parametros!$D$3),B2299&gt;=parametros!$C$3,B2299&lt;=parametros!$D$3),"C1",IF(AND(ISNUMBER(parametros!$C$4),ISNUMBER(parametros!$D$4),B2299&gt;=parametros!$C$4,B2299&lt;=parametros!$D$4),"C2",IF(AND(ISNUMBER(parametros!$C$5),ISNUMBER(parametros!$D$5),B2299&gt;=parametros!$C$5,B2299&lt;=parametros!$D$5),"C3",IF(AND(ISNUMBER(parametros!$C$6),ISNUMBER(parametros!$D$6),B2299&gt;=parametros!$C$6,B2299&lt;=parametros!$D$6),"C4","Fora dos ciclos")))))))</f>
        <v/>
      </c>
      <c r="D2299" s="100"/>
      <c r="E2299" s="78" t="str">
        <f>IF(C2299="","",IFERROR(VLOOKUP(C2299,parametros!$A$11:$E$15,5,0),""))</f>
        <v/>
      </c>
      <c r="F2299" s="79" t="str">
        <f t="shared" si="177"/>
        <v/>
      </c>
      <c r="G2299" s="101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8"/>
      <c r="U2299" s="218" t="str">
        <f t="shared" si="181"/>
        <v/>
      </c>
      <c r="V2299" s="216" t="s">
        <v>47</v>
      </c>
      <c r="W2299" s="102" t="s">
        <v>167</v>
      </c>
      <c r="X2299" s="102" t="s">
        <v>168</v>
      </c>
      <c r="Y2299" s="103" t="s">
        <v>169</v>
      </c>
      <c r="Z2299" s="103" t="s">
        <v>170</v>
      </c>
      <c r="AA2299" s="103" t="s">
        <v>47</v>
      </c>
      <c r="AB2299" s="103" t="s">
        <v>171</v>
      </c>
      <c r="AC2299" s="104" t="s">
        <v>172</v>
      </c>
    </row>
    <row r="2300" spans="1:29" ht="25.5" customHeight="1" x14ac:dyDescent="0.35">
      <c r="A2300" s="188"/>
      <c r="B2300" s="190"/>
      <c r="C2300" s="99" t="str">
        <f>IF(B2300="","",IF(NOT(ISNUMBER(B2300)),"DATA_PC invalida",IF(AND(ISNUMBER(parametros!$C$2),ISNUMBER(parametros!$D$2),B2300&gt;=parametros!$C$2,B2300&lt;=parametros!$D$2),"C0",IF(AND(ISNUMBER(parametros!$C$3),ISNUMBER(parametros!$D$3),B2300&gt;=parametros!$C$3,B2300&lt;=parametros!$D$3),"C1",IF(AND(ISNUMBER(parametros!$C$4),ISNUMBER(parametros!$D$4),B2300&gt;=parametros!$C$4,B2300&lt;=parametros!$D$4),"C2",IF(AND(ISNUMBER(parametros!$C$5),ISNUMBER(parametros!$D$5),B2300&gt;=parametros!$C$5,B2300&lt;=parametros!$D$5),"C3",IF(AND(ISNUMBER(parametros!$C$6),ISNUMBER(parametros!$D$6),B2300&gt;=parametros!$C$6,B2300&lt;=parametros!$D$6),"C4","Fora dos ciclos")))))))</f>
        <v/>
      </c>
      <c r="D2300" s="100"/>
      <c r="E2300" s="78" t="str">
        <f>IF(C2300="","",IFERROR(VLOOKUP(C2300,parametros!$A$11:$E$15,5,0),""))</f>
        <v/>
      </c>
      <c r="F2300" s="79" t="str">
        <f t="shared" si="177"/>
        <v/>
      </c>
      <c r="G2300" s="101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8"/>
      <c r="U2300" s="218" t="str">
        <f t="shared" si="181"/>
        <v/>
      </c>
      <c r="V2300" s="216" t="s">
        <v>47</v>
      </c>
      <c r="W2300" s="102" t="s">
        <v>167</v>
      </c>
      <c r="X2300" s="102" t="s">
        <v>168</v>
      </c>
      <c r="Y2300" s="103" t="s">
        <v>169</v>
      </c>
      <c r="Z2300" s="103" t="s">
        <v>170</v>
      </c>
      <c r="AA2300" s="103" t="s">
        <v>47</v>
      </c>
      <c r="AB2300" s="103" t="s">
        <v>171</v>
      </c>
      <c r="AC2300" s="104" t="s">
        <v>172</v>
      </c>
    </row>
    <row r="2301" spans="1:29" ht="25.5" customHeight="1" x14ac:dyDescent="0.35">
      <c r="A2301" s="188"/>
      <c r="B2301" s="190"/>
      <c r="C2301" s="99" t="str">
        <f>IF(B2301="","",IF(NOT(ISNUMBER(B2301)),"DATA_PC invalida",IF(AND(ISNUMBER(parametros!$C$2),ISNUMBER(parametros!$D$2),B2301&gt;=parametros!$C$2,B2301&lt;=parametros!$D$2),"C0",IF(AND(ISNUMBER(parametros!$C$3),ISNUMBER(parametros!$D$3),B2301&gt;=parametros!$C$3,B2301&lt;=parametros!$D$3),"C1",IF(AND(ISNUMBER(parametros!$C$4),ISNUMBER(parametros!$D$4),B2301&gt;=parametros!$C$4,B2301&lt;=parametros!$D$4),"C2",IF(AND(ISNUMBER(parametros!$C$5),ISNUMBER(parametros!$D$5),B2301&gt;=parametros!$C$5,B2301&lt;=parametros!$D$5),"C3",IF(AND(ISNUMBER(parametros!$C$6),ISNUMBER(parametros!$D$6),B2301&gt;=parametros!$C$6,B2301&lt;=parametros!$D$6),"C4","Fora dos ciclos")))))))</f>
        <v/>
      </c>
      <c r="D2301" s="100"/>
      <c r="E2301" s="78" t="str">
        <f>IF(C2301="","",IFERROR(VLOOKUP(C2301,parametros!$A$11:$E$15,5,0),""))</f>
        <v/>
      </c>
      <c r="F2301" s="79" t="str">
        <f t="shared" si="177"/>
        <v/>
      </c>
      <c r="G2301" s="101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8"/>
      <c r="U2301" s="218" t="str">
        <f t="shared" si="181"/>
        <v/>
      </c>
      <c r="V2301" s="216" t="s">
        <v>47</v>
      </c>
      <c r="W2301" s="102" t="s">
        <v>167</v>
      </c>
      <c r="X2301" s="102" t="s">
        <v>168</v>
      </c>
      <c r="Y2301" s="103" t="s">
        <v>169</v>
      </c>
      <c r="Z2301" s="103" t="s">
        <v>170</v>
      </c>
      <c r="AA2301" s="103" t="s">
        <v>47</v>
      </c>
      <c r="AB2301" s="103" t="s">
        <v>171</v>
      </c>
      <c r="AC2301" s="104" t="s">
        <v>172</v>
      </c>
    </row>
    <row r="2302" spans="1:29" ht="25.5" customHeight="1" x14ac:dyDescent="0.35">
      <c r="A2302" s="188"/>
      <c r="B2302" s="190"/>
      <c r="C2302" s="99" t="str">
        <f>IF(B2302="","",IF(NOT(ISNUMBER(B2302)),"DATA_PC invalida",IF(AND(ISNUMBER(parametros!$C$2),ISNUMBER(parametros!$D$2),B2302&gt;=parametros!$C$2,B2302&lt;=parametros!$D$2),"C0",IF(AND(ISNUMBER(parametros!$C$3),ISNUMBER(parametros!$D$3),B2302&gt;=parametros!$C$3,B2302&lt;=parametros!$D$3),"C1",IF(AND(ISNUMBER(parametros!$C$4),ISNUMBER(parametros!$D$4),B2302&gt;=parametros!$C$4,B2302&lt;=parametros!$D$4),"C2",IF(AND(ISNUMBER(parametros!$C$5),ISNUMBER(parametros!$D$5),B2302&gt;=parametros!$C$5,B2302&lt;=parametros!$D$5),"C3",IF(AND(ISNUMBER(parametros!$C$6),ISNUMBER(parametros!$D$6),B2302&gt;=parametros!$C$6,B2302&lt;=parametros!$D$6),"C4","Fora dos ciclos")))))))</f>
        <v/>
      </c>
      <c r="D2302" s="100"/>
      <c r="E2302" s="78" t="str">
        <f>IF(C2302="","",IFERROR(VLOOKUP(C2302,parametros!$A$11:$E$15,5,0),""))</f>
        <v/>
      </c>
      <c r="F2302" s="79" t="str">
        <f t="shared" si="177"/>
        <v/>
      </c>
      <c r="G2302" s="101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8"/>
      <c r="U2302" s="218" t="str">
        <f t="shared" si="181"/>
        <v/>
      </c>
      <c r="V2302" s="216" t="s">
        <v>47</v>
      </c>
      <c r="W2302" s="102" t="s">
        <v>167</v>
      </c>
      <c r="X2302" s="102" t="s">
        <v>168</v>
      </c>
      <c r="Y2302" s="103" t="s">
        <v>169</v>
      </c>
      <c r="Z2302" s="103" t="s">
        <v>170</v>
      </c>
      <c r="AA2302" s="103" t="s">
        <v>47</v>
      </c>
      <c r="AB2302" s="103" t="s">
        <v>171</v>
      </c>
      <c r="AC2302" s="104" t="s">
        <v>172</v>
      </c>
    </row>
    <row r="2303" spans="1:29" ht="25.5" customHeight="1" x14ac:dyDescent="0.35">
      <c r="A2303" s="188"/>
      <c r="B2303" s="190"/>
      <c r="C2303" s="99" t="str">
        <f>IF(B2303="","",IF(NOT(ISNUMBER(B2303)),"DATA_PC invalida",IF(AND(ISNUMBER(parametros!$C$2),ISNUMBER(parametros!$D$2),B2303&gt;=parametros!$C$2,B2303&lt;=parametros!$D$2),"C0",IF(AND(ISNUMBER(parametros!$C$3),ISNUMBER(parametros!$D$3),B2303&gt;=parametros!$C$3,B2303&lt;=parametros!$D$3),"C1",IF(AND(ISNUMBER(parametros!$C$4),ISNUMBER(parametros!$D$4),B2303&gt;=parametros!$C$4,B2303&lt;=parametros!$D$4),"C2",IF(AND(ISNUMBER(parametros!$C$5),ISNUMBER(parametros!$D$5),B2303&gt;=parametros!$C$5,B2303&lt;=parametros!$D$5),"C3",IF(AND(ISNUMBER(parametros!$C$6),ISNUMBER(parametros!$D$6),B2303&gt;=parametros!$C$6,B2303&lt;=parametros!$D$6),"C4","Fora dos ciclos")))))))</f>
        <v/>
      </c>
      <c r="D2303" s="100"/>
      <c r="E2303" s="78" t="str">
        <f>IF(C2303="","",IFERROR(VLOOKUP(C2303,parametros!$A$11:$E$15,5,0),""))</f>
        <v/>
      </c>
      <c r="F2303" s="79" t="str">
        <f t="shared" si="177"/>
        <v/>
      </c>
      <c r="G2303" s="101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8"/>
      <c r="U2303" s="218" t="str">
        <f t="shared" si="181"/>
        <v/>
      </c>
      <c r="V2303" s="216" t="s">
        <v>47</v>
      </c>
      <c r="W2303" s="102" t="s">
        <v>167</v>
      </c>
      <c r="X2303" s="102" t="s">
        <v>168</v>
      </c>
      <c r="Y2303" s="103" t="s">
        <v>169</v>
      </c>
      <c r="Z2303" s="103" t="s">
        <v>170</v>
      </c>
      <c r="AA2303" s="103" t="s">
        <v>47</v>
      </c>
      <c r="AB2303" s="103" t="s">
        <v>171</v>
      </c>
      <c r="AC2303" s="104" t="s">
        <v>172</v>
      </c>
    </row>
    <row r="2304" spans="1:29" ht="25.5" customHeight="1" x14ac:dyDescent="0.35">
      <c r="A2304" s="188"/>
      <c r="B2304" s="190"/>
      <c r="C2304" s="99" t="str">
        <f>IF(B2304="","",IF(NOT(ISNUMBER(B2304)),"DATA_PC invalida",IF(AND(ISNUMBER(parametros!$C$2),ISNUMBER(parametros!$D$2),B2304&gt;=parametros!$C$2,B2304&lt;=parametros!$D$2),"C0",IF(AND(ISNUMBER(parametros!$C$3),ISNUMBER(parametros!$D$3),B2304&gt;=parametros!$C$3,B2304&lt;=parametros!$D$3),"C1",IF(AND(ISNUMBER(parametros!$C$4),ISNUMBER(parametros!$D$4),B2304&gt;=parametros!$C$4,B2304&lt;=parametros!$D$4),"C2",IF(AND(ISNUMBER(parametros!$C$5),ISNUMBER(parametros!$D$5),B2304&gt;=parametros!$C$5,B2304&lt;=parametros!$D$5),"C3",IF(AND(ISNUMBER(parametros!$C$6),ISNUMBER(parametros!$D$6),B2304&gt;=parametros!$C$6,B2304&lt;=parametros!$D$6),"C4","Fora dos ciclos")))))))</f>
        <v/>
      </c>
      <c r="D2304" s="100"/>
      <c r="E2304" s="78" t="str">
        <f>IF(C2304="","",IFERROR(VLOOKUP(C2304,parametros!$A$11:$E$15,5,0),""))</f>
        <v/>
      </c>
      <c r="F2304" s="79" t="str">
        <f t="shared" si="177"/>
        <v/>
      </c>
      <c r="G2304" s="101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8"/>
      <c r="U2304" s="218" t="str">
        <f t="shared" si="181"/>
        <v/>
      </c>
      <c r="V2304" s="216" t="s">
        <v>47</v>
      </c>
      <c r="W2304" s="102" t="s">
        <v>167</v>
      </c>
      <c r="X2304" s="102" t="s">
        <v>168</v>
      </c>
      <c r="Y2304" s="103" t="s">
        <v>169</v>
      </c>
      <c r="Z2304" s="103" t="s">
        <v>170</v>
      </c>
      <c r="AA2304" s="103" t="s">
        <v>47</v>
      </c>
      <c r="AB2304" s="103" t="s">
        <v>171</v>
      </c>
      <c r="AC2304" s="104" t="s">
        <v>172</v>
      </c>
    </row>
    <row r="2305" spans="1:29" ht="25.5" customHeight="1" x14ac:dyDescent="0.35">
      <c r="A2305" s="188"/>
      <c r="B2305" s="190"/>
      <c r="C2305" s="99" t="str">
        <f>IF(B2305="","",IF(NOT(ISNUMBER(B2305)),"DATA_PC invalida",IF(AND(ISNUMBER(parametros!$C$2),ISNUMBER(parametros!$D$2),B2305&gt;=parametros!$C$2,B2305&lt;=parametros!$D$2),"C0",IF(AND(ISNUMBER(parametros!$C$3),ISNUMBER(parametros!$D$3),B2305&gt;=parametros!$C$3,B2305&lt;=parametros!$D$3),"C1",IF(AND(ISNUMBER(parametros!$C$4),ISNUMBER(parametros!$D$4),B2305&gt;=parametros!$C$4,B2305&lt;=parametros!$D$4),"C2",IF(AND(ISNUMBER(parametros!$C$5),ISNUMBER(parametros!$D$5),B2305&gt;=parametros!$C$5,B2305&lt;=parametros!$D$5),"C3",IF(AND(ISNUMBER(parametros!$C$6),ISNUMBER(parametros!$D$6),B2305&gt;=parametros!$C$6,B2305&lt;=parametros!$D$6),"C4","Fora dos ciclos")))))))</f>
        <v/>
      </c>
      <c r="D2305" s="100"/>
      <c r="E2305" s="78" t="str">
        <f>IF(C2305="","",IFERROR(VLOOKUP(C2305,parametros!$A$11:$E$15,5,0),""))</f>
        <v/>
      </c>
      <c r="F2305" s="79" t="str">
        <f t="shared" si="177"/>
        <v/>
      </c>
      <c r="G2305" s="101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8"/>
      <c r="U2305" s="218" t="str">
        <f t="shared" si="181"/>
        <v/>
      </c>
      <c r="V2305" s="216" t="s">
        <v>47</v>
      </c>
      <c r="W2305" s="102" t="s">
        <v>167</v>
      </c>
      <c r="X2305" s="102" t="s">
        <v>168</v>
      </c>
      <c r="Y2305" s="103" t="s">
        <v>169</v>
      </c>
      <c r="Z2305" s="103" t="s">
        <v>170</v>
      </c>
      <c r="AA2305" s="103" t="s">
        <v>47</v>
      </c>
      <c r="AB2305" s="103" t="s">
        <v>171</v>
      </c>
      <c r="AC2305" s="104" t="s">
        <v>172</v>
      </c>
    </row>
    <row r="2306" spans="1:29" ht="25.5" customHeight="1" x14ac:dyDescent="0.35">
      <c r="A2306" s="188"/>
      <c r="B2306" s="190"/>
      <c r="C2306" s="99" t="str">
        <f>IF(B2306="","",IF(NOT(ISNUMBER(B2306)),"DATA_PC invalida",IF(AND(ISNUMBER(parametros!$C$2),ISNUMBER(parametros!$D$2),B2306&gt;=parametros!$C$2,B2306&lt;=parametros!$D$2),"C0",IF(AND(ISNUMBER(parametros!$C$3),ISNUMBER(parametros!$D$3),B2306&gt;=parametros!$C$3,B2306&lt;=parametros!$D$3),"C1",IF(AND(ISNUMBER(parametros!$C$4),ISNUMBER(parametros!$D$4),B2306&gt;=parametros!$C$4,B2306&lt;=parametros!$D$4),"C2",IF(AND(ISNUMBER(parametros!$C$5),ISNUMBER(parametros!$D$5),B2306&gt;=parametros!$C$5,B2306&lt;=parametros!$D$5),"C3",IF(AND(ISNUMBER(parametros!$C$6),ISNUMBER(parametros!$D$6),B2306&gt;=parametros!$C$6,B2306&lt;=parametros!$D$6),"C4","Fora dos ciclos")))))))</f>
        <v/>
      </c>
      <c r="D2306" s="100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101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8"/>
      <c r="U2306" s="218" t="str">
        <f t="shared" ref="U2306:U2369" si="186">IF(OR($D2306="",$H2306=""),"",ROUND($D2306+$H2306,2))</f>
        <v/>
      </c>
      <c r="V2306" s="216" t="s">
        <v>47</v>
      </c>
      <c r="W2306" s="102" t="s">
        <v>167</v>
      </c>
      <c r="X2306" s="102" t="s">
        <v>168</v>
      </c>
      <c r="Y2306" s="103" t="s">
        <v>169</v>
      </c>
      <c r="Z2306" s="103" t="s">
        <v>170</v>
      </c>
      <c r="AA2306" s="103" t="s">
        <v>47</v>
      </c>
      <c r="AB2306" s="103" t="s">
        <v>171</v>
      </c>
      <c r="AC2306" s="104" t="s">
        <v>172</v>
      </c>
    </row>
    <row r="2307" spans="1:29" ht="25.5" customHeight="1" x14ac:dyDescent="0.35">
      <c r="A2307" s="188"/>
      <c r="B2307" s="190"/>
      <c r="C2307" s="99" t="str">
        <f>IF(B2307="","",IF(NOT(ISNUMBER(B2307)),"DATA_PC invalida",IF(AND(ISNUMBER(parametros!$C$2),ISNUMBER(parametros!$D$2),B2307&gt;=parametros!$C$2,B2307&lt;=parametros!$D$2),"C0",IF(AND(ISNUMBER(parametros!$C$3),ISNUMBER(parametros!$D$3),B2307&gt;=parametros!$C$3,B2307&lt;=parametros!$D$3),"C1",IF(AND(ISNUMBER(parametros!$C$4),ISNUMBER(parametros!$D$4),B2307&gt;=parametros!$C$4,B2307&lt;=parametros!$D$4),"C2",IF(AND(ISNUMBER(parametros!$C$5),ISNUMBER(parametros!$D$5),B2307&gt;=parametros!$C$5,B2307&lt;=parametros!$D$5),"C3",IF(AND(ISNUMBER(parametros!$C$6),ISNUMBER(parametros!$D$6),B2307&gt;=parametros!$C$6,B2307&lt;=parametros!$D$6),"C4","Fora dos ciclos")))))))</f>
        <v/>
      </c>
      <c r="D2307" s="100"/>
      <c r="E2307" s="78" t="str">
        <f>IF(C2307="","",IFERROR(VLOOKUP(C2307,parametros!$A$11:$E$15,5,0),""))</f>
        <v/>
      </c>
      <c r="F2307" s="79" t="str">
        <f t="shared" si="182"/>
        <v/>
      </c>
      <c r="G2307" s="101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8"/>
      <c r="U2307" s="218" t="str">
        <f t="shared" si="186"/>
        <v/>
      </c>
      <c r="V2307" s="216" t="s">
        <v>47</v>
      </c>
      <c r="W2307" s="102" t="s">
        <v>167</v>
      </c>
      <c r="X2307" s="102" t="s">
        <v>168</v>
      </c>
      <c r="Y2307" s="103" t="s">
        <v>169</v>
      </c>
      <c r="Z2307" s="103" t="s">
        <v>170</v>
      </c>
      <c r="AA2307" s="103" t="s">
        <v>47</v>
      </c>
      <c r="AB2307" s="103" t="s">
        <v>171</v>
      </c>
      <c r="AC2307" s="104" t="s">
        <v>172</v>
      </c>
    </row>
    <row r="2308" spans="1:29" ht="25.5" customHeight="1" x14ac:dyDescent="0.35">
      <c r="A2308" s="188"/>
      <c r="B2308" s="190"/>
      <c r="C2308" s="99" t="str">
        <f>IF(B2308="","",IF(NOT(ISNUMBER(B2308)),"DATA_PC invalida",IF(AND(ISNUMBER(parametros!$C$2),ISNUMBER(parametros!$D$2),B2308&gt;=parametros!$C$2,B2308&lt;=parametros!$D$2),"C0",IF(AND(ISNUMBER(parametros!$C$3),ISNUMBER(parametros!$D$3),B2308&gt;=parametros!$C$3,B2308&lt;=parametros!$D$3),"C1",IF(AND(ISNUMBER(parametros!$C$4),ISNUMBER(parametros!$D$4),B2308&gt;=parametros!$C$4,B2308&lt;=parametros!$D$4),"C2",IF(AND(ISNUMBER(parametros!$C$5),ISNUMBER(parametros!$D$5),B2308&gt;=parametros!$C$5,B2308&lt;=parametros!$D$5),"C3",IF(AND(ISNUMBER(parametros!$C$6),ISNUMBER(parametros!$D$6),B2308&gt;=parametros!$C$6,B2308&lt;=parametros!$D$6),"C4","Fora dos ciclos")))))))</f>
        <v/>
      </c>
      <c r="D2308" s="100"/>
      <c r="E2308" s="78" t="str">
        <f>IF(C2308="","",IFERROR(VLOOKUP(C2308,parametros!$A$11:$E$15,5,0),""))</f>
        <v/>
      </c>
      <c r="F2308" s="79" t="str">
        <f t="shared" si="182"/>
        <v/>
      </c>
      <c r="G2308" s="101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8"/>
      <c r="U2308" s="218" t="str">
        <f t="shared" si="186"/>
        <v/>
      </c>
      <c r="V2308" s="216" t="s">
        <v>47</v>
      </c>
      <c r="W2308" s="102" t="s">
        <v>167</v>
      </c>
      <c r="X2308" s="102" t="s">
        <v>168</v>
      </c>
      <c r="Y2308" s="103" t="s">
        <v>169</v>
      </c>
      <c r="Z2308" s="103" t="s">
        <v>170</v>
      </c>
      <c r="AA2308" s="103" t="s">
        <v>47</v>
      </c>
      <c r="AB2308" s="103" t="s">
        <v>171</v>
      </c>
      <c r="AC2308" s="104" t="s">
        <v>172</v>
      </c>
    </row>
    <row r="2309" spans="1:29" ht="25.5" customHeight="1" x14ac:dyDescent="0.35">
      <c r="A2309" s="188"/>
      <c r="B2309" s="190"/>
      <c r="C2309" s="99" t="str">
        <f>IF(B2309="","",IF(NOT(ISNUMBER(B2309)),"DATA_PC invalida",IF(AND(ISNUMBER(parametros!$C$2),ISNUMBER(parametros!$D$2),B2309&gt;=parametros!$C$2,B2309&lt;=parametros!$D$2),"C0",IF(AND(ISNUMBER(parametros!$C$3),ISNUMBER(parametros!$D$3),B2309&gt;=parametros!$C$3,B2309&lt;=parametros!$D$3),"C1",IF(AND(ISNUMBER(parametros!$C$4),ISNUMBER(parametros!$D$4),B2309&gt;=parametros!$C$4,B2309&lt;=parametros!$D$4),"C2",IF(AND(ISNUMBER(parametros!$C$5),ISNUMBER(parametros!$D$5),B2309&gt;=parametros!$C$5,B2309&lt;=parametros!$D$5),"C3",IF(AND(ISNUMBER(parametros!$C$6),ISNUMBER(parametros!$D$6),B2309&gt;=parametros!$C$6,B2309&lt;=parametros!$D$6),"C4","Fora dos ciclos")))))))</f>
        <v/>
      </c>
      <c r="D2309" s="100"/>
      <c r="E2309" s="78" t="str">
        <f>IF(C2309="","",IFERROR(VLOOKUP(C2309,parametros!$A$11:$E$15,5,0),""))</f>
        <v/>
      </c>
      <c r="F2309" s="79" t="str">
        <f t="shared" si="182"/>
        <v/>
      </c>
      <c r="G2309" s="101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8"/>
      <c r="U2309" s="218" t="str">
        <f t="shared" si="186"/>
        <v/>
      </c>
      <c r="V2309" s="216" t="s">
        <v>47</v>
      </c>
      <c r="W2309" s="102" t="s">
        <v>167</v>
      </c>
      <c r="X2309" s="102" t="s">
        <v>168</v>
      </c>
      <c r="Y2309" s="103" t="s">
        <v>169</v>
      </c>
      <c r="Z2309" s="103" t="s">
        <v>170</v>
      </c>
      <c r="AA2309" s="103" t="s">
        <v>47</v>
      </c>
      <c r="AB2309" s="103" t="s">
        <v>171</v>
      </c>
      <c r="AC2309" s="104" t="s">
        <v>172</v>
      </c>
    </row>
    <row r="2310" spans="1:29" ht="25.5" customHeight="1" x14ac:dyDescent="0.35">
      <c r="A2310" s="188"/>
      <c r="B2310" s="190"/>
      <c r="C2310" s="99" t="str">
        <f>IF(B2310="","",IF(NOT(ISNUMBER(B2310)),"DATA_PC invalida",IF(AND(ISNUMBER(parametros!$C$2),ISNUMBER(parametros!$D$2),B2310&gt;=parametros!$C$2,B2310&lt;=parametros!$D$2),"C0",IF(AND(ISNUMBER(parametros!$C$3),ISNUMBER(parametros!$D$3),B2310&gt;=parametros!$C$3,B2310&lt;=parametros!$D$3),"C1",IF(AND(ISNUMBER(parametros!$C$4),ISNUMBER(parametros!$D$4),B2310&gt;=parametros!$C$4,B2310&lt;=parametros!$D$4),"C2",IF(AND(ISNUMBER(parametros!$C$5),ISNUMBER(parametros!$D$5),B2310&gt;=parametros!$C$5,B2310&lt;=parametros!$D$5),"C3",IF(AND(ISNUMBER(parametros!$C$6),ISNUMBER(parametros!$D$6),B2310&gt;=parametros!$C$6,B2310&lt;=parametros!$D$6),"C4","Fora dos ciclos")))))))</f>
        <v/>
      </c>
      <c r="D2310" s="100"/>
      <c r="E2310" s="78" t="str">
        <f>IF(C2310="","",IFERROR(VLOOKUP(C2310,parametros!$A$11:$E$15,5,0),""))</f>
        <v/>
      </c>
      <c r="F2310" s="79" t="str">
        <f t="shared" si="182"/>
        <v/>
      </c>
      <c r="G2310" s="101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8"/>
      <c r="U2310" s="218" t="str">
        <f t="shared" si="186"/>
        <v/>
      </c>
      <c r="V2310" s="216" t="s">
        <v>47</v>
      </c>
      <c r="W2310" s="102" t="s">
        <v>167</v>
      </c>
      <c r="X2310" s="102" t="s">
        <v>168</v>
      </c>
      <c r="Y2310" s="103" t="s">
        <v>169</v>
      </c>
      <c r="Z2310" s="103" t="s">
        <v>170</v>
      </c>
      <c r="AA2310" s="103" t="s">
        <v>47</v>
      </c>
      <c r="AB2310" s="103" t="s">
        <v>171</v>
      </c>
      <c r="AC2310" s="104" t="s">
        <v>172</v>
      </c>
    </row>
    <row r="2311" spans="1:29" ht="25.5" customHeight="1" x14ac:dyDescent="0.35">
      <c r="A2311" s="188"/>
      <c r="B2311" s="190"/>
      <c r="C2311" s="99" t="str">
        <f>IF(B2311="","",IF(NOT(ISNUMBER(B2311)),"DATA_PC invalida",IF(AND(ISNUMBER(parametros!$C$2),ISNUMBER(parametros!$D$2),B2311&gt;=parametros!$C$2,B2311&lt;=parametros!$D$2),"C0",IF(AND(ISNUMBER(parametros!$C$3),ISNUMBER(parametros!$D$3),B2311&gt;=parametros!$C$3,B2311&lt;=parametros!$D$3),"C1",IF(AND(ISNUMBER(parametros!$C$4),ISNUMBER(parametros!$D$4),B2311&gt;=parametros!$C$4,B2311&lt;=parametros!$D$4),"C2",IF(AND(ISNUMBER(parametros!$C$5),ISNUMBER(parametros!$D$5),B2311&gt;=parametros!$C$5,B2311&lt;=parametros!$D$5),"C3",IF(AND(ISNUMBER(parametros!$C$6),ISNUMBER(parametros!$D$6),B2311&gt;=parametros!$C$6,B2311&lt;=parametros!$D$6),"C4","Fora dos ciclos")))))))</f>
        <v/>
      </c>
      <c r="D2311" s="100"/>
      <c r="E2311" s="78" t="str">
        <f>IF(C2311="","",IFERROR(VLOOKUP(C2311,parametros!$A$11:$E$15,5,0),""))</f>
        <v/>
      </c>
      <c r="F2311" s="79" t="str">
        <f t="shared" si="182"/>
        <v/>
      </c>
      <c r="G2311" s="101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8"/>
      <c r="U2311" s="218" t="str">
        <f t="shared" si="186"/>
        <v/>
      </c>
      <c r="V2311" s="216" t="s">
        <v>47</v>
      </c>
      <c r="W2311" s="102" t="s">
        <v>167</v>
      </c>
      <c r="X2311" s="102" t="s">
        <v>168</v>
      </c>
      <c r="Y2311" s="103" t="s">
        <v>169</v>
      </c>
      <c r="Z2311" s="103" t="s">
        <v>170</v>
      </c>
      <c r="AA2311" s="103" t="s">
        <v>47</v>
      </c>
      <c r="AB2311" s="103" t="s">
        <v>171</v>
      </c>
      <c r="AC2311" s="104" t="s">
        <v>172</v>
      </c>
    </row>
    <row r="2312" spans="1:29" ht="25.5" customHeight="1" x14ac:dyDescent="0.35">
      <c r="A2312" s="188"/>
      <c r="B2312" s="190"/>
      <c r="C2312" s="99" t="str">
        <f>IF(B2312="","",IF(NOT(ISNUMBER(B2312)),"DATA_PC invalida",IF(AND(ISNUMBER(parametros!$C$2),ISNUMBER(parametros!$D$2),B2312&gt;=parametros!$C$2,B2312&lt;=parametros!$D$2),"C0",IF(AND(ISNUMBER(parametros!$C$3),ISNUMBER(parametros!$D$3),B2312&gt;=parametros!$C$3,B2312&lt;=parametros!$D$3),"C1",IF(AND(ISNUMBER(parametros!$C$4),ISNUMBER(parametros!$D$4),B2312&gt;=parametros!$C$4,B2312&lt;=parametros!$D$4),"C2",IF(AND(ISNUMBER(parametros!$C$5),ISNUMBER(parametros!$D$5),B2312&gt;=parametros!$C$5,B2312&lt;=parametros!$D$5),"C3",IF(AND(ISNUMBER(parametros!$C$6),ISNUMBER(parametros!$D$6),B2312&gt;=parametros!$C$6,B2312&lt;=parametros!$D$6),"C4","Fora dos ciclos")))))))</f>
        <v/>
      </c>
      <c r="D2312" s="100"/>
      <c r="E2312" s="78" t="str">
        <f>IF(C2312="","",IFERROR(VLOOKUP(C2312,parametros!$A$11:$E$15,5,0),""))</f>
        <v/>
      </c>
      <c r="F2312" s="79" t="str">
        <f t="shared" si="182"/>
        <v/>
      </c>
      <c r="G2312" s="101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8"/>
      <c r="U2312" s="218" t="str">
        <f t="shared" si="186"/>
        <v/>
      </c>
      <c r="V2312" s="216" t="s">
        <v>47</v>
      </c>
      <c r="W2312" s="102" t="s">
        <v>167</v>
      </c>
      <c r="X2312" s="102" t="s">
        <v>168</v>
      </c>
      <c r="Y2312" s="103" t="s">
        <v>169</v>
      </c>
      <c r="Z2312" s="103" t="s">
        <v>170</v>
      </c>
      <c r="AA2312" s="103" t="s">
        <v>47</v>
      </c>
      <c r="AB2312" s="103" t="s">
        <v>171</v>
      </c>
      <c r="AC2312" s="104" t="s">
        <v>172</v>
      </c>
    </row>
    <row r="2313" spans="1:29" ht="25.5" customHeight="1" x14ac:dyDescent="0.35">
      <c r="A2313" s="188"/>
      <c r="B2313" s="190"/>
      <c r="C2313" s="99" t="str">
        <f>IF(B2313="","",IF(NOT(ISNUMBER(B2313)),"DATA_PC invalida",IF(AND(ISNUMBER(parametros!$C$2),ISNUMBER(parametros!$D$2),B2313&gt;=parametros!$C$2,B2313&lt;=parametros!$D$2),"C0",IF(AND(ISNUMBER(parametros!$C$3),ISNUMBER(parametros!$D$3),B2313&gt;=parametros!$C$3,B2313&lt;=parametros!$D$3),"C1",IF(AND(ISNUMBER(parametros!$C$4),ISNUMBER(parametros!$D$4),B2313&gt;=parametros!$C$4,B2313&lt;=parametros!$D$4),"C2",IF(AND(ISNUMBER(parametros!$C$5),ISNUMBER(parametros!$D$5),B2313&gt;=parametros!$C$5,B2313&lt;=parametros!$D$5),"C3",IF(AND(ISNUMBER(parametros!$C$6),ISNUMBER(parametros!$D$6),B2313&gt;=parametros!$C$6,B2313&lt;=parametros!$D$6),"C4","Fora dos ciclos")))))))</f>
        <v/>
      </c>
      <c r="D2313" s="100"/>
      <c r="E2313" s="78" t="str">
        <f>IF(C2313="","",IFERROR(VLOOKUP(C2313,parametros!$A$11:$E$15,5,0),""))</f>
        <v/>
      </c>
      <c r="F2313" s="79" t="str">
        <f t="shared" si="182"/>
        <v/>
      </c>
      <c r="G2313" s="101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8"/>
      <c r="U2313" s="218" t="str">
        <f t="shared" si="186"/>
        <v/>
      </c>
      <c r="V2313" s="216" t="s">
        <v>47</v>
      </c>
      <c r="W2313" s="102" t="s">
        <v>167</v>
      </c>
      <c r="X2313" s="102" t="s">
        <v>168</v>
      </c>
      <c r="Y2313" s="103" t="s">
        <v>169</v>
      </c>
      <c r="Z2313" s="103" t="s">
        <v>170</v>
      </c>
      <c r="AA2313" s="103" t="s">
        <v>47</v>
      </c>
      <c r="AB2313" s="103" t="s">
        <v>171</v>
      </c>
      <c r="AC2313" s="104" t="s">
        <v>172</v>
      </c>
    </row>
    <row r="2314" spans="1:29" ht="25.5" customHeight="1" x14ac:dyDescent="0.35">
      <c r="A2314" s="188"/>
      <c r="B2314" s="190"/>
      <c r="C2314" s="99" t="str">
        <f>IF(B2314="","",IF(NOT(ISNUMBER(B2314)),"DATA_PC invalida",IF(AND(ISNUMBER(parametros!$C$2),ISNUMBER(parametros!$D$2),B2314&gt;=parametros!$C$2,B2314&lt;=parametros!$D$2),"C0",IF(AND(ISNUMBER(parametros!$C$3),ISNUMBER(parametros!$D$3),B2314&gt;=parametros!$C$3,B2314&lt;=parametros!$D$3),"C1",IF(AND(ISNUMBER(parametros!$C$4),ISNUMBER(parametros!$D$4),B2314&gt;=parametros!$C$4,B2314&lt;=parametros!$D$4),"C2",IF(AND(ISNUMBER(parametros!$C$5),ISNUMBER(parametros!$D$5),B2314&gt;=parametros!$C$5,B2314&lt;=parametros!$D$5),"C3",IF(AND(ISNUMBER(parametros!$C$6),ISNUMBER(parametros!$D$6),B2314&gt;=parametros!$C$6,B2314&lt;=parametros!$D$6),"C4","Fora dos ciclos")))))))</f>
        <v/>
      </c>
      <c r="D2314" s="100"/>
      <c r="E2314" s="78" t="str">
        <f>IF(C2314="","",IFERROR(VLOOKUP(C2314,parametros!$A$11:$E$15,5,0),""))</f>
        <v/>
      </c>
      <c r="F2314" s="79" t="str">
        <f t="shared" si="182"/>
        <v/>
      </c>
      <c r="G2314" s="101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8"/>
      <c r="U2314" s="218" t="str">
        <f t="shared" si="186"/>
        <v/>
      </c>
      <c r="V2314" s="216" t="s">
        <v>47</v>
      </c>
      <c r="W2314" s="102" t="s">
        <v>167</v>
      </c>
      <c r="X2314" s="102" t="s">
        <v>168</v>
      </c>
      <c r="Y2314" s="103" t="s">
        <v>169</v>
      </c>
      <c r="Z2314" s="103" t="s">
        <v>170</v>
      </c>
      <c r="AA2314" s="103" t="s">
        <v>47</v>
      </c>
      <c r="AB2314" s="103" t="s">
        <v>171</v>
      </c>
      <c r="AC2314" s="104" t="s">
        <v>172</v>
      </c>
    </row>
    <row r="2315" spans="1:29" ht="25.5" customHeight="1" x14ac:dyDescent="0.35">
      <c r="A2315" s="188"/>
      <c r="B2315" s="190"/>
      <c r="C2315" s="99" t="str">
        <f>IF(B2315="","",IF(NOT(ISNUMBER(B2315)),"DATA_PC invalida",IF(AND(ISNUMBER(parametros!$C$2),ISNUMBER(parametros!$D$2),B2315&gt;=parametros!$C$2,B2315&lt;=parametros!$D$2),"C0",IF(AND(ISNUMBER(parametros!$C$3),ISNUMBER(parametros!$D$3),B2315&gt;=parametros!$C$3,B2315&lt;=parametros!$D$3),"C1",IF(AND(ISNUMBER(parametros!$C$4),ISNUMBER(parametros!$D$4),B2315&gt;=parametros!$C$4,B2315&lt;=parametros!$D$4),"C2",IF(AND(ISNUMBER(parametros!$C$5),ISNUMBER(parametros!$D$5),B2315&gt;=parametros!$C$5,B2315&lt;=parametros!$D$5),"C3",IF(AND(ISNUMBER(parametros!$C$6),ISNUMBER(parametros!$D$6),B2315&gt;=parametros!$C$6,B2315&lt;=parametros!$D$6),"C4","Fora dos ciclos")))))))</f>
        <v/>
      </c>
      <c r="D2315" s="100"/>
      <c r="E2315" s="78" t="str">
        <f>IF(C2315="","",IFERROR(VLOOKUP(C2315,parametros!$A$11:$E$15,5,0),""))</f>
        <v/>
      </c>
      <c r="F2315" s="79" t="str">
        <f t="shared" si="182"/>
        <v/>
      </c>
      <c r="G2315" s="101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8"/>
      <c r="U2315" s="218" t="str">
        <f t="shared" si="186"/>
        <v/>
      </c>
      <c r="V2315" s="216" t="s">
        <v>47</v>
      </c>
      <c r="W2315" s="102" t="s">
        <v>167</v>
      </c>
      <c r="X2315" s="102" t="s">
        <v>168</v>
      </c>
      <c r="Y2315" s="103" t="s">
        <v>169</v>
      </c>
      <c r="Z2315" s="103" t="s">
        <v>170</v>
      </c>
      <c r="AA2315" s="103" t="s">
        <v>47</v>
      </c>
      <c r="AB2315" s="103" t="s">
        <v>171</v>
      </c>
      <c r="AC2315" s="104" t="s">
        <v>172</v>
      </c>
    </row>
    <row r="2316" spans="1:29" ht="25.5" customHeight="1" x14ac:dyDescent="0.35">
      <c r="A2316" s="188"/>
      <c r="B2316" s="190"/>
      <c r="C2316" s="99" t="str">
        <f>IF(B2316="","",IF(NOT(ISNUMBER(B2316)),"DATA_PC invalida",IF(AND(ISNUMBER(parametros!$C$2),ISNUMBER(parametros!$D$2),B2316&gt;=parametros!$C$2,B2316&lt;=parametros!$D$2),"C0",IF(AND(ISNUMBER(parametros!$C$3),ISNUMBER(parametros!$D$3),B2316&gt;=parametros!$C$3,B2316&lt;=parametros!$D$3),"C1",IF(AND(ISNUMBER(parametros!$C$4),ISNUMBER(parametros!$D$4),B2316&gt;=parametros!$C$4,B2316&lt;=parametros!$D$4),"C2",IF(AND(ISNUMBER(parametros!$C$5),ISNUMBER(parametros!$D$5),B2316&gt;=parametros!$C$5,B2316&lt;=parametros!$D$5),"C3",IF(AND(ISNUMBER(parametros!$C$6),ISNUMBER(parametros!$D$6),B2316&gt;=parametros!$C$6,B2316&lt;=parametros!$D$6),"C4","Fora dos ciclos")))))))</f>
        <v/>
      </c>
      <c r="D2316" s="100"/>
      <c r="E2316" s="78" t="str">
        <f>IF(C2316="","",IFERROR(VLOOKUP(C2316,parametros!$A$11:$E$15,5,0),""))</f>
        <v/>
      </c>
      <c r="F2316" s="79" t="str">
        <f t="shared" si="182"/>
        <v/>
      </c>
      <c r="G2316" s="101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8"/>
      <c r="U2316" s="218" t="str">
        <f t="shared" si="186"/>
        <v/>
      </c>
      <c r="V2316" s="216" t="s">
        <v>47</v>
      </c>
      <c r="W2316" s="102" t="s">
        <v>167</v>
      </c>
      <c r="X2316" s="102" t="s">
        <v>168</v>
      </c>
      <c r="Y2316" s="103" t="s">
        <v>169</v>
      </c>
      <c r="Z2316" s="103" t="s">
        <v>170</v>
      </c>
      <c r="AA2316" s="103" t="s">
        <v>47</v>
      </c>
      <c r="AB2316" s="103" t="s">
        <v>171</v>
      </c>
      <c r="AC2316" s="104" t="s">
        <v>172</v>
      </c>
    </row>
    <row r="2317" spans="1:29" ht="25.5" customHeight="1" x14ac:dyDescent="0.35">
      <c r="A2317" s="188"/>
      <c r="B2317" s="190"/>
      <c r="C2317" s="99" t="str">
        <f>IF(B2317="","",IF(NOT(ISNUMBER(B2317)),"DATA_PC invalida",IF(AND(ISNUMBER(parametros!$C$2),ISNUMBER(parametros!$D$2),B2317&gt;=parametros!$C$2,B2317&lt;=parametros!$D$2),"C0",IF(AND(ISNUMBER(parametros!$C$3),ISNUMBER(parametros!$D$3),B2317&gt;=parametros!$C$3,B2317&lt;=parametros!$D$3),"C1",IF(AND(ISNUMBER(parametros!$C$4),ISNUMBER(parametros!$D$4),B2317&gt;=parametros!$C$4,B2317&lt;=parametros!$D$4),"C2",IF(AND(ISNUMBER(parametros!$C$5),ISNUMBER(parametros!$D$5),B2317&gt;=parametros!$C$5,B2317&lt;=parametros!$D$5),"C3",IF(AND(ISNUMBER(parametros!$C$6),ISNUMBER(parametros!$D$6),B2317&gt;=parametros!$C$6,B2317&lt;=parametros!$D$6),"C4","Fora dos ciclos")))))))</f>
        <v/>
      </c>
      <c r="D2317" s="100"/>
      <c r="E2317" s="78" t="str">
        <f>IF(C2317="","",IFERROR(VLOOKUP(C2317,parametros!$A$11:$E$15,5,0),""))</f>
        <v/>
      </c>
      <c r="F2317" s="79" t="str">
        <f t="shared" si="182"/>
        <v/>
      </c>
      <c r="G2317" s="101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8"/>
      <c r="U2317" s="218" t="str">
        <f t="shared" si="186"/>
        <v/>
      </c>
      <c r="V2317" s="216" t="s">
        <v>47</v>
      </c>
      <c r="W2317" s="102" t="s">
        <v>167</v>
      </c>
      <c r="X2317" s="102" t="s">
        <v>168</v>
      </c>
      <c r="Y2317" s="103" t="s">
        <v>169</v>
      </c>
      <c r="Z2317" s="103" t="s">
        <v>170</v>
      </c>
      <c r="AA2317" s="103" t="s">
        <v>47</v>
      </c>
      <c r="AB2317" s="103" t="s">
        <v>171</v>
      </c>
      <c r="AC2317" s="104" t="s">
        <v>172</v>
      </c>
    </row>
    <row r="2318" spans="1:29" ht="25.5" customHeight="1" x14ac:dyDescent="0.35">
      <c r="A2318" s="188"/>
      <c r="B2318" s="190"/>
      <c r="C2318" s="99" t="str">
        <f>IF(B2318="","",IF(NOT(ISNUMBER(B2318)),"DATA_PC invalida",IF(AND(ISNUMBER(parametros!$C$2),ISNUMBER(parametros!$D$2),B2318&gt;=parametros!$C$2,B2318&lt;=parametros!$D$2),"C0",IF(AND(ISNUMBER(parametros!$C$3),ISNUMBER(parametros!$D$3),B2318&gt;=parametros!$C$3,B2318&lt;=parametros!$D$3),"C1",IF(AND(ISNUMBER(parametros!$C$4),ISNUMBER(parametros!$D$4),B2318&gt;=parametros!$C$4,B2318&lt;=parametros!$D$4),"C2",IF(AND(ISNUMBER(parametros!$C$5),ISNUMBER(parametros!$D$5),B2318&gt;=parametros!$C$5,B2318&lt;=parametros!$D$5),"C3",IF(AND(ISNUMBER(parametros!$C$6),ISNUMBER(parametros!$D$6),B2318&gt;=parametros!$C$6,B2318&lt;=parametros!$D$6),"C4","Fora dos ciclos")))))))</f>
        <v/>
      </c>
      <c r="D2318" s="100"/>
      <c r="E2318" s="78" t="str">
        <f>IF(C2318="","",IFERROR(VLOOKUP(C2318,parametros!$A$11:$E$15,5,0),""))</f>
        <v/>
      </c>
      <c r="F2318" s="79" t="str">
        <f t="shared" si="182"/>
        <v/>
      </c>
      <c r="G2318" s="101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8"/>
      <c r="U2318" s="218" t="str">
        <f t="shared" si="186"/>
        <v/>
      </c>
      <c r="V2318" s="216" t="s">
        <v>47</v>
      </c>
      <c r="W2318" s="102" t="s">
        <v>167</v>
      </c>
      <c r="X2318" s="102" t="s">
        <v>168</v>
      </c>
      <c r="Y2318" s="103" t="s">
        <v>169</v>
      </c>
      <c r="Z2318" s="103" t="s">
        <v>170</v>
      </c>
      <c r="AA2318" s="103" t="s">
        <v>47</v>
      </c>
      <c r="AB2318" s="103" t="s">
        <v>171</v>
      </c>
      <c r="AC2318" s="104" t="s">
        <v>172</v>
      </c>
    </row>
    <row r="2319" spans="1:29" ht="25.5" customHeight="1" x14ac:dyDescent="0.35">
      <c r="A2319" s="188"/>
      <c r="B2319" s="190"/>
      <c r="C2319" s="99" t="str">
        <f>IF(B2319="","",IF(NOT(ISNUMBER(B2319)),"DATA_PC invalida",IF(AND(ISNUMBER(parametros!$C$2),ISNUMBER(parametros!$D$2),B2319&gt;=parametros!$C$2,B2319&lt;=parametros!$D$2),"C0",IF(AND(ISNUMBER(parametros!$C$3),ISNUMBER(parametros!$D$3),B2319&gt;=parametros!$C$3,B2319&lt;=parametros!$D$3),"C1",IF(AND(ISNUMBER(parametros!$C$4),ISNUMBER(parametros!$D$4),B2319&gt;=parametros!$C$4,B2319&lt;=parametros!$D$4),"C2",IF(AND(ISNUMBER(parametros!$C$5),ISNUMBER(parametros!$D$5),B2319&gt;=parametros!$C$5,B2319&lt;=parametros!$D$5),"C3",IF(AND(ISNUMBER(parametros!$C$6),ISNUMBER(parametros!$D$6),B2319&gt;=parametros!$C$6,B2319&lt;=parametros!$D$6),"C4","Fora dos ciclos")))))))</f>
        <v/>
      </c>
      <c r="D2319" s="100"/>
      <c r="E2319" s="78" t="str">
        <f>IF(C2319="","",IFERROR(VLOOKUP(C2319,parametros!$A$11:$E$15,5,0),""))</f>
        <v/>
      </c>
      <c r="F2319" s="79" t="str">
        <f t="shared" si="182"/>
        <v/>
      </c>
      <c r="G2319" s="101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8"/>
      <c r="U2319" s="218" t="str">
        <f t="shared" si="186"/>
        <v/>
      </c>
      <c r="V2319" s="216" t="s">
        <v>47</v>
      </c>
      <c r="W2319" s="102" t="s">
        <v>167</v>
      </c>
      <c r="X2319" s="102" t="s">
        <v>168</v>
      </c>
      <c r="Y2319" s="103" t="s">
        <v>169</v>
      </c>
      <c r="Z2319" s="103" t="s">
        <v>170</v>
      </c>
      <c r="AA2319" s="103" t="s">
        <v>47</v>
      </c>
      <c r="AB2319" s="103" t="s">
        <v>171</v>
      </c>
      <c r="AC2319" s="104" t="s">
        <v>172</v>
      </c>
    </row>
    <row r="2320" spans="1:29" ht="25.5" customHeight="1" x14ac:dyDescent="0.35">
      <c r="A2320" s="188"/>
      <c r="B2320" s="190"/>
      <c r="C2320" s="99" t="str">
        <f>IF(B2320="","",IF(NOT(ISNUMBER(B2320)),"DATA_PC invalida",IF(AND(ISNUMBER(parametros!$C$2),ISNUMBER(parametros!$D$2),B2320&gt;=parametros!$C$2,B2320&lt;=parametros!$D$2),"C0",IF(AND(ISNUMBER(parametros!$C$3),ISNUMBER(parametros!$D$3),B2320&gt;=parametros!$C$3,B2320&lt;=parametros!$D$3),"C1",IF(AND(ISNUMBER(parametros!$C$4),ISNUMBER(parametros!$D$4),B2320&gt;=parametros!$C$4,B2320&lt;=parametros!$D$4),"C2",IF(AND(ISNUMBER(parametros!$C$5),ISNUMBER(parametros!$D$5),B2320&gt;=parametros!$C$5,B2320&lt;=parametros!$D$5),"C3",IF(AND(ISNUMBER(parametros!$C$6),ISNUMBER(parametros!$D$6),B2320&gt;=parametros!$C$6,B2320&lt;=parametros!$D$6),"C4","Fora dos ciclos")))))))</f>
        <v/>
      </c>
      <c r="D2320" s="100"/>
      <c r="E2320" s="78" t="str">
        <f>IF(C2320="","",IFERROR(VLOOKUP(C2320,parametros!$A$11:$E$15,5,0),""))</f>
        <v/>
      </c>
      <c r="F2320" s="79" t="str">
        <f t="shared" si="182"/>
        <v/>
      </c>
      <c r="G2320" s="101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8"/>
      <c r="U2320" s="218" t="str">
        <f t="shared" si="186"/>
        <v/>
      </c>
      <c r="V2320" s="216" t="s">
        <v>47</v>
      </c>
      <c r="W2320" s="102" t="s">
        <v>167</v>
      </c>
      <c r="X2320" s="102" t="s">
        <v>168</v>
      </c>
      <c r="Y2320" s="103" t="s">
        <v>169</v>
      </c>
      <c r="Z2320" s="103" t="s">
        <v>170</v>
      </c>
      <c r="AA2320" s="103" t="s">
        <v>47</v>
      </c>
      <c r="AB2320" s="103" t="s">
        <v>171</v>
      </c>
      <c r="AC2320" s="104" t="s">
        <v>172</v>
      </c>
    </row>
    <row r="2321" spans="1:29" ht="25.5" customHeight="1" x14ac:dyDescent="0.35">
      <c r="A2321" s="188"/>
      <c r="B2321" s="190"/>
      <c r="C2321" s="99" t="str">
        <f>IF(B2321="","",IF(NOT(ISNUMBER(B2321)),"DATA_PC invalida",IF(AND(ISNUMBER(parametros!$C$2),ISNUMBER(parametros!$D$2),B2321&gt;=parametros!$C$2,B2321&lt;=parametros!$D$2),"C0",IF(AND(ISNUMBER(parametros!$C$3),ISNUMBER(parametros!$D$3),B2321&gt;=parametros!$C$3,B2321&lt;=parametros!$D$3),"C1",IF(AND(ISNUMBER(parametros!$C$4),ISNUMBER(parametros!$D$4),B2321&gt;=parametros!$C$4,B2321&lt;=parametros!$D$4),"C2",IF(AND(ISNUMBER(parametros!$C$5),ISNUMBER(parametros!$D$5),B2321&gt;=parametros!$C$5,B2321&lt;=parametros!$D$5),"C3",IF(AND(ISNUMBER(parametros!$C$6),ISNUMBER(parametros!$D$6),B2321&gt;=parametros!$C$6,B2321&lt;=parametros!$D$6),"C4","Fora dos ciclos")))))))</f>
        <v/>
      </c>
      <c r="D2321" s="100"/>
      <c r="E2321" s="78" t="str">
        <f>IF(C2321="","",IFERROR(VLOOKUP(C2321,parametros!$A$11:$E$15,5,0),""))</f>
        <v/>
      </c>
      <c r="F2321" s="79" t="str">
        <f t="shared" si="182"/>
        <v/>
      </c>
      <c r="G2321" s="101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8"/>
      <c r="U2321" s="218" t="str">
        <f t="shared" si="186"/>
        <v/>
      </c>
      <c r="V2321" s="216" t="s">
        <v>47</v>
      </c>
      <c r="W2321" s="102" t="s">
        <v>167</v>
      </c>
      <c r="X2321" s="102" t="s">
        <v>168</v>
      </c>
      <c r="Y2321" s="103" t="s">
        <v>169</v>
      </c>
      <c r="Z2321" s="103" t="s">
        <v>170</v>
      </c>
      <c r="AA2321" s="103" t="s">
        <v>47</v>
      </c>
      <c r="AB2321" s="103" t="s">
        <v>171</v>
      </c>
      <c r="AC2321" s="104" t="s">
        <v>172</v>
      </c>
    </row>
    <row r="2322" spans="1:29" ht="25.5" customHeight="1" x14ac:dyDescent="0.35">
      <c r="A2322" s="188"/>
      <c r="B2322" s="190"/>
      <c r="C2322" s="99" t="str">
        <f>IF(B2322="","",IF(NOT(ISNUMBER(B2322)),"DATA_PC invalida",IF(AND(ISNUMBER(parametros!$C$2),ISNUMBER(parametros!$D$2),B2322&gt;=parametros!$C$2,B2322&lt;=parametros!$D$2),"C0",IF(AND(ISNUMBER(parametros!$C$3),ISNUMBER(parametros!$D$3),B2322&gt;=parametros!$C$3,B2322&lt;=parametros!$D$3),"C1",IF(AND(ISNUMBER(parametros!$C$4),ISNUMBER(parametros!$D$4),B2322&gt;=parametros!$C$4,B2322&lt;=parametros!$D$4),"C2",IF(AND(ISNUMBER(parametros!$C$5),ISNUMBER(parametros!$D$5),B2322&gt;=parametros!$C$5,B2322&lt;=parametros!$D$5),"C3",IF(AND(ISNUMBER(parametros!$C$6),ISNUMBER(parametros!$D$6),B2322&gt;=parametros!$C$6,B2322&lt;=parametros!$D$6),"C4","Fora dos ciclos")))))))</f>
        <v/>
      </c>
      <c r="D2322" s="100"/>
      <c r="E2322" s="78" t="str">
        <f>IF(C2322="","",IFERROR(VLOOKUP(C2322,parametros!$A$11:$E$15,5,0),""))</f>
        <v/>
      </c>
      <c r="F2322" s="79" t="str">
        <f t="shared" si="182"/>
        <v/>
      </c>
      <c r="G2322" s="101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8"/>
      <c r="U2322" s="218" t="str">
        <f t="shared" si="186"/>
        <v/>
      </c>
      <c r="V2322" s="216" t="s">
        <v>47</v>
      </c>
      <c r="W2322" s="102" t="s">
        <v>167</v>
      </c>
      <c r="X2322" s="102" t="s">
        <v>168</v>
      </c>
      <c r="Y2322" s="103" t="s">
        <v>169</v>
      </c>
      <c r="Z2322" s="103" t="s">
        <v>170</v>
      </c>
      <c r="AA2322" s="103" t="s">
        <v>47</v>
      </c>
      <c r="AB2322" s="103" t="s">
        <v>171</v>
      </c>
      <c r="AC2322" s="104" t="s">
        <v>172</v>
      </c>
    </row>
    <row r="2323" spans="1:29" ht="25.5" customHeight="1" x14ac:dyDescent="0.35">
      <c r="A2323" s="188"/>
      <c r="B2323" s="190"/>
      <c r="C2323" s="99" t="str">
        <f>IF(B2323="","",IF(NOT(ISNUMBER(B2323)),"DATA_PC invalida",IF(AND(ISNUMBER(parametros!$C$2),ISNUMBER(parametros!$D$2),B2323&gt;=parametros!$C$2,B2323&lt;=parametros!$D$2),"C0",IF(AND(ISNUMBER(parametros!$C$3),ISNUMBER(parametros!$D$3),B2323&gt;=parametros!$C$3,B2323&lt;=parametros!$D$3),"C1",IF(AND(ISNUMBER(parametros!$C$4),ISNUMBER(parametros!$D$4),B2323&gt;=parametros!$C$4,B2323&lt;=parametros!$D$4),"C2",IF(AND(ISNUMBER(parametros!$C$5),ISNUMBER(parametros!$D$5),B2323&gt;=parametros!$C$5,B2323&lt;=parametros!$D$5),"C3",IF(AND(ISNUMBER(parametros!$C$6),ISNUMBER(parametros!$D$6),B2323&gt;=parametros!$C$6,B2323&lt;=parametros!$D$6),"C4","Fora dos ciclos")))))))</f>
        <v/>
      </c>
      <c r="D2323" s="100"/>
      <c r="E2323" s="78" t="str">
        <f>IF(C2323="","",IFERROR(VLOOKUP(C2323,parametros!$A$11:$E$15,5,0),""))</f>
        <v/>
      </c>
      <c r="F2323" s="79" t="str">
        <f t="shared" si="182"/>
        <v/>
      </c>
      <c r="G2323" s="101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8"/>
      <c r="U2323" s="218" t="str">
        <f t="shared" si="186"/>
        <v/>
      </c>
      <c r="V2323" s="216" t="s">
        <v>47</v>
      </c>
      <c r="W2323" s="102" t="s">
        <v>167</v>
      </c>
      <c r="X2323" s="102" t="s">
        <v>168</v>
      </c>
      <c r="Y2323" s="103" t="s">
        <v>169</v>
      </c>
      <c r="Z2323" s="103" t="s">
        <v>170</v>
      </c>
      <c r="AA2323" s="103" t="s">
        <v>47</v>
      </c>
      <c r="AB2323" s="103" t="s">
        <v>171</v>
      </c>
      <c r="AC2323" s="104" t="s">
        <v>172</v>
      </c>
    </row>
    <row r="2324" spans="1:29" ht="25.5" customHeight="1" x14ac:dyDescent="0.35">
      <c r="A2324" s="188"/>
      <c r="B2324" s="190"/>
      <c r="C2324" s="99" t="str">
        <f>IF(B2324="","",IF(NOT(ISNUMBER(B2324)),"DATA_PC invalida",IF(AND(ISNUMBER(parametros!$C$2),ISNUMBER(parametros!$D$2),B2324&gt;=parametros!$C$2,B2324&lt;=parametros!$D$2),"C0",IF(AND(ISNUMBER(parametros!$C$3),ISNUMBER(parametros!$D$3),B2324&gt;=parametros!$C$3,B2324&lt;=parametros!$D$3),"C1",IF(AND(ISNUMBER(parametros!$C$4),ISNUMBER(parametros!$D$4),B2324&gt;=parametros!$C$4,B2324&lt;=parametros!$D$4),"C2",IF(AND(ISNUMBER(parametros!$C$5),ISNUMBER(parametros!$D$5),B2324&gt;=parametros!$C$5,B2324&lt;=parametros!$D$5),"C3",IF(AND(ISNUMBER(parametros!$C$6),ISNUMBER(parametros!$D$6),B2324&gt;=parametros!$C$6,B2324&lt;=parametros!$D$6),"C4","Fora dos ciclos")))))))</f>
        <v/>
      </c>
      <c r="D2324" s="100"/>
      <c r="E2324" s="78" t="str">
        <f>IF(C2324="","",IFERROR(VLOOKUP(C2324,parametros!$A$11:$E$15,5,0),""))</f>
        <v/>
      </c>
      <c r="F2324" s="79" t="str">
        <f t="shared" si="182"/>
        <v/>
      </c>
      <c r="G2324" s="101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8"/>
      <c r="U2324" s="218" t="str">
        <f t="shared" si="186"/>
        <v/>
      </c>
      <c r="V2324" s="216" t="s">
        <v>47</v>
      </c>
      <c r="W2324" s="102" t="s">
        <v>167</v>
      </c>
      <c r="X2324" s="102" t="s">
        <v>168</v>
      </c>
      <c r="Y2324" s="103" t="s">
        <v>169</v>
      </c>
      <c r="Z2324" s="103" t="s">
        <v>170</v>
      </c>
      <c r="AA2324" s="103" t="s">
        <v>47</v>
      </c>
      <c r="AB2324" s="103" t="s">
        <v>171</v>
      </c>
      <c r="AC2324" s="104" t="s">
        <v>172</v>
      </c>
    </row>
    <row r="2325" spans="1:29" ht="25.5" customHeight="1" x14ac:dyDescent="0.35">
      <c r="A2325" s="188"/>
      <c r="B2325" s="190"/>
      <c r="C2325" s="99" t="str">
        <f>IF(B2325="","",IF(NOT(ISNUMBER(B2325)),"DATA_PC invalida",IF(AND(ISNUMBER(parametros!$C$2),ISNUMBER(parametros!$D$2),B2325&gt;=parametros!$C$2,B2325&lt;=parametros!$D$2),"C0",IF(AND(ISNUMBER(parametros!$C$3),ISNUMBER(parametros!$D$3),B2325&gt;=parametros!$C$3,B2325&lt;=parametros!$D$3),"C1",IF(AND(ISNUMBER(parametros!$C$4),ISNUMBER(parametros!$D$4),B2325&gt;=parametros!$C$4,B2325&lt;=parametros!$D$4),"C2",IF(AND(ISNUMBER(parametros!$C$5),ISNUMBER(parametros!$D$5),B2325&gt;=parametros!$C$5,B2325&lt;=parametros!$D$5),"C3",IF(AND(ISNUMBER(parametros!$C$6),ISNUMBER(parametros!$D$6),B2325&gt;=parametros!$C$6,B2325&lt;=parametros!$D$6),"C4","Fora dos ciclos")))))))</f>
        <v/>
      </c>
      <c r="D2325" s="100"/>
      <c r="E2325" s="78" t="str">
        <f>IF(C2325="","",IFERROR(VLOOKUP(C2325,parametros!$A$11:$E$15,5,0),""))</f>
        <v/>
      </c>
      <c r="F2325" s="79" t="str">
        <f t="shared" si="182"/>
        <v/>
      </c>
      <c r="G2325" s="101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8"/>
      <c r="U2325" s="218" t="str">
        <f t="shared" si="186"/>
        <v/>
      </c>
      <c r="V2325" s="216" t="s">
        <v>47</v>
      </c>
      <c r="W2325" s="102" t="s">
        <v>167</v>
      </c>
      <c r="X2325" s="102" t="s">
        <v>168</v>
      </c>
      <c r="Y2325" s="103" t="s">
        <v>169</v>
      </c>
      <c r="Z2325" s="103" t="s">
        <v>170</v>
      </c>
      <c r="AA2325" s="103" t="s">
        <v>47</v>
      </c>
      <c r="AB2325" s="103" t="s">
        <v>171</v>
      </c>
      <c r="AC2325" s="104" t="s">
        <v>172</v>
      </c>
    </row>
    <row r="2326" spans="1:29" ht="25.5" customHeight="1" x14ac:dyDescent="0.35">
      <c r="A2326" s="188"/>
      <c r="B2326" s="190"/>
      <c r="C2326" s="99" t="str">
        <f>IF(B2326="","",IF(NOT(ISNUMBER(B2326)),"DATA_PC invalida",IF(AND(ISNUMBER(parametros!$C$2),ISNUMBER(parametros!$D$2),B2326&gt;=parametros!$C$2,B2326&lt;=parametros!$D$2),"C0",IF(AND(ISNUMBER(parametros!$C$3),ISNUMBER(parametros!$D$3),B2326&gt;=parametros!$C$3,B2326&lt;=parametros!$D$3),"C1",IF(AND(ISNUMBER(parametros!$C$4),ISNUMBER(parametros!$D$4),B2326&gt;=parametros!$C$4,B2326&lt;=parametros!$D$4),"C2",IF(AND(ISNUMBER(parametros!$C$5),ISNUMBER(parametros!$D$5),B2326&gt;=parametros!$C$5,B2326&lt;=parametros!$D$5),"C3",IF(AND(ISNUMBER(parametros!$C$6),ISNUMBER(parametros!$D$6),B2326&gt;=parametros!$C$6,B2326&lt;=parametros!$D$6),"C4","Fora dos ciclos")))))))</f>
        <v/>
      </c>
      <c r="D2326" s="100"/>
      <c r="E2326" s="78" t="str">
        <f>IF(C2326="","",IFERROR(VLOOKUP(C2326,parametros!$A$11:$E$15,5,0),""))</f>
        <v/>
      </c>
      <c r="F2326" s="79" t="str">
        <f t="shared" si="182"/>
        <v/>
      </c>
      <c r="G2326" s="101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8"/>
      <c r="U2326" s="218" t="str">
        <f t="shared" si="186"/>
        <v/>
      </c>
      <c r="V2326" s="216" t="s">
        <v>47</v>
      </c>
      <c r="W2326" s="102" t="s">
        <v>167</v>
      </c>
      <c r="X2326" s="102" t="s">
        <v>168</v>
      </c>
      <c r="Y2326" s="103" t="s">
        <v>169</v>
      </c>
      <c r="Z2326" s="103" t="s">
        <v>170</v>
      </c>
      <c r="AA2326" s="103" t="s">
        <v>47</v>
      </c>
      <c r="AB2326" s="103" t="s">
        <v>171</v>
      </c>
      <c r="AC2326" s="104" t="s">
        <v>172</v>
      </c>
    </row>
    <row r="2327" spans="1:29" ht="25.5" customHeight="1" x14ac:dyDescent="0.35">
      <c r="A2327" s="188"/>
      <c r="B2327" s="190"/>
      <c r="C2327" s="99" t="str">
        <f>IF(B2327="","",IF(NOT(ISNUMBER(B2327)),"DATA_PC invalida",IF(AND(ISNUMBER(parametros!$C$2),ISNUMBER(parametros!$D$2),B2327&gt;=parametros!$C$2,B2327&lt;=parametros!$D$2),"C0",IF(AND(ISNUMBER(parametros!$C$3),ISNUMBER(parametros!$D$3),B2327&gt;=parametros!$C$3,B2327&lt;=parametros!$D$3),"C1",IF(AND(ISNUMBER(parametros!$C$4),ISNUMBER(parametros!$D$4),B2327&gt;=parametros!$C$4,B2327&lt;=parametros!$D$4),"C2",IF(AND(ISNUMBER(parametros!$C$5),ISNUMBER(parametros!$D$5),B2327&gt;=parametros!$C$5,B2327&lt;=parametros!$D$5),"C3",IF(AND(ISNUMBER(parametros!$C$6),ISNUMBER(parametros!$D$6),B2327&gt;=parametros!$C$6,B2327&lt;=parametros!$D$6),"C4","Fora dos ciclos")))))))</f>
        <v/>
      </c>
      <c r="D2327" s="100"/>
      <c r="E2327" s="78" t="str">
        <f>IF(C2327="","",IFERROR(VLOOKUP(C2327,parametros!$A$11:$E$15,5,0),""))</f>
        <v/>
      </c>
      <c r="F2327" s="79" t="str">
        <f t="shared" si="182"/>
        <v/>
      </c>
      <c r="G2327" s="101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8"/>
      <c r="U2327" s="218" t="str">
        <f t="shared" si="186"/>
        <v/>
      </c>
      <c r="V2327" s="216" t="s">
        <v>47</v>
      </c>
      <c r="W2327" s="102" t="s">
        <v>167</v>
      </c>
      <c r="X2327" s="102" t="s">
        <v>168</v>
      </c>
      <c r="Y2327" s="103" t="s">
        <v>169</v>
      </c>
      <c r="Z2327" s="103" t="s">
        <v>170</v>
      </c>
      <c r="AA2327" s="103" t="s">
        <v>47</v>
      </c>
      <c r="AB2327" s="103" t="s">
        <v>171</v>
      </c>
      <c r="AC2327" s="104" t="s">
        <v>172</v>
      </c>
    </row>
    <row r="2328" spans="1:29" ht="25.5" customHeight="1" x14ac:dyDescent="0.35">
      <c r="A2328" s="188"/>
      <c r="B2328" s="190"/>
      <c r="C2328" s="99" t="str">
        <f>IF(B2328="","",IF(NOT(ISNUMBER(B2328)),"DATA_PC invalida",IF(AND(ISNUMBER(parametros!$C$2),ISNUMBER(parametros!$D$2),B2328&gt;=parametros!$C$2,B2328&lt;=parametros!$D$2),"C0",IF(AND(ISNUMBER(parametros!$C$3),ISNUMBER(parametros!$D$3),B2328&gt;=parametros!$C$3,B2328&lt;=parametros!$D$3),"C1",IF(AND(ISNUMBER(parametros!$C$4),ISNUMBER(parametros!$D$4),B2328&gt;=parametros!$C$4,B2328&lt;=parametros!$D$4),"C2",IF(AND(ISNUMBER(parametros!$C$5),ISNUMBER(parametros!$D$5),B2328&gt;=parametros!$C$5,B2328&lt;=parametros!$D$5),"C3",IF(AND(ISNUMBER(parametros!$C$6),ISNUMBER(parametros!$D$6),B2328&gt;=parametros!$C$6,B2328&lt;=parametros!$D$6),"C4","Fora dos ciclos")))))))</f>
        <v/>
      </c>
      <c r="D2328" s="100"/>
      <c r="E2328" s="78" t="str">
        <f>IF(C2328="","",IFERROR(VLOOKUP(C2328,parametros!$A$11:$E$15,5,0),""))</f>
        <v/>
      </c>
      <c r="F2328" s="79" t="str">
        <f t="shared" si="182"/>
        <v/>
      </c>
      <c r="G2328" s="101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8"/>
      <c r="U2328" s="218" t="str">
        <f t="shared" si="186"/>
        <v/>
      </c>
      <c r="V2328" s="216" t="s">
        <v>47</v>
      </c>
      <c r="W2328" s="102" t="s">
        <v>167</v>
      </c>
      <c r="X2328" s="102" t="s">
        <v>168</v>
      </c>
      <c r="Y2328" s="103" t="s">
        <v>169</v>
      </c>
      <c r="Z2328" s="103" t="s">
        <v>170</v>
      </c>
      <c r="AA2328" s="103" t="s">
        <v>47</v>
      </c>
      <c r="AB2328" s="103" t="s">
        <v>171</v>
      </c>
      <c r="AC2328" s="104" t="s">
        <v>172</v>
      </c>
    </row>
    <row r="2329" spans="1:29" ht="25.5" customHeight="1" x14ac:dyDescent="0.35">
      <c r="A2329" s="188"/>
      <c r="B2329" s="190"/>
      <c r="C2329" s="99" t="str">
        <f>IF(B2329="","",IF(NOT(ISNUMBER(B2329)),"DATA_PC invalida",IF(AND(ISNUMBER(parametros!$C$2),ISNUMBER(parametros!$D$2),B2329&gt;=parametros!$C$2,B2329&lt;=parametros!$D$2),"C0",IF(AND(ISNUMBER(parametros!$C$3),ISNUMBER(parametros!$D$3),B2329&gt;=parametros!$C$3,B2329&lt;=parametros!$D$3),"C1",IF(AND(ISNUMBER(parametros!$C$4),ISNUMBER(parametros!$D$4),B2329&gt;=parametros!$C$4,B2329&lt;=parametros!$D$4),"C2",IF(AND(ISNUMBER(parametros!$C$5),ISNUMBER(parametros!$D$5),B2329&gt;=parametros!$C$5,B2329&lt;=parametros!$D$5),"C3",IF(AND(ISNUMBER(parametros!$C$6),ISNUMBER(parametros!$D$6),B2329&gt;=parametros!$C$6,B2329&lt;=parametros!$D$6),"C4","Fora dos ciclos")))))))</f>
        <v/>
      </c>
      <c r="D2329" s="100"/>
      <c r="E2329" s="78" t="str">
        <f>IF(C2329="","",IFERROR(VLOOKUP(C2329,parametros!$A$11:$E$15,5,0),""))</f>
        <v/>
      </c>
      <c r="F2329" s="79" t="str">
        <f t="shared" si="182"/>
        <v/>
      </c>
      <c r="G2329" s="101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8"/>
      <c r="U2329" s="218" t="str">
        <f t="shared" si="186"/>
        <v/>
      </c>
      <c r="V2329" s="216" t="s">
        <v>47</v>
      </c>
      <c r="W2329" s="102" t="s">
        <v>167</v>
      </c>
      <c r="X2329" s="102" t="s">
        <v>168</v>
      </c>
      <c r="Y2329" s="103" t="s">
        <v>169</v>
      </c>
      <c r="Z2329" s="103" t="s">
        <v>170</v>
      </c>
      <c r="AA2329" s="103" t="s">
        <v>47</v>
      </c>
      <c r="AB2329" s="103" t="s">
        <v>171</v>
      </c>
      <c r="AC2329" s="104" t="s">
        <v>172</v>
      </c>
    </row>
    <row r="2330" spans="1:29" ht="25.5" customHeight="1" x14ac:dyDescent="0.35">
      <c r="A2330" s="188"/>
      <c r="B2330" s="190"/>
      <c r="C2330" s="99" t="str">
        <f>IF(B2330="","",IF(NOT(ISNUMBER(B2330)),"DATA_PC invalida",IF(AND(ISNUMBER(parametros!$C$2),ISNUMBER(parametros!$D$2),B2330&gt;=parametros!$C$2,B2330&lt;=parametros!$D$2),"C0",IF(AND(ISNUMBER(parametros!$C$3),ISNUMBER(parametros!$D$3),B2330&gt;=parametros!$C$3,B2330&lt;=parametros!$D$3),"C1",IF(AND(ISNUMBER(parametros!$C$4),ISNUMBER(parametros!$D$4),B2330&gt;=parametros!$C$4,B2330&lt;=parametros!$D$4),"C2",IF(AND(ISNUMBER(parametros!$C$5),ISNUMBER(parametros!$D$5),B2330&gt;=parametros!$C$5,B2330&lt;=parametros!$D$5),"C3",IF(AND(ISNUMBER(parametros!$C$6),ISNUMBER(parametros!$D$6),B2330&gt;=parametros!$C$6,B2330&lt;=parametros!$D$6),"C4","Fora dos ciclos")))))))</f>
        <v/>
      </c>
      <c r="D2330" s="100"/>
      <c r="E2330" s="78" t="str">
        <f>IF(C2330="","",IFERROR(VLOOKUP(C2330,parametros!$A$11:$E$15,5,0),""))</f>
        <v/>
      </c>
      <c r="F2330" s="79" t="str">
        <f t="shared" si="182"/>
        <v/>
      </c>
      <c r="G2330" s="101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8"/>
      <c r="U2330" s="218" t="str">
        <f t="shared" si="186"/>
        <v/>
      </c>
      <c r="V2330" s="216" t="s">
        <v>47</v>
      </c>
      <c r="W2330" s="102" t="s">
        <v>167</v>
      </c>
      <c r="X2330" s="102" t="s">
        <v>168</v>
      </c>
      <c r="Y2330" s="103" t="s">
        <v>169</v>
      </c>
      <c r="Z2330" s="103" t="s">
        <v>170</v>
      </c>
      <c r="AA2330" s="103" t="s">
        <v>47</v>
      </c>
      <c r="AB2330" s="103" t="s">
        <v>171</v>
      </c>
      <c r="AC2330" s="104" t="s">
        <v>172</v>
      </c>
    </row>
    <row r="2331" spans="1:29" ht="25.5" customHeight="1" x14ac:dyDescent="0.35">
      <c r="A2331" s="188"/>
      <c r="B2331" s="190"/>
      <c r="C2331" s="99" t="str">
        <f>IF(B2331="","",IF(NOT(ISNUMBER(B2331)),"DATA_PC invalida",IF(AND(ISNUMBER(parametros!$C$2),ISNUMBER(parametros!$D$2),B2331&gt;=parametros!$C$2,B2331&lt;=parametros!$D$2),"C0",IF(AND(ISNUMBER(parametros!$C$3),ISNUMBER(parametros!$D$3),B2331&gt;=parametros!$C$3,B2331&lt;=parametros!$D$3),"C1",IF(AND(ISNUMBER(parametros!$C$4),ISNUMBER(parametros!$D$4),B2331&gt;=parametros!$C$4,B2331&lt;=parametros!$D$4),"C2",IF(AND(ISNUMBER(parametros!$C$5),ISNUMBER(parametros!$D$5),B2331&gt;=parametros!$C$5,B2331&lt;=parametros!$D$5),"C3",IF(AND(ISNUMBER(parametros!$C$6),ISNUMBER(parametros!$D$6),B2331&gt;=parametros!$C$6,B2331&lt;=parametros!$D$6),"C4","Fora dos ciclos")))))))</f>
        <v/>
      </c>
      <c r="D2331" s="100"/>
      <c r="E2331" s="78" t="str">
        <f>IF(C2331="","",IFERROR(VLOOKUP(C2331,parametros!$A$11:$E$15,5,0),""))</f>
        <v/>
      </c>
      <c r="F2331" s="79" t="str">
        <f t="shared" si="182"/>
        <v/>
      </c>
      <c r="G2331" s="101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8"/>
      <c r="U2331" s="218" t="str">
        <f t="shared" si="186"/>
        <v/>
      </c>
      <c r="V2331" s="216" t="s">
        <v>47</v>
      </c>
      <c r="W2331" s="102" t="s">
        <v>167</v>
      </c>
      <c r="X2331" s="102" t="s">
        <v>168</v>
      </c>
      <c r="Y2331" s="103" t="s">
        <v>169</v>
      </c>
      <c r="Z2331" s="103" t="s">
        <v>170</v>
      </c>
      <c r="AA2331" s="103" t="s">
        <v>47</v>
      </c>
      <c r="AB2331" s="103" t="s">
        <v>171</v>
      </c>
      <c r="AC2331" s="104" t="s">
        <v>172</v>
      </c>
    </row>
    <row r="2332" spans="1:29" ht="25.5" customHeight="1" x14ac:dyDescent="0.35">
      <c r="A2332" s="188"/>
      <c r="B2332" s="190"/>
      <c r="C2332" s="99" t="str">
        <f>IF(B2332="","",IF(NOT(ISNUMBER(B2332)),"DATA_PC invalida",IF(AND(ISNUMBER(parametros!$C$2),ISNUMBER(parametros!$D$2),B2332&gt;=parametros!$C$2,B2332&lt;=parametros!$D$2),"C0",IF(AND(ISNUMBER(parametros!$C$3),ISNUMBER(parametros!$D$3),B2332&gt;=parametros!$C$3,B2332&lt;=parametros!$D$3),"C1",IF(AND(ISNUMBER(parametros!$C$4),ISNUMBER(parametros!$D$4),B2332&gt;=parametros!$C$4,B2332&lt;=parametros!$D$4),"C2",IF(AND(ISNUMBER(parametros!$C$5),ISNUMBER(parametros!$D$5),B2332&gt;=parametros!$C$5,B2332&lt;=parametros!$D$5),"C3",IF(AND(ISNUMBER(parametros!$C$6),ISNUMBER(parametros!$D$6),B2332&gt;=parametros!$C$6,B2332&lt;=parametros!$D$6),"C4","Fora dos ciclos")))))))</f>
        <v/>
      </c>
      <c r="D2332" s="100"/>
      <c r="E2332" s="78" t="str">
        <f>IF(C2332="","",IFERROR(VLOOKUP(C2332,parametros!$A$11:$E$15,5,0),""))</f>
        <v/>
      </c>
      <c r="F2332" s="79" t="str">
        <f t="shared" si="182"/>
        <v/>
      </c>
      <c r="G2332" s="101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8"/>
      <c r="U2332" s="218" t="str">
        <f t="shared" si="186"/>
        <v/>
      </c>
      <c r="V2332" s="216" t="s">
        <v>47</v>
      </c>
      <c r="W2332" s="102" t="s">
        <v>167</v>
      </c>
      <c r="X2332" s="102" t="s">
        <v>168</v>
      </c>
      <c r="Y2332" s="103" t="s">
        <v>169</v>
      </c>
      <c r="Z2332" s="103" t="s">
        <v>170</v>
      </c>
      <c r="AA2332" s="103" t="s">
        <v>47</v>
      </c>
      <c r="AB2332" s="103" t="s">
        <v>171</v>
      </c>
      <c r="AC2332" s="104" t="s">
        <v>172</v>
      </c>
    </row>
    <row r="2333" spans="1:29" ht="25.5" customHeight="1" x14ac:dyDescent="0.35">
      <c r="A2333" s="188"/>
      <c r="B2333" s="190"/>
      <c r="C2333" s="99" t="str">
        <f>IF(B2333="","",IF(NOT(ISNUMBER(B2333)),"DATA_PC invalida",IF(AND(ISNUMBER(parametros!$C$2),ISNUMBER(parametros!$D$2),B2333&gt;=parametros!$C$2,B2333&lt;=parametros!$D$2),"C0",IF(AND(ISNUMBER(parametros!$C$3),ISNUMBER(parametros!$D$3),B2333&gt;=parametros!$C$3,B2333&lt;=parametros!$D$3),"C1",IF(AND(ISNUMBER(parametros!$C$4),ISNUMBER(parametros!$D$4),B2333&gt;=parametros!$C$4,B2333&lt;=parametros!$D$4),"C2",IF(AND(ISNUMBER(parametros!$C$5),ISNUMBER(parametros!$D$5),B2333&gt;=parametros!$C$5,B2333&lt;=parametros!$D$5),"C3",IF(AND(ISNUMBER(parametros!$C$6),ISNUMBER(parametros!$D$6),B2333&gt;=parametros!$C$6,B2333&lt;=parametros!$D$6),"C4","Fora dos ciclos")))))))</f>
        <v/>
      </c>
      <c r="D2333" s="100"/>
      <c r="E2333" s="78" t="str">
        <f>IF(C2333="","",IFERROR(VLOOKUP(C2333,parametros!$A$11:$E$15,5,0),""))</f>
        <v/>
      </c>
      <c r="F2333" s="79" t="str">
        <f t="shared" si="182"/>
        <v/>
      </c>
      <c r="G2333" s="101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8"/>
      <c r="U2333" s="218" t="str">
        <f t="shared" si="186"/>
        <v/>
      </c>
      <c r="V2333" s="216" t="s">
        <v>47</v>
      </c>
      <c r="W2333" s="102" t="s">
        <v>167</v>
      </c>
      <c r="X2333" s="102" t="s">
        <v>168</v>
      </c>
      <c r="Y2333" s="103" t="s">
        <v>169</v>
      </c>
      <c r="Z2333" s="103" t="s">
        <v>170</v>
      </c>
      <c r="AA2333" s="103" t="s">
        <v>47</v>
      </c>
      <c r="AB2333" s="103" t="s">
        <v>171</v>
      </c>
      <c r="AC2333" s="104" t="s">
        <v>172</v>
      </c>
    </row>
    <row r="2334" spans="1:29" ht="25.5" customHeight="1" x14ac:dyDescent="0.35">
      <c r="A2334" s="188"/>
      <c r="B2334" s="190"/>
      <c r="C2334" s="99" t="str">
        <f>IF(B2334="","",IF(NOT(ISNUMBER(B2334)),"DATA_PC invalida",IF(AND(ISNUMBER(parametros!$C$2),ISNUMBER(parametros!$D$2),B2334&gt;=parametros!$C$2,B2334&lt;=parametros!$D$2),"C0",IF(AND(ISNUMBER(parametros!$C$3),ISNUMBER(parametros!$D$3),B2334&gt;=parametros!$C$3,B2334&lt;=parametros!$D$3),"C1",IF(AND(ISNUMBER(parametros!$C$4),ISNUMBER(parametros!$D$4),B2334&gt;=parametros!$C$4,B2334&lt;=parametros!$D$4),"C2",IF(AND(ISNUMBER(parametros!$C$5),ISNUMBER(parametros!$D$5),B2334&gt;=parametros!$C$5,B2334&lt;=parametros!$D$5),"C3",IF(AND(ISNUMBER(parametros!$C$6),ISNUMBER(parametros!$D$6),B2334&gt;=parametros!$C$6,B2334&lt;=parametros!$D$6),"C4","Fora dos ciclos")))))))</f>
        <v/>
      </c>
      <c r="D2334" s="100"/>
      <c r="E2334" s="78" t="str">
        <f>IF(C2334="","",IFERROR(VLOOKUP(C2334,parametros!$A$11:$E$15,5,0),""))</f>
        <v/>
      </c>
      <c r="F2334" s="79" t="str">
        <f t="shared" si="182"/>
        <v/>
      </c>
      <c r="G2334" s="101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8"/>
      <c r="U2334" s="218" t="str">
        <f t="shared" si="186"/>
        <v/>
      </c>
      <c r="V2334" s="216" t="s">
        <v>47</v>
      </c>
      <c r="W2334" s="102" t="s">
        <v>167</v>
      </c>
      <c r="X2334" s="102" t="s">
        <v>168</v>
      </c>
      <c r="Y2334" s="103" t="s">
        <v>169</v>
      </c>
      <c r="Z2334" s="103" t="s">
        <v>170</v>
      </c>
      <c r="AA2334" s="103" t="s">
        <v>47</v>
      </c>
      <c r="AB2334" s="103" t="s">
        <v>171</v>
      </c>
      <c r="AC2334" s="104" t="s">
        <v>172</v>
      </c>
    </row>
    <row r="2335" spans="1:29" ht="25.5" customHeight="1" x14ac:dyDescent="0.35">
      <c r="A2335" s="188"/>
      <c r="B2335" s="190"/>
      <c r="C2335" s="99" t="str">
        <f>IF(B2335="","",IF(NOT(ISNUMBER(B2335)),"DATA_PC invalida",IF(AND(ISNUMBER(parametros!$C$2),ISNUMBER(parametros!$D$2),B2335&gt;=parametros!$C$2,B2335&lt;=parametros!$D$2),"C0",IF(AND(ISNUMBER(parametros!$C$3),ISNUMBER(parametros!$D$3),B2335&gt;=parametros!$C$3,B2335&lt;=parametros!$D$3),"C1",IF(AND(ISNUMBER(parametros!$C$4),ISNUMBER(parametros!$D$4),B2335&gt;=parametros!$C$4,B2335&lt;=parametros!$D$4),"C2",IF(AND(ISNUMBER(parametros!$C$5),ISNUMBER(parametros!$D$5),B2335&gt;=parametros!$C$5,B2335&lt;=parametros!$D$5),"C3",IF(AND(ISNUMBER(parametros!$C$6),ISNUMBER(parametros!$D$6),B2335&gt;=parametros!$C$6,B2335&lt;=parametros!$D$6),"C4","Fora dos ciclos")))))))</f>
        <v/>
      </c>
      <c r="D2335" s="100"/>
      <c r="E2335" s="78" t="str">
        <f>IF(C2335="","",IFERROR(VLOOKUP(C2335,parametros!$A$11:$E$15,5,0),""))</f>
        <v/>
      </c>
      <c r="F2335" s="79" t="str">
        <f t="shared" si="182"/>
        <v/>
      </c>
      <c r="G2335" s="101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8"/>
      <c r="U2335" s="218" t="str">
        <f t="shared" si="186"/>
        <v/>
      </c>
      <c r="V2335" s="216" t="s">
        <v>47</v>
      </c>
      <c r="W2335" s="102" t="s">
        <v>167</v>
      </c>
      <c r="X2335" s="102" t="s">
        <v>168</v>
      </c>
      <c r="Y2335" s="103" t="s">
        <v>169</v>
      </c>
      <c r="Z2335" s="103" t="s">
        <v>170</v>
      </c>
      <c r="AA2335" s="103" t="s">
        <v>47</v>
      </c>
      <c r="AB2335" s="103" t="s">
        <v>171</v>
      </c>
      <c r="AC2335" s="104" t="s">
        <v>172</v>
      </c>
    </row>
    <row r="2336" spans="1:29" ht="25.5" customHeight="1" x14ac:dyDescent="0.35">
      <c r="A2336" s="188"/>
      <c r="B2336" s="190"/>
      <c r="C2336" s="99" t="str">
        <f>IF(B2336="","",IF(NOT(ISNUMBER(B2336)),"DATA_PC invalida",IF(AND(ISNUMBER(parametros!$C$2),ISNUMBER(parametros!$D$2),B2336&gt;=parametros!$C$2,B2336&lt;=parametros!$D$2),"C0",IF(AND(ISNUMBER(parametros!$C$3),ISNUMBER(parametros!$D$3),B2336&gt;=parametros!$C$3,B2336&lt;=parametros!$D$3),"C1",IF(AND(ISNUMBER(parametros!$C$4),ISNUMBER(parametros!$D$4),B2336&gt;=parametros!$C$4,B2336&lt;=parametros!$D$4),"C2",IF(AND(ISNUMBER(parametros!$C$5),ISNUMBER(parametros!$D$5),B2336&gt;=parametros!$C$5,B2336&lt;=parametros!$D$5),"C3",IF(AND(ISNUMBER(parametros!$C$6),ISNUMBER(parametros!$D$6),B2336&gt;=parametros!$C$6,B2336&lt;=parametros!$D$6),"C4","Fora dos ciclos")))))))</f>
        <v/>
      </c>
      <c r="D2336" s="100"/>
      <c r="E2336" s="78" t="str">
        <f>IF(C2336="","",IFERROR(VLOOKUP(C2336,parametros!$A$11:$E$15,5,0),""))</f>
        <v/>
      </c>
      <c r="F2336" s="79" t="str">
        <f t="shared" si="182"/>
        <v/>
      </c>
      <c r="G2336" s="101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8"/>
      <c r="U2336" s="218" t="str">
        <f t="shared" si="186"/>
        <v/>
      </c>
      <c r="V2336" s="216" t="s">
        <v>47</v>
      </c>
      <c r="W2336" s="102" t="s">
        <v>167</v>
      </c>
      <c r="X2336" s="102" t="s">
        <v>168</v>
      </c>
      <c r="Y2336" s="103" t="s">
        <v>169</v>
      </c>
      <c r="Z2336" s="103" t="s">
        <v>170</v>
      </c>
      <c r="AA2336" s="103" t="s">
        <v>47</v>
      </c>
      <c r="AB2336" s="103" t="s">
        <v>171</v>
      </c>
      <c r="AC2336" s="104" t="s">
        <v>172</v>
      </c>
    </row>
    <row r="2337" spans="1:29" ht="25.5" customHeight="1" x14ac:dyDescent="0.35">
      <c r="A2337" s="188"/>
      <c r="B2337" s="190"/>
      <c r="C2337" s="99" t="str">
        <f>IF(B2337="","",IF(NOT(ISNUMBER(B2337)),"DATA_PC invalida",IF(AND(ISNUMBER(parametros!$C$2),ISNUMBER(parametros!$D$2),B2337&gt;=parametros!$C$2,B2337&lt;=parametros!$D$2),"C0",IF(AND(ISNUMBER(parametros!$C$3),ISNUMBER(parametros!$D$3),B2337&gt;=parametros!$C$3,B2337&lt;=parametros!$D$3),"C1",IF(AND(ISNUMBER(parametros!$C$4),ISNUMBER(parametros!$D$4),B2337&gt;=parametros!$C$4,B2337&lt;=parametros!$D$4),"C2",IF(AND(ISNUMBER(parametros!$C$5),ISNUMBER(parametros!$D$5),B2337&gt;=parametros!$C$5,B2337&lt;=parametros!$D$5),"C3",IF(AND(ISNUMBER(parametros!$C$6),ISNUMBER(parametros!$D$6),B2337&gt;=parametros!$C$6,B2337&lt;=parametros!$D$6),"C4","Fora dos ciclos")))))))</f>
        <v/>
      </c>
      <c r="D2337" s="100"/>
      <c r="E2337" s="78" t="str">
        <f>IF(C2337="","",IFERROR(VLOOKUP(C2337,parametros!$A$11:$E$15,5,0),""))</f>
        <v/>
      </c>
      <c r="F2337" s="79" t="str">
        <f t="shared" si="182"/>
        <v/>
      </c>
      <c r="G2337" s="101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8"/>
      <c r="U2337" s="218" t="str">
        <f t="shared" si="186"/>
        <v/>
      </c>
      <c r="V2337" s="216" t="s">
        <v>47</v>
      </c>
      <c r="W2337" s="102" t="s">
        <v>167</v>
      </c>
      <c r="X2337" s="102" t="s">
        <v>168</v>
      </c>
      <c r="Y2337" s="103" t="s">
        <v>169</v>
      </c>
      <c r="Z2337" s="103" t="s">
        <v>170</v>
      </c>
      <c r="AA2337" s="103" t="s">
        <v>47</v>
      </c>
      <c r="AB2337" s="103" t="s">
        <v>171</v>
      </c>
      <c r="AC2337" s="104" t="s">
        <v>172</v>
      </c>
    </row>
    <row r="2338" spans="1:29" ht="25.5" customHeight="1" x14ac:dyDescent="0.35">
      <c r="A2338" s="188"/>
      <c r="B2338" s="190"/>
      <c r="C2338" s="99" t="str">
        <f>IF(B2338="","",IF(NOT(ISNUMBER(B2338)),"DATA_PC invalida",IF(AND(ISNUMBER(parametros!$C$2),ISNUMBER(parametros!$D$2),B2338&gt;=parametros!$C$2,B2338&lt;=parametros!$D$2),"C0",IF(AND(ISNUMBER(parametros!$C$3),ISNUMBER(parametros!$D$3),B2338&gt;=parametros!$C$3,B2338&lt;=parametros!$D$3),"C1",IF(AND(ISNUMBER(parametros!$C$4),ISNUMBER(parametros!$D$4),B2338&gt;=parametros!$C$4,B2338&lt;=parametros!$D$4),"C2",IF(AND(ISNUMBER(parametros!$C$5),ISNUMBER(parametros!$D$5),B2338&gt;=parametros!$C$5,B2338&lt;=parametros!$D$5),"C3",IF(AND(ISNUMBER(parametros!$C$6),ISNUMBER(parametros!$D$6),B2338&gt;=parametros!$C$6,B2338&lt;=parametros!$D$6),"C4","Fora dos ciclos")))))))</f>
        <v/>
      </c>
      <c r="D2338" s="100"/>
      <c r="E2338" s="78" t="str">
        <f>IF(C2338="","",IFERROR(VLOOKUP(C2338,parametros!$A$11:$E$15,5,0),""))</f>
        <v/>
      </c>
      <c r="F2338" s="79" t="str">
        <f t="shared" si="182"/>
        <v/>
      </c>
      <c r="G2338" s="101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8"/>
      <c r="U2338" s="218" t="str">
        <f t="shared" si="186"/>
        <v/>
      </c>
      <c r="V2338" s="216" t="s">
        <v>47</v>
      </c>
      <c r="W2338" s="102" t="s">
        <v>167</v>
      </c>
      <c r="X2338" s="102" t="s">
        <v>168</v>
      </c>
      <c r="Y2338" s="103" t="s">
        <v>169</v>
      </c>
      <c r="Z2338" s="103" t="s">
        <v>170</v>
      </c>
      <c r="AA2338" s="103" t="s">
        <v>47</v>
      </c>
      <c r="AB2338" s="103" t="s">
        <v>171</v>
      </c>
      <c r="AC2338" s="104" t="s">
        <v>172</v>
      </c>
    </row>
    <row r="2339" spans="1:29" ht="25.5" customHeight="1" x14ac:dyDescent="0.35">
      <c r="A2339" s="188"/>
      <c r="B2339" s="190"/>
      <c r="C2339" s="99" t="str">
        <f>IF(B2339="","",IF(NOT(ISNUMBER(B2339)),"DATA_PC invalida",IF(AND(ISNUMBER(parametros!$C$2),ISNUMBER(parametros!$D$2),B2339&gt;=parametros!$C$2,B2339&lt;=parametros!$D$2),"C0",IF(AND(ISNUMBER(parametros!$C$3),ISNUMBER(parametros!$D$3),B2339&gt;=parametros!$C$3,B2339&lt;=parametros!$D$3),"C1",IF(AND(ISNUMBER(parametros!$C$4),ISNUMBER(parametros!$D$4),B2339&gt;=parametros!$C$4,B2339&lt;=parametros!$D$4),"C2",IF(AND(ISNUMBER(parametros!$C$5),ISNUMBER(parametros!$D$5),B2339&gt;=parametros!$C$5,B2339&lt;=parametros!$D$5),"C3",IF(AND(ISNUMBER(parametros!$C$6),ISNUMBER(parametros!$D$6),B2339&gt;=parametros!$C$6,B2339&lt;=parametros!$D$6),"C4","Fora dos ciclos")))))))</f>
        <v/>
      </c>
      <c r="D2339" s="100"/>
      <c r="E2339" s="78" t="str">
        <f>IF(C2339="","",IFERROR(VLOOKUP(C2339,parametros!$A$11:$E$15,5,0),""))</f>
        <v/>
      </c>
      <c r="F2339" s="79" t="str">
        <f t="shared" si="182"/>
        <v/>
      </c>
      <c r="G2339" s="101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8"/>
      <c r="U2339" s="218" t="str">
        <f t="shared" si="186"/>
        <v/>
      </c>
      <c r="V2339" s="216" t="s">
        <v>47</v>
      </c>
      <c r="W2339" s="102" t="s">
        <v>167</v>
      </c>
      <c r="X2339" s="102" t="s">
        <v>168</v>
      </c>
      <c r="Y2339" s="103" t="s">
        <v>169</v>
      </c>
      <c r="Z2339" s="103" t="s">
        <v>170</v>
      </c>
      <c r="AA2339" s="103" t="s">
        <v>47</v>
      </c>
      <c r="AB2339" s="103" t="s">
        <v>171</v>
      </c>
      <c r="AC2339" s="104" t="s">
        <v>172</v>
      </c>
    </row>
    <row r="2340" spans="1:29" ht="25.5" customHeight="1" x14ac:dyDescent="0.35">
      <c r="A2340" s="188"/>
      <c r="B2340" s="190"/>
      <c r="C2340" s="99" t="str">
        <f>IF(B2340="","",IF(NOT(ISNUMBER(B2340)),"DATA_PC invalida",IF(AND(ISNUMBER(parametros!$C$2),ISNUMBER(parametros!$D$2),B2340&gt;=parametros!$C$2,B2340&lt;=parametros!$D$2),"C0",IF(AND(ISNUMBER(parametros!$C$3),ISNUMBER(parametros!$D$3),B2340&gt;=parametros!$C$3,B2340&lt;=parametros!$D$3),"C1",IF(AND(ISNUMBER(parametros!$C$4),ISNUMBER(parametros!$D$4),B2340&gt;=parametros!$C$4,B2340&lt;=parametros!$D$4),"C2",IF(AND(ISNUMBER(parametros!$C$5),ISNUMBER(parametros!$D$5),B2340&gt;=parametros!$C$5,B2340&lt;=parametros!$D$5),"C3",IF(AND(ISNUMBER(parametros!$C$6),ISNUMBER(parametros!$D$6),B2340&gt;=parametros!$C$6,B2340&lt;=parametros!$D$6),"C4","Fora dos ciclos")))))))</f>
        <v/>
      </c>
      <c r="D2340" s="100"/>
      <c r="E2340" s="78" t="str">
        <f>IF(C2340="","",IFERROR(VLOOKUP(C2340,parametros!$A$11:$E$15,5,0),""))</f>
        <v/>
      </c>
      <c r="F2340" s="79" t="str">
        <f t="shared" si="182"/>
        <v/>
      </c>
      <c r="G2340" s="101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8"/>
      <c r="U2340" s="218" t="str">
        <f t="shared" si="186"/>
        <v/>
      </c>
      <c r="V2340" s="216" t="s">
        <v>47</v>
      </c>
      <c r="W2340" s="102" t="s">
        <v>167</v>
      </c>
      <c r="X2340" s="102" t="s">
        <v>168</v>
      </c>
      <c r="Y2340" s="103" t="s">
        <v>169</v>
      </c>
      <c r="Z2340" s="103" t="s">
        <v>170</v>
      </c>
      <c r="AA2340" s="103" t="s">
        <v>47</v>
      </c>
      <c r="AB2340" s="103" t="s">
        <v>171</v>
      </c>
      <c r="AC2340" s="104" t="s">
        <v>172</v>
      </c>
    </row>
    <row r="2341" spans="1:29" ht="25.5" customHeight="1" x14ac:dyDescent="0.35">
      <c r="A2341" s="188"/>
      <c r="B2341" s="190"/>
      <c r="C2341" s="99" t="str">
        <f>IF(B2341="","",IF(NOT(ISNUMBER(B2341)),"DATA_PC invalida",IF(AND(ISNUMBER(parametros!$C$2),ISNUMBER(parametros!$D$2),B2341&gt;=parametros!$C$2,B2341&lt;=parametros!$D$2),"C0",IF(AND(ISNUMBER(parametros!$C$3),ISNUMBER(parametros!$D$3),B2341&gt;=parametros!$C$3,B2341&lt;=parametros!$D$3),"C1",IF(AND(ISNUMBER(parametros!$C$4),ISNUMBER(parametros!$D$4),B2341&gt;=parametros!$C$4,B2341&lt;=parametros!$D$4),"C2",IF(AND(ISNUMBER(parametros!$C$5),ISNUMBER(parametros!$D$5),B2341&gt;=parametros!$C$5,B2341&lt;=parametros!$D$5),"C3",IF(AND(ISNUMBER(parametros!$C$6),ISNUMBER(parametros!$D$6),B2341&gt;=parametros!$C$6,B2341&lt;=parametros!$D$6),"C4","Fora dos ciclos")))))))</f>
        <v/>
      </c>
      <c r="D2341" s="100"/>
      <c r="E2341" s="78" t="str">
        <f>IF(C2341="","",IFERROR(VLOOKUP(C2341,parametros!$A$11:$E$15,5,0),""))</f>
        <v/>
      </c>
      <c r="F2341" s="79" t="str">
        <f t="shared" si="182"/>
        <v/>
      </c>
      <c r="G2341" s="101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8"/>
      <c r="U2341" s="218" t="str">
        <f t="shared" si="186"/>
        <v/>
      </c>
      <c r="V2341" s="216" t="s">
        <v>47</v>
      </c>
      <c r="W2341" s="102" t="s">
        <v>167</v>
      </c>
      <c r="X2341" s="102" t="s">
        <v>168</v>
      </c>
      <c r="Y2341" s="103" t="s">
        <v>169</v>
      </c>
      <c r="Z2341" s="103" t="s">
        <v>170</v>
      </c>
      <c r="AA2341" s="103" t="s">
        <v>47</v>
      </c>
      <c r="AB2341" s="103" t="s">
        <v>171</v>
      </c>
      <c r="AC2341" s="104" t="s">
        <v>172</v>
      </c>
    </row>
    <row r="2342" spans="1:29" ht="25.5" customHeight="1" x14ac:dyDescent="0.35">
      <c r="A2342" s="188"/>
      <c r="B2342" s="190"/>
      <c r="C2342" s="99" t="str">
        <f>IF(B2342="","",IF(NOT(ISNUMBER(B2342)),"DATA_PC invalida",IF(AND(ISNUMBER(parametros!$C$2),ISNUMBER(parametros!$D$2),B2342&gt;=parametros!$C$2,B2342&lt;=parametros!$D$2),"C0",IF(AND(ISNUMBER(parametros!$C$3),ISNUMBER(parametros!$D$3),B2342&gt;=parametros!$C$3,B2342&lt;=parametros!$D$3),"C1",IF(AND(ISNUMBER(parametros!$C$4),ISNUMBER(parametros!$D$4),B2342&gt;=parametros!$C$4,B2342&lt;=parametros!$D$4),"C2",IF(AND(ISNUMBER(parametros!$C$5),ISNUMBER(parametros!$D$5),B2342&gt;=parametros!$C$5,B2342&lt;=parametros!$D$5),"C3",IF(AND(ISNUMBER(parametros!$C$6),ISNUMBER(parametros!$D$6),B2342&gt;=parametros!$C$6,B2342&lt;=parametros!$D$6),"C4","Fora dos ciclos")))))))</f>
        <v/>
      </c>
      <c r="D2342" s="100"/>
      <c r="E2342" s="78" t="str">
        <f>IF(C2342="","",IFERROR(VLOOKUP(C2342,parametros!$A$11:$E$15,5,0),""))</f>
        <v/>
      </c>
      <c r="F2342" s="79" t="str">
        <f t="shared" si="182"/>
        <v/>
      </c>
      <c r="G2342" s="101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8"/>
      <c r="U2342" s="218" t="str">
        <f t="shared" si="186"/>
        <v/>
      </c>
      <c r="V2342" s="216" t="s">
        <v>47</v>
      </c>
      <c r="W2342" s="102" t="s">
        <v>167</v>
      </c>
      <c r="X2342" s="102" t="s">
        <v>168</v>
      </c>
      <c r="Y2342" s="103" t="s">
        <v>169</v>
      </c>
      <c r="Z2342" s="103" t="s">
        <v>170</v>
      </c>
      <c r="AA2342" s="103" t="s">
        <v>47</v>
      </c>
      <c r="AB2342" s="103" t="s">
        <v>171</v>
      </c>
      <c r="AC2342" s="104" t="s">
        <v>172</v>
      </c>
    </row>
    <row r="2343" spans="1:29" ht="25.5" customHeight="1" x14ac:dyDescent="0.35">
      <c r="A2343" s="188"/>
      <c r="B2343" s="190"/>
      <c r="C2343" s="99" t="str">
        <f>IF(B2343="","",IF(NOT(ISNUMBER(B2343)),"DATA_PC invalida",IF(AND(ISNUMBER(parametros!$C$2),ISNUMBER(parametros!$D$2),B2343&gt;=parametros!$C$2,B2343&lt;=parametros!$D$2),"C0",IF(AND(ISNUMBER(parametros!$C$3),ISNUMBER(parametros!$D$3),B2343&gt;=parametros!$C$3,B2343&lt;=parametros!$D$3),"C1",IF(AND(ISNUMBER(parametros!$C$4),ISNUMBER(parametros!$D$4),B2343&gt;=parametros!$C$4,B2343&lt;=parametros!$D$4),"C2",IF(AND(ISNUMBER(parametros!$C$5),ISNUMBER(parametros!$D$5),B2343&gt;=parametros!$C$5,B2343&lt;=parametros!$D$5),"C3",IF(AND(ISNUMBER(parametros!$C$6),ISNUMBER(parametros!$D$6),B2343&gt;=parametros!$C$6,B2343&lt;=parametros!$D$6),"C4","Fora dos ciclos")))))))</f>
        <v/>
      </c>
      <c r="D2343" s="100"/>
      <c r="E2343" s="78" t="str">
        <f>IF(C2343="","",IFERROR(VLOOKUP(C2343,parametros!$A$11:$E$15,5,0),""))</f>
        <v/>
      </c>
      <c r="F2343" s="79" t="str">
        <f t="shared" si="182"/>
        <v/>
      </c>
      <c r="G2343" s="101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8"/>
      <c r="U2343" s="218" t="str">
        <f t="shared" si="186"/>
        <v/>
      </c>
      <c r="V2343" s="216" t="s">
        <v>47</v>
      </c>
      <c r="W2343" s="102" t="s">
        <v>167</v>
      </c>
      <c r="X2343" s="102" t="s">
        <v>168</v>
      </c>
      <c r="Y2343" s="103" t="s">
        <v>169</v>
      </c>
      <c r="Z2343" s="103" t="s">
        <v>170</v>
      </c>
      <c r="AA2343" s="103" t="s">
        <v>47</v>
      </c>
      <c r="AB2343" s="103" t="s">
        <v>171</v>
      </c>
      <c r="AC2343" s="104" t="s">
        <v>172</v>
      </c>
    </row>
    <row r="2344" spans="1:29" ht="25.5" customHeight="1" x14ac:dyDescent="0.35">
      <c r="A2344" s="188"/>
      <c r="B2344" s="190"/>
      <c r="C2344" s="99" t="str">
        <f>IF(B2344="","",IF(NOT(ISNUMBER(B2344)),"DATA_PC invalida",IF(AND(ISNUMBER(parametros!$C$2),ISNUMBER(parametros!$D$2),B2344&gt;=parametros!$C$2,B2344&lt;=parametros!$D$2),"C0",IF(AND(ISNUMBER(parametros!$C$3),ISNUMBER(parametros!$D$3),B2344&gt;=parametros!$C$3,B2344&lt;=parametros!$D$3),"C1",IF(AND(ISNUMBER(parametros!$C$4),ISNUMBER(parametros!$D$4),B2344&gt;=parametros!$C$4,B2344&lt;=parametros!$D$4),"C2",IF(AND(ISNUMBER(parametros!$C$5),ISNUMBER(parametros!$D$5),B2344&gt;=parametros!$C$5,B2344&lt;=parametros!$D$5),"C3",IF(AND(ISNUMBER(parametros!$C$6),ISNUMBER(parametros!$D$6),B2344&gt;=parametros!$C$6,B2344&lt;=parametros!$D$6),"C4","Fora dos ciclos")))))))</f>
        <v/>
      </c>
      <c r="D2344" s="100"/>
      <c r="E2344" s="78" t="str">
        <f>IF(C2344="","",IFERROR(VLOOKUP(C2344,parametros!$A$11:$E$15,5,0),""))</f>
        <v/>
      </c>
      <c r="F2344" s="79" t="str">
        <f t="shared" si="182"/>
        <v/>
      </c>
      <c r="G2344" s="101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8"/>
      <c r="U2344" s="218" t="str">
        <f t="shared" si="186"/>
        <v/>
      </c>
      <c r="V2344" s="216" t="s">
        <v>47</v>
      </c>
      <c r="W2344" s="102" t="s">
        <v>167</v>
      </c>
      <c r="X2344" s="102" t="s">
        <v>168</v>
      </c>
      <c r="Y2344" s="103" t="s">
        <v>169</v>
      </c>
      <c r="Z2344" s="103" t="s">
        <v>170</v>
      </c>
      <c r="AA2344" s="103" t="s">
        <v>47</v>
      </c>
      <c r="AB2344" s="103" t="s">
        <v>171</v>
      </c>
      <c r="AC2344" s="104" t="s">
        <v>172</v>
      </c>
    </row>
    <row r="2345" spans="1:29" ht="25.5" customHeight="1" x14ac:dyDescent="0.35">
      <c r="A2345" s="188"/>
      <c r="B2345" s="190"/>
      <c r="C2345" s="99" t="str">
        <f>IF(B2345="","",IF(NOT(ISNUMBER(B2345)),"DATA_PC invalida",IF(AND(ISNUMBER(parametros!$C$2),ISNUMBER(parametros!$D$2),B2345&gt;=parametros!$C$2,B2345&lt;=parametros!$D$2),"C0",IF(AND(ISNUMBER(parametros!$C$3),ISNUMBER(parametros!$D$3),B2345&gt;=parametros!$C$3,B2345&lt;=parametros!$D$3),"C1",IF(AND(ISNUMBER(parametros!$C$4),ISNUMBER(parametros!$D$4),B2345&gt;=parametros!$C$4,B2345&lt;=parametros!$D$4),"C2",IF(AND(ISNUMBER(parametros!$C$5),ISNUMBER(parametros!$D$5),B2345&gt;=parametros!$C$5,B2345&lt;=parametros!$D$5),"C3",IF(AND(ISNUMBER(parametros!$C$6),ISNUMBER(parametros!$D$6),B2345&gt;=parametros!$C$6,B2345&lt;=parametros!$D$6),"C4","Fora dos ciclos")))))))</f>
        <v/>
      </c>
      <c r="D2345" s="100"/>
      <c r="E2345" s="78" t="str">
        <f>IF(C2345="","",IFERROR(VLOOKUP(C2345,parametros!$A$11:$E$15,5,0),""))</f>
        <v/>
      </c>
      <c r="F2345" s="79" t="str">
        <f t="shared" si="182"/>
        <v/>
      </c>
      <c r="G2345" s="101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8"/>
      <c r="U2345" s="218" t="str">
        <f t="shared" si="186"/>
        <v/>
      </c>
      <c r="V2345" s="216" t="s">
        <v>47</v>
      </c>
      <c r="W2345" s="102" t="s">
        <v>167</v>
      </c>
      <c r="X2345" s="102" t="s">
        <v>168</v>
      </c>
      <c r="Y2345" s="103" t="s">
        <v>169</v>
      </c>
      <c r="Z2345" s="103" t="s">
        <v>170</v>
      </c>
      <c r="AA2345" s="103" t="s">
        <v>47</v>
      </c>
      <c r="AB2345" s="103" t="s">
        <v>171</v>
      </c>
      <c r="AC2345" s="104" t="s">
        <v>172</v>
      </c>
    </row>
    <row r="2346" spans="1:29" ht="25.5" customHeight="1" x14ac:dyDescent="0.35">
      <c r="A2346" s="188"/>
      <c r="B2346" s="190"/>
      <c r="C2346" s="99" t="str">
        <f>IF(B2346="","",IF(NOT(ISNUMBER(B2346)),"DATA_PC invalida",IF(AND(ISNUMBER(parametros!$C$2),ISNUMBER(parametros!$D$2),B2346&gt;=parametros!$C$2,B2346&lt;=parametros!$D$2),"C0",IF(AND(ISNUMBER(parametros!$C$3),ISNUMBER(parametros!$D$3),B2346&gt;=parametros!$C$3,B2346&lt;=parametros!$D$3),"C1",IF(AND(ISNUMBER(parametros!$C$4),ISNUMBER(parametros!$D$4),B2346&gt;=parametros!$C$4,B2346&lt;=parametros!$D$4),"C2",IF(AND(ISNUMBER(parametros!$C$5),ISNUMBER(parametros!$D$5),B2346&gt;=parametros!$C$5,B2346&lt;=parametros!$D$5),"C3",IF(AND(ISNUMBER(parametros!$C$6),ISNUMBER(parametros!$D$6),B2346&gt;=parametros!$C$6,B2346&lt;=parametros!$D$6),"C4","Fora dos ciclos")))))))</f>
        <v/>
      </c>
      <c r="D2346" s="100"/>
      <c r="E2346" s="78" t="str">
        <f>IF(C2346="","",IFERROR(VLOOKUP(C2346,parametros!$A$11:$E$15,5,0),""))</f>
        <v/>
      </c>
      <c r="F2346" s="79" t="str">
        <f t="shared" si="182"/>
        <v/>
      </c>
      <c r="G2346" s="101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8"/>
      <c r="U2346" s="218" t="str">
        <f t="shared" si="186"/>
        <v/>
      </c>
      <c r="V2346" s="216" t="s">
        <v>47</v>
      </c>
      <c r="W2346" s="102" t="s">
        <v>167</v>
      </c>
      <c r="X2346" s="102" t="s">
        <v>168</v>
      </c>
      <c r="Y2346" s="103" t="s">
        <v>169</v>
      </c>
      <c r="Z2346" s="103" t="s">
        <v>170</v>
      </c>
      <c r="AA2346" s="103" t="s">
        <v>47</v>
      </c>
      <c r="AB2346" s="103" t="s">
        <v>171</v>
      </c>
      <c r="AC2346" s="104" t="s">
        <v>172</v>
      </c>
    </row>
    <row r="2347" spans="1:29" ht="25.5" customHeight="1" x14ac:dyDescent="0.35">
      <c r="A2347" s="188"/>
      <c r="B2347" s="190"/>
      <c r="C2347" s="99" t="str">
        <f>IF(B2347="","",IF(NOT(ISNUMBER(B2347)),"DATA_PC invalida",IF(AND(ISNUMBER(parametros!$C$2),ISNUMBER(parametros!$D$2),B2347&gt;=parametros!$C$2,B2347&lt;=parametros!$D$2),"C0",IF(AND(ISNUMBER(parametros!$C$3),ISNUMBER(parametros!$D$3),B2347&gt;=parametros!$C$3,B2347&lt;=parametros!$D$3),"C1",IF(AND(ISNUMBER(parametros!$C$4),ISNUMBER(parametros!$D$4),B2347&gt;=parametros!$C$4,B2347&lt;=parametros!$D$4),"C2",IF(AND(ISNUMBER(parametros!$C$5),ISNUMBER(parametros!$D$5),B2347&gt;=parametros!$C$5,B2347&lt;=parametros!$D$5),"C3",IF(AND(ISNUMBER(parametros!$C$6),ISNUMBER(parametros!$D$6),B2347&gt;=parametros!$C$6,B2347&lt;=parametros!$D$6),"C4","Fora dos ciclos")))))))</f>
        <v/>
      </c>
      <c r="D2347" s="100"/>
      <c r="E2347" s="78" t="str">
        <f>IF(C2347="","",IFERROR(VLOOKUP(C2347,parametros!$A$11:$E$15,5,0),""))</f>
        <v/>
      </c>
      <c r="F2347" s="79" t="str">
        <f t="shared" si="182"/>
        <v/>
      </c>
      <c r="G2347" s="101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8"/>
      <c r="U2347" s="218" t="str">
        <f t="shared" si="186"/>
        <v/>
      </c>
      <c r="V2347" s="216" t="s">
        <v>47</v>
      </c>
      <c r="W2347" s="102" t="s">
        <v>167</v>
      </c>
      <c r="X2347" s="102" t="s">
        <v>168</v>
      </c>
      <c r="Y2347" s="103" t="s">
        <v>169</v>
      </c>
      <c r="Z2347" s="103" t="s">
        <v>170</v>
      </c>
      <c r="AA2347" s="103" t="s">
        <v>47</v>
      </c>
      <c r="AB2347" s="103" t="s">
        <v>171</v>
      </c>
      <c r="AC2347" s="104" t="s">
        <v>172</v>
      </c>
    </row>
    <row r="2348" spans="1:29" ht="25.5" customHeight="1" x14ac:dyDescent="0.35">
      <c r="A2348" s="188"/>
      <c r="B2348" s="190"/>
      <c r="C2348" s="99" t="str">
        <f>IF(B2348="","",IF(NOT(ISNUMBER(B2348)),"DATA_PC invalida",IF(AND(ISNUMBER(parametros!$C$2),ISNUMBER(parametros!$D$2),B2348&gt;=parametros!$C$2,B2348&lt;=parametros!$D$2),"C0",IF(AND(ISNUMBER(parametros!$C$3),ISNUMBER(parametros!$D$3),B2348&gt;=parametros!$C$3,B2348&lt;=parametros!$D$3),"C1",IF(AND(ISNUMBER(parametros!$C$4),ISNUMBER(parametros!$D$4),B2348&gt;=parametros!$C$4,B2348&lt;=parametros!$D$4),"C2",IF(AND(ISNUMBER(parametros!$C$5),ISNUMBER(parametros!$D$5),B2348&gt;=parametros!$C$5,B2348&lt;=parametros!$D$5),"C3",IF(AND(ISNUMBER(parametros!$C$6),ISNUMBER(parametros!$D$6),B2348&gt;=parametros!$C$6,B2348&lt;=parametros!$D$6),"C4","Fora dos ciclos")))))))</f>
        <v/>
      </c>
      <c r="D2348" s="100"/>
      <c r="E2348" s="78" t="str">
        <f>IF(C2348="","",IFERROR(VLOOKUP(C2348,parametros!$A$11:$E$15,5,0),""))</f>
        <v/>
      </c>
      <c r="F2348" s="79" t="str">
        <f t="shared" si="182"/>
        <v/>
      </c>
      <c r="G2348" s="101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8"/>
      <c r="U2348" s="218" t="str">
        <f t="shared" si="186"/>
        <v/>
      </c>
      <c r="V2348" s="216" t="s">
        <v>47</v>
      </c>
      <c r="W2348" s="102" t="s">
        <v>167</v>
      </c>
      <c r="X2348" s="102" t="s">
        <v>168</v>
      </c>
      <c r="Y2348" s="103" t="s">
        <v>169</v>
      </c>
      <c r="Z2348" s="103" t="s">
        <v>170</v>
      </c>
      <c r="AA2348" s="103" t="s">
        <v>47</v>
      </c>
      <c r="AB2348" s="103" t="s">
        <v>171</v>
      </c>
      <c r="AC2348" s="104" t="s">
        <v>172</v>
      </c>
    </row>
    <row r="2349" spans="1:29" ht="25.5" customHeight="1" x14ac:dyDescent="0.35">
      <c r="A2349" s="188"/>
      <c r="B2349" s="190"/>
      <c r="C2349" s="99" t="str">
        <f>IF(B2349="","",IF(NOT(ISNUMBER(B2349)),"DATA_PC invalida",IF(AND(ISNUMBER(parametros!$C$2),ISNUMBER(parametros!$D$2),B2349&gt;=parametros!$C$2,B2349&lt;=parametros!$D$2),"C0",IF(AND(ISNUMBER(parametros!$C$3),ISNUMBER(parametros!$D$3),B2349&gt;=parametros!$C$3,B2349&lt;=parametros!$D$3),"C1",IF(AND(ISNUMBER(parametros!$C$4),ISNUMBER(parametros!$D$4),B2349&gt;=parametros!$C$4,B2349&lt;=parametros!$D$4),"C2",IF(AND(ISNUMBER(parametros!$C$5),ISNUMBER(parametros!$D$5),B2349&gt;=parametros!$C$5,B2349&lt;=parametros!$D$5),"C3",IF(AND(ISNUMBER(parametros!$C$6),ISNUMBER(parametros!$D$6),B2349&gt;=parametros!$C$6,B2349&lt;=parametros!$D$6),"C4","Fora dos ciclos")))))))</f>
        <v/>
      </c>
      <c r="D2349" s="100"/>
      <c r="E2349" s="78" t="str">
        <f>IF(C2349="","",IFERROR(VLOOKUP(C2349,parametros!$A$11:$E$15,5,0),""))</f>
        <v/>
      </c>
      <c r="F2349" s="79" t="str">
        <f t="shared" si="182"/>
        <v/>
      </c>
      <c r="G2349" s="101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8"/>
      <c r="U2349" s="218" t="str">
        <f t="shared" si="186"/>
        <v/>
      </c>
      <c r="V2349" s="216" t="s">
        <v>47</v>
      </c>
      <c r="W2349" s="102" t="s">
        <v>167</v>
      </c>
      <c r="X2349" s="102" t="s">
        <v>168</v>
      </c>
      <c r="Y2349" s="103" t="s">
        <v>169</v>
      </c>
      <c r="Z2349" s="103" t="s">
        <v>170</v>
      </c>
      <c r="AA2349" s="103" t="s">
        <v>47</v>
      </c>
      <c r="AB2349" s="103" t="s">
        <v>171</v>
      </c>
      <c r="AC2349" s="104" t="s">
        <v>172</v>
      </c>
    </row>
    <row r="2350" spans="1:29" ht="25.5" customHeight="1" x14ac:dyDescent="0.35">
      <c r="A2350" s="188"/>
      <c r="B2350" s="190"/>
      <c r="C2350" s="99" t="str">
        <f>IF(B2350="","",IF(NOT(ISNUMBER(B2350)),"DATA_PC invalida",IF(AND(ISNUMBER(parametros!$C$2),ISNUMBER(parametros!$D$2),B2350&gt;=parametros!$C$2,B2350&lt;=parametros!$D$2),"C0",IF(AND(ISNUMBER(parametros!$C$3),ISNUMBER(parametros!$D$3),B2350&gt;=parametros!$C$3,B2350&lt;=parametros!$D$3),"C1",IF(AND(ISNUMBER(parametros!$C$4),ISNUMBER(parametros!$D$4),B2350&gt;=parametros!$C$4,B2350&lt;=parametros!$D$4),"C2",IF(AND(ISNUMBER(parametros!$C$5),ISNUMBER(parametros!$D$5),B2350&gt;=parametros!$C$5,B2350&lt;=parametros!$D$5),"C3",IF(AND(ISNUMBER(parametros!$C$6),ISNUMBER(parametros!$D$6),B2350&gt;=parametros!$C$6,B2350&lt;=parametros!$D$6),"C4","Fora dos ciclos")))))))</f>
        <v/>
      </c>
      <c r="D2350" s="100"/>
      <c r="E2350" s="78" t="str">
        <f>IF(C2350="","",IFERROR(VLOOKUP(C2350,parametros!$A$11:$E$15,5,0),""))</f>
        <v/>
      </c>
      <c r="F2350" s="79" t="str">
        <f t="shared" si="182"/>
        <v/>
      </c>
      <c r="G2350" s="101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8"/>
      <c r="U2350" s="218" t="str">
        <f t="shared" si="186"/>
        <v/>
      </c>
      <c r="V2350" s="216" t="s">
        <v>47</v>
      </c>
      <c r="W2350" s="102" t="s">
        <v>167</v>
      </c>
      <c r="X2350" s="102" t="s">
        <v>168</v>
      </c>
      <c r="Y2350" s="103" t="s">
        <v>169</v>
      </c>
      <c r="Z2350" s="103" t="s">
        <v>170</v>
      </c>
      <c r="AA2350" s="103" t="s">
        <v>47</v>
      </c>
      <c r="AB2350" s="103" t="s">
        <v>171</v>
      </c>
      <c r="AC2350" s="104" t="s">
        <v>172</v>
      </c>
    </row>
    <row r="2351" spans="1:29" ht="25.5" customHeight="1" x14ac:dyDescent="0.35">
      <c r="A2351" s="188"/>
      <c r="B2351" s="190"/>
      <c r="C2351" s="99" t="str">
        <f>IF(B2351="","",IF(NOT(ISNUMBER(B2351)),"DATA_PC invalida",IF(AND(ISNUMBER(parametros!$C$2),ISNUMBER(parametros!$D$2),B2351&gt;=parametros!$C$2,B2351&lt;=parametros!$D$2),"C0",IF(AND(ISNUMBER(parametros!$C$3),ISNUMBER(parametros!$D$3),B2351&gt;=parametros!$C$3,B2351&lt;=parametros!$D$3),"C1",IF(AND(ISNUMBER(parametros!$C$4),ISNUMBER(parametros!$D$4),B2351&gt;=parametros!$C$4,B2351&lt;=parametros!$D$4),"C2",IF(AND(ISNUMBER(parametros!$C$5),ISNUMBER(parametros!$D$5),B2351&gt;=parametros!$C$5,B2351&lt;=parametros!$D$5),"C3",IF(AND(ISNUMBER(parametros!$C$6),ISNUMBER(parametros!$D$6),B2351&gt;=parametros!$C$6,B2351&lt;=parametros!$D$6),"C4","Fora dos ciclos")))))))</f>
        <v/>
      </c>
      <c r="D2351" s="100"/>
      <c r="E2351" s="78" t="str">
        <f>IF(C2351="","",IFERROR(VLOOKUP(C2351,parametros!$A$11:$E$15,5,0),""))</f>
        <v/>
      </c>
      <c r="F2351" s="79" t="str">
        <f t="shared" si="182"/>
        <v/>
      </c>
      <c r="G2351" s="101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8"/>
      <c r="U2351" s="218" t="str">
        <f t="shared" si="186"/>
        <v/>
      </c>
      <c r="V2351" s="216" t="s">
        <v>47</v>
      </c>
      <c r="W2351" s="102" t="s">
        <v>167</v>
      </c>
      <c r="X2351" s="102" t="s">
        <v>168</v>
      </c>
      <c r="Y2351" s="103" t="s">
        <v>169</v>
      </c>
      <c r="Z2351" s="103" t="s">
        <v>170</v>
      </c>
      <c r="AA2351" s="103" t="s">
        <v>47</v>
      </c>
      <c r="AB2351" s="103" t="s">
        <v>171</v>
      </c>
      <c r="AC2351" s="104" t="s">
        <v>172</v>
      </c>
    </row>
    <row r="2352" spans="1:29" ht="25.5" customHeight="1" x14ac:dyDescent="0.35">
      <c r="A2352" s="188"/>
      <c r="B2352" s="190"/>
      <c r="C2352" s="99" t="str">
        <f>IF(B2352="","",IF(NOT(ISNUMBER(B2352)),"DATA_PC invalida",IF(AND(ISNUMBER(parametros!$C$2),ISNUMBER(parametros!$D$2),B2352&gt;=parametros!$C$2,B2352&lt;=parametros!$D$2),"C0",IF(AND(ISNUMBER(parametros!$C$3),ISNUMBER(parametros!$D$3),B2352&gt;=parametros!$C$3,B2352&lt;=parametros!$D$3),"C1",IF(AND(ISNUMBER(parametros!$C$4),ISNUMBER(parametros!$D$4),B2352&gt;=parametros!$C$4,B2352&lt;=parametros!$D$4),"C2",IF(AND(ISNUMBER(parametros!$C$5),ISNUMBER(parametros!$D$5),B2352&gt;=parametros!$C$5,B2352&lt;=parametros!$D$5),"C3",IF(AND(ISNUMBER(parametros!$C$6),ISNUMBER(parametros!$D$6),B2352&gt;=parametros!$C$6,B2352&lt;=parametros!$D$6),"C4","Fora dos ciclos")))))))</f>
        <v/>
      </c>
      <c r="D2352" s="100"/>
      <c r="E2352" s="78" t="str">
        <f>IF(C2352="","",IFERROR(VLOOKUP(C2352,parametros!$A$11:$E$15,5,0),""))</f>
        <v/>
      </c>
      <c r="F2352" s="79" t="str">
        <f t="shared" si="182"/>
        <v/>
      </c>
      <c r="G2352" s="101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8"/>
      <c r="U2352" s="218" t="str">
        <f t="shared" si="186"/>
        <v/>
      </c>
      <c r="V2352" s="216" t="s">
        <v>47</v>
      </c>
      <c r="W2352" s="102" t="s">
        <v>167</v>
      </c>
      <c r="X2352" s="102" t="s">
        <v>168</v>
      </c>
      <c r="Y2352" s="103" t="s">
        <v>169</v>
      </c>
      <c r="Z2352" s="103" t="s">
        <v>170</v>
      </c>
      <c r="AA2352" s="103" t="s">
        <v>47</v>
      </c>
      <c r="AB2352" s="103" t="s">
        <v>171</v>
      </c>
      <c r="AC2352" s="104" t="s">
        <v>172</v>
      </c>
    </row>
    <row r="2353" spans="1:29" ht="25.5" customHeight="1" x14ac:dyDescent="0.35">
      <c r="A2353" s="188"/>
      <c r="B2353" s="190"/>
      <c r="C2353" s="99" t="str">
        <f>IF(B2353="","",IF(NOT(ISNUMBER(B2353)),"DATA_PC invalida",IF(AND(ISNUMBER(parametros!$C$2),ISNUMBER(parametros!$D$2),B2353&gt;=parametros!$C$2,B2353&lt;=parametros!$D$2),"C0",IF(AND(ISNUMBER(parametros!$C$3),ISNUMBER(parametros!$D$3),B2353&gt;=parametros!$C$3,B2353&lt;=parametros!$D$3),"C1",IF(AND(ISNUMBER(parametros!$C$4),ISNUMBER(parametros!$D$4),B2353&gt;=parametros!$C$4,B2353&lt;=parametros!$D$4),"C2",IF(AND(ISNUMBER(parametros!$C$5),ISNUMBER(parametros!$D$5),B2353&gt;=parametros!$C$5,B2353&lt;=parametros!$D$5),"C3",IF(AND(ISNUMBER(parametros!$C$6),ISNUMBER(parametros!$D$6),B2353&gt;=parametros!$C$6,B2353&lt;=parametros!$D$6),"C4","Fora dos ciclos")))))))</f>
        <v/>
      </c>
      <c r="D2353" s="100"/>
      <c r="E2353" s="78" t="str">
        <f>IF(C2353="","",IFERROR(VLOOKUP(C2353,parametros!$A$11:$E$15,5,0),""))</f>
        <v/>
      </c>
      <c r="F2353" s="79" t="str">
        <f t="shared" si="182"/>
        <v/>
      </c>
      <c r="G2353" s="101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8"/>
      <c r="U2353" s="218" t="str">
        <f t="shared" si="186"/>
        <v/>
      </c>
      <c r="V2353" s="216" t="s">
        <v>47</v>
      </c>
      <c r="W2353" s="102" t="s">
        <v>167</v>
      </c>
      <c r="X2353" s="102" t="s">
        <v>168</v>
      </c>
      <c r="Y2353" s="103" t="s">
        <v>169</v>
      </c>
      <c r="Z2353" s="103" t="s">
        <v>170</v>
      </c>
      <c r="AA2353" s="103" t="s">
        <v>47</v>
      </c>
      <c r="AB2353" s="103" t="s">
        <v>171</v>
      </c>
      <c r="AC2353" s="104" t="s">
        <v>172</v>
      </c>
    </row>
    <row r="2354" spans="1:29" ht="25.5" customHeight="1" x14ac:dyDescent="0.35">
      <c r="A2354" s="188"/>
      <c r="B2354" s="190"/>
      <c r="C2354" s="99" t="str">
        <f>IF(B2354="","",IF(NOT(ISNUMBER(B2354)),"DATA_PC invalida",IF(AND(ISNUMBER(parametros!$C$2),ISNUMBER(parametros!$D$2),B2354&gt;=parametros!$C$2,B2354&lt;=parametros!$D$2),"C0",IF(AND(ISNUMBER(parametros!$C$3),ISNUMBER(parametros!$D$3),B2354&gt;=parametros!$C$3,B2354&lt;=parametros!$D$3),"C1",IF(AND(ISNUMBER(parametros!$C$4),ISNUMBER(parametros!$D$4),B2354&gt;=parametros!$C$4,B2354&lt;=parametros!$D$4),"C2",IF(AND(ISNUMBER(parametros!$C$5),ISNUMBER(parametros!$D$5),B2354&gt;=parametros!$C$5,B2354&lt;=parametros!$D$5),"C3",IF(AND(ISNUMBER(parametros!$C$6),ISNUMBER(parametros!$D$6),B2354&gt;=parametros!$C$6,B2354&lt;=parametros!$D$6),"C4","Fora dos ciclos")))))))</f>
        <v/>
      </c>
      <c r="D2354" s="100"/>
      <c r="E2354" s="78" t="str">
        <f>IF(C2354="","",IFERROR(VLOOKUP(C2354,parametros!$A$11:$E$15,5,0),""))</f>
        <v/>
      </c>
      <c r="F2354" s="79" t="str">
        <f t="shared" si="182"/>
        <v/>
      </c>
      <c r="G2354" s="101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8"/>
      <c r="U2354" s="218" t="str">
        <f t="shared" si="186"/>
        <v/>
      </c>
      <c r="V2354" s="216" t="s">
        <v>47</v>
      </c>
      <c r="W2354" s="102" t="s">
        <v>167</v>
      </c>
      <c r="X2354" s="102" t="s">
        <v>168</v>
      </c>
      <c r="Y2354" s="103" t="s">
        <v>169</v>
      </c>
      <c r="Z2354" s="103" t="s">
        <v>170</v>
      </c>
      <c r="AA2354" s="103" t="s">
        <v>47</v>
      </c>
      <c r="AB2354" s="103" t="s">
        <v>171</v>
      </c>
      <c r="AC2354" s="104" t="s">
        <v>172</v>
      </c>
    </row>
    <row r="2355" spans="1:29" ht="25.5" customHeight="1" x14ac:dyDescent="0.35">
      <c r="A2355" s="188"/>
      <c r="B2355" s="190"/>
      <c r="C2355" s="99" t="str">
        <f>IF(B2355="","",IF(NOT(ISNUMBER(B2355)),"DATA_PC invalida",IF(AND(ISNUMBER(parametros!$C$2),ISNUMBER(parametros!$D$2),B2355&gt;=parametros!$C$2,B2355&lt;=parametros!$D$2),"C0",IF(AND(ISNUMBER(parametros!$C$3),ISNUMBER(parametros!$D$3),B2355&gt;=parametros!$C$3,B2355&lt;=parametros!$D$3),"C1",IF(AND(ISNUMBER(parametros!$C$4),ISNUMBER(parametros!$D$4),B2355&gt;=parametros!$C$4,B2355&lt;=parametros!$D$4),"C2",IF(AND(ISNUMBER(parametros!$C$5),ISNUMBER(parametros!$D$5),B2355&gt;=parametros!$C$5,B2355&lt;=parametros!$D$5),"C3",IF(AND(ISNUMBER(parametros!$C$6),ISNUMBER(parametros!$D$6),B2355&gt;=parametros!$C$6,B2355&lt;=parametros!$D$6),"C4","Fora dos ciclos")))))))</f>
        <v/>
      </c>
      <c r="D2355" s="100"/>
      <c r="E2355" s="78" t="str">
        <f>IF(C2355="","",IFERROR(VLOOKUP(C2355,parametros!$A$11:$E$15,5,0),""))</f>
        <v/>
      </c>
      <c r="F2355" s="79" t="str">
        <f t="shared" si="182"/>
        <v/>
      </c>
      <c r="G2355" s="101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8"/>
      <c r="U2355" s="218" t="str">
        <f t="shared" si="186"/>
        <v/>
      </c>
      <c r="V2355" s="216" t="s">
        <v>47</v>
      </c>
      <c r="W2355" s="102" t="s">
        <v>167</v>
      </c>
      <c r="X2355" s="102" t="s">
        <v>168</v>
      </c>
      <c r="Y2355" s="103" t="s">
        <v>169</v>
      </c>
      <c r="Z2355" s="103" t="s">
        <v>170</v>
      </c>
      <c r="AA2355" s="103" t="s">
        <v>47</v>
      </c>
      <c r="AB2355" s="103" t="s">
        <v>171</v>
      </c>
      <c r="AC2355" s="104" t="s">
        <v>172</v>
      </c>
    </row>
    <row r="2356" spans="1:29" ht="25.5" customHeight="1" x14ac:dyDescent="0.35">
      <c r="A2356" s="188"/>
      <c r="B2356" s="190"/>
      <c r="C2356" s="99" t="str">
        <f>IF(B2356="","",IF(NOT(ISNUMBER(B2356)),"DATA_PC invalida",IF(AND(ISNUMBER(parametros!$C$2),ISNUMBER(parametros!$D$2),B2356&gt;=parametros!$C$2,B2356&lt;=parametros!$D$2),"C0",IF(AND(ISNUMBER(parametros!$C$3),ISNUMBER(parametros!$D$3),B2356&gt;=parametros!$C$3,B2356&lt;=parametros!$D$3),"C1",IF(AND(ISNUMBER(parametros!$C$4),ISNUMBER(parametros!$D$4),B2356&gt;=parametros!$C$4,B2356&lt;=parametros!$D$4),"C2",IF(AND(ISNUMBER(parametros!$C$5),ISNUMBER(parametros!$D$5),B2356&gt;=parametros!$C$5,B2356&lt;=parametros!$D$5),"C3",IF(AND(ISNUMBER(parametros!$C$6),ISNUMBER(parametros!$D$6),B2356&gt;=parametros!$C$6,B2356&lt;=parametros!$D$6),"C4","Fora dos ciclos")))))))</f>
        <v/>
      </c>
      <c r="D2356" s="100"/>
      <c r="E2356" s="78" t="str">
        <f>IF(C2356="","",IFERROR(VLOOKUP(C2356,parametros!$A$11:$E$15,5,0),""))</f>
        <v/>
      </c>
      <c r="F2356" s="79" t="str">
        <f t="shared" si="182"/>
        <v/>
      </c>
      <c r="G2356" s="101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8"/>
      <c r="U2356" s="218" t="str">
        <f t="shared" si="186"/>
        <v/>
      </c>
      <c r="V2356" s="216" t="s">
        <v>47</v>
      </c>
      <c r="W2356" s="102" t="s">
        <v>167</v>
      </c>
      <c r="X2356" s="102" t="s">
        <v>168</v>
      </c>
      <c r="Y2356" s="103" t="s">
        <v>169</v>
      </c>
      <c r="Z2356" s="103" t="s">
        <v>170</v>
      </c>
      <c r="AA2356" s="103" t="s">
        <v>47</v>
      </c>
      <c r="AB2356" s="103" t="s">
        <v>171</v>
      </c>
      <c r="AC2356" s="104" t="s">
        <v>172</v>
      </c>
    </row>
    <row r="2357" spans="1:29" ht="25.5" customHeight="1" x14ac:dyDescent="0.35">
      <c r="A2357" s="188"/>
      <c r="B2357" s="190"/>
      <c r="C2357" s="99" t="str">
        <f>IF(B2357="","",IF(NOT(ISNUMBER(B2357)),"DATA_PC invalida",IF(AND(ISNUMBER(parametros!$C$2),ISNUMBER(parametros!$D$2),B2357&gt;=parametros!$C$2,B2357&lt;=parametros!$D$2),"C0",IF(AND(ISNUMBER(parametros!$C$3),ISNUMBER(parametros!$D$3),B2357&gt;=parametros!$C$3,B2357&lt;=parametros!$D$3),"C1",IF(AND(ISNUMBER(parametros!$C$4),ISNUMBER(parametros!$D$4),B2357&gt;=parametros!$C$4,B2357&lt;=parametros!$D$4),"C2",IF(AND(ISNUMBER(parametros!$C$5),ISNUMBER(parametros!$D$5),B2357&gt;=parametros!$C$5,B2357&lt;=parametros!$D$5),"C3",IF(AND(ISNUMBER(parametros!$C$6),ISNUMBER(parametros!$D$6),B2357&gt;=parametros!$C$6,B2357&lt;=parametros!$D$6),"C4","Fora dos ciclos")))))))</f>
        <v/>
      </c>
      <c r="D2357" s="100"/>
      <c r="E2357" s="78" t="str">
        <f>IF(C2357="","",IFERROR(VLOOKUP(C2357,parametros!$A$11:$E$15,5,0),""))</f>
        <v/>
      </c>
      <c r="F2357" s="79" t="str">
        <f t="shared" si="182"/>
        <v/>
      </c>
      <c r="G2357" s="101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8"/>
      <c r="U2357" s="218" t="str">
        <f t="shared" si="186"/>
        <v/>
      </c>
      <c r="V2357" s="216" t="s">
        <v>47</v>
      </c>
      <c r="W2357" s="102" t="s">
        <v>167</v>
      </c>
      <c r="X2357" s="102" t="s">
        <v>168</v>
      </c>
      <c r="Y2357" s="103" t="s">
        <v>169</v>
      </c>
      <c r="Z2357" s="103" t="s">
        <v>170</v>
      </c>
      <c r="AA2357" s="103" t="s">
        <v>47</v>
      </c>
      <c r="AB2357" s="103" t="s">
        <v>171</v>
      </c>
      <c r="AC2357" s="104" t="s">
        <v>172</v>
      </c>
    </row>
    <row r="2358" spans="1:29" ht="25.5" customHeight="1" x14ac:dyDescent="0.35">
      <c r="A2358" s="188"/>
      <c r="B2358" s="190"/>
      <c r="C2358" s="99" t="str">
        <f>IF(B2358="","",IF(NOT(ISNUMBER(B2358)),"DATA_PC invalida",IF(AND(ISNUMBER(parametros!$C$2),ISNUMBER(parametros!$D$2),B2358&gt;=parametros!$C$2,B2358&lt;=parametros!$D$2),"C0",IF(AND(ISNUMBER(parametros!$C$3),ISNUMBER(parametros!$D$3),B2358&gt;=parametros!$C$3,B2358&lt;=parametros!$D$3),"C1",IF(AND(ISNUMBER(parametros!$C$4),ISNUMBER(parametros!$D$4),B2358&gt;=parametros!$C$4,B2358&lt;=parametros!$D$4),"C2",IF(AND(ISNUMBER(parametros!$C$5),ISNUMBER(parametros!$D$5),B2358&gt;=parametros!$C$5,B2358&lt;=parametros!$D$5),"C3",IF(AND(ISNUMBER(parametros!$C$6),ISNUMBER(parametros!$D$6),B2358&gt;=parametros!$C$6,B2358&lt;=parametros!$D$6),"C4","Fora dos ciclos")))))))</f>
        <v/>
      </c>
      <c r="D2358" s="100"/>
      <c r="E2358" s="78" t="str">
        <f>IF(C2358="","",IFERROR(VLOOKUP(C2358,parametros!$A$11:$E$15,5,0),""))</f>
        <v/>
      </c>
      <c r="F2358" s="79" t="str">
        <f t="shared" si="182"/>
        <v/>
      </c>
      <c r="G2358" s="101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8"/>
      <c r="U2358" s="218" t="str">
        <f t="shared" si="186"/>
        <v/>
      </c>
      <c r="V2358" s="216" t="s">
        <v>47</v>
      </c>
      <c r="W2358" s="102" t="s">
        <v>167</v>
      </c>
      <c r="X2358" s="102" t="s">
        <v>168</v>
      </c>
      <c r="Y2358" s="103" t="s">
        <v>169</v>
      </c>
      <c r="Z2358" s="103" t="s">
        <v>170</v>
      </c>
      <c r="AA2358" s="103" t="s">
        <v>47</v>
      </c>
      <c r="AB2358" s="103" t="s">
        <v>171</v>
      </c>
      <c r="AC2358" s="104" t="s">
        <v>172</v>
      </c>
    </row>
    <row r="2359" spans="1:29" ht="25.5" customHeight="1" x14ac:dyDescent="0.35">
      <c r="A2359" s="188"/>
      <c r="B2359" s="190"/>
      <c r="C2359" s="99" t="str">
        <f>IF(B2359="","",IF(NOT(ISNUMBER(B2359)),"DATA_PC invalida",IF(AND(ISNUMBER(parametros!$C$2),ISNUMBER(parametros!$D$2),B2359&gt;=parametros!$C$2,B2359&lt;=parametros!$D$2),"C0",IF(AND(ISNUMBER(parametros!$C$3),ISNUMBER(parametros!$D$3),B2359&gt;=parametros!$C$3,B2359&lt;=parametros!$D$3),"C1",IF(AND(ISNUMBER(parametros!$C$4),ISNUMBER(parametros!$D$4),B2359&gt;=parametros!$C$4,B2359&lt;=parametros!$D$4),"C2",IF(AND(ISNUMBER(parametros!$C$5),ISNUMBER(parametros!$D$5),B2359&gt;=parametros!$C$5,B2359&lt;=parametros!$D$5),"C3",IF(AND(ISNUMBER(parametros!$C$6),ISNUMBER(parametros!$D$6),B2359&gt;=parametros!$C$6,B2359&lt;=parametros!$D$6),"C4","Fora dos ciclos")))))))</f>
        <v/>
      </c>
      <c r="D2359" s="100"/>
      <c r="E2359" s="78" t="str">
        <f>IF(C2359="","",IFERROR(VLOOKUP(C2359,parametros!$A$11:$E$15,5,0),""))</f>
        <v/>
      </c>
      <c r="F2359" s="79" t="str">
        <f t="shared" si="182"/>
        <v/>
      </c>
      <c r="G2359" s="101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8"/>
      <c r="U2359" s="218" t="str">
        <f t="shared" si="186"/>
        <v/>
      </c>
      <c r="V2359" s="216" t="s">
        <v>47</v>
      </c>
      <c r="W2359" s="102" t="s">
        <v>167</v>
      </c>
      <c r="X2359" s="102" t="s">
        <v>168</v>
      </c>
      <c r="Y2359" s="103" t="s">
        <v>169</v>
      </c>
      <c r="Z2359" s="103" t="s">
        <v>170</v>
      </c>
      <c r="AA2359" s="103" t="s">
        <v>47</v>
      </c>
      <c r="AB2359" s="103" t="s">
        <v>171</v>
      </c>
      <c r="AC2359" s="104" t="s">
        <v>172</v>
      </c>
    </row>
    <row r="2360" spans="1:29" ht="25.5" customHeight="1" x14ac:dyDescent="0.35">
      <c r="A2360" s="188"/>
      <c r="B2360" s="190"/>
      <c r="C2360" s="99" t="str">
        <f>IF(B2360="","",IF(NOT(ISNUMBER(B2360)),"DATA_PC invalida",IF(AND(ISNUMBER(parametros!$C$2),ISNUMBER(parametros!$D$2),B2360&gt;=parametros!$C$2,B2360&lt;=parametros!$D$2),"C0",IF(AND(ISNUMBER(parametros!$C$3),ISNUMBER(parametros!$D$3),B2360&gt;=parametros!$C$3,B2360&lt;=parametros!$D$3),"C1",IF(AND(ISNUMBER(parametros!$C$4),ISNUMBER(parametros!$D$4),B2360&gt;=parametros!$C$4,B2360&lt;=parametros!$D$4),"C2",IF(AND(ISNUMBER(parametros!$C$5),ISNUMBER(parametros!$D$5),B2360&gt;=parametros!$C$5,B2360&lt;=parametros!$D$5),"C3",IF(AND(ISNUMBER(parametros!$C$6),ISNUMBER(parametros!$D$6),B2360&gt;=parametros!$C$6,B2360&lt;=parametros!$D$6),"C4","Fora dos ciclos")))))))</f>
        <v/>
      </c>
      <c r="D2360" s="100"/>
      <c r="E2360" s="78" t="str">
        <f>IF(C2360="","",IFERROR(VLOOKUP(C2360,parametros!$A$11:$E$15,5,0),""))</f>
        <v/>
      </c>
      <c r="F2360" s="79" t="str">
        <f t="shared" si="182"/>
        <v/>
      </c>
      <c r="G2360" s="101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8"/>
      <c r="U2360" s="218" t="str">
        <f t="shared" si="186"/>
        <v/>
      </c>
      <c r="V2360" s="216" t="s">
        <v>47</v>
      </c>
      <c r="W2360" s="102" t="s">
        <v>167</v>
      </c>
      <c r="X2360" s="102" t="s">
        <v>168</v>
      </c>
      <c r="Y2360" s="103" t="s">
        <v>169</v>
      </c>
      <c r="Z2360" s="103" t="s">
        <v>170</v>
      </c>
      <c r="AA2360" s="103" t="s">
        <v>47</v>
      </c>
      <c r="AB2360" s="103" t="s">
        <v>171</v>
      </c>
      <c r="AC2360" s="104" t="s">
        <v>172</v>
      </c>
    </row>
    <row r="2361" spans="1:29" ht="25.5" customHeight="1" x14ac:dyDescent="0.35">
      <c r="A2361" s="188"/>
      <c r="B2361" s="190"/>
      <c r="C2361" s="99" t="str">
        <f>IF(B2361="","",IF(NOT(ISNUMBER(B2361)),"DATA_PC invalida",IF(AND(ISNUMBER(parametros!$C$2),ISNUMBER(parametros!$D$2),B2361&gt;=parametros!$C$2,B2361&lt;=parametros!$D$2),"C0",IF(AND(ISNUMBER(parametros!$C$3),ISNUMBER(parametros!$D$3),B2361&gt;=parametros!$C$3,B2361&lt;=parametros!$D$3),"C1",IF(AND(ISNUMBER(parametros!$C$4),ISNUMBER(parametros!$D$4),B2361&gt;=parametros!$C$4,B2361&lt;=parametros!$D$4),"C2",IF(AND(ISNUMBER(parametros!$C$5),ISNUMBER(parametros!$D$5),B2361&gt;=parametros!$C$5,B2361&lt;=parametros!$D$5),"C3",IF(AND(ISNUMBER(parametros!$C$6),ISNUMBER(parametros!$D$6),B2361&gt;=parametros!$C$6,B2361&lt;=parametros!$D$6),"C4","Fora dos ciclos")))))))</f>
        <v/>
      </c>
      <c r="D2361" s="100"/>
      <c r="E2361" s="78" t="str">
        <f>IF(C2361="","",IFERROR(VLOOKUP(C2361,parametros!$A$11:$E$15,5,0),""))</f>
        <v/>
      </c>
      <c r="F2361" s="79" t="str">
        <f t="shared" si="182"/>
        <v/>
      </c>
      <c r="G2361" s="101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8"/>
      <c r="U2361" s="218" t="str">
        <f t="shared" si="186"/>
        <v/>
      </c>
      <c r="V2361" s="216" t="s">
        <v>47</v>
      </c>
      <c r="W2361" s="102" t="s">
        <v>167</v>
      </c>
      <c r="X2361" s="102" t="s">
        <v>168</v>
      </c>
      <c r="Y2361" s="103" t="s">
        <v>169</v>
      </c>
      <c r="Z2361" s="103" t="s">
        <v>170</v>
      </c>
      <c r="AA2361" s="103" t="s">
        <v>47</v>
      </c>
      <c r="AB2361" s="103" t="s">
        <v>171</v>
      </c>
      <c r="AC2361" s="104" t="s">
        <v>172</v>
      </c>
    </row>
    <row r="2362" spans="1:29" ht="25.5" customHeight="1" x14ac:dyDescent="0.35">
      <c r="A2362" s="188"/>
      <c r="B2362" s="190"/>
      <c r="C2362" s="99" t="str">
        <f>IF(B2362="","",IF(NOT(ISNUMBER(B2362)),"DATA_PC invalida",IF(AND(ISNUMBER(parametros!$C$2),ISNUMBER(parametros!$D$2),B2362&gt;=parametros!$C$2,B2362&lt;=parametros!$D$2),"C0",IF(AND(ISNUMBER(parametros!$C$3),ISNUMBER(parametros!$D$3),B2362&gt;=parametros!$C$3,B2362&lt;=parametros!$D$3),"C1",IF(AND(ISNUMBER(parametros!$C$4),ISNUMBER(parametros!$D$4),B2362&gt;=parametros!$C$4,B2362&lt;=parametros!$D$4),"C2",IF(AND(ISNUMBER(parametros!$C$5),ISNUMBER(parametros!$D$5),B2362&gt;=parametros!$C$5,B2362&lt;=parametros!$D$5),"C3",IF(AND(ISNUMBER(parametros!$C$6),ISNUMBER(parametros!$D$6),B2362&gt;=parametros!$C$6,B2362&lt;=parametros!$D$6),"C4","Fora dos ciclos")))))))</f>
        <v/>
      </c>
      <c r="D2362" s="100"/>
      <c r="E2362" s="78" t="str">
        <f>IF(C2362="","",IFERROR(VLOOKUP(C2362,parametros!$A$11:$E$15,5,0),""))</f>
        <v/>
      </c>
      <c r="F2362" s="79" t="str">
        <f t="shared" si="182"/>
        <v/>
      </c>
      <c r="G2362" s="101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8"/>
      <c r="U2362" s="218" t="str">
        <f t="shared" si="186"/>
        <v/>
      </c>
      <c r="V2362" s="216" t="s">
        <v>47</v>
      </c>
      <c r="W2362" s="102" t="s">
        <v>167</v>
      </c>
      <c r="X2362" s="102" t="s">
        <v>168</v>
      </c>
      <c r="Y2362" s="103" t="s">
        <v>169</v>
      </c>
      <c r="Z2362" s="103" t="s">
        <v>170</v>
      </c>
      <c r="AA2362" s="103" t="s">
        <v>47</v>
      </c>
      <c r="AB2362" s="103" t="s">
        <v>171</v>
      </c>
      <c r="AC2362" s="104" t="s">
        <v>172</v>
      </c>
    </row>
    <row r="2363" spans="1:29" ht="25.5" customHeight="1" x14ac:dyDescent="0.35">
      <c r="A2363" s="188"/>
      <c r="B2363" s="190"/>
      <c r="C2363" s="99" t="str">
        <f>IF(B2363="","",IF(NOT(ISNUMBER(B2363)),"DATA_PC invalida",IF(AND(ISNUMBER(parametros!$C$2),ISNUMBER(parametros!$D$2),B2363&gt;=parametros!$C$2,B2363&lt;=parametros!$D$2),"C0",IF(AND(ISNUMBER(parametros!$C$3),ISNUMBER(parametros!$D$3),B2363&gt;=parametros!$C$3,B2363&lt;=parametros!$D$3),"C1",IF(AND(ISNUMBER(parametros!$C$4),ISNUMBER(parametros!$D$4),B2363&gt;=parametros!$C$4,B2363&lt;=parametros!$D$4),"C2",IF(AND(ISNUMBER(parametros!$C$5),ISNUMBER(parametros!$D$5),B2363&gt;=parametros!$C$5,B2363&lt;=parametros!$D$5),"C3",IF(AND(ISNUMBER(parametros!$C$6),ISNUMBER(parametros!$D$6),B2363&gt;=parametros!$C$6,B2363&lt;=parametros!$D$6),"C4","Fora dos ciclos")))))))</f>
        <v/>
      </c>
      <c r="D2363" s="100"/>
      <c r="E2363" s="78" t="str">
        <f>IF(C2363="","",IFERROR(VLOOKUP(C2363,parametros!$A$11:$E$15,5,0),""))</f>
        <v/>
      </c>
      <c r="F2363" s="79" t="str">
        <f t="shared" si="182"/>
        <v/>
      </c>
      <c r="G2363" s="101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8"/>
      <c r="U2363" s="218" t="str">
        <f t="shared" si="186"/>
        <v/>
      </c>
      <c r="V2363" s="216" t="s">
        <v>47</v>
      </c>
      <c r="W2363" s="102" t="s">
        <v>167</v>
      </c>
      <c r="X2363" s="102" t="s">
        <v>168</v>
      </c>
      <c r="Y2363" s="103" t="s">
        <v>169</v>
      </c>
      <c r="Z2363" s="103" t="s">
        <v>170</v>
      </c>
      <c r="AA2363" s="103" t="s">
        <v>47</v>
      </c>
      <c r="AB2363" s="103" t="s">
        <v>171</v>
      </c>
      <c r="AC2363" s="104" t="s">
        <v>172</v>
      </c>
    </row>
    <row r="2364" spans="1:29" ht="25.5" customHeight="1" x14ac:dyDescent="0.35">
      <c r="A2364" s="188"/>
      <c r="B2364" s="190"/>
      <c r="C2364" s="99" t="str">
        <f>IF(B2364="","",IF(NOT(ISNUMBER(B2364)),"DATA_PC invalida",IF(AND(ISNUMBER(parametros!$C$2),ISNUMBER(parametros!$D$2),B2364&gt;=parametros!$C$2,B2364&lt;=parametros!$D$2),"C0",IF(AND(ISNUMBER(parametros!$C$3),ISNUMBER(parametros!$D$3),B2364&gt;=parametros!$C$3,B2364&lt;=parametros!$D$3),"C1",IF(AND(ISNUMBER(parametros!$C$4),ISNUMBER(parametros!$D$4),B2364&gt;=parametros!$C$4,B2364&lt;=parametros!$D$4),"C2",IF(AND(ISNUMBER(parametros!$C$5),ISNUMBER(parametros!$D$5),B2364&gt;=parametros!$C$5,B2364&lt;=parametros!$D$5),"C3",IF(AND(ISNUMBER(parametros!$C$6),ISNUMBER(parametros!$D$6),B2364&gt;=parametros!$C$6,B2364&lt;=parametros!$D$6),"C4","Fora dos ciclos")))))))</f>
        <v/>
      </c>
      <c r="D2364" s="100"/>
      <c r="E2364" s="78" t="str">
        <f>IF(C2364="","",IFERROR(VLOOKUP(C2364,parametros!$A$11:$E$15,5,0),""))</f>
        <v/>
      </c>
      <c r="F2364" s="79" t="str">
        <f t="shared" si="182"/>
        <v/>
      </c>
      <c r="G2364" s="101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8"/>
      <c r="U2364" s="218" t="str">
        <f t="shared" si="186"/>
        <v/>
      </c>
      <c r="V2364" s="216" t="s">
        <v>47</v>
      </c>
      <c r="W2364" s="102" t="s">
        <v>167</v>
      </c>
      <c r="X2364" s="102" t="s">
        <v>168</v>
      </c>
      <c r="Y2364" s="103" t="s">
        <v>169</v>
      </c>
      <c r="Z2364" s="103" t="s">
        <v>170</v>
      </c>
      <c r="AA2364" s="103" t="s">
        <v>47</v>
      </c>
      <c r="AB2364" s="103" t="s">
        <v>171</v>
      </c>
      <c r="AC2364" s="104" t="s">
        <v>172</v>
      </c>
    </row>
    <row r="2365" spans="1:29" ht="25.5" customHeight="1" x14ac:dyDescent="0.35">
      <c r="A2365" s="188"/>
      <c r="B2365" s="190"/>
      <c r="C2365" s="99" t="str">
        <f>IF(B2365="","",IF(NOT(ISNUMBER(B2365)),"DATA_PC invalida",IF(AND(ISNUMBER(parametros!$C$2),ISNUMBER(parametros!$D$2),B2365&gt;=parametros!$C$2,B2365&lt;=parametros!$D$2),"C0",IF(AND(ISNUMBER(parametros!$C$3),ISNUMBER(parametros!$D$3),B2365&gt;=parametros!$C$3,B2365&lt;=parametros!$D$3),"C1",IF(AND(ISNUMBER(parametros!$C$4),ISNUMBER(parametros!$D$4),B2365&gt;=parametros!$C$4,B2365&lt;=parametros!$D$4),"C2",IF(AND(ISNUMBER(parametros!$C$5),ISNUMBER(parametros!$D$5),B2365&gt;=parametros!$C$5,B2365&lt;=parametros!$D$5),"C3",IF(AND(ISNUMBER(parametros!$C$6),ISNUMBER(parametros!$D$6),B2365&gt;=parametros!$C$6,B2365&lt;=parametros!$D$6),"C4","Fora dos ciclos")))))))</f>
        <v/>
      </c>
      <c r="D2365" s="100"/>
      <c r="E2365" s="78" t="str">
        <f>IF(C2365="","",IFERROR(VLOOKUP(C2365,parametros!$A$11:$E$15,5,0),""))</f>
        <v/>
      </c>
      <c r="F2365" s="79" t="str">
        <f t="shared" si="182"/>
        <v/>
      </c>
      <c r="G2365" s="101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8"/>
      <c r="U2365" s="218" t="str">
        <f t="shared" si="186"/>
        <v/>
      </c>
      <c r="V2365" s="216" t="s">
        <v>47</v>
      </c>
      <c r="W2365" s="102" t="s">
        <v>167</v>
      </c>
      <c r="X2365" s="102" t="s">
        <v>168</v>
      </c>
      <c r="Y2365" s="103" t="s">
        <v>169</v>
      </c>
      <c r="Z2365" s="103" t="s">
        <v>170</v>
      </c>
      <c r="AA2365" s="103" t="s">
        <v>47</v>
      </c>
      <c r="AB2365" s="103" t="s">
        <v>171</v>
      </c>
      <c r="AC2365" s="104" t="s">
        <v>172</v>
      </c>
    </row>
    <row r="2366" spans="1:29" ht="25.5" customHeight="1" x14ac:dyDescent="0.35">
      <c r="A2366" s="188"/>
      <c r="B2366" s="190"/>
      <c r="C2366" s="99" t="str">
        <f>IF(B2366="","",IF(NOT(ISNUMBER(B2366)),"DATA_PC invalida",IF(AND(ISNUMBER(parametros!$C$2),ISNUMBER(parametros!$D$2),B2366&gt;=parametros!$C$2,B2366&lt;=parametros!$D$2),"C0",IF(AND(ISNUMBER(parametros!$C$3),ISNUMBER(parametros!$D$3),B2366&gt;=parametros!$C$3,B2366&lt;=parametros!$D$3),"C1",IF(AND(ISNUMBER(parametros!$C$4),ISNUMBER(parametros!$D$4),B2366&gt;=parametros!$C$4,B2366&lt;=parametros!$D$4),"C2",IF(AND(ISNUMBER(parametros!$C$5),ISNUMBER(parametros!$D$5),B2366&gt;=parametros!$C$5,B2366&lt;=parametros!$D$5),"C3",IF(AND(ISNUMBER(parametros!$C$6),ISNUMBER(parametros!$D$6),B2366&gt;=parametros!$C$6,B2366&lt;=parametros!$D$6),"C4","Fora dos ciclos")))))))</f>
        <v/>
      </c>
      <c r="D2366" s="100"/>
      <c r="E2366" s="78" t="str">
        <f>IF(C2366="","",IFERROR(VLOOKUP(C2366,parametros!$A$11:$E$15,5,0),""))</f>
        <v/>
      </c>
      <c r="F2366" s="79" t="str">
        <f t="shared" si="182"/>
        <v/>
      </c>
      <c r="G2366" s="101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8"/>
      <c r="U2366" s="218" t="str">
        <f t="shared" si="186"/>
        <v/>
      </c>
      <c r="V2366" s="216" t="s">
        <v>47</v>
      </c>
      <c r="W2366" s="102" t="s">
        <v>167</v>
      </c>
      <c r="X2366" s="102" t="s">
        <v>168</v>
      </c>
      <c r="Y2366" s="103" t="s">
        <v>169</v>
      </c>
      <c r="Z2366" s="103" t="s">
        <v>170</v>
      </c>
      <c r="AA2366" s="103" t="s">
        <v>47</v>
      </c>
      <c r="AB2366" s="103" t="s">
        <v>171</v>
      </c>
      <c r="AC2366" s="104" t="s">
        <v>172</v>
      </c>
    </row>
    <row r="2367" spans="1:29" ht="25.5" customHeight="1" x14ac:dyDescent="0.35">
      <c r="A2367" s="188"/>
      <c r="B2367" s="190"/>
      <c r="C2367" s="99" t="str">
        <f>IF(B2367="","",IF(NOT(ISNUMBER(B2367)),"DATA_PC invalida",IF(AND(ISNUMBER(parametros!$C$2),ISNUMBER(parametros!$D$2),B2367&gt;=parametros!$C$2,B2367&lt;=parametros!$D$2),"C0",IF(AND(ISNUMBER(parametros!$C$3),ISNUMBER(parametros!$D$3),B2367&gt;=parametros!$C$3,B2367&lt;=parametros!$D$3),"C1",IF(AND(ISNUMBER(parametros!$C$4),ISNUMBER(parametros!$D$4),B2367&gt;=parametros!$C$4,B2367&lt;=parametros!$D$4),"C2",IF(AND(ISNUMBER(parametros!$C$5),ISNUMBER(parametros!$D$5),B2367&gt;=parametros!$C$5,B2367&lt;=parametros!$D$5),"C3",IF(AND(ISNUMBER(parametros!$C$6),ISNUMBER(parametros!$D$6),B2367&gt;=parametros!$C$6,B2367&lt;=parametros!$D$6),"C4","Fora dos ciclos")))))))</f>
        <v/>
      </c>
      <c r="D2367" s="100"/>
      <c r="E2367" s="78" t="str">
        <f>IF(C2367="","",IFERROR(VLOOKUP(C2367,parametros!$A$11:$E$15,5,0),""))</f>
        <v/>
      </c>
      <c r="F2367" s="79" t="str">
        <f t="shared" si="182"/>
        <v/>
      </c>
      <c r="G2367" s="101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8"/>
      <c r="U2367" s="218" t="str">
        <f t="shared" si="186"/>
        <v/>
      </c>
      <c r="V2367" s="216" t="s">
        <v>47</v>
      </c>
      <c r="W2367" s="102" t="s">
        <v>167</v>
      </c>
      <c r="X2367" s="102" t="s">
        <v>168</v>
      </c>
      <c r="Y2367" s="103" t="s">
        <v>169</v>
      </c>
      <c r="Z2367" s="103" t="s">
        <v>170</v>
      </c>
      <c r="AA2367" s="103" t="s">
        <v>47</v>
      </c>
      <c r="AB2367" s="103" t="s">
        <v>171</v>
      </c>
      <c r="AC2367" s="104" t="s">
        <v>172</v>
      </c>
    </row>
    <row r="2368" spans="1:29" ht="25.5" customHeight="1" x14ac:dyDescent="0.35">
      <c r="A2368" s="188"/>
      <c r="B2368" s="190"/>
      <c r="C2368" s="99" t="str">
        <f>IF(B2368="","",IF(NOT(ISNUMBER(B2368)),"DATA_PC invalida",IF(AND(ISNUMBER(parametros!$C$2),ISNUMBER(parametros!$D$2),B2368&gt;=parametros!$C$2,B2368&lt;=parametros!$D$2),"C0",IF(AND(ISNUMBER(parametros!$C$3),ISNUMBER(parametros!$D$3),B2368&gt;=parametros!$C$3,B2368&lt;=parametros!$D$3),"C1",IF(AND(ISNUMBER(parametros!$C$4),ISNUMBER(parametros!$D$4),B2368&gt;=parametros!$C$4,B2368&lt;=parametros!$D$4),"C2",IF(AND(ISNUMBER(parametros!$C$5),ISNUMBER(parametros!$D$5),B2368&gt;=parametros!$C$5,B2368&lt;=parametros!$D$5),"C3",IF(AND(ISNUMBER(parametros!$C$6),ISNUMBER(parametros!$D$6),B2368&gt;=parametros!$C$6,B2368&lt;=parametros!$D$6),"C4","Fora dos ciclos")))))))</f>
        <v/>
      </c>
      <c r="D2368" s="100"/>
      <c r="E2368" s="78" t="str">
        <f>IF(C2368="","",IFERROR(VLOOKUP(C2368,parametros!$A$11:$E$15,5,0),""))</f>
        <v/>
      </c>
      <c r="F2368" s="79" t="str">
        <f t="shared" si="182"/>
        <v/>
      </c>
      <c r="G2368" s="101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8"/>
      <c r="U2368" s="218" t="str">
        <f t="shared" si="186"/>
        <v/>
      </c>
      <c r="V2368" s="216" t="s">
        <v>47</v>
      </c>
      <c r="W2368" s="102" t="s">
        <v>167</v>
      </c>
      <c r="X2368" s="102" t="s">
        <v>168</v>
      </c>
      <c r="Y2368" s="103" t="s">
        <v>169</v>
      </c>
      <c r="Z2368" s="103" t="s">
        <v>170</v>
      </c>
      <c r="AA2368" s="103" t="s">
        <v>47</v>
      </c>
      <c r="AB2368" s="103" t="s">
        <v>171</v>
      </c>
      <c r="AC2368" s="104" t="s">
        <v>172</v>
      </c>
    </row>
    <row r="2369" spans="1:29" ht="25.5" customHeight="1" x14ac:dyDescent="0.35">
      <c r="A2369" s="188"/>
      <c r="B2369" s="190"/>
      <c r="C2369" s="99" t="str">
        <f>IF(B2369="","",IF(NOT(ISNUMBER(B2369)),"DATA_PC invalida",IF(AND(ISNUMBER(parametros!$C$2),ISNUMBER(parametros!$D$2),B2369&gt;=parametros!$C$2,B2369&lt;=parametros!$D$2),"C0",IF(AND(ISNUMBER(parametros!$C$3),ISNUMBER(parametros!$D$3),B2369&gt;=parametros!$C$3,B2369&lt;=parametros!$D$3),"C1",IF(AND(ISNUMBER(parametros!$C$4),ISNUMBER(parametros!$D$4),B2369&gt;=parametros!$C$4,B2369&lt;=parametros!$D$4),"C2",IF(AND(ISNUMBER(parametros!$C$5),ISNUMBER(parametros!$D$5),B2369&gt;=parametros!$C$5,B2369&lt;=parametros!$D$5),"C3",IF(AND(ISNUMBER(parametros!$C$6),ISNUMBER(parametros!$D$6),B2369&gt;=parametros!$C$6,B2369&lt;=parametros!$D$6),"C4","Fora dos ciclos")))))))</f>
        <v/>
      </c>
      <c r="D2369" s="100"/>
      <c r="E2369" s="78" t="str">
        <f>IF(C2369="","",IFERROR(VLOOKUP(C2369,parametros!$A$11:$E$15,5,0),""))</f>
        <v/>
      </c>
      <c r="F2369" s="79" t="str">
        <f t="shared" si="182"/>
        <v/>
      </c>
      <c r="G2369" s="101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8"/>
      <c r="U2369" s="218" t="str">
        <f t="shared" si="186"/>
        <v/>
      </c>
      <c r="V2369" s="216" t="s">
        <v>47</v>
      </c>
      <c r="W2369" s="102" t="s">
        <v>167</v>
      </c>
      <c r="X2369" s="102" t="s">
        <v>168</v>
      </c>
      <c r="Y2369" s="103" t="s">
        <v>169</v>
      </c>
      <c r="Z2369" s="103" t="s">
        <v>170</v>
      </c>
      <c r="AA2369" s="103" t="s">
        <v>47</v>
      </c>
      <c r="AB2369" s="103" t="s">
        <v>171</v>
      </c>
      <c r="AC2369" s="104" t="s">
        <v>172</v>
      </c>
    </row>
    <row r="2370" spans="1:29" ht="25.5" customHeight="1" x14ac:dyDescent="0.35">
      <c r="A2370" s="188"/>
      <c r="B2370" s="190"/>
      <c r="C2370" s="99" t="str">
        <f>IF(B2370="","",IF(NOT(ISNUMBER(B2370)),"DATA_PC invalida",IF(AND(ISNUMBER(parametros!$C$2),ISNUMBER(parametros!$D$2),B2370&gt;=parametros!$C$2,B2370&lt;=parametros!$D$2),"C0",IF(AND(ISNUMBER(parametros!$C$3),ISNUMBER(parametros!$D$3),B2370&gt;=parametros!$C$3,B2370&lt;=parametros!$D$3),"C1",IF(AND(ISNUMBER(parametros!$C$4),ISNUMBER(parametros!$D$4),B2370&gt;=parametros!$C$4,B2370&lt;=parametros!$D$4),"C2",IF(AND(ISNUMBER(parametros!$C$5),ISNUMBER(parametros!$D$5),B2370&gt;=parametros!$C$5,B2370&lt;=parametros!$D$5),"C3",IF(AND(ISNUMBER(parametros!$C$6),ISNUMBER(parametros!$D$6),B2370&gt;=parametros!$C$6,B2370&lt;=parametros!$D$6),"C4","Fora dos ciclos")))))))</f>
        <v/>
      </c>
      <c r="D2370" s="100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101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8"/>
      <c r="U2370" s="218" t="str">
        <f t="shared" ref="U2370:U2433" si="191">IF(OR($D2370="",$H2370=""),"",ROUND($D2370+$H2370,2))</f>
        <v/>
      </c>
      <c r="V2370" s="216" t="s">
        <v>47</v>
      </c>
      <c r="W2370" s="102" t="s">
        <v>167</v>
      </c>
      <c r="X2370" s="102" t="s">
        <v>168</v>
      </c>
      <c r="Y2370" s="103" t="s">
        <v>169</v>
      </c>
      <c r="Z2370" s="103" t="s">
        <v>170</v>
      </c>
      <c r="AA2370" s="103" t="s">
        <v>47</v>
      </c>
      <c r="AB2370" s="103" t="s">
        <v>171</v>
      </c>
      <c r="AC2370" s="104" t="s">
        <v>172</v>
      </c>
    </row>
    <row r="2371" spans="1:29" ht="25.5" customHeight="1" x14ac:dyDescent="0.35">
      <c r="A2371" s="188"/>
      <c r="B2371" s="190"/>
      <c r="C2371" s="99" t="str">
        <f>IF(B2371="","",IF(NOT(ISNUMBER(B2371)),"DATA_PC invalida",IF(AND(ISNUMBER(parametros!$C$2),ISNUMBER(parametros!$D$2),B2371&gt;=parametros!$C$2,B2371&lt;=parametros!$D$2),"C0",IF(AND(ISNUMBER(parametros!$C$3),ISNUMBER(parametros!$D$3),B2371&gt;=parametros!$C$3,B2371&lt;=parametros!$D$3),"C1",IF(AND(ISNUMBER(parametros!$C$4),ISNUMBER(parametros!$D$4),B2371&gt;=parametros!$C$4,B2371&lt;=parametros!$D$4),"C2",IF(AND(ISNUMBER(parametros!$C$5),ISNUMBER(parametros!$D$5),B2371&gt;=parametros!$C$5,B2371&lt;=parametros!$D$5),"C3",IF(AND(ISNUMBER(parametros!$C$6),ISNUMBER(parametros!$D$6),B2371&gt;=parametros!$C$6,B2371&lt;=parametros!$D$6),"C4","Fora dos ciclos")))))))</f>
        <v/>
      </c>
      <c r="D2371" s="100"/>
      <c r="E2371" s="78" t="str">
        <f>IF(C2371="","",IFERROR(VLOOKUP(C2371,parametros!$A$11:$E$15,5,0),""))</f>
        <v/>
      </c>
      <c r="F2371" s="79" t="str">
        <f t="shared" si="187"/>
        <v/>
      </c>
      <c r="G2371" s="101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8"/>
      <c r="U2371" s="218" t="str">
        <f t="shared" si="191"/>
        <v/>
      </c>
      <c r="V2371" s="216" t="s">
        <v>47</v>
      </c>
      <c r="W2371" s="102" t="s">
        <v>167</v>
      </c>
      <c r="X2371" s="102" t="s">
        <v>168</v>
      </c>
      <c r="Y2371" s="103" t="s">
        <v>169</v>
      </c>
      <c r="Z2371" s="103" t="s">
        <v>170</v>
      </c>
      <c r="AA2371" s="103" t="s">
        <v>47</v>
      </c>
      <c r="AB2371" s="103" t="s">
        <v>171</v>
      </c>
      <c r="AC2371" s="104" t="s">
        <v>172</v>
      </c>
    </row>
    <row r="2372" spans="1:29" ht="25.5" customHeight="1" x14ac:dyDescent="0.35">
      <c r="A2372" s="188"/>
      <c r="B2372" s="190"/>
      <c r="C2372" s="99" t="str">
        <f>IF(B2372="","",IF(NOT(ISNUMBER(B2372)),"DATA_PC invalida",IF(AND(ISNUMBER(parametros!$C$2),ISNUMBER(parametros!$D$2),B2372&gt;=parametros!$C$2,B2372&lt;=parametros!$D$2),"C0",IF(AND(ISNUMBER(parametros!$C$3),ISNUMBER(parametros!$D$3),B2372&gt;=parametros!$C$3,B2372&lt;=parametros!$D$3),"C1",IF(AND(ISNUMBER(parametros!$C$4),ISNUMBER(parametros!$D$4),B2372&gt;=parametros!$C$4,B2372&lt;=parametros!$D$4),"C2",IF(AND(ISNUMBER(parametros!$C$5),ISNUMBER(parametros!$D$5),B2372&gt;=parametros!$C$5,B2372&lt;=parametros!$D$5),"C3",IF(AND(ISNUMBER(parametros!$C$6),ISNUMBER(parametros!$D$6),B2372&gt;=parametros!$C$6,B2372&lt;=parametros!$D$6),"C4","Fora dos ciclos")))))))</f>
        <v/>
      </c>
      <c r="D2372" s="100"/>
      <c r="E2372" s="78" t="str">
        <f>IF(C2372="","",IFERROR(VLOOKUP(C2372,parametros!$A$11:$E$15,5,0),""))</f>
        <v/>
      </c>
      <c r="F2372" s="79" t="str">
        <f t="shared" si="187"/>
        <v/>
      </c>
      <c r="G2372" s="101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8"/>
      <c r="U2372" s="218" t="str">
        <f t="shared" si="191"/>
        <v/>
      </c>
      <c r="V2372" s="216" t="s">
        <v>47</v>
      </c>
      <c r="W2372" s="102" t="s">
        <v>167</v>
      </c>
      <c r="X2372" s="102" t="s">
        <v>168</v>
      </c>
      <c r="Y2372" s="103" t="s">
        <v>169</v>
      </c>
      <c r="Z2372" s="103" t="s">
        <v>170</v>
      </c>
      <c r="AA2372" s="103" t="s">
        <v>47</v>
      </c>
      <c r="AB2372" s="103" t="s">
        <v>171</v>
      </c>
      <c r="AC2372" s="104" t="s">
        <v>172</v>
      </c>
    </row>
    <row r="2373" spans="1:29" ht="25.5" customHeight="1" x14ac:dyDescent="0.35">
      <c r="A2373" s="188"/>
      <c r="B2373" s="190"/>
      <c r="C2373" s="99" t="str">
        <f>IF(B2373="","",IF(NOT(ISNUMBER(B2373)),"DATA_PC invalida",IF(AND(ISNUMBER(parametros!$C$2),ISNUMBER(parametros!$D$2),B2373&gt;=parametros!$C$2,B2373&lt;=parametros!$D$2),"C0",IF(AND(ISNUMBER(parametros!$C$3),ISNUMBER(parametros!$D$3),B2373&gt;=parametros!$C$3,B2373&lt;=parametros!$D$3),"C1",IF(AND(ISNUMBER(parametros!$C$4),ISNUMBER(parametros!$D$4),B2373&gt;=parametros!$C$4,B2373&lt;=parametros!$D$4),"C2",IF(AND(ISNUMBER(parametros!$C$5),ISNUMBER(parametros!$D$5),B2373&gt;=parametros!$C$5,B2373&lt;=parametros!$D$5),"C3",IF(AND(ISNUMBER(parametros!$C$6),ISNUMBER(parametros!$D$6),B2373&gt;=parametros!$C$6,B2373&lt;=parametros!$D$6),"C4","Fora dos ciclos")))))))</f>
        <v/>
      </c>
      <c r="D2373" s="100"/>
      <c r="E2373" s="78" t="str">
        <f>IF(C2373="","",IFERROR(VLOOKUP(C2373,parametros!$A$11:$E$15,5,0),""))</f>
        <v/>
      </c>
      <c r="F2373" s="79" t="str">
        <f t="shared" si="187"/>
        <v/>
      </c>
      <c r="G2373" s="101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8"/>
      <c r="U2373" s="218" t="str">
        <f t="shared" si="191"/>
        <v/>
      </c>
      <c r="V2373" s="216" t="s">
        <v>47</v>
      </c>
      <c r="W2373" s="102" t="s">
        <v>167</v>
      </c>
      <c r="X2373" s="102" t="s">
        <v>168</v>
      </c>
      <c r="Y2373" s="103" t="s">
        <v>169</v>
      </c>
      <c r="Z2373" s="103" t="s">
        <v>170</v>
      </c>
      <c r="AA2373" s="103" t="s">
        <v>47</v>
      </c>
      <c r="AB2373" s="103" t="s">
        <v>171</v>
      </c>
      <c r="AC2373" s="104" t="s">
        <v>172</v>
      </c>
    </row>
    <row r="2374" spans="1:29" ht="25.5" customHeight="1" x14ac:dyDescent="0.35">
      <c r="A2374" s="188"/>
      <c r="B2374" s="190"/>
      <c r="C2374" s="99" t="str">
        <f>IF(B2374="","",IF(NOT(ISNUMBER(B2374)),"DATA_PC invalida",IF(AND(ISNUMBER(parametros!$C$2),ISNUMBER(parametros!$D$2),B2374&gt;=parametros!$C$2,B2374&lt;=parametros!$D$2),"C0",IF(AND(ISNUMBER(parametros!$C$3),ISNUMBER(parametros!$D$3),B2374&gt;=parametros!$C$3,B2374&lt;=parametros!$D$3),"C1",IF(AND(ISNUMBER(parametros!$C$4),ISNUMBER(parametros!$D$4),B2374&gt;=parametros!$C$4,B2374&lt;=parametros!$D$4),"C2",IF(AND(ISNUMBER(parametros!$C$5),ISNUMBER(parametros!$D$5),B2374&gt;=parametros!$C$5,B2374&lt;=parametros!$D$5),"C3",IF(AND(ISNUMBER(parametros!$C$6),ISNUMBER(parametros!$D$6),B2374&gt;=parametros!$C$6,B2374&lt;=parametros!$D$6),"C4","Fora dos ciclos")))))))</f>
        <v/>
      </c>
      <c r="D2374" s="100"/>
      <c r="E2374" s="78" t="str">
        <f>IF(C2374="","",IFERROR(VLOOKUP(C2374,parametros!$A$11:$E$15,5,0),""))</f>
        <v/>
      </c>
      <c r="F2374" s="79" t="str">
        <f t="shared" si="187"/>
        <v/>
      </c>
      <c r="G2374" s="101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8"/>
      <c r="U2374" s="218" t="str">
        <f t="shared" si="191"/>
        <v/>
      </c>
      <c r="V2374" s="216" t="s">
        <v>47</v>
      </c>
      <c r="W2374" s="102" t="s">
        <v>167</v>
      </c>
      <c r="X2374" s="102" t="s">
        <v>168</v>
      </c>
      <c r="Y2374" s="103" t="s">
        <v>169</v>
      </c>
      <c r="Z2374" s="103" t="s">
        <v>170</v>
      </c>
      <c r="AA2374" s="103" t="s">
        <v>47</v>
      </c>
      <c r="AB2374" s="103" t="s">
        <v>171</v>
      </c>
      <c r="AC2374" s="104" t="s">
        <v>172</v>
      </c>
    </row>
    <row r="2375" spans="1:29" ht="25.5" customHeight="1" x14ac:dyDescent="0.35">
      <c r="A2375" s="188"/>
      <c r="B2375" s="190"/>
      <c r="C2375" s="99" t="str">
        <f>IF(B2375="","",IF(NOT(ISNUMBER(B2375)),"DATA_PC invalida",IF(AND(ISNUMBER(parametros!$C$2),ISNUMBER(parametros!$D$2),B2375&gt;=parametros!$C$2,B2375&lt;=parametros!$D$2),"C0",IF(AND(ISNUMBER(parametros!$C$3),ISNUMBER(parametros!$D$3),B2375&gt;=parametros!$C$3,B2375&lt;=parametros!$D$3),"C1",IF(AND(ISNUMBER(parametros!$C$4),ISNUMBER(parametros!$D$4),B2375&gt;=parametros!$C$4,B2375&lt;=parametros!$D$4),"C2",IF(AND(ISNUMBER(parametros!$C$5),ISNUMBER(parametros!$D$5),B2375&gt;=parametros!$C$5,B2375&lt;=parametros!$D$5),"C3",IF(AND(ISNUMBER(parametros!$C$6),ISNUMBER(parametros!$D$6),B2375&gt;=parametros!$C$6,B2375&lt;=parametros!$D$6),"C4","Fora dos ciclos")))))))</f>
        <v/>
      </c>
      <c r="D2375" s="100"/>
      <c r="E2375" s="78" t="str">
        <f>IF(C2375="","",IFERROR(VLOOKUP(C2375,parametros!$A$11:$E$15,5,0),""))</f>
        <v/>
      </c>
      <c r="F2375" s="79" t="str">
        <f t="shared" si="187"/>
        <v/>
      </c>
      <c r="G2375" s="101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8"/>
      <c r="U2375" s="218" t="str">
        <f t="shared" si="191"/>
        <v/>
      </c>
      <c r="V2375" s="216" t="s">
        <v>47</v>
      </c>
      <c r="W2375" s="102" t="s">
        <v>167</v>
      </c>
      <c r="X2375" s="102" t="s">
        <v>168</v>
      </c>
      <c r="Y2375" s="103" t="s">
        <v>169</v>
      </c>
      <c r="Z2375" s="103" t="s">
        <v>170</v>
      </c>
      <c r="AA2375" s="103" t="s">
        <v>47</v>
      </c>
      <c r="AB2375" s="103" t="s">
        <v>171</v>
      </c>
      <c r="AC2375" s="104" t="s">
        <v>172</v>
      </c>
    </row>
    <row r="2376" spans="1:29" ht="25.5" customHeight="1" x14ac:dyDescent="0.35">
      <c r="A2376" s="188"/>
      <c r="B2376" s="190"/>
      <c r="C2376" s="99" t="str">
        <f>IF(B2376="","",IF(NOT(ISNUMBER(B2376)),"DATA_PC invalida",IF(AND(ISNUMBER(parametros!$C$2),ISNUMBER(parametros!$D$2),B2376&gt;=parametros!$C$2,B2376&lt;=parametros!$D$2),"C0",IF(AND(ISNUMBER(parametros!$C$3),ISNUMBER(parametros!$D$3),B2376&gt;=parametros!$C$3,B2376&lt;=parametros!$D$3),"C1",IF(AND(ISNUMBER(parametros!$C$4),ISNUMBER(parametros!$D$4),B2376&gt;=parametros!$C$4,B2376&lt;=parametros!$D$4),"C2",IF(AND(ISNUMBER(parametros!$C$5),ISNUMBER(parametros!$D$5),B2376&gt;=parametros!$C$5,B2376&lt;=parametros!$D$5),"C3",IF(AND(ISNUMBER(parametros!$C$6),ISNUMBER(parametros!$D$6),B2376&gt;=parametros!$C$6,B2376&lt;=parametros!$D$6),"C4","Fora dos ciclos")))))))</f>
        <v/>
      </c>
      <c r="D2376" s="100"/>
      <c r="E2376" s="78" t="str">
        <f>IF(C2376="","",IFERROR(VLOOKUP(C2376,parametros!$A$11:$E$15,5,0),""))</f>
        <v/>
      </c>
      <c r="F2376" s="79" t="str">
        <f t="shared" si="187"/>
        <v/>
      </c>
      <c r="G2376" s="101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8"/>
      <c r="U2376" s="218" t="str">
        <f t="shared" si="191"/>
        <v/>
      </c>
      <c r="V2376" s="216" t="s">
        <v>47</v>
      </c>
      <c r="W2376" s="102" t="s">
        <v>167</v>
      </c>
      <c r="X2376" s="102" t="s">
        <v>168</v>
      </c>
      <c r="Y2376" s="103" t="s">
        <v>169</v>
      </c>
      <c r="Z2376" s="103" t="s">
        <v>170</v>
      </c>
      <c r="AA2376" s="103" t="s">
        <v>47</v>
      </c>
      <c r="AB2376" s="103" t="s">
        <v>171</v>
      </c>
      <c r="AC2376" s="104" t="s">
        <v>172</v>
      </c>
    </row>
    <row r="2377" spans="1:29" ht="25.5" customHeight="1" x14ac:dyDescent="0.35">
      <c r="A2377" s="188"/>
      <c r="B2377" s="190"/>
      <c r="C2377" s="99" t="str">
        <f>IF(B2377="","",IF(NOT(ISNUMBER(B2377)),"DATA_PC invalida",IF(AND(ISNUMBER(parametros!$C$2),ISNUMBER(parametros!$D$2),B2377&gt;=parametros!$C$2,B2377&lt;=parametros!$D$2),"C0",IF(AND(ISNUMBER(parametros!$C$3),ISNUMBER(parametros!$D$3),B2377&gt;=parametros!$C$3,B2377&lt;=parametros!$D$3),"C1",IF(AND(ISNUMBER(parametros!$C$4),ISNUMBER(parametros!$D$4),B2377&gt;=parametros!$C$4,B2377&lt;=parametros!$D$4),"C2",IF(AND(ISNUMBER(parametros!$C$5),ISNUMBER(parametros!$D$5),B2377&gt;=parametros!$C$5,B2377&lt;=parametros!$D$5),"C3",IF(AND(ISNUMBER(parametros!$C$6),ISNUMBER(parametros!$D$6),B2377&gt;=parametros!$C$6,B2377&lt;=parametros!$D$6),"C4","Fora dos ciclos")))))))</f>
        <v/>
      </c>
      <c r="D2377" s="100"/>
      <c r="E2377" s="78" t="str">
        <f>IF(C2377="","",IFERROR(VLOOKUP(C2377,parametros!$A$11:$E$15,5,0),""))</f>
        <v/>
      </c>
      <c r="F2377" s="79" t="str">
        <f t="shared" si="187"/>
        <v/>
      </c>
      <c r="G2377" s="101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8"/>
      <c r="U2377" s="218" t="str">
        <f t="shared" si="191"/>
        <v/>
      </c>
      <c r="V2377" s="216" t="s">
        <v>47</v>
      </c>
      <c r="W2377" s="102" t="s">
        <v>167</v>
      </c>
      <c r="X2377" s="102" t="s">
        <v>168</v>
      </c>
      <c r="Y2377" s="103" t="s">
        <v>169</v>
      </c>
      <c r="Z2377" s="103" t="s">
        <v>170</v>
      </c>
      <c r="AA2377" s="103" t="s">
        <v>47</v>
      </c>
      <c r="AB2377" s="103" t="s">
        <v>171</v>
      </c>
      <c r="AC2377" s="104" t="s">
        <v>172</v>
      </c>
    </row>
    <row r="2378" spans="1:29" ht="25.5" customHeight="1" x14ac:dyDescent="0.35">
      <c r="A2378" s="188"/>
      <c r="B2378" s="190"/>
      <c r="C2378" s="99" t="str">
        <f>IF(B2378="","",IF(NOT(ISNUMBER(B2378)),"DATA_PC invalida",IF(AND(ISNUMBER(parametros!$C$2),ISNUMBER(parametros!$D$2),B2378&gt;=parametros!$C$2,B2378&lt;=parametros!$D$2),"C0",IF(AND(ISNUMBER(parametros!$C$3),ISNUMBER(parametros!$D$3),B2378&gt;=parametros!$C$3,B2378&lt;=parametros!$D$3),"C1",IF(AND(ISNUMBER(parametros!$C$4),ISNUMBER(parametros!$D$4),B2378&gt;=parametros!$C$4,B2378&lt;=parametros!$D$4),"C2",IF(AND(ISNUMBER(parametros!$C$5),ISNUMBER(parametros!$D$5),B2378&gt;=parametros!$C$5,B2378&lt;=parametros!$D$5),"C3",IF(AND(ISNUMBER(parametros!$C$6),ISNUMBER(parametros!$D$6),B2378&gt;=parametros!$C$6,B2378&lt;=parametros!$D$6),"C4","Fora dos ciclos")))))))</f>
        <v/>
      </c>
      <c r="D2378" s="100"/>
      <c r="E2378" s="78" t="str">
        <f>IF(C2378="","",IFERROR(VLOOKUP(C2378,parametros!$A$11:$E$15,5,0),""))</f>
        <v/>
      </c>
      <c r="F2378" s="79" t="str">
        <f t="shared" si="187"/>
        <v/>
      </c>
      <c r="G2378" s="101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8"/>
      <c r="U2378" s="218" t="str">
        <f t="shared" si="191"/>
        <v/>
      </c>
      <c r="V2378" s="216" t="s">
        <v>47</v>
      </c>
      <c r="W2378" s="102" t="s">
        <v>167</v>
      </c>
      <c r="X2378" s="102" t="s">
        <v>168</v>
      </c>
      <c r="Y2378" s="103" t="s">
        <v>169</v>
      </c>
      <c r="Z2378" s="103" t="s">
        <v>170</v>
      </c>
      <c r="AA2378" s="103" t="s">
        <v>47</v>
      </c>
      <c r="AB2378" s="103" t="s">
        <v>171</v>
      </c>
      <c r="AC2378" s="104" t="s">
        <v>172</v>
      </c>
    </row>
    <row r="2379" spans="1:29" ht="25.5" customHeight="1" x14ac:dyDescent="0.35">
      <c r="A2379" s="188"/>
      <c r="B2379" s="190"/>
      <c r="C2379" s="99" t="str">
        <f>IF(B2379="","",IF(NOT(ISNUMBER(B2379)),"DATA_PC invalida",IF(AND(ISNUMBER(parametros!$C$2),ISNUMBER(parametros!$D$2),B2379&gt;=parametros!$C$2,B2379&lt;=parametros!$D$2),"C0",IF(AND(ISNUMBER(parametros!$C$3),ISNUMBER(parametros!$D$3),B2379&gt;=parametros!$C$3,B2379&lt;=parametros!$D$3),"C1",IF(AND(ISNUMBER(parametros!$C$4),ISNUMBER(parametros!$D$4),B2379&gt;=parametros!$C$4,B2379&lt;=parametros!$D$4),"C2",IF(AND(ISNUMBER(parametros!$C$5),ISNUMBER(parametros!$D$5),B2379&gt;=parametros!$C$5,B2379&lt;=parametros!$D$5),"C3",IF(AND(ISNUMBER(parametros!$C$6),ISNUMBER(parametros!$D$6),B2379&gt;=parametros!$C$6,B2379&lt;=parametros!$D$6),"C4","Fora dos ciclos")))))))</f>
        <v/>
      </c>
      <c r="D2379" s="100"/>
      <c r="E2379" s="78" t="str">
        <f>IF(C2379="","",IFERROR(VLOOKUP(C2379,parametros!$A$11:$E$15,5,0),""))</f>
        <v/>
      </c>
      <c r="F2379" s="79" t="str">
        <f t="shared" si="187"/>
        <v/>
      </c>
      <c r="G2379" s="101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8"/>
      <c r="U2379" s="218" t="str">
        <f t="shared" si="191"/>
        <v/>
      </c>
      <c r="V2379" s="216" t="s">
        <v>47</v>
      </c>
      <c r="W2379" s="102" t="s">
        <v>167</v>
      </c>
      <c r="X2379" s="102" t="s">
        <v>168</v>
      </c>
      <c r="Y2379" s="103" t="s">
        <v>169</v>
      </c>
      <c r="Z2379" s="103" t="s">
        <v>170</v>
      </c>
      <c r="AA2379" s="103" t="s">
        <v>47</v>
      </c>
      <c r="AB2379" s="103" t="s">
        <v>171</v>
      </c>
      <c r="AC2379" s="104" t="s">
        <v>172</v>
      </c>
    </row>
    <row r="2380" spans="1:29" ht="25.5" customHeight="1" x14ac:dyDescent="0.35">
      <c r="A2380" s="188"/>
      <c r="B2380" s="190"/>
      <c r="C2380" s="99" t="str">
        <f>IF(B2380="","",IF(NOT(ISNUMBER(B2380)),"DATA_PC invalida",IF(AND(ISNUMBER(parametros!$C$2),ISNUMBER(parametros!$D$2),B2380&gt;=parametros!$C$2,B2380&lt;=parametros!$D$2),"C0",IF(AND(ISNUMBER(parametros!$C$3),ISNUMBER(parametros!$D$3),B2380&gt;=parametros!$C$3,B2380&lt;=parametros!$D$3),"C1",IF(AND(ISNUMBER(parametros!$C$4),ISNUMBER(parametros!$D$4),B2380&gt;=parametros!$C$4,B2380&lt;=parametros!$D$4),"C2",IF(AND(ISNUMBER(parametros!$C$5),ISNUMBER(parametros!$D$5),B2380&gt;=parametros!$C$5,B2380&lt;=parametros!$D$5),"C3",IF(AND(ISNUMBER(parametros!$C$6),ISNUMBER(parametros!$D$6),B2380&gt;=parametros!$C$6,B2380&lt;=parametros!$D$6),"C4","Fora dos ciclos")))))))</f>
        <v/>
      </c>
      <c r="D2380" s="100"/>
      <c r="E2380" s="78" t="str">
        <f>IF(C2380="","",IFERROR(VLOOKUP(C2380,parametros!$A$11:$E$15,5,0),""))</f>
        <v/>
      </c>
      <c r="F2380" s="79" t="str">
        <f t="shared" si="187"/>
        <v/>
      </c>
      <c r="G2380" s="101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8"/>
      <c r="U2380" s="218" t="str">
        <f t="shared" si="191"/>
        <v/>
      </c>
      <c r="V2380" s="216" t="s">
        <v>47</v>
      </c>
      <c r="W2380" s="102" t="s">
        <v>167</v>
      </c>
      <c r="X2380" s="102" t="s">
        <v>168</v>
      </c>
      <c r="Y2380" s="103" t="s">
        <v>169</v>
      </c>
      <c r="Z2380" s="103" t="s">
        <v>170</v>
      </c>
      <c r="AA2380" s="103" t="s">
        <v>47</v>
      </c>
      <c r="AB2380" s="103" t="s">
        <v>171</v>
      </c>
      <c r="AC2380" s="104" t="s">
        <v>172</v>
      </c>
    </row>
    <row r="2381" spans="1:29" ht="25.5" customHeight="1" x14ac:dyDescent="0.35">
      <c r="A2381" s="188"/>
      <c r="B2381" s="190"/>
      <c r="C2381" s="99" t="str">
        <f>IF(B2381="","",IF(NOT(ISNUMBER(B2381)),"DATA_PC invalida",IF(AND(ISNUMBER(parametros!$C$2),ISNUMBER(parametros!$D$2),B2381&gt;=parametros!$C$2,B2381&lt;=parametros!$D$2),"C0",IF(AND(ISNUMBER(parametros!$C$3),ISNUMBER(parametros!$D$3),B2381&gt;=parametros!$C$3,B2381&lt;=parametros!$D$3),"C1",IF(AND(ISNUMBER(parametros!$C$4),ISNUMBER(parametros!$D$4),B2381&gt;=parametros!$C$4,B2381&lt;=parametros!$D$4),"C2",IF(AND(ISNUMBER(parametros!$C$5),ISNUMBER(parametros!$D$5),B2381&gt;=parametros!$C$5,B2381&lt;=parametros!$D$5),"C3",IF(AND(ISNUMBER(parametros!$C$6),ISNUMBER(parametros!$D$6),B2381&gt;=parametros!$C$6,B2381&lt;=parametros!$D$6),"C4","Fora dos ciclos")))))))</f>
        <v/>
      </c>
      <c r="D2381" s="100"/>
      <c r="E2381" s="78" t="str">
        <f>IF(C2381="","",IFERROR(VLOOKUP(C2381,parametros!$A$11:$E$15,5,0),""))</f>
        <v/>
      </c>
      <c r="F2381" s="79" t="str">
        <f t="shared" si="187"/>
        <v/>
      </c>
      <c r="G2381" s="101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8"/>
      <c r="U2381" s="218" t="str">
        <f t="shared" si="191"/>
        <v/>
      </c>
      <c r="V2381" s="216" t="s">
        <v>47</v>
      </c>
      <c r="W2381" s="102" t="s">
        <v>167</v>
      </c>
      <c r="X2381" s="102" t="s">
        <v>168</v>
      </c>
      <c r="Y2381" s="103" t="s">
        <v>169</v>
      </c>
      <c r="Z2381" s="103" t="s">
        <v>170</v>
      </c>
      <c r="AA2381" s="103" t="s">
        <v>47</v>
      </c>
      <c r="AB2381" s="103" t="s">
        <v>171</v>
      </c>
      <c r="AC2381" s="104" t="s">
        <v>172</v>
      </c>
    </row>
    <row r="2382" spans="1:29" ht="25.5" customHeight="1" x14ac:dyDescent="0.35">
      <c r="A2382" s="188"/>
      <c r="B2382" s="190"/>
      <c r="C2382" s="99" t="str">
        <f>IF(B2382="","",IF(NOT(ISNUMBER(B2382)),"DATA_PC invalida",IF(AND(ISNUMBER(parametros!$C$2),ISNUMBER(parametros!$D$2),B2382&gt;=parametros!$C$2,B2382&lt;=parametros!$D$2),"C0",IF(AND(ISNUMBER(parametros!$C$3),ISNUMBER(parametros!$D$3),B2382&gt;=parametros!$C$3,B2382&lt;=parametros!$D$3),"C1",IF(AND(ISNUMBER(parametros!$C$4),ISNUMBER(parametros!$D$4),B2382&gt;=parametros!$C$4,B2382&lt;=parametros!$D$4),"C2",IF(AND(ISNUMBER(parametros!$C$5),ISNUMBER(parametros!$D$5),B2382&gt;=parametros!$C$5,B2382&lt;=parametros!$D$5),"C3",IF(AND(ISNUMBER(parametros!$C$6),ISNUMBER(parametros!$D$6),B2382&gt;=parametros!$C$6,B2382&lt;=parametros!$D$6),"C4","Fora dos ciclos")))))))</f>
        <v/>
      </c>
      <c r="D2382" s="100"/>
      <c r="E2382" s="78" t="str">
        <f>IF(C2382="","",IFERROR(VLOOKUP(C2382,parametros!$A$11:$E$15,5,0),""))</f>
        <v/>
      </c>
      <c r="F2382" s="79" t="str">
        <f t="shared" si="187"/>
        <v/>
      </c>
      <c r="G2382" s="101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8"/>
      <c r="U2382" s="218" t="str">
        <f t="shared" si="191"/>
        <v/>
      </c>
      <c r="V2382" s="216" t="s">
        <v>47</v>
      </c>
      <c r="W2382" s="102" t="s">
        <v>167</v>
      </c>
      <c r="X2382" s="102" t="s">
        <v>168</v>
      </c>
      <c r="Y2382" s="103" t="s">
        <v>169</v>
      </c>
      <c r="Z2382" s="103" t="s">
        <v>170</v>
      </c>
      <c r="AA2382" s="103" t="s">
        <v>47</v>
      </c>
      <c r="AB2382" s="103" t="s">
        <v>171</v>
      </c>
      <c r="AC2382" s="104" t="s">
        <v>172</v>
      </c>
    </row>
    <row r="2383" spans="1:29" ht="25.5" customHeight="1" x14ac:dyDescent="0.35">
      <c r="A2383" s="188"/>
      <c r="B2383" s="190"/>
      <c r="C2383" s="99" t="str">
        <f>IF(B2383="","",IF(NOT(ISNUMBER(B2383)),"DATA_PC invalida",IF(AND(ISNUMBER(parametros!$C$2),ISNUMBER(parametros!$D$2),B2383&gt;=parametros!$C$2,B2383&lt;=parametros!$D$2),"C0",IF(AND(ISNUMBER(parametros!$C$3),ISNUMBER(parametros!$D$3),B2383&gt;=parametros!$C$3,B2383&lt;=parametros!$D$3),"C1",IF(AND(ISNUMBER(parametros!$C$4),ISNUMBER(parametros!$D$4),B2383&gt;=parametros!$C$4,B2383&lt;=parametros!$D$4),"C2",IF(AND(ISNUMBER(parametros!$C$5),ISNUMBER(parametros!$D$5),B2383&gt;=parametros!$C$5,B2383&lt;=parametros!$D$5),"C3",IF(AND(ISNUMBER(parametros!$C$6),ISNUMBER(parametros!$D$6),B2383&gt;=parametros!$C$6,B2383&lt;=parametros!$D$6),"C4","Fora dos ciclos")))))))</f>
        <v/>
      </c>
      <c r="D2383" s="100"/>
      <c r="E2383" s="78" t="str">
        <f>IF(C2383="","",IFERROR(VLOOKUP(C2383,parametros!$A$11:$E$15,5,0),""))</f>
        <v/>
      </c>
      <c r="F2383" s="79" t="str">
        <f t="shared" si="187"/>
        <v/>
      </c>
      <c r="G2383" s="101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8"/>
      <c r="U2383" s="218" t="str">
        <f t="shared" si="191"/>
        <v/>
      </c>
      <c r="V2383" s="216" t="s">
        <v>47</v>
      </c>
      <c r="W2383" s="102" t="s">
        <v>167</v>
      </c>
      <c r="X2383" s="102" t="s">
        <v>168</v>
      </c>
      <c r="Y2383" s="103" t="s">
        <v>169</v>
      </c>
      <c r="Z2383" s="103" t="s">
        <v>170</v>
      </c>
      <c r="AA2383" s="103" t="s">
        <v>47</v>
      </c>
      <c r="AB2383" s="103" t="s">
        <v>171</v>
      </c>
      <c r="AC2383" s="104" t="s">
        <v>172</v>
      </c>
    </row>
    <row r="2384" spans="1:29" ht="25.5" customHeight="1" x14ac:dyDescent="0.35">
      <c r="A2384" s="188"/>
      <c r="B2384" s="190"/>
      <c r="C2384" s="99" t="str">
        <f>IF(B2384="","",IF(NOT(ISNUMBER(B2384)),"DATA_PC invalida",IF(AND(ISNUMBER(parametros!$C$2),ISNUMBER(parametros!$D$2),B2384&gt;=parametros!$C$2,B2384&lt;=parametros!$D$2),"C0",IF(AND(ISNUMBER(parametros!$C$3),ISNUMBER(parametros!$D$3),B2384&gt;=parametros!$C$3,B2384&lt;=parametros!$D$3),"C1",IF(AND(ISNUMBER(parametros!$C$4),ISNUMBER(parametros!$D$4),B2384&gt;=parametros!$C$4,B2384&lt;=parametros!$D$4),"C2",IF(AND(ISNUMBER(parametros!$C$5),ISNUMBER(parametros!$D$5),B2384&gt;=parametros!$C$5,B2384&lt;=parametros!$D$5),"C3",IF(AND(ISNUMBER(parametros!$C$6),ISNUMBER(parametros!$D$6),B2384&gt;=parametros!$C$6,B2384&lt;=parametros!$D$6),"C4","Fora dos ciclos")))))))</f>
        <v/>
      </c>
      <c r="D2384" s="100"/>
      <c r="E2384" s="78" t="str">
        <f>IF(C2384="","",IFERROR(VLOOKUP(C2384,parametros!$A$11:$E$15,5,0),""))</f>
        <v/>
      </c>
      <c r="F2384" s="79" t="str">
        <f t="shared" si="187"/>
        <v/>
      </c>
      <c r="G2384" s="101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8"/>
      <c r="U2384" s="218" t="str">
        <f t="shared" si="191"/>
        <v/>
      </c>
      <c r="V2384" s="216" t="s">
        <v>47</v>
      </c>
      <c r="W2384" s="102" t="s">
        <v>167</v>
      </c>
      <c r="X2384" s="102" t="s">
        <v>168</v>
      </c>
      <c r="Y2384" s="103" t="s">
        <v>169</v>
      </c>
      <c r="Z2384" s="103" t="s">
        <v>170</v>
      </c>
      <c r="AA2384" s="103" t="s">
        <v>47</v>
      </c>
      <c r="AB2384" s="103" t="s">
        <v>171</v>
      </c>
      <c r="AC2384" s="104" t="s">
        <v>172</v>
      </c>
    </row>
    <row r="2385" spans="1:29" ht="25.5" customHeight="1" x14ac:dyDescent="0.35">
      <c r="A2385" s="188"/>
      <c r="B2385" s="190"/>
      <c r="C2385" s="99" t="str">
        <f>IF(B2385="","",IF(NOT(ISNUMBER(B2385)),"DATA_PC invalida",IF(AND(ISNUMBER(parametros!$C$2),ISNUMBER(parametros!$D$2),B2385&gt;=parametros!$C$2,B2385&lt;=parametros!$D$2),"C0",IF(AND(ISNUMBER(parametros!$C$3),ISNUMBER(parametros!$D$3),B2385&gt;=parametros!$C$3,B2385&lt;=parametros!$D$3),"C1",IF(AND(ISNUMBER(parametros!$C$4),ISNUMBER(parametros!$D$4),B2385&gt;=parametros!$C$4,B2385&lt;=parametros!$D$4),"C2",IF(AND(ISNUMBER(parametros!$C$5),ISNUMBER(parametros!$D$5),B2385&gt;=parametros!$C$5,B2385&lt;=parametros!$D$5),"C3",IF(AND(ISNUMBER(parametros!$C$6),ISNUMBER(parametros!$D$6),B2385&gt;=parametros!$C$6,B2385&lt;=parametros!$D$6),"C4","Fora dos ciclos")))))))</f>
        <v/>
      </c>
      <c r="D2385" s="100"/>
      <c r="E2385" s="78" t="str">
        <f>IF(C2385="","",IFERROR(VLOOKUP(C2385,parametros!$A$11:$E$15,5,0),""))</f>
        <v/>
      </c>
      <c r="F2385" s="79" t="str">
        <f t="shared" si="187"/>
        <v/>
      </c>
      <c r="G2385" s="101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8"/>
      <c r="U2385" s="218" t="str">
        <f t="shared" si="191"/>
        <v/>
      </c>
      <c r="V2385" s="216" t="s">
        <v>47</v>
      </c>
      <c r="W2385" s="102" t="s">
        <v>167</v>
      </c>
      <c r="X2385" s="102" t="s">
        <v>168</v>
      </c>
      <c r="Y2385" s="103" t="s">
        <v>169</v>
      </c>
      <c r="Z2385" s="103" t="s">
        <v>170</v>
      </c>
      <c r="AA2385" s="103" t="s">
        <v>47</v>
      </c>
      <c r="AB2385" s="103" t="s">
        <v>171</v>
      </c>
      <c r="AC2385" s="104" t="s">
        <v>172</v>
      </c>
    </row>
    <row r="2386" spans="1:29" ht="25.5" customHeight="1" x14ac:dyDescent="0.35">
      <c r="A2386" s="188"/>
      <c r="B2386" s="190"/>
      <c r="C2386" s="99" t="str">
        <f>IF(B2386="","",IF(NOT(ISNUMBER(B2386)),"DATA_PC invalida",IF(AND(ISNUMBER(parametros!$C$2),ISNUMBER(parametros!$D$2),B2386&gt;=parametros!$C$2,B2386&lt;=parametros!$D$2),"C0",IF(AND(ISNUMBER(parametros!$C$3),ISNUMBER(parametros!$D$3),B2386&gt;=parametros!$C$3,B2386&lt;=parametros!$D$3),"C1",IF(AND(ISNUMBER(parametros!$C$4),ISNUMBER(parametros!$D$4),B2386&gt;=parametros!$C$4,B2386&lt;=parametros!$D$4),"C2",IF(AND(ISNUMBER(parametros!$C$5),ISNUMBER(parametros!$D$5),B2386&gt;=parametros!$C$5,B2386&lt;=parametros!$D$5),"C3",IF(AND(ISNUMBER(parametros!$C$6),ISNUMBER(parametros!$D$6),B2386&gt;=parametros!$C$6,B2386&lt;=parametros!$D$6),"C4","Fora dos ciclos")))))))</f>
        <v/>
      </c>
      <c r="D2386" s="100"/>
      <c r="E2386" s="78" t="str">
        <f>IF(C2386="","",IFERROR(VLOOKUP(C2386,parametros!$A$11:$E$15,5,0),""))</f>
        <v/>
      </c>
      <c r="F2386" s="79" t="str">
        <f t="shared" si="187"/>
        <v/>
      </c>
      <c r="G2386" s="101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8"/>
      <c r="U2386" s="218" t="str">
        <f t="shared" si="191"/>
        <v/>
      </c>
      <c r="V2386" s="216" t="s">
        <v>47</v>
      </c>
      <c r="W2386" s="102" t="s">
        <v>167</v>
      </c>
      <c r="X2386" s="102" t="s">
        <v>168</v>
      </c>
      <c r="Y2386" s="103" t="s">
        <v>169</v>
      </c>
      <c r="Z2386" s="103" t="s">
        <v>170</v>
      </c>
      <c r="AA2386" s="103" t="s">
        <v>47</v>
      </c>
      <c r="AB2386" s="103" t="s">
        <v>171</v>
      </c>
      <c r="AC2386" s="104" t="s">
        <v>172</v>
      </c>
    </row>
    <row r="2387" spans="1:29" ht="25.5" customHeight="1" x14ac:dyDescent="0.35">
      <c r="A2387" s="188"/>
      <c r="B2387" s="190"/>
      <c r="C2387" s="99" t="str">
        <f>IF(B2387="","",IF(NOT(ISNUMBER(B2387)),"DATA_PC invalida",IF(AND(ISNUMBER(parametros!$C$2),ISNUMBER(parametros!$D$2),B2387&gt;=parametros!$C$2,B2387&lt;=parametros!$D$2),"C0",IF(AND(ISNUMBER(parametros!$C$3),ISNUMBER(parametros!$D$3),B2387&gt;=parametros!$C$3,B2387&lt;=parametros!$D$3),"C1",IF(AND(ISNUMBER(parametros!$C$4),ISNUMBER(parametros!$D$4),B2387&gt;=parametros!$C$4,B2387&lt;=parametros!$D$4),"C2",IF(AND(ISNUMBER(parametros!$C$5),ISNUMBER(parametros!$D$5),B2387&gt;=parametros!$C$5,B2387&lt;=parametros!$D$5),"C3",IF(AND(ISNUMBER(parametros!$C$6),ISNUMBER(parametros!$D$6),B2387&gt;=parametros!$C$6,B2387&lt;=parametros!$D$6),"C4","Fora dos ciclos")))))))</f>
        <v/>
      </c>
      <c r="D2387" s="100"/>
      <c r="E2387" s="78" t="str">
        <f>IF(C2387="","",IFERROR(VLOOKUP(C2387,parametros!$A$11:$E$15,5,0),""))</f>
        <v/>
      </c>
      <c r="F2387" s="79" t="str">
        <f t="shared" si="187"/>
        <v/>
      </c>
      <c r="G2387" s="101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8"/>
      <c r="U2387" s="218" t="str">
        <f t="shared" si="191"/>
        <v/>
      </c>
      <c r="V2387" s="216" t="s">
        <v>47</v>
      </c>
      <c r="W2387" s="102" t="s">
        <v>167</v>
      </c>
      <c r="X2387" s="102" t="s">
        <v>168</v>
      </c>
      <c r="Y2387" s="103" t="s">
        <v>169</v>
      </c>
      <c r="Z2387" s="103" t="s">
        <v>170</v>
      </c>
      <c r="AA2387" s="103" t="s">
        <v>47</v>
      </c>
      <c r="AB2387" s="103" t="s">
        <v>171</v>
      </c>
      <c r="AC2387" s="104" t="s">
        <v>172</v>
      </c>
    </row>
    <row r="2388" spans="1:29" ht="25.5" customHeight="1" x14ac:dyDescent="0.35">
      <c r="A2388" s="188"/>
      <c r="B2388" s="190"/>
      <c r="C2388" s="99" t="str">
        <f>IF(B2388="","",IF(NOT(ISNUMBER(B2388)),"DATA_PC invalida",IF(AND(ISNUMBER(parametros!$C$2),ISNUMBER(parametros!$D$2),B2388&gt;=parametros!$C$2,B2388&lt;=parametros!$D$2),"C0",IF(AND(ISNUMBER(parametros!$C$3),ISNUMBER(parametros!$D$3),B2388&gt;=parametros!$C$3,B2388&lt;=parametros!$D$3),"C1",IF(AND(ISNUMBER(parametros!$C$4),ISNUMBER(parametros!$D$4),B2388&gt;=parametros!$C$4,B2388&lt;=parametros!$D$4),"C2",IF(AND(ISNUMBER(parametros!$C$5),ISNUMBER(parametros!$D$5),B2388&gt;=parametros!$C$5,B2388&lt;=parametros!$D$5),"C3",IF(AND(ISNUMBER(parametros!$C$6),ISNUMBER(parametros!$D$6),B2388&gt;=parametros!$C$6,B2388&lt;=parametros!$D$6),"C4","Fora dos ciclos")))))))</f>
        <v/>
      </c>
      <c r="D2388" s="100"/>
      <c r="E2388" s="78" t="str">
        <f>IF(C2388="","",IFERROR(VLOOKUP(C2388,parametros!$A$11:$E$15,5,0),""))</f>
        <v/>
      </c>
      <c r="F2388" s="79" t="str">
        <f t="shared" si="187"/>
        <v/>
      </c>
      <c r="G2388" s="101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8"/>
      <c r="U2388" s="218" t="str">
        <f t="shared" si="191"/>
        <v/>
      </c>
      <c r="V2388" s="216" t="s">
        <v>47</v>
      </c>
      <c r="W2388" s="102" t="s">
        <v>167</v>
      </c>
      <c r="X2388" s="102" t="s">
        <v>168</v>
      </c>
      <c r="Y2388" s="103" t="s">
        <v>169</v>
      </c>
      <c r="Z2388" s="103" t="s">
        <v>170</v>
      </c>
      <c r="AA2388" s="103" t="s">
        <v>47</v>
      </c>
      <c r="AB2388" s="103" t="s">
        <v>171</v>
      </c>
      <c r="AC2388" s="104" t="s">
        <v>172</v>
      </c>
    </row>
    <row r="2389" spans="1:29" ht="25.5" customHeight="1" x14ac:dyDescent="0.35">
      <c r="A2389" s="188"/>
      <c r="B2389" s="190"/>
      <c r="C2389" s="99" t="str">
        <f>IF(B2389="","",IF(NOT(ISNUMBER(B2389)),"DATA_PC invalida",IF(AND(ISNUMBER(parametros!$C$2),ISNUMBER(parametros!$D$2),B2389&gt;=parametros!$C$2,B2389&lt;=parametros!$D$2),"C0",IF(AND(ISNUMBER(parametros!$C$3),ISNUMBER(parametros!$D$3),B2389&gt;=parametros!$C$3,B2389&lt;=parametros!$D$3),"C1",IF(AND(ISNUMBER(parametros!$C$4),ISNUMBER(parametros!$D$4),B2389&gt;=parametros!$C$4,B2389&lt;=parametros!$D$4),"C2",IF(AND(ISNUMBER(parametros!$C$5),ISNUMBER(parametros!$D$5),B2389&gt;=parametros!$C$5,B2389&lt;=parametros!$D$5),"C3",IF(AND(ISNUMBER(parametros!$C$6),ISNUMBER(parametros!$D$6),B2389&gt;=parametros!$C$6,B2389&lt;=parametros!$D$6),"C4","Fora dos ciclos")))))))</f>
        <v/>
      </c>
      <c r="D2389" s="100"/>
      <c r="E2389" s="78" t="str">
        <f>IF(C2389="","",IFERROR(VLOOKUP(C2389,parametros!$A$11:$E$15,5,0),""))</f>
        <v/>
      </c>
      <c r="F2389" s="79" t="str">
        <f t="shared" si="187"/>
        <v/>
      </c>
      <c r="G2389" s="101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8"/>
      <c r="U2389" s="218" t="str">
        <f t="shared" si="191"/>
        <v/>
      </c>
      <c r="V2389" s="216" t="s">
        <v>47</v>
      </c>
      <c r="W2389" s="102" t="s">
        <v>167</v>
      </c>
      <c r="X2389" s="102" t="s">
        <v>168</v>
      </c>
      <c r="Y2389" s="103" t="s">
        <v>169</v>
      </c>
      <c r="Z2389" s="103" t="s">
        <v>170</v>
      </c>
      <c r="AA2389" s="103" t="s">
        <v>47</v>
      </c>
      <c r="AB2389" s="103" t="s">
        <v>171</v>
      </c>
      <c r="AC2389" s="104" t="s">
        <v>172</v>
      </c>
    </row>
    <row r="2390" spans="1:29" ht="25.5" customHeight="1" x14ac:dyDescent="0.35">
      <c r="A2390" s="188"/>
      <c r="B2390" s="190"/>
      <c r="C2390" s="99" t="str">
        <f>IF(B2390="","",IF(NOT(ISNUMBER(B2390)),"DATA_PC invalida",IF(AND(ISNUMBER(parametros!$C$2),ISNUMBER(parametros!$D$2),B2390&gt;=parametros!$C$2,B2390&lt;=parametros!$D$2),"C0",IF(AND(ISNUMBER(parametros!$C$3),ISNUMBER(parametros!$D$3),B2390&gt;=parametros!$C$3,B2390&lt;=parametros!$D$3),"C1",IF(AND(ISNUMBER(parametros!$C$4),ISNUMBER(parametros!$D$4),B2390&gt;=parametros!$C$4,B2390&lt;=parametros!$D$4),"C2",IF(AND(ISNUMBER(parametros!$C$5),ISNUMBER(parametros!$D$5),B2390&gt;=parametros!$C$5,B2390&lt;=parametros!$D$5),"C3",IF(AND(ISNUMBER(parametros!$C$6),ISNUMBER(parametros!$D$6),B2390&gt;=parametros!$C$6,B2390&lt;=parametros!$D$6),"C4","Fora dos ciclos")))))))</f>
        <v/>
      </c>
      <c r="D2390" s="100"/>
      <c r="E2390" s="78" t="str">
        <f>IF(C2390="","",IFERROR(VLOOKUP(C2390,parametros!$A$11:$E$15,5,0),""))</f>
        <v/>
      </c>
      <c r="F2390" s="79" t="str">
        <f t="shared" si="187"/>
        <v/>
      </c>
      <c r="G2390" s="101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8"/>
      <c r="U2390" s="218" t="str">
        <f t="shared" si="191"/>
        <v/>
      </c>
      <c r="V2390" s="216" t="s">
        <v>47</v>
      </c>
      <c r="W2390" s="102" t="s">
        <v>167</v>
      </c>
      <c r="X2390" s="102" t="s">
        <v>168</v>
      </c>
      <c r="Y2390" s="103" t="s">
        <v>169</v>
      </c>
      <c r="Z2390" s="103" t="s">
        <v>170</v>
      </c>
      <c r="AA2390" s="103" t="s">
        <v>47</v>
      </c>
      <c r="AB2390" s="103" t="s">
        <v>171</v>
      </c>
      <c r="AC2390" s="104" t="s">
        <v>172</v>
      </c>
    </row>
    <row r="2391" spans="1:29" ht="25.5" customHeight="1" x14ac:dyDescent="0.35">
      <c r="A2391" s="188"/>
      <c r="B2391" s="190"/>
      <c r="C2391" s="99" t="str">
        <f>IF(B2391="","",IF(NOT(ISNUMBER(B2391)),"DATA_PC invalida",IF(AND(ISNUMBER(parametros!$C$2),ISNUMBER(parametros!$D$2),B2391&gt;=parametros!$C$2,B2391&lt;=parametros!$D$2),"C0",IF(AND(ISNUMBER(parametros!$C$3),ISNUMBER(parametros!$D$3),B2391&gt;=parametros!$C$3,B2391&lt;=parametros!$D$3),"C1",IF(AND(ISNUMBER(parametros!$C$4),ISNUMBER(parametros!$D$4),B2391&gt;=parametros!$C$4,B2391&lt;=parametros!$D$4),"C2",IF(AND(ISNUMBER(parametros!$C$5),ISNUMBER(parametros!$D$5),B2391&gt;=parametros!$C$5,B2391&lt;=parametros!$D$5),"C3",IF(AND(ISNUMBER(parametros!$C$6),ISNUMBER(parametros!$D$6),B2391&gt;=parametros!$C$6,B2391&lt;=parametros!$D$6),"C4","Fora dos ciclos")))))))</f>
        <v/>
      </c>
      <c r="D2391" s="100"/>
      <c r="E2391" s="78" t="str">
        <f>IF(C2391="","",IFERROR(VLOOKUP(C2391,parametros!$A$11:$E$15,5,0),""))</f>
        <v/>
      </c>
      <c r="F2391" s="79" t="str">
        <f t="shared" si="187"/>
        <v/>
      </c>
      <c r="G2391" s="101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8"/>
      <c r="U2391" s="218" t="str">
        <f t="shared" si="191"/>
        <v/>
      </c>
      <c r="V2391" s="216" t="s">
        <v>47</v>
      </c>
      <c r="W2391" s="102" t="s">
        <v>167</v>
      </c>
      <c r="X2391" s="102" t="s">
        <v>168</v>
      </c>
      <c r="Y2391" s="103" t="s">
        <v>169</v>
      </c>
      <c r="Z2391" s="103" t="s">
        <v>170</v>
      </c>
      <c r="AA2391" s="103" t="s">
        <v>47</v>
      </c>
      <c r="AB2391" s="103" t="s">
        <v>171</v>
      </c>
      <c r="AC2391" s="104" t="s">
        <v>172</v>
      </c>
    </row>
    <row r="2392" spans="1:29" ht="25.5" customHeight="1" x14ac:dyDescent="0.35">
      <c r="A2392" s="188"/>
      <c r="B2392" s="190"/>
      <c r="C2392" s="99" t="str">
        <f>IF(B2392="","",IF(NOT(ISNUMBER(B2392)),"DATA_PC invalida",IF(AND(ISNUMBER(parametros!$C$2),ISNUMBER(parametros!$D$2),B2392&gt;=parametros!$C$2,B2392&lt;=parametros!$D$2),"C0",IF(AND(ISNUMBER(parametros!$C$3),ISNUMBER(parametros!$D$3),B2392&gt;=parametros!$C$3,B2392&lt;=parametros!$D$3),"C1",IF(AND(ISNUMBER(parametros!$C$4),ISNUMBER(parametros!$D$4),B2392&gt;=parametros!$C$4,B2392&lt;=parametros!$D$4),"C2",IF(AND(ISNUMBER(parametros!$C$5),ISNUMBER(parametros!$D$5),B2392&gt;=parametros!$C$5,B2392&lt;=parametros!$D$5),"C3",IF(AND(ISNUMBER(parametros!$C$6),ISNUMBER(parametros!$D$6),B2392&gt;=parametros!$C$6,B2392&lt;=parametros!$D$6),"C4","Fora dos ciclos")))))))</f>
        <v/>
      </c>
      <c r="D2392" s="100"/>
      <c r="E2392" s="78" t="str">
        <f>IF(C2392="","",IFERROR(VLOOKUP(C2392,parametros!$A$11:$E$15,5,0),""))</f>
        <v/>
      </c>
      <c r="F2392" s="79" t="str">
        <f t="shared" si="187"/>
        <v/>
      </c>
      <c r="G2392" s="101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8"/>
      <c r="U2392" s="218" t="str">
        <f t="shared" si="191"/>
        <v/>
      </c>
      <c r="V2392" s="216" t="s">
        <v>47</v>
      </c>
      <c r="W2392" s="102" t="s">
        <v>167</v>
      </c>
      <c r="X2392" s="102" t="s">
        <v>168</v>
      </c>
      <c r="Y2392" s="103" t="s">
        <v>169</v>
      </c>
      <c r="Z2392" s="103" t="s">
        <v>170</v>
      </c>
      <c r="AA2392" s="103" t="s">
        <v>47</v>
      </c>
      <c r="AB2392" s="103" t="s">
        <v>171</v>
      </c>
      <c r="AC2392" s="104" t="s">
        <v>172</v>
      </c>
    </row>
    <row r="2393" spans="1:29" ht="25.5" customHeight="1" x14ac:dyDescent="0.35">
      <c r="A2393" s="188"/>
      <c r="B2393" s="190"/>
      <c r="C2393" s="99" t="str">
        <f>IF(B2393="","",IF(NOT(ISNUMBER(B2393)),"DATA_PC invalida",IF(AND(ISNUMBER(parametros!$C$2),ISNUMBER(parametros!$D$2),B2393&gt;=parametros!$C$2,B2393&lt;=parametros!$D$2),"C0",IF(AND(ISNUMBER(parametros!$C$3),ISNUMBER(parametros!$D$3),B2393&gt;=parametros!$C$3,B2393&lt;=parametros!$D$3),"C1",IF(AND(ISNUMBER(parametros!$C$4),ISNUMBER(parametros!$D$4),B2393&gt;=parametros!$C$4,B2393&lt;=parametros!$D$4),"C2",IF(AND(ISNUMBER(parametros!$C$5),ISNUMBER(parametros!$D$5),B2393&gt;=parametros!$C$5,B2393&lt;=parametros!$D$5),"C3",IF(AND(ISNUMBER(parametros!$C$6),ISNUMBER(parametros!$D$6),B2393&gt;=parametros!$C$6,B2393&lt;=parametros!$D$6),"C4","Fora dos ciclos")))))))</f>
        <v/>
      </c>
      <c r="D2393" s="100"/>
      <c r="E2393" s="78" t="str">
        <f>IF(C2393="","",IFERROR(VLOOKUP(C2393,parametros!$A$11:$E$15,5,0),""))</f>
        <v/>
      </c>
      <c r="F2393" s="79" t="str">
        <f t="shared" si="187"/>
        <v/>
      </c>
      <c r="G2393" s="101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8"/>
      <c r="U2393" s="218" t="str">
        <f t="shared" si="191"/>
        <v/>
      </c>
      <c r="V2393" s="216" t="s">
        <v>47</v>
      </c>
      <c r="W2393" s="102" t="s">
        <v>167</v>
      </c>
      <c r="X2393" s="102" t="s">
        <v>168</v>
      </c>
      <c r="Y2393" s="103" t="s">
        <v>169</v>
      </c>
      <c r="Z2393" s="103" t="s">
        <v>170</v>
      </c>
      <c r="AA2393" s="103" t="s">
        <v>47</v>
      </c>
      <c r="AB2393" s="103" t="s">
        <v>171</v>
      </c>
      <c r="AC2393" s="104" t="s">
        <v>172</v>
      </c>
    </row>
    <row r="2394" spans="1:29" ht="25.5" customHeight="1" x14ac:dyDescent="0.35">
      <c r="A2394" s="188"/>
      <c r="B2394" s="190"/>
      <c r="C2394" s="99" t="str">
        <f>IF(B2394="","",IF(NOT(ISNUMBER(B2394)),"DATA_PC invalida",IF(AND(ISNUMBER(parametros!$C$2),ISNUMBER(parametros!$D$2),B2394&gt;=parametros!$C$2,B2394&lt;=parametros!$D$2),"C0",IF(AND(ISNUMBER(parametros!$C$3),ISNUMBER(parametros!$D$3),B2394&gt;=parametros!$C$3,B2394&lt;=parametros!$D$3),"C1",IF(AND(ISNUMBER(parametros!$C$4),ISNUMBER(parametros!$D$4),B2394&gt;=parametros!$C$4,B2394&lt;=parametros!$D$4),"C2",IF(AND(ISNUMBER(parametros!$C$5),ISNUMBER(parametros!$D$5),B2394&gt;=parametros!$C$5,B2394&lt;=parametros!$D$5),"C3",IF(AND(ISNUMBER(parametros!$C$6),ISNUMBER(parametros!$D$6),B2394&gt;=parametros!$C$6,B2394&lt;=parametros!$D$6),"C4","Fora dos ciclos")))))))</f>
        <v/>
      </c>
      <c r="D2394" s="100"/>
      <c r="E2394" s="78" t="str">
        <f>IF(C2394="","",IFERROR(VLOOKUP(C2394,parametros!$A$11:$E$15,5,0),""))</f>
        <v/>
      </c>
      <c r="F2394" s="79" t="str">
        <f t="shared" si="187"/>
        <v/>
      </c>
      <c r="G2394" s="101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8"/>
      <c r="U2394" s="218" t="str">
        <f t="shared" si="191"/>
        <v/>
      </c>
      <c r="V2394" s="216" t="s">
        <v>47</v>
      </c>
      <c r="W2394" s="102" t="s">
        <v>167</v>
      </c>
      <c r="X2394" s="102" t="s">
        <v>168</v>
      </c>
      <c r="Y2394" s="103" t="s">
        <v>169</v>
      </c>
      <c r="Z2394" s="103" t="s">
        <v>170</v>
      </c>
      <c r="AA2394" s="103" t="s">
        <v>47</v>
      </c>
      <c r="AB2394" s="103" t="s">
        <v>171</v>
      </c>
      <c r="AC2394" s="104" t="s">
        <v>172</v>
      </c>
    </row>
    <row r="2395" spans="1:29" ht="25.5" customHeight="1" x14ac:dyDescent="0.35">
      <c r="A2395" s="188"/>
      <c r="B2395" s="190"/>
      <c r="C2395" s="99" t="str">
        <f>IF(B2395="","",IF(NOT(ISNUMBER(B2395)),"DATA_PC invalida",IF(AND(ISNUMBER(parametros!$C$2),ISNUMBER(parametros!$D$2),B2395&gt;=parametros!$C$2,B2395&lt;=parametros!$D$2),"C0",IF(AND(ISNUMBER(parametros!$C$3),ISNUMBER(parametros!$D$3),B2395&gt;=parametros!$C$3,B2395&lt;=parametros!$D$3),"C1",IF(AND(ISNUMBER(parametros!$C$4),ISNUMBER(parametros!$D$4),B2395&gt;=parametros!$C$4,B2395&lt;=parametros!$D$4),"C2",IF(AND(ISNUMBER(parametros!$C$5),ISNUMBER(parametros!$D$5),B2395&gt;=parametros!$C$5,B2395&lt;=parametros!$D$5),"C3",IF(AND(ISNUMBER(parametros!$C$6),ISNUMBER(parametros!$D$6),B2395&gt;=parametros!$C$6,B2395&lt;=parametros!$D$6),"C4","Fora dos ciclos")))))))</f>
        <v/>
      </c>
      <c r="D2395" s="100"/>
      <c r="E2395" s="78" t="str">
        <f>IF(C2395="","",IFERROR(VLOOKUP(C2395,parametros!$A$11:$E$15,5,0),""))</f>
        <v/>
      </c>
      <c r="F2395" s="79" t="str">
        <f t="shared" si="187"/>
        <v/>
      </c>
      <c r="G2395" s="101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8"/>
      <c r="U2395" s="218" t="str">
        <f t="shared" si="191"/>
        <v/>
      </c>
      <c r="V2395" s="216" t="s">
        <v>47</v>
      </c>
      <c r="W2395" s="102" t="s">
        <v>167</v>
      </c>
      <c r="X2395" s="102" t="s">
        <v>168</v>
      </c>
      <c r="Y2395" s="103" t="s">
        <v>169</v>
      </c>
      <c r="Z2395" s="103" t="s">
        <v>170</v>
      </c>
      <c r="AA2395" s="103" t="s">
        <v>47</v>
      </c>
      <c r="AB2395" s="103" t="s">
        <v>171</v>
      </c>
      <c r="AC2395" s="104" t="s">
        <v>172</v>
      </c>
    </row>
    <row r="2396" spans="1:29" ht="25.5" customHeight="1" x14ac:dyDescent="0.35">
      <c r="A2396" s="188"/>
      <c r="B2396" s="190"/>
      <c r="C2396" s="99" t="str">
        <f>IF(B2396="","",IF(NOT(ISNUMBER(B2396)),"DATA_PC invalida",IF(AND(ISNUMBER(parametros!$C$2),ISNUMBER(parametros!$D$2),B2396&gt;=parametros!$C$2,B2396&lt;=parametros!$D$2),"C0",IF(AND(ISNUMBER(parametros!$C$3),ISNUMBER(parametros!$D$3),B2396&gt;=parametros!$C$3,B2396&lt;=parametros!$D$3),"C1",IF(AND(ISNUMBER(parametros!$C$4),ISNUMBER(parametros!$D$4),B2396&gt;=parametros!$C$4,B2396&lt;=parametros!$D$4),"C2",IF(AND(ISNUMBER(parametros!$C$5),ISNUMBER(parametros!$D$5),B2396&gt;=parametros!$C$5,B2396&lt;=parametros!$D$5),"C3",IF(AND(ISNUMBER(parametros!$C$6),ISNUMBER(parametros!$D$6),B2396&gt;=parametros!$C$6,B2396&lt;=parametros!$D$6),"C4","Fora dos ciclos")))))))</f>
        <v/>
      </c>
      <c r="D2396" s="100"/>
      <c r="E2396" s="78" t="str">
        <f>IF(C2396="","",IFERROR(VLOOKUP(C2396,parametros!$A$11:$E$15,5,0),""))</f>
        <v/>
      </c>
      <c r="F2396" s="79" t="str">
        <f t="shared" si="187"/>
        <v/>
      </c>
      <c r="G2396" s="101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8"/>
      <c r="U2396" s="218" t="str">
        <f t="shared" si="191"/>
        <v/>
      </c>
      <c r="V2396" s="216" t="s">
        <v>47</v>
      </c>
      <c r="W2396" s="102" t="s">
        <v>167</v>
      </c>
      <c r="X2396" s="102" t="s">
        <v>168</v>
      </c>
      <c r="Y2396" s="103" t="s">
        <v>169</v>
      </c>
      <c r="Z2396" s="103" t="s">
        <v>170</v>
      </c>
      <c r="AA2396" s="103" t="s">
        <v>47</v>
      </c>
      <c r="AB2396" s="103" t="s">
        <v>171</v>
      </c>
      <c r="AC2396" s="104" t="s">
        <v>172</v>
      </c>
    </row>
    <row r="2397" spans="1:29" ht="25.5" customHeight="1" x14ac:dyDescent="0.35">
      <c r="A2397" s="188"/>
      <c r="B2397" s="190"/>
      <c r="C2397" s="99" t="str">
        <f>IF(B2397="","",IF(NOT(ISNUMBER(B2397)),"DATA_PC invalida",IF(AND(ISNUMBER(parametros!$C$2),ISNUMBER(parametros!$D$2),B2397&gt;=parametros!$C$2,B2397&lt;=parametros!$D$2),"C0",IF(AND(ISNUMBER(parametros!$C$3),ISNUMBER(parametros!$D$3),B2397&gt;=parametros!$C$3,B2397&lt;=parametros!$D$3),"C1",IF(AND(ISNUMBER(parametros!$C$4),ISNUMBER(parametros!$D$4),B2397&gt;=parametros!$C$4,B2397&lt;=parametros!$D$4),"C2",IF(AND(ISNUMBER(parametros!$C$5),ISNUMBER(parametros!$D$5),B2397&gt;=parametros!$C$5,B2397&lt;=parametros!$D$5),"C3",IF(AND(ISNUMBER(parametros!$C$6),ISNUMBER(parametros!$D$6),B2397&gt;=parametros!$C$6,B2397&lt;=parametros!$D$6),"C4","Fora dos ciclos")))))))</f>
        <v/>
      </c>
      <c r="D2397" s="100"/>
      <c r="E2397" s="78" t="str">
        <f>IF(C2397="","",IFERROR(VLOOKUP(C2397,parametros!$A$11:$E$15,5,0),""))</f>
        <v/>
      </c>
      <c r="F2397" s="79" t="str">
        <f t="shared" si="187"/>
        <v/>
      </c>
      <c r="G2397" s="101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8"/>
      <c r="U2397" s="218" t="str">
        <f t="shared" si="191"/>
        <v/>
      </c>
      <c r="V2397" s="216" t="s">
        <v>47</v>
      </c>
      <c r="W2397" s="102" t="s">
        <v>167</v>
      </c>
      <c r="X2397" s="102" t="s">
        <v>168</v>
      </c>
      <c r="Y2397" s="103" t="s">
        <v>169</v>
      </c>
      <c r="Z2397" s="103" t="s">
        <v>170</v>
      </c>
      <c r="AA2397" s="103" t="s">
        <v>47</v>
      </c>
      <c r="AB2397" s="103" t="s">
        <v>171</v>
      </c>
      <c r="AC2397" s="104" t="s">
        <v>172</v>
      </c>
    </row>
    <row r="2398" spans="1:29" ht="25.5" customHeight="1" x14ac:dyDescent="0.35">
      <c r="A2398" s="188"/>
      <c r="B2398" s="190"/>
      <c r="C2398" s="99" t="str">
        <f>IF(B2398="","",IF(NOT(ISNUMBER(B2398)),"DATA_PC invalida",IF(AND(ISNUMBER(parametros!$C$2),ISNUMBER(parametros!$D$2),B2398&gt;=parametros!$C$2,B2398&lt;=parametros!$D$2),"C0",IF(AND(ISNUMBER(parametros!$C$3),ISNUMBER(parametros!$D$3),B2398&gt;=parametros!$C$3,B2398&lt;=parametros!$D$3),"C1",IF(AND(ISNUMBER(parametros!$C$4),ISNUMBER(parametros!$D$4),B2398&gt;=parametros!$C$4,B2398&lt;=parametros!$D$4),"C2",IF(AND(ISNUMBER(parametros!$C$5),ISNUMBER(parametros!$D$5),B2398&gt;=parametros!$C$5,B2398&lt;=parametros!$D$5),"C3",IF(AND(ISNUMBER(parametros!$C$6),ISNUMBER(parametros!$D$6),B2398&gt;=parametros!$C$6,B2398&lt;=parametros!$D$6),"C4","Fora dos ciclos")))))))</f>
        <v/>
      </c>
      <c r="D2398" s="100"/>
      <c r="E2398" s="78" t="str">
        <f>IF(C2398="","",IFERROR(VLOOKUP(C2398,parametros!$A$11:$E$15,5,0),""))</f>
        <v/>
      </c>
      <c r="F2398" s="79" t="str">
        <f t="shared" si="187"/>
        <v/>
      </c>
      <c r="G2398" s="101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8"/>
      <c r="U2398" s="218" t="str">
        <f t="shared" si="191"/>
        <v/>
      </c>
      <c r="V2398" s="216" t="s">
        <v>47</v>
      </c>
      <c r="W2398" s="102" t="s">
        <v>167</v>
      </c>
      <c r="X2398" s="102" t="s">
        <v>168</v>
      </c>
      <c r="Y2398" s="103" t="s">
        <v>169</v>
      </c>
      <c r="Z2398" s="103" t="s">
        <v>170</v>
      </c>
      <c r="AA2398" s="103" t="s">
        <v>47</v>
      </c>
      <c r="AB2398" s="103" t="s">
        <v>171</v>
      </c>
      <c r="AC2398" s="104" t="s">
        <v>172</v>
      </c>
    </row>
    <row r="2399" spans="1:29" ht="25.5" customHeight="1" x14ac:dyDescent="0.35">
      <c r="A2399" s="188"/>
      <c r="B2399" s="190"/>
      <c r="C2399" s="99" t="str">
        <f>IF(B2399="","",IF(NOT(ISNUMBER(B2399)),"DATA_PC invalida",IF(AND(ISNUMBER(parametros!$C$2),ISNUMBER(parametros!$D$2),B2399&gt;=parametros!$C$2,B2399&lt;=parametros!$D$2),"C0",IF(AND(ISNUMBER(parametros!$C$3),ISNUMBER(parametros!$D$3),B2399&gt;=parametros!$C$3,B2399&lt;=parametros!$D$3),"C1",IF(AND(ISNUMBER(parametros!$C$4),ISNUMBER(parametros!$D$4),B2399&gt;=parametros!$C$4,B2399&lt;=parametros!$D$4),"C2",IF(AND(ISNUMBER(parametros!$C$5),ISNUMBER(parametros!$D$5),B2399&gt;=parametros!$C$5,B2399&lt;=parametros!$D$5),"C3",IF(AND(ISNUMBER(parametros!$C$6),ISNUMBER(parametros!$D$6),B2399&gt;=parametros!$C$6,B2399&lt;=parametros!$D$6),"C4","Fora dos ciclos")))))))</f>
        <v/>
      </c>
      <c r="D2399" s="100"/>
      <c r="E2399" s="78" t="str">
        <f>IF(C2399="","",IFERROR(VLOOKUP(C2399,parametros!$A$11:$E$15,5,0),""))</f>
        <v/>
      </c>
      <c r="F2399" s="79" t="str">
        <f t="shared" si="187"/>
        <v/>
      </c>
      <c r="G2399" s="101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8"/>
      <c r="U2399" s="218" t="str">
        <f t="shared" si="191"/>
        <v/>
      </c>
      <c r="V2399" s="216" t="s">
        <v>47</v>
      </c>
      <c r="W2399" s="102" t="s">
        <v>167</v>
      </c>
      <c r="X2399" s="102" t="s">
        <v>168</v>
      </c>
      <c r="Y2399" s="103" t="s">
        <v>169</v>
      </c>
      <c r="Z2399" s="103" t="s">
        <v>170</v>
      </c>
      <c r="AA2399" s="103" t="s">
        <v>47</v>
      </c>
      <c r="AB2399" s="103" t="s">
        <v>171</v>
      </c>
      <c r="AC2399" s="104" t="s">
        <v>172</v>
      </c>
    </row>
    <row r="2400" spans="1:29" ht="25.5" customHeight="1" x14ac:dyDescent="0.35">
      <c r="A2400" s="188"/>
      <c r="B2400" s="190"/>
      <c r="C2400" s="99" t="str">
        <f>IF(B2400="","",IF(NOT(ISNUMBER(B2400)),"DATA_PC invalida",IF(AND(ISNUMBER(parametros!$C$2),ISNUMBER(parametros!$D$2),B2400&gt;=parametros!$C$2,B2400&lt;=parametros!$D$2),"C0",IF(AND(ISNUMBER(parametros!$C$3),ISNUMBER(parametros!$D$3),B2400&gt;=parametros!$C$3,B2400&lt;=parametros!$D$3),"C1",IF(AND(ISNUMBER(parametros!$C$4),ISNUMBER(parametros!$D$4),B2400&gt;=parametros!$C$4,B2400&lt;=parametros!$D$4),"C2",IF(AND(ISNUMBER(parametros!$C$5),ISNUMBER(parametros!$D$5),B2400&gt;=parametros!$C$5,B2400&lt;=parametros!$D$5),"C3",IF(AND(ISNUMBER(parametros!$C$6),ISNUMBER(parametros!$D$6),B2400&gt;=parametros!$C$6,B2400&lt;=parametros!$D$6),"C4","Fora dos ciclos")))))))</f>
        <v/>
      </c>
      <c r="D2400" s="100"/>
      <c r="E2400" s="78" t="str">
        <f>IF(C2400="","",IFERROR(VLOOKUP(C2400,parametros!$A$11:$E$15,5,0),""))</f>
        <v/>
      </c>
      <c r="F2400" s="79" t="str">
        <f t="shared" si="187"/>
        <v/>
      </c>
      <c r="G2400" s="101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8"/>
      <c r="U2400" s="218" t="str">
        <f t="shared" si="191"/>
        <v/>
      </c>
      <c r="V2400" s="216" t="s">
        <v>47</v>
      </c>
      <c r="W2400" s="102" t="s">
        <v>167</v>
      </c>
      <c r="X2400" s="102" t="s">
        <v>168</v>
      </c>
      <c r="Y2400" s="103" t="s">
        <v>169</v>
      </c>
      <c r="Z2400" s="103" t="s">
        <v>170</v>
      </c>
      <c r="AA2400" s="103" t="s">
        <v>47</v>
      </c>
      <c r="AB2400" s="103" t="s">
        <v>171</v>
      </c>
      <c r="AC2400" s="104" t="s">
        <v>172</v>
      </c>
    </row>
    <row r="2401" spans="1:29" ht="25.5" customHeight="1" x14ac:dyDescent="0.35">
      <c r="A2401" s="188"/>
      <c r="B2401" s="190"/>
      <c r="C2401" s="99" t="str">
        <f>IF(B2401="","",IF(NOT(ISNUMBER(B2401)),"DATA_PC invalida",IF(AND(ISNUMBER(parametros!$C$2),ISNUMBER(parametros!$D$2),B2401&gt;=parametros!$C$2,B2401&lt;=parametros!$D$2),"C0",IF(AND(ISNUMBER(parametros!$C$3),ISNUMBER(parametros!$D$3),B2401&gt;=parametros!$C$3,B2401&lt;=parametros!$D$3),"C1",IF(AND(ISNUMBER(parametros!$C$4),ISNUMBER(parametros!$D$4),B2401&gt;=parametros!$C$4,B2401&lt;=parametros!$D$4),"C2",IF(AND(ISNUMBER(parametros!$C$5),ISNUMBER(parametros!$D$5),B2401&gt;=parametros!$C$5,B2401&lt;=parametros!$D$5),"C3",IF(AND(ISNUMBER(parametros!$C$6),ISNUMBER(parametros!$D$6),B2401&gt;=parametros!$C$6,B2401&lt;=parametros!$D$6),"C4","Fora dos ciclos")))))))</f>
        <v/>
      </c>
      <c r="D2401" s="100"/>
      <c r="E2401" s="78" t="str">
        <f>IF(C2401="","",IFERROR(VLOOKUP(C2401,parametros!$A$11:$E$15,5,0),""))</f>
        <v/>
      </c>
      <c r="F2401" s="79" t="str">
        <f t="shared" si="187"/>
        <v/>
      </c>
      <c r="G2401" s="101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8"/>
      <c r="U2401" s="218" t="str">
        <f t="shared" si="191"/>
        <v/>
      </c>
      <c r="V2401" s="216" t="s">
        <v>47</v>
      </c>
      <c r="W2401" s="102" t="s">
        <v>167</v>
      </c>
      <c r="X2401" s="102" t="s">
        <v>168</v>
      </c>
      <c r="Y2401" s="103" t="s">
        <v>169</v>
      </c>
      <c r="Z2401" s="103" t="s">
        <v>170</v>
      </c>
      <c r="AA2401" s="103" t="s">
        <v>47</v>
      </c>
      <c r="AB2401" s="103" t="s">
        <v>171</v>
      </c>
      <c r="AC2401" s="104" t="s">
        <v>172</v>
      </c>
    </row>
    <row r="2402" spans="1:29" ht="25.5" customHeight="1" x14ac:dyDescent="0.35">
      <c r="A2402" s="188"/>
      <c r="B2402" s="190"/>
      <c r="C2402" s="99" t="str">
        <f>IF(B2402="","",IF(NOT(ISNUMBER(B2402)),"DATA_PC invalida",IF(AND(ISNUMBER(parametros!$C$2),ISNUMBER(parametros!$D$2),B2402&gt;=parametros!$C$2,B2402&lt;=parametros!$D$2),"C0",IF(AND(ISNUMBER(parametros!$C$3),ISNUMBER(parametros!$D$3),B2402&gt;=parametros!$C$3,B2402&lt;=parametros!$D$3),"C1",IF(AND(ISNUMBER(parametros!$C$4),ISNUMBER(parametros!$D$4),B2402&gt;=parametros!$C$4,B2402&lt;=parametros!$D$4),"C2",IF(AND(ISNUMBER(parametros!$C$5),ISNUMBER(parametros!$D$5),B2402&gt;=parametros!$C$5,B2402&lt;=parametros!$D$5),"C3",IF(AND(ISNUMBER(parametros!$C$6),ISNUMBER(parametros!$D$6),B2402&gt;=parametros!$C$6,B2402&lt;=parametros!$D$6),"C4","Fora dos ciclos")))))))</f>
        <v/>
      </c>
      <c r="D2402" s="100"/>
      <c r="E2402" s="78" t="str">
        <f>IF(C2402="","",IFERROR(VLOOKUP(C2402,parametros!$A$11:$E$15,5,0),""))</f>
        <v/>
      </c>
      <c r="F2402" s="79" t="str">
        <f t="shared" si="187"/>
        <v/>
      </c>
      <c r="G2402" s="101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8"/>
      <c r="U2402" s="218" t="str">
        <f t="shared" si="191"/>
        <v/>
      </c>
      <c r="V2402" s="216" t="s">
        <v>47</v>
      </c>
      <c r="W2402" s="102" t="s">
        <v>167</v>
      </c>
      <c r="X2402" s="102" t="s">
        <v>168</v>
      </c>
      <c r="Y2402" s="103" t="s">
        <v>169</v>
      </c>
      <c r="Z2402" s="103" t="s">
        <v>170</v>
      </c>
      <c r="AA2402" s="103" t="s">
        <v>47</v>
      </c>
      <c r="AB2402" s="103" t="s">
        <v>171</v>
      </c>
      <c r="AC2402" s="104" t="s">
        <v>172</v>
      </c>
    </row>
    <row r="2403" spans="1:29" ht="25.5" customHeight="1" x14ac:dyDescent="0.35">
      <c r="A2403" s="188"/>
      <c r="B2403" s="190"/>
      <c r="C2403" s="99" t="str">
        <f>IF(B2403="","",IF(NOT(ISNUMBER(B2403)),"DATA_PC invalida",IF(AND(ISNUMBER(parametros!$C$2),ISNUMBER(parametros!$D$2),B2403&gt;=parametros!$C$2,B2403&lt;=parametros!$D$2),"C0",IF(AND(ISNUMBER(parametros!$C$3),ISNUMBER(parametros!$D$3),B2403&gt;=parametros!$C$3,B2403&lt;=parametros!$D$3),"C1",IF(AND(ISNUMBER(parametros!$C$4),ISNUMBER(parametros!$D$4),B2403&gt;=parametros!$C$4,B2403&lt;=parametros!$D$4),"C2",IF(AND(ISNUMBER(parametros!$C$5),ISNUMBER(parametros!$D$5),B2403&gt;=parametros!$C$5,B2403&lt;=parametros!$D$5),"C3",IF(AND(ISNUMBER(parametros!$C$6),ISNUMBER(parametros!$D$6),B2403&gt;=parametros!$C$6,B2403&lt;=parametros!$D$6),"C4","Fora dos ciclos")))))))</f>
        <v/>
      </c>
      <c r="D2403" s="100"/>
      <c r="E2403" s="78" t="str">
        <f>IF(C2403="","",IFERROR(VLOOKUP(C2403,parametros!$A$11:$E$15,5,0),""))</f>
        <v/>
      </c>
      <c r="F2403" s="79" t="str">
        <f t="shared" si="187"/>
        <v/>
      </c>
      <c r="G2403" s="101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8"/>
      <c r="U2403" s="218" t="str">
        <f t="shared" si="191"/>
        <v/>
      </c>
      <c r="V2403" s="216" t="s">
        <v>47</v>
      </c>
      <c r="W2403" s="102" t="s">
        <v>167</v>
      </c>
      <c r="X2403" s="102" t="s">
        <v>168</v>
      </c>
      <c r="Y2403" s="103" t="s">
        <v>169</v>
      </c>
      <c r="Z2403" s="103" t="s">
        <v>170</v>
      </c>
      <c r="AA2403" s="103" t="s">
        <v>47</v>
      </c>
      <c r="AB2403" s="103" t="s">
        <v>171</v>
      </c>
      <c r="AC2403" s="104" t="s">
        <v>172</v>
      </c>
    </row>
    <row r="2404" spans="1:29" ht="25.5" customHeight="1" x14ac:dyDescent="0.35">
      <c r="A2404" s="188"/>
      <c r="B2404" s="190"/>
      <c r="C2404" s="99" t="str">
        <f>IF(B2404="","",IF(NOT(ISNUMBER(B2404)),"DATA_PC invalida",IF(AND(ISNUMBER(parametros!$C$2),ISNUMBER(parametros!$D$2),B2404&gt;=parametros!$C$2,B2404&lt;=parametros!$D$2),"C0",IF(AND(ISNUMBER(parametros!$C$3),ISNUMBER(parametros!$D$3),B2404&gt;=parametros!$C$3,B2404&lt;=parametros!$D$3),"C1",IF(AND(ISNUMBER(parametros!$C$4),ISNUMBER(parametros!$D$4),B2404&gt;=parametros!$C$4,B2404&lt;=parametros!$D$4),"C2",IF(AND(ISNUMBER(parametros!$C$5),ISNUMBER(parametros!$D$5),B2404&gt;=parametros!$C$5,B2404&lt;=parametros!$D$5),"C3",IF(AND(ISNUMBER(parametros!$C$6),ISNUMBER(parametros!$D$6),B2404&gt;=parametros!$C$6,B2404&lt;=parametros!$D$6),"C4","Fora dos ciclos")))))))</f>
        <v/>
      </c>
      <c r="D2404" s="100"/>
      <c r="E2404" s="78" t="str">
        <f>IF(C2404="","",IFERROR(VLOOKUP(C2404,parametros!$A$11:$E$15,5,0),""))</f>
        <v/>
      </c>
      <c r="F2404" s="79" t="str">
        <f t="shared" si="187"/>
        <v/>
      </c>
      <c r="G2404" s="101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8"/>
      <c r="U2404" s="218" t="str">
        <f t="shared" si="191"/>
        <v/>
      </c>
      <c r="V2404" s="216" t="s">
        <v>47</v>
      </c>
      <c r="W2404" s="102" t="s">
        <v>167</v>
      </c>
      <c r="X2404" s="102" t="s">
        <v>168</v>
      </c>
      <c r="Y2404" s="103" t="s">
        <v>169</v>
      </c>
      <c r="Z2404" s="103" t="s">
        <v>170</v>
      </c>
      <c r="AA2404" s="103" t="s">
        <v>47</v>
      </c>
      <c r="AB2404" s="103" t="s">
        <v>171</v>
      </c>
      <c r="AC2404" s="104" t="s">
        <v>172</v>
      </c>
    </row>
    <row r="2405" spans="1:29" ht="25.5" customHeight="1" x14ac:dyDescent="0.35">
      <c r="A2405" s="188"/>
      <c r="B2405" s="190"/>
      <c r="C2405" s="99" t="str">
        <f>IF(B2405="","",IF(NOT(ISNUMBER(B2405)),"DATA_PC invalida",IF(AND(ISNUMBER(parametros!$C$2),ISNUMBER(parametros!$D$2),B2405&gt;=parametros!$C$2,B2405&lt;=parametros!$D$2),"C0",IF(AND(ISNUMBER(parametros!$C$3),ISNUMBER(parametros!$D$3),B2405&gt;=parametros!$C$3,B2405&lt;=parametros!$D$3),"C1",IF(AND(ISNUMBER(parametros!$C$4),ISNUMBER(parametros!$D$4),B2405&gt;=parametros!$C$4,B2405&lt;=parametros!$D$4),"C2",IF(AND(ISNUMBER(parametros!$C$5),ISNUMBER(parametros!$D$5),B2405&gt;=parametros!$C$5,B2405&lt;=parametros!$D$5),"C3",IF(AND(ISNUMBER(parametros!$C$6),ISNUMBER(parametros!$D$6),B2405&gt;=parametros!$C$6,B2405&lt;=parametros!$D$6),"C4","Fora dos ciclos")))))))</f>
        <v/>
      </c>
      <c r="D2405" s="100"/>
      <c r="E2405" s="78" t="str">
        <f>IF(C2405="","",IFERROR(VLOOKUP(C2405,parametros!$A$11:$E$15,5,0),""))</f>
        <v/>
      </c>
      <c r="F2405" s="79" t="str">
        <f t="shared" si="187"/>
        <v/>
      </c>
      <c r="G2405" s="101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8"/>
      <c r="U2405" s="218" t="str">
        <f t="shared" si="191"/>
        <v/>
      </c>
      <c r="V2405" s="216" t="s">
        <v>47</v>
      </c>
      <c r="W2405" s="102" t="s">
        <v>167</v>
      </c>
      <c r="X2405" s="102" t="s">
        <v>168</v>
      </c>
      <c r="Y2405" s="103" t="s">
        <v>169</v>
      </c>
      <c r="Z2405" s="103" t="s">
        <v>170</v>
      </c>
      <c r="AA2405" s="103" t="s">
        <v>47</v>
      </c>
      <c r="AB2405" s="103" t="s">
        <v>171</v>
      </c>
      <c r="AC2405" s="104" t="s">
        <v>172</v>
      </c>
    </row>
    <row r="2406" spans="1:29" ht="25.5" customHeight="1" x14ac:dyDescent="0.35">
      <c r="A2406" s="188"/>
      <c r="B2406" s="190"/>
      <c r="C2406" s="99" t="str">
        <f>IF(B2406="","",IF(NOT(ISNUMBER(B2406)),"DATA_PC invalida",IF(AND(ISNUMBER(parametros!$C$2),ISNUMBER(parametros!$D$2),B2406&gt;=parametros!$C$2,B2406&lt;=parametros!$D$2),"C0",IF(AND(ISNUMBER(parametros!$C$3),ISNUMBER(parametros!$D$3),B2406&gt;=parametros!$C$3,B2406&lt;=parametros!$D$3),"C1",IF(AND(ISNUMBER(parametros!$C$4),ISNUMBER(parametros!$D$4),B2406&gt;=parametros!$C$4,B2406&lt;=parametros!$D$4),"C2",IF(AND(ISNUMBER(parametros!$C$5),ISNUMBER(parametros!$D$5),B2406&gt;=parametros!$C$5,B2406&lt;=parametros!$D$5),"C3",IF(AND(ISNUMBER(parametros!$C$6),ISNUMBER(parametros!$D$6),B2406&gt;=parametros!$C$6,B2406&lt;=parametros!$D$6),"C4","Fora dos ciclos")))))))</f>
        <v/>
      </c>
      <c r="D2406" s="100"/>
      <c r="E2406" s="78" t="str">
        <f>IF(C2406="","",IFERROR(VLOOKUP(C2406,parametros!$A$11:$E$15,5,0),""))</f>
        <v/>
      </c>
      <c r="F2406" s="79" t="str">
        <f t="shared" si="187"/>
        <v/>
      </c>
      <c r="G2406" s="101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8"/>
      <c r="U2406" s="218" t="str">
        <f t="shared" si="191"/>
        <v/>
      </c>
      <c r="V2406" s="216" t="s">
        <v>47</v>
      </c>
      <c r="W2406" s="102" t="s">
        <v>167</v>
      </c>
      <c r="X2406" s="102" t="s">
        <v>168</v>
      </c>
      <c r="Y2406" s="103" t="s">
        <v>169</v>
      </c>
      <c r="Z2406" s="103" t="s">
        <v>170</v>
      </c>
      <c r="AA2406" s="103" t="s">
        <v>47</v>
      </c>
      <c r="AB2406" s="103" t="s">
        <v>171</v>
      </c>
      <c r="AC2406" s="104" t="s">
        <v>172</v>
      </c>
    </row>
    <row r="2407" spans="1:29" ht="25.5" customHeight="1" x14ac:dyDescent="0.35">
      <c r="A2407" s="188"/>
      <c r="B2407" s="190"/>
      <c r="C2407" s="99" t="str">
        <f>IF(B2407="","",IF(NOT(ISNUMBER(B2407)),"DATA_PC invalida",IF(AND(ISNUMBER(parametros!$C$2),ISNUMBER(parametros!$D$2),B2407&gt;=parametros!$C$2,B2407&lt;=parametros!$D$2),"C0",IF(AND(ISNUMBER(parametros!$C$3),ISNUMBER(parametros!$D$3),B2407&gt;=parametros!$C$3,B2407&lt;=parametros!$D$3),"C1",IF(AND(ISNUMBER(parametros!$C$4),ISNUMBER(parametros!$D$4),B2407&gt;=parametros!$C$4,B2407&lt;=parametros!$D$4),"C2",IF(AND(ISNUMBER(parametros!$C$5),ISNUMBER(parametros!$D$5),B2407&gt;=parametros!$C$5,B2407&lt;=parametros!$D$5),"C3",IF(AND(ISNUMBER(parametros!$C$6),ISNUMBER(parametros!$D$6),B2407&gt;=parametros!$C$6,B2407&lt;=parametros!$D$6),"C4","Fora dos ciclos")))))))</f>
        <v/>
      </c>
      <c r="D2407" s="100"/>
      <c r="E2407" s="78" t="str">
        <f>IF(C2407="","",IFERROR(VLOOKUP(C2407,parametros!$A$11:$E$15,5,0),""))</f>
        <v/>
      </c>
      <c r="F2407" s="79" t="str">
        <f t="shared" si="187"/>
        <v/>
      </c>
      <c r="G2407" s="101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8"/>
      <c r="U2407" s="218" t="str">
        <f t="shared" si="191"/>
        <v/>
      </c>
      <c r="V2407" s="216" t="s">
        <v>47</v>
      </c>
      <c r="W2407" s="102" t="s">
        <v>167</v>
      </c>
      <c r="X2407" s="102" t="s">
        <v>168</v>
      </c>
      <c r="Y2407" s="103" t="s">
        <v>169</v>
      </c>
      <c r="Z2407" s="103" t="s">
        <v>170</v>
      </c>
      <c r="AA2407" s="103" t="s">
        <v>47</v>
      </c>
      <c r="AB2407" s="103" t="s">
        <v>171</v>
      </c>
      <c r="AC2407" s="104" t="s">
        <v>172</v>
      </c>
    </row>
    <row r="2408" spans="1:29" ht="25.5" customHeight="1" x14ac:dyDescent="0.35">
      <c r="A2408" s="188"/>
      <c r="B2408" s="190"/>
      <c r="C2408" s="99" t="str">
        <f>IF(B2408="","",IF(NOT(ISNUMBER(B2408)),"DATA_PC invalida",IF(AND(ISNUMBER(parametros!$C$2),ISNUMBER(parametros!$D$2),B2408&gt;=parametros!$C$2,B2408&lt;=parametros!$D$2),"C0",IF(AND(ISNUMBER(parametros!$C$3),ISNUMBER(parametros!$D$3),B2408&gt;=parametros!$C$3,B2408&lt;=parametros!$D$3),"C1",IF(AND(ISNUMBER(parametros!$C$4),ISNUMBER(parametros!$D$4),B2408&gt;=parametros!$C$4,B2408&lt;=parametros!$D$4),"C2",IF(AND(ISNUMBER(parametros!$C$5),ISNUMBER(parametros!$D$5),B2408&gt;=parametros!$C$5,B2408&lt;=parametros!$D$5),"C3",IF(AND(ISNUMBER(parametros!$C$6),ISNUMBER(parametros!$D$6),B2408&gt;=parametros!$C$6,B2408&lt;=parametros!$D$6),"C4","Fora dos ciclos")))))))</f>
        <v/>
      </c>
      <c r="D2408" s="100"/>
      <c r="E2408" s="78" t="str">
        <f>IF(C2408="","",IFERROR(VLOOKUP(C2408,parametros!$A$11:$E$15,5,0),""))</f>
        <v/>
      </c>
      <c r="F2408" s="79" t="str">
        <f t="shared" si="187"/>
        <v/>
      </c>
      <c r="G2408" s="101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8"/>
      <c r="U2408" s="218" t="str">
        <f t="shared" si="191"/>
        <v/>
      </c>
      <c r="V2408" s="216" t="s">
        <v>47</v>
      </c>
      <c r="W2408" s="102" t="s">
        <v>167</v>
      </c>
      <c r="X2408" s="102" t="s">
        <v>168</v>
      </c>
      <c r="Y2408" s="103" t="s">
        <v>169</v>
      </c>
      <c r="Z2408" s="103" t="s">
        <v>170</v>
      </c>
      <c r="AA2408" s="103" t="s">
        <v>47</v>
      </c>
      <c r="AB2408" s="103" t="s">
        <v>171</v>
      </c>
      <c r="AC2408" s="104" t="s">
        <v>172</v>
      </c>
    </row>
    <row r="2409" spans="1:29" ht="25.5" customHeight="1" x14ac:dyDescent="0.35">
      <c r="A2409" s="188"/>
      <c r="B2409" s="190"/>
      <c r="C2409" s="99" t="str">
        <f>IF(B2409="","",IF(NOT(ISNUMBER(B2409)),"DATA_PC invalida",IF(AND(ISNUMBER(parametros!$C$2),ISNUMBER(parametros!$D$2),B2409&gt;=parametros!$C$2,B2409&lt;=parametros!$D$2),"C0",IF(AND(ISNUMBER(parametros!$C$3),ISNUMBER(parametros!$D$3),B2409&gt;=parametros!$C$3,B2409&lt;=parametros!$D$3),"C1",IF(AND(ISNUMBER(parametros!$C$4),ISNUMBER(parametros!$D$4),B2409&gt;=parametros!$C$4,B2409&lt;=parametros!$D$4),"C2",IF(AND(ISNUMBER(parametros!$C$5),ISNUMBER(parametros!$D$5),B2409&gt;=parametros!$C$5,B2409&lt;=parametros!$D$5),"C3",IF(AND(ISNUMBER(parametros!$C$6),ISNUMBER(parametros!$D$6),B2409&gt;=parametros!$C$6,B2409&lt;=parametros!$D$6),"C4","Fora dos ciclos")))))))</f>
        <v/>
      </c>
      <c r="D2409" s="100"/>
      <c r="E2409" s="78" t="str">
        <f>IF(C2409="","",IFERROR(VLOOKUP(C2409,parametros!$A$11:$E$15,5,0),""))</f>
        <v/>
      </c>
      <c r="F2409" s="79" t="str">
        <f t="shared" si="187"/>
        <v/>
      </c>
      <c r="G2409" s="101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8"/>
      <c r="U2409" s="218" t="str">
        <f t="shared" si="191"/>
        <v/>
      </c>
      <c r="V2409" s="216" t="s">
        <v>47</v>
      </c>
      <c r="W2409" s="102" t="s">
        <v>167</v>
      </c>
      <c r="X2409" s="102" t="s">
        <v>168</v>
      </c>
      <c r="Y2409" s="103" t="s">
        <v>169</v>
      </c>
      <c r="Z2409" s="103" t="s">
        <v>170</v>
      </c>
      <c r="AA2409" s="103" t="s">
        <v>47</v>
      </c>
      <c r="AB2409" s="103" t="s">
        <v>171</v>
      </c>
      <c r="AC2409" s="104" t="s">
        <v>172</v>
      </c>
    </row>
    <row r="2410" spans="1:29" ht="25.5" customHeight="1" x14ac:dyDescent="0.35">
      <c r="A2410" s="188"/>
      <c r="B2410" s="190"/>
      <c r="C2410" s="99" t="str">
        <f>IF(B2410="","",IF(NOT(ISNUMBER(B2410)),"DATA_PC invalida",IF(AND(ISNUMBER(parametros!$C$2),ISNUMBER(parametros!$D$2),B2410&gt;=parametros!$C$2,B2410&lt;=parametros!$D$2),"C0",IF(AND(ISNUMBER(parametros!$C$3),ISNUMBER(parametros!$D$3),B2410&gt;=parametros!$C$3,B2410&lt;=parametros!$D$3),"C1",IF(AND(ISNUMBER(parametros!$C$4),ISNUMBER(parametros!$D$4),B2410&gt;=parametros!$C$4,B2410&lt;=parametros!$D$4),"C2",IF(AND(ISNUMBER(parametros!$C$5),ISNUMBER(parametros!$D$5),B2410&gt;=parametros!$C$5,B2410&lt;=parametros!$D$5),"C3",IF(AND(ISNUMBER(parametros!$C$6),ISNUMBER(parametros!$D$6),B2410&gt;=parametros!$C$6,B2410&lt;=parametros!$D$6),"C4","Fora dos ciclos")))))))</f>
        <v/>
      </c>
      <c r="D2410" s="100"/>
      <c r="E2410" s="78" t="str">
        <f>IF(C2410="","",IFERROR(VLOOKUP(C2410,parametros!$A$11:$E$15,5,0),""))</f>
        <v/>
      </c>
      <c r="F2410" s="79" t="str">
        <f t="shared" si="187"/>
        <v/>
      </c>
      <c r="G2410" s="101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8"/>
      <c r="U2410" s="218" t="str">
        <f t="shared" si="191"/>
        <v/>
      </c>
      <c r="V2410" s="216" t="s">
        <v>47</v>
      </c>
      <c r="W2410" s="102" t="s">
        <v>167</v>
      </c>
      <c r="X2410" s="102" t="s">
        <v>168</v>
      </c>
      <c r="Y2410" s="103" t="s">
        <v>169</v>
      </c>
      <c r="Z2410" s="103" t="s">
        <v>170</v>
      </c>
      <c r="AA2410" s="103" t="s">
        <v>47</v>
      </c>
      <c r="AB2410" s="103" t="s">
        <v>171</v>
      </c>
      <c r="AC2410" s="104" t="s">
        <v>172</v>
      </c>
    </row>
    <row r="2411" spans="1:29" ht="25.5" customHeight="1" x14ac:dyDescent="0.35">
      <c r="A2411" s="188"/>
      <c r="B2411" s="190"/>
      <c r="C2411" s="99" t="str">
        <f>IF(B2411="","",IF(NOT(ISNUMBER(B2411)),"DATA_PC invalida",IF(AND(ISNUMBER(parametros!$C$2),ISNUMBER(parametros!$D$2),B2411&gt;=parametros!$C$2,B2411&lt;=parametros!$D$2),"C0",IF(AND(ISNUMBER(parametros!$C$3),ISNUMBER(parametros!$D$3),B2411&gt;=parametros!$C$3,B2411&lt;=parametros!$D$3),"C1",IF(AND(ISNUMBER(parametros!$C$4),ISNUMBER(parametros!$D$4),B2411&gt;=parametros!$C$4,B2411&lt;=parametros!$D$4),"C2",IF(AND(ISNUMBER(parametros!$C$5),ISNUMBER(parametros!$D$5),B2411&gt;=parametros!$C$5,B2411&lt;=parametros!$D$5),"C3",IF(AND(ISNUMBER(parametros!$C$6),ISNUMBER(parametros!$D$6),B2411&gt;=parametros!$C$6,B2411&lt;=parametros!$D$6),"C4","Fora dos ciclos")))))))</f>
        <v/>
      </c>
      <c r="D2411" s="100"/>
      <c r="E2411" s="78" t="str">
        <f>IF(C2411="","",IFERROR(VLOOKUP(C2411,parametros!$A$11:$E$15,5,0),""))</f>
        <v/>
      </c>
      <c r="F2411" s="79" t="str">
        <f t="shared" si="187"/>
        <v/>
      </c>
      <c r="G2411" s="101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8"/>
      <c r="U2411" s="218" t="str">
        <f t="shared" si="191"/>
        <v/>
      </c>
      <c r="V2411" s="216" t="s">
        <v>47</v>
      </c>
      <c r="W2411" s="102" t="s">
        <v>167</v>
      </c>
      <c r="X2411" s="102" t="s">
        <v>168</v>
      </c>
      <c r="Y2411" s="103" t="s">
        <v>169</v>
      </c>
      <c r="Z2411" s="103" t="s">
        <v>170</v>
      </c>
      <c r="AA2411" s="103" t="s">
        <v>47</v>
      </c>
      <c r="AB2411" s="103" t="s">
        <v>171</v>
      </c>
      <c r="AC2411" s="104" t="s">
        <v>172</v>
      </c>
    </row>
    <row r="2412" spans="1:29" ht="25.5" customHeight="1" x14ac:dyDescent="0.35">
      <c r="A2412" s="188"/>
      <c r="B2412" s="190"/>
      <c r="C2412" s="99" t="str">
        <f>IF(B2412="","",IF(NOT(ISNUMBER(B2412)),"DATA_PC invalida",IF(AND(ISNUMBER(parametros!$C$2),ISNUMBER(parametros!$D$2),B2412&gt;=parametros!$C$2,B2412&lt;=parametros!$D$2),"C0",IF(AND(ISNUMBER(parametros!$C$3),ISNUMBER(parametros!$D$3),B2412&gt;=parametros!$C$3,B2412&lt;=parametros!$D$3),"C1",IF(AND(ISNUMBER(parametros!$C$4),ISNUMBER(parametros!$D$4),B2412&gt;=parametros!$C$4,B2412&lt;=parametros!$D$4),"C2",IF(AND(ISNUMBER(parametros!$C$5),ISNUMBER(parametros!$D$5),B2412&gt;=parametros!$C$5,B2412&lt;=parametros!$D$5),"C3",IF(AND(ISNUMBER(parametros!$C$6),ISNUMBER(parametros!$D$6),B2412&gt;=parametros!$C$6,B2412&lt;=parametros!$D$6),"C4","Fora dos ciclos")))))))</f>
        <v/>
      </c>
      <c r="D2412" s="100"/>
      <c r="E2412" s="78" t="str">
        <f>IF(C2412="","",IFERROR(VLOOKUP(C2412,parametros!$A$11:$E$15,5,0),""))</f>
        <v/>
      </c>
      <c r="F2412" s="79" t="str">
        <f t="shared" si="187"/>
        <v/>
      </c>
      <c r="G2412" s="101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8"/>
      <c r="U2412" s="218" t="str">
        <f t="shared" si="191"/>
        <v/>
      </c>
      <c r="V2412" s="216" t="s">
        <v>47</v>
      </c>
      <c r="W2412" s="102" t="s">
        <v>167</v>
      </c>
      <c r="X2412" s="102" t="s">
        <v>168</v>
      </c>
      <c r="Y2412" s="103" t="s">
        <v>169</v>
      </c>
      <c r="Z2412" s="103" t="s">
        <v>170</v>
      </c>
      <c r="AA2412" s="103" t="s">
        <v>47</v>
      </c>
      <c r="AB2412" s="103" t="s">
        <v>171</v>
      </c>
      <c r="AC2412" s="104" t="s">
        <v>172</v>
      </c>
    </row>
    <row r="2413" spans="1:29" ht="25.5" customHeight="1" x14ac:dyDescent="0.35">
      <c r="A2413" s="188"/>
      <c r="B2413" s="190"/>
      <c r="C2413" s="99" t="str">
        <f>IF(B2413="","",IF(NOT(ISNUMBER(B2413)),"DATA_PC invalida",IF(AND(ISNUMBER(parametros!$C$2),ISNUMBER(parametros!$D$2),B2413&gt;=parametros!$C$2,B2413&lt;=parametros!$D$2),"C0",IF(AND(ISNUMBER(parametros!$C$3),ISNUMBER(parametros!$D$3),B2413&gt;=parametros!$C$3,B2413&lt;=parametros!$D$3),"C1",IF(AND(ISNUMBER(parametros!$C$4),ISNUMBER(parametros!$D$4),B2413&gt;=parametros!$C$4,B2413&lt;=parametros!$D$4),"C2",IF(AND(ISNUMBER(parametros!$C$5),ISNUMBER(parametros!$D$5),B2413&gt;=parametros!$C$5,B2413&lt;=parametros!$D$5),"C3",IF(AND(ISNUMBER(parametros!$C$6),ISNUMBER(parametros!$D$6),B2413&gt;=parametros!$C$6,B2413&lt;=parametros!$D$6),"C4","Fora dos ciclos")))))))</f>
        <v/>
      </c>
      <c r="D2413" s="100"/>
      <c r="E2413" s="78" t="str">
        <f>IF(C2413="","",IFERROR(VLOOKUP(C2413,parametros!$A$11:$E$15,5,0),""))</f>
        <v/>
      </c>
      <c r="F2413" s="79" t="str">
        <f t="shared" si="187"/>
        <v/>
      </c>
      <c r="G2413" s="101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8"/>
      <c r="U2413" s="218" t="str">
        <f t="shared" si="191"/>
        <v/>
      </c>
      <c r="V2413" s="216" t="s">
        <v>47</v>
      </c>
      <c r="W2413" s="102" t="s">
        <v>167</v>
      </c>
      <c r="X2413" s="102" t="s">
        <v>168</v>
      </c>
      <c r="Y2413" s="103" t="s">
        <v>169</v>
      </c>
      <c r="Z2413" s="103" t="s">
        <v>170</v>
      </c>
      <c r="AA2413" s="103" t="s">
        <v>47</v>
      </c>
      <c r="AB2413" s="103" t="s">
        <v>171</v>
      </c>
      <c r="AC2413" s="104" t="s">
        <v>172</v>
      </c>
    </row>
    <row r="2414" spans="1:29" ht="25.5" customHeight="1" x14ac:dyDescent="0.35">
      <c r="A2414" s="188"/>
      <c r="B2414" s="190"/>
      <c r="C2414" s="99" t="str">
        <f>IF(B2414="","",IF(NOT(ISNUMBER(B2414)),"DATA_PC invalida",IF(AND(ISNUMBER(parametros!$C$2),ISNUMBER(parametros!$D$2),B2414&gt;=parametros!$C$2,B2414&lt;=parametros!$D$2),"C0",IF(AND(ISNUMBER(parametros!$C$3),ISNUMBER(parametros!$D$3),B2414&gt;=parametros!$C$3,B2414&lt;=parametros!$D$3),"C1",IF(AND(ISNUMBER(parametros!$C$4),ISNUMBER(parametros!$D$4),B2414&gt;=parametros!$C$4,B2414&lt;=parametros!$D$4),"C2",IF(AND(ISNUMBER(parametros!$C$5),ISNUMBER(parametros!$D$5),B2414&gt;=parametros!$C$5,B2414&lt;=parametros!$D$5),"C3",IF(AND(ISNUMBER(parametros!$C$6),ISNUMBER(parametros!$D$6),B2414&gt;=parametros!$C$6,B2414&lt;=parametros!$D$6),"C4","Fora dos ciclos")))))))</f>
        <v/>
      </c>
      <c r="D2414" s="100"/>
      <c r="E2414" s="78" t="str">
        <f>IF(C2414="","",IFERROR(VLOOKUP(C2414,parametros!$A$11:$E$15,5,0),""))</f>
        <v/>
      </c>
      <c r="F2414" s="79" t="str">
        <f t="shared" si="187"/>
        <v/>
      </c>
      <c r="G2414" s="101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8"/>
      <c r="U2414" s="218" t="str">
        <f t="shared" si="191"/>
        <v/>
      </c>
      <c r="V2414" s="216" t="s">
        <v>47</v>
      </c>
      <c r="W2414" s="102" t="s">
        <v>167</v>
      </c>
      <c r="X2414" s="102" t="s">
        <v>168</v>
      </c>
      <c r="Y2414" s="103" t="s">
        <v>169</v>
      </c>
      <c r="Z2414" s="103" t="s">
        <v>170</v>
      </c>
      <c r="AA2414" s="103" t="s">
        <v>47</v>
      </c>
      <c r="AB2414" s="103" t="s">
        <v>171</v>
      </c>
      <c r="AC2414" s="104" t="s">
        <v>172</v>
      </c>
    </row>
    <row r="2415" spans="1:29" ht="25.5" customHeight="1" x14ac:dyDescent="0.35">
      <c r="A2415" s="188"/>
      <c r="B2415" s="190"/>
      <c r="C2415" s="99" t="str">
        <f>IF(B2415="","",IF(NOT(ISNUMBER(B2415)),"DATA_PC invalida",IF(AND(ISNUMBER(parametros!$C$2),ISNUMBER(parametros!$D$2),B2415&gt;=parametros!$C$2,B2415&lt;=parametros!$D$2),"C0",IF(AND(ISNUMBER(parametros!$C$3),ISNUMBER(parametros!$D$3),B2415&gt;=parametros!$C$3,B2415&lt;=parametros!$D$3),"C1",IF(AND(ISNUMBER(parametros!$C$4),ISNUMBER(parametros!$D$4),B2415&gt;=parametros!$C$4,B2415&lt;=parametros!$D$4),"C2",IF(AND(ISNUMBER(parametros!$C$5),ISNUMBER(parametros!$D$5),B2415&gt;=parametros!$C$5,B2415&lt;=parametros!$D$5),"C3",IF(AND(ISNUMBER(parametros!$C$6),ISNUMBER(parametros!$D$6),B2415&gt;=parametros!$C$6,B2415&lt;=parametros!$D$6),"C4","Fora dos ciclos")))))))</f>
        <v/>
      </c>
      <c r="D2415" s="100"/>
      <c r="E2415" s="78" t="str">
        <f>IF(C2415="","",IFERROR(VLOOKUP(C2415,parametros!$A$11:$E$15,5,0),""))</f>
        <v/>
      </c>
      <c r="F2415" s="79" t="str">
        <f t="shared" si="187"/>
        <v/>
      </c>
      <c r="G2415" s="101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8"/>
      <c r="U2415" s="218" t="str">
        <f t="shared" si="191"/>
        <v/>
      </c>
      <c r="V2415" s="216" t="s">
        <v>47</v>
      </c>
      <c r="W2415" s="102" t="s">
        <v>167</v>
      </c>
      <c r="X2415" s="102" t="s">
        <v>168</v>
      </c>
      <c r="Y2415" s="103" t="s">
        <v>169</v>
      </c>
      <c r="Z2415" s="103" t="s">
        <v>170</v>
      </c>
      <c r="AA2415" s="103" t="s">
        <v>47</v>
      </c>
      <c r="AB2415" s="103" t="s">
        <v>171</v>
      </c>
      <c r="AC2415" s="104" t="s">
        <v>172</v>
      </c>
    </row>
    <row r="2416" spans="1:29" ht="25.5" customHeight="1" x14ac:dyDescent="0.35">
      <c r="A2416" s="188"/>
      <c r="B2416" s="190"/>
      <c r="C2416" s="99" t="str">
        <f>IF(B2416="","",IF(NOT(ISNUMBER(B2416)),"DATA_PC invalida",IF(AND(ISNUMBER(parametros!$C$2),ISNUMBER(parametros!$D$2),B2416&gt;=parametros!$C$2,B2416&lt;=parametros!$D$2),"C0",IF(AND(ISNUMBER(parametros!$C$3),ISNUMBER(parametros!$D$3),B2416&gt;=parametros!$C$3,B2416&lt;=parametros!$D$3),"C1",IF(AND(ISNUMBER(parametros!$C$4),ISNUMBER(parametros!$D$4),B2416&gt;=parametros!$C$4,B2416&lt;=parametros!$D$4),"C2",IF(AND(ISNUMBER(parametros!$C$5),ISNUMBER(parametros!$D$5),B2416&gt;=parametros!$C$5,B2416&lt;=parametros!$D$5),"C3",IF(AND(ISNUMBER(parametros!$C$6),ISNUMBER(parametros!$D$6),B2416&gt;=parametros!$C$6,B2416&lt;=parametros!$D$6),"C4","Fora dos ciclos")))))))</f>
        <v/>
      </c>
      <c r="D2416" s="100"/>
      <c r="E2416" s="78" t="str">
        <f>IF(C2416="","",IFERROR(VLOOKUP(C2416,parametros!$A$11:$E$15,5,0),""))</f>
        <v/>
      </c>
      <c r="F2416" s="79" t="str">
        <f t="shared" si="187"/>
        <v/>
      </c>
      <c r="G2416" s="101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8"/>
      <c r="U2416" s="218" t="str">
        <f t="shared" si="191"/>
        <v/>
      </c>
      <c r="V2416" s="216" t="s">
        <v>47</v>
      </c>
      <c r="W2416" s="102" t="s">
        <v>167</v>
      </c>
      <c r="X2416" s="102" t="s">
        <v>168</v>
      </c>
      <c r="Y2416" s="103" t="s">
        <v>169</v>
      </c>
      <c r="Z2416" s="103" t="s">
        <v>170</v>
      </c>
      <c r="AA2416" s="103" t="s">
        <v>47</v>
      </c>
      <c r="AB2416" s="103" t="s">
        <v>171</v>
      </c>
      <c r="AC2416" s="104" t="s">
        <v>172</v>
      </c>
    </row>
    <row r="2417" spans="1:29" ht="25.5" customHeight="1" x14ac:dyDescent="0.35">
      <c r="A2417" s="188"/>
      <c r="B2417" s="190"/>
      <c r="C2417" s="99" t="str">
        <f>IF(B2417="","",IF(NOT(ISNUMBER(B2417)),"DATA_PC invalida",IF(AND(ISNUMBER(parametros!$C$2),ISNUMBER(parametros!$D$2),B2417&gt;=parametros!$C$2,B2417&lt;=parametros!$D$2),"C0",IF(AND(ISNUMBER(parametros!$C$3),ISNUMBER(parametros!$D$3),B2417&gt;=parametros!$C$3,B2417&lt;=parametros!$D$3),"C1",IF(AND(ISNUMBER(parametros!$C$4),ISNUMBER(parametros!$D$4),B2417&gt;=parametros!$C$4,B2417&lt;=parametros!$D$4),"C2",IF(AND(ISNUMBER(parametros!$C$5),ISNUMBER(parametros!$D$5),B2417&gt;=parametros!$C$5,B2417&lt;=parametros!$D$5),"C3",IF(AND(ISNUMBER(parametros!$C$6),ISNUMBER(parametros!$D$6),B2417&gt;=parametros!$C$6,B2417&lt;=parametros!$D$6),"C4","Fora dos ciclos")))))))</f>
        <v/>
      </c>
      <c r="D2417" s="100"/>
      <c r="E2417" s="78" t="str">
        <f>IF(C2417="","",IFERROR(VLOOKUP(C2417,parametros!$A$11:$E$15,5,0),""))</f>
        <v/>
      </c>
      <c r="F2417" s="79" t="str">
        <f t="shared" si="187"/>
        <v/>
      </c>
      <c r="G2417" s="101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8"/>
      <c r="U2417" s="218" t="str">
        <f t="shared" si="191"/>
        <v/>
      </c>
      <c r="V2417" s="216" t="s">
        <v>47</v>
      </c>
      <c r="W2417" s="102" t="s">
        <v>167</v>
      </c>
      <c r="X2417" s="102" t="s">
        <v>168</v>
      </c>
      <c r="Y2417" s="103" t="s">
        <v>169</v>
      </c>
      <c r="Z2417" s="103" t="s">
        <v>170</v>
      </c>
      <c r="AA2417" s="103" t="s">
        <v>47</v>
      </c>
      <c r="AB2417" s="103" t="s">
        <v>171</v>
      </c>
      <c r="AC2417" s="104" t="s">
        <v>172</v>
      </c>
    </row>
    <row r="2418" spans="1:29" ht="25.5" customHeight="1" x14ac:dyDescent="0.35">
      <c r="A2418" s="188"/>
      <c r="B2418" s="190"/>
      <c r="C2418" s="99" t="str">
        <f>IF(B2418="","",IF(NOT(ISNUMBER(B2418)),"DATA_PC invalida",IF(AND(ISNUMBER(parametros!$C$2),ISNUMBER(parametros!$D$2),B2418&gt;=parametros!$C$2,B2418&lt;=parametros!$D$2),"C0",IF(AND(ISNUMBER(parametros!$C$3),ISNUMBER(parametros!$D$3),B2418&gt;=parametros!$C$3,B2418&lt;=parametros!$D$3),"C1",IF(AND(ISNUMBER(parametros!$C$4),ISNUMBER(parametros!$D$4),B2418&gt;=parametros!$C$4,B2418&lt;=parametros!$D$4),"C2",IF(AND(ISNUMBER(parametros!$C$5),ISNUMBER(parametros!$D$5),B2418&gt;=parametros!$C$5,B2418&lt;=parametros!$D$5),"C3",IF(AND(ISNUMBER(parametros!$C$6),ISNUMBER(parametros!$D$6),B2418&gt;=parametros!$C$6,B2418&lt;=parametros!$D$6),"C4","Fora dos ciclos")))))))</f>
        <v/>
      </c>
      <c r="D2418" s="100"/>
      <c r="E2418" s="78" t="str">
        <f>IF(C2418="","",IFERROR(VLOOKUP(C2418,parametros!$A$11:$E$15,5,0),""))</f>
        <v/>
      </c>
      <c r="F2418" s="79" t="str">
        <f t="shared" si="187"/>
        <v/>
      </c>
      <c r="G2418" s="101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8"/>
      <c r="U2418" s="218" t="str">
        <f t="shared" si="191"/>
        <v/>
      </c>
      <c r="V2418" s="216" t="s">
        <v>47</v>
      </c>
      <c r="W2418" s="102" t="s">
        <v>167</v>
      </c>
      <c r="X2418" s="102" t="s">
        <v>168</v>
      </c>
      <c r="Y2418" s="103" t="s">
        <v>169</v>
      </c>
      <c r="Z2418" s="103" t="s">
        <v>170</v>
      </c>
      <c r="AA2418" s="103" t="s">
        <v>47</v>
      </c>
      <c r="AB2418" s="103" t="s">
        <v>171</v>
      </c>
      <c r="AC2418" s="104" t="s">
        <v>172</v>
      </c>
    </row>
    <row r="2419" spans="1:29" ht="25.5" customHeight="1" x14ac:dyDescent="0.35">
      <c r="A2419" s="188"/>
      <c r="B2419" s="190"/>
      <c r="C2419" s="99" t="str">
        <f>IF(B2419="","",IF(NOT(ISNUMBER(B2419)),"DATA_PC invalida",IF(AND(ISNUMBER(parametros!$C$2),ISNUMBER(parametros!$D$2),B2419&gt;=parametros!$C$2,B2419&lt;=parametros!$D$2),"C0",IF(AND(ISNUMBER(parametros!$C$3),ISNUMBER(parametros!$D$3),B2419&gt;=parametros!$C$3,B2419&lt;=parametros!$D$3),"C1",IF(AND(ISNUMBER(parametros!$C$4),ISNUMBER(parametros!$D$4),B2419&gt;=parametros!$C$4,B2419&lt;=parametros!$D$4),"C2",IF(AND(ISNUMBER(parametros!$C$5),ISNUMBER(parametros!$D$5),B2419&gt;=parametros!$C$5,B2419&lt;=parametros!$D$5),"C3",IF(AND(ISNUMBER(parametros!$C$6),ISNUMBER(parametros!$D$6),B2419&gt;=parametros!$C$6,B2419&lt;=parametros!$D$6),"C4","Fora dos ciclos")))))))</f>
        <v/>
      </c>
      <c r="D2419" s="100"/>
      <c r="E2419" s="78" t="str">
        <f>IF(C2419="","",IFERROR(VLOOKUP(C2419,parametros!$A$11:$E$15,5,0),""))</f>
        <v/>
      </c>
      <c r="F2419" s="79" t="str">
        <f t="shared" si="187"/>
        <v/>
      </c>
      <c r="G2419" s="101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8"/>
      <c r="U2419" s="218" t="str">
        <f t="shared" si="191"/>
        <v/>
      </c>
      <c r="V2419" s="216" t="s">
        <v>47</v>
      </c>
      <c r="W2419" s="102" t="s">
        <v>167</v>
      </c>
      <c r="X2419" s="102" t="s">
        <v>168</v>
      </c>
      <c r="Y2419" s="103" t="s">
        <v>169</v>
      </c>
      <c r="Z2419" s="103" t="s">
        <v>170</v>
      </c>
      <c r="AA2419" s="103" t="s">
        <v>47</v>
      </c>
      <c r="AB2419" s="103" t="s">
        <v>171</v>
      </c>
      <c r="AC2419" s="104" t="s">
        <v>172</v>
      </c>
    </row>
    <row r="2420" spans="1:29" ht="25.5" customHeight="1" x14ac:dyDescent="0.35">
      <c r="A2420" s="188"/>
      <c r="B2420" s="190"/>
      <c r="C2420" s="99" t="str">
        <f>IF(B2420="","",IF(NOT(ISNUMBER(B2420)),"DATA_PC invalida",IF(AND(ISNUMBER(parametros!$C$2),ISNUMBER(parametros!$D$2),B2420&gt;=parametros!$C$2,B2420&lt;=parametros!$D$2),"C0",IF(AND(ISNUMBER(parametros!$C$3),ISNUMBER(parametros!$D$3),B2420&gt;=parametros!$C$3,B2420&lt;=parametros!$D$3),"C1",IF(AND(ISNUMBER(parametros!$C$4),ISNUMBER(parametros!$D$4),B2420&gt;=parametros!$C$4,B2420&lt;=parametros!$D$4),"C2",IF(AND(ISNUMBER(parametros!$C$5),ISNUMBER(parametros!$D$5),B2420&gt;=parametros!$C$5,B2420&lt;=parametros!$D$5),"C3",IF(AND(ISNUMBER(parametros!$C$6),ISNUMBER(parametros!$D$6),B2420&gt;=parametros!$C$6,B2420&lt;=parametros!$D$6),"C4","Fora dos ciclos")))))))</f>
        <v/>
      </c>
      <c r="D2420" s="100"/>
      <c r="E2420" s="78" t="str">
        <f>IF(C2420="","",IFERROR(VLOOKUP(C2420,parametros!$A$11:$E$15,5,0),""))</f>
        <v/>
      </c>
      <c r="F2420" s="79" t="str">
        <f t="shared" si="187"/>
        <v/>
      </c>
      <c r="G2420" s="101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8"/>
      <c r="U2420" s="218" t="str">
        <f t="shared" si="191"/>
        <v/>
      </c>
      <c r="V2420" s="216" t="s">
        <v>47</v>
      </c>
      <c r="W2420" s="102" t="s">
        <v>167</v>
      </c>
      <c r="X2420" s="102" t="s">
        <v>168</v>
      </c>
      <c r="Y2420" s="103" t="s">
        <v>169</v>
      </c>
      <c r="Z2420" s="103" t="s">
        <v>170</v>
      </c>
      <c r="AA2420" s="103" t="s">
        <v>47</v>
      </c>
      <c r="AB2420" s="103" t="s">
        <v>171</v>
      </c>
      <c r="AC2420" s="104" t="s">
        <v>172</v>
      </c>
    </row>
    <row r="2421" spans="1:29" ht="25.5" customHeight="1" x14ac:dyDescent="0.35">
      <c r="A2421" s="188"/>
      <c r="B2421" s="190"/>
      <c r="C2421" s="99" t="str">
        <f>IF(B2421="","",IF(NOT(ISNUMBER(B2421)),"DATA_PC invalida",IF(AND(ISNUMBER(parametros!$C$2),ISNUMBER(parametros!$D$2),B2421&gt;=parametros!$C$2,B2421&lt;=parametros!$D$2),"C0",IF(AND(ISNUMBER(parametros!$C$3),ISNUMBER(parametros!$D$3),B2421&gt;=parametros!$C$3,B2421&lt;=parametros!$D$3),"C1",IF(AND(ISNUMBER(parametros!$C$4),ISNUMBER(parametros!$D$4),B2421&gt;=parametros!$C$4,B2421&lt;=parametros!$D$4),"C2",IF(AND(ISNUMBER(parametros!$C$5),ISNUMBER(parametros!$D$5),B2421&gt;=parametros!$C$5,B2421&lt;=parametros!$D$5),"C3",IF(AND(ISNUMBER(parametros!$C$6),ISNUMBER(parametros!$D$6),B2421&gt;=parametros!$C$6,B2421&lt;=parametros!$D$6),"C4","Fora dos ciclos")))))))</f>
        <v/>
      </c>
      <c r="D2421" s="100"/>
      <c r="E2421" s="78" t="str">
        <f>IF(C2421="","",IFERROR(VLOOKUP(C2421,parametros!$A$11:$E$15,5,0),""))</f>
        <v/>
      </c>
      <c r="F2421" s="79" t="str">
        <f t="shared" si="187"/>
        <v/>
      </c>
      <c r="G2421" s="101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8"/>
      <c r="U2421" s="218" t="str">
        <f t="shared" si="191"/>
        <v/>
      </c>
      <c r="V2421" s="216" t="s">
        <v>47</v>
      </c>
      <c r="W2421" s="102" t="s">
        <v>167</v>
      </c>
      <c r="X2421" s="102" t="s">
        <v>168</v>
      </c>
      <c r="Y2421" s="103" t="s">
        <v>169</v>
      </c>
      <c r="Z2421" s="103" t="s">
        <v>170</v>
      </c>
      <c r="AA2421" s="103" t="s">
        <v>47</v>
      </c>
      <c r="AB2421" s="103" t="s">
        <v>171</v>
      </c>
      <c r="AC2421" s="104" t="s">
        <v>172</v>
      </c>
    </row>
    <row r="2422" spans="1:29" ht="25.5" customHeight="1" x14ac:dyDescent="0.35">
      <c r="A2422" s="188"/>
      <c r="B2422" s="190"/>
      <c r="C2422" s="99" t="str">
        <f>IF(B2422="","",IF(NOT(ISNUMBER(B2422)),"DATA_PC invalida",IF(AND(ISNUMBER(parametros!$C$2),ISNUMBER(parametros!$D$2),B2422&gt;=parametros!$C$2,B2422&lt;=parametros!$D$2),"C0",IF(AND(ISNUMBER(parametros!$C$3),ISNUMBER(parametros!$D$3),B2422&gt;=parametros!$C$3,B2422&lt;=parametros!$D$3),"C1",IF(AND(ISNUMBER(parametros!$C$4),ISNUMBER(parametros!$D$4),B2422&gt;=parametros!$C$4,B2422&lt;=parametros!$D$4),"C2",IF(AND(ISNUMBER(parametros!$C$5),ISNUMBER(parametros!$D$5),B2422&gt;=parametros!$C$5,B2422&lt;=parametros!$D$5),"C3",IF(AND(ISNUMBER(parametros!$C$6),ISNUMBER(parametros!$D$6),B2422&gt;=parametros!$C$6,B2422&lt;=parametros!$D$6),"C4","Fora dos ciclos")))))))</f>
        <v/>
      </c>
      <c r="D2422" s="100"/>
      <c r="E2422" s="78" t="str">
        <f>IF(C2422="","",IFERROR(VLOOKUP(C2422,parametros!$A$11:$E$15,5,0),""))</f>
        <v/>
      </c>
      <c r="F2422" s="79" t="str">
        <f t="shared" si="187"/>
        <v/>
      </c>
      <c r="G2422" s="101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8"/>
      <c r="U2422" s="218" t="str">
        <f t="shared" si="191"/>
        <v/>
      </c>
      <c r="V2422" s="216" t="s">
        <v>47</v>
      </c>
      <c r="W2422" s="102" t="s">
        <v>167</v>
      </c>
      <c r="X2422" s="102" t="s">
        <v>168</v>
      </c>
      <c r="Y2422" s="103" t="s">
        <v>169</v>
      </c>
      <c r="Z2422" s="103" t="s">
        <v>170</v>
      </c>
      <c r="AA2422" s="103" t="s">
        <v>47</v>
      </c>
      <c r="AB2422" s="103" t="s">
        <v>171</v>
      </c>
      <c r="AC2422" s="104" t="s">
        <v>172</v>
      </c>
    </row>
    <row r="2423" spans="1:29" ht="25.5" customHeight="1" x14ac:dyDescent="0.35">
      <c r="A2423" s="188"/>
      <c r="B2423" s="190"/>
      <c r="C2423" s="99" t="str">
        <f>IF(B2423="","",IF(NOT(ISNUMBER(B2423)),"DATA_PC invalida",IF(AND(ISNUMBER(parametros!$C$2),ISNUMBER(parametros!$D$2),B2423&gt;=parametros!$C$2,B2423&lt;=parametros!$D$2),"C0",IF(AND(ISNUMBER(parametros!$C$3),ISNUMBER(parametros!$D$3),B2423&gt;=parametros!$C$3,B2423&lt;=parametros!$D$3),"C1",IF(AND(ISNUMBER(parametros!$C$4),ISNUMBER(parametros!$D$4),B2423&gt;=parametros!$C$4,B2423&lt;=parametros!$D$4),"C2",IF(AND(ISNUMBER(parametros!$C$5),ISNUMBER(parametros!$D$5),B2423&gt;=parametros!$C$5,B2423&lt;=parametros!$D$5),"C3",IF(AND(ISNUMBER(parametros!$C$6),ISNUMBER(parametros!$D$6),B2423&gt;=parametros!$C$6,B2423&lt;=parametros!$D$6),"C4","Fora dos ciclos")))))))</f>
        <v/>
      </c>
      <c r="D2423" s="100"/>
      <c r="E2423" s="78" t="str">
        <f>IF(C2423="","",IFERROR(VLOOKUP(C2423,parametros!$A$11:$E$15,5,0),""))</f>
        <v/>
      </c>
      <c r="F2423" s="79" t="str">
        <f t="shared" si="187"/>
        <v/>
      </c>
      <c r="G2423" s="101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8"/>
      <c r="U2423" s="218" t="str">
        <f t="shared" si="191"/>
        <v/>
      </c>
      <c r="V2423" s="216" t="s">
        <v>47</v>
      </c>
      <c r="W2423" s="102" t="s">
        <v>167</v>
      </c>
      <c r="X2423" s="102" t="s">
        <v>168</v>
      </c>
      <c r="Y2423" s="103" t="s">
        <v>169</v>
      </c>
      <c r="Z2423" s="103" t="s">
        <v>170</v>
      </c>
      <c r="AA2423" s="103" t="s">
        <v>47</v>
      </c>
      <c r="AB2423" s="103" t="s">
        <v>171</v>
      </c>
      <c r="AC2423" s="104" t="s">
        <v>172</v>
      </c>
    </row>
    <row r="2424" spans="1:29" ht="25.5" customHeight="1" x14ac:dyDescent="0.35">
      <c r="A2424" s="188"/>
      <c r="B2424" s="190"/>
      <c r="C2424" s="99" t="str">
        <f>IF(B2424="","",IF(NOT(ISNUMBER(B2424)),"DATA_PC invalida",IF(AND(ISNUMBER(parametros!$C$2),ISNUMBER(parametros!$D$2),B2424&gt;=parametros!$C$2,B2424&lt;=parametros!$D$2),"C0",IF(AND(ISNUMBER(parametros!$C$3),ISNUMBER(parametros!$D$3),B2424&gt;=parametros!$C$3,B2424&lt;=parametros!$D$3),"C1",IF(AND(ISNUMBER(parametros!$C$4),ISNUMBER(parametros!$D$4),B2424&gt;=parametros!$C$4,B2424&lt;=parametros!$D$4),"C2",IF(AND(ISNUMBER(parametros!$C$5),ISNUMBER(parametros!$D$5),B2424&gt;=parametros!$C$5,B2424&lt;=parametros!$D$5),"C3",IF(AND(ISNUMBER(parametros!$C$6),ISNUMBER(parametros!$D$6),B2424&gt;=parametros!$C$6,B2424&lt;=parametros!$D$6),"C4","Fora dos ciclos")))))))</f>
        <v/>
      </c>
      <c r="D2424" s="100"/>
      <c r="E2424" s="78" t="str">
        <f>IF(C2424="","",IFERROR(VLOOKUP(C2424,parametros!$A$11:$E$15,5,0),""))</f>
        <v/>
      </c>
      <c r="F2424" s="79" t="str">
        <f t="shared" si="187"/>
        <v/>
      </c>
      <c r="G2424" s="101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8"/>
      <c r="U2424" s="218" t="str">
        <f t="shared" si="191"/>
        <v/>
      </c>
      <c r="V2424" s="216" t="s">
        <v>47</v>
      </c>
      <c r="W2424" s="102" t="s">
        <v>167</v>
      </c>
      <c r="X2424" s="102" t="s">
        <v>168</v>
      </c>
      <c r="Y2424" s="103" t="s">
        <v>169</v>
      </c>
      <c r="Z2424" s="103" t="s">
        <v>170</v>
      </c>
      <c r="AA2424" s="103" t="s">
        <v>47</v>
      </c>
      <c r="AB2424" s="103" t="s">
        <v>171</v>
      </c>
      <c r="AC2424" s="104" t="s">
        <v>172</v>
      </c>
    </row>
    <row r="2425" spans="1:29" ht="25.5" customHeight="1" x14ac:dyDescent="0.35">
      <c r="A2425" s="188"/>
      <c r="B2425" s="190"/>
      <c r="C2425" s="99" t="str">
        <f>IF(B2425="","",IF(NOT(ISNUMBER(B2425)),"DATA_PC invalida",IF(AND(ISNUMBER(parametros!$C$2),ISNUMBER(parametros!$D$2),B2425&gt;=parametros!$C$2,B2425&lt;=parametros!$D$2),"C0",IF(AND(ISNUMBER(parametros!$C$3),ISNUMBER(parametros!$D$3),B2425&gt;=parametros!$C$3,B2425&lt;=parametros!$D$3),"C1",IF(AND(ISNUMBER(parametros!$C$4),ISNUMBER(parametros!$D$4),B2425&gt;=parametros!$C$4,B2425&lt;=parametros!$D$4),"C2",IF(AND(ISNUMBER(parametros!$C$5),ISNUMBER(parametros!$D$5),B2425&gt;=parametros!$C$5,B2425&lt;=parametros!$D$5),"C3",IF(AND(ISNUMBER(parametros!$C$6),ISNUMBER(parametros!$D$6),B2425&gt;=parametros!$C$6,B2425&lt;=parametros!$D$6),"C4","Fora dos ciclos")))))))</f>
        <v/>
      </c>
      <c r="D2425" s="100"/>
      <c r="E2425" s="78" t="str">
        <f>IF(C2425="","",IFERROR(VLOOKUP(C2425,parametros!$A$11:$E$15,5,0),""))</f>
        <v/>
      </c>
      <c r="F2425" s="79" t="str">
        <f t="shared" si="187"/>
        <v/>
      </c>
      <c r="G2425" s="101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8"/>
      <c r="U2425" s="218" t="str">
        <f t="shared" si="191"/>
        <v/>
      </c>
      <c r="V2425" s="216" t="s">
        <v>47</v>
      </c>
      <c r="W2425" s="102" t="s">
        <v>167</v>
      </c>
      <c r="X2425" s="102" t="s">
        <v>168</v>
      </c>
      <c r="Y2425" s="103" t="s">
        <v>169</v>
      </c>
      <c r="Z2425" s="103" t="s">
        <v>170</v>
      </c>
      <c r="AA2425" s="103" t="s">
        <v>47</v>
      </c>
      <c r="AB2425" s="103" t="s">
        <v>171</v>
      </c>
      <c r="AC2425" s="104" t="s">
        <v>172</v>
      </c>
    </row>
    <row r="2426" spans="1:29" ht="25.5" customHeight="1" x14ac:dyDescent="0.35">
      <c r="A2426" s="188"/>
      <c r="B2426" s="190"/>
      <c r="C2426" s="99" t="str">
        <f>IF(B2426="","",IF(NOT(ISNUMBER(B2426)),"DATA_PC invalida",IF(AND(ISNUMBER(parametros!$C$2),ISNUMBER(parametros!$D$2),B2426&gt;=parametros!$C$2,B2426&lt;=parametros!$D$2),"C0",IF(AND(ISNUMBER(parametros!$C$3),ISNUMBER(parametros!$D$3),B2426&gt;=parametros!$C$3,B2426&lt;=parametros!$D$3),"C1",IF(AND(ISNUMBER(parametros!$C$4),ISNUMBER(parametros!$D$4),B2426&gt;=parametros!$C$4,B2426&lt;=parametros!$D$4),"C2",IF(AND(ISNUMBER(parametros!$C$5),ISNUMBER(parametros!$D$5),B2426&gt;=parametros!$C$5,B2426&lt;=parametros!$D$5),"C3",IF(AND(ISNUMBER(parametros!$C$6),ISNUMBER(parametros!$D$6),B2426&gt;=parametros!$C$6,B2426&lt;=parametros!$D$6),"C4","Fora dos ciclos")))))))</f>
        <v/>
      </c>
      <c r="D2426" s="100"/>
      <c r="E2426" s="78" t="str">
        <f>IF(C2426="","",IFERROR(VLOOKUP(C2426,parametros!$A$11:$E$15,5,0),""))</f>
        <v/>
      </c>
      <c r="F2426" s="79" t="str">
        <f t="shared" si="187"/>
        <v/>
      </c>
      <c r="G2426" s="101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8"/>
      <c r="U2426" s="218" t="str">
        <f t="shared" si="191"/>
        <v/>
      </c>
      <c r="V2426" s="216" t="s">
        <v>47</v>
      </c>
      <c r="W2426" s="102" t="s">
        <v>167</v>
      </c>
      <c r="X2426" s="102" t="s">
        <v>168</v>
      </c>
      <c r="Y2426" s="103" t="s">
        <v>169</v>
      </c>
      <c r="Z2426" s="103" t="s">
        <v>170</v>
      </c>
      <c r="AA2426" s="103" t="s">
        <v>47</v>
      </c>
      <c r="AB2426" s="103" t="s">
        <v>171</v>
      </c>
      <c r="AC2426" s="104" t="s">
        <v>172</v>
      </c>
    </row>
    <row r="2427" spans="1:29" ht="25.5" customHeight="1" x14ac:dyDescent="0.35">
      <c r="A2427" s="188"/>
      <c r="B2427" s="190"/>
      <c r="C2427" s="99" t="str">
        <f>IF(B2427="","",IF(NOT(ISNUMBER(B2427)),"DATA_PC invalida",IF(AND(ISNUMBER(parametros!$C$2),ISNUMBER(parametros!$D$2),B2427&gt;=parametros!$C$2,B2427&lt;=parametros!$D$2),"C0",IF(AND(ISNUMBER(parametros!$C$3),ISNUMBER(parametros!$D$3),B2427&gt;=parametros!$C$3,B2427&lt;=parametros!$D$3),"C1",IF(AND(ISNUMBER(parametros!$C$4),ISNUMBER(parametros!$D$4),B2427&gt;=parametros!$C$4,B2427&lt;=parametros!$D$4),"C2",IF(AND(ISNUMBER(parametros!$C$5),ISNUMBER(parametros!$D$5),B2427&gt;=parametros!$C$5,B2427&lt;=parametros!$D$5),"C3",IF(AND(ISNUMBER(parametros!$C$6),ISNUMBER(parametros!$D$6),B2427&gt;=parametros!$C$6,B2427&lt;=parametros!$D$6),"C4","Fora dos ciclos")))))))</f>
        <v/>
      </c>
      <c r="D2427" s="100"/>
      <c r="E2427" s="78" t="str">
        <f>IF(C2427="","",IFERROR(VLOOKUP(C2427,parametros!$A$11:$E$15,5,0),""))</f>
        <v/>
      </c>
      <c r="F2427" s="79" t="str">
        <f t="shared" si="187"/>
        <v/>
      </c>
      <c r="G2427" s="101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8"/>
      <c r="U2427" s="218" t="str">
        <f t="shared" si="191"/>
        <v/>
      </c>
      <c r="V2427" s="216" t="s">
        <v>47</v>
      </c>
      <c r="W2427" s="102" t="s">
        <v>167</v>
      </c>
      <c r="X2427" s="102" t="s">
        <v>168</v>
      </c>
      <c r="Y2427" s="103" t="s">
        <v>169</v>
      </c>
      <c r="Z2427" s="103" t="s">
        <v>170</v>
      </c>
      <c r="AA2427" s="103" t="s">
        <v>47</v>
      </c>
      <c r="AB2427" s="103" t="s">
        <v>171</v>
      </c>
      <c r="AC2427" s="104" t="s">
        <v>172</v>
      </c>
    </row>
    <row r="2428" spans="1:29" ht="25.5" customHeight="1" x14ac:dyDescent="0.35">
      <c r="A2428" s="188"/>
      <c r="B2428" s="190"/>
      <c r="C2428" s="99" t="str">
        <f>IF(B2428="","",IF(NOT(ISNUMBER(B2428)),"DATA_PC invalida",IF(AND(ISNUMBER(parametros!$C$2),ISNUMBER(parametros!$D$2),B2428&gt;=parametros!$C$2,B2428&lt;=parametros!$D$2),"C0",IF(AND(ISNUMBER(parametros!$C$3),ISNUMBER(parametros!$D$3),B2428&gt;=parametros!$C$3,B2428&lt;=parametros!$D$3),"C1",IF(AND(ISNUMBER(parametros!$C$4),ISNUMBER(parametros!$D$4),B2428&gt;=parametros!$C$4,B2428&lt;=parametros!$D$4),"C2",IF(AND(ISNUMBER(parametros!$C$5),ISNUMBER(parametros!$D$5),B2428&gt;=parametros!$C$5,B2428&lt;=parametros!$D$5),"C3",IF(AND(ISNUMBER(parametros!$C$6),ISNUMBER(parametros!$D$6),B2428&gt;=parametros!$C$6,B2428&lt;=parametros!$D$6),"C4","Fora dos ciclos")))))))</f>
        <v/>
      </c>
      <c r="D2428" s="100"/>
      <c r="E2428" s="78" t="str">
        <f>IF(C2428="","",IFERROR(VLOOKUP(C2428,parametros!$A$11:$E$15,5,0),""))</f>
        <v/>
      </c>
      <c r="F2428" s="79" t="str">
        <f t="shared" si="187"/>
        <v/>
      </c>
      <c r="G2428" s="101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8"/>
      <c r="U2428" s="218" t="str">
        <f t="shared" si="191"/>
        <v/>
      </c>
      <c r="V2428" s="216" t="s">
        <v>47</v>
      </c>
      <c r="W2428" s="102" t="s">
        <v>167</v>
      </c>
      <c r="X2428" s="102" t="s">
        <v>168</v>
      </c>
      <c r="Y2428" s="103" t="s">
        <v>169</v>
      </c>
      <c r="Z2428" s="103" t="s">
        <v>170</v>
      </c>
      <c r="AA2428" s="103" t="s">
        <v>47</v>
      </c>
      <c r="AB2428" s="103" t="s">
        <v>171</v>
      </c>
      <c r="AC2428" s="104" t="s">
        <v>172</v>
      </c>
    </row>
    <row r="2429" spans="1:29" ht="25.5" customHeight="1" x14ac:dyDescent="0.35">
      <c r="A2429" s="188"/>
      <c r="B2429" s="190"/>
      <c r="C2429" s="99" t="str">
        <f>IF(B2429="","",IF(NOT(ISNUMBER(B2429)),"DATA_PC invalida",IF(AND(ISNUMBER(parametros!$C$2),ISNUMBER(parametros!$D$2),B2429&gt;=parametros!$C$2,B2429&lt;=parametros!$D$2),"C0",IF(AND(ISNUMBER(parametros!$C$3),ISNUMBER(parametros!$D$3),B2429&gt;=parametros!$C$3,B2429&lt;=parametros!$D$3),"C1",IF(AND(ISNUMBER(parametros!$C$4),ISNUMBER(parametros!$D$4),B2429&gt;=parametros!$C$4,B2429&lt;=parametros!$D$4),"C2",IF(AND(ISNUMBER(parametros!$C$5),ISNUMBER(parametros!$D$5),B2429&gt;=parametros!$C$5,B2429&lt;=parametros!$D$5),"C3",IF(AND(ISNUMBER(parametros!$C$6),ISNUMBER(parametros!$D$6),B2429&gt;=parametros!$C$6,B2429&lt;=parametros!$D$6),"C4","Fora dos ciclos")))))))</f>
        <v/>
      </c>
      <c r="D2429" s="100"/>
      <c r="E2429" s="78" t="str">
        <f>IF(C2429="","",IFERROR(VLOOKUP(C2429,parametros!$A$11:$E$15,5,0),""))</f>
        <v/>
      </c>
      <c r="F2429" s="79" t="str">
        <f t="shared" si="187"/>
        <v/>
      </c>
      <c r="G2429" s="101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8"/>
      <c r="U2429" s="218" t="str">
        <f t="shared" si="191"/>
        <v/>
      </c>
      <c r="V2429" s="216" t="s">
        <v>47</v>
      </c>
      <c r="W2429" s="102" t="s">
        <v>167</v>
      </c>
      <c r="X2429" s="102" t="s">
        <v>168</v>
      </c>
      <c r="Y2429" s="103" t="s">
        <v>169</v>
      </c>
      <c r="Z2429" s="103" t="s">
        <v>170</v>
      </c>
      <c r="AA2429" s="103" t="s">
        <v>47</v>
      </c>
      <c r="AB2429" s="103" t="s">
        <v>171</v>
      </c>
      <c r="AC2429" s="104" t="s">
        <v>172</v>
      </c>
    </row>
    <row r="2430" spans="1:29" ht="25.5" customHeight="1" x14ac:dyDescent="0.35">
      <c r="A2430" s="188"/>
      <c r="B2430" s="190"/>
      <c r="C2430" s="99" t="str">
        <f>IF(B2430="","",IF(NOT(ISNUMBER(B2430)),"DATA_PC invalida",IF(AND(ISNUMBER(parametros!$C$2),ISNUMBER(parametros!$D$2),B2430&gt;=parametros!$C$2,B2430&lt;=parametros!$D$2),"C0",IF(AND(ISNUMBER(parametros!$C$3),ISNUMBER(parametros!$D$3),B2430&gt;=parametros!$C$3,B2430&lt;=parametros!$D$3),"C1",IF(AND(ISNUMBER(parametros!$C$4),ISNUMBER(parametros!$D$4),B2430&gt;=parametros!$C$4,B2430&lt;=parametros!$D$4),"C2",IF(AND(ISNUMBER(parametros!$C$5),ISNUMBER(parametros!$D$5),B2430&gt;=parametros!$C$5,B2430&lt;=parametros!$D$5),"C3",IF(AND(ISNUMBER(parametros!$C$6),ISNUMBER(parametros!$D$6),B2430&gt;=parametros!$C$6,B2430&lt;=parametros!$D$6),"C4","Fora dos ciclos")))))))</f>
        <v/>
      </c>
      <c r="D2430" s="100"/>
      <c r="E2430" s="78" t="str">
        <f>IF(C2430="","",IFERROR(VLOOKUP(C2430,parametros!$A$11:$E$15,5,0),""))</f>
        <v/>
      </c>
      <c r="F2430" s="79" t="str">
        <f t="shared" si="187"/>
        <v/>
      </c>
      <c r="G2430" s="101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8"/>
      <c r="U2430" s="218" t="str">
        <f t="shared" si="191"/>
        <v/>
      </c>
      <c r="V2430" s="216" t="s">
        <v>47</v>
      </c>
      <c r="W2430" s="102" t="s">
        <v>167</v>
      </c>
      <c r="X2430" s="102" t="s">
        <v>168</v>
      </c>
      <c r="Y2430" s="103" t="s">
        <v>169</v>
      </c>
      <c r="Z2430" s="103" t="s">
        <v>170</v>
      </c>
      <c r="AA2430" s="103" t="s">
        <v>47</v>
      </c>
      <c r="AB2430" s="103" t="s">
        <v>171</v>
      </c>
      <c r="AC2430" s="104" t="s">
        <v>172</v>
      </c>
    </row>
    <row r="2431" spans="1:29" ht="25.5" customHeight="1" x14ac:dyDescent="0.35">
      <c r="A2431" s="188"/>
      <c r="B2431" s="190"/>
      <c r="C2431" s="99" t="str">
        <f>IF(B2431="","",IF(NOT(ISNUMBER(B2431)),"DATA_PC invalida",IF(AND(ISNUMBER(parametros!$C$2),ISNUMBER(parametros!$D$2),B2431&gt;=parametros!$C$2,B2431&lt;=parametros!$D$2),"C0",IF(AND(ISNUMBER(parametros!$C$3),ISNUMBER(parametros!$D$3),B2431&gt;=parametros!$C$3,B2431&lt;=parametros!$D$3),"C1",IF(AND(ISNUMBER(parametros!$C$4),ISNUMBER(parametros!$D$4),B2431&gt;=parametros!$C$4,B2431&lt;=parametros!$D$4),"C2",IF(AND(ISNUMBER(parametros!$C$5),ISNUMBER(parametros!$D$5),B2431&gt;=parametros!$C$5,B2431&lt;=parametros!$D$5),"C3",IF(AND(ISNUMBER(parametros!$C$6),ISNUMBER(parametros!$D$6),B2431&gt;=parametros!$C$6,B2431&lt;=parametros!$D$6),"C4","Fora dos ciclos")))))))</f>
        <v/>
      </c>
      <c r="D2431" s="100"/>
      <c r="E2431" s="78" t="str">
        <f>IF(C2431="","",IFERROR(VLOOKUP(C2431,parametros!$A$11:$E$15,5,0),""))</f>
        <v/>
      </c>
      <c r="F2431" s="79" t="str">
        <f t="shared" si="187"/>
        <v/>
      </c>
      <c r="G2431" s="101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8"/>
      <c r="U2431" s="218" t="str">
        <f t="shared" si="191"/>
        <v/>
      </c>
      <c r="V2431" s="216" t="s">
        <v>47</v>
      </c>
      <c r="W2431" s="102" t="s">
        <v>167</v>
      </c>
      <c r="X2431" s="102" t="s">
        <v>168</v>
      </c>
      <c r="Y2431" s="103" t="s">
        <v>169</v>
      </c>
      <c r="Z2431" s="103" t="s">
        <v>170</v>
      </c>
      <c r="AA2431" s="103" t="s">
        <v>47</v>
      </c>
      <c r="AB2431" s="103" t="s">
        <v>171</v>
      </c>
      <c r="AC2431" s="104" t="s">
        <v>172</v>
      </c>
    </row>
    <row r="2432" spans="1:29" ht="25.5" customHeight="1" x14ac:dyDescent="0.35">
      <c r="A2432" s="188"/>
      <c r="B2432" s="190"/>
      <c r="C2432" s="99" t="str">
        <f>IF(B2432="","",IF(NOT(ISNUMBER(B2432)),"DATA_PC invalida",IF(AND(ISNUMBER(parametros!$C$2),ISNUMBER(parametros!$D$2),B2432&gt;=parametros!$C$2,B2432&lt;=parametros!$D$2),"C0",IF(AND(ISNUMBER(parametros!$C$3),ISNUMBER(parametros!$D$3),B2432&gt;=parametros!$C$3,B2432&lt;=parametros!$D$3),"C1",IF(AND(ISNUMBER(parametros!$C$4),ISNUMBER(parametros!$D$4),B2432&gt;=parametros!$C$4,B2432&lt;=parametros!$D$4),"C2",IF(AND(ISNUMBER(parametros!$C$5),ISNUMBER(parametros!$D$5),B2432&gt;=parametros!$C$5,B2432&lt;=parametros!$D$5),"C3",IF(AND(ISNUMBER(parametros!$C$6),ISNUMBER(parametros!$D$6),B2432&gt;=parametros!$C$6,B2432&lt;=parametros!$D$6),"C4","Fora dos ciclos")))))))</f>
        <v/>
      </c>
      <c r="D2432" s="100"/>
      <c r="E2432" s="78" t="str">
        <f>IF(C2432="","",IFERROR(VLOOKUP(C2432,parametros!$A$11:$E$15,5,0),""))</f>
        <v/>
      </c>
      <c r="F2432" s="79" t="str">
        <f t="shared" si="187"/>
        <v/>
      </c>
      <c r="G2432" s="101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8"/>
      <c r="U2432" s="218" t="str">
        <f t="shared" si="191"/>
        <v/>
      </c>
      <c r="V2432" s="216" t="s">
        <v>47</v>
      </c>
      <c r="W2432" s="102" t="s">
        <v>167</v>
      </c>
      <c r="X2432" s="102" t="s">
        <v>168</v>
      </c>
      <c r="Y2432" s="103" t="s">
        <v>169</v>
      </c>
      <c r="Z2432" s="103" t="s">
        <v>170</v>
      </c>
      <c r="AA2432" s="103" t="s">
        <v>47</v>
      </c>
      <c r="AB2432" s="103" t="s">
        <v>171</v>
      </c>
      <c r="AC2432" s="104" t="s">
        <v>172</v>
      </c>
    </row>
    <row r="2433" spans="1:29" ht="25.5" customHeight="1" x14ac:dyDescent="0.35">
      <c r="A2433" s="188"/>
      <c r="B2433" s="190"/>
      <c r="C2433" s="99" t="str">
        <f>IF(B2433="","",IF(NOT(ISNUMBER(B2433)),"DATA_PC invalida",IF(AND(ISNUMBER(parametros!$C$2),ISNUMBER(parametros!$D$2),B2433&gt;=parametros!$C$2,B2433&lt;=parametros!$D$2),"C0",IF(AND(ISNUMBER(parametros!$C$3),ISNUMBER(parametros!$D$3),B2433&gt;=parametros!$C$3,B2433&lt;=parametros!$D$3),"C1",IF(AND(ISNUMBER(parametros!$C$4),ISNUMBER(parametros!$D$4),B2433&gt;=parametros!$C$4,B2433&lt;=parametros!$D$4),"C2",IF(AND(ISNUMBER(parametros!$C$5),ISNUMBER(parametros!$D$5),B2433&gt;=parametros!$C$5,B2433&lt;=parametros!$D$5),"C3",IF(AND(ISNUMBER(parametros!$C$6),ISNUMBER(parametros!$D$6),B2433&gt;=parametros!$C$6,B2433&lt;=parametros!$D$6),"C4","Fora dos ciclos")))))))</f>
        <v/>
      </c>
      <c r="D2433" s="100"/>
      <c r="E2433" s="78" t="str">
        <f>IF(C2433="","",IFERROR(VLOOKUP(C2433,parametros!$A$11:$E$15,5,0),""))</f>
        <v/>
      </c>
      <c r="F2433" s="79" t="str">
        <f t="shared" si="187"/>
        <v/>
      </c>
      <c r="G2433" s="101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8"/>
      <c r="U2433" s="218" t="str">
        <f t="shared" si="191"/>
        <v/>
      </c>
      <c r="V2433" s="216" t="s">
        <v>47</v>
      </c>
      <c r="W2433" s="102" t="s">
        <v>167</v>
      </c>
      <c r="X2433" s="102" t="s">
        <v>168</v>
      </c>
      <c r="Y2433" s="103" t="s">
        <v>169</v>
      </c>
      <c r="Z2433" s="103" t="s">
        <v>170</v>
      </c>
      <c r="AA2433" s="103" t="s">
        <v>47</v>
      </c>
      <c r="AB2433" s="103" t="s">
        <v>171</v>
      </c>
      <c r="AC2433" s="104" t="s">
        <v>172</v>
      </c>
    </row>
    <row r="2434" spans="1:29" ht="25.5" customHeight="1" x14ac:dyDescent="0.35">
      <c r="A2434" s="188"/>
      <c r="B2434" s="190"/>
      <c r="C2434" s="99" t="str">
        <f>IF(B2434="","",IF(NOT(ISNUMBER(B2434)),"DATA_PC invalida",IF(AND(ISNUMBER(parametros!$C$2),ISNUMBER(parametros!$D$2),B2434&gt;=parametros!$C$2,B2434&lt;=parametros!$D$2),"C0",IF(AND(ISNUMBER(parametros!$C$3),ISNUMBER(parametros!$D$3),B2434&gt;=parametros!$C$3,B2434&lt;=parametros!$D$3),"C1",IF(AND(ISNUMBER(parametros!$C$4),ISNUMBER(parametros!$D$4),B2434&gt;=parametros!$C$4,B2434&lt;=parametros!$D$4),"C2",IF(AND(ISNUMBER(parametros!$C$5),ISNUMBER(parametros!$D$5),B2434&gt;=parametros!$C$5,B2434&lt;=parametros!$D$5),"C3",IF(AND(ISNUMBER(parametros!$C$6),ISNUMBER(parametros!$D$6),B2434&gt;=parametros!$C$6,B2434&lt;=parametros!$D$6),"C4","Fora dos ciclos")))))))</f>
        <v/>
      </c>
      <c r="D2434" s="100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101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8"/>
      <c r="U2434" s="218" t="str">
        <f t="shared" ref="U2434:U2497" si="196">IF(OR($D2434="",$H2434=""),"",ROUND($D2434+$H2434,2))</f>
        <v/>
      </c>
      <c r="V2434" s="216" t="s">
        <v>47</v>
      </c>
      <c r="W2434" s="102" t="s">
        <v>167</v>
      </c>
      <c r="X2434" s="102" t="s">
        <v>168</v>
      </c>
      <c r="Y2434" s="103" t="s">
        <v>169</v>
      </c>
      <c r="Z2434" s="103" t="s">
        <v>170</v>
      </c>
      <c r="AA2434" s="103" t="s">
        <v>47</v>
      </c>
      <c r="AB2434" s="103" t="s">
        <v>171</v>
      </c>
      <c r="AC2434" s="104" t="s">
        <v>172</v>
      </c>
    </row>
    <row r="2435" spans="1:29" ht="25.5" customHeight="1" x14ac:dyDescent="0.35">
      <c r="A2435" s="188"/>
      <c r="B2435" s="190"/>
      <c r="C2435" s="99" t="str">
        <f>IF(B2435="","",IF(NOT(ISNUMBER(B2435)),"DATA_PC invalida",IF(AND(ISNUMBER(parametros!$C$2),ISNUMBER(parametros!$D$2),B2435&gt;=parametros!$C$2,B2435&lt;=parametros!$D$2),"C0",IF(AND(ISNUMBER(parametros!$C$3),ISNUMBER(parametros!$D$3),B2435&gt;=parametros!$C$3,B2435&lt;=parametros!$D$3),"C1",IF(AND(ISNUMBER(parametros!$C$4),ISNUMBER(parametros!$D$4),B2435&gt;=parametros!$C$4,B2435&lt;=parametros!$D$4),"C2",IF(AND(ISNUMBER(parametros!$C$5),ISNUMBER(parametros!$D$5),B2435&gt;=parametros!$C$5,B2435&lt;=parametros!$D$5),"C3",IF(AND(ISNUMBER(parametros!$C$6),ISNUMBER(parametros!$D$6),B2435&gt;=parametros!$C$6,B2435&lt;=parametros!$D$6),"C4","Fora dos ciclos")))))))</f>
        <v/>
      </c>
      <c r="D2435" s="100"/>
      <c r="E2435" s="78" t="str">
        <f>IF(C2435="","",IFERROR(VLOOKUP(C2435,parametros!$A$11:$E$15,5,0),""))</f>
        <v/>
      </c>
      <c r="F2435" s="79" t="str">
        <f t="shared" si="192"/>
        <v/>
      </c>
      <c r="G2435" s="101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8"/>
      <c r="U2435" s="218" t="str">
        <f t="shared" si="196"/>
        <v/>
      </c>
      <c r="V2435" s="216" t="s">
        <v>47</v>
      </c>
      <c r="W2435" s="102" t="s">
        <v>167</v>
      </c>
      <c r="X2435" s="102" t="s">
        <v>168</v>
      </c>
      <c r="Y2435" s="103" t="s">
        <v>169</v>
      </c>
      <c r="Z2435" s="103" t="s">
        <v>170</v>
      </c>
      <c r="AA2435" s="103" t="s">
        <v>47</v>
      </c>
      <c r="AB2435" s="103" t="s">
        <v>171</v>
      </c>
      <c r="AC2435" s="104" t="s">
        <v>172</v>
      </c>
    </row>
    <row r="2436" spans="1:29" ht="25.5" customHeight="1" x14ac:dyDescent="0.35">
      <c r="A2436" s="188"/>
      <c r="B2436" s="190"/>
      <c r="C2436" s="99" t="str">
        <f>IF(B2436="","",IF(NOT(ISNUMBER(B2436)),"DATA_PC invalida",IF(AND(ISNUMBER(parametros!$C$2),ISNUMBER(parametros!$D$2),B2436&gt;=parametros!$C$2,B2436&lt;=parametros!$D$2),"C0",IF(AND(ISNUMBER(parametros!$C$3),ISNUMBER(parametros!$D$3),B2436&gt;=parametros!$C$3,B2436&lt;=parametros!$D$3),"C1",IF(AND(ISNUMBER(parametros!$C$4),ISNUMBER(parametros!$D$4),B2436&gt;=parametros!$C$4,B2436&lt;=parametros!$D$4),"C2",IF(AND(ISNUMBER(parametros!$C$5),ISNUMBER(parametros!$D$5),B2436&gt;=parametros!$C$5,B2436&lt;=parametros!$D$5),"C3",IF(AND(ISNUMBER(parametros!$C$6),ISNUMBER(parametros!$D$6),B2436&gt;=parametros!$C$6,B2436&lt;=parametros!$D$6),"C4","Fora dos ciclos")))))))</f>
        <v/>
      </c>
      <c r="D2436" s="100"/>
      <c r="E2436" s="78" t="str">
        <f>IF(C2436="","",IFERROR(VLOOKUP(C2436,parametros!$A$11:$E$15,5,0),""))</f>
        <v/>
      </c>
      <c r="F2436" s="79" t="str">
        <f t="shared" si="192"/>
        <v/>
      </c>
      <c r="G2436" s="101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8"/>
      <c r="U2436" s="218" t="str">
        <f t="shared" si="196"/>
        <v/>
      </c>
      <c r="V2436" s="216" t="s">
        <v>47</v>
      </c>
      <c r="W2436" s="102" t="s">
        <v>167</v>
      </c>
      <c r="X2436" s="102" t="s">
        <v>168</v>
      </c>
      <c r="Y2436" s="103" t="s">
        <v>169</v>
      </c>
      <c r="Z2436" s="103" t="s">
        <v>170</v>
      </c>
      <c r="AA2436" s="103" t="s">
        <v>47</v>
      </c>
      <c r="AB2436" s="103" t="s">
        <v>171</v>
      </c>
      <c r="AC2436" s="104" t="s">
        <v>172</v>
      </c>
    </row>
    <row r="2437" spans="1:29" ht="25.5" customHeight="1" x14ac:dyDescent="0.35">
      <c r="A2437" s="188"/>
      <c r="B2437" s="190"/>
      <c r="C2437" s="99" t="str">
        <f>IF(B2437="","",IF(NOT(ISNUMBER(B2437)),"DATA_PC invalida",IF(AND(ISNUMBER(parametros!$C$2),ISNUMBER(parametros!$D$2),B2437&gt;=parametros!$C$2,B2437&lt;=parametros!$D$2),"C0",IF(AND(ISNUMBER(parametros!$C$3),ISNUMBER(parametros!$D$3),B2437&gt;=parametros!$C$3,B2437&lt;=parametros!$D$3),"C1",IF(AND(ISNUMBER(parametros!$C$4),ISNUMBER(parametros!$D$4),B2437&gt;=parametros!$C$4,B2437&lt;=parametros!$D$4),"C2",IF(AND(ISNUMBER(parametros!$C$5),ISNUMBER(parametros!$D$5),B2437&gt;=parametros!$C$5,B2437&lt;=parametros!$D$5),"C3",IF(AND(ISNUMBER(parametros!$C$6),ISNUMBER(parametros!$D$6),B2437&gt;=parametros!$C$6,B2437&lt;=parametros!$D$6),"C4","Fora dos ciclos")))))))</f>
        <v/>
      </c>
      <c r="D2437" s="100"/>
      <c r="E2437" s="78" t="str">
        <f>IF(C2437="","",IFERROR(VLOOKUP(C2437,parametros!$A$11:$E$15,5,0),""))</f>
        <v/>
      </c>
      <c r="F2437" s="79" t="str">
        <f t="shared" si="192"/>
        <v/>
      </c>
      <c r="G2437" s="101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8"/>
      <c r="U2437" s="218" t="str">
        <f t="shared" si="196"/>
        <v/>
      </c>
      <c r="V2437" s="216" t="s">
        <v>47</v>
      </c>
      <c r="W2437" s="102" t="s">
        <v>167</v>
      </c>
      <c r="X2437" s="102" t="s">
        <v>168</v>
      </c>
      <c r="Y2437" s="103" t="s">
        <v>169</v>
      </c>
      <c r="Z2437" s="103" t="s">
        <v>170</v>
      </c>
      <c r="AA2437" s="103" t="s">
        <v>47</v>
      </c>
      <c r="AB2437" s="103" t="s">
        <v>171</v>
      </c>
      <c r="AC2437" s="104" t="s">
        <v>172</v>
      </c>
    </row>
    <row r="2438" spans="1:29" ht="25.5" customHeight="1" x14ac:dyDescent="0.35">
      <c r="A2438" s="188"/>
      <c r="B2438" s="190"/>
      <c r="C2438" s="99" t="str">
        <f>IF(B2438="","",IF(NOT(ISNUMBER(B2438)),"DATA_PC invalida",IF(AND(ISNUMBER(parametros!$C$2),ISNUMBER(parametros!$D$2),B2438&gt;=parametros!$C$2,B2438&lt;=parametros!$D$2),"C0",IF(AND(ISNUMBER(parametros!$C$3),ISNUMBER(parametros!$D$3),B2438&gt;=parametros!$C$3,B2438&lt;=parametros!$D$3),"C1",IF(AND(ISNUMBER(parametros!$C$4),ISNUMBER(parametros!$D$4),B2438&gt;=parametros!$C$4,B2438&lt;=parametros!$D$4),"C2",IF(AND(ISNUMBER(parametros!$C$5),ISNUMBER(parametros!$D$5),B2438&gt;=parametros!$C$5,B2438&lt;=parametros!$D$5),"C3",IF(AND(ISNUMBER(parametros!$C$6),ISNUMBER(parametros!$D$6),B2438&gt;=parametros!$C$6,B2438&lt;=parametros!$D$6),"C4","Fora dos ciclos")))))))</f>
        <v/>
      </c>
      <c r="D2438" s="100"/>
      <c r="E2438" s="78" t="str">
        <f>IF(C2438="","",IFERROR(VLOOKUP(C2438,parametros!$A$11:$E$15,5,0),""))</f>
        <v/>
      </c>
      <c r="F2438" s="79" t="str">
        <f t="shared" si="192"/>
        <v/>
      </c>
      <c r="G2438" s="101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8"/>
      <c r="U2438" s="218" t="str">
        <f t="shared" si="196"/>
        <v/>
      </c>
      <c r="V2438" s="216" t="s">
        <v>47</v>
      </c>
      <c r="W2438" s="102" t="s">
        <v>167</v>
      </c>
      <c r="X2438" s="102" t="s">
        <v>168</v>
      </c>
      <c r="Y2438" s="103" t="s">
        <v>169</v>
      </c>
      <c r="Z2438" s="103" t="s">
        <v>170</v>
      </c>
      <c r="AA2438" s="103" t="s">
        <v>47</v>
      </c>
      <c r="AB2438" s="103" t="s">
        <v>171</v>
      </c>
      <c r="AC2438" s="104" t="s">
        <v>172</v>
      </c>
    </row>
    <row r="2439" spans="1:29" ht="25.5" customHeight="1" x14ac:dyDescent="0.35">
      <c r="A2439" s="188"/>
      <c r="B2439" s="190"/>
      <c r="C2439" s="99" t="str">
        <f>IF(B2439="","",IF(NOT(ISNUMBER(B2439)),"DATA_PC invalida",IF(AND(ISNUMBER(parametros!$C$2),ISNUMBER(parametros!$D$2),B2439&gt;=parametros!$C$2,B2439&lt;=parametros!$D$2),"C0",IF(AND(ISNUMBER(parametros!$C$3),ISNUMBER(parametros!$D$3),B2439&gt;=parametros!$C$3,B2439&lt;=parametros!$D$3),"C1",IF(AND(ISNUMBER(parametros!$C$4),ISNUMBER(parametros!$D$4),B2439&gt;=parametros!$C$4,B2439&lt;=parametros!$D$4),"C2",IF(AND(ISNUMBER(parametros!$C$5),ISNUMBER(parametros!$D$5),B2439&gt;=parametros!$C$5,B2439&lt;=parametros!$D$5),"C3",IF(AND(ISNUMBER(parametros!$C$6),ISNUMBER(parametros!$D$6),B2439&gt;=parametros!$C$6,B2439&lt;=parametros!$D$6),"C4","Fora dos ciclos")))))))</f>
        <v/>
      </c>
      <c r="D2439" s="100"/>
      <c r="E2439" s="78" t="str">
        <f>IF(C2439="","",IFERROR(VLOOKUP(C2439,parametros!$A$11:$E$15,5,0),""))</f>
        <v/>
      </c>
      <c r="F2439" s="79" t="str">
        <f t="shared" si="192"/>
        <v/>
      </c>
      <c r="G2439" s="101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8"/>
      <c r="U2439" s="218" t="str">
        <f t="shared" si="196"/>
        <v/>
      </c>
      <c r="V2439" s="216" t="s">
        <v>47</v>
      </c>
      <c r="W2439" s="102" t="s">
        <v>167</v>
      </c>
      <c r="X2439" s="102" t="s">
        <v>168</v>
      </c>
      <c r="Y2439" s="103" t="s">
        <v>169</v>
      </c>
      <c r="Z2439" s="103" t="s">
        <v>170</v>
      </c>
      <c r="AA2439" s="103" t="s">
        <v>47</v>
      </c>
      <c r="AB2439" s="103" t="s">
        <v>171</v>
      </c>
      <c r="AC2439" s="104" t="s">
        <v>172</v>
      </c>
    </row>
    <row r="2440" spans="1:29" ht="25.5" customHeight="1" x14ac:dyDescent="0.35">
      <c r="A2440" s="188"/>
      <c r="B2440" s="190"/>
      <c r="C2440" s="99" t="str">
        <f>IF(B2440="","",IF(NOT(ISNUMBER(B2440)),"DATA_PC invalida",IF(AND(ISNUMBER(parametros!$C$2),ISNUMBER(parametros!$D$2),B2440&gt;=parametros!$C$2,B2440&lt;=parametros!$D$2),"C0",IF(AND(ISNUMBER(parametros!$C$3),ISNUMBER(parametros!$D$3),B2440&gt;=parametros!$C$3,B2440&lt;=parametros!$D$3),"C1",IF(AND(ISNUMBER(parametros!$C$4),ISNUMBER(parametros!$D$4),B2440&gt;=parametros!$C$4,B2440&lt;=parametros!$D$4),"C2",IF(AND(ISNUMBER(parametros!$C$5),ISNUMBER(parametros!$D$5),B2440&gt;=parametros!$C$5,B2440&lt;=parametros!$D$5),"C3",IF(AND(ISNUMBER(parametros!$C$6),ISNUMBER(parametros!$D$6),B2440&gt;=parametros!$C$6,B2440&lt;=parametros!$D$6),"C4","Fora dos ciclos")))))))</f>
        <v/>
      </c>
      <c r="D2440" s="100"/>
      <c r="E2440" s="78" t="str">
        <f>IF(C2440="","",IFERROR(VLOOKUP(C2440,parametros!$A$11:$E$15,5,0),""))</f>
        <v/>
      </c>
      <c r="F2440" s="79" t="str">
        <f t="shared" si="192"/>
        <v/>
      </c>
      <c r="G2440" s="101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8"/>
      <c r="U2440" s="218" t="str">
        <f t="shared" si="196"/>
        <v/>
      </c>
      <c r="V2440" s="216" t="s">
        <v>47</v>
      </c>
      <c r="W2440" s="102" t="s">
        <v>167</v>
      </c>
      <c r="X2440" s="102" t="s">
        <v>168</v>
      </c>
      <c r="Y2440" s="103" t="s">
        <v>169</v>
      </c>
      <c r="Z2440" s="103" t="s">
        <v>170</v>
      </c>
      <c r="AA2440" s="103" t="s">
        <v>47</v>
      </c>
      <c r="AB2440" s="103" t="s">
        <v>171</v>
      </c>
      <c r="AC2440" s="104" t="s">
        <v>172</v>
      </c>
    </row>
    <row r="2441" spans="1:29" ht="25.5" customHeight="1" x14ac:dyDescent="0.35">
      <c r="A2441" s="188"/>
      <c r="B2441" s="190"/>
      <c r="C2441" s="99" t="str">
        <f>IF(B2441="","",IF(NOT(ISNUMBER(B2441)),"DATA_PC invalida",IF(AND(ISNUMBER(parametros!$C$2),ISNUMBER(parametros!$D$2),B2441&gt;=parametros!$C$2,B2441&lt;=parametros!$D$2),"C0",IF(AND(ISNUMBER(parametros!$C$3),ISNUMBER(parametros!$D$3),B2441&gt;=parametros!$C$3,B2441&lt;=parametros!$D$3),"C1",IF(AND(ISNUMBER(parametros!$C$4),ISNUMBER(parametros!$D$4),B2441&gt;=parametros!$C$4,B2441&lt;=parametros!$D$4),"C2",IF(AND(ISNUMBER(parametros!$C$5),ISNUMBER(parametros!$D$5),B2441&gt;=parametros!$C$5,B2441&lt;=parametros!$D$5),"C3",IF(AND(ISNUMBER(parametros!$C$6),ISNUMBER(parametros!$D$6),B2441&gt;=parametros!$C$6,B2441&lt;=parametros!$D$6),"C4","Fora dos ciclos")))))))</f>
        <v/>
      </c>
      <c r="D2441" s="100"/>
      <c r="E2441" s="78" t="str">
        <f>IF(C2441="","",IFERROR(VLOOKUP(C2441,parametros!$A$11:$E$15,5,0),""))</f>
        <v/>
      </c>
      <c r="F2441" s="79" t="str">
        <f t="shared" si="192"/>
        <v/>
      </c>
      <c r="G2441" s="101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8"/>
      <c r="U2441" s="218" t="str">
        <f t="shared" si="196"/>
        <v/>
      </c>
      <c r="V2441" s="216" t="s">
        <v>47</v>
      </c>
      <c r="W2441" s="102" t="s">
        <v>167</v>
      </c>
      <c r="X2441" s="102" t="s">
        <v>168</v>
      </c>
      <c r="Y2441" s="103" t="s">
        <v>169</v>
      </c>
      <c r="Z2441" s="103" t="s">
        <v>170</v>
      </c>
      <c r="AA2441" s="103" t="s">
        <v>47</v>
      </c>
      <c r="AB2441" s="103" t="s">
        <v>171</v>
      </c>
      <c r="AC2441" s="104" t="s">
        <v>172</v>
      </c>
    </row>
    <row r="2442" spans="1:29" ht="25.5" customHeight="1" x14ac:dyDescent="0.35">
      <c r="A2442" s="188"/>
      <c r="B2442" s="190"/>
      <c r="C2442" s="99" t="str">
        <f>IF(B2442="","",IF(NOT(ISNUMBER(B2442)),"DATA_PC invalida",IF(AND(ISNUMBER(parametros!$C$2),ISNUMBER(parametros!$D$2),B2442&gt;=parametros!$C$2,B2442&lt;=parametros!$D$2),"C0",IF(AND(ISNUMBER(parametros!$C$3),ISNUMBER(parametros!$D$3),B2442&gt;=parametros!$C$3,B2442&lt;=parametros!$D$3),"C1",IF(AND(ISNUMBER(parametros!$C$4),ISNUMBER(parametros!$D$4),B2442&gt;=parametros!$C$4,B2442&lt;=parametros!$D$4),"C2",IF(AND(ISNUMBER(parametros!$C$5),ISNUMBER(parametros!$D$5),B2442&gt;=parametros!$C$5,B2442&lt;=parametros!$D$5),"C3",IF(AND(ISNUMBER(parametros!$C$6),ISNUMBER(parametros!$D$6),B2442&gt;=parametros!$C$6,B2442&lt;=parametros!$D$6),"C4","Fora dos ciclos")))))))</f>
        <v/>
      </c>
      <c r="D2442" s="100"/>
      <c r="E2442" s="78" t="str">
        <f>IF(C2442="","",IFERROR(VLOOKUP(C2442,parametros!$A$11:$E$15,5,0),""))</f>
        <v/>
      </c>
      <c r="F2442" s="79" t="str">
        <f t="shared" si="192"/>
        <v/>
      </c>
      <c r="G2442" s="101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8"/>
      <c r="U2442" s="218" t="str">
        <f t="shared" si="196"/>
        <v/>
      </c>
      <c r="V2442" s="216" t="s">
        <v>47</v>
      </c>
      <c r="W2442" s="102" t="s">
        <v>167</v>
      </c>
      <c r="X2442" s="102" t="s">
        <v>168</v>
      </c>
      <c r="Y2442" s="103" t="s">
        <v>169</v>
      </c>
      <c r="Z2442" s="103" t="s">
        <v>170</v>
      </c>
      <c r="AA2442" s="103" t="s">
        <v>47</v>
      </c>
      <c r="AB2442" s="103" t="s">
        <v>171</v>
      </c>
      <c r="AC2442" s="104" t="s">
        <v>172</v>
      </c>
    </row>
    <row r="2443" spans="1:29" ht="25.5" customHeight="1" x14ac:dyDescent="0.35">
      <c r="A2443" s="188"/>
      <c r="B2443" s="190"/>
      <c r="C2443" s="99" t="str">
        <f>IF(B2443="","",IF(NOT(ISNUMBER(B2443)),"DATA_PC invalida",IF(AND(ISNUMBER(parametros!$C$2),ISNUMBER(parametros!$D$2),B2443&gt;=parametros!$C$2,B2443&lt;=parametros!$D$2),"C0",IF(AND(ISNUMBER(parametros!$C$3),ISNUMBER(parametros!$D$3),B2443&gt;=parametros!$C$3,B2443&lt;=parametros!$D$3),"C1",IF(AND(ISNUMBER(parametros!$C$4),ISNUMBER(parametros!$D$4),B2443&gt;=parametros!$C$4,B2443&lt;=parametros!$D$4),"C2",IF(AND(ISNUMBER(parametros!$C$5),ISNUMBER(parametros!$D$5),B2443&gt;=parametros!$C$5,B2443&lt;=parametros!$D$5),"C3",IF(AND(ISNUMBER(parametros!$C$6),ISNUMBER(parametros!$D$6),B2443&gt;=parametros!$C$6,B2443&lt;=parametros!$D$6),"C4","Fora dos ciclos")))))))</f>
        <v/>
      </c>
      <c r="D2443" s="100"/>
      <c r="E2443" s="78" t="str">
        <f>IF(C2443="","",IFERROR(VLOOKUP(C2443,parametros!$A$11:$E$15,5,0),""))</f>
        <v/>
      </c>
      <c r="F2443" s="79" t="str">
        <f t="shared" si="192"/>
        <v/>
      </c>
      <c r="G2443" s="101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8"/>
      <c r="U2443" s="218" t="str">
        <f t="shared" si="196"/>
        <v/>
      </c>
      <c r="V2443" s="216" t="s">
        <v>47</v>
      </c>
      <c r="W2443" s="102" t="s">
        <v>167</v>
      </c>
      <c r="X2443" s="102" t="s">
        <v>168</v>
      </c>
      <c r="Y2443" s="103" t="s">
        <v>169</v>
      </c>
      <c r="Z2443" s="103" t="s">
        <v>170</v>
      </c>
      <c r="AA2443" s="103" t="s">
        <v>47</v>
      </c>
      <c r="AB2443" s="103" t="s">
        <v>171</v>
      </c>
      <c r="AC2443" s="104" t="s">
        <v>172</v>
      </c>
    </row>
    <row r="2444" spans="1:29" ht="25.5" customHeight="1" x14ac:dyDescent="0.35">
      <c r="A2444" s="188"/>
      <c r="B2444" s="190"/>
      <c r="C2444" s="99" t="str">
        <f>IF(B2444="","",IF(NOT(ISNUMBER(B2444)),"DATA_PC invalida",IF(AND(ISNUMBER(parametros!$C$2),ISNUMBER(parametros!$D$2),B2444&gt;=parametros!$C$2,B2444&lt;=parametros!$D$2),"C0",IF(AND(ISNUMBER(parametros!$C$3),ISNUMBER(parametros!$D$3),B2444&gt;=parametros!$C$3,B2444&lt;=parametros!$D$3),"C1",IF(AND(ISNUMBER(parametros!$C$4),ISNUMBER(parametros!$D$4),B2444&gt;=parametros!$C$4,B2444&lt;=parametros!$D$4),"C2",IF(AND(ISNUMBER(parametros!$C$5),ISNUMBER(parametros!$D$5),B2444&gt;=parametros!$C$5,B2444&lt;=parametros!$D$5),"C3",IF(AND(ISNUMBER(parametros!$C$6),ISNUMBER(parametros!$D$6),B2444&gt;=parametros!$C$6,B2444&lt;=parametros!$D$6),"C4","Fora dos ciclos")))))))</f>
        <v/>
      </c>
      <c r="D2444" s="100"/>
      <c r="E2444" s="78" t="str">
        <f>IF(C2444="","",IFERROR(VLOOKUP(C2444,parametros!$A$11:$E$15,5,0),""))</f>
        <v/>
      </c>
      <c r="F2444" s="79" t="str">
        <f t="shared" si="192"/>
        <v/>
      </c>
      <c r="G2444" s="101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8"/>
      <c r="U2444" s="218" t="str">
        <f t="shared" si="196"/>
        <v/>
      </c>
      <c r="V2444" s="216" t="s">
        <v>47</v>
      </c>
      <c r="W2444" s="102" t="s">
        <v>167</v>
      </c>
      <c r="X2444" s="102" t="s">
        <v>168</v>
      </c>
      <c r="Y2444" s="103" t="s">
        <v>169</v>
      </c>
      <c r="Z2444" s="103" t="s">
        <v>170</v>
      </c>
      <c r="AA2444" s="103" t="s">
        <v>47</v>
      </c>
      <c r="AB2444" s="103" t="s">
        <v>171</v>
      </c>
      <c r="AC2444" s="104" t="s">
        <v>172</v>
      </c>
    </row>
    <row r="2445" spans="1:29" ht="25.5" customHeight="1" x14ac:dyDescent="0.35">
      <c r="A2445" s="188"/>
      <c r="B2445" s="190"/>
      <c r="C2445" s="99" t="str">
        <f>IF(B2445="","",IF(NOT(ISNUMBER(B2445)),"DATA_PC invalida",IF(AND(ISNUMBER(parametros!$C$2),ISNUMBER(parametros!$D$2),B2445&gt;=parametros!$C$2,B2445&lt;=parametros!$D$2),"C0",IF(AND(ISNUMBER(parametros!$C$3),ISNUMBER(parametros!$D$3),B2445&gt;=parametros!$C$3,B2445&lt;=parametros!$D$3),"C1",IF(AND(ISNUMBER(parametros!$C$4),ISNUMBER(parametros!$D$4),B2445&gt;=parametros!$C$4,B2445&lt;=parametros!$D$4),"C2",IF(AND(ISNUMBER(parametros!$C$5),ISNUMBER(parametros!$D$5),B2445&gt;=parametros!$C$5,B2445&lt;=parametros!$D$5),"C3",IF(AND(ISNUMBER(parametros!$C$6),ISNUMBER(parametros!$D$6),B2445&gt;=parametros!$C$6,B2445&lt;=parametros!$D$6),"C4","Fora dos ciclos")))))))</f>
        <v/>
      </c>
      <c r="D2445" s="100"/>
      <c r="E2445" s="78" t="str">
        <f>IF(C2445="","",IFERROR(VLOOKUP(C2445,parametros!$A$11:$E$15,5,0),""))</f>
        <v/>
      </c>
      <c r="F2445" s="79" t="str">
        <f t="shared" si="192"/>
        <v/>
      </c>
      <c r="G2445" s="101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8"/>
      <c r="U2445" s="218" t="str">
        <f t="shared" si="196"/>
        <v/>
      </c>
      <c r="V2445" s="216" t="s">
        <v>47</v>
      </c>
      <c r="W2445" s="102" t="s">
        <v>167</v>
      </c>
      <c r="X2445" s="102" t="s">
        <v>168</v>
      </c>
      <c r="Y2445" s="103" t="s">
        <v>169</v>
      </c>
      <c r="Z2445" s="103" t="s">
        <v>170</v>
      </c>
      <c r="AA2445" s="103" t="s">
        <v>47</v>
      </c>
      <c r="AB2445" s="103" t="s">
        <v>171</v>
      </c>
      <c r="AC2445" s="104" t="s">
        <v>172</v>
      </c>
    </row>
    <row r="2446" spans="1:29" ht="25.5" customHeight="1" x14ac:dyDescent="0.35">
      <c r="A2446" s="188"/>
      <c r="B2446" s="190"/>
      <c r="C2446" s="99" t="str">
        <f>IF(B2446="","",IF(NOT(ISNUMBER(B2446)),"DATA_PC invalida",IF(AND(ISNUMBER(parametros!$C$2),ISNUMBER(parametros!$D$2),B2446&gt;=parametros!$C$2,B2446&lt;=parametros!$D$2),"C0",IF(AND(ISNUMBER(parametros!$C$3),ISNUMBER(parametros!$D$3),B2446&gt;=parametros!$C$3,B2446&lt;=parametros!$D$3),"C1",IF(AND(ISNUMBER(parametros!$C$4),ISNUMBER(parametros!$D$4),B2446&gt;=parametros!$C$4,B2446&lt;=parametros!$D$4),"C2",IF(AND(ISNUMBER(parametros!$C$5),ISNUMBER(parametros!$D$5),B2446&gt;=parametros!$C$5,B2446&lt;=parametros!$D$5),"C3",IF(AND(ISNUMBER(parametros!$C$6),ISNUMBER(parametros!$D$6),B2446&gt;=parametros!$C$6,B2446&lt;=parametros!$D$6),"C4","Fora dos ciclos")))))))</f>
        <v/>
      </c>
      <c r="D2446" s="100"/>
      <c r="E2446" s="78" t="str">
        <f>IF(C2446="","",IFERROR(VLOOKUP(C2446,parametros!$A$11:$E$15,5,0),""))</f>
        <v/>
      </c>
      <c r="F2446" s="79" t="str">
        <f t="shared" si="192"/>
        <v/>
      </c>
      <c r="G2446" s="101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8"/>
      <c r="U2446" s="218" t="str">
        <f t="shared" si="196"/>
        <v/>
      </c>
      <c r="V2446" s="216" t="s">
        <v>47</v>
      </c>
      <c r="W2446" s="102" t="s">
        <v>167</v>
      </c>
      <c r="X2446" s="102" t="s">
        <v>168</v>
      </c>
      <c r="Y2446" s="103" t="s">
        <v>169</v>
      </c>
      <c r="Z2446" s="103" t="s">
        <v>170</v>
      </c>
      <c r="AA2446" s="103" t="s">
        <v>47</v>
      </c>
      <c r="AB2446" s="103" t="s">
        <v>171</v>
      </c>
      <c r="AC2446" s="104" t="s">
        <v>172</v>
      </c>
    </row>
    <row r="2447" spans="1:29" ht="25.5" customHeight="1" x14ac:dyDescent="0.35">
      <c r="A2447" s="188"/>
      <c r="B2447" s="190"/>
      <c r="C2447" s="99" t="str">
        <f>IF(B2447="","",IF(NOT(ISNUMBER(B2447)),"DATA_PC invalida",IF(AND(ISNUMBER(parametros!$C$2),ISNUMBER(parametros!$D$2),B2447&gt;=parametros!$C$2,B2447&lt;=parametros!$D$2),"C0",IF(AND(ISNUMBER(parametros!$C$3),ISNUMBER(parametros!$D$3),B2447&gt;=parametros!$C$3,B2447&lt;=parametros!$D$3),"C1",IF(AND(ISNUMBER(parametros!$C$4),ISNUMBER(parametros!$D$4),B2447&gt;=parametros!$C$4,B2447&lt;=parametros!$D$4),"C2",IF(AND(ISNUMBER(parametros!$C$5),ISNUMBER(parametros!$D$5),B2447&gt;=parametros!$C$5,B2447&lt;=parametros!$D$5),"C3",IF(AND(ISNUMBER(parametros!$C$6),ISNUMBER(parametros!$D$6),B2447&gt;=parametros!$C$6,B2447&lt;=parametros!$D$6),"C4","Fora dos ciclos")))))))</f>
        <v/>
      </c>
      <c r="D2447" s="100"/>
      <c r="E2447" s="78" t="str">
        <f>IF(C2447="","",IFERROR(VLOOKUP(C2447,parametros!$A$11:$E$15,5,0),""))</f>
        <v/>
      </c>
      <c r="F2447" s="79" t="str">
        <f t="shared" si="192"/>
        <v/>
      </c>
      <c r="G2447" s="101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8"/>
      <c r="U2447" s="218" t="str">
        <f t="shared" si="196"/>
        <v/>
      </c>
      <c r="V2447" s="216" t="s">
        <v>47</v>
      </c>
      <c r="W2447" s="102" t="s">
        <v>167</v>
      </c>
      <c r="X2447" s="102" t="s">
        <v>168</v>
      </c>
      <c r="Y2447" s="103" t="s">
        <v>169</v>
      </c>
      <c r="Z2447" s="103" t="s">
        <v>170</v>
      </c>
      <c r="AA2447" s="103" t="s">
        <v>47</v>
      </c>
      <c r="AB2447" s="103" t="s">
        <v>171</v>
      </c>
      <c r="AC2447" s="104" t="s">
        <v>172</v>
      </c>
    </row>
    <row r="2448" spans="1:29" ht="25.5" customHeight="1" x14ac:dyDescent="0.35">
      <c r="A2448" s="188"/>
      <c r="B2448" s="190"/>
      <c r="C2448" s="99" t="str">
        <f>IF(B2448="","",IF(NOT(ISNUMBER(B2448)),"DATA_PC invalida",IF(AND(ISNUMBER(parametros!$C$2),ISNUMBER(parametros!$D$2),B2448&gt;=parametros!$C$2,B2448&lt;=parametros!$D$2),"C0",IF(AND(ISNUMBER(parametros!$C$3),ISNUMBER(parametros!$D$3),B2448&gt;=parametros!$C$3,B2448&lt;=parametros!$D$3),"C1",IF(AND(ISNUMBER(parametros!$C$4),ISNUMBER(parametros!$D$4),B2448&gt;=parametros!$C$4,B2448&lt;=parametros!$D$4),"C2",IF(AND(ISNUMBER(parametros!$C$5),ISNUMBER(parametros!$D$5),B2448&gt;=parametros!$C$5,B2448&lt;=parametros!$D$5),"C3",IF(AND(ISNUMBER(parametros!$C$6),ISNUMBER(parametros!$D$6),B2448&gt;=parametros!$C$6,B2448&lt;=parametros!$D$6),"C4","Fora dos ciclos")))))))</f>
        <v/>
      </c>
      <c r="D2448" s="100"/>
      <c r="E2448" s="78" t="str">
        <f>IF(C2448="","",IFERROR(VLOOKUP(C2448,parametros!$A$11:$E$15,5,0),""))</f>
        <v/>
      </c>
      <c r="F2448" s="79" t="str">
        <f t="shared" si="192"/>
        <v/>
      </c>
      <c r="G2448" s="101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8"/>
      <c r="U2448" s="218" t="str">
        <f t="shared" si="196"/>
        <v/>
      </c>
      <c r="V2448" s="216" t="s">
        <v>47</v>
      </c>
      <c r="W2448" s="102" t="s">
        <v>167</v>
      </c>
      <c r="X2448" s="102" t="s">
        <v>168</v>
      </c>
      <c r="Y2448" s="103" t="s">
        <v>169</v>
      </c>
      <c r="Z2448" s="103" t="s">
        <v>170</v>
      </c>
      <c r="AA2448" s="103" t="s">
        <v>47</v>
      </c>
      <c r="AB2448" s="103" t="s">
        <v>171</v>
      </c>
      <c r="AC2448" s="104" t="s">
        <v>172</v>
      </c>
    </row>
    <row r="2449" spans="1:29" ht="25.5" customHeight="1" x14ac:dyDescent="0.35">
      <c r="A2449" s="188"/>
      <c r="B2449" s="190"/>
      <c r="C2449" s="99" t="str">
        <f>IF(B2449="","",IF(NOT(ISNUMBER(B2449)),"DATA_PC invalida",IF(AND(ISNUMBER(parametros!$C$2),ISNUMBER(parametros!$D$2),B2449&gt;=parametros!$C$2,B2449&lt;=parametros!$D$2),"C0",IF(AND(ISNUMBER(parametros!$C$3),ISNUMBER(parametros!$D$3),B2449&gt;=parametros!$C$3,B2449&lt;=parametros!$D$3),"C1",IF(AND(ISNUMBER(parametros!$C$4),ISNUMBER(parametros!$D$4),B2449&gt;=parametros!$C$4,B2449&lt;=parametros!$D$4),"C2",IF(AND(ISNUMBER(parametros!$C$5),ISNUMBER(parametros!$D$5),B2449&gt;=parametros!$C$5,B2449&lt;=parametros!$D$5),"C3",IF(AND(ISNUMBER(parametros!$C$6),ISNUMBER(parametros!$D$6),B2449&gt;=parametros!$C$6,B2449&lt;=parametros!$D$6),"C4","Fora dos ciclos")))))))</f>
        <v/>
      </c>
      <c r="D2449" s="100"/>
      <c r="E2449" s="78" t="str">
        <f>IF(C2449="","",IFERROR(VLOOKUP(C2449,parametros!$A$11:$E$15,5,0),""))</f>
        <v/>
      </c>
      <c r="F2449" s="79" t="str">
        <f t="shared" si="192"/>
        <v/>
      </c>
      <c r="G2449" s="101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8"/>
      <c r="U2449" s="218" t="str">
        <f t="shared" si="196"/>
        <v/>
      </c>
      <c r="V2449" s="216" t="s">
        <v>47</v>
      </c>
      <c r="W2449" s="102" t="s">
        <v>167</v>
      </c>
      <c r="X2449" s="102" t="s">
        <v>168</v>
      </c>
      <c r="Y2449" s="103" t="s">
        <v>169</v>
      </c>
      <c r="Z2449" s="103" t="s">
        <v>170</v>
      </c>
      <c r="AA2449" s="103" t="s">
        <v>47</v>
      </c>
      <c r="AB2449" s="103" t="s">
        <v>171</v>
      </c>
      <c r="AC2449" s="104" t="s">
        <v>172</v>
      </c>
    </row>
    <row r="2450" spans="1:29" ht="25.5" customHeight="1" x14ac:dyDescent="0.35">
      <c r="A2450" s="188"/>
      <c r="B2450" s="190"/>
      <c r="C2450" s="99" t="str">
        <f>IF(B2450="","",IF(NOT(ISNUMBER(B2450)),"DATA_PC invalida",IF(AND(ISNUMBER(parametros!$C$2),ISNUMBER(parametros!$D$2),B2450&gt;=parametros!$C$2,B2450&lt;=parametros!$D$2),"C0",IF(AND(ISNUMBER(parametros!$C$3),ISNUMBER(parametros!$D$3),B2450&gt;=parametros!$C$3,B2450&lt;=parametros!$D$3),"C1",IF(AND(ISNUMBER(parametros!$C$4),ISNUMBER(parametros!$D$4),B2450&gt;=parametros!$C$4,B2450&lt;=parametros!$D$4),"C2",IF(AND(ISNUMBER(parametros!$C$5),ISNUMBER(parametros!$D$5),B2450&gt;=parametros!$C$5,B2450&lt;=parametros!$D$5),"C3",IF(AND(ISNUMBER(parametros!$C$6),ISNUMBER(parametros!$D$6),B2450&gt;=parametros!$C$6,B2450&lt;=parametros!$D$6),"C4","Fora dos ciclos")))))))</f>
        <v/>
      </c>
      <c r="D2450" s="100"/>
      <c r="E2450" s="78" t="str">
        <f>IF(C2450="","",IFERROR(VLOOKUP(C2450,parametros!$A$11:$E$15,5,0),""))</f>
        <v/>
      </c>
      <c r="F2450" s="79" t="str">
        <f t="shared" si="192"/>
        <v/>
      </c>
      <c r="G2450" s="101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8"/>
      <c r="U2450" s="218" t="str">
        <f t="shared" si="196"/>
        <v/>
      </c>
      <c r="V2450" s="216" t="s">
        <v>47</v>
      </c>
      <c r="W2450" s="102" t="s">
        <v>167</v>
      </c>
      <c r="X2450" s="102" t="s">
        <v>168</v>
      </c>
      <c r="Y2450" s="103" t="s">
        <v>169</v>
      </c>
      <c r="Z2450" s="103" t="s">
        <v>170</v>
      </c>
      <c r="AA2450" s="103" t="s">
        <v>47</v>
      </c>
      <c r="AB2450" s="103" t="s">
        <v>171</v>
      </c>
      <c r="AC2450" s="104" t="s">
        <v>172</v>
      </c>
    </row>
    <row r="2451" spans="1:29" ht="25.5" customHeight="1" x14ac:dyDescent="0.35">
      <c r="A2451" s="188"/>
      <c r="B2451" s="190"/>
      <c r="C2451" s="99" t="str">
        <f>IF(B2451="","",IF(NOT(ISNUMBER(B2451)),"DATA_PC invalida",IF(AND(ISNUMBER(parametros!$C$2),ISNUMBER(parametros!$D$2),B2451&gt;=parametros!$C$2,B2451&lt;=parametros!$D$2),"C0",IF(AND(ISNUMBER(parametros!$C$3),ISNUMBER(parametros!$D$3),B2451&gt;=parametros!$C$3,B2451&lt;=parametros!$D$3),"C1",IF(AND(ISNUMBER(parametros!$C$4),ISNUMBER(parametros!$D$4),B2451&gt;=parametros!$C$4,B2451&lt;=parametros!$D$4),"C2",IF(AND(ISNUMBER(parametros!$C$5),ISNUMBER(parametros!$D$5),B2451&gt;=parametros!$C$5,B2451&lt;=parametros!$D$5),"C3",IF(AND(ISNUMBER(parametros!$C$6),ISNUMBER(parametros!$D$6),B2451&gt;=parametros!$C$6,B2451&lt;=parametros!$D$6),"C4","Fora dos ciclos")))))))</f>
        <v/>
      </c>
      <c r="D2451" s="100"/>
      <c r="E2451" s="78" t="str">
        <f>IF(C2451="","",IFERROR(VLOOKUP(C2451,parametros!$A$11:$E$15,5,0),""))</f>
        <v/>
      </c>
      <c r="F2451" s="79" t="str">
        <f t="shared" si="192"/>
        <v/>
      </c>
      <c r="G2451" s="101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8"/>
      <c r="U2451" s="218" t="str">
        <f t="shared" si="196"/>
        <v/>
      </c>
      <c r="V2451" s="216" t="s">
        <v>47</v>
      </c>
      <c r="W2451" s="102" t="s">
        <v>167</v>
      </c>
      <c r="X2451" s="102" t="s">
        <v>168</v>
      </c>
      <c r="Y2451" s="103" t="s">
        <v>169</v>
      </c>
      <c r="Z2451" s="103" t="s">
        <v>170</v>
      </c>
      <c r="AA2451" s="103" t="s">
        <v>47</v>
      </c>
      <c r="AB2451" s="103" t="s">
        <v>171</v>
      </c>
      <c r="AC2451" s="104" t="s">
        <v>172</v>
      </c>
    </row>
    <row r="2452" spans="1:29" ht="25.5" customHeight="1" x14ac:dyDescent="0.35">
      <c r="A2452" s="188"/>
      <c r="B2452" s="190"/>
      <c r="C2452" s="99" t="str">
        <f>IF(B2452="","",IF(NOT(ISNUMBER(B2452)),"DATA_PC invalida",IF(AND(ISNUMBER(parametros!$C$2),ISNUMBER(parametros!$D$2),B2452&gt;=parametros!$C$2,B2452&lt;=parametros!$D$2),"C0",IF(AND(ISNUMBER(parametros!$C$3),ISNUMBER(parametros!$D$3),B2452&gt;=parametros!$C$3,B2452&lt;=parametros!$D$3),"C1",IF(AND(ISNUMBER(parametros!$C$4),ISNUMBER(parametros!$D$4),B2452&gt;=parametros!$C$4,B2452&lt;=parametros!$D$4),"C2",IF(AND(ISNUMBER(parametros!$C$5),ISNUMBER(parametros!$D$5),B2452&gt;=parametros!$C$5,B2452&lt;=parametros!$D$5),"C3",IF(AND(ISNUMBER(parametros!$C$6),ISNUMBER(parametros!$D$6),B2452&gt;=parametros!$C$6,B2452&lt;=parametros!$D$6),"C4","Fora dos ciclos")))))))</f>
        <v/>
      </c>
      <c r="D2452" s="100"/>
      <c r="E2452" s="78" t="str">
        <f>IF(C2452="","",IFERROR(VLOOKUP(C2452,parametros!$A$11:$E$15,5,0),""))</f>
        <v/>
      </c>
      <c r="F2452" s="79" t="str">
        <f t="shared" si="192"/>
        <v/>
      </c>
      <c r="G2452" s="101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8"/>
      <c r="U2452" s="218" t="str">
        <f t="shared" si="196"/>
        <v/>
      </c>
      <c r="V2452" s="216" t="s">
        <v>47</v>
      </c>
      <c r="W2452" s="102" t="s">
        <v>167</v>
      </c>
      <c r="X2452" s="102" t="s">
        <v>168</v>
      </c>
      <c r="Y2452" s="103" t="s">
        <v>169</v>
      </c>
      <c r="Z2452" s="103" t="s">
        <v>170</v>
      </c>
      <c r="AA2452" s="103" t="s">
        <v>47</v>
      </c>
      <c r="AB2452" s="103" t="s">
        <v>171</v>
      </c>
      <c r="AC2452" s="104" t="s">
        <v>172</v>
      </c>
    </row>
    <row r="2453" spans="1:29" ht="25.5" customHeight="1" x14ac:dyDescent="0.35">
      <c r="A2453" s="188"/>
      <c r="B2453" s="190"/>
      <c r="C2453" s="99" t="str">
        <f>IF(B2453="","",IF(NOT(ISNUMBER(B2453)),"DATA_PC invalida",IF(AND(ISNUMBER(parametros!$C$2),ISNUMBER(parametros!$D$2),B2453&gt;=parametros!$C$2,B2453&lt;=parametros!$D$2),"C0",IF(AND(ISNUMBER(parametros!$C$3),ISNUMBER(parametros!$D$3),B2453&gt;=parametros!$C$3,B2453&lt;=parametros!$D$3),"C1",IF(AND(ISNUMBER(parametros!$C$4),ISNUMBER(parametros!$D$4),B2453&gt;=parametros!$C$4,B2453&lt;=parametros!$D$4),"C2",IF(AND(ISNUMBER(parametros!$C$5),ISNUMBER(parametros!$D$5),B2453&gt;=parametros!$C$5,B2453&lt;=parametros!$D$5),"C3",IF(AND(ISNUMBER(parametros!$C$6),ISNUMBER(parametros!$D$6),B2453&gt;=parametros!$C$6,B2453&lt;=parametros!$D$6),"C4","Fora dos ciclos")))))))</f>
        <v/>
      </c>
      <c r="D2453" s="100"/>
      <c r="E2453" s="78" t="str">
        <f>IF(C2453="","",IFERROR(VLOOKUP(C2453,parametros!$A$11:$E$15,5,0),""))</f>
        <v/>
      </c>
      <c r="F2453" s="79" t="str">
        <f t="shared" si="192"/>
        <v/>
      </c>
      <c r="G2453" s="101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8"/>
      <c r="U2453" s="218" t="str">
        <f t="shared" si="196"/>
        <v/>
      </c>
      <c r="V2453" s="216" t="s">
        <v>47</v>
      </c>
      <c r="W2453" s="102" t="s">
        <v>167</v>
      </c>
      <c r="X2453" s="102" t="s">
        <v>168</v>
      </c>
      <c r="Y2453" s="103" t="s">
        <v>169</v>
      </c>
      <c r="Z2453" s="103" t="s">
        <v>170</v>
      </c>
      <c r="AA2453" s="103" t="s">
        <v>47</v>
      </c>
      <c r="AB2453" s="103" t="s">
        <v>171</v>
      </c>
      <c r="AC2453" s="104" t="s">
        <v>172</v>
      </c>
    </row>
    <row r="2454" spans="1:29" ht="25.5" customHeight="1" x14ac:dyDescent="0.35">
      <c r="A2454" s="188"/>
      <c r="B2454" s="190"/>
      <c r="C2454" s="99" t="str">
        <f>IF(B2454="","",IF(NOT(ISNUMBER(B2454)),"DATA_PC invalida",IF(AND(ISNUMBER(parametros!$C$2),ISNUMBER(parametros!$D$2),B2454&gt;=parametros!$C$2,B2454&lt;=parametros!$D$2),"C0",IF(AND(ISNUMBER(parametros!$C$3),ISNUMBER(parametros!$D$3),B2454&gt;=parametros!$C$3,B2454&lt;=parametros!$D$3),"C1",IF(AND(ISNUMBER(parametros!$C$4),ISNUMBER(parametros!$D$4),B2454&gt;=parametros!$C$4,B2454&lt;=parametros!$D$4),"C2",IF(AND(ISNUMBER(parametros!$C$5),ISNUMBER(parametros!$D$5),B2454&gt;=parametros!$C$5,B2454&lt;=parametros!$D$5),"C3",IF(AND(ISNUMBER(parametros!$C$6),ISNUMBER(parametros!$D$6),B2454&gt;=parametros!$C$6,B2454&lt;=parametros!$D$6),"C4","Fora dos ciclos")))))))</f>
        <v/>
      </c>
      <c r="D2454" s="100"/>
      <c r="E2454" s="78" t="str">
        <f>IF(C2454="","",IFERROR(VLOOKUP(C2454,parametros!$A$11:$E$15,5,0),""))</f>
        <v/>
      </c>
      <c r="F2454" s="79" t="str">
        <f t="shared" si="192"/>
        <v/>
      </c>
      <c r="G2454" s="101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8"/>
      <c r="U2454" s="218" t="str">
        <f t="shared" si="196"/>
        <v/>
      </c>
      <c r="V2454" s="216" t="s">
        <v>47</v>
      </c>
      <c r="W2454" s="102" t="s">
        <v>167</v>
      </c>
      <c r="X2454" s="102" t="s">
        <v>168</v>
      </c>
      <c r="Y2454" s="103" t="s">
        <v>169</v>
      </c>
      <c r="Z2454" s="103" t="s">
        <v>170</v>
      </c>
      <c r="AA2454" s="103" t="s">
        <v>47</v>
      </c>
      <c r="AB2454" s="103" t="s">
        <v>171</v>
      </c>
      <c r="AC2454" s="104" t="s">
        <v>172</v>
      </c>
    </row>
    <row r="2455" spans="1:29" ht="25.5" customHeight="1" x14ac:dyDescent="0.35">
      <c r="A2455" s="188"/>
      <c r="B2455" s="190"/>
      <c r="C2455" s="99" t="str">
        <f>IF(B2455="","",IF(NOT(ISNUMBER(B2455)),"DATA_PC invalida",IF(AND(ISNUMBER(parametros!$C$2),ISNUMBER(parametros!$D$2),B2455&gt;=parametros!$C$2,B2455&lt;=parametros!$D$2),"C0",IF(AND(ISNUMBER(parametros!$C$3),ISNUMBER(parametros!$D$3),B2455&gt;=parametros!$C$3,B2455&lt;=parametros!$D$3),"C1",IF(AND(ISNUMBER(parametros!$C$4),ISNUMBER(parametros!$D$4),B2455&gt;=parametros!$C$4,B2455&lt;=parametros!$D$4),"C2",IF(AND(ISNUMBER(parametros!$C$5),ISNUMBER(parametros!$D$5),B2455&gt;=parametros!$C$5,B2455&lt;=parametros!$D$5),"C3",IF(AND(ISNUMBER(parametros!$C$6),ISNUMBER(parametros!$D$6),B2455&gt;=parametros!$C$6,B2455&lt;=parametros!$D$6),"C4","Fora dos ciclos")))))))</f>
        <v/>
      </c>
      <c r="D2455" s="100"/>
      <c r="E2455" s="78" t="str">
        <f>IF(C2455="","",IFERROR(VLOOKUP(C2455,parametros!$A$11:$E$15,5,0),""))</f>
        <v/>
      </c>
      <c r="F2455" s="79" t="str">
        <f t="shared" si="192"/>
        <v/>
      </c>
      <c r="G2455" s="101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8"/>
      <c r="U2455" s="218" t="str">
        <f t="shared" si="196"/>
        <v/>
      </c>
      <c r="V2455" s="216" t="s">
        <v>47</v>
      </c>
      <c r="W2455" s="102" t="s">
        <v>167</v>
      </c>
      <c r="X2455" s="102" t="s">
        <v>168</v>
      </c>
      <c r="Y2455" s="103" t="s">
        <v>169</v>
      </c>
      <c r="Z2455" s="103" t="s">
        <v>170</v>
      </c>
      <c r="AA2455" s="103" t="s">
        <v>47</v>
      </c>
      <c r="AB2455" s="103" t="s">
        <v>171</v>
      </c>
      <c r="AC2455" s="104" t="s">
        <v>172</v>
      </c>
    </row>
    <row r="2456" spans="1:29" ht="25.5" customHeight="1" x14ac:dyDescent="0.35">
      <c r="A2456" s="188"/>
      <c r="B2456" s="190"/>
      <c r="C2456" s="99" t="str">
        <f>IF(B2456="","",IF(NOT(ISNUMBER(B2456)),"DATA_PC invalida",IF(AND(ISNUMBER(parametros!$C$2),ISNUMBER(parametros!$D$2),B2456&gt;=parametros!$C$2,B2456&lt;=parametros!$D$2),"C0",IF(AND(ISNUMBER(parametros!$C$3),ISNUMBER(parametros!$D$3),B2456&gt;=parametros!$C$3,B2456&lt;=parametros!$D$3),"C1",IF(AND(ISNUMBER(parametros!$C$4),ISNUMBER(parametros!$D$4),B2456&gt;=parametros!$C$4,B2456&lt;=parametros!$D$4),"C2",IF(AND(ISNUMBER(parametros!$C$5),ISNUMBER(parametros!$D$5),B2456&gt;=parametros!$C$5,B2456&lt;=parametros!$D$5),"C3",IF(AND(ISNUMBER(parametros!$C$6),ISNUMBER(parametros!$D$6),B2456&gt;=parametros!$C$6,B2456&lt;=parametros!$D$6),"C4","Fora dos ciclos")))))))</f>
        <v/>
      </c>
      <c r="D2456" s="100"/>
      <c r="E2456" s="78" t="str">
        <f>IF(C2456="","",IFERROR(VLOOKUP(C2456,parametros!$A$11:$E$15,5,0),""))</f>
        <v/>
      </c>
      <c r="F2456" s="79" t="str">
        <f t="shared" si="192"/>
        <v/>
      </c>
      <c r="G2456" s="101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8"/>
      <c r="U2456" s="218" t="str">
        <f t="shared" si="196"/>
        <v/>
      </c>
      <c r="V2456" s="216" t="s">
        <v>47</v>
      </c>
      <c r="W2456" s="102" t="s">
        <v>167</v>
      </c>
      <c r="X2456" s="102" t="s">
        <v>168</v>
      </c>
      <c r="Y2456" s="103" t="s">
        <v>169</v>
      </c>
      <c r="Z2456" s="103" t="s">
        <v>170</v>
      </c>
      <c r="AA2456" s="103" t="s">
        <v>47</v>
      </c>
      <c r="AB2456" s="103" t="s">
        <v>171</v>
      </c>
      <c r="AC2456" s="104" t="s">
        <v>172</v>
      </c>
    </row>
    <row r="2457" spans="1:29" ht="25.5" customHeight="1" x14ac:dyDescent="0.35">
      <c r="A2457" s="188"/>
      <c r="B2457" s="190"/>
      <c r="C2457" s="99" t="str">
        <f>IF(B2457="","",IF(NOT(ISNUMBER(B2457)),"DATA_PC invalida",IF(AND(ISNUMBER(parametros!$C$2),ISNUMBER(parametros!$D$2),B2457&gt;=parametros!$C$2,B2457&lt;=parametros!$D$2),"C0",IF(AND(ISNUMBER(parametros!$C$3),ISNUMBER(parametros!$D$3),B2457&gt;=parametros!$C$3,B2457&lt;=parametros!$D$3),"C1",IF(AND(ISNUMBER(parametros!$C$4),ISNUMBER(parametros!$D$4),B2457&gt;=parametros!$C$4,B2457&lt;=parametros!$D$4),"C2",IF(AND(ISNUMBER(parametros!$C$5),ISNUMBER(parametros!$D$5),B2457&gt;=parametros!$C$5,B2457&lt;=parametros!$D$5),"C3",IF(AND(ISNUMBER(parametros!$C$6),ISNUMBER(parametros!$D$6),B2457&gt;=parametros!$C$6,B2457&lt;=parametros!$D$6),"C4","Fora dos ciclos")))))))</f>
        <v/>
      </c>
      <c r="D2457" s="100"/>
      <c r="E2457" s="78" t="str">
        <f>IF(C2457="","",IFERROR(VLOOKUP(C2457,parametros!$A$11:$E$15,5,0),""))</f>
        <v/>
      </c>
      <c r="F2457" s="79" t="str">
        <f t="shared" si="192"/>
        <v/>
      </c>
      <c r="G2457" s="101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8"/>
      <c r="U2457" s="218" t="str">
        <f t="shared" si="196"/>
        <v/>
      </c>
      <c r="V2457" s="216" t="s">
        <v>47</v>
      </c>
      <c r="W2457" s="102" t="s">
        <v>167</v>
      </c>
      <c r="X2457" s="102" t="s">
        <v>168</v>
      </c>
      <c r="Y2457" s="103" t="s">
        <v>169</v>
      </c>
      <c r="Z2457" s="103" t="s">
        <v>170</v>
      </c>
      <c r="AA2457" s="103" t="s">
        <v>47</v>
      </c>
      <c r="AB2457" s="103" t="s">
        <v>171</v>
      </c>
      <c r="AC2457" s="104" t="s">
        <v>172</v>
      </c>
    </row>
    <row r="2458" spans="1:29" ht="25.5" customHeight="1" x14ac:dyDescent="0.35">
      <c r="A2458" s="188"/>
      <c r="B2458" s="190"/>
      <c r="C2458" s="99" t="str">
        <f>IF(B2458="","",IF(NOT(ISNUMBER(B2458)),"DATA_PC invalida",IF(AND(ISNUMBER(parametros!$C$2),ISNUMBER(parametros!$D$2),B2458&gt;=parametros!$C$2,B2458&lt;=parametros!$D$2),"C0",IF(AND(ISNUMBER(parametros!$C$3),ISNUMBER(parametros!$D$3),B2458&gt;=parametros!$C$3,B2458&lt;=parametros!$D$3),"C1",IF(AND(ISNUMBER(parametros!$C$4),ISNUMBER(parametros!$D$4),B2458&gt;=parametros!$C$4,B2458&lt;=parametros!$D$4),"C2",IF(AND(ISNUMBER(parametros!$C$5),ISNUMBER(parametros!$D$5),B2458&gt;=parametros!$C$5,B2458&lt;=parametros!$D$5),"C3",IF(AND(ISNUMBER(parametros!$C$6),ISNUMBER(parametros!$D$6),B2458&gt;=parametros!$C$6,B2458&lt;=parametros!$D$6),"C4","Fora dos ciclos")))))))</f>
        <v/>
      </c>
      <c r="D2458" s="100"/>
      <c r="E2458" s="78" t="str">
        <f>IF(C2458="","",IFERROR(VLOOKUP(C2458,parametros!$A$11:$E$15,5,0),""))</f>
        <v/>
      </c>
      <c r="F2458" s="79" t="str">
        <f t="shared" si="192"/>
        <v/>
      </c>
      <c r="G2458" s="101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8"/>
      <c r="U2458" s="218" t="str">
        <f t="shared" si="196"/>
        <v/>
      </c>
      <c r="V2458" s="216" t="s">
        <v>47</v>
      </c>
      <c r="W2458" s="102" t="s">
        <v>167</v>
      </c>
      <c r="X2458" s="102" t="s">
        <v>168</v>
      </c>
      <c r="Y2458" s="103" t="s">
        <v>169</v>
      </c>
      <c r="Z2458" s="103" t="s">
        <v>170</v>
      </c>
      <c r="AA2458" s="103" t="s">
        <v>47</v>
      </c>
      <c r="AB2458" s="103" t="s">
        <v>171</v>
      </c>
      <c r="AC2458" s="104" t="s">
        <v>172</v>
      </c>
    </row>
    <row r="2459" spans="1:29" ht="25.5" customHeight="1" x14ac:dyDescent="0.35">
      <c r="A2459" s="188"/>
      <c r="B2459" s="190"/>
      <c r="C2459" s="99" t="str">
        <f>IF(B2459="","",IF(NOT(ISNUMBER(B2459)),"DATA_PC invalida",IF(AND(ISNUMBER(parametros!$C$2),ISNUMBER(parametros!$D$2),B2459&gt;=parametros!$C$2,B2459&lt;=parametros!$D$2),"C0",IF(AND(ISNUMBER(parametros!$C$3),ISNUMBER(parametros!$D$3),B2459&gt;=parametros!$C$3,B2459&lt;=parametros!$D$3),"C1",IF(AND(ISNUMBER(parametros!$C$4),ISNUMBER(parametros!$D$4),B2459&gt;=parametros!$C$4,B2459&lt;=parametros!$D$4),"C2",IF(AND(ISNUMBER(parametros!$C$5),ISNUMBER(parametros!$D$5),B2459&gt;=parametros!$C$5,B2459&lt;=parametros!$D$5),"C3",IF(AND(ISNUMBER(parametros!$C$6),ISNUMBER(parametros!$D$6),B2459&gt;=parametros!$C$6,B2459&lt;=parametros!$D$6),"C4","Fora dos ciclos")))))))</f>
        <v/>
      </c>
      <c r="D2459" s="100"/>
      <c r="E2459" s="78" t="str">
        <f>IF(C2459="","",IFERROR(VLOOKUP(C2459,parametros!$A$11:$E$15,5,0),""))</f>
        <v/>
      </c>
      <c r="F2459" s="79" t="str">
        <f t="shared" si="192"/>
        <v/>
      </c>
      <c r="G2459" s="101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8"/>
      <c r="U2459" s="218" t="str">
        <f t="shared" si="196"/>
        <v/>
      </c>
      <c r="V2459" s="216" t="s">
        <v>47</v>
      </c>
      <c r="W2459" s="102" t="s">
        <v>167</v>
      </c>
      <c r="X2459" s="102" t="s">
        <v>168</v>
      </c>
      <c r="Y2459" s="103" t="s">
        <v>169</v>
      </c>
      <c r="Z2459" s="103" t="s">
        <v>170</v>
      </c>
      <c r="AA2459" s="103" t="s">
        <v>47</v>
      </c>
      <c r="AB2459" s="103" t="s">
        <v>171</v>
      </c>
      <c r="AC2459" s="104" t="s">
        <v>172</v>
      </c>
    </row>
    <row r="2460" spans="1:29" ht="25.5" customHeight="1" x14ac:dyDescent="0.35">
      <c r="A2460" s="188"/>
      <c r="B2460" s="190"/>
      <c r="C2460" s="99" t="str">
        <f>IF(B2460="","",IF(NOT(ISNUMBER(B2460)),"DATA_PC invalida",IF(AND(ISNUMBER(parametros!$C$2),ISNUMBER(parametros!$D$2),B2460&gt;=parametros!$C$2,B2460&lt;=parametros!$D$2),"C0",IF(AND(ISNUMBER(parametros!$C$3),ISNUMBER(parametros!$D$3),B2460&gt;=parametros!$C$3,B2460&lt;=parametros!$D$3),"C1",IF(AND(ISNUMBER(parametros!$C$4),ISNUMBER(parametros!$D$4),B2460&gt;=parametros!$C$4,B2460&lt;=parametros!$D$4),"C2",IF(AND(ISNUMBER(parametros!$C$5),ISNUMBER(parametros!$D$5),B2460&gt;=parametros!$C$5,B2460&lt;=parametros!$D$5),"C3",IF(AND(ISNUMBER(parametros!$C$6),ISNUMBER(parametros!$D$6),B2460&gt;=parametros!$C$6,B2460&lt;=parametros!$D$6),"C4","Fora dos ciclos")))))))</f>
        <v/>
      </c>
      <c r="D2460" s="100"/>
      <c r="E2460" s="78" t="str">
        <f>IF(C2460="","",IFERROR(VLOOKUP(C2460,parametros!$A$11:$E$15,5,0),""))</f>
        <v/>
      </c>
      <c r="F2460" s="79" t="str">
        <f t="shared" si="192"/>
        <v/>
      </c>
      <c r="G2460" s="101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8"/>
      <c r="U2460" s="218" t="str">
        <f t="shared" si="196"/>
        <v/>
      </c>
      <c r="V2460" s="216" t="s">
        <v>47</v>
      </c>
      <c r="W2460" s="102" t="s">
        <v>167</v>
      </c>
      <c r="X2460" s="102" t="s">
        <v>168</v>
      </c>
      <c r="Y2460" s="103" t="s">
        <v>169</v>
      </c>
      <c r="Z2460" s="103" t="s">
        <v>170</v>
      </c>
      <c r="AA2460" s="103" t="s">
        <v>47</v>
      </c>
      <c r="AB2460" s="103" t="s">
        <v>171</v>
      </c>
      <c r="AC2460" s="104" t="s">
        <v>172</v>
      </c>
    </row>
    <row r="2461" spans="1:29" ht="25.5" customHeight="1" x14ac:dyDescent="0.35">
      <c r="A2461" s="188"/>
      <c r="B2461" s="190"/>
      <c r="C2461" s="99" t="str">
        <f>IF(B2461="","",IF(NOT(ISNUMBER(B2461)),"DATA_PC invalida",IF(AND(ISNUMBER(parametros!$C$2),ISNUMBER(parametros!$D$2),B2461&gt;=parametros!$C$2,B2461&lt;=parametros!$D$2),"C0",IF(AND(ISNUMBER(parametros!$C$3),ISNUMBER(parametros!$D$3),B2461&gt;=parametros!$C$3,B2461&lt;=parametros!$D$3),"C1",IF(AND(ISNUMBER(parametros!$C$4),ISNUMBER(parametros!$D$4),B2461&gt;=parametros!$C$4,B2461&lt;=parametros!$D$4),"C2",IF(AND(ISNUMBER(parametros!$C$5),ISNUMBER(parametros!$D$5),B2461&gt;=parametros!$C$5,B2461&lt;=parametros!$D$5),"C3",IF(AND(ISNUMBER(parametros!$C$6),ISNUMBER(parametros!$D$6),B2461&gt;=parametros!$C$6,B2461&lt;=parametros!$D$6),"C4","Fora dos ciclos")))))))</f>
        <v/>
      </c>
      <c r="D2461" s="100"/>
      <c r="E2461" s="78" t="str">
        <f>IF(C2461="","",IFERROR(VLOOKUP(C2461,parametros!$A$11:$E$15,5,0),""))</f>
        <v/>
      </c>
      <c r="F2461" s="79" t="str">
        <f t="shared" si="192"/>
        <v/>
      </c>
      <c r="G2461" s="101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8"/>
      <c r="U2461" s="218" t="str">
        <f t="shared" si="196"/>
        <v/>
      </c>
      <c r="V2461" s="216" t="s">
        <v>47</v>
      </c>
      <c r="W2461" s="102" t="s">
        <v>167</v>
      </c>
      <c r="X2461" s="102" t="s">
        <v>168</v>
      </c>
      <c r="Y2461" s="103" t="s">
        <v>169</v>
      </c>
      <c r="Z2461" s="103" t="s">
        <v>170</v>
      </c>
      <c r="AA2461" s="103" t="s">
        <v>47</v>
      </c>
      <c r="AB2461" s="103" t="s">
        <v>171</v>
      </c>
      <c r="AC2461" s="104" t="s">
        <v>172</v>
      </c>
    </row>
    <row r="2462" spans="1:29" ht="25.5" customHeight="1" x14ac:dyDescent="0.35">
      <c r="A2462" s="188"/>
      <c r="B2462" s="190"/>
      <c r="C2462" s="99" t="str">
        <f>IF(B2462="","",IF(NOT(ISNUMBER(B2462)),"DATA_PC invalida",IF(AND(ISNUMBER(parametros!$C$2),ISNUMBER(parametros!$D$2),B2462&gt;=parametros!$C$2,B2462&lt;=parametros!$D$2),"C0",IF(AND(ISNUMBER(parametros!$C$3),ISNUMBER(parametros!$D$3),B2462&gt;=parametros!$C$3,B2462&lt;=parametros!$D$3),"C1",IF(AND(ISNUMBER(parametros!$C$4),ISNUMBER(parametros!$D$4),B2462&gt;=parametros!$C$4,B2462&lt;=parametros!$D$4),"C2",IF(AND(ISNUMBER(parametros!$C$5),ISNUMBER(parametros!$D$5),B2462&gt;=parametros!$C$5,B2462&lt;=parametros!$D$5),"C3",IF(AND(ISNUMBER(parametros!$C$6),ISNUMBER(parametros!$D$6),B2462&gt;=parametros!$C$6,B2462&lt;=parametros!$D$6),"C4","Fora dos ciclos")))))))</f>
        <v/>
      </c>
      <c r="D2462" s="100"/>
      <c r="E2462" s="78" t="str">
        <f>IF(C2462="","",IFERROR(VLOOKUP(C2462,parametros!$A$11:$E$15,5,0),""))</f>
        <v/>
      </c>
      <c r="F2462" s="79" t="str">
        <f t="shared" si="192"/>
        <v/>
      </c>
      <c r="G2462" s="101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8"/>
      <c r="U2462" s="218" t="str">
        <f t="shared" si="196"/>
        <v/>
      </c>
      <c r="V2462" s="216" t="s">
        <v>47</v>
      </c>
      <c r="W2462" s="102" t="s">
        <v>167</v>
      </c>
      <c r="X2462" s="102" t="s">
        <v>168</v>
      </c>
      <c r="Y2462" s="103" t="s">
        <v>169</v>
      </c>
      <c r="Z2462" s="103" t="s">
        <v>170</v>
      </c>
      <c r="AA2462" s="103" t="s">
        <v>47</v>
      </c>
      <c r="AB2462" s="103" t="s">
        <v>171</v>
      </c>
      <c r="AC2462" s="104" t="s">
        <v>172</v>
      </c>
    </row>
    <row r="2463" spans="1:29" ht="25.5" customHeight="1" x14ac:dyDescent="0.35">
      <c r="A2463" s="188"/>
      <c r="B2463" s="190"/>
      <c r="C2463" s="99" t="str">
        <f>IF(B2463="","",IF(NOT(ISNUMBER(B2463)),"DATA_PC invalida",IF(AND(ISNUMBER(parametros!$C$2),ISNUMBER(parametros!$D$2),B2463&gt;=parametros!$C$2,B2463&lt;=parametros!$D$2),"C0",IF(AND(ISNUMBER(parametros!$C$3),ISNUMBER(parametros!$D$3),B2463&gt;=parametros!$C$3,B2463&lt;=parametros!$D$3),"C1",IF(AND(ISNUMBER(parametros!$C$4),ISNUMBER(parametros!$D$4),B2463&gt;=parametros!$C$4,B2463&lt;=parametros!$D$4),"C2",IF(AND(ISNUMBER(parametros!$C$5),ISNUMBER(parametros!$D$5),B2463&gt;=parametros!$C$5,B2463&lt;=parametros!$D$5),"C3",IF(AND(ISNUMBER(parametros!$C$6),ISNUMBER(parametros!$D$6),B2463&gt;=parametros!$C$6,B2463&lt;=parametros!$D$6),"C4","Fora dos ciclos")))))))</f>
        <v/>
      </c>
      <c r="D2463" s="100"/>
      <c r="E2463" s="78" t="str">
        <f>IF(C2463="","",IFERROR(VLOOKUP(C2463,parametros!$A$11:$E$15,5,0),""))</f>
        <v/>
      </c>
      <c r="F2463" s="79" t="str">
        <f t="shared" si="192"/>
        <v/>
      </c>
      <c r="G2463" s="101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8"/>
      <c r="U2463" s="218" t="str">
        <f t="shared" si="196"/>
        <v/>
      </c>
      <c r="V2463" s="216" t="s">
        <v>47</v>
      </c>
      <c r="W2463" s="102" t="s">
        <v>167</v>
      </c>
      <c r="X2463" s="102" t="s">
        <v>168</v>
      </c>
      <c r="Y2463" s="103" t="s">
        <v>169</v>
      </c>
      <c r="Z2463" s="103" t="s">
        <v>170</v>
      </c>
      <c r="AA2463" s="103" t="s">
        <v>47</v>
      </c>
      <c r="AB2463" s="103" t="s">
        <v>171</v>
      </c>
      <c r="AC2463" s="104" t="s">
        <v>172</v>
      </c>
    </row>
    <row r="2464" spans="1:29" ht="25.5" customHeight="1" x14ac:dyDescent="0.35">
      <c r="A2464" s="188"/>
      <c r="B2464" s="190"/>
      <c r="C2464" s="99" t="str">
        <f>IF(B2464="","",IF(NOT(ISNUMBER(B2464)),"DATA_PC invalida",IF(AND(ISNUMBER(parametros!$C$2),ISNUMBER(parametros!$D$2),B2464&gt;=parametros!$C$2,B2464&lt;=parametros!$D$2),"C0",IF(AND(ISNUMBER(parametros!$C$3),ISNUMBER(parametros!$D$3),B2464&gt;=parametros!$C$3,B2464&lt;=parametros!$D$3),"C1",IF(AND(ISNUMBER(parametros!$C$4),ISNUMBER(parametros!$D$4),B2464&gt;=parametros!$C$4,B2464&lt;=parametros!$D$4),"C2",IF(AND(ISNUMBER(parametros!$C$5),ISNUMBER(parametros!$D$5),B2464&gt;=parametros!$C$5,B2464&lt;=parametros!$D$5),"C3",IF(AND(ISNUMBER(parametros!$C$6),ISNUMBER(parametros!$D$6),B2464&gt;=parametros!$C$6,B2464&lt;=parametros!$D$6),"C4","Fora dos ciclos")))))))</f>
        <v/>
      </c>
      <c r="D2464" s="100"/>
      <c r="E2464" s="78" t="str">
        <f>IF(C2464="","",IFERROR(VLOOKUP(C2464,parametros!$A$11:$E$15,5,0),""))</f>
        <v/>
      </c>
      <c r="F2464" s="79" t="str">
        <f t="shared" si="192"/>
        <v/>
      </c>
      <c r="G2464" s="101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8"/>
      <c r="U2464" s="218" t="str">
        <f t="shared" si="196"/>
        <v/>
      </c>
      <c r="V2464" s="216" t="s">
        <v>47</v>
      </c>
      <c r="W2464" s="102" t="s">
        <v>167</v>
      </c>
      <c r="X2464" s="102" t="s">
        <v>168</v>
      </c>
      <c r="Y2464" s="103" t="s">
        <v>169</v>
      </c>
      <c r="Z2464" s="103" t="s">
        <v>170</v>
      </c>
      <c r="AA2464" s="103" t="s">
        <v>47</v>
      </c>
      <c r="AB2464" s="103" t="s">
        <v>171</v>
      </c>
      <c r="AC2464" s="104" t="s">
        <v>172</v>
      </c>
    </row>
    <row r="2465" spans="1:29" ht="25.5" customHeight="1" x14ac:dyDescent="0.35">
      <c r="A2465" s="188"/>
      <c r="B2465" s="190"/>
      <c r="C2465" s="99" t="str">
        <f>IF(B2465="","",IF(NOT(ISNUMBER(B2465)),"DATA_PC invalida",IF(AND(ISNUMBER(parametros!$C$2),ISNUMBER(parametros!$D$2),B2465&gt;=parametros!$C$2,B2465&lt;=parametros!$D$2),"C0",IF(AND(ISNUMBER(parametros!$C$3),ISNUMBER(parametros!$D$3),B2465&gt;=parametros!$C$3,B2465&lt;=parametros!$D$3),"C1",IF(AND(ISNUMBER(parametros!$C$4),ISNUMBER(parametros!$D$4),B2465&gt;=parametros!$C$4,B2465&lt;=parametros!$D$4),"C2",IF(AND(ISNUMBER(parametros!$C$5),ISNUMBER(parametros!$D$5),B2465&gt;=parametros!$C$5,B2465&lt;=parametros!$D$5),"C3",IF(AND(ISNUMBER(parametros!$C$6),ISNUMBER(parametros!$D$6),B2465&gt;=parametros!$C$6,B2465&lt;=parametros!$D$6),"C4","Fora dos ciclos")))))))</f>
        <v/>
      </c>
      <c r="D2465" s="100"/>
      <c r="E2465" s="78" t="str">
        <f>IF(C2465="","",IFERROR(VLOOKUP(C2465,parametros!$A$11:$E$15,5,0),""))</f>
        <v/>
      </c>
      <c r="F2465" s="79" t="str">
        <f t="shared" si="192"/>
        <v/>
      </c>
      <c r="G2465" s="101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8"/>
      <c r="U2465" s="218" t="str">
        <f t="shared" si="196"/>
        <v/>
      </c>
      <c r="V2465" s="216" t="s">
        <v>47</v>
      </c>
      <c r="W2465" s="102" t="s">
        <v>167</v>
      </c>
      <c r="X2465" s="102" t="s">
        <v>168</v>
      </c>
      <c r="Y2465" s="103" t="s">
        <v>169</v>
      </c>
      <c r="Z2465" s="103" t="s">
        <v>170</v>
      </c>
      <c r="AA2465" s="103" t="s">
        <v>47</v>
      </c>
      <c r="AB2465" s="103" t="s">
        <v>171</v>
      </c>
      <c r="AC2465" s="104" t="s">
        <v>172</v>
      </c>
    </row>
    <row r="2466" spans="1:29" ht="25.5" customHeight="1" x14ac:dyDescent="0.35">
      <c r="A2466" s="188"/>
      <c r="B2466" s="190"/>
      <c r="C2466" s="99" t="str">
        <f>IF(B2466="","",IF(NOT(ISNUMBER(B2466)),"DATA_PC invalida",IF(AND(ISNUMBER(parametros!$C$2),ISNUMBER(parametros!$D$2),B2466&gt;=parametros!$C$2,B2466&lt;=parametros!$D$2),"C0",IF(AND(ISNUMBER(parametros!$C$3),ISNUMBER(parametros!$D$3),B2466&gt;=parametros!$C$3,B2466&lt;=parametros!$D$3),"C1",IF(AND(ISNUMBER(parametros!$C$4),ISNUMBER(parametros!$D$4),B2466&gt;=parametros!$C$4,B2466&lt;=parametros!$D$4),"C2",IF(AND(ISNUMBER(parametros!$C$5),ISNUMBER(parametros!$D$5),B2466&gt;=parametros!$C$5,B2466&lt;=parametros!$D$5),"C3",IF(AND(ISNUMBER(parametros!$C$6),ISNUMBER(parametros!$D$6),B2466&gt;=parametros!$C$6,B2466&lt;=parametros!$D$6),"C4","Fora dos ciclos")))))))</f>
        <v/>
      </c>
      <c r="D2466" s="100"/>
      <c r="E2466" s="78" t="str">
        <f>IF(C2466="","",IFERROR(VLOOKUP(C2466,parametros!$A$11:$E$15,5,0),""))</f>
        <v/>
      </c>
      <c r="F2466" s="79" t="str">
        <f t="shared" si="192"/>
        <v/>
      </c>
      <c r="G2466" s="101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8"/>
      <c r="U2466" s="218" t="str">
        <f t="shared" si="196"/>
        <v/>
      </c>
      <c r="V2466" s="216" t="s">
        <v>47</v>
      </c>
      <c r="W2466" s="102" t="s">
        <v>167</v>
      </c>
      <c r="X2466" s="102" t="s">
        <v>168</v>
      </c>
      <c r="Y2466" s="103" t="s">
        <v>169</v>
      </c>
      <c r="Z2466" s="103" t="s">
        <v>170</v>
      </c>
      <c r="AA2466" s="103" t="s">
        <v>47</v>
      </c>
      <c r="AB2466" s="103" t="s">
        <v>171</v>
      </c>
      <c r="AC2466" s="104" t="s">
        <v>172</v>
      </c>
    </row>
    <row r="2467" spans="1:29" ht="25.5" customHeight="1" x14ac:dyDescent="0.35">
      <c r="A2467" s="188"/>
      <c r="B2467" s="190"/>
      <c r="C2467" s="99" t="str">
        <f>IF(B2467="","",IF(NOT(ISNUMBER(B2467)),"DATA_PC invalida",IF(AND(ISNUMBER(parametros!$C$2),ISNUMBER(parametros!$D$2),B2467&gt;=parametros!$C$2,B2467&lt;=parametros!$D$2),"C0",IF(AND(ISNUMBER(parametros!$C$3),ISNUMBER(parametros!$D$3),B2467&gt;=parametros!$C$3,B2467&lt;=parametros!$D$3),"C1",IF(AND(ISNUMBER(parametros!$C$4),ISNUMBER(parametros!$D$4),B2467&gt;=parametros!$C$4,B2467&lt;=parametros!$D$4),"C2",IF(AND(ISNUMBER(parametros!$C$5),ISNUMBER(parametros!$D$5),B2467&gt;=parametros!$C$5,B2467&lt;=parametros!$D$5),"C3",IF(AND(ISNUMBER(parametros!$C$6),ISNUMBER(parametros!$D$6),B2467&gt;=parametros!$C$6,B2467&lt;=parametros!$D$6),"C4","Fora dos ciclos")))))))</f>
        <v/>
      </c>
      <c r="D2467" s="100"/>
      <c r="E2467" s="78" t="str">
        <f>IF(C2467="","",IFERROR(VLOOKUP(C2467,parametros!$A$11:$E$15,5,0),""))</f>
        <v/>
      </c>
      <c r="F2467" s="79" t="str">
        <f t="shared" si="192"/>
        <v/>
      </c>
      <c r="G2467" s="101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8"/>
      <c r="U2467" s="218" t="str">
        <f t="shared" si="196"/>
        <v/>
      </c>
      <c r="V2467" s="216" t="s">
        <v>47</v>
      </c>
      <c r="W2467" s="102" t="s">
        <v>167</v>
      </c>
      <c r="X2467" s="102" t="s">
        <v>168</v>
      </c>
      <c r="Y2467" s="103" t="s">
        <v>169</v>
      </c>
      <c r="Z2467" s="103" t="s">
        <v>170</v>
      </c>
      <c r="AA2467" s="103" t="s">
        <v>47</v>
      </c>
      <c r="AB2467" s="103" t="s">
        <v>171</v>
      </c>
      <c r="AC2467" s="104" t="s">
        <v>172</v>
      </c>
    </row>
    <row r="2468" spans="1:29" ht="25.5" customHeight="1" x14ac:dyDescent="0.35">
      <c r="A2468" s="188"/>
      <c r="B2468" s="190"/>
      <c r="C2468" s="99" t="str">
        <f>IF(B2468="","",IF(NOT(ISNUMBER(B2468)),"DATA_PC invalida",IF(AND(ISNUMBER(parametros!$C$2),ISNUMBER(parametros!$D$2),B2468&gt;=parametros!$C$2,B2468&lt;=parametros!$D$2),"C0",IF(AND(ISNUMBER(parametros!$C$3),ISNUMBER(parametros!$D$3),B2468&gt;=parametros!$C$3,B2468&lt;=parametros!$D$3),"C1",IF(AND(ISNUMBER(parametros!$C$4),ISNUMBER(parametros!$D$4),B2468&gt;=parametros!$C$4,B2468&lt;=parametros!$D$4),"C2",IF(AND(ISNUMBER(parametros!$C$5),ISNUMBER(parametros!$D$5),B2468&gt;=parametros!$C$5,B2468&lt;=parametros!$D$5),"C3",IF(AND(ISNUMBER(parametros!$C$6),ISNUMBER(parametros!$D$6),B2468&gt;=parametros!$C$6,B2468&lt;=parametros!$D$6),"C4","Fora dos ciclos")))))))</f>
        <v/>
      </c>
      <c r="D2468" s="100"/>
      <c r="E2468" s="78" t="str">
        <f>IF(C2468="","",IFERROR(VLOOKUP(C2468,parametros!$A$11:$E$15,5,0),""))</f>
        <v/>
      </c>
      <c r="F2468" s="79" t="str">
        <f t="shared" si="192"/>
        <v/>
      </c>
      <c r="G2468" s="101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8"/>
      <c r="U2468" s="218" t="str">
        <f t="shared" si="196"/>
        <v/>
      </c>
      <c r="V2468" s="216" t="s">
        <v>47</v>
      </c>
      <c r="W2468" s="102" t="s">
        <v>167</v>
      </c>
      <c r="X2468" s="102" t="s">
        <v>168</v>
      </c>
      <c r="Y2468" s="103" t="s">
        <v>169</v>
      </c>
      <c r="Z2468" s="103" t="s">
        <v>170</v>
      </c>
      <c r="AA2468" s="103" t="s">
        <v>47</v>
      </c>
      <c r="AB2468" s="103" t="s">
        <v>171</v>
      </c>
      <c r="AC2468" s="104" t="s">
        <v>172</v>
      </c>
    </row>
    <row r="2469" spans="1:29" ht="25.5" customHeight="1" x14ac:dyDescent="0.35">
      <c r="A2469" s="188"/>
      <c r="B2469" s="190"/>
      <c r="C2469" s="99" t="str">
        <f>IF(B2469="","",IF(NOT(ISNUMBER(B2469)),"DATA_PC invalida",IF(AND(ISNUMBER(parametros!$C$2),ISNUMBER(parametros!$D$2),B2469&gt;=parametros!$C$2,B2469&lt;=parametros!$D$2),"C0",IF(AND(ISNUMBER(parametros!$C$3),ISNUMBER(parametros!$D$3),B2469&gt;=parametros!$C$3,B2469&lt;=parametros!$D$3),"C1",IF(AND(ISNUMBER(parametros!$C$4),ISNUMBER(parametros!$D$4),B2469&gt;=parametros!$C$4,B2469&lt;=parametros!$D$4),"C2",IF(AND(ISNUMBER(parametros!$C$5),ISNUMBER(parametros!$D$5),B2469&gt;=parametros!$C$5,B2469&lt;=parametros!$D$5),"C3",IF(AND(ISNUMBER(parametros!$C$6),ISNUMBER(parametros!$D$6),B2469&gt;=parametros!$C$6,B2469&lt;=parametros!$D$6),"C4","Fora dos ciclos")))))))</f>
        <v/>
      </c>
      <c r="D2469" s="100"/>
      <c r="E2469" s="78" t="str">
        <f>IF(C2469="","",IFERROR(VLOOKUP(C2469,parametros!$A$11:$E$15,5,0),""))</f>
        <v/>
      </c>
      <c r="F2469" s="79" t="str">
        <f t="shared" si="192"/>
        <v/>
      </c>
      <c r="G2469" s="101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8"/>
      <c r="U2469" s="218" t="str">
        <f t="shared" si="196"/>
        <v/>
      </c>
      <c r="V2469" s="216" t="s">
        <v>47</v>
      </c>
      <c r="W2469" s="102" t="s">
        <v>167</v>
      </c>
      <c r="X2469" s="102" t="s">
        <v>168</v>
      </c>
      <c r="Y2469" s="103" t="s">
        <v>169</v>
      </c>
      <c r="Z2469" s="103" t="s">
        <v>170</v>
      </c>
      <c r="AA2469" s="103" t="s">
        <v>47</v>
      </c>
      <c r="AB2469" s="103" t="s">
        <v>171</v>
      </c>
      <c r="AC2469" s="104" t="s">
        <v>172</v>
      </c>
    </row>
    <row r="2470" spans="1:29" ht="25.5" customHeight="1" x14ac:dyDescent="0.35">
      <c r="A2470" s="188"/>
      <c r="B2470" s="190"/>
      <c r="C2470" s="99" t="str">
        <f>IF(B2470="","",IF(NOT(ISNUMBER(B2470)),"DATA_PC invalida",IF(AND(ISNUMBER(parametros!$C$2),ISNUMBER(parametros!$D$2),B2470&gt;=parametros!$C$2,B2470&lt;=parametros!$D$2),"C0",IF(AND(ISNUMBER(parametros!$C$3),ISNUMBER(parametros!$D$3),B2470&gt;=parametros!$C$3,B2470&lt;=parametros!$D$3),"C1",IF(AND(ISNUMBER(parametros!$C$4),ISNUMBER(parametros!$D$4),B2470&gt;=parametros!$C$4,B2470&lt;=parametros!$D$4),"C2",IF(AND(ISNUMBER(parametros!$C$5),ISNUMBER(parametros!$D$5),B2470&gt;=parametros!$C$5,B2470&lt;=parametros!$D$5),"C3",IF(AND(ISNUMBER(parametros!$C$6),ISNUMBER(parametros!$D$6),B2470&gt;=parametros!$C$6,B2470&lt;=parametros!$D$6),"C4","Fora dos ciclos")))))))</f>
        <v/>
      </c>
      <c r="D2470" s="100"/>
      <c r="E2470" s="78" t="str">
        <f>IF(C2470="","",IFERROR(VLOOKUP(C2470,parametros!$A$11:$E$15,5,0),""))</f>
        <v/>
      </c>
      <c r="F2470" s="79" t="str">
        <f t="shared" si="192"/>
        <v/>
      </c>
      <c r="G2470" s="101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8"/>
      <c r="U2470" s="218" t="str">
        <f t="shared" si="196"/>
        <v/>
      </c>
      <c r="V2470" s="216" t="s">
        <v>47</v>
      </c>
      <c r="W2470" s="102" t="s">
        <v>167</v>
      </c>
      <c r="X2470" s="102" t="s">
        <v>168</v>
      </c>
      <c r="Y2470" s="103" t="s">
        <v>169</v>
      </c>
      <c r="Z2470" s="103" t="s">
        <v>170</v>
      </c>
      <c r="AA2470" s="103" t="s">
        <v>47</v>
      </c>
      <c r="AB2470" s="103" t="s">
        <v>171</v>
      </c>
      <c r="AC2470" s="104" t="s">
        <v>172</v>
      </c>
    </row>
    <row r="2471" spans="1:29" ht="25.5" customHeight="1" x14ac:dyDescent="0.35">
      <c r="A2471" s="188"/>
      <c r="B2471" s="190"/>
      <c r="C2471" s="99" t="str">
        <f>IF(B2471="","",IF(NOT(ISNUMBER(B2471)),"DATA_PC invalida",IF(AND(ISNUMBER(parametros!$C$2),ISNUMBER(parametros!$D$2),B2471&gt;=parametros!$C$2,B2471&lt;=parametros!$D$2),"C0",IF(AND(ISNUMBER(parametros!$C$3),ISNUMBER(parametros!$D$3),B2471&gt;=parametros!$C$3,B2471&lt;=parametros!$D$3),"C1",IF(AND(ISNUMBER(parametros!$C$4),ISNUMBER(parametros!$D$4),B2471&gt;=parametros!$C$4,B2471&lt;=parametros!$D$4),"C2",IF(AND(ISNUMBER(parametros!$C$5),ISNUMBER(parametros!$D$5),B2471&gt;=parametros!$C$5,B2471&lt;=parametros!$D$5),"C3",IF(AND(ISNUMBER(parametros!$C$6),ISNUMBER(parametros!$D$6),B2471&gt;=parametros!$C$6,B2471&lt;=parametros!$D$6),"C4","Fora dos ciclos")))))))</f>
        <v/>
      </c>
      <c r="D2471" s="100"/>
      <c r="E2471" s="78" t="str">
        <f>IF(C2471="","",IFERROR(VLOOKUP(C2471,parametros!$A$11:$E$15,5,0),""))</f>
        <v/>
      </c>
      <c r="F2471" s="79" t="str">
        <f t="shared" si="192"/>
        <v/>
      </c>
      <c r="G2471" s="101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8"/>
      <c r="U2471" s="218" t="str">
        <f t="shared" si="196"/>
        <v/>
      </c>
      <c r="V2471" s="216" t="s">
        <v>47</v>
      </c>
      <c r="W2471" s="102" t="s">
        <v>167</v>
      </c>
      <c r="X2471" s="102" t="s">
        <v>168</v>
      </c>
      <c r="Y2471" s="103" t="s">
        <v>169</v>
      </c>
      <c r="Z2471" s="103" t="s">
        <v>170</v>
      </c>
      <c r="AA2471" s="103" t="s">
        <v>47</v>
      </c>
      <c r="AB2471" s="103" t="s">
        <v>171</v>
      </c>
      <c r="AC2471" s="104" t="s">
        <v>172</v>
      </c>
    </row>
    <row r="2472" spans="1:29" ht="25.5" customHeight="1" x14ac:dyDescent="0.35">
      <c r="A2472" s="188"/>
      <c r="B2472" s="190"/>
      <c r="C2472" s="99" t="str">
        <f>IF(B2472="","",IF(NOT(ISNUMBER(B2472)),"DATA_PC invalida",IF(AND(ISNUMBER(parametros!$C$2),ISNUMBER(parametros!$D$2),B2472&gt;=parametros!$C$2,B2472&lt;=parametros!$D$2),"C0",IF(AND(ISNUMBER(parametros!$C$3),ISNUMBER(parametros!$D$3),B2472&gt;=parametros!$C$3,B2472&lt;=parametros!$D$3),"C1",IF(AND(ISNUMBER(parametros!$C$4),ISNUMBER(parametros!$D$4),B2472&gt;=parametros!$C$4,B2472&lt;=parametros!$D$4),"C2",IF(AND(ISNUMBER(parametros!$C$5),ISNUMBER(parametros!$D$5),B2472&gt;=parametros!$C$5,B2472&lt;=parametros!$D$5),"C3",IF(AND(ISNUMBER(parametros!$C$6),ISNUMBER(parametros!$D$6),B2472&gt;=parametros!$C$6,B2472&lt;=parametros!$D$6),"C4","Fora dos ciclos")))))))</f>
        <v/>
      </c>
      <c r="D2472" s="100"/>
      <c r="E2472" s="78" t="str">
        <f>IF(C2472="","",IFERROR(VLOOKUP(C2472,parametros!$A$11:$E$15,5,0),""))</f>
        <v/>
      </c>
      <c r="F2472" s="79" t="str">
        <f t="shared" si="192"/>
        <v/>
      </c>
      <c r="G2472" s="101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8"/>
      <c r="U2472" s="218" t="str">
        <f t="shared" si="196"/>
        <v/>
      </c>
      <c r="V2472" s="216" t="s">
        <v>47</v>
      </c>
      <c r="W2472" s="102" t="s">
        <v>167</v>
      </c>
      <c r="X2472" s="102" t="s">
        <v>168</v>
      </c>
      <c r="Y2472" s="103" t="s">
        <v>169</v>
      </c>
      <c r="Z2472" s="103" t="s">
        <v>170</v>
      </c>
      <c r="AA2472" s="103" t="s">
        <v>47</v>
      </c>
      <c r="AB2472" s="103" t="s">
        <v>171</v>
      </c>
      <c r="AC2472" s="104" t="s">
        <v>172</v>
      </c>
    </row>
    <row r="2473" spans="1:29" ht="25.5" customHeight="1" x14ac:dyDescent="0.35">
      <c r="A2473" s="188"/>
      <c r="B2473" s="190"/>
      <c r="C2473" s="99" t="str">
        <f>IF(B2473="","",IF(NOT(ISNUMBER(B2473)),"DATA_PC invalida",IF(AND(ISNUMBER(parametros!$C$2),ISNUMBER(parametros!$D$2),B2473&gt;=parametros!$C$2,B2473&lt;=parametros!$D$2),"C0",IF(AND(ISNUMBER(parametros!$C$3),ISNUMBER(parametros!$D$3),B2473&gt;=parametros!$C$3,B2473&lt;=parametros!$D$3),"C1",IF(AND(ISNUMBER(parametros!$C$4),ISNUMBER(parametros!$D$4),B2473&gt;=parametros!$C$4,B2473&lt;=parametros!$D$4),"C2",IF(AND(ISNUMBER(parametros!$C$5),ISNUMBER(parametros!$D$5),B2473&gt;=parametros!$C$5,B2473&lt;=parametros!$D$5),"C3",IF(AND(ISNUMBER(parametros!$C$6),ISNUMBER(parametros!$D$6),B2473&gt;=parametros!$C$6,B2473&lt;=parametros!$D$6),"C4","Fora dos ciclos")))))))</f>
        <v/>
      </c>
      <c r="D2473" s="100"/>
      <c r="E2473" s="78" t="str">
        <f>IF(C2473="","",IFERROR(VLOOKUP(C2473,parametros!$A$11:$E$15,5,0),""))</f>
        <v/>
      </c>
      <c r="F2473" s="79" t="str">
        <f t="shared" si="192"/>
        <v/>
      </c>
      <c r="G2473" s="101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8"/>
      <c r="U2473" s="218" t="str">
        <f t="shared" si="196"/>
        <v/>
      </c>
      <c r="V2473" s="216" t="s">
        <v>47</v>
      </c>
      <c r="W2473" s="102" t="s">
        <v>167</v>
      </c>
      <c r="X2473" s="102" t="s">
        <v>168</v>
      </c>
      <c r="Y2473" s="103" t="s">
        <v>169</v>
      </c>
      <c r="Z2473" s="103" t="s">
        <v>170</v>
      </c>
      <c r="AA2473" s="103" t="s">
        <v>47</v>
      </c>
      <c r="AB2473" s="103" t="s">
        <v>171</v>
      </c>
      <c r="AC2473" s="104" t="s">
        <v>172</v>
      </c>
    </row>
    <row r="2474" spans="1:29" ht="25.5" customHeight="1" x14ac:dyDescent="0.35">
      <c r="A2474" s="188"/>
      <c r="B2474" s="190"/>
      <c r="C2474" s="99" t="str">
        <f>IF(B2474="","",IF(NOT(ISNUMBER(B2474)),"DATA_PC invalida",IF(AND(ISNUMBER(parametros!$C$2),ISNUMBER(parametros!$D$2),B2474&gt;=parametros!$C$2,B2474&lt;=parametros!$D$2),"C0",IF(AND(ISNUMBER(parametros!$C$3),ISNUMBER(parametros!$D$3),B2474&gt;=parametros!$C$3,B2474&lt;=parametros!$D$3),"C1",IF(AND(ISNUMBER(parametros!$C$4),ISNUMBER(parametros!$D$4),B2474&gt;=parametros!$C$4,B2474&lt;=parametros!$D$4),"C2",IF(AND(ISNUMBER(parametros!$C$5),ISNUMBER(parametros!$D$5),B2474&gt;=parametros!$C$5,B2474&lt;=parametros!$D$5),"C3",IF(AND(ISNUMBER(parametros!$C$6),ISNUMBER(parametros!$D$6),B2474&gt;=parametros!$C$6,B2474&lt;=parametros!$D$6),"C4","Fora dos ciclos")))))))</f>
        <v/>
      </c>
      <c r="D2474" s="100"/>
      <c r="E2474" s="78" t="str">
        <f>IF(C2474="","",IFERROR(VLOOKUP(C2474,parametros!$A$11:$E$15,5,0),""))</f>
        <v/>
      </c>
      <c r="F2474" s="79" t="str">
        <f t="shared" si="192"/>
        <v/>
      </c>
      <c r="G2474" s="101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8"/>
      <c r="U2474" s="218" t="str">
        <f t="shared" si="196"/>
        <v/>
      </c>
      <c r="V2474" s="216" t="s">
        <v>47</v>
      </c>
      <c r="W2474" s="102" t="s">
        <v>167</v>
      </c>
      <c r="X2474" s="102" t="s">
        <v>168</v>
      </c>
      <c r="Y2474" s="103" t="s">
        <v>169</v>
      </c>
      <c r="Z2474" s="103" t="s">
        <v>170</v>
      </c>
      <c r="AA2474" s="103" t="s">
        <v>47</v>
      </c>
      <c r="AB2474" s="103" t="s">
        <v>171</v>
      </c>
      <c r="AC2474" s="104" t="s">
        <v>172</v>
      </c>
    </row>
    <row r="2475" spans="1:29" ht="25.5" customHeight="1" x14ac:dyDescent="0.35">
      <c r="A2475" s="188"/>
      <c r="B2475" s="190"/>
      <c r="C2475" s="99" t="str">
        <f>IF(B2475="","",IF(NOT(ISNUMBER(B2475)),"DATA_PC invalida",IF(AND(ISNUMBER(parametros!$C$2),ISNUMBER(parametros!$D$2),B2475&gt;=parametros!$C$2,B2475&lt;=parametros!$D$2),"C0",IF(AND(ISNUMBER(parametros!$C$3),ISNUMBER(parametros!$D$3),B2475&gt;=parametros!$C$3,B2475&lt;=parametros!$D$3),"C1",IF(AND(ISNUMBER(parametros!$C$4),ISNUMBER(parametros!$D$4),B2475&gt;=parametros!$C$4,B2475&lt;=parametros!$D$4),"C2",IF(AND(ISNUMBER(parametros!$C$5),ISNUMBER(parametros!$D$5),B2475&gt;=parametros!$C$5,B2475&lt;=parametros!$D$5),"C3",IF(AND(ISNUMBER(parametros!$C$6),ISNUMBER(parametros!$D$6),B2475&gt;=parametros!$C$6,B2475&lt;=parametros!$D$6),"C4","Fora dos ciclos")))))))</f>
        <v/>
      </c>
      <c r="D2475" s="100"/>
      <c r="E2475" s="78" t="str">
        <f>IF(C2475="","",IFERROR(VLOOKUP(C2475,parametros!$A$11:$E$15,5,0),""))</f>
        <v/>
      </c>
      <c r="F2475" s="79" t="str">
        <f t="shared" si="192"/>
        <v/>
      </c>
      <c r="G2475" s="101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8"/>
      <c r="U2475" s="218" t="str">
        <f t="shared" si="196"/>
        <v/>
      </c>
      <c r="V2475" s="216" t="s">
        <v>47</v>
      </c>
      <c r="W2475" s="102" t="s">
        <v>167</v>
      </c>
      <c r="X2475" s="102" t="s">
        <v>168</v>
      </c>
      <c r="Y2475" s="103" t="s">
        <v>169</v>
      </c>
      <c r="Z2475" s="103" t="s">
        <v>170</v>
      </c>
      <c r="AA2475" s="103" t="s">
        <v>47</v>
      </c>
      <c r="AB2475" s="103" t="s">
        <v>171</v>
      </c>
      <c r="AC2475" s="104" t="s">
        <v>172</v>
      </c>
    </row>
    <row r="2476" spans="1:29" ht="25.5" customHeight="1" x14ac:dyDescent="0.35">
      <c r="A2476" s="188"/>
      <c r="B2476" s="190"/>
      <c r="C2476" s="99" t="str">
        <f>IF(B2476="","",IF(NOT(ISNUMBER(B2476)),"DATA_PC invalida",IF(AND(ISNUMBER(parametros!$C$2),ISNUMBER(parametros!$D$2),B2476&gt;=parametros!$C$2,B2476&lt;=parametros!$D$2),"C0",IF(AND(ISNUMBER(parametros!$C$3),ISNUMBER(parametros!$D$3),B2476&gt;=parametros!$C$3,B2476&lt;=parametros!$D$3),"C1",IF(AND(ISNUMBER(parametros!$C$4),ISNUMBER(parametros!$D$4),B2476&gt;=parametros!$C$4,B2476&lt;=parametros!$D$4),"C2",IF(AND(ISNUMBER(parametros!$C$5),ISNUMBER(parametros!$D$5),B2476&gt;=parametros!$C$5,B2476&lt;=parametros!$D$5),"C3",IF(AND(ISNUMBER(parametros!$C$6),ISNUMBER(parametros!$D$6),B2476&gt;=parametros!$C$6,B2476&lt;=parametros!$D$6),"C4","Fora dos ciclos")))))))</f>
        <v/>
      </c>
      <c r="D2476" s="100"/>
      <c r="E2476" s="78" t="str">
        <f>IF(C2476="","",IFERROR(VLOOKUP(C2476,parametros!$A$11:$E$15,5,0),""))</f>
        <v/>
      </c>
      <c r="F2476" s="79" t="str">
        <f t="shared" si="192"/>
        <v/>
      </c>
      <c r="G2476" s="101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8"/>
      <c r="U2476" s="218" t="str">
        <f t="shared" si="196"/>
        <v/>
      </c>
      <c r="V2476" s="216" t="s">
        <v>47</v>
      </c>
      <c r="W2476" s="102" t="s">
        <v>167</v>
      </c>
      <c r="X2476" s="102" t="s">
        <v>168</v>
      </c>
      <c r="Y2476" s="103" t="s">
        <v>169</v>
      </c>
      <c r="Z2476" s="103" t="s">
        <v>170</v>
      </c>
      <c r="AA2476" s="103" t="s">
        <v>47</v>
      </c>
      <c r="AB2476" s="103" t="s">
        <v>171</v>
      </c>
      <c r="AC2476" s="104" t="s">
        <v>172</v>
      </c>
    </row>
    <row r="2477" spans="1:29" ht="25.5" customHeight="1" x14ac:dyDescent="0.35">
      <c r="A2477" s="188"/>
      <c r="B2477" s="190"/>
      <c r="C2477" s="99" t="str">
        <f>IF(B2477="","",IF(NOT(ISNUMBER(B2477)),"DATA_PC invalida",IF(AND(ISNUMBER(parametros!$C$2),ISNUMBER(parametros!$D$2),B2477&gt;=parametros!$C$2,B2477&lt;=parametros!$D$2),"C0",IF(AND(ISNUMBER(parametros!$C$3),ISNUMBER(parametros!$D$3),B2477&gt;=parametros!$C$3,B2477&lt;=parametros!$D$3),"C1",IF(AND(ISNUMBER(parametros!$C$4),ISNUMBER(parametros!$D$4),B2477&gt;=parametros!$C$4,B2477&lt;=parametros!$D$4),"C2",IF(AND(ISNUMBER(parametros!$C$5),ISNUMBER(parametros!$D$5),B2477&gt;=parametros!$C$5,B2477&lt;=parametros!$D$5),"C3",IF(AND(ISNUMBER(parametros!$C$6),ISNUMBER(parametros!$D$6),B2477&gt;=parametros!$C$6,B2477&lt;=parametros!$D$6),"C4","Fora dos ciclos")))))))</f>
        <v/>
      </c>
      <c r="D2477" s="100"/>
      <c r="E2477" s="78" t="str">
        <f>IF(C2477="","",IFERROR(VLOOKUP(C2477,parametros!$A$11:$E$15,5,0),""))</f>
        <v/>
      </c>
      <c r="F2477" s="79" t="str">
        <f t="shared" si="192"/>
        <v/>
      </c>
      <c r="G2477" s="101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8"/>
      <c r="U2477" s="218" t="str">
        <f t="shared" si="196"/>
        <v/>
      </c>
      <c r="V2477" s="216" t="s">
        <v>47</v>
      </c>
      <c r="W2477" s="102" t="s">
        <v>167</v>
      </c>
      <c r="X2477" s="102" t="s">
        <v>168</v>
      </c>
      <c r="Y2477" s="103" t="s">
        <v>169</v>
      </c>
      <c r="Z2477" s="103" t="s">
        <v>170</v>
      </c>
      <c r="AA2477" s="103" t="s">
        <v>47</v>
      </c>
      <c r="AB2477" s="103" t="s">
        <v>171</v>
      </c>
      <c r="AC2477" s="104" t="s">
        <v>172</v>
      </c>
    </row>
    <row r="2478" spans="1:29" ht="25.5" customHeight="1" x14ac:dyDescent="0.35">
      <c r="A2478" s="188"/>
      <c r="B2478" s="190"/>
      <c r="C2478" s="99" t="str">
        <f>IF(B2478="","",IF(NOT(ISNUMBER(B2478)),"DATA_PC invalida",IF(AND(ISNUMBER(parametros!$C$2),ISNUMBER(parametros!$D$2),B2478&gt;=parametros!$C$2,B2478&lt;=parametros!$D$2),"C0",IF(AND(ISNUMBER(parametros!$C$3),ISNUMBER(parametros!$D$3),B2478&gt;=parametros!$C$3,B2478&lt;=parametros!$D$3),"C1",IF(AND(ISNUMBER(parametros!$C$4),ISNUMBER(parametros!$D$4),B2478&gt;=parametros!$C$4,B2478&lt;=parametros!$D$4),"C2",IF(AND(ISNUMBER(parametros!$C$5),ISNUMBER(parametros!$D$5),B2478&gt;=parametros!$C$5,B2478&lt;=parametros!$D$5),"C3",IF(AND(ISNUMBER(parametros!$C$6),ISNUMBER(parametros!$D$6),B2478&gt;=parametros!$C$6,B2478&lt;=parametros!$D$6),"C4","Fora dos ciclos")))))))</f>
        <v/>
      </c>
      <c r="D2478" s="100"/>
      <c r="E2478" s="78" t="str">
        <f>IF(C2478="","",IFERROR(VLOOKUP(C2478,parametros!$A$11:$E$15,5,0),""))</f>
        <v/>
      </c>
      <c r="F2478" s="79" t="str">
        <f t="shared" si="192"/>
        <v/>
      </c>
      <c r="G2478" s="101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8"/>
      <c r="U2478" s="218" t="str">
        <f t="shared" si="196"/>
        <v/>
      </c>
      <c r="V2478" s="216" t="s">
        <v>47</v>
      </c>
      <c r="W2478" s="102" t="s">
        <v>167</v>
      </c>
      <c r="X2478" s="102" t="s">
        <v>168</v>
      </c>
      <c r="Y2478" s="103" t="s">
        <v>169</v>
      </c>
      <c r="Z2478" s="103" t="s">
        <v>170</v>
      </c>
      <c r="AA2478" s="103" t="s">
        <v>47</v>
      </c>
      <c r="AB2478" s="103" t="s">
        <v>171</v>
      </c>
      <c r="AC2478" s="104" t="s">
        <v>172</v>
      </c>
    </row>
    <row r="2479" spans="1:29" ht="25.5" customHeight="1" x14ac:dyDescent="0.35">
      <c r="A2479" s="188"/>
      <c r="B2479" s="190"/>
      <c r="C2479" s="99" t="str">
        <f>IF(B2479="","",IF(NOT(ISNUMBER(B2479)),"DATA_PC invalida",IF(AND(ISNUMBER(parametros!$C$2),ISNUMBER(parametros!$D$2),B2479&gt;=parametros!$C$2,B2479&lt;=parametros!$D$2),"C0",IF(AND(ISNUMBER(parametros!$C$3),ISNUMBER(parametros!$D$3),B2479&gt;=parametros!$C$3,B2479&lt;=parametros!$D$3),"C1",IF(AND(ISNUMBER(parametros!$C$4),ISNUMBER(parametros!$D$4),B2479&gt;=parametros!$C$4,B2479&lt;=parametros!$D$4),"C2",IF(AND(ISNUMBER(parametros!$C$5),ISNUMBER(parametros!$D$5),B2479&gt;=parametros!$C$5,B2479&lt;=parametros!$D$5),"C3",IF(AND(ISNUMBER(parametros!$C$6),ISNUMBER(parametros!$D$6),B2479&gt;=parametros!$C$6,B2479&lt;=parametros!$D$6),"C4","Fora dos ciclos")))))))</f>
        <v/>
      </c>
      <c r="D2479" s="100"/>
      <c r="E2479" s="78" t="str">
        <f>IF(C2479="","",IFERROR(VLOOKUP(C2479,parametros!$A$11:$E$15,5,0),""))</f>
        <v/>
      </c>
      <c r="F2479" s="79" t="str">
        <f t="shared" si="192"/>
        <v/>
      </c>
      <c r="G2479" s="101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8"/>
      <c r="U2479" s="218" t="str">
        <f t="shared" si="196"/>
        <v/>
      </c>
      <c r="V2479" s="216" t="s">
        <v>47</v>
      </c>
      <c r="W2479" s="102" t="s">
        <v>167</v>
      </c>
      <c r="X2479" s="102" t="s">
        <v>168</v>
      </c>
      <c r="Y2479" s="103" t="s">
        <v>169</v>
      </c>
      <c r="Z2479" s="103" t="s">
        <v>170</v>
      </c>
      <c r="AA2479" s="103" t="s">
        <v>47</v>
      </c>
      <c r="AB2479" s="103" t="s">
        <v>171</v>
      </c>
      <c r="AC2479" s="104" t="s">
        <v>172</v>
      </c>
    </row>
    <row r="2480" spans="1:29" ht="25.5" customHeight="1" x14ac:dyDescent="0.35">
      <c r="A2480" s="188"/>
      <c r="B2480" s="190"/>
      <c r="C2480" s="99" t="str">
        <f>IF(B2480="","",IF(NOT(ISNUMBER(B2480)),"DATA_PC invalida",IF(AND(ISNUMBER(parametros!$C$2),ISNUMBER(parametros!$D$2),B2480&gt;=parametros!$C$2,B2480&lt;=parametros!$D$2),"C0",IF(AND(ISNUMBER(parametros!$C$3),ISNUMBER(parametros!$D$3),B2480&gt;=parametros!$C$3,B2480&lt;=parametros!$D$3),"C1",IF(AND(ISNUMBER(parametros!$C$4),ISNUMBER(parametros!$D$4),B2480&gt;=parametros!$C$4,B2480&lt;=parametros!$D$4),"C2",IF(AND(ISNUMBER(parametros!$C$5),ISNUMBER(parametros!$D$5),B2480&gt;=parametros!$C$5,B2480&lt;=parametros!$D$5),"C3",IF(AND(ISNUMBER(parametros!$C$6),ISNUMBER(parametros!$D$6),B2480&gt;=parametros!$C$6,B2480&lt;=parametros!$D$6),"C4","Fora dos ciclos")))))))</f>
        <v/>
      </c>
      <c r="D2480" s="100"/>
      <c r="E2480" s="78" t="str">
        <f>IF(C2480="","",IFERROR(VLOOKUP(C2480,parametros!$A$11:$E$15,5,0),""))</f>
        <v/>
      </c>
      <c r="F2480" s="79" t="str">
        <f t="shared" si="192"/>
        <v/>
      </c>
      <c r="G2480" s="101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8"/>
      <c r="U2480" s="218" t="str">
        <f t="shared" si="196"/>
        <v/>
      </c>
      <c r="V2480" s="216" t="s">
        <v>47</v>
      </c>
      <c r="W2480" s="102" t="s">
        <v>167</v>
      </c>
      <c r="X2480" s="102" t="s">
        <v>168</v>
      </c>
      <c r="Y2480" s="103" t="s">
        <v>169</v>
      </c>
      <c r="Z2480" s="103" t="s">
        <v>170</v>
      </c>
      <c r="AA2480" s="103" t="s">
        <v>47</v>
      </c>
      <c r="AB2480" s="103" t="s">
        <v>171</v>
      </c>
      <c r="AC2480" s="104" t="s">
        <v>172</v>
      </c>
    </row>
    <row r="2481" spans="1:29" ht="25.5" customHeight="1" x14ac:dyDescent="0.35">
      <c r="A2481" s="188"/>
      <c r="B2481" s="190"/>
      <c r="C2481" s="99" t="str">
        <f>IF(B2481="","",IF(NOT(ISNUMBER(B2481)),"DATA_PC invalida",IF(AND(ISNUMBER(parametros!$C$2),ISNUMBER(parametros!$D$2),B2481&gt;=parametros!$C$2,B2481&lt;=parametros!$D$2),"C0",IF(AND(ISNUMBER(parametros!$C$3),ISNUMBER(parametros!$D$3),B2481&gt;=parametros!$C$3,B2481&lt;=parametros!$D$3),"C1",IF(AND(ISNUMBER(parametros!$C$4),ISNUMBER(parametros!$D$4),B2481&gt;=parametros!$C$4,B2481&lt;=parametros!$D$4),"C2",IF(AND(ISNUMBER(parametros!$C$5),ISNUMBER(parametros!$D$5),B2481&gt;=parametros!$C$5,B2481&lt;=parametros!$D$5),"C3",IF(AND(ISNUMBER(parametros!$C$6),ISNUMBER(parametros!$D$6),B2481&gt;=parametros!$C$6,B2481&lt;=parametros!$D$6),"C4","Fora dos ciclos")))))))</f>
        <v/>
      </c>
      <c r="D2481" s="100"/>
      <c r="E2481" s="78" t="str">
        <f>IF(C2481="","",IFERROR(VLOOKUP(C2481,parametros!$A$11:$E$15,5,0),""))</f>
        <v/>
      </c>
      <c r="F2481" s="79" t="str">
        <f t="shared" si="192"/>
        <v/>
      </c>
      <c r="G2481" s="101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8"/>
      <c r="U2481" s="218" t="str">
        <f t="shared" si="196"/>
        <v/>
      </c>
      <c r="V2481" s="216" t="s">
        <v>47</v>
      </c>
      <c r="W2481" s="102" t="s">
        <v>167</v>
      </c>
      <c r="X2481" s="102" t="s">
        <v>168</v>
      </c>
      <c r="Y2481" s="103" t="s">
        <v>169</v>
      </c>
      <c r="Z2481" s="103" t="s">
        <v>170</v>
      </c>
      <c r="AA2481" s="103" t="s">
        <v>47</v>
      </c>
      <c r="AB2481" s="103" t="s">
        <v>171</v>
      </c>
      <c r="AC2481" s="104" t="s">
        <v>172</v>
      </c>
    </row>
    <row r="2482" spans="1:29" ht="25.5" customHeight="1" x14ac:dyDescent="0.35">
      <c r="A2482" s="188"/>
      <c r="B2482" s="190"/>
      <c r="C2482" s="99" t="str">
        <f>IF(B2482="","",IF(NOT(ISNUMBER(B2482)),"DATA_PC invalida",IF(AND(ISNUMBER(parametros!$C$2),ISNUMBER(parametros!$D$2),B2482&gt;=parametros!$C$2,B2482&lt;=parametros!$D$2),"C0",IF(AND(ISNUMBER(parametros!$C$3),ISNUMBER(parametros!$D$3),B2482&gt;=parametros!$C$3,B2482&lt;=parametros!$D$3),"C1",IF(AND(ISNUMBER(parametros!$C$4),ISNUMBER(parametros!$D$4),B2482&gt;=parametros!$C$4,B2482&lt;=parametros!$D$4),"C2",IF(AND(ISNUMBER(parametros!$C$5),ISNUMBER(parametros!$D$5),B2482&gt;=parametros!$C$5,B2482&lt;=parametros!$D$5),"C3",IF(AND(ISNUMBER(parametros!$C$6),ISNUMBER(parametros!$D$6),B2482&gt;=parametros!$C$6,B2482&lt;=parametros!$D$6),"C4","Fora dos ciclos")))))))</f>
        <v/>
      </c>
      <c r="D2482" s="100"/>
      <c r="E2482" s="78" t="str">
        <f>IF(C2482="","",IFERROR(VLOOKUP(C2482,parametros!$A$11:$E$15,5,0),""))</f>
        <v/>
      </c>
      <c r="F2482" s="79" t="str">
        <f t="shared" si="192"/>
        <v/>
      </c>
      <c r="G2482" s="101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8"/>
      <c r="U2482" s="218" t="str">
        <f t="shared" si="196"/>
        <v/>
      </c>
      <c r="V2482" s="216" t="s">
        <v>47</v>
      </c>
      <c r="W2482" s="102" t="s">
        <v>167</v>
      </c>
      <c r="X2482" s="102" t="s">
        <v>168</v>
      </c>
      <c r="Y2482" s="103" t="s">
        <v>169</v>
      </c>
      <c r="Z2482" s="103" t="s">
        <v>170</v>
      </c>
      <c r="AA2482" s="103" t="s">
        <v>47</v>
      </c>
      <c r="AB2482" s="103" t="s">
        <v>171</v>
      </c>
      <c r="AC2482" s="104" t="s">
        <v>172</v>
      </c>
    </row>
    <row r="2483" spans="1:29" ht="25.5" customHeight="1" x14ac:dyDescent="0.35">
      <c r="A2483" s="188"/>
      <c r="B2483" s="190"/>
      <c r="C2483" s="99" t="str">
        <f>IF(B2483="","",IF(NOT(ISNUMBER(B2483)),"DATA_PC invalida",IF(AND(ISNUMBER(parametros!$C$2),ISNUMBER(parametros!$D$2),B2483&gt;=parametros!$C$2,B2483&lt;=parametros!$D$2),"C0",IF(AND(ISNUMBER(parametros!$C$3),ISNUMBER(parametros!$D$3),B2483&gt;=parametros!$C$3,B2483&lt;=parametros!$D$3),"C1",IF(AND(ISNUMBER(parametros!$C$4),ISNUMBER(parametros!$D$4),B2483&gt;=parametros!$C$4,B2483&lt;=parametros!$D$4),"C2",IF(AND(ISNUMBER(parametros!$C$5),ISNUMBER(parametros!$D$5),B2483&gt;=parametros!$C$5,B2483&lt;=parametros!$D$5),"C3",IF(AND(ISNUMBER(parametros!$C$6),ISNUMBER(parametros!$D$6),B2483&gt;=parametros!$C$6,B2483&lt;=parametros!$D$6),"C4","Fora dos ciclos")))))))</f>
        <v/>
      </c>
      <c r="D2483" s="100"/>
      <c r="E2483" s="78" t="str">
        <f>IF(C2483="","",IFERROR(VLOOKUP(C2483,parametros!$A$11:$E$15,5,0),""))</f>
        <v/>
      </c>
      <c r="F2483" s="79" t="str">
        <f t="shared" si="192"/>
        <v/>
      </c>
      <c r="G2483" s="101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8"/>
      <c r="U2483" s="218" t="str">
        <f t="shared" si="196"/>
        <v/>
      </c>
      <c r="V2483" s="216" t="s">
        <v>47</v>
      </c>
      <c r="W2483" s="102" t="s">
        <v>167</v>
      </c>
      <c r="X2483" s="102" t="s">
        <v>168</v>
      </c>
      <c r="Y2483" s="103" t="s">
        <v>169</v>
      </c>
      <c r="Z2483" s="103" t="s">
        <v>170</v>
      </c>
      <c r="AA2483" s="103" t="s">
        <v>47</v>
      </c>
      <c r="AB2483" s="103" t="s">
        <v>171</v>
      </c>
      <c r="AC2483" s="104" t="s">
        <v>172</v>
      </c>
    </row>
    <row r="2484" spans="1:29" ht="25.5" customHeight="1" x14ac:dyDescent="0.35">
      <c r="A2484" s="188"/>
      <c r="B2484" s="190"/>
      <c r="C2484" s="99" t="str">
        <f>IF(B2484="","",IF(NOT(ISNUMBER(B2484)),"DATA_PC invalida",IF(AND(ISNUMBER(parametros!$C$2),ISNUMBER(parametros!$D$2),B2484&gt;=parametros!$C$2,B2484&lt;=parametros!$D$2),"C0",IF(AND(ISNUMBER(parametros!$C$3),ISNUMBER(parametros!$D$3),B2484&gt;=parametros!$C$3,B2484&lt;=parametros!$D$3),"C1",IF(AND(ISNUMBER(parametros!$C$4),ISNUMBER(parametros!$D$4),B2484&gt;=parametros!$C$4,B2484&lt;=parametros!$D$4),"C2",IF(AND(ISNUMBER(parametros!$C$5),ISNUMBER(parametros!$D$5),B2484&gt;=parametros!$C$5,B2484&lt;=parametros!$D$5),"C3",IF(AND(ISNUMBER(parametros!$C$6),ISNUMBER(parametros!$D$6),B2484&gt;=parametros!$C$6,B2484&lt;=parametros!$D$6),"C4","Fora dos ciclos")))))))</f>
        <v/>
      </c>
      <c r="D2484" s="100"/>
      <c r="E2484" s="78" t="str">
        <f>IF(C2484="","",IFERROR(VLOOKUP(C2484,parametros!$A$11:$E$15,5,0),""))</f>
        <v/>
      </c>
      <c r="F2484" s="79" t="str">
        <f t="shared" si="192"/>
        <v/>
      </c>
      <c r="G2484" s="101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8"/>
      <c r="U2484" s="218" t="str">
        <f t="shared" si="196"/>
        <v/>
      </c>
      <c r="V2484" s="216" t="s">
        <v>47</v>
      </c>
      <c r="W2484" s="102" t="s">
        <v>167</v>
      </c>
      <c r="X2484" s="102" t="s">
        <v>168</v>
      </c>
      <c r="Y2484" s="103" t="s">
        <v>169</v>
      </c>
      <c r="Z2484" s="103" t="s">
        <v>170</v>
      </c>
      <c r="AA2484" s="103" t="s">
        <v>47</v>
      </c>
      <c r="AB2484" s="103" t="s">
        <v>171</v>
      </c>
      <c r="AC2484" s="104" t="s">
        <v>172</v>
      </c>
    </row>
    <row r="2485" spans="1:29" ht="25.5" customHeight="1" x14ac:dyDescent="0.35">
      <c r="A2485" s="188"/>
      <c r="B2485" s="190"/>
      <c r="C2485" s="99" t="str">
        <f>IF(B2485="","",IF(NOT(ISNUMBER(B2485)),"DATA_PC invalida",IF(AND(ISNUMBER(parametros!$C$2),ISNUMBER(parametros!$D$2),B2485&gt;=parametros!$C$2,B2485&lt;=parametros!$D$2),"C0",IF(AND(ISNUMBER(parametros!$C$3),ISNUMBER(parametros!$D$3),B2485&gt;=parametros!$C$3,B2485&lt;=parametros!$D$3),"C1",IF(AND(ISNUMBER(parametros!$C$4),ISNUMBER(parametros!$D$4),B2485&gt;=parametros!$C$4,B2485&lt;=parametros!$D$4),"C2",IF(AND(ISNUMBER(parametros!$C$5),ISNUMBER(parametros!$D$5),B2485&gt;=parametros!$C$5,B2485&lt;=parametros!$D$5),"C3",IF(AND(ISNUMBER(parametros!$C$6),ISNUMBER(parametros!$D$6),B2485&gt;=parametros!$C$6,B2485&lt;=parametros!$D$6),"C4","Fora dos ciclos")))))))</f>
        <v/>
      </c>
      <c r="D2485" s="100"/>
      <c r="E2485" s="78" t="str">
        <f>IF(C2485="","",IFERROR(VLOOKUP(C2485,parametros!$A$11:$E$15,5,0),""))</f>
        <v/>
      </c>
      <c r="F2485" s="79" t="str">
        <f t="shared" si="192"/>
        <v/>
      </c>
      <c r="G2485" s="101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8"/>
      <c r="U2485" s="218" t="str">
        <f t="shared" si="196"/>
        <v/>
      </c>
      <c r="V2485" s="216" t="s">
        <v>47</v>
      </c>
      <c r="W2485" s="102" t="s">
        <v>167</v>
      </c>
      <c r="X2485" s="102" t="s">
        <v>168</v>
      </c>
      <c r="Y2485" s="103" t="s">
        <v>169</v>
      </c>
      <c r="Z2485" s="103" t="s">
        <v>170</v>
      </c>
      <c r="AA2485" s="103" t="s">
        <v>47</v>
      </c>
      <c r="AB2485" s="103" t="s">
        <v>171</v>
      </c>
      <c r="AC2485" s="104" t="s">
        <v>172</v>
      </c>
    </row>
    <row r="2486" spans="1:29" ht="25.5" customHeight="1" x14ac:dyDescent="0.35">
      <c r="A2486" s="188"/>
      <c r="B2486" s="190"/>
      <c r="C2486" s="99" t="str">
        <f>IF(B2486="","",IF(NOT(ISNUMBER(B2486)),"DATA_PC invalida",IF(AND(ISNUMBER(parametros!$C$2),ISNUMBER(parametros!$D$2),B2486&gt;=parametros!$C$2,B2486&lt;=parametros!$D$2),"C0",IF(AND(ISNUMBER(parametros!$C$3),ISNUMBER(parametros!$D$3),B2486&gt;=parametros!$C$3,B2486&lt;=parametros!$D$3),"C1",IF(AND(ISNUMBER(parametros!$C$4),ISNUMBER(parametros!$D$4),B2486&gt;=parametros!$C$4,B2486&lt;=parametros!$D$4),"C2",IF(AND(ISNUMBER(parametros!$C$5),ISNUMBER(parametros!$D$5),B2486&gt;=parametros!$C$5,B2486&lt;=parametros!$D$5),"C3",IF(AND(ISNUMBER(parametros!$C$6),ISNUMBER(parametros!$D$6),B2486&gt;=parametros!$C$6,B2486&lt;=parametros!$D$6),"C4","Fora dos ciclos")))))))</f>
        <v/>
      </c>
      <c r="D2486" s="100"/>
      <c r="E2486" s="78" t="str">
        <f>IF(C2486="","",IFERROR(VLOOKUP(C2486,parametros!$A$11:$E$15,5,0),""))</f>
        <v/>
      </c>
      <c r="F2486" s="79" t="str">
        <f t="shared" si="192"/>
        <v/>
      </c>
      <c r="G2486" s="101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8"/>
      <c r="U2486" s="218" t="str">
        <f t="shared" si="196"/>
        <v/>
      </c>
      <c r="V2486" s="216" t="s">
        <v>47</v>
      </c>
      <c r="W2486" s="102" t="s">
        <v>167</v>
      </c>
      <c r="X2486" s="102" t="s">
        <v>168</v>
      </c>
      <c r="Y2486" s="103" t="s">
        <v>169</v>
      </c>
      <c r="Z2486" s="103" t="s">
        <v>170</v>
      </c>
      <c r="AA2486" s="103" t="s">
        <v>47</v>
      </c>
      <c r="AB2486" s="103" t="s">
        <v>171</v>
      </c>
      <c r="AC2486" s="104" t="s">
        <v>172</v>
      </c>
    </row>
    <row r="2487" spans="1:29" ht="25.5" customHeight="1" x14ac:dyDescent="0.35">
      <c r="A2487" s="188"/>
      <c r="B2487" s="190"/>
      <c r="C2487" s="99" t="str">
        <f>IF(B2487="","",IF(NOT(ISNUMBER(B2487)),"DATA_PC invalida",IF(AND(ISNUMBER(parametros!$C$2),ISNUMBER(parametros!$D$2),B2487&gt;=parametros!$C$2,B2487&lt;=parametros!$D$2),"C0",IF(AND(ISNUMBER(parametros!$C$3),ISNUMBER(parametros!$D$3),B2487&gt;=parametros!$C$3,B2487&lt;=parametros!$D$3),"C1",IF(AND(ISNUMBER(parametros!$C$4),ISNUMBER(parametros!$D$4),B2487&gt;=parametros!$C$4,B2487&lt;=parametros!$D$4),"C2",IF(AND(ISNUMBER(parametros!$C$5),ISNUMBER(parametros!$D$5),B2487&gt;=parametros!$C$5,B2487&lt;=parametros!$D$5),"C3",IF(AND(ISNUMBER(parametros!$C$6),ISNUMBER(parametros!$D$6),B2487&gt;=parametros!$C$6,B2487&lt;=parametros!$D$6),"C4","Fora dos ciclos")))))))</f>
        <v/>
      </c>
      <c r="D2487" s="100"/>
      <c r="E2487" s="78" t="str">
        <f>IF(C2487="","",IFERROR(VLOOKUP(C2487,parametros!$A$11:$E$15,5,0),""))</f>
        <v/>
      </c>
      <c r="F2487" s="79" t="str">
        <f t="shared" si="192"/>
        <v/>
      </c>
      <c r="G2487" s="101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8"/>
      <c r="U2487" s="218" t="str">
        <f t="shared" si="196"/>
        <v/>
      </c>
      <c r="V2487" s="216" t="s">
        <v>47</v>
      </c>
      <c r="W2487" s="102" t="s">
        <v>167</v>
      </c>
      <c r="X2487" s="102" t="s">
        <v>168</v>
      </c>
      <c r="Y2487" s="103" t="s">
        <v>169</v>
      </c>
      <c r="Z2487" s="103" t="s">
        <v>170</v>
      </c>
      <c r="AA2487" s="103" t="s">
        <v>47</v>
      </c>
      <c r="AB2487" s="103" t="s">
        <v>171</v>
      </c>
      <c r="AC2487" s="104" t="s">
        <v>172</v>
      </c>
    </row>
    <row r="2488" spans="1:29" ht="25.5" customHeight="1" x14ac:dyDescent="0.35">
      <c r="A2488" s="188"/>
      <c r="B2488" s="190"/>
      <c r="C2488" s="99" t="str">
        <f>IF(B2488="","",IF(NOT(ISNUMBER(B2488)),"DATA_PC invalida",IF(AND(ISNUMBER(parametros!$C$2),ISNUMBER(parametros!$D$2),B2488&gt;=parametros!$C$2,B2488&lt;=parametros!$D$2),"C0",IF(AND(ISNUMBER(parametros!$C$3),ISNUMBER(parametros!$D$3),B2488&gt;=parametros!$C$3,B2488&lt;=parametros!$D$3),"C1",IF(AND(ISNUMBER(parametros!$C$4),ISNUMBER(parametros!$D$4),B2488&gt;=parametros!$C$4,B2488&lt;=parametros!$D$4),"C2",IF(AND(ISNUMBER(parametros!$C$5),ISNUMBER(parametros!$D$5),B2488&gt;=parametros!$C$5,B2488&lt;=parametros!$D$5),"C3",IF(AND(ISNUMBER(parametros!$C$6),ISNUMBER(parametros!$D$6),B2488&gt;=parametros!$C$6,B2488&lt;=parametros!$D$6),"C4","Fora dos ciclos")))))))</f>
        <v/>
      </c>
      <c r="D2488" s="100"/>
      <c r="E2488" s="78" t="str">
        <f>IF(C2488="","",IFERROR(VLOOKUP(C2488,parametros!$A$11:$E$15,5,0),""))</f>
        <v/>
      </c>
      <c r="F2488" s="79" t="str">
        <f t="shared" si="192"/>
        <v/>
      </c>
      <c r="G2488" s="101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8"/>
      <c r="U2488" s="218" t="str">
        <f t="shared" si="196"/>
        <v/>
      </c>
      <c r="V2488" s="216" t="s">
        <v>47</v>
      </c>
      <c r="W2488" s="102" t="s">
        <v>167</v>
      </c>
      <c r="X2488" s="102" t="s">
        <v>168</v>
      </c>
      <c r="Y2488" s="103" t="s">
        <v>169</v>
      </c>
      <c r="Z2488" s="103" t="s">
        <v>170</v>
      </c>
      <c r="AA2488" s="103" t="s">
        <v>47</v>
      </c>
      <c r="AB2488" s="103" t="s">
        <v>171</v>
      </c>
      <c r="AC2488" s="104" t="s">
        <v>172</v>
      </c>
    </row>
    <row r="2489" spans="1:29" ht="25.5" customHeight="1" x14ac:dyDescent="0.35">
      <c r="A2489" s="188"/>
      <c r="B2489" s="190"/>
      <c r="C2489" s="99" t="str">
        <f>IF(B2489="","",IF(NOT(ISNUMBER(B2489)),"DATA_PC invalida",IF(AND(ISNUMBER(parametros!$C$2),ISNUMBER(parametros!$D$2),B2489&gt;=parametros!$C$2,B2489&lt;=parametros!$D$2),"C0",IF(AND(ISNUMBER(parametros!$C$3),ISNUMBER(parametros!$D$3),B2489&gt;=parametros!$C$3,B2489&lt;=parametros!$D$3),"C1",IF(AND(ISNUMBER(parametros!$C$4),ISNUMBER(parametros!$D$4),B2489&gt;=parametros!$C$4,B2489&lt;=parametros!$D$4),"C2",IF(AND(ISNUMBER(parametros!$C$5),ISNUMBER(parametros!$D$5),B2489&gt;=parametros!$C$5,B2489&lt;=parametros!$D$5),"C3",IF(AND(ISNUMBER(parametros!$C$6),ISNUMBER(parametros!$D$6),B2489&gt;=parametros!$C$6,B2489&lt;=parametros!$D$6),"C4","Fora dos ciclos")))))))</f>
        <v/>
      </c>
      <c r="D2489" s="100"/>
      <c r="E2489" s="78" t="str">
        <f>IF(C2489="","",IFERROR(VLOOKUP(C2489,parametros!$A$11:$E$15,5,0),""))</f>
        <v/>
      </c>
      <c r="F2489" s="79" t="str">
        <f t="shared" si="192"/>
        <v/>
      </c>
      <c r="G2489" s="101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8"/>
      <c r="U2489" s="218" t="str">
        <f t="shared" si="196"/>
        <v/>
      </c>
      <c r="V2489" s="216" t="s">
        <v>47</v>
      </c>
      <c r="W2489" s="102" t="s">
        <v>167</v>
      </c>
      <c r="X2489" s="102" t="s">
        <v>168</v>
      </c>
      <c r="Y2489" s="103" t="s">
        <v>169</v>
      </c>
      <c r="Z2489" s="103" t="s">
        <v>170</v>
      </c>
      <c r="AA2489" s="103" t="s">
        <v>47</v>
      </c>
      <c r="AB2489" s="103" t="s">
        <v>171</v>
      </c>
      <c r="AC2489" s="104" t="s">
        <v>172</v>
      </c>
    </row>
    <row r="2490" spans="1:29" ht="25.5" customHeight="1" x14ac:dyDescent="0.35">
      <c r="A2490" s="188"/>
      <c r="B2490" s="190"/>
      <c r="C2490" s="99" t="str">
        <f>IF(B2490="","",IF(NOT(ISNUMBER(B2490)),"DATA_PC invalida",IF(AND(ISNUMBER(parametros!$C$2),ISNUMBER(parametros!$D$2),B2490&gt;=parametros!$C$2,B2490&lt;=parametros!$D$2),"C0",IF(AND(ISNUMBER(parametros!$C$3),ISNUMBER(parametros!$D$3),B2490&gt;=parametros!$C$3,B2490&lt;=parametros!$D$3),"C1",IF(AND(ISNUMBER(parametros!$C$4),ISNUMBER(parametros!$D$4),B2490&gt;=parametros!$C$4,B2490&lt;=parametros!$D$4),"C2",IF(AND(ISNUMBER(parametros!$C$5),ISNUMBER(parametros!$D$5),B2490&gt;=parametros!$C$5,B2490&lt;=parametros!$D$5),"C3",IF(AND(ISNUMBER(parametros!$C$6),ISNUMBER(parametros!$D$6),B2490&gt;=parametros!$C$6,B2490&lt;=parametros!$D$6),"C4","Fora dos ciclos")))))))</f>
        <v/>
      </c>
      <c r="D2490" s="100"/>
      <c r="E2490" s="78" t="str">
        <f>IF(C2490="","",IFERROR(VLOOKUP(C2490,parametros!$A$11:$E$15,5,0),""))</f>
        <v/>
      </c>
      <c r="F2490" s="79" t="str">
        <f t="shared" si="192"/>
        <v/>
      </c>
      <c r="G2490" s="101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8"/>
      <c r="U2490" s="218" t="str">
        <f t="shared" si="196"/>
        <v/>
      </c>
      <c r="V2490" s="216" t="s">
        <v>47</v>
      </c>
      <c r="W2490" s="102" t="s">
        <v>167</v>
      </c>
      <c r="X2490" s="102" t="s">
        <v>168</v>
      </c>
      <c r="Y2490" s="103" t="s">
        <v>169</v>
      </c>
      <c r="Z2490" s="103" t="s">
        <v>170</v>
      </c>
      <c r="AA2490" s="103" t="s">
        <v>47</v>
      </c>
      <c r="AB2490" s="103" t="s">
        <v>171</v>
      </c>
      <c r="AC2490" s="104" t="s">
        <v>172</v>
      </c>
    </row>
    <row r="2491" spans="1:29" ht="25.5" customHeight="1" x14ac:dyDescent="0.35">
      <c r="A2491" s="188"/>
      <c r="B2491" s="190"/>
      <c r="C2491" s="99" t="str">
        <f>IF(B2491="","",IF(NOT(ISNUMBER(B2491)),"DATA_PC invalida",IF(AND(ISNUMBER(parametros!$C$2),ISNUMBER(parametros!$D$2),B2491&gt;=parametros!$C$2,B2491&lt;=parametros!$D$2),"C0",IF(AND(ISNUMBER(parametros!$C$3),ISNUMBER(parametros!$D$3),B2491&gt;=parametros!$C$3,B2491&lt;=parametros!$D$3),"C1",IF(AND(ISNUMBER(parametros!$C$4),ISNUMBER(parametros!$D$4),B2491&gt;=parametros!$C$4,B2491&lt;=parametros!$D$4),"C2",IF(AND(ISNUMBER(parametros!$C$5),ISNUMBER(parametros!$D$5),B2491&gt;=parametros!$C$5,B2491&lt;=parametros!$D$5),"C3",IF(AND(ISNUMBER(parametros!$C$6),ISNUMBER(parametros!$D$6),B2491&gt;=parametros!$C$6,B2491&lt;=parametros!$D$6),"C4","Fora dos ciclos")))))))</f>
        <v/>
      </c>
      <c r="D2491" s="100"/>
      <c r="E2491" s="78" t="str">
        <f>IF(C2491="","",IFERROR(VLOOKUP(C2491,parametros!$A$11:$E$15,5,0),""))</f>
        <v/>
      </c>
      <c r="F2491" s="79" t="str">
        <f t="shared" si="192"/>
        <v/>
      </c>
      <c r="G2491" s="101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8"/>
      <c r="U2491" s="218" t="str">
        <f t="shared" si="196"/>
        <v/>
      </c>
      <c r="V2491" s="216" t="s">
        <v>47</v>
      </c>
      <c r="W2491" s="102" t="s">
        <v>167</v>
      </c>
      <c r="X2491" s="102" t="s">
        <v>168</v>
      </c>
      <c r="Y2491" s="103" t="s">
        <v>169</v>
      </c>
      <c r="Z2491" s="103" t="s">
        <v>170</v>
      </c>
      <c r="AA2491" s="103" t="s">
        <v>47</v>
      </c>
      <c r="AB2491" s="103" t="s">
        <v>171</v>
      </c>
      <c r="AC2491" s="104" t="s">
        <v>172</v>
      </c>
    </row>
    <row r="2492" spans="1:29" ht="25.5" customHeight="1" x14ac:dyDescent="0.35">
      <c r="A2492" s="188"/>
      <c r="B2492" s="190"/>
      <c r="C2492" s="99" t="str">
        <f>IF(B2492="","",IF(NOT(ISNUMBER(B2492)),"DATA_PC invalida",IF(AND(ISNUMBER(parametros!$C$2),ISNUMBER(parametros!$D$2),B2492&gt;=parametros!$C$2,B2492&lt;=parametros!$D$2),"C0",IF(AND(ISNUMBER(parametros!$C$3),ISNUMBER(parametros!$D$3),B2492&gt;=parametros!$C$3,B2492&lt;=parametros!$D$3),"C1",IF(AND(ISNUMBER(parametros!$C$4),ISNUMBER(parametros!$D$4),B2492&gt;=parametros!$C$4,B2492&lt;=parametros!$D$4),"C2",IF(AND(ISNUMBER(parametros!$C$5),ISNUMBER(parametros!$D$5),B2492&gt;=parametros!$C$5,B2492&lt;=parametros!$D$5),"C3",IF(AND(ISNUMBER(parametros!$C$6),ISNUMBER(parametros!$D$6),B2492&gt;=parametros!$C$6,B2492&lt;=parametros!$D$6),"C4","Fora dos ciclos")))))))</f>
        <v/>
      </c>
      <c r="D2492" s="100"/>
      <c r="E2492" s="78" t="str">
        <f>IF(C2492="","",IFERROR(VLOOKUP(C2492,parametros!$A$11:$E$15,5,0),""))</f>
        <v/>
      </c>
      <c r="F2492" s="79" t="str">
        <f t="shared" si="192"/>
        <v/>
      </c>
      <c r="G2492" s="101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8"/>
      <c r="U2492" s="218" t="str">
        <f t="shared" si="196"/>
        <v/>
      </c>
      <c r="V2492" s="216" t="s">
        <v>47</v>
      </c>
      <c r="W2492" s="102" t="s">
        <v>167</v>
      </c>
      <c r="X2492" s="102" t="s">
        <v>168</v>
      </c>
      <c r="Y2492" s="103" t="s">
        <v>169</v>
      </c>
      <c r="Z2492" s="103" t="s">
        <v>170</v>
      </c>
      <c r="AA2492" s="103" t="s">
        <v>47</v>
      </c>
      <c r="AB2492" s="103" t="s">
        <v>171</v>
      </c>
      <c r="AC2492" s="104" t="s">
        <v>172</v>
      </c>
    </row>
    <row r="2493" spans="1:29" ht="25.5" customHeight="1" x14ac:dyDescent="0.35">
      <c r="A2493" s="188"/>
      <c r="B2493" s="190"/>
      <c r="C2493" s="99" t="str">
        <f>IF(B2493="","",IF(NOT(ISNUMBER(B2493)),"DATA_PC invalida",IF(AND(ISNUMBER(parametros!$C$2),ISNUMBER(parametros!$D$2),B2493&gt;=parametros!$C$2,B2493&lt;=parametros!$D$2),"C0",IF(AND(ISNUMBER(parametros!$C$3),ISNUMBER(parametros!$D$3),B2493&gt;=parametros!$C$3,B2493&lt;=parametros!$D$3),"C1",IF(AND(ISNUMBER(parametros!$C$4),ISNUMBER(parametros!$D$4),B2493&gt;=parametros!$C$4,B2493&lt;=parametros!$D$4),"C2",IF(AND(ISNUMBER(parametros!$C$5),ISNUMBER(parametros!$D$5),B2493&gt;=parametros!$C$5,B2493&lt;=parametros!$D$5),"C3",IF(AND(ISNUMBER(parametros!$C$6),ISNUMBER(parametros!$D$6),B2493&gt;=parametros!$C$6,B2493&lt;=parametros!$D$6),"C4","Fora dos ciclos")))))))</f>
        <v/>
      </c>
      <c r="D2493" s="100"/>
      <c r="E2493" s="78" t="str">
        <f>IF(C2493="","",IFERROR(VLOOKUP(C2493,parametros!$A$11:$E$15,5,0),""))</f>
        <v/>
      </c>
      <c r="F2493" s="79" t="str">
        <f t="shared" si="192"/>
        <v/>
      </c>
      <c r="G2493" s="101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8"/>
      <c r="U2493" s="218" t="str">
        <f t="shared" si="196"/>
        <v/>
      </c>
      <c r="V2493" s="216" t="s">
        <v>47</v>
      </c>
      <c r="W2493" s="102" t="s">
        <v>167</v>
      </c>
      <c r="X2493" s="102" t="s">
        <v>168</v>
      </c>
      <c r="Y2493" s="103" t="s">
        <v>169</v>
      </c>
      <c r="Z2493" s="103" t="s">
        <v>170</v>
      </c>
      <c r="AA2493" s="103" t="s">
        <v>47</v>
      </c>
      <c r="AB2493" s="103" t="s">
        <v>171</v>
      </c>
      <c r="AC2493" s="104" t="s">
        <v>172</v>
      </c>
    </row>
    <row r="2494" spans="1:29" ht="25.5" customHeight="1" x14ac:dyDescent="0.35">
      <c r="A2494" s="188"/>
      <c r="B2494" s="190"/>
      <c r="C2494" s="99" t="str">
        <f>IF(B2494="","",IF(NOT(ISNUMBER(B2494)),"DATA_PC invalida",IF(AND(ISNUMBER(parametros!$C$2),ISNUMBER(parametros!$D$2),B2494&gt;=parametros!$C$2,B2494&lt;=parametros!$D$2),"C0",IF(AND(ISNUMBER(parametros!$C$3),ISNUMBER(parametros!$D$3),B2494&gt;=parametros!$C$3,B2494&lt;=parametros!$D$3),"C1",IF(AND(ISNUMBER(parametros!$C$4),ISNUMBER(parametros!$D$4),B2494&gt;=parametros!$C$4,B2494&lt;=parametros!$D$4),"C2",IF(AND(ISNUMBER(parametros!$C$5),ISNUMBER(parametros!$D$5),B2494&gt;=parametros!$C$5,B2494&lt;=parametros!$D$5),"C3",IF(AND(ISNUMBER(parametros!$C$6),ISNUMBER(parametros!$D$6),B2494&gt;=parametros!$C$6,B2494&lt;=parametros!$D$6),"C4","Fora dos ciclos")))))))</f>
        <v/>
      </c>
      <c r="D2494" s="100"/>
      <c r="E2494" s="78" t="str">
        <f>IF(C2494="","",IFERROR(VLOOKUP(C2494,parametros!$A$11:$E$15,5,0),""))</f>
        <v/>
      </c>
      <c r="F2494" s="79" t="str">
        <f t="shared" si="192"/>
        <v/>
      </c>
      <c r="G2494" s="101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8"/>
      <c r="U2494" s="218" t="str">
        <f t="shared" si="196"/>
        <v/>
      </c>
      <c r="V2494" s="216" t="s">
        <v>47</v>
      </c>
      <c r="W2494" s="102" t="s">
        <v>167</v>
      </c>
      <c r="X2494" s="102" t="s">
        <v>168</v>
      </c>
      <c r="Y2494" s="103" t="s">
        <v>169</v>
      </c>
      <c r="Z2494" s="103" t="s">
        <v>170</v>
      </c>
      <c r="AA2494" s="103" t="s">
        <v>47</v>
      </c>
      <c r="AB2494" s="103" t="s">
        <v>171</v>
      </c>
      <c r="AC2494" s="104" t="s">
        <v>172</v>
      </c>
    </row>
    <row r="2495" spans="1:29" ht="25.5" customHeight="1" x14ac:dyDescent="0.35">
      <c r="A2495" s="188"/>
      <c r="B2495" s="190"/>
      <c r="C2495" s="99" t="str">
        <f>IF(B2495="","",IF(NOT(ISNUMBER(B2495)),"DATA_PC invalida",IF(AND(ISNUMBER(parametros!$C$2),ISNUMBER(parametros!$D$2),B2495&gt;=parametros!$C$2,B2495&lt;=parametros!$D$2),"C0",IF(AND(ISNUMBER(parametros!$C$3),ISNUMBER(parametros!$D$3),B2495&gt;=parametros!$C$3,B2495&lt;=parametros!$D$3),"C1",IF(AND(ISNUMBER(parametros!$C$4),ISNUMBER(parametros!$D$4),B2495&gt;=parametros!$C$4,B2495&lt;=parametros!$D$4),"C2",IF(AND(ISNUMBER(parametros!$C$5),ISNUMBER(parametros!$D$5),B2495&gt;=parametros!$C$5,B2495&lt;=parametros!$D$5),"C3",IF(AND(ISNUMBER(parametros!$C$6),ISNUMBER(parametros!$D$6),B2495&gt;=parametros!$C$6,B2495&lt;=parametros!$D$6),"C4","Fora dos ciclos")))))))</f>
        <v/>
      </c>
      <c r="D2495" s="100"/>
      <c r="E2495" s="78" t="str">
        <f>IF(C2495="","",IFERROR(VLOOKUP(C2495,parametros!$A$11:$E$15,5,0),""))</f>
        <v/>
      </c>
      <c r="F2495" s="79" t="str">
        <f t="shared" si="192"/>
        <v/>
      </c>
      <c r="G2495" s="101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8"/>
      <c r="U2495" s="218" t="str">
        <f t="shared" si="196"/>
        <v/>
      </c>
      <c r="V2495" s="216" t="s">
        <v>47</v>
      </c>
      <c r="W2495" s="102" t="s">
        <v>167</v>
      </c>
      <c r="X2495" s="102" t="s">
        <v>168</v>
      </c>
      <c r="Y2495" s="103" t="s">
        <v>169</v>
      </c>
      <c r="Z2495" s="103" t="s">
        <v>170</v>
      </c>
      <c r="AA2495" s="103" t="s">
        <v>47</v>
      </c>
      <c r="AB2495" s="103" t="s">
        <v>171</v>
      </c>
      <c r="AC2495" s="104" t="s">
        <v>172</v>
      </c>
    </row>
    <row r="2496" spans="1:29" ht="25.5" customHeight="1" x14ac:dyDescent="0.35">
      <c r="A2496" s="188"/>
      <c r="B2496" s="190"/>
      <c r="C2496" s="99" t="str">
        <f>IF(B2496="","",IF(NOT(ISNUMBER(B2496)),"DATA_PC invalida",IF(AND(ISNUMBER(parametros!$C$2),ISNUMBER(parametros!$D$2),B2496&gt;=parametros!$C$2,B2496&lt;=parametros!$D$2),"C0",IF(AND(ISNUMBER(parametros!$C$3),ISNUMBER(parametros!$D$3),B2496&gt;=parametros!$C$3,B2496&lt;=parametros!$D$3),"C1",IF(AND(ISNUMBER(parametros!$C$4),ISNUMBER(parametros!$D$4),B2496&gt;=parametros!$C$4,B2496&lt;=parametros!$D$4),"C2",IF(AND(ISNUMBER(parametros!$C$5),ISNUMBER(parametros!$D$5),B2496&gt;=parametros!$C$5,B2496&lt;=parametros!$D$5),"C3",IF(AND(ISNUMBER(parametros!$C$6),ISNUMBER(parametros!$D$6),B2496&gt;=parametros!$C$6,B2496&lt;=parametros!$D$6),"C4","Fora dos ciclos")))))))</f>
        <v/>
      </c>
      <c r="D2496" s="100"/>
      <c r="E2496" s="78" t="str">
        <f>IF(C2496="","",IFERROR(VLOOKUP(C2496,parametros!$A$11:$E$15,5,0),""))</f>
        <v/>
      </c>
      <c r="F2496" s="79" t="str">
        <f t="shared" si="192"/>
        <v/>
      </c>
      <c r="G2496" s="101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8"/>
      <c r="U2496" s="218" t="str">
        <f t="shared" si="196"/>
        <v/>
      </c>
      <c r="V2496" s="216" t="s">
        <v>47</v>
      </c>
      <c r="W2496" s="102" t="s">
        <v>167</v>
      </c>
      <c r="X2496" s="102" t="s">
        <v>168</v>
      </c>
      <c r="Y2496" s="103" t="s">
        <v>169</v>
      </c>
      <c r="Z2496" s="103" t="s">
        <v>170</v>
      </c>
      <c r="AA2496" s="103" t="s">
        <v>47</v>
      </c>
      <c r="AB2496" s="103" t="s">
        <v>171</v>
      </c>
      <c r="AC2496" s="104" t="s">
        <v>172</v>
      </c>
    </row>
    <row r="2497" spans="1:29" ht="25.5" customHeight="1" x14ac:dyDescent="0.35">
      <c r="A2497" s="188"/>
      <c r="B2497" s="190"/>
      <c r="C2497" s="99" t="str">
        <f>IF(B2497="","",IF(NOT(ISNUMBER(B2497)),"DATA_PC invalida",IF(AND(ISNUMBER(parametros!$C$2),ISNUMBER(parametros!$D$2),B2497&gt;=parametros!$C$2,B2497&lt;=parametros!$D$2),"C0",IF(AND(ISNUMBER(parametros!$C$3),ISNUMBER(parametros!$D$3),B2497&gt;=parametros!$C$3,B2497&lt;=parametros!$D$3),"C1",IF(AND(ISNUMBER(parametros!$C$4),ISNUMBER(parametros!$D$4),B2497&gt;=parametros!$C$4,B2497&lt;=parametros!$D$4),"C2",IF(AND(ISNUMBER(parametros!$C$5),ISNUMBER(parametros!$D$5),B2497&gt;=parametros!$C$5,B2497&lt;=parametros!$D$5),"C3",IF(AND(ISNUMBER(parametros!$C$6),ISNUMBER(parametros!$D$6),B2497&gt;=parametros!$C$6,B2497&lt;=parametros!$D$6),"C4","Fora dos ciclos")))))))</f>
        <v/>
      </c>
      <c r="D2497" s="100"/>
      <c r="E2497" s="78" t="str">
        <f>IF(C2497="","",IFERROR(VLOOKUP(C2497,parametros!$A$11:$E$15,5,0),""))</f>
        <v/>
      </c>
      <c r="F2497" s="79" t="str">
        <f t="shared" si="192"/>
        <v/>
      </c>
      <c r="G2497" s="101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8"/>
      <c r="U2497" s="218" t="str">
        <f t="shared" si="196"/>
        <v/>
      </c>
      <c r="V2497" s="216" t="s">
        <v>47</v>
      </c>
      <c r="W2497" s="102" t="s">
        <v>167</v>
      </c>
      <c r="X2497" s="102" t="s">
        <v>168</v>
      </c>
      <c r="Y2497" s="103" t="s">
        <v>169</v>
      </c>
      <c r="Z2497" s="103" t="s">
        <v>170</v>
      </c>
      <c r="AA2497" s="103" t="s">
        <v>47</v>
      </c>
      <c r="AB2497" s="103" t="s">
        <v>171</v>
      </c>
      <c r="AC2497" s="104" t="s">
        <v>172</v>
      </c>
    </row>
    <row r="2498" spans="1:29" ht="25.5" customHeight="1" x14ac:dyDescent="0.35">
      <c r="A2498" s="188"/>
      <c r="B2498" s="190"/>
      <c r="C2498" s="99" t="str">
        <f>IF(B2498="","",IF(NOT(ISNUMBER(B2498)),"DATA_PC invalida",IF(AND(ISNUMBER(parametros!$C$2),ISNUMBER(parametros!$D$2),B2498&gt;=parametros!$C$2,B2498&lt;=parametros!$D$2),"C0",IF(AND(ISNUMBER(parametros!$C$3),ISNUMBER(parametros!$D$3),B2498&gt;=parametros!$C$3,B2498&lt;=parametros!$D$3),"C1",IF(AND(ISNUMBER(parametros!$C$4),ISNUMBER(parametros!$D$4),B2498&gt;=parametros!$C$4,B2498&lt;=parametros!$D$4),"C2",IF(AND(ISNUMBER(parametros!$C$5),ISNUMBER(parametros!$D$5),B2498&gt;=parametros!$C$5,B2498&lt;=parametros!$D$5),"C3",IF(AND(ISNUMBER(parametros!$C$6),ISNUMBER(parametros!$D$6),B2498&gt;=parametros!$C$6,B2498&lt;=parametros!$D$6),"C4","Fora dos ciclos")))))))</f>
        <v/>
      </c>
      <c r="D2498" s="100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101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8"/>
      <c r="U2498" s="218" t="str">
        <f t="shared" ref="U2498:U2561" si="201">IF(OR($D2498="",$H2498=""),"",ROUND($D2498+$H2498,2))</f>
        <v/>
      </c>
      <c r="V2498" s="216" t="s">
        <v>47</v>
      </c>
      <c r="W2498" s="102" t="s">
        <v>167</v>
      </c>
      <c r="X2498" s="102" t="s">
        <v>168</v>
      </c>
      <c r="Y2498" s="103" t="s">
        <v>169</v>
      </c>
      <c r="Z2498" s="103" t="s">
        <v>170</v>
      </c>
      <c r="AA2498" s="103" t="s">
        <v>47</v>
      </c>
      <c r="AB2498" s="103" t="s">
        <v>171</v>
      </c>
      <c r="AC2498" s="104" t="s">
        <v>172</v>
      </c>
    </row>
    <row r="2499" spans="1:29" ht="25.5" customHeight="1" x14ac:dyDescent="0.35">
      <c r="A2499" s="188"/>
      <c r="B2499" s="190"/>
      <c r="C2499" s="99" t="str">
        <f>IF(B2499="","",IF(NOT(ISNUMBER(B2499)),"DATA_PC invalida",IF(AND(ISNUMBER(parametros!$C$2),ISNUMBER(parametros!$D$2),B2499&gt;=parametros!$C$2,B2499&lt;=parametros!$D$2),"C0",IF(AND(ISNUMBER(parametros!$C$3),ISNUMBER(parametros!$D$3),B2499&gt;=parametros!$C$3,B2499&lt;=parametros!$D$3),"C1",IF(AND(ISNUMBER(parametros!$C$4),ISNUMBER(parametros!$D$4),B2499&gt;=parametros!$C$4,B2499&lt;=parametros!$D$4),"C2",IF(AND(ISNUMBER(parametros!$C$5),ISNUMBER(parametros!$D$5),B2499&gt;=parametros!$C$5,B2499&lt;=parametros!$D$5),"C3",IF(AND(ISNUMBER(parametros!$C$6),ISNUMBER(parametros!$D$6),B2499&gt;=parametros!$C$6,B2499&lt;=parametros!$D$6),"C4","Fora dos ciclos")))))))</f>
        <v/>
      </c>
      <c r="D2499" s="100"/>
      <c r="E2499" s="78" t="str">
        <f>IF(C2499="","",IFERROR(VLOOKUP(C2499,parametros!$A$11:$E$15,5,0),""))</f>
        <v/>
      </c>
      <c r="F2499" s="79" t="str">
        <f t="shared" si="197"/>
        <v/>
      </c>
      <c r="G2499" s="101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8"/>
      <c r="U2499" s="218" t="str">
        <f t="shared" si="201"/>
        <v/>
      </c>
      <c r="V2499" s="216" t="s">
        <v>47</v>
      </c>
      <c r="W2499" s="102" t="s">
        <v>167</v>
      </c>
      <c r="X2499" s="102" t="s">
        <v>168</v>
      </c>
      <c r="Y2499" s="103" t="s">
        <v>169</v>
      </c>
      <c r="Z2499" s="103" t="s">
        <v>170</v>
      </c>
      <c r="AA2499" s="103" t="s">
        <v>47</v>
      </c>
      <c r="AB2499" s="103" t="s">
        <v>171</v>
      </c>
      <c r="AC2499" s="104" t="s">
        <v>172</v>
      </c>
    </row>
    <row r="2500" spans="1:29" ht="25.5" customHeight="1" x14ac:dyDescent="0.35">
      <c r="A2500" s="188"/>
      <c r="B2500" s="190"/>
      <c r="C2500" s="99" t="str">
        <f>IF(B2500="","",IF(NOT(ISNUMBER(B2500)),"DATA_PC invalida",IF(AND(ISNUMBER(parametros!$C$2),ISNUMBER(parametros!$D$2),B2500&gt;=parametros!$C$2,B2500&lt;=parametros!$D$2),"C0",IF(AND(ISNUMBER(parametros!$C$3),ISNUMBER(parametros!$D$3),B2500&gt;=parametros!$C$3,B2500&lt;=parametros!$D$3),"C1",IF(AND(ISNUMBER(parametros!$C$4),ISNUMBER(parametros!$D$4),B2500&gt;=parametros!$C$4,B2500&lt;=parametros!$D$4),"C2",IF(AND(ISNUMBER(parametros!$C$5),ISNUMBER(parametros!$D$5),B2500&gt;=parametros!$C$5,B2500&lt;=parametros!$D$5),"C3",IF(AND(ISNUMBER(parametros!$C$6),ISNUMBER(parametros!$D$6),B2500&gt;=parametros!$C$6,B2500&lt;=parametros!$D$6),"C4","Fora dos ciclos")))))))</f>
        <v/>
      </c>
      <c r="D2500" s="100"/>
      <c r="E2500" s="78" t="str">
        <f>IF(C2500="","",IFERROR(VLOOKUP(C2500,parametros!$A$11:$E$15,5,0),""))</f>
        <v/>
      </c>
      <c r="F2500" s="79" t="str">
        <f t="shared" si="197"/>
        <v/>
      </c>
      <c r="G2500" s="101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8"/>
      <c r="U2500" s="218" t="str">
        <f t="shared" si="201"/>
        <v/>
      </c>
      <c r="V2500" s="216" t="s">
        <v>47</v>
      </c>
      <c r="W2500" s="102" t="s">
        <v>167</v>
      </c>
      <c r="X2500" s="102" t="s">
        <v>168</v>
      </c>
      <c r="Y2500" s="103" t="s">
        <v>169</v>
      </c>
      <c r="Z2500" s="103" t="s">
        <v>170</v>
      </c>
      <c r="AA2500" s="103" t="s">
        <v>47</v>
      </c>
      <c r="AB2500" s="103" t="s">
        <v>171</v>
      </c>
      <c r="AC2500" s="104" t="s">
        <v>172</v>
      </c>
    </row>
    <row r="2501" spans="1:29" ht="25.5" customHeight="1" x14ac:dyDescent="0.35">
      <c r="A2501" s="188"/>
      <c r="B2501" s="190"/>
      <c r="C2501" s="99" t="str">
        <f>IF(B2501="","",IF(NOT(ISNUMBER(B2501)),"DATA_PC invalida",IF(AND(ISNUMBER(parametros!$C$2),ISNUMBER(parametros!$D$2),B2501&gt;=parametros!$C$2,B2501&lt;=parametros!$D$2),"C0",IF(AND(ISNUMBER(parametros!$C$3),ISNUMBER(parametros!$D$3),B2501&gt;=parametros!$C$3,B2501&lt;=parametros!$D$3),"C1",IF(AND(ISNUMBER(parametros!$C$4),ISNUMBER(parametros!$D$4),B2501&gt;=parametros!$C$4,B2501&lt;=parametros!$D$4),"C2",IF(AND(ISNUMBER(parametros!$C$5),ISNUMBER(parametros!$D$5),B2501&gt;=parametros!$C$5,B2501&lt;=parametros!$D$5),"C3",IF(AND(ISNUMBER(parametros!$C$6),ISNUMBER(parametros!$D$6),B2501&gt;=parametros!$C$6,B2501&lt;=parametros!$D$6),"C4","Fora dos ciclos")))))))</f>
        <v/>
      </c>
      <c r="D2501" s="100"/>
      <c r="E2501" s="78" t="str">
        <f>IF(C2501="","",IFERROR(VLOOKUP(C2501,parametros!$A$11:$E$15,5,0),""))</f>
        <v/>
      </c>
      <c r="F2501" s="79" t="str">
        <f t="shared" si="197"/>
        <v/>
      </c>
      <c r="G2501" s="101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8"/>
      <c r="U2501" s="218" t="str">
        <f t="shared" si="201"/>
        <v/>
      </c>
      <c r="V2501" s="216" t="s">
        <v>47</v>
      </c>
      <c r="W2501" s="102" t="s">
        <v>167</v>
      </c>
      <c r="X2501" s="102" t="s">
        <v>168</v>
      </c>
      <c r="Y2501" s="103" t="s">
        <v>169</v>
      </c>
      <c r="Z2501" s="103" t="s">
        <v>170</v>
      </c>
      <c r="AA2501" s="103" t="s">
        <v>47</v>
      </c>
      <c r="AB2501" s="103" t="s">
        <v>171</v>
      </c>
      <c r="AC2501" s="104" t="s">
        <v>172</v>
      </c>
    </row>
    <row r="2502" spans="1:29" ht="25.5" customHeight="1" x14ac:dyDescent="0.35">
      <c r="A2502" s="188"/>
      <c r="B2502" s="190"/>
      <c r="C2502" s="99" t="str">
        <f>IF(B2502="","",IF(NOT(ISNUMBER(B2502)),"DATA_PC invalida",IF(AND(ISNUMBER(parametros!$C$2),ISNUMBER(parametros!$D$2),B2502&gt;=parametros!$C$2,B2502&lt;=parametros!$D$2),"C0",IF(AND(ISNUMBER(parametros!$C$3),ISNUMBER(parametros!$D$3),B2502&gt;=parametros!$C$3,B2502&lt;=parametros!$D$3),"C1",IF(AND(ISNUMBER(parametros!$C$4),ISNUMBER(parametros!$D$4),B2502&gt;=parametros!$C$4,B2502&lt;=parametros!$D$4),"C2",IF(AND(ISNUMBER(parametros!$C$5),ISNUMBER(parametros!$D$5),B2502&gt;=parametros!$C$5,B2502&lt;=parametros!$D$5),"C3",IF(AND(ISNUMBER(parametros!$C$6),ISNUMBER(parametros!$D$6),B2502&gt;=parametros!$C$6,B2502&lt;=parametros!$D$6),"C4","Fora dos ciclos")))))))</f>
        <v/>
      </c>
      <c r="D2502" s="100"/>
      <c r="E2502" s="78" t="str">
        <f>IF(C2502="","",IFERROR(VLOOKUP(C2502,parametros!$A$11:$E$15,5,0),""))</f>
        <v/>
      </c>
      <c r="F2502" s="79" t="str">
        <f t="shared" si="197"/>
        <v/>
      </c>
      <c r="G2502" s="101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8"/>
      <c r="U2502" s="218" t="str">
        <f t="shared" si="201"/>
        <v/>
      </c>
      <c r="V2502" s="216" t="s">
        <v>47</v>
      </c>
      <c r="W2502" s="102" t="s">
        <v>167</v>
      </c>
      <c r="X2502" s="102" t="s">
        <v>168</v>
      </c>
      <c r="Y2502" s="103" t="s">
        <v>169</v>
      </c>
      <c r="Z2502" s="103" t="s">
        <v>170</v>
      </c>
      <c r="AA2502" s="103" t="s">
        <v>47</v>
      </c>
      <c r="AB2502" s="103" t="s">
        <v>171</v>
      </c>
      <c r="AC2502" s="104" t="s">
        <v>172</v>
      </c>
    </row>
    <row r="2503" spans="1:29" ht="25.5" customHeight="1" x14ac:dyDescent="0.35">
      <c r="A2503" s="188"/>
      <c r="B2503" s="190"/>
      <c r="C2503" s="99" t="str">
        <f>IF(B2503="","",IF(NOT(ISNUMBER(B2503)),"DATA_PC invalida",IF(AND(ISNUMBER(parametros!$C$2),ISNUMBER(parametros!$D$2),B2503&gt;=parametros!$C$2,B2503&lt;=parametros!$D$2),"C0",IF(AND(ISNUMBER(parametros!$C$3),ISNUMBER(parametros!$D$3),B2503&gt;=parametros!$C$3,B2503&lt;=parametros!$D$3),"C1",IF(AND(ISNUMBER(parametros!$C$4),ISNUMBER(parametros!$D$4),B2503&gt;=parametros!$C$4,B2503&lt;=parametros!$D$4),"C2",IF(AND(ISNUMBER(parametros!$C$5),ISNUMBER(parametros!$D$5),B2503&gt;=parametros!$C$5,B2503&lt;=parametros!$D$5),"C3",IF(AND(ISNUMBER(parametros!$C$6),ISNUMBER(parametros!$D$6),B2503&gt;=parametros!$C$6,B2503&lt;=parametros!$D$6),"C4","Fora dos ciclos")))))))</f>
        <v/>
      </c>
      <c r="D2503" s="100"/>
      <c r="E2503" s="78" t="str">
        <f>IF(C2503="","",IFERROR(VLOOKUP(C2503,parametros!$A$11:$E$15,5,0),""))</f>
        <v/>
      </c>
      <c r="F2503" s="79" t="str">
        <f t="shared" si="197"/>
        <v/>
      </c>
      <c r="G2503" s="101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8"/>
      <c r="U2503" s="218" t="str">
        <f t="shared" si="201"/>
        <v/>
      </c>
      <c r="V2503" s="216" t="s">
        <v>47</v>
      </c>
      <c r="W2503" s="102" t="s">
        <v>167</v>
      </c>
      <c r="X2503" s="102" t="s">
        <v>168</v>
      </c>
      <c r="Y2503" s="103" t="s">
        <v>169</v>
      </c>
      <c r="Z2503" s="103" t="s">
        <v>170</v>
      </c>
      <c r="AA2503" s="103" t="s">
        <v>47</v>
      </c>
      <c r="AB2503" s="103" t="s">
        <v>171</v>
      </c>
      <c r="AC2503" s="104" t="s">
        <v>172</v>
      </c>
    </row>
    <row r="2504" spans="1:29" ht="25.5" customHeight="1" x14ac:dyDescent="0.35">
      <c r="A2504" s="188"/>
      <c r="B2504" s="190"/>
      <c r="C2504" s="99" t="str">
        <f>IF(B2504="","",IF(NOT(ISNUMBER(B2504)),"DATA_PC invalida",IF(AND(ISNUMBER(parametros!$C$2),ISNUMBER(parametros!$D$2),B2504&gt;=parametros!$C$2,B2504&lt;=parametros!$D$2),"C0",IF(AND(ISNUMBER(parametros!$C$3),ISNUMBER(parametros!$D$3),B2504&gt;=parametros!$C$3,B2504&lt;=parametros!$D$3),"C1",IF(AND(ISNUMBER(parametros!$C$4),ISNUMBER(parametros!$D$4),B2504&gt;=parametros!$C$4,B2504&lt;=parametros!$D$4),"C2",IF(AND(ISNUMBER(parametros!$C$5),ISNUMBER(parametros!$D$5),B2504&gt;=parametros!$C$5,B2504&lt;=parametros!$D$5),"C3",IF(AND(ISNUMBER(parametros!$C$6),ISNUMBER(parametros!$D$6),B2504&gt;=parametros!$C$6,B2504&lt;=parametros!$D$6),"C4","Fora dos ciclos")))))))</f>
        <v/>
      </c>
      <c r="D2504" s="100"/>
      <c r="E2504" s="78" t="str">
        <f>IF(C2504="","",IFERROR(VLOOKUP(C2504,parametros!$A$11:$E$15,5,0),""))</f>
        <v/>
      </c>
      <c r="F2504" s="79" t="str">
        <f t="shared" si="197"/>
        <v/>
      </c>
      <c r="G2504" s="101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8"/>
      <c r="U2504" s="218" t="str">
        <f t="shared" si="201"/>
        <v/>
      </c>
      <c r="V2504" s="216" t="s">
        <v>47</v>
      </c>
      <c r="W2504" s="102" t="s">
        <v>167</v>
      </c>
      <c r="X2504" s="102" t="s">
        <v>168</v>
      </c>
      <c r="Y2504" s="103" t="s">
        <v>169</v>
      </c>
      <c r="Z2504" s="103" t="s">
        <v>170</v>
      </c>
      <c r="AA2504" s="103" t="s">
        <v>47</v>
      </c>
      <c r="AB2504" s="103" t="s">
        <v>171</v>
      </c>
      <c r="AC2504" s="104" t="s">
        <v>172</v>
      </c>
    </row>
    <row r="2505" spans="1:29" ht="25.5" customHeight="1" x14ac:dyDescent="0.35">
      <c r="A2505" s="188"/>
      <c r="B2505" s="190"/>
      <c r="C2505" s="99" t="str">
        <f>IF(B2505="","",IF(NOT(ISNUMBER(B2505)),"DATA_PC invalida",IF(AND(ISNUMBER(parametros!$C$2),ISNUMBER(parametros!$D$2),B2505&gt;=parametros!$C$2,B2505&lt;=parametros!$D$2),"C0",IF(AND(ISNUMBER(parametros!$C$3),ISNUMBER(parametros!$D$3),B2505&gt;=parametros!$C$3,B2505&lt;=parametros!$D$3),"C1",IF(AND(ISNUMBER(parametros!$C$4),ISNUMBER(parametros!$D$4),B2505&gt;=parametros!$C$4,B2505&lt;=parametros!$D$4),"C2",IF(AND(ISNUMBER(parametros!$C$5),ISNUMBER(parametros!$D$5),B2505&gt;=parametros!$C$5,B2505&lt;=parametros!$D$5),"C3",IF(AND(ISNUMBER(parametros!$C$6),ISNUMBER(parametros!$D$6),B2505&gt;=parametros!$C$6,B2505&lt;=parametros!$D$6),"C4","Fora dos ciclos")))))))</f>
        <v/>
      </c>
      <c r="D2505" s="100"/>
      <c r="E2505" s="78" t="str">
        <f>IF(C2505="","",IFERROR(VLOOKUP(C2505,parametros!$A$11:$E$15,5,0),""))</f>
        <v/>
      </c>
      <c r="F2505" s="79" t="str">
        <f t="shared" si="197"/>
        <v/>
      </c>
      <c r="G2505" s="101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8"/>
      <c r="U2505" s="218" t="str">
        <f t="shared" si="201"/>
        <v/>
      </c>
      <c r="V2505" s="216" t="s">
        <v>47</v>
      </c>
      <c r="W2505" s="102" t="s">
        <v>167</v>
      </c>
      <c r="X2505" s="102" t="s">
        <v>168</v>
      </c>
      <c r="Y2505" s="103" t="s">
        <v>169</v>
      </c>
      <c r="Z2505" s="103" t="s">
        <v>170</v>
      </c>
      <c r="AA2505" s="103" t="s">
        <v>47</v>
      </c>
      <c r="AB2505" s="103" t="s">
        <v>171</v>
      </c>
      <c r="AC2505" s="104" t="s">
        <v>172</v>
      </c>
    </row>
    <row r="2506" spans="1:29" ht="25.5" customHeight="1" x14ac:dyDescent="0.35">
      <c r="A2506" s="188"/>
      <c r="B2506" s="190"/>
      <c r="C2506" s="99" t="str">
        <f>IF(B2506="","",IF(NOT(ISNUMBER(B2506)),"DATA_PC invalida",IF(AND(ISNUMBER(parametros!$C$2),ISNUMBER(parametros!$D$2),B2506&gt;=parametros!$C$2,B2506&lt;=parametros!$D$2),"C0",IF(AND(ISNUMBER(parametros!$C$3),ISNUMBER(parametros!$D$3),B2506&gt;=parametros!$C$3,B2506&lt;=parametros!$D$3),"C1",IF(AND(ISNUMBER(parametros!$C$4),ISNUMBER(parametros!$D$4),B2506&gt;=parametros!$C$4,B2506&lt;=parametros!$D$4),"C2",IF(AND(ISNUMBER(parametros!$C$5),ISNUMBER(parametros!$D$5),B2506&gt;=parametros!$C$5,B2506&lt;=parametros!$D$5),"C3",IF(AND(ISNUMBER(parametros!$C$6),ISNUMBER(parametros!$D$6),B2506&gt;=parametros!$C$6,B2506&lt;=parametros!$D$6),"C4","Fora dos ciclos")))))))</f>
        <v/>
      </c>
      <c r="D2506" s="100"/>
      <c r="E2506" s="78" t="str">
        <f>IF(C2506="","",IFERROR(VLOOKUP(C2506,parametros!$A$11:$E$15,5,0),""))</f>
        <v/>
      </c>
      <c r="F2506" s="79" t="str">
        <f t="shared" si="197"/>
        <v/>
      </c>
      <c r="G2506" s="101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8"/>
      <c r="U2506" s="218" t="str">
        <f t="shared" si="201"/>
        <v/>
      </c>
      <c r="V2506" s="216" t="s">
        <v>47</v>
      </c>
      <c r="W2506" s="102" t="s">
        <v>167</v>
      </c>
      <c r="X2506" s="102" t="s">
        <v>168</v>
      </c>
      <c r="Y2506" s="103" t="s">
        <v>169</v>
      </c>
      <c r="Z2506" s="103" t="s">
        <v>170</v>
      </c>
      <c r="AA2506" s="103" t="s">
        <v>47</v>
      </c>
      <c r="AB2506" s="103" t="s">
        <v>171</v>
      </c>
      <c r="AC2506" s="104" t="s">
        <v>172</v>
      </c>
    </row>
    <row r="2507" spans="1:29" ht="25.5" customHeight="1" x14ac:dyDescent="0.35">
      <c r="A2507" s="188"/>
      <c r="B2507" s="190"/>
      <c r="C2507" s="99" t="str">
        <f>IF(B2507="","",IF(NOT(ISNUMBER(B2507)),"DATA_PC invalida",IF(AND(ISNUMBER(parametros!$C$2),ISNUMBER(parametros!$D$2),B2507&gt;=parametros!$C$2,B2507&lt;=parametros!$D$2),"C0",IF(AND(ISNUMBER(parametros!$C$3),ISNUMBER(parametros!$D$3),B2507&gt;=parametros!$C$3,B2507&lt;=parametros!$D$3),"C1",IF(AND(ISNUMBER(parametros!$C$4),ISNUMBER(parametros!$D$4),B2507&gt;=parametros!$C$4,B2507&lt;=parametros!$D$4),"C2",IF(AND(ISNUMBER(parametros!$C$5),ISNUMBER(parametros!$D$5),B2507&gt;=parametros!$C$5,B2507&lt;=parametros!$D$5),"C3",IF(AND(ISNUMBER(parametros!$C$6),ISNUMBER(parametros!$D$6),B2507&gt;=parametros!$C$6,B2507&lt;=parametros!$D$6),"C4","Fora dos ciclos")))))))</f>
        <v/>
      </c>
      <c r="D2507" s="100"/>
      <c r="E2507" s="78" t="str">
        <f>IF(C2507="","",IFERROR(VLOOKUP(C2507,parametros!$A$11:$E$15,5,0),""))</f>
        <v/>
      </c>
      <c r="F2507" s="79" t="str">
        <f t="shared" si="197"/>
        <v/>
      </c>
      <c r="G2507" s="101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8"/>
      <c r="U2507" s="218" t="str">
        <f t="shared" si="201"/>
        <v/>
      </c>
      <c r="V2507" s="216" t="s">
        <v>47</v>
      </c>
      <c r="W2507" s="102" t="s">
        <v>167</v>
      </c>
      <c r="X2507" s="102" t="s">
        <v>168</v>
      </c>
      <c r="Y2507" s="103" t="s">
        <v>169</v>
      </c>
      <c r="Z2507" s="103" t="s">
        <v>170</v>
      </c>
      <c r="AA2507" s="103" t="s">
        <v>47</v>
      </c>
      <c r="AB2507" s="103" t="s">
        <v>171</v>
      </c>
      <c r="AC2507" s="104" t="s">
        <v>172</v>
      </c>
    </row>
    <row r="2508" spans="1:29" ht="25.5" customHeight="1" x14ac:dyDescent="0.35">
      <c r="A2508" s="188"/>
      <c r="B2508" s="190"/>
      <c r="C2508" s="99" t="str">
        <f>IF(B2508="","",IF(NOT(ISNUMBER(B2508)),"DATA_PC invalida",IF(AND(ISNUMBER(parametros!$C$2),ISNUMBER(parametros!$D$2),B2508&gt;=parametros!$C$2,B2508&lt;=parametros!$D$2),"C0",IF(AND(ISNUMBER(parametros!$C$3),ISNUMBER(parametros!$D$3),B2508&gt;=parametros!$C$3,B2508&lt;=parametros!$D$3),"C1",IF(AND(ISNUMBER(parametros!$C$4),ISNUMBER(parametros!$D$4),B2508&gt;=parametros!$C$4,B2508&lt;=parametros!$D$4),"C2",IF(AND(ISNUMBER(parametros!$C$5),ISNUMBER(parametros!$D$5),B2508&gt;=parametros!$C$5,B2508&lt;=parametros!$D$5),"C3",IF(AND(ISNUMBER(parametros!$C$6),ISNUMBER(parametros!$D$6),B2508&gt;=parametros!$C$6,B2508&lt;=parametros!$D$6),"C4","Fora dos ciclos")))))))</f>
        <v/>
      </c>
      <c r="D2508" s="100"/>
      <c r="E2508" s="78" t="str">
        <f>IF(C2508="","",IFERROR(VLOOKUP(C2508,parametros!$A$11:$E$15,5,0),""))</f>
        <v/>
      </c>
      <c r="F2508" s="79" t="str">
        <f t="shared" si="197"/>
        <v/>
      </c>
      <c r="G2508" s="101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8"/>
      <c r="U2508" s="218" t="str">
        <f t="shared" si="201"/>
        <v/>
      </c>
      <c r="V2508" s="216" t="s">
        <v>47</v>
      </c>
      <c r="W2508" s="102" t="s">
        <v>167</v>
      </c>
      <c r="X2508" s="102" t="s">
        <v>168</v>
      </c>
      <c r="Y2508" s="103" t="s">
        <v>169</v>
      </c>
      <c r="Z2508" s="103" t="s">
        <v>170</v>
      </c>
      <c r="AA2508" s="103" t="s">
        <v>47</v>
      </c>
      <c r="AB2508" s="103" t="s">
        <v>171</v>
      </c>
      <c r="AC2508" s="104" t="s">
        <v>172</v>
      </c>
    </row>
    <row r="2509" spans="1:29" ht="25.5" customHeight="1" x14ac:dyDescent="0.35">
      <c r="A2509" s="188"/>
      <c r="B2509" s="190"/>
      <c r="C2509" s="99" t="str">
        <f>IF(B2509="","",IF(NOT(ISNUMBER(B2509)),"DATA_PC invalida",IF(AND(ISNUMBER(parametros!$C$2),ISNUMBER(parametros!$D$2),B2509&gt;=parametros!$C$2,B2509&lt;=parametros!$D$2),"C0",IF(AND(ISNUMBER(parametros!$C$3),ISNUMBER(parametros!$D$3),B2509&gt;=parametros!$C$3,B2509&lt;=parametros!$D$3),"C1",IF(AND(ISNUMBER(parametros!$C$4),ISNUMBER(parametros!$D$4),B2509&gt;=parametros!$C$4,B2509&lt;=parametros!$D$4),"C2",IF(AND(ISNUMBER(parametros!$C$5),ISNUMBER(parametros!$D$5),B2509&gt;=parametros!$C$5,B2509&lt;=parametros!$D$5),"C3",IF(AND(ISNUMBER(parametros!$C$6),ISNUMBER(parametros!$D$6),B2509&gt;=parametros!$C$6,B2509&lt;=parametros!$D$6),"C4","Fora dos ciclos")))))))</f>
        <v/>
      </c>
      <c r="D2509" s="100"/>
      <c r="E2509" s="78" t="str">
        <f>IF(C2509="","",IFERROR(VLOOKUP(C2509,parametros!$A$11:$E$15,5,0),""))</f>
        <v/>
      </c>
      <c r="F2509" s="79" t="str">
        <f t="shared" si="197"/>
        <v/>
      </c>
      <c r="G2509" s="101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8"/>
      <c r="U2509" s="218" t="str">
        <f t="shared" si="201"/>
        <v/>
      </c>
      <c r="V2509" s="216" t="s">
        <v>47</v>
      </c>
      <c r="W2509" s="102" t="s">
        <v>167</v>
      </c>
      <c r="X2509" s="102" t="s">
        <v>168</v>
      </c>
      <c r="Y2509" s="103" t="s">
        <v>169</v>
      </c>
      <c r="Z2509" s="103" t="s">
        <v>170</v>
      </c>
      <c r="AA2509" s="103" t="s">
        <v>47</v>
      </c>
      <c r="AB2509" s="103" t="s">
        <v>171</v>
      </c>
      <c r="AC2509" s="104" t="s">
        <v>172</v>
      </c>
    </row>
    <row r="2510" spans="1:29" ht="25.5" customHeight="1" x14ac:dyDescent="0.35">
      <c r="A2510" s="188"/>
      <c r="B2510" s="190"/>
      <c r="C2510" s="99" t="str">
        <f>IF(B2510="","",IF(NOT(ISNUMBER(B2510)),"DATA_PC invalida",IF(AND(ISNUMBER(parametros!$C$2),ISNUMBER(parametros!$D$2),B2510&gt;=parametros!$C$2,B2510&lt;=parametros!$D$2),"C0",IF(AND(ISNUMBER(parametros!$C$3),ISNUMBER(parametros!$D$3),B2510&gt;=parametros!$C$3,B2510&lt;=parametros!$D$3),"C1",IF(AND(ISNUMBER(parametros!$C$4),ISNUMBER(parametros!$D$4),B2510&gt;=parametros!$C$4,B2510&lt;=parametros!$D$4),"C2",IF(AND(ISNUMBER(parametros!$C$5),ISNUMBER(parametros!$D$5),B2510&gt;=parametros!$C$5,B2510&lt;=parametros!$D$5),"C3",IF(AND(ISNUMBER(parametros!$C$6),ISNUMBER(parametros!$D$6),B2510&gt;=parametros!$C$6,B2510&lt;=parametros!$D$6),"C4","Fora dos ciclos")))))))</f>
        <v/>
      </c>
      <c r="D2510" s="100"/>
      <c r="E2510" s="78" t="str">
        <f>IF(C2510="","",IFERROR(VLOOKUP(C2510,parametros!$A$11:$E$15,5,0),""))</f>
        <v/>
      </c>
      <c r="F2510" s="79" t="str">
        <f t="shared" si="197"/>
        <v/>
      </c>
      <c r="G2510" s="101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8"/>
      <c r="U2510" s="218" t="str">
        <f t="shared" si="201"/>
        <v/>
      </c>
      <c r="V2510" s="216" t="s">
        <v>47</v>
      </c>
      <c r="W2510" s="102" t="s">
        <v>167</v>
      </c>
      <c r="X2510" s="102" t="s">
        <v>168</v>
      </c>
      <c r="Y2510" s="103" t="s">
        <v>169</v>
      </c>
      <c r="Z2510" s="103" t="s">
        <v>170</v>
      </c>
      <c r="AA2510" s="103" t="s">
        <v>47</v>
      </c>
      <c r="AB2510" s="103" t="s">
        <v>171</v>
      </c>
      <c r="AC2510" s="104" t="s">
        <v>172</v>
      </c>
    </row>
    <row r="2511" spans="1:29" ht="25.5" customHeight="1" x14ac:dyDescent="0.35">
      <c r="A2511" s="188"/>
      <c r="B2511" s="190"/>
      <c r="C2511" s="99" t="str">
        <f>IF(B2511="","",IF(NOT(ISNUMBER(B2511)),"DATA_PC invalida",IF(AND(ISNUMBER(parametros!$C$2),ISNUMBER(parametros!$D$2),B2511&gt;=parametros!$C$2,B2511&lt;=parametros!$D$2),"C0",IF(AND(ISNUMBER(parametros!$C$3),ISNUMBER(parametros!$D$3),B2511&gt;=parametros!$C$3,B2511&lt;=parametros!$D$3),"C1",IF(AND(ISNUMBER(parametros!$C$4),ISNUMBER(parametros!$D$4),B2511&gt;=parametros!$C$4,B2511&lt;=parametros!$D$4),"C2",IF(AND(ISNUMBER(parametros!$C$5),ISNUMBER(parametros!$D$5),B2511&gt;=parametros!$C$5,B2511&lt;=parametros!$D$5),"C3",IF(AND(ISNUMBER(parametros!$C$6),ISNUMBER(parametros!$D$6),B2511&gt;=parametros!$C$6,B2511&lt;=parametros!$D$6),"C4","Fora dos ciclos")))))))</f>
        <v/>
      </c>
      <c r="D2511" s="100"/>
      <c r="E2511" s="78" t="str">
        <f>IF(C2511="","",IFERROR(VLOOKUP(C2511,parametros!$A$11:$E$15,5,0),""))</f>
        <v/>
      </c>
      <c r="F2511" s="79" t="str">
        <f t="shared" si="197"/>
        <v/>
      </c>
      <c r="G2511" s="101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8"/>
      <c r="U2511" s="218" t="str">
        <f t="shared" si="201"/>
        <v/>
      </c>
      <c r="V2511" s="216" t="s">
        <v>47</v>
      </c>
      <c r="W2511" s="102" t="s">
        <v>167</v>
      </c>
      <c r="X2511" s="102" t="s">
        <v>168</v>
      </c>
      <c r="Y2511" s="103" t="s">
        <v>169</v>
      </c>
      <c r="Z2511" s="103" t="s">
        <v>170</v>
      </c>
      <c r="AA2511" s="103" t="s">
        <v>47</v>
      </c>
      <c r="AB2511" s="103" t="s">
        <v>171</v>
      </c>
      <c r="AC2511" s="104" t="s">
        <v>172</v>
      </c>
    </row>
    <row r="2512" spans="1:29" ht="25.5" customHeight="1" x14ac:dyDescent="0.35">
      <c r="A2512" s="188"/>
      <c r="B2512" s="190"/>
      <c r="C2512" s="99" t="str">
        <f>IF(B2512="","",IF(NOT(ISNUMBER(B2512)),"DATA_PC invalida",IF(AND(ISNUMBER(parametros!$C$2),ISNUMBER(parametros!$D$2),B2512&gt;=parametros!$C$2,B2512&lt;=parametros!$D$2),"C0",IF(AND(ISNUMBER(parametros!$C$3),ISNUMBER(parametros!$D$3),B2512&gt;=parametros!$C$3,B2512&lt;=parametros!$D$3),"C1",IF(AND(ISNUMBER(parametros!$C$4),ISNUMBER(parametros!$D$4),B2512&gt;=parametros!$C$4,B2512&lt;=parametros!$D$4),"C2",IF(AND(ISNUMBER(parametros!$C$5),ISNUMBER(parametros!$D$5),B2512&gt;=parametros!$C$5,B2512&lt;=parametros!$D$5),"C3",IF(AND(ISNUMBER(parametros!$C$6),ISNUMBER(parametros!$D$6),B2512&gt;=parametros!$C$6,B2512&lt;=parametros!$D$6),"C4","Fora dos ciclos")))))))</f>
        <v/>
      </c>
      <c r="D2512" s="100"/>
      <c r="E2512" s="78" t="str">
        <f>IF(C2512="","",IFERROR(VLOOKUP(C2512,parametros!$A$11:$E$15,5,0),""))</f>
        <v/>
      </c>
      <c r="F2512" s="79" t="str">
        <f t="shared" si="197"/>
        <v/>
      </c>
      <c r="G2512" s="101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8"/>
      <c r="U2512" s="218" t="str">
        <f t="shared" si="201"/>
        <v/>
      </c>
      <c r="V2512" s="216" t="s">
        <v>47</v>
      </c>
      <c r="W2512" s="102" t="s">
        <v>167</v>
      </c>
      <c r="X2512" s="102" t="s">
        <v>168</v>
      </c>
      <c r="Y2512" s="103" t="s">
        <v>169</v>
      </c>
      <c r="Z2512" s="103" t="s">
        <v>170</v>
      </c>
      <c r="AA2512" s="103" t="s">
        <v>47</v>
      </c>
      <c r="AB2512" s="103" t="s">
        <v>171</v>
      </c>
      <c r="AC2512" s="104" t="s">
        <v>172</v>
      </c>
    </row>
    <row r="2513" spans="1:29" ht="25.5" customHeight="1" x14ac:dyDescent="0.35">
      <c r="A2513" s="188"/>
      <c r="B2513" s="190"/>
      <c r="C2513" s="99" t="str">
        <f>IF(B2513="","",IF(NOT(ISNUMBER(B2513)),"DATA_PC invalida",IF(AND(ISNUMBER(parametros!$C$2),ISNUMBER(parametros!$D$2),B2513&gt;=parametros!$C$2,B2513&lt;=parametros!$D$2),"C0",IF(AND(ISNUMBER(parametros!$C$3),ISNUMBER(parametros!$D$3),B2513&gt;=parametros!$C$3,B2513&lt;=parametros!$D$3),"C1",IF(AND(ISNUMBER(parametros!$C$4),ISNUMBER(parametros!$D$4),B2513&gt;=parametros!$C$4,B2513&lt;=parametros!$D$4),"C2",IF(AND(ISNUMBER(parametros!$C$5),ISNUMBER(parametros!$D$5),B2513&gt;=parametros!$C$5,B2513&lt;=parametros!$D$5),"C3",IF(AND(ISNUMBER(parametros!$C$6),ISNUMBER(parametros!$D$6),B2513&gt;=parametros!$C$6,B2513&lt;=parametros!$D$6),"C4","Fora dos ciclos")))))))</f>
        <v/>
      </c>
      <c r="D2513" s="100"/>
      <c r="E2513" s="78" t="str">
        <f>IF(C2513="","",IFERROR(VLOOKUP(C2513,parametros!$A$11:$E$15,5,0),""))</f>
        <v/>
      </c>
      <c r="F2513" s="79" t="str">
        <f t="shared" si="197"/>
        <v/>
      </c>
      <c r="G2513" s="101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8"/>
      <c r="U2513" s="218" t="str">
        <f t="shared" si="201"/>
        <v/>
      </c>
      <c r="V2513" s="216" t="s">
        <v>47</v>
      </c>
      <c r="W2513" s="102" t="s">
        <v>167</v>
      </c>
      <c r="X2513" s="102" t="s">
        <v>168</v>
      </c>
      <c r="Y2513" s="103" t="s">
        <v>169</v>
      </c>
      <c r="Z2513" s="103" t="s">
        <v>170</v>
      </c>
      <c r="AA2513" s="103" t="s">
        <v>47</v>
      </c>
      <c r="AB2513" s="103" t="s">
        <v>171</v>
      </c>
      <c r="AC2513" s="104" t="s">
        <v>172</v>
      </c>
    </row>
    <row r="2514" spans="1:29" ht="25.5" customHeight="1" x14ac:dyDescent="0.35">
      <c r="A2514" s="188"/>
      <c r="B2514" s="190"/>
      <c r="C2514" s="99" t="str">
        <f>IF(B2514="","",IF(NOT(ISNUMBER(B2514)),"DATA_PC invalida",IF(AND(ISNUMBER(parametros!$C$2),ISNUMBER(parametros!$D$2),B2514&gt;=parametros!$C$2,B2514&lt;=parametros!$D$2),"C0",IF(AND(ISNUMBER(parametros!$C$3),ISNUMBER(parametros!$D$3),B2514&gt;=parametros!$C$3,B2514&lt;=parametros!$D$3),"C1",IF(AND(ISNUMBER(parametros!$C$4),ISNUMBER(parametros!$D$4),B2514&gt;=parametros!$C$4,B2514&lt;=parametros!$D$4),"C2",IF(AND(ISNUMBER(parametros!$C$5),ISNUMBER(parametros!$D$5),B2514&gt;=parametros!$C$5,B2514&lt;=parametros!$D$5),"C3",IF(AND(ISNUMBER(parametros!$C$6),ISNUMBER(parametros!$D$6),B2514&gt;=parametros!$C$6,B2514&lt;=parametros!$D$6),"C4","Fora dos ciclos")))))))</f>
        <v/>
      </c>
      <c r="D2514" s="100"/>
      <c r="E2514" s="78" t="str">
        <f>IF(C2514="","",IFERROR(VLOOKUP(C2514,parametros!$A$11:$E$15,5,0),""))</f>
        <v/>
      </c>
      <c r="F2514" s="79" t="str">
        <f t="shared" si="197"/>
        <v/>
      </c>
      <c r="G2514" s="101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8"/>
      <c r="U2514" s="218" t="str">
        <f t="shared" si="201"/>
        <v/>
      </c>
      <c r="V2514" s="216" t="s">
        <v>47</v>
      </c>
      <c r="W2514" s="102" t="s">
        <v>167</v>
      </c>
      <c r="X2514" s="102" t="s">
        <v>168</v>
      </c>
      <c r="Y2514" s="103" t="s">
        <v>169</v>
      </c>
      <c r="Z2514" s="103" t="s">
        <v>170</v>
      </c>
      <c r="AA2514" s="103" t="s">
        <v>47</v>
      </c>
      <c r="AB2514" s="103" t="s">
        <v>171</v>
      </c>
      <c r="AC2514" s="104" t="s">
        <v>172</v>
      </c>
    </row>
    <row r="2515" spans="1:29" ht="25.5" customHeight="1" x14ac:dyDescent="0.35">
      <c r="A2515" s="188"/>
      <c r="B2515" s="190"/>
      <c r="C2515" s="99" t="str">
        <f>IF(B2515="","",IF(NOT(ISNUMBER(B2515)),"DATA_PC invalida",IF(AND(ISNUMBER(parametros!$C$2),ISNUMBER(parametros!$D$2),B2515&gt;=parametros!$C$2,B2515&lt;=parametros!$D$2),"C0",IF(AND(ISNUMBER(parametros!$C$3),ISNUMBER(parametros!$D$3),B2515&gt;=parametros!$C$3,B2515&lt;=parametros!$D$3),"C1",IF(AND(ISNUMBER(parametros!$C$4),ISNUMBER(parametros!$D$4),B2515&gt;=parametros!$C$4,B2515&lt;=parametros!$D$4),"C2",IF(AND(ISNUMBER(parametros!$C$5),ISNUMBER(parametros!$D$5),B2515&gt;=parametros!$C$5,B2515&lt;=parametros!$D$5),"C3",IF(AND(ISNUMBER(parametros!$C$6),ISNUMBER(parametros!$D$6),B2515&gt;=parametros!$C$6,B2515&lt;=parametros!$D$6),"C4","Fora dos ciclos")))))))</f>
        <v/>
      </c>
      <c r="D2515" s="100"/>
      <c r="E2515" s="78" t="str">
        <f>IF(C2515="","",IFERROR(VLOOKUP(C2515,parametros!$A$11:$E$15,5,0),""))</f>
        <v/>
      </c>
      <c r="F2515" s="79" t="str">
        <f t="shared" si="197"/>
        <v/>
      </c>
      <c r="G2515" s="101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8"/>
      <c r="U2515" s="218" t="str">
        <f t="shared" si="201"/>
        <v/>
      </c>
      <c r="V2515" s="216" t="s">
        <v>47</v>
      </c>
      <c r="W2515" s="102" t="s">
        <v>167</v>
      </c>
      <c r="X2515" s="102" t="s">
        <v>168</v>
      </c>
      <c r="Y2515" s="103" t="s">
        <v>169</v>
      </c>
      <c r="Z2515" s="103" t="s">
        <v>170</v>
      </c>
      <c r="AA2515" s="103" t="s">
        <v>47</v>
      </c>
      <c r="AB2515" s="103" t="s">
        <v>171</v>
      </c>
      <c r="AC2515" s="104" t="s">
        <v>172</v>
      </c>
    </row>
    <row r="2516" spans="1:29" ht="25.5" customHeight="1" x14ac:dyDescent="0.35">
      <c r="A2516" s="188"/>
      <c r="B2516" s="190"/>
      <c r="C2516" s="99" t="str">
        <f>IF(B2516="","",IF(NOT(ISNUMBER(B2516)),"DATA_PC invalida",IF(AND(ISNUMBER(parametros!$C$2),ISNUMBER(parametros!$D$2),B2516&gt;=parametros!$C$2,B2516&lt;=parametros!$D$2),"C0",IF(AND(ISNUMBER(parametros!$C$3),ISNUMBER(parametros!$D$3),B2516&gt;=parametros!$C$3,B2516&lt;=parametros!$D$3),"C1",IF(AND(ISNUMBER(parametros!$C$4),ISNUMBER(parametros!$D$4),B2516&gt;=parametros!$C$4,B2516&lt;=parametros!$D$4),"C2",IF(AND(ISNUMBER(parametros!$C$5),ISNUMBER(parametros!$D$5),B2516&gt;=parametros!$C$5,B2516&lt;=parametros!$D$5),"C3",IF(AND(ISNUMBER(parametros!$C$6),ISNUMBER(parametros!$D$6),B2516&gt;=parametros!$C$6,B2516&lt;=parametros!$D$6),"C4","Fora dos ciclos")))))))</f>
        <v/>
      </c>
      <c r="D2516" s="100"/>
      <c r="E2516" s="78" t="str">
        <f>IF(C2516="","",IFERROR(VLOOKUP(C2516,parametros!$A$11:$E$15,5,0),""))</f>
        <v/>
      </c>
      <c r="F2516" s="79" t="str">
        <f t="shared" si="197"/>
        <v/>
      </c>
      <c r="G2516" s="101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8"/>
      <c r="U2516" s="218" t="str">
        <f t="shared" si="201"/>
        <v/>
      </c>
      <c r="V2516" s="216" t="s">
        <v>47</v>
      </c>
      <c r="W2516" s="102" t="s">
        <v>167</v>
      </c>
      <c r="X2516" s="102" t="s">
        <v>168</v>
      </c>
      <c r="Y2516" s="103" t="s">
        <v>169</v>
      </c>
      <c r="Z2516" s="103" t="s">
        <v>170</v>
      </c>
      <c r="AA2516" s="103" t="s">
        <v>47</v>
      </c>
      <c r="AB2516" s="103" t="s">
        <v>171</v>
      </c>
      <c r="AC2516" s="104" t="s">
        <v>172</v>
      </c>
    </row>
    <row r="2517" spans="1:29" ht="25.5" customHeight="1" x14ac:dyDescent="0.35">
      <c r="A2517" s="188"/>
      <c r="B2517" s="190"/>
      <c r="C2517" s="99" t="str">
        <f>IF(B2517="","",IF(NOT(ISNUMBER(B2517)),"DATA_PC invalida",IF(AND(ISNUMBER(parametros!$C$2),ISNUMBER(parametros!$D$2),B2517&gt;=parametros!$C$2,B2517&lt;=parametros!$D$2),"C0",IF(AND(ISNUMBER(parametros!$C$3),ISNUMBER(parametros!$D$3),B2517&gt;=parametros!$C$3,B2517&lt;=parametros!$D$3),"C1",IF(AND(ISNUMBER(parametros!$C$4),ISNUMBER(parametros!$D$4),B2517&gt;=parametros!$C$4,B2517&lt;=parametros!$D$4),"C2",IF(AND(ISNUMBER(parametros!$C$5),ISNUMBER(parametros!$D$5),B2517&gt;=parametros!$C$5,B2517&lt;=parametros!$D$5),"C3",IF(AND(ISNUMBER(parametros!$C$6),ISNUMBER(parametros!$D$6),B2517&gt;=parametros!$C$6,B2517&lt;=parametros!$D$6),"C4","Fora dos ciclos")))))))</f>
        <v/>
      </c>
      <c r="D2517" s="100"/>
      <c r="E2517" s="78" t="str">
        <f>IF(C2517="","",IFERROR(VLOOKUP(C2517,parametros!$A$11:$E$15,5,0),""))</f>
        <v/>
      </c>
      <c r="F2517" s="79" t="str">
        <f t="shared" si="197"/>
        <v/>
      </c>
      <c r="G2517" s="101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8"/>
      <c r="U2517" s="218" t="str">
        <f t="shared" si="201"/>
        <v/>
      </c>
      <c r="V2517" s="216" t="s">
        <v>47</v>
      </c>
      <c r="W2517" s="102" t="s">
        <v>167</v>
      </c>
      <c r="X2517" s="102" t="s">
        <v>168</v>
      </c>
      <c r="Y2517" s="103" t="s">
        <v>169</v>
      </c>
      <c r="Z2517" s="103" t="s">
        <v>170</v>
      </c>
      <c r="AA2517" s="103" t="s">
        <v>47</v>
      </c>
      <c r="AB2517" s="103" t="s">
        <v>171</v>
      </c>
      <c r="AC2517" s="104" t="s">
        <v>172</v>
      </c>
    </row>
    <row r="2518" spans="1:29" ht="25.5" customHeight="1" x14ac:dyDescent="0.35">
      <c r="A2518" s="188"/>
      <c r="B2518" s="190"/>
      <c r="C2518" s="99" t="str">
        <f>IF(B2518="","",IF(NOT(ISNUMBER(B2518)),"DATA_PC invalida",IF(AND(ISNUMBER(parametros!$C$2),ISNUMBER(parametros!$D$2),B2518&gt;=parametros!$C$2,B2518&lt;=parametros!$D$2),"C0",IF(AND(ISNUMBER(parametros!$C$3),ISNUMBER(parametros!$D$3),B2518&gt;=parametros!$C$3,B2518&lt;=parametros!$D$3),"C1",IF(AND(ISNUMBER(parametros!$C$4),ISNUMBER(parametros!$D$4),B2518&gt;=parametros!$C$4,B2518&lt;=parametros!$D$4),"C2",IF(AND(ISNUMBER(parametros!$C$5),ISNUMBER(parametros!$D$5),B2518&gt;=parametros!$C$5,B2518&lt;=parametros!$D$5),"C3",IF(AND(ISNUMBER(parametros!$C$6),ISNUMBER(parametros!$D$6),B2518&gt;=parametros!$C$6,B2518&lt;=parametros!$D$6),"C4","Fora dos ciclos")))))))</f>
        <v/>
      </c>
      <c r="D2518" s="100"/>
      <c r="E2518" s="78" t="str">
        <f>IF(C2518="","",IFERROR(VLOOKUP(C2518,parametros!$A$11:$E$15,5,0),""))</f>
        <v/>
      </c>
      <c r="F2518" s="79" t="str">
        <f t="shared" si="197"/>
        <v/>
      </c>
      <c r="G2518" s="101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8"/>
      <c r="U2518" s="218" t="str">
        <f t="shared" si="201"/>
        <v/>
      </c>
      <c r="V2518" s="216" t="s">
        <v>47</v>
      </c>
      <c r="W2518" s="102" t="s">
        <v>167</v>
      </c>
      <c r="X2518" s="102" t="s">
        <v>168</v>
      </c>
      <c r="Y2518" s="103" t="s">
        <v>169</v>
      </c>
      <c r="Z2518" s="103" t="s">
        <v>170</v>
      </c>
      <c r="AA2518" s="103" t="s">
        <v>47</v>
      </c>
      <c r="AB2518" s="103" t="s">
        <v>171</v>
      </c>
      <c r="AC2518" s="104" t="s">
        <v>172</v>
      </c>
    </row>
    <row r="2519" spans="1:29" ht="25.5" customHeight="1" x14ac:dyDescent="0.35">
      <c r="A2519" s="188"/>
      <c r="B2519" s="190"/>
      <c r="C2519" s="99" t="str">
        <f>IF(B2519="","",IF(NOT(ISNUMBER(B2519)),"DATA_PC invalida",IF(AND(ISNUMBER(parametros!$C$2),ISNUMBER(parametros!$D$2),B2519&gt;=parametros!$C$2,B2519&lt;=parametros!$D$2),"C0",IF(AND(ISNUMBER(parametros!$C$3),ISNUMBER(parametros!$D$3),B2519&gt;=parametros!$C$3,B2519&lt;=parametros!$D$3),"C1",IF(AND(ISNUMBER(parametros!$C$4),ISNUMBER(parametros!$D$4),B2519&gt;=parametros!$C$4,B2519&lt;=parametros!$D$4),"C2",IF(AND(ISNUMBER(parametros!$C$5),ISNUMBER(parametros!$D$5),B2519&gt;=parametros!$C$5,B2519&lt;=parametros!$D$5),"C3",IF(AND(ISNUMBER(parametros!$C$6),ISNUMBER(parametros!$D$6),B2519&gt;=parametros!$C$6,B2519&lt;=parametros!$D$6),"C4","Fora dos ciclos")))))))</f>
        <v/>
      </c>
      <c r="D2519" s="100"/>
      <c r="E2519" s="78" t="str">
        <f>IF(C2519="","",IFERROR(VLOOKUP(C2519,parametros!$A$11:$E$15,5,0),""))</f>
        <v/>
      </c>
      <c r="F2519" s="79" t="str">
        <f t="shared" si="197"/>
        <v/>
      </c>
      <c r="G2519" s="101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8"/>
      <c r="U2519" s="218" t="str">
        <f t="shared" si="201"/>
        <v/>
      </c>
      <c r="V2519" s="216" t="s">
        <v>47</v>
      </c>
      <c r="W2519" s="102" t="s">
        <v>167</v>
      </c>
      <c r="X2519" s="102" t="s">
        <v>168</v>
      </c>
      <c r="Y2519" s="103" t="s">
        <v>169</v>
      </c>
      <c r="Z2519" s="103" t="s">
        <v>170</v>
      </c>
      <c r="AA2519" s="103" t="s">
        <v>47</v>
      </c>
      <c r="AB2519" s="103" t="s">
        <v>171</v>
      </c>
      <c r="AC2519" s="104" t="s">
        <v>172</v>
      </c>
    </row>
    <row r="2520" spans="1:29" ht="25.5" customHeight="1" x14ac:dyDescent="0.35">
      <c r="A2520" s="188"/>
      <c r="B2520" s="190"/>
      <c r="C2520" s="99" t="str">
        <f>IF(B2520="","",IF(NOT(ISNUMBER(B2520)),"DATA_PC invalida",IF(AND(ISNUMBER(parametros!$C$2),ISNUMBER(parametros!$D$2),B2520&gt;=parametros!$C$2,B2520&lt;=parametros!$D$2),"C0",IF(AND(ISNUMBER(parametros!$C$3),ISNUMBER(parametros!$D$3),B2520&gt;=parametros!$C$3,B2520&lt;=parametros!$D$3),"C1",IF(AND(ISNUMBER(parametros!$C$4),ISNUMBER(parametros!$D$4),B2520&gt;=parametros!$C$4,B2520&lt;=parametros!$D$4),"C2",IF(AND(ISNUMBER(parametros!$C$5),ISNUMBER(parametros!$D$5),B2520&gt;=parametros!$C$5,B2520&lt;=parametros!$D$5),"C3",IF(AND(ISNUMBER(parametros!$C$6),ISNUMBER(parametros!$D$6),B2520&gt;=parametros!$C$6,B2520&lt;=parametros!$D$6),"C4","Fora dos ciclos")))))))</f>
        <v/>
      </c>
      <c r="D2520" s="100"/>
      <c r="E2520" s="78" t="str">
        <f>IF(C2520="","",IFERROR(VLOOKUP(C2520,parametros!$A$11:$E$15,5,0),""))</f>
        <v/>
      </c>
      <c r="F2520" s="79" t="str">
        <f t="shared" si="197"/>
        <v/>
      </c>
      <c r="G2520" s="101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8"/>
      <c r="U2520" s="218" t="str">
        <f t="shared" si="201"/>
        <v/>
      </c>
      <c r="V2520" s="216" t="s">
        <v>47</v>
      </c>
      <c r="W2520" s="102" t="s">
        <v>167</v>
      </c>
      <c r="X2520" s="102" t="s">
        <v>168</v>
      </c>
      <c r="Y2520" s="103" t="s">
        <v>169</v>
      </c>
      <c r="Z2520" s="103" t="s">
        <v>170</v>
      </c>
      <c r="AA2520" s="103" t="s">
        <v>47</v>
      </c>
      <c r="AB2520" s="103" t="s">
        <v>171</v>
      </c>
      <c r="AC2520" s="104" t="s">
        <v>172</v>
      </c>
    </row>
    <row r="2521" spans="1:29" ht="25.5" customHeight="1" x14ac:dyDescent="0.35">
      <c r="A2521" s="188"/>
      <c r="B2521" s="190"/>
      <c r="C2521" s="99" t="str">
        <f>IF(B2521="","",IF(NOT(ISNUMBER(B2521)),"DATA_PC invalida",IF(AND(ISNUMBER(parametros!$C$2),ISNUMBER(parametros!$D$2),B2521&gt;=parametros!$C$2,B2521&lt;=parametros!$D$2),"C0",IF(AND(ISNUMBER(parametros!$C$3),ISNUMBER(parametros!$D$3),B2521&gt;=parametros!$C$3,B2521&lt;=parametros!$D$3),"C1",IF(AND(ISNUMBER(parametros!$C$4),ISNUMBER(parametros!$D$4),B2521&gt;=parametros!$C$4,B2521&lt;=parametros!$D$4),"C2",IF(AND(ISNUMBER(parametros!$C$5),ISNUMBER(parametros!$D$5),B2521&gt;=parametros!$C$5,B2521&lt;=parametros!$D$5),"C3",IF(AND(ISNUMBER(parametros!$C$6),ISNUMBER(parametros!$D$6),B2521&gt;=parametros!$C$6,B2521&lt;=parametros!$D$6),"C4","Fora dos ciclos")))))))</f>
        <v/>
      </c>
      <c r="D2521" s="100"/>
      <c r="E2521" s="78" t="str">
        <f>IF(C2521="","",IFERROR(VLOOKUP(C2521,parametros!$A$11:$E$15,5,0),""))</f>
        <v/>
      </c>
      <c r="F2521" s="79" t="str">
        <f t="shared" si="197"/>
        <v/>
      </c>
      <c r="G2521" s="101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8"/>
      <c r="U2521" s="218" t="str">
        <f t="shared" si="201"/>
        <v/>
      </c>
      <c r="V2521" s="216" t="s">
        <v>47</v>
      </c>
      <c r="W2521" s="102" t="s">
        <v>167</v>
      </c>
      <c r="X2521" s="102" t="s">
        <v>168</v>
      </c>
      <c r="Y2521" s="103" t="s">
        <v>169</v>
      </c>
      <c r="Z2521" s="103" t="s">
        <v>170</v>
      </c>
      <c r="AA2521" s="103" t="s">
        <v>47</v>
      </c>
      <c r="AB2521" s="103" t="s">
        <v>171</v>
      </c>
      <c r="AC2521" s="104" t="s">
        <v>172</v>
      </c>
    </row>
    <row r="2522" spans="1:29" ht="25.5" customHeight="1" x14ac:dyDescent="0.35">
      <c r="A2522" s="188"/>
      <c r="B2522" s="190"/>
      <c r="C2522" s="99" t="str">
        <f>IF(B2522="","",IF(NOT(ISNUMBER(B2522)),"DATA_PC invalida",IF(AND(ISNUMBER(parametros!$C$2),ISNUMBER(parametros!$D$2),B2522&gt;=parametros!$C$2,B2522&lt;=parametros!$D$2),"C0",IF(AND(ISNUMBER(parametros!$C$3),ISNUMBER(parametros!$D$3),B2522&gt;=parametros!$C$3,B2522&lt;=parametros!$D$3),"C1",IF(AND(ISNUMBER(parametros!$C$4),ISNUMBER(parametros!$D$4),B2522&gt;=parametros!$C$4,B2522&lt;=parametros!$D$4),"C2",IF(AND(ISNUMBER(parametros!$C$5),ISNUMBER(parametros!$D$5),B2522&gt;=parametros!$C$5,B2522&lt;=parametros!$D$5),"C3",IF(AND(ISNUMBER(parametros!$C$6),ISNUMBER(parametros!$D$6),B2522&gt;=parametros!$C$6,B2522&lt;=parametros!$D$6),"C4","Fora dos ciclos")))))))</f>
        <v/>
      </c>
      <c r="D2522" s="100"/>
      <c r="E2522" s="78" t="str">
        <f>IF(C2522="","",IFERROR(VLOOKUP(C2522,parametros!$A$11:$E$15,5,0),""))</f>
        <v/>
      </c>
      <c r="F2522" s="79" t="str">
        <f t="shared" si="197"/>
        <v/>
      </c>
      <c r="G2522" s="101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8"/>
      <c r="U2522" s="218" t="str">
        <f t="shared" si="201"/>
        <v/>
      </c>
      <c r="V2522" s="216" t="s">
        <v>47</v>
      </c>
      <c r="W2522" s="102" t="s">
        <v>167</v>
      </c>
      <c r="X2522" s="102" t="s">
        <v>168</v>
      </c>
      <c r="Y2522" s="103" t="s">
        <v>169</v>
      </c>
      <c r="Z2522" s="103" t="s">
        <v>170</v>
      </c>
      <c r="AA2522" s="103" t="s">
        <v>47</v>
      </c>
      <c r="AB2522" s="103" t="s">
        <v>171</v>
      </c>
      <c r="AC2522" s="104" t="s">
        <v>172</v>
      </c>
    </row>
    <row r="2523" spans="1:29" ht="25.5" customHeight="1" x14ac:dyDescent="0.35">
      <c r="A2523" s="188"/>
      <c r="B2523" s="190"/>
      <c r="C2523" s="99" t="str">
        <f>IF(B2523="","",IF(NOT(ISNUMBER(B2523)),"DATA_PC invalida",IF(AND(ISNUMBER(parametros!$C$2),ISNUMBER(parametros!$D$2),B2523&gt;=parametros!$C$2,B2523&lt;=parametros!$D$2),"C0",IF(AND(ISNUMBER(parametros!$C$3),ISNUMBER(parametros!$D$3),B2523&gt;=parametros!$C$3,B2523&lt;=parametros!$D$3),"C1",IF(AND(ISNUMBER(parametros!$C$4),ISNUMBER(parametros!$D$4),B2523&gt;=parametros!$C$4,B2523&lt;=parametros!$D$4),"C2",IF(AND(ISNUMBER(parametros!$C$5),ISNUMBER(parametros!$D$5),B2523&gt;=parametros!$C$5,B2523&lt;=parametros!$D$5),"C3",IF(AND(ISNUMBER(parametros!$C$6),ISNUMBER(parametros!$D$6),B2523&gt;=parametros!$C$6,B2523&lt;=parametros!$D$6),"C4","Fora dos ciclos")))))))</f>
        <v/>
      </c>
      <c r="D2523" s="100"/>
      <c r="E2523" s="78" t="str">
        <f>IF(C2523="","",IFERROR(VLOOKUP(C2523,parametros!$A$11:$E$15,5,0),""))</f>
        <v/>
      </c>
      <c r="F2523" s="79" t="str">
        <f t="shared" si="197"/>
        <v/>
      </c>
      <c r="G2523" s="101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8"/>
      <c r="U2523" s="218" t="str">
        <f t="shared" si="201"/>
        <v/>
      </c>
      <c r="V2523" s="216" t="s">
        <v>47</v>
      </c>
      <c r="W2523" s="102" t="s">
        <v>167</v>
      </c>
      <c r="X2523" s="102" t="s">
        <v>168</v>
      </c>
      <c r="Y2523" s="103" t="s">
        <v>169</v>
      </c>
      <c r="Z2523" s="103" t="s">
        <v>170</v>
      </c>
      <c r="AA2523" s="103" t="s">
        <v>47</v>
      </c>
      <c r="AB2523" s="103" t="s">
        <v>171</v>
      </c>
      <c r="AC2523" s="104" t="s">
        <v>172</v>
      </c>
    </row>
    <row r="2524" spans="1:29" ht="25.5" customHeight="1" x14ac:dyDescent="0.35">
      <c r="A2524" s="188"/>
      <c r="B2524" s="190"/>
      <c r="C2524" s="99" t="str">
        <f>IF(B2524="","",IF(NOT(ISNUMBER(B2524)),"DATA_PC invalida",IF(AND(ISNUMBER(parametros!$C$2),ISNUMBER(parametros!$D$2),B2524&gt;=parametros!$C$2,B2524&lt;=parametros!$D$2),"C0",IF(AND(ISNUMBER(parametros!$C$3),ISNUMBER(parametros!$D$3),B2524&gt;=parametros!$C$3,B2524&lt;=parametros!$D$3),"C1",IF(AND(ISNUMBER(parametros!$C$4),ISNUMBER(parametros!$D$4),B2524&gt;=parametros!$C$4,B2524&lt;=parametros!$D$4),"C2",IF(AND(ISNUMBER(parametros!$C$5),ISNUMBER(parametros!$D$5),B2524&gt;=parametros!$C$5,B2524&lt;=parametros!$D$5),"C3",IF(AND(ISNUMBER(parametros!$C$6),ISNUMBER(parametros!$D$6),B2524&gt;=parametros!$C$6,B2524&lt;=parametros!$D$6),"C4","Fora dos ciclos")))))))</f>
        <v/>
      </c>
      <c r="D2524" s="100"/>
      <c r="E2524" s="78" t="str">
        <f>IF(C2524="","",IFERROR(VLOOKUP(C2524,parametros!$A$11:$E$15,5,0),""))</f>
        <v/>
      </c>
      <c r="F2524" s="79" t="str">
        <f t="shared" si="197"/>
        <v/>
      </c>
      <c r="G2524" s="101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8"/>
      <c r="U2524" s="218" t="str">
        <f t="shared" si="201"/>
        <v/>
      </c>
      <c r="V2524" s="216" t="s">
        <v>47</v>
      </c>
      <c r="W2524" s="102" t="s">
        <v>167</v>
      </c>
      <c r="X2524" s="102" t="s">
        <v>168</v>
      </c>
      <c r="Y2524" s="103" t="s">
        <v>169</v>
      </c>
      <c r="Z2524" s="103" t="s">
        <v>170</v>
      </c>
      <c r="AA2524" s="103" t="s">
        <v>47</v>
      </c>
      <c r="AB2524" s="103" t="s">
        <v>171</v>
      </c>
      <c r="AC2524" s="104" t="s">
        <v>172</v>
      </c>
    </row>
    <row r="2525" spans="1:29" ht="25.5" customHeight="1" x14ac:dyDescent="0.35">
      <c r="A2525" s="188"/>
      <c r="B2525" s="190"/>
      <c r="C2525" s="99" t="str">
        <f>IF(B2525="","",IF(NOT(ISNUMBER(B2525)),"DATA_PC invalida",IF(AND(ISNUMBER(parametros!$C$2),ISNUMBER(parametros!$D$2),B2525&gt;=parametros!$C$2,B2525&lt;=parametros!$D$2),"C0",IF(AND(ISNUMBER(parametros!$C$3),ISNUMBER(parametros!$D$3),B2525&gt;=parametros!$C$3,B2525&lt;=parametros!$D$3),"C1",IF(AND(ISNUMBER(parametros!$C$4),ISNUMBER(parametros!$D$4),B2525&gt;=parametros!$C$4,B2525&lt;=parametros!$D$4),"C2",IF(AND(ISNUMBER(parametros!$C$5),ISNUMBER(parametros!$D$5),B2525&gt;=parametros!$C$5,B2525&lt;=parametros!$D$5),"C3",IF(AND(ISNUMBER(parametros!$C$6),ISNUMBER(parametros!$D$6),B2525&gt;=parametros!$C$6,B2525&lt;=parametros!$D$6),"C4","Fora dos ciclos")))))))</f>
        <v/>
      </c>
      <c r="D2525" s="100"/>
      <c r="E2525" s="78" t="str">
        <f>IF(C2525="","",IFERROR(VLOOKUP(C2525,parametros!$A$11:$E$15,5,0),""))</f>
        <v/>
      </c>
      <c r="F2525" s="79" t="str">
        <f t="shared" si="197"/>
        <v/>
      </c>
      <c r="G2525" s="101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8"/>
      <c r="U2525" s="218" t="str">
        <f t="shared" si="201"/>
        <v/>
      </c>
      <c r="V2525" s="216" t="s">
        <v>47</v>
      </c>
      <c r="W2525" s="102" t="s">
        <v>167</v>
      </c>
      <c r="X2525" s="102" t="s">
        <v>168</v>
      </c>
      <c r="Y2525" s="103" t="s">
        <v>169</v>
      </c>
      <c r="Z2525" s="103" t="s">
        <v>170</v>
      </c>
      <c r="AA2525" s="103" t="s">
        <v>47</v>
      </c>
      <c r="AB2525" s="103" t="s">
        <v>171</v>
      </c>
      <c r="AC2525" s="104" t="s">
        <v>172</v>
      </c>
    </row>
    <row r="2526" spans="1:29" ht="25.5" customHeight="1" x14ac:dyDescent="0.35">
      <c r="A2526" s="188"/>
      <c r="B2526" s="190"/>
      <c r="C2526" s="99" t="str">
        <f>IF(B2526="","",IF(NOT(ISNUMBER(B2526)),"DATA_PC invalida",IF(AND(ISNUMBER(parametros!$C$2),ISNUMBER(parametros!$D$2),B2526&gt;=parametros!$C$2,B2526&lt;=parametros!$D$2),"C0",IF(AND(ISNUMBER(parametros!$C$3),ISNUMBER(parametros!$D$3),B2526&gt;=parametros!$C$3,B2526&lt;=parametros!$D$3),"C1",IF(AND(ISNUMBER(parametros!$C$4),ISNUMBER(parametros!$D$4),B2526&gt;=parametros!$C$4,B2526&lt;=parametros!$D$4),"C2",IF(AND(ISNUMBER(parametros!$C$5),ISNUMBER(parametros!$D$5),B2526&gt;=parametros!$C$5,B2526&lt;=parametros!$D$5),"C3",IF(AND(ISNUMBER(parametros!$C$6),ISNUMBER(parametros!$D$6),B2526&gt;=parametros!$C$6,B2526&lt;=parametros!$D$6),"C4","Fora dos ciclos")))))))</f>
        <v/>
      </c>
      <c r="D2526" s="100"/>
      <c r="E2526" s="78" t="str">
        <f>IF(C2526="","",IFERROR(VLOOKUP(C2526,parametros!$A$11:$E$15,5,0),""))</f>
        <v/>
      </c>
      <c r="F2526" s="79" t="str">
        <f t="shared" si="197"/>
        <v/>
      </c>
      <c r="G2526" s="101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8"/>
      <c r="U2526" s="218" t="str">
        <f t="shared" si="201"/>
        <v/>
      </c>
      <c r="V2526" s="216" t="s">
        <v>47</v>
      </c>
      <c r="W2526" s="102" t="s">
        <v>167</v>
      </c>
      <c r="X2526" s="102" t="s">
        <v>168</v>
      </c>
      <c r="Y2526" s="103" t="s">
        <v>169</v>
      </c>
      <c r="Z2526" s="103" t="s">
        <v>170</v>
      </c>
      <c r="AA2526" s="103" t="s">
        <v>47</v>
      </c>
      <c r="AB2526" s="103" t="s">
        <v>171</v>
      </c>
      <c r="AC2526" s="104" t="s">
        <v>172</v>
      </c>
    </row>
    <row r="2527" spans="1:29" ht="25.5" customHeight="1" x14ac:dyDescent="0.35">
      <c r="A2527" s="188"/>
      <c r="B2527" s="190"/>
      <c r="C2527" s="99" t="str">
        <f>IF(B2527="","",IF(NOT(ISNUMBER(B2527)),"DATA_PC invalida",IF(AND(ISNUMBER(parametros!$C$2),ISNUMBER(parametros!$D$2),B2527&gt;=parametros!$C$2,B2527&lt;=parametros!$D$2),"C0",IF(AND(ISNUMBER(parametros!$C$3),ISNUMBER(parametros!$D$3),B2527&gt;=parametros!$C$3,B2527&lt;=parametros!$D$3),"C1",IF(AND(ISNUMBER(parametros!$C$4),ISNUMBER(parametros!$D$4),B2527&gt;=parametros!$C$4,B2527&lt;=parametros!$D$4),"C2",IF(AND(ISNUMBER(parametros!$C$5),ISNUMBER(parametros!$D$5),B2527&gt;=parametros!$C$5,B2527&lt;=parametros!$D$5),"C3",IF(AND(ISNUMBER(parametros!$C$6),ISNUMBER(parametros!$D$6),B2527&gt;=parametros!$C$6,B2527&lt;=parametros!$D$6),"C4","Fora dos ciclos")))))))</f>
        <v/>
      </c>
      <c r="D2527" s="100"/>
      <c r="E2527" s="78" t="str">
        <f>IF(C2527="","",IFERROR(VLOOKUP(C2527,parametros!$A$11:$E$15,5,0),""))</f>
        <v/>
      </c>
      <c r="F2527" s="79" t="str">
        <f t="shared" si="197"/>
        <v/>
      </c>
      <c r="G2527" s="101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8"/>
      <c r="U2527" s="218" t="str">
        <f t="shared" si="201"/>
        <v/>
      </c>
      <c r="V2527" s="216" t="s">
        <v>47</v>
      </c>
      <c r="W2527" s="102" t="s">
        <v>167</v>
      </c>
      <c r="X2527" s="102" t="s">
        <v>168</v>
      </c>
      <c r="Y2527" s="103" t="s">
        <v>169</v>
      </c>
      <c r="Z2527" s="103" t="s">
        <v>170</v>
      </c>
      <c r="AA2527" s="103" t="s">
        <v>47</v>
      </c>
      <c r="AB2527" s="103" t="s">
        <v>171</v>
      </c>
      <c r="AC2527" s="104" t="s">
        <v>172</v>
      </c>
    </row>
    <row r="2528" spans="1:29" ht="25.5" customHeight="1" x14ac:dyDescent="0.35">
      <c r="A2528" s="188"/>
      <c r="B2528" s="190"/>
      <c r="C2528" s="99" t="str">
        <f>IF(B2528="","",IF(NOT(ISNUMBER(B2528)),"DATA_PC invalida",IF(AND(ISNUMBER(parametros!$C$2),ISNUMBER(parametros!$D$2),B2528&gt;=parametros!$C$2,B2528&lt;=parametros!$D$2),"C0",IF(AND(ISNUMBER(parametros!$C$3),ISNUMBER(parametros!$D$3),B2528&gt;=parametros!$C$3,B2528&lt;=parametros!$D$3),"C1",IF(AND(ISNUMBER(parametros!$C$4),ISNUMBER(parametros!$D$4),B2528&gt;=parametros!$C$4,B2528&lt;=parametros!$D$4),"C2",IF(AND(ISNUMBER(parametros!$C$5),ISNUMBER(parametros!$D$5),B2528&gt;=parametros!$C$5,B2528&lt;=parametros!$D$5),"C3",IF(AND(ISNUMBER(parametros!$C$6),ISNUMBER(parametros!$D$6),B2528&gt;=parametros!$C$6,B2528&lt;=parametros!$D$6),"C4","Fora dos ciclos")))))))</f>
        <v/>
      </c>
      <c r="D2528" s="100"/>
      <c r="E2528" s="78" t="str">
        <f>IF(C2528="","",IFERROR(VLOOKUP(C2528,parametros!$A$11:$E$15,5,0),""))</f>
        <v/>
      </c>
      <c r="F2528" s="79" t="str">
        <f t="shared" si="197"/>
        <v/>
      </c>
      <c r="G2528" s="101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8"/>
      <c r="U2528" s="218" t="str">
        <f t="shared" si="201"/>
        <v/>
      </c>
      <c r="V2528" s="216" t="s">
        <v>47</v>
      </c>
      <c r="W2528" s="102" t="s">
        <v>167</v>
      </c>
      <c r="X2528" s="102" t="s">
        <v>168</v>
      </c>
      <c r="Y2528" s="103" t="s">
        <v>169</v>
      </c>
      <c r="Z2528" s="103" t="s">
        <v>170</v>
      </c>
      <c r="AA2528" s="103" t="s">
        <v>47</v>
      </c>
      <c r="AB2528" s="103" t="s">
        <v>171</v>
      </c>
      <c r="AC2528" s="104" t="s">
        <v>172</v>
      </c>
    </row>
    <row r="2529" spans="1:29" ht="25.5" customHeight="1" x14ac:dyDescent="0.35">
      <c r="A2529" s="188"/>
      <c r="B2529" s="190"/>
      <c r="C2529" s="99" t="str">
        <f>IF(B2529="","",IF(NOT(ISNUMBER(B2529)),"DATA_PC invalida",IF(AND(ISNUMBER(parametros!$C$2),ISNUMBER(parametros!$D$2),B2529&gt;=parametros!$C$2,B2529&lt;=parametros!$D$2),"C0",IF(AND(ISNUMBER(parametros!$C$3),ISNUMBER(parametros!$D$3),B2529&gt;=parametros!$C$3,B2529&lt;=parametros!$D$3),"C1",IF(AND(ISNUMBER(parametros!$C$4),ISNUMBER(parametros!$D$4),B2529&gt;=parametros!$C$4,B2529&lt;=parametros!$D$4),"C2",IF(AND(ISNUMBER(parametros!$C$5),ISNUMBER(parametros!$D$5),B2529&gt;=parametros!$C$5,B2529&lt;=parametros!$D$5),"C3",IF(AND(ISNUMBER(parametros!$C$6),ISNUMBER(parametros!$D$6),B2529&gt;=parametros!$C$6,B2529&lt;=parametros!$D$6),"C4","Fora dos ciclos")))))))</f>
        <v/>
      </c>
      <c r="D2529" s="100"/>
      <c r="E2529" s="78" t="str">
        <f>IF(C2529="","",IFERROR(VLOOKUP(C2529,parametros!$A$11:$E$15,5,0),""))</f>
        <v/>
      </c>
      <c r="F2529" s="79" t="str">
        <f t="shared" si="197"/>
        <v/>
      </c>
      <c r="G2529" s="101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8"/>
      <c r="U2529" s="218" t="str">
        <f t="shared" si="201"/>
        <v/>
      </c>
      <c r="V2529" s="216" t="s">
        <v>47</v>
      </c>
      <c r="W2529" s="102" t="s">
        <v>167</v>
      </c>
      <c r="X2529" s="102" t="s">
        <v>168</v>
      </c>
      <c r="Y2529" s="103" t="s">
        <v>169</v>
      </c>
      <c r="Z2529" s="103" t="s">
        <v>170</v>
      </c>
      <c r="AA2529" s="103" t="s">
        <v>47</v>
      </c>
      <c r="AB2529" s="103" t="s">
        <v>171</v>
      </c>
      <c r="AC2529" s="104" t="s">
        <v>172</v>
      </c>
    </row>
    <row r="2530" spans="1:29" ht="25.5" customHeight="1" x14ac:dyDescent="0.35">
      <c r="A2530" s="188"/>
      <c r="B2530" s="190"/>
      <c r="C2530" s="99" t="str">
        <f>IF(B2530="","",IF(NOT(ISNUMBER(B2530)),"DATA_PC invalida",IF(AND(ISNUMBER(parametros!$C$2),ISNUMBER(parametros!$D$2),B2530&gt;=parametros!$C$2,B2530&lt;=parametros!$D$2),"C0",IF(AND(ISNUMBER(parametros!$C$3),ISNUMBER(parametros!$D$3),B2530&gt;=parametros!$C$3,B2530&lt;=parametros!$D$3),"C1",IF(AND(ISNUMBER(parametros!$C$4),ISNUMBER(parametros!$D$4),B2530&gt;=parametros!$C$4,B2530&lt;=parametros!$D$4),"C2",IF(AND(ISNUMBER(parametros!$C$5),ISNUMBER(parametros!$D$5),B2530&gt;=parametros!$C$5,B2530&lt;=parametros!$D$5),"C3",IF(AND(ISNUMBER(parametros!$C$6),ISNUMBER(parametros!$D$6),B2530&gt;=parametros!$C$6,B2530&lt;=parametros!$D$6),"C4","Fora dos ciclos")))))))</f>
        <v/>
      </c>
      <c r="D2530" s="100"/>
      <c r="E2530" s="78" t="str">
        <f>IF(C2530="","",IFERROR(VLOOKUP(C2530,parametros!$A$11:$E$15,5,0),""))</f>
        <v/>
      </c>
      <c r="F2530" s="79" t="str">
        <f t="shared" si="197"/>
        <v/>
      </c>
      <c r="G2530" s="101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8"/>
      <c r="U2530" s="218" t="str">
        <f t="shared" si="201"/>
        <v/>
      </c>
      <c r="V2530" s="216" t="s">
        <v>47</v>
      </c>
      <c r="W2530" s="102" t="s">
        <v>167</v>
      </c>
      <c r="X2530" s="102" t="s">
        <v>168</v>
      </c>
      <c r="Y2530" s="103" t="s">
        <v>169</v>
      </c>
      <c r="Z2530" s="103" t="s">
        <v>170</v>
      </c>
      <c r="AA2530" s="103" t="s">
        <v>47</v>
      </c>
      <c r="AB2530" s="103" t="s">
        <v>171</v>
      </c>
      <c r="AC2530" s="104" t="s">
        <v>172</v>
      </c>
    </row>
    <row r="2531" spans="1:29" ht="25.5" customHeight="1" x14ac:dyDescent="0.35">
      <c r="A2531" s="188"/>
      <c r="B2531" s="190"/>
      <c r="C2531" s="99" t="str">
        <f>IF(B2531="","",IF(NOT(ISNUMBER(B2531)),"DATA_PC invalida",IF(AND(ISNUMBER(parametros!$C$2),ISNUMBER(parametros!$D$2),B2531&gt;=parametros!$C$2,B2531&lt;=parametros!$D$2),"C0",IF(AND(ISNUMBER(parametros!$C$3),ISNUMBER(parametros!$D$3),B2531&gt;=parametros!$C$3,B2531&lt;=parametros!$D$3),"C1",IF(AND(ISNUMBER(parametros!$C$4),ISNUMBER(parametros!$D$4),B2531&gt;=parametros!$C$4,B2531&lt;=parametros!$D$4),"C2",IF(AND(ISNUMBER(parametros!$C$5),ISNUMBER(parametros!$D$5),B2531&gt;=parametros!$C$5,B2531&lt;=parametros!$D$5),"C3",IF(AND(ISNUMBER(parametros!$C$6),ISNUMBER(parametros!$D$6),B2531&gt;=parametros!$C$6,B2531&lt;=parametros!$D$6),"C4","Fora dos ciclos")))))))</f>
        <v/>
      </c>
      <c r="D2531" s="100"/>
      <c r="E2531" s="78" t="str">
        <f>IF(C2531="","",IFERROR(VLOOKUP(C2531,parametros!$A$11:$E$15,5,0),""))</f>
        <v/>
      </c>
      <c r="F2531" s="79" t="str">
        <f t="shared" si="197"/>
        <v/>
      </c>
      <c r="G2531" s="101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8"/>
      <c r="U2531" s="218" t="str">
        <f t="shared" si="201"/>
        <v/>
      </c>
      <c r="V2531" s="216" t="s">
        <v>47</v>
      </c>
      <c r="W2531" s="102" t="s">
        <v>167</v>
      </c>
      <c r="X2531" s="102" t="s">
        <v>168</v>
      </c>
      <c r="Y2531" s="103" t="s">
        <v>169</v>
      </c>
      <c r="Z2531" s="103" t="s">
        <v>170</v>
      </c>
      <c r="AA2531" s="103" t="s">
        <v>47</v>
      </c>
      <c r="AB2531" s="103" t="s">
        <v>171</v>
      </c>
      <c r="AC2531" s="104" t="s">
        <v>172</v>
      </c>
    </row>
    <row r="2532" spans="1:29" ht="25.5" customHeight="1" x14ac:dyDescent="0.35">
      <c r="A2532" s="188"/>
      <c r="B2532" s="190"/>
      <c r="C2532" s="99" t="str">
        <f>IF(B2532="","",IF(NOT(ISNUMBER(B2532)),"DATA_PC invalida",IF(AND(ISNUMBER(parametros!$C$2),ISNUMBER(parametros!$D$2),B2532&gt;=parametros!$C$2,B2532&lt;=parametros!$D$2),"C0",IF(AND(ISNUMBER(parametros!$C$3),ISNUMBER(parametros!$D$3),B2532&gt;=parametros!$C$3,B2532&lt;=parametros!$D$3),"C1",IF(AND(ISNUMBER(parametros!$C$4),ISNUMBER(parametros!$D$4),B2532&gt;=parametros!$C$4,B2532&lt;=parametros!$D$4),"C2",IF(AND(ISNUMBER(parametros!$C$5),ISNUMBER(parametros!$D$5),B2532&gt;=parametros!$C$5,B2532&lt;=parametros!$D$5),"C3",IF(AND(ISNUMBER(parametros!$C$6),ISNUMBER(parametros!$D$6),B2532&gt;=parametros!$C$6,B2532&lt;=parametros!$D$6),"C4","Fora dos ciclos")))))))</f>
        <v/>
      </c>
      <c r="D2532" s="100"/>
      <c r="E2532" s="78" t="str">
        <f>IF(C2532="","",IFERROR(VLOOKUP(C2532,parametros!$A$11:$E$15,5,0),""))</f>
        <v/>
      </c>
      <c r="F2532" s="79" t="str">
        <f t="shared" si="197"/>
        <v/>
      </c>
      <c r="G2532" s="101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8"/>
      <c r="U2532" s="218" t="str">
        <f t="shared" si="201"/>
        <v/>
      </c>
      <c r="V2532" s="216" t="s">
        <v>47</v>
      </c>
      <c r="W2532" s="102" t="s">
        <v>167</v>
      </c>
      <c r="X2532" s="102" t="s">
        <v>168</v>
      </c>
      <c r="Y2532" s="103" t="s">
        <v>169</v>
      </c>
      <c r="Z2532" s="103" t="s">
        <v>170</v>
      </c>
      <c r="AA2532" s="103" t="s">
        <v>47</v>
      </c>
      <c r="AB2532" s="103" t="s">
        <v>171</v>
      </c>
      <c r="AC2532" s="104" t="s">
        <v>172</v>
      </c>
    </row>
    <row r="2533" spans="1:29" ht="25.5" customHeight="1" x14ac:dyDescent="0.35">
      <c r="A2533" s="188"/>
      <c r="B2533" s="190"/>
      <c r="C2533" s="99" t="str">
        <f>IF(B2533="","",IF(NOT(ISNUMBER(B2533)),"DATA_PC invalida",IF(AND(ISNUMBER(parametros!$C$2),ISNUMBER(parametros!$D$2),B2533&gt;=parametros!$C$2,B2533&lt;=parametros!$D$2),"C0",IF(AND(ISNUMBER(parametros!$C$3),ISNUMBER(parametros!$D$3),B2533&gt;=parametros!$C$3,B2533&lt;=parametros!$D$3),"C1",IF(AND(ISNUMBER(parametros!$C$4),ISNUMBER(parametros!$D$4),B2533&gt;=parametros!$C$4,B2533&lt;=parametros!$D$4),"C2",IF(AND(ISNUMBER(parametros!$C$5),ISNUMBER(parametros!$D$5),B2533&gt;=parametros!$C$5,B2533&lt;=parametros!$D$5),"C3",IF(AND(ISNUMBER(parametros!$C$6),ISNUMBER(parametros!$D$6),B2533&gt;=parametros!$C$6,B2533&lt;=parametros!$D$6),"C4","Fora dos ciclos")))))))</f>
        <v/>
      </c>
      <c r="D2533" s="100"/>
      <c r="E2533" s="78" t="str">
        <f>IF(C2533="","",IFERROR(VLOOKUP(C2533,parametros!$A$11:$E$15,5,0),""))</f>
        <v/>
      </c>
      <c r="F2533" s="79" t="str">
        <f t="shared" si="197"/>
        <v/>
      </c>
      <c r="G2533" s="101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8"/>
      <c r="U2533" s="218" t="str">
        <f t="shared" si="201"/>
        <v/>
      </c>
      <c r="V2533" s="216" t="s">
        <v>47</v>
      </c>
      <c r="W2533" s="102" t="s">
        <v>167</v>
      </c>
      <c r="X2533" s="102" t="s">
        <v>168</v>
      </c>
      <c r="Y2533" s="103" t="s">
        <v>169</v>
      </c>
      <c r="Z2533" s="103" t="s">
        <v>170</v>
      </c>
      <c r="AA2533" s="103" t="s">
        <v>47</v>
      </c>
      <c r="AB2533" s="103" t="s">
        <v>171</v>
      </c>
      <c r="AC2533" s="104" t="s">
        <v>172</v>
      </c>
    </row>
    <row r="2534" spans="1:29" ht="25.5" customHeight="1" x14ac:dyDescent="0.35">
      <c r="A2534" s="188"/>
      <c r="B2534" s="190"/>
      <c r="C2534" s="99" t="str">
        <f>IF(B2534="","",IF(NOT(ISNUMBER(B2534)),"DATA_PC invalida",IF(AND(ISNUMBER(parametros!$C$2),ISNUMBER(parametros!$D$2),B2534&gt;=parametros!$C$2,B2534&lt;=parametros!$D$2),"C0",IF(AND(ISNUMBER(parametros!$C$3),ISNUMBER(parametros!$D$3),B2534&gt;=parametros!$C$3,B2534&lt;=parametros!$D$3),"C1",IF(AND(ISNUMBER(parametros!$C$4),ISNUMBER(parametros!$D$4),B2534&gt;=parametros!$C$4,B2534&lt;=parametros!$D$4),"C2",IF(AND(ISNUMBER(parametros!$C$5),ISNUMBER(parametros!$D$5),B2534&gt;=parametros!$C$5,B2534&lt;=parametros!$D$5),"C3",IF(AND(ISNUMBER(parametros!$C$6),ISNUMBER(parametros!$D$6),B2534&gt;=parametros!$C$6,B2534&lt;=parametros!$D$6),"C4","Fora dos ciclos")))))))</f>
        <v/>
      </c>
      <c r="D2534" s="100"/>
      <c r="E2534" s="78" t="str">
        <f>IF(C2534="","",IFERROR(VLOOKUP(C2534,parametros!$A$11:$E$15,5,0),""))</f>
        <v/>
      </c>
      <c r="F2534" s="79" t="str">
        <f t="shared" si="197"/>
        <v/>
      </c>
      <c r="G2534" s="101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8"/>
      <c r="U2534" s="218" t="str">
        <f t="shared" si="201"/>
        <v/>
      </c>
      <c r="V2534" s="216" t="s">
        <v>47</v>
      </c>
      <c r="W2534" s="102" t="s">
        <v>167</v>
      </c>
      <c r="X2534" s="102" t="s">
        <v>168</v>
      </c>
      <c r="Y2534" s="103" t="s">
        <v>169</v>
      </c>
      <c r="Z2534" s="103" t="s">
        <v>170</v>
      </c>
      <c r="AA2534" s="103" t="s">
        <v>47</v>
      </c>
      <c r="AB2534" s="103" t="s">
        <v>171</v>
      </c>
      <c r="AC2534" s="104" t="s">
        <v>172</v>
      </c>
    </row>
    <row r="2535" spans="1:29" ht="25.5" customHeight="1" x14ac:dyDescent="0.35">
      <c r="A2535" s="188"/>
      <c r="B2535" s="190"/>
      <c r="C2535" s="99" t="str">
        <f>IF(B2535="","",IF(NOT(ISNUMBER(B2535)),"DATA_PC invalida",IF(AND(ISNUMBER(parametros!$C$2),ISNUMBER(parametros!$D$2),B2535&gt;=parametros!$C$2,B2535&lt;=parametros!$D$2),"C0",IF(AND(ISNUMBER(parametros!$C$3),ISNUMBER(parametros!$D$3),B2535&gt;=parametros!$C$3,B2535&lt;=parametros!$D$3),"C1",IF(AND(ISNUMBER(parametros!$C$4),ISNUMBER(parametros!$D$4),B2535&gt;=parametros!$C$4,B2535&lt;=parametros!$D$4),"C2",IF(AND(ISNUMBER(parametros!$C$5),ISNUMBER(parametros!$D$5),B2535&gt;=parametros!$C$5,B2535&lt;=parametros!$D$5),"C3",IF(AND(ISNUMBER(parametros!$C$6),ISNUMBER(parametros!$D$6),B2535&gt;=parametros!$C$6,B2535&lt;=parametros!$D$6),"C4","Fora dos ciclos")))))))</f>
        <v/>
      </c>
      <c r="D2535" s="100"/>
      <c r="E2535" s="78" t="str">
        <f>IF(C2535="","",IFERROR(VLOOKUP(C2535,parametros!$A$11:$E$15,5,0),""))</f>
        <v/>
      </c>
      <c r="F2535" s="79" t="str">
        <f t="shared" si="197"/>
        <v/>
      </c>
      <c r="G2535" s="101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8"/>
      <c r="U2535" s="218" t="str">
        <f t="shared" si="201"/>
        <v/>
      </c>
      <c r="V2535" s="216" t="s">
        <v>47</v>
      </c>
      <c r="W2535" s="102" t="s">
        <v>167</v>
      </c>
      <c r="X2535" s="102" t="s">
        <v>168</v>
      </c>
      <c r="Y2535" s="103" t="s">
        <v>169</v>
      </c>
      <c r="Z2535" s="103" t="s">
        <v>170</v>
      </c>
      <c r="AA2535" s="103" t="s">
        <v>47</v>
      </c>
      <c r="AB2535" s="103" t="s">
        <v>171</v>
      </c>
      <c r="AC2535" s="104" t="s">
        <v>172</v>
      </c>
    </row>
    <row r="2536" spans="1:29" ht="25.5" customHeight="1" x14ac:dyDescent="0.35">
      <c r="A2536" s="188"/>
      <c r="B2536" s="190"/>
      <c r="C2536" s="99" t="str">
        <f>IF(B2536="","",IF(NOT(ISNUMBER(B2536)),"DATA_PC invalida",IF(AND(ISNUMBER(parametros!$C$2),ISNUMBER(parametros!$D$2),B2536&gt;=parametros!$C$2,B2536&lt;=parametros!$D$2),"C0",IF(AND(ISNUMBER(parametros!$C$3),ISNUMBER(parametros!$D$3),B2536&gt;=parametros!$C$3,B2536&lt;=parametros!$D$3),"C1",IF(AND(ISNUMBER(parametros!$C$4),ISNUMBER(parametros!$D$4),B2536&gt;=parametros!$C$4,B2536&lt;=parametros!$D$4),"C2",IF(AND(ISNUMBER(parametros!$C$5),ISNUMBER(parametros!$D$5),B2536&gt;=parametros!$C$5,B2536&lt;=parametros!$D$5),"C3",IF(AND(ISNUMBER(parametros!$C$6),ISNUMBER(parametros!$D$6),B2536&gt;=parametros!$C$6,B2536&lt;=parametros!$D$6),"C4","Fora dos ciclos")))))))</f>
        <v/>
      </c>
      <c r="D2536" s="100"/>
      <c r="E2536" s="78" t="str">
        <f>IF(C2536="","",IFERROR(VLOOKUP(C2536,parametros!$A$11:$E$15,5,0),""))</f>
        <v/>
      </c>
      <c r="F2536" s="79" t="str">
        <f t="shared" si="197"/>
        <v/>
      </c>
      <c r="G2536" s="101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8"/>
      <c r="U2536" s="218" t="str">
        <f t="shared" si="201"/>
        <v/>
      </c>
      <c r="V2536" s="216" t="s">
        <v>47</v>
      </c>
      <c r="W2536" s="102" t="s">
        <v>167</v>
      </c>
      <c r="X2536" s="102" t="s">
        <v>168</v>
      </c>
      <c r="Y2536" s="103" t="s">
        <v>169</v>
      </c>
      <c r="Z2536" s="103" t="s">
        <v>170</v>
      </c>
      <c r="AA2536" s="103" t="s">
        <v>47</v>
      </c>
      <c r="AB2536" s="103" t="s">
        <v>171</v>
      </c>
      <c r="AC2536" s="104" t="s">
        <v>172</v>
      </c>
    </row>
    <row r="2537" spans="1:29" ht="25.5" customHeight="1" x14ac:dyDescent="0.35">
      <c r="A2537" s="188"/>
      <c r="B2537" s="190"/>
      <c r="C2537" s="99" t="str">
        <f>IF(B2537="","",IF(NOT(ISNUMBER(B2537)),"DATA_PC invalida",IF(AND(ISNUMBER(parametros!$C$2),ISNUMBER(parametros!$D$2),B2537&gt;=parametros!$C$2,B2537&lt;=parametros!$D$2),"C0",IF(AND(ISNUMBER(parametros!$C$3),ISNUMBER(parametros!$D$3),B2537&gt;=parametros!$C$3,B2537&lt;=parametros!$D$3),"C1",IF(AND(ISNUMBER(parametros!$C$4),ISNUMBER(parametros!$D$4),B2537&gt;=parametros!$C$4,B2537&lt;=parametros!$D$4),"C2",IF(AND(ISNUMBER(parametros!$C$5),ISNUMBER(parametros!$D$5),B2537&gt;=parametros!$C$5,B2537&lt;=parametros!$D$5),"C3",IF(AND(ISNUMBER(parametros!$C$6),ISNUMBER(parametros!$D$6),B2537&gt;=parametros!$C$6,B2537&lt;=parametros!$D$6),"C4","Fora dos ciclos")))))))</f>
        <v/>
      </c>
      <c r="D2537" s="100"/>
      <c r="E2537" s="78" t="str">
        <f>IF(C2537="","",IFERROR(VLOOKUP(C2537,parametros!$A$11:$E$15,5,0),""))</f>
        <v/>
      </c>
      <c r="F2537" s="79" t="str">
        <f t="shared" si="197"/>
        <v/>
      </c>
      <c r="G2537" s="101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8"/>
      <c r="U2537" s="218" t="str">
        <f t="shared" si="201"/>
        <v/>
      </c>
      <c r="V2537" s="216" t="s">
        <v>47</v>
      </c>
      <c r="W2537" s="102" t="s">
        <v>167</v>
      </c>
      <c r="X2537" s="102" t="s">
        <v>168</v>
      </c>
      <c r="Y2537" s="103" t="s">
        <v>169</v>
      </c>
      <c r="Z2537" s="103" t="s">
        <v>170</v>
      </c>
      <c r="AA2537" s="103" t="s">
        <v>47</v>
      </c>
      <c r="AB2537" s="103" t="s">
        <v>171</v>
      </c>
      <c r="AC2537" s="104" t="s">
        <v>172</v>
      </c>
    </row>
    <row r="2538" spans="1:29" ht="25.5" customHeight="1" x14ac:dyDescent="0.35">
      <c r="A2538" s="188"/>
      <c r="B2538" s="190"/>
      <c r="C2538" s="99" t="str">
        <f>IF(B2538="","",IF(NOT(ISNUMBER(B2538)),"DATA_PC invalida",IF(AND(ISNUMBER(parametros!$C$2),ISNUMBER(parametros!$D$2),B2538&gt;=parametros!$C$2,B2538&lt;=parametros!$D$2),"C0",IF(AND(ISNUMBER(parametros!$C$3),ISNUMBER(parametros!$D$3),B2538&gt;=parametros!$C$3,B2538&lt;=parametros!$D$3),"C1",IF(AND(ISNUMBER(parametros!$C$4),ISNUMBER(parametros!$D$4),B2538&gt;=parametros!$C$4,B2538&lt;=parametros!$D$4),"C2",IF(AND(ISNUMBER(parametros!$C$5),ISNUMBER(parametros!$D$5),B2538&gt;=parametros!$C$5,B2538&lt;=parametros!$D$5),"C3",IF(AND(ISNUMBER(parametros!$C$6),ISNUMBER(parametros!$D$6),B2538&gt;=parametros!$C$6,B2538&lt;=parametros!$D$6),"C4","Fora dos ciclos")))))))</f>
        <v/>
      </c>
      <c r="D2538" s="100"/>
      <c r="E2538" s="78" t="str">
        <f>IF(C2538="","",IFERROR(VLOOKUP(C2538,parametros!$A$11:$E$15,5,0),""))</f>
        <v/>
      </c>
      <c r="F2538" s="79" t="str">
        <f t="shared" si="197"/>
        <v/>
      </c>
      <c r="G2538" s="101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8"/>
      <c r="U2538" s="218" t="str">
        <f t="shared" si="201"/>
        <v/>
      </c>
      <c r="V2538" s="216" t="s">
        <v>47</v>
      </c>
      <c r="W2538" s="102" t="s">
        <v>167</v>
      </c>
      <c r="X2538" s="102" t="s">
        <v>168</v>
      </c>
      <c r="Y2538" s="103" t="s">
        <v>169</v>
      </c>
      <c r="Z2538" s="103" t="s">
        <v>170</v>
      </c>
      <c r="AA2538" s="103" t="s">
        <v>47</v>
      </c>
      <c r="AB2538" s="103" t="s">
        <v>171</v>
      </c>
      <c r="AC2538" s="104" t="s">
        <v>172</v>
      </c>
    </row>
    <row r="2539" spans="1:29" ht="25.5" customHeight="1" x14ac:dyDescent="0.35">
      <c r="A2539" s="188"/>
      <c r="B2539" s="190"/>
      <c r="C2539" s="99" t="str">
        <f>IF(B2539="","",IF(NOT(ISNUMBER(B2539)),"DATA_PC invalida",IF(AND(ISNUMBER(parametros!$C$2),ISNUMBER(parametros!$D$2),B2539&gt;=parametros!$C$2,B2539&lt;=parametros!$D$2),"C0",IF(AND(ISNUMBER(parametros!$C$3),ISNUMBER(parametros!$D$3),B2539&gt;=parametros!$C$3,B2539&lt;=parametros!$D$3),"C1",IF(AND(ISNUMBER(parametros!$C$4),ISNUMBER(parametros!$D$4),B2539&gt;=parametros!$C$4,B2539&lt;=parametros!$D$4),"C2",IF(AND(ISNUMBER(parametros!$C$5),ISNUMBER(parametros!$D$5),B2539&gt;=parametros!$C$5,B2539&lt;=parametros!$D$5),"C3",IF(AND(ISNUMBER(parametros!$C$6),ISNUMBER(parametros!$D$6),B2539&gt;=parametros!$C$6,B2539&lt;=parametros!$D$6),"C4","Fora dos ciclos")))))))</f>
        <v/>
      </c>
      <c r="D2539" s="100"/>
      <c r="E2539" s="78" t="str">
        <f>IF(C2539="","",IFERROR(VLOOKUP(C2539,parametros!$A$11:$E$15,5,0),""))</f>
        <v/>
      </c>
      <c r="F2539" s="79" t="str">
        <f t="shared" si="197"/>
        <v/>
      </c>
      <c r="G2539" s="101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8"/>
      <c r="U2539" s="218" t="str">
        <f t="shared" si="201"/>
        <v/>
      </c>
      <c r="V2539" s="216" t="s">
        <v>47</v>
      </c>
      <c r="W2539" s="102" t="s">
        <v>167</v>
      </c>
      <c r="X2539" s="102" t="s">
        <v>168</v>
      </c>
      <c r="Y2539" s="103" t="s">
        <v>169</v>
      </c>
      <c r="Z2539" s="103" t="s">
        <v>170</v>
      </c>
      <c r="AA2539" s="103" t="s">
        <v>47</v>
      </c>
      <c r="AB2539" s="103" t="s">
        <v>171</v>
      </c>
      <c r="AC2539" s="104" t="s">
        <v>172</v>
      </c>
    </row>
    <row r="2540" spans="1:29" ht="25.5" customHeight="1" x14ac:dyDescent="0.35">
      <c r="A2540" s="188"/>
      <c r="B2540" s="190"/>
      <c r="C2540" s="99" t="str">
        <f>IF(B2540="","",IF(NOT(ISNUMBER(B2540)),"DATA_PC invalida",IF(AND(ISNUMBER(parametros!$C$2),ISNUMBER(parametros!$D$2),B2540&gt;=parametros!$C$2,B2540&lt;=parametros!$D$2),"C0",IF(AND(ISNUMBER(parametros!$C$3),ISNUMBER(parametros!$D$3),B2540&gt;=parametros!$C$3,B2540&lt;=parametros!$D$3),"C1",IF(AND(ISNUMBER(parametros!$C$4),ISNUMBER(parametros!$D$4),B2540&gt;=parametros!$C$4,B2540&lt;=parametros!$D$4),"C2",IF(AND(ISNUMBER(parametros!$C$5),ISNUMBER(parametros!$D$5),B2540&gt;=parametros!$C$5,B2540&lt;=parametros!$D$5),"C3",IF(AND(ISNUMBER(parametros!$C$6),ISNUMBER(parametros!$D$6),B2540&gt;=parametros!$C$6,B2540&lt;=parametros!$D$6),"C4","Fora dos ciclos")))))))</f>
        <v/>
      </c>
      <c r="D2540" s="100"/>
      <c r="E2540" s="78" t="str">
        <f>IF(C2540="","",IFERROR(VLOOKUP(C2540,parametros!$A$11:$E$15,5,0),""))</f>
        <v/>
      </c>
      <c r="F2540" s="79" t="str">
        <f t="shared" si="197"/>
        <v/>
      </c>
      <c r="G2540" s="101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8"/>
      <c r="U2540" s="218" t="str">
        <f t="shared" si="201"/>
        <v/>
      </c>
      <c r="V2540" s="216" t="s">
        <v>47</v>
      </c>
      <c r="W2540" s="102" t="s">
        <v>167</v>
      </c>
      <c r="X2540" s="102" t="s">
        <v>168</v>
      </c>
      <c r="Y2540" s="103" t="s">
        <v>169</v>
      </c>
      <c r="Z2540" s="103" t="s">
        <v>170</v>
      </c>
      <c r="AA2540" s="103" t="s">
        <v>47</v>
      </c>
      <c r="AB2540" s="103" t="s">
        <v>171</v>
      </c>
      <c r="AC2540" s="104" t="s">
        <v>172</v>
      </c>
    </row>
    <row r="2541" spans="1:29" ht="25.5" customHeight="1" x14ac:dyDescent="0.35">
      <c r="A2541" s="188"/>
      <c r="B2541" s="190"/>
      <c r="C2541" s="99" t="str">
        <f>IF(B2541="","",IF(NOT(ISNUMBER(B2541)),"DATA_PC invalida",IF(AND(ISNUMBER(parametros!$C$2),ISNUMBER(parametros!$D$2),B2541&gt;=parametros!$C$2,B2541&lt;=parametros!$D$2),"C0",IF(AND(ISNUMBER(parametros!$C$3),ISNUMBER(parametros!$D$3),B2541&gt;=parametros!$C$3,B2541&lt;=parametros!$D$3),"C1",IF(AND(ISNUMBER(parametros!$C$4),ISNUMBER(parametros!$D$4),B2541&gt;=parametros!$C$4,B2541&lt;=parametros!$D$4),"C2",IF(AND(ISNUMBER(parametros!$C$5),ISNUMBER(parametros!$D$5),B2541&gt;=parametros!$C$5,B2541&lt;=parametros!$D$5),"C3",IF(AND(ISNUMBER(parametros!$C$6),ISNUMBER(parametros!$D$6),B2541&gt;=parametros!$C$6,B2541&lt;=parametros!$D$6),"C4","Fora dos ciclos")))))))</f>
        <v/>
      </c>
      <c r="D2541" s="100"/>
      <c r="E2541" s="78" t="str">
        <f>IF(C2541="","",IFERROR(VLOOKUP(C2541,parametros!$A$11:$E$15,5,0),""))</f>
        <v/>
      </c>
      <c r="F2541" s="79" t="str">
        <f t="shared" si="197"/>
        <v/>
      </c>
      <c r="G2541" s="101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8"/>
      <c r="U2541" s="218" t="str">
        <f t="shared" si="201"/>
        <v/>
      </c>
      <c r="V2541" s="216" t="s">
        <v>47</v>
      </c>
      <c r="W2541" s="102" t="s">
        <v>167</v>
      </c>
      <c r="X2541" s="102" t="s">
        <v>168</v>
      </c>
      <c r="Y2541" s="103" t="s">
        <v>169</v>
      </c>
      <c r="Z2541" s="103" t="s">
        <v>170</v>
      </c>
      <c r="AA2541" s="103" t="s">
        <v>47</v>
      </c>
      <c r="AB2541" s="103" t="s">
        <v>171</v>
      </c>
      <c r="AC2541" s="104" t="s">
        <v>172</v>
      </c>
    </row>
    <row r="2542" spans="1:29" ht="25.5" customHeight="1" x14ac:dyDescent="0.35">
      <c r="A2542" s="188"/>
      <c r="B2542" s="190"/>
      <c r="C2542" s="99" t="str">
        <f>IF(B2542="","",IF(NOT(ISNUMBER(B2542)),"DATA_PC invalida",IF(AND(ISNUMBER(parametros!$C$2),ISNUMBER(parametros!$D$2),B2542&gt;=parametros!$C$2,B2542&lt;=parametros!$D$2),"C0",IF(AND(ISNUMBER(parametros!$C$3),ISNUMBER(parametros!$D$3),B2542&gt;=parametros!$C$3,B2542&lt;=parametros!$D$3),"C1",IF(AND(ISNUMBER(parametros!$C$4),ISNUMBER(parametros!$D$4),B2542&gt;=parametros!$C$4,B2542&lt;=parametros!$D$4),"C2",IF(AND(ISNUMBER(parametros!$C$5),ISNUMBER(parametros!$D$5),B2542&gt;=parametros!$C$5,B2542&lt;=parametros!$D$5),"C3",IF(AND(ISNUMBER(parametros!$C$6),ISNUMBER(parametros!$D$6),B2542&gt;=parametros!$C$6,B2542&lt;=parametros!$D$6),"C4","Fora dos ciclos")))))))</f>
        <v/>
      </c>
      <c r="D2542" s="100"/>
      <c r="E2542" s="78" t="str">
        <f>IF(C2542="","",IFERROR(VLOOKUP(C2542,parametros!$A$11:$E$15,5,0),""))</f>
        <v/>
      </c>
      <c r="F2542" s="79" t="str">
        <f t="shared" si="197"/>
        <v/>
      </c>
      <c r="G2542" s="101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8"/>
      <c r="U2542" s="218" t="str">
        <f t="shared" si="201"/>
        <v/>
      </c>
      <c r="V2542" s="216" t="s">
        <v>47</v>
      </c>
      <c r="W2542" s="102" t="s">
        <v>167</v>
      </c>
      <c r="X2542" s="102" t="s">
        <v>168</v>
      </c>
      <c r="Y2542" s="103" t="s">
        <v>169</v>
      </c>
      <c r="Z2542" s="103" t="s">
        <v>170</v>
      </c>
      <c r="AA2542" s="103" t="s">
        <v>47</v>
      </c>
      <c r="AB2542" s="103" t="s">
        <v>171</v>
      </c>
      <c r="AC2542" s="104" t="s">
        <v>172</v>
      </c>
    </row>
    <row r="2543" spans="1:29" ht="25.5" customHeight="1" x14ac:dyDescent="0.35">
      <c r="A2543" s="188"/>
      <c r="B2543" s="190"/>
      <c r="C2543" s="99" t="str">
        <f>IF(B2543="","",IF(NOT(ISNUMBER(B2543)),"DATA_PC invalida",IF(AND(ISNUMBER(parametros!$C$2),ISNUMBER(parametros!$D$2),B2543&gt;=parametros!$C$2,B2543&lt;=parametros!$D$2),"C0",IF(AND(ISNUMBER(parametros!$C$3),ISNUMBER(parametros!$D$3),B2543&gt;=parametros!$C$3,B2543&lt;=parametros!$D$3),"C1",IF(AND(ISNUMBER(parametros!$C$4),ISNUMBER(parametros!$D$4),B2543&gt;=parametros!$C$4,B2543&lt;=parametros!$D$4),"C2",IF(AND(ISNUMBER(parametros!$C$5),ISNUMBER(parametros!$D$5),B2543&gt;=parametros!$C$5,B2543&lt;=parametros!$D$5),"C3",IF(AND(ISNUMBER(parametros!$C$6),ISNUMBER(parametros!$D$6),B2543&gt;=parametros!$C$6,B2543&lt;=parametros!$D$6),"C4","Fora dos ciclos")))))))</f>
        <v/>
      </c>
      <c r="D2543" s="100"/>
      <c r="E2543" s="78" t="str">
        <f>IF(C2543="","",IFERROR(VLOOKUP(C2543,parametros!$A$11:$E$15,5,0),""))</f>
        <v/>
      </c>
      <c r="F2543" s="79" t="str">
        <f t="shared" si="197"/>
        <v/>
      </c>
      <c r="G2543" s="101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8"/>
      <c r="U2543" s="218" t="str">
        <f t="shared" si="201"/>
        <v/>
      </c>
      <c r="V2543" s="216" t="s">
        <v>47</v>
      </c>
      <c r="W2543" s="102" t="s">
        <v>167</v>
      </c>
      <c r="X2543" s="102" t="s">
        <v>168</v>
      </c>
      <c r="Y2543" s="103" t="s">
        <v>169</v>
      </c>
      <c r="Z2543" s="103" t="s">
        <v>170</v>
      </c>
      <c r="AA2543" s="103" t="s">
        <v>47</v>
      </c>
      <c r="AB2543" s="103" t="s">
        <v>171</v>
      </c>
      <c r="AC2543" s="104" t="s">
        <v>172</v>
      </c>
    </row>
    <row r="2544" spans="1:29" ht="25.5" customHeight="1" x14ac:dyDescent="0.35">
      <c r="A2544" s="188"/>
      <c r="B2544" s="190"/>
      <c r="C2544" s="99" t="str">
        <f>IF(B2544="","",IF(NOT(ISNUMBER(B2544)),"DATA_PC invalida",IF(AND(ISNUMBER(parametros!$C$2),ISNUMBER(parametros!$D$2),B2544&gt;=parametros!$C$2,B2544&lt;=parametros!$D$2),"C0",IF(AND(ISNUMBER(parametros!$C$3),ISNUMBER(parametros!$D$3),B2544&gt;=parametros!$C$3,B2544&lt;=parametros!$D$3),"C1",IF(AND(ISNUMBER(parametros!$C$4),ISNUMBER(parametros!$D$4),B2544&gt;=parametros!$C$4,B2544&lt;=parametros!$D$4),"C2",IF(AND(ISNUMBER(parametros!$C$5),ISNUMBER(parametros!$D$5),B2544&gt;=parametros!$C$5,B2544&lt;=parametros!$D$5),"C3",IF(AND(ISNUMBER(parametros!$C$6),ISNUMBER(parametros!$D$6),B2544&gt;=parametros!$C$6,B2544&lt;=parametros!$D$6),"C4","Fora dos ciclos")))))))</f>
        <v/>
      </c>
      <c r="D2544" s="100"/>
      <c r="E2544" s="78" t="str">
        <f>IF(C2544="","",IFERROR(VLOOKUP(C2544,parametros!$A$11:$E$15,5,0),""))</f>
        <v/>
      </c>
      <c r="F2544" s="79" t="str">
        <f t="shared" si="197"/>
        <v/>
      </c>
      <c r="G2544" s="101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8"/>
      <c r="U2544" s="218" t="str">
        <f t="shared" si="201"/>
        <v/>
      </c>
      <c r="V2544" s="216" t="s">
        <v>47</v>
      </c>
      <c r="W2544" s="102" t="s">
        <v>167</v>
      </c>
      <c r="X2544" s="102" t="s">
        <v>168</v>
      </c>
      <c r="Y2544" s="103" t="s">
        <v>169</v>
      </c>
      <c r="Z2544" s="103" t="s">
        <v>170</v>
      </c>
      <c r="AA2544" s="103" t="s">
        <v>47</v>
      </c>
      <c r="AB2544" s="103" t="s">
        <v>171</v>
      </c>
      <c r="AC2544" s="104" t="s">
        <v>172</v>
      </c>
    </row>
    <row r="2545" spans="1:29" ht="25.5" customHeight="1" x14ac:dyDescent="0.35">
      <c r="A2545" s="188"/>
      <c r="B2545" s="190"/>
      <c r="C2545" s="99" t="str">
        <f>IF(B2545="","",IF(NOT(ISNUMBER(B2545)),"DATA_PC invalida",IF(AND(ISNUMBER(parametros!$C$2),ISNUMBER(parametros!$D$2),B2545&gt;=parametros!$C$2,B2545&lt;=parametros!$D$2),"C0",IF(AND(ISNUMBER(parametros!$C$3),ISNUMBER(parametros!$D$3),B2545&gt;=parametros!$C$3,B2545&lt;=parametros!$D$3),"C1",IF(AND(ISNUMBER(parametros!$C$4),ISNUMBER(parametros!$D$4),B2545&gt;=parametros!$C$4,B2545&lt;=parametros!$D$4),"C2",IF(AND(ISNUMBER(parametros!$C$5),ISNUMBER(parametros!$D$5),B2545&gt;=parametros!$C$5,B2545&lt;=parametros!$D$5),"C3",IF(AND(ISNUMBER(parametros!$C$6),ISNUMBER(parametros!$D$6),B2545&gt;=parametros!$C$6,B2545&lt;=parametros!$D$6),"C4","Fora dos ciclos")))))))</f>
        <v/>
      </c>
      <c r="D2545" s="100"/>
      <c r="E2545" s="78" t="str">
        <f>IF(C2545="","",IFERROR(VLOOKUP(C2545,parametros!$A$11:$E$15,5,0),""))</f>
        <v/>
      </c>
      <c r="F2545" s="79" t="str">
        <f t="shared" si="197"/>
        <v/>
      </c>
      <c r="G2545" s="101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8"/>
      <c r="U2545" s="218" t="str">
        <f t="shared" si="201"/>
        <v/>
      </c>
      <c r="V2545" s="216" t="s">
        <v>47</v>
      </c>
      <c r="W2545" s="102" t="s">
        <v>167</v>
      </c>
      <c r="X2545" s="102" t="s">
        <v>168</v>
      </c>
      <c r="Y2545" s="103" t="s">
        <v>169</v>
      </c>
      <c r="Z2545" s="103" t="s">
        <v>170</v>
      </c>
      <c r="AA2545" s="103" t="s">
        <v>47</v>
      </c>
      <c r="AB2545" s="103" t="s">
        <v>171</v>
      </c>
      <c r="AC2545" s="104" t="s">
        <v>172</v>
      </c>
    </row>
    <row r="2546" spans="1:29" ht="25.5" customHeight="1" x14ac:dyDescent="0.35">
      <c r="A2546" s="188"/>
      <c r="B2546" s="190"/>
      <c r="C2546" s="99" t="str">
        <f>IF(B2546="","",IF(NOT(ISNUMBER(B2546)),"DATA_PC invalida",IF(AND(ISNUMBER(parametros!$C$2),ISNUMBER(parametros!$D$2),B2546&gt;=parametros!$C$2,B2546&lt;=parametros!$D$2),"C0",IF(AND(ISNUMBER(parametros!$C$3),ISNUMBER(parametros!$D$3),B2546&gt;=parametros!$C$3,B2546&lt;=parametros!$D$3),"C1",IF(AND(ISNUMBER(parametros!$C$4),ISNUMBER(parametros!$D$4),B2546&gt;=parametros!$C$4,B2546&lt;=parametros!$D$4),"C2",IF(AND(ISNUMBER(parametros!$C$5),ISNUMBER(parametros!$D$5),B2546&gt;=parametros!$C$5,B2546&lt;=parametros!$D$5),"C3",IF(AND(ISNUMBER(parametros!$C$6),ISNUMBER(parametros!$D$6),B2546&gt;=parametros!$C$6,B2546&lt;=parametros!$D$6),"C4","Fora dos ciclos")))))))</f>
        <v/>
      </c>
      <c r="D2546" s="100"/>
      <c r="E2546" s="78" t="str">
        <f>IF(C2546="","",IFERROR(VLOOKUP(C2546,parametros!$A$11:$E$15,5,0),""))</f>
        <v/>
      </c>
      <c r="F2546" s="79" t="str">
        <f t="shared" si="197"/>
        <v/>
      </c>
      <c r="G2546" s="101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8"/>
      <c r="U2546" s="218" t="str">
        <f t="shared" si="201"/>
        <v/>
      </c>
      <c r="V2546" s="216" t="s">
        <v>47</v>
      </c>
      <c r="W2546" s="102" t="s">
        <v>167</v>
      </c>
      <c r="X2546" s="102" t="s">
        <v>168</v>
      </c>
      <c r="Y2546" s="103" t="s">
        <v>169</v>
      </c>
      <c r="Z2546" s="103" t="s">
        <v>170</v>
      </c>
      <c r="AA2546" s="103" t="s">
        <v>47</v>
      </c>
      <c r="AB2546" s="103" t="s">
        <v>171</v>
      </c>
      <c r="AC2546" s="104" t="s">
        <v>172</v>
      </c>
    </row>
    <row r="2547" spans="1:29" ht="25.5" customHeight="1" x14ac:dyDescent="0.35">
      <c r="A2547" s="188"/>
      <c r="B2547" s="190"/>
      <c r="C2547" s="99" t="str">
        <f>IF(B2547="","",IF(NOT(ISNUMBER(B2547)),"DATA_PC invalida",IF(AND(ISNUMBER(parametros!$C$2),ISNUMBER(parametros!$D$2),B2547&gt;=parametros!$C$2,B2547&lt;=parametros!$D$2),"C0",IF(AND(ISNUMBER(parametros!$C$3),ISNUMBER(parametros!$D$3),B2547&gt;=parametros!$C$3,B2547&lt;=parametros!$D$3),"C1",IF(AND(ISNUMBER(parametros!$C$4),ISNUMBER(parametros!$D$4),B2547&gt;=parametros!$C$4,B2547&lt;=parametros!$D$4),"C2",IF(AND(ISNUMBER(parametros!$C$5),ISNUMBER(parametros!$D$5),B2547&gt;=parametros!$C$5,B2547&lt;=parametros!$D$5),"C3",IF(AND(ISNUMBER(parametros!$C$6),ISNUMBER(parametros!$D$6),B2547&gt;=parametros!$C$6,B2547&lt;=parametros!$D$6),"C4","Fora dos ciclos")))))))</f>
        <v/>
      </c>
      <c r="D2547" s="100"/>
      <c r="E2547" s="78" t="str">
        <f>IF(C2547="","",IFERROR(VLOOKUP(C2547,parametros!$A$11:$E$15,5,0),""))</f>
        <v/>
      </c>
      <c r="F2547" s="79" t="str">
        <f t="shared" si="197"/>
        <v/>
      </c>
      <c r="G2547" s="101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8"/>
      <c r="U2547" s="218" t="str">
        <f t="shared" si="201"/>
        <v/>
      </c>
      <c r="V2547" s="216" t="s">
        <v>47</v>
      </c>
      <c r="W2547" s="102" t="s">
        <v>167</v>
      </c>
      <c r="X2547" s="102" t="s">
        <v>168</v>
      </c>
      <c r="Y2547" s="103" t="s">
        <v>169</v>
      </c>
      <c r="Z2547" s="103" t="s">
        <v>170</v>
      </c>
      <c r="AA2547" s="103" t="s">
        <v>47</v>
      </c>
      <c r="AB2547" s="103" t="s">
        <v>171</v>
      </c>
      <c r="AC2547" s="104" t="s">
        <v>172</v>
      </c>
    </row>
    <row r="2548" spans="1:29" ht="25.5" customHeight="1" x14ac:dyDescent="0.35">
      <c r="A2548" s="188"/>
      <c r="B2548" s="190"/>
      <c r="C2548" s="99" t="str">
        <f>IF(B2548="","",IF(NOT(ISNUMBER(B2548)),"DATA_PC invalida",IF(AND(ISNUMBER(parametros!$C$2),ISNUMBER(parametros!$D$2),B2548&gt;=parametros!$C$2,B2548&lt;=parametros!$D$2),"C0",IF(AND(ISNUMBER(parametros!$C$3),ISNUMBER(parametros!$D$3),B2548&gt;=parametros!$C$3,B2548&lt;=parametros!$D$3),"C1",IF(AND(ISNUMBER(parametros!$C$4),ISNUMBER(parametros!$D$4),B2548&gt;=parametros!$C$4,B2548&lt;=parametros!$D$4),"C2",IF(AND(ISNUMBER(parametros!$C$5),ISNUMBER(parametros!$D$5),B2548&gt;=parametros!$C$5,B2548&lt;=parametros!$D$5),"C3",IF(AND(ISNUMBER(parametros!$C$6),ISNUMBER(parametros!$D$6),B2548&gt;=parametros!$C$6,B2548&lt;=parametros!$D$6),"C4","Fora dos ciclos")))))))</f>
        <v/>
      </c>
      <c r="D2548" s="100"/>
      <c r="E2548" s="78" t="str">
        <f>IF(C2548="","",IFERROR(VLOOKUP(C2548,parametros!$A$11:$E$15,5,0),""))</f>
        <v/>
      </c>
      <c r="F2548" s="79" t="str">
        <f t="shared" si="197"/>
        <v/>
      </c>
      <c r="G2548" s="101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8"/>
      <c r="U2548" s="218" t="str">
        <f t="shared" si="201"/>
        <v/>
      </c>
      <c r="V2548" s="216" t="s">
        <v>47</v>
      </c>
      <c r="W2548" s="102" t="s">
        <v>167</v>
      </c>
      <c r="X2548" s="102" t="s">
        <v>168</v>
      </c>
      <c r="Y2548" s="103" t="s">
        <v>169</v>
      </c>
      <c r="Z2548" s="103" t="s">
        <v>170</v>
      </c>
      <c r="AA2548" s="103" t="s">
        <v>47</v>
      </c>
      <c r="AB2548" s="103" t="s">
        <v>171</v>
      </c>
      <c r="AC2548" s="104" t="s">
        <v>172</v>
      </c>
    </row>
    <row r="2549" spans="1:29" ht="25.5" customHeight="1" x14ac:dyDescent="0.35">
      <c r="A2549" s="188"/>
      <c r="B2549" s="190"/>
      <c r="C2549" s="99" t="str">
        <f>IF(B2549="","",IF(NOT(ISNUMBER(B2549)),"DATA_PC invalida",IF(AND(ISNUMBER(parametros!$C$2),ISNUMBER(parametros!$D$2),B2549&gt;=parametros!$C$2,B2549&lt;=parametros!$D$2),"C0",IF(AND(ISNUMBER(parametros!$C$3),ISNUMBER(parametros!$D$3),B2549&gt;=parametros!$C$3,B2549&lt;=parametros!$D$3),"C1",IF(AND(ISNUMBER(parametros!$C$4),ISNUMBER(parametros!$D$4),B2549&gt;=parametros!$C$4,B2549&lt;=parametros!$D$4),"C2",IF(AND(ISNUMBER(parametros!$C$5),ISNUMBER(parametros!$D$5),B2549&gt;=parametros!$C$5,B2549&lt;=parametros!$D$5),"C3",IF(AND(ISNUMBER(parametros!$C$6),ISNUMBER(parametros!$D$6),B2549&gt;=parametros!$C$6,B2549&lt;=parametros!$D$6),"C4","Fora dos ciclos")))))))</f>
        <v/>
      </c>
      <c r="D2549" s="100"/>
      <c r="E2549" s="78" t="str">
        <f>IF(C2549="","",IFERROR(VLOOKUP(C2549,parametros!$A$11:$E$15,5,0),""))</f>
        <v/>
      </c>
      <c r="F2549" s="79" t="str">
        <f t="shared" si="197"/>
        <v/>
      </c>
      <c r="G2549" s="101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8"/>
      <c r="U2549" s="218" t="str">
        <f t="shared" si="201"/>
        <v/>
      </c>
      <c r="V2549" s="216" t="s">
        <v>47</v>
      </c>
      <c r="W2549" s="102" t="s">
        <v>167</v>
      </c>
      <c r="X2549" s="102" t="s">
        <v>168</v>
      </c>
      <c r="Y2549" s="103" t="s">
        <v>169</v>
      </c>
      <c r="Z2549" s="103" t="s">
        <v>170</v>
      </c>
      <c r="AA2549" s="103" t="s">
        <v>47</v>
      </c>
      <c r="AB2549" s="103" t="s">
        <v>171</v>
      </c>
      <c r="AC2549" s="104" t="s">
        <v>172</v>
      </c>
    </row>
    <row r="2550" spans="1:29" ht="25.5" customHeight="1" x14ac:dyDescent="0.35">
      <c r="A2550" s="188"/>
      <c r="B2550" s="190"/>
      <c r="C2550" s="99" t="str">
        <f>IF(B2550="","",IF(NOT(ISNUMBER(B2550)),"DATA_PC invalida",IF(AND(ISNUMBER(parametros!$C$2),ISNUMBER(parametros!$D$2),B2550&gt;=parametros!$C$2,B2550&lt;=parametros!$D$2),"C0",IF(AND(ISNUMBER(parametros!$C$3),ISNUMBER(parametros!$D$3),B2550&gt;=parametros!$C$3,B2550&lt;=parametros!$D$3),"C1",IF(AND(ISNUMBER(parametros!$C$4),ISNUMBER(parametros!$D$4),B2550&gt;=parametros!$C$4,B2550&lt;=parametros!$D$4),"C2",IF(AND(ISNUMBER(parametros!$C$5),ISNUMBER(parametros!$D$5),B2550&gt;=parametros!$C$5,B2550&lt;=parametros!$D$5),"C3",IF(AND(ISNUMBER(parametros!$C$6),ISNUMBER(parametros!$D$6),B2550&gt;=parametros!$C$6,B2550&lt;=parametros!$D$6),"C4","Fora dos ciclos")))))))</f>
        <v/>
      </c>
      <c r="D2550" s="100"/>
      <c r="E2550" s="78" t="str">
        <f>IF(C2550="","",IFERROR(VLOOKUP(C2550,parametros!$A$11:$E$15,5,0),""))</f>
        <v/>
      </c>
      <c r="F2550" s="79" t="str">
        <f t="shared" si="197"/>
        <v/>
      </c>
      <c r="G2550" s="101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8"/>
      <c r="U2550" s="218" t="str">
        <f t="shared" si="201"/>
        <v/>
      </c>
      <c r="V2550" s="216" t="s">
        <v>47</v>
      </c>
      <c r="W2550" s="102" t="s">
        <v>167</v>
      </c>
      <c r="X2550" s="102" t="s">
        <v>168</v>
      </c>
      <c r="Y2550" s="103" t="s">
        <v>169</v>
      </c>
      <c r="Z2550" s="103" t="s">
        <v>170</v>
      </c>
      <c r="AA2550" s="103" t="s">
        <v>47</v>
      </c>
      <c r="AB2550" s="103" t="s">
        <v>171</v>
      </c>
      <c r="AC2550" s="104" t="s">
        <v>172</v>
      </c>
    </row>
    <row r="2551" spans="1:29" ht="25.5" customHeight="1" x14ac:dyDescent="0.35">
      <c r="A2551" s="188"/>
      <c r="B2551" s="190"/>
      <c r="C2551" s="99" t="str">
        <f>IF(B2551="","",IF(NOT(ISNUMBER(B2551)),"DATA_PC invalida",IF(AND(ISNUMBER(parametros!$C$2),ISNUMBER(parametros!$D$2),B2551&gt;=parametros!$C$2,B2551&lt;=parametros!$D$2),"C0",IF(AND(ISNUMBER(parametros!$C$3),ISNUMBER(parametros!$D$3),B2551&gt;=parametros!$C$3,B2551&lt;=parametros!$D$3),"C1",IF(AND(ISNUMBER(parametros!$C$4),ISNUMBER(parametros!$D$4),B2551&gt;=parametros!$C$4,B2551&lt;=parametros!$D$4),"C2",IF(AND(ISNUMBER(parametros!$C$5),ISNUMBER(parametros!$D$5),B2551&gt;=parametros!$C$5,B2551&lt;=parametros!$D$5),"C3",IF(AND(ISNUMBER(parametros!$C$6),ISNUMBER(parametros!$D$6),B2551&gt;=parametros!$C$6,B2551&lt;=parametros!$D$6),"C4","Fora dos ciclos")))))))</f>
        <v/>
      </c>
      <c r="D2551" s="100"/>
      <c r="E2551" s="78" t="str">
        <f>IF(C2551="","",IFERROR(VLOOKUP(C2551,parametros!$A$11:$E$15,5,0),""))</f>
        <v/>
      </c>
      <c r="F2551" s="79" t="str">
        <f t="shared" si="197"/>
        <v/>
      </c>
      <c r="G2551" s="101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8"/>
      <c r="U2551" s="218" t="str">
        <f t="shared" si="201"/>
        <v/>
      </c>
      <c r="V2551" s="216" t="s">
        <v>47</v>
      </c>
      <c r="W2551" s="102" t="s">
        <v>167</v>
      </c>
      <c r="X2551" s="102" t="s">
        <v>168</v>
      </c>
      <c r="Y2551" s="103" t="s">
        <v>169</v>
      </c>
      <c r="Z2551" s="103" t="s">
        <v>170</v>
      </c>
      <c r="AA2551" s="103" t="s">
        <v>47</v>
      </c>
      <c r="AB2551" s="103" t="s">
        <v>171</v>
      </c>
      <c r="AC2551" s="104" t="s">
        <v>172</v>
      </c>
    </row>
    <row r="2552" spans="1:29" ht="25.5" customHeight="1" x14ac:dyDescent="0.35">
      <c r="A2552" s="188"/>
      <c r="B2552" s="190"/>
      <c r="C2552" s="99" t="str">
        <f>IF(B2552="","",IF(NOT(ISNUMBER(B2552)),"DATA_PC invalida",IF(AND(ISNUMBER(parametros!$C$2),ISNUMBER(parametros!$D$2),B2552&gt;=parametros!$C$2,B2552&lt;=parametros!$D$2),"C0",IF(AND(ISNUMBER(parametros!$C$3),ISNUMBER(parametros!$D$3),B2552&gt;=parametros!$C$3,B2552&lt;=parametros!$D$3),"C1",IF(AND(ISNUMBER(parametros!$C$4),ISNUMBER(parametros!$D$4),B2552&gt;=parametros!$C$4,B2552&lt;=parametros!$D$4),"C2",IF(AND(ISNUMBER(parametros!$C$5),ISNUMBER(parametros!$D$5),B2552&gt;=parametros!$C$5,B2552&lt;=parametros!$D$5),"C3",IF(AND(ISNUMBER(parametros!$C$6),ISNUMBER(parametros!$D$6),B2552&gt;=parametros!$C$6,B2552&lt;=parametros!$D$6),"C4","Fora dos ciclos")))))))</f>
        <v/>
      </c>
      <c r="D2552" s="100"/>
      <c r="E2552" s="78" t="str">
        <f>IF(C2552="","",IFERROR(VLOOKUP(C2552,parametros!$A$11:$E$15,5,0),""))</f>
        <v/>
      </c>
      <c r="F2552" s="79" t="str">
        <f t="shared" si="197"/>
        <v/>
      </c>
      <c r="G2552" s="101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8"/>
      <c r="U2552" s="218" t="str">
        <f t="shared" si="201"/>
        <v/>
      </c>
      <c r="V2552" s="216" t="s">
        <v>47</v>
      </c>
      <c r="W2552" s="102" t="s">
        <v>167</v>
      </c>
      <c r="X2552" s="102" t="s">
        <v>168</v>
      </c>
      <c r="Y2552" s="103" t="s">
        <v>169</v>
      </c>
      <c r="Z2552" s="103" t="s">
        <v>170</v>
      </c>
      <c r="AA2552" s="103" t="s">
        <v>47</v>
      </c>
      <c r="AB2552" s="103" t="s">
        <v>171</v>
      </c>
      <c r="AC2552" s="104" t="s">
        <v>172</v>
      </c>
    </row>
    <row r="2553" spans="1:29" ht="25.5" customHeight="1" x14ac:dyDescent="0.35">
      <c r="A2553" s="188"/>
      <c r="B2553" s="190"/>
      <c r="C2553" s="99" t="str">
        <f>IF(B2553="","",IF(NOT(ISNUMBER(B2553)),"DATA_PC invalida",IF(AND(ISNUMBER(parametros!$C$2),ISNUMBER(parametros!$D$2),B2553&gt;=parametros!$C$2,B2553&lt;=parametros!$D$2),"C0",IF(AND(ISNUMBER(parametros!$C$3),ISNUMBER(parametros!$D$3),B2553&gt;=parametros!$C$3,B2553&lt;=parametros!$D$3),"C1",IF(AND(ISNUMBER(parametros!$C$4),ISNUMBER(parametros!$D$4),B2553&gt;=parametros!$C$4,B2553&lt;=parametros!$D$4),"C2",IF(AND(ISNUMBER(parametros!$C$5),ISNUMBER(parametros!$D$5),B2553&gt;=parametros!$C$5,B2553&lt;=parametros!$D$5),"C3",IF(AND(ISNUMBER(parametros!$C$6),ISNUMBER(parametros!$D$6),B2553&gt;=parametros!$C$6,B2553&lt;=parametros!$D$6),"C4","Fora dos ciclos")))))))</f>
        <v/>
      </c>
      <c r="D2553" s="100"/>
      <c r="E2553" s="78" t="str">
        <f>IF(C2553="","",IFERROR(VLOOKUP(C2553,parametros!$A$11:$E$15,5,0),""))</f>
        <v/>
      </c>
      <c r="F2553" s="79" t="str">
        <f t="shared" si="197"/>
        <v/>
      </c>
      <c r="G2553" s="101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8"/>
      <c r="U2553" s="218" t="str">
        <f t="shared" si="201"/>
        <v/>
      </c>
      <c r="V2553" s="216" t="s">
        <v>47</v>
      </c>
      <c r="W2553" s="102" t="s">
        <v>167</v>
      </c>
      <c r="X2553" s="102" t="s">
        <v>168</v>
      </c>
      <c r="Y2553" s="103" t="s">
        <v>169</v>
      </c>
      <c r="Z2553" s="103" t="s">
        <v>170</v>
      </c>
      <c r="AA2553" s="103" t="s">
        <v>47</v>
      </c>
      <c r="AB2553" s="103" t="s">
        <v>171</v>
      </c>
      <c r="AC2553" s="104" t="s">
        <v>172</v>
      </c>
    </row>
    <row r="2554" spans="1:29" ht="25.5" customHeight="1" x14ac:dyDescent="0.35">
      <c r="A2554" s="188"/>
      <c r="B2554" s="190"/>
      <c r="C2554" s="99" t="str">
        <f>IF(B2554="","",IF(NOT(ISNUMBER(B2554)),"DATA_PC invalida",IF(AND(ISNUMBER(parametros!$C$2),ISNUMBER(parametros!$D$2),B2554&gt;=parametros!$C$2,B2554&lt;=parametros!$D$2),"C0",IF(AND(ISNUMBER(parametros!$C$3),ISNUMBER(parametros!$D$3),B2554&gt;=parametros!$C$3,B2554&lt;=parametros!$D$3),"C1",IF(AND(ISNUMBER(parametros!$C$4),ISNUMBER(parametros!$D$4),B2554&gt;=parametros!$C$4,B2554&lt;=parametros!$D$4),"C2",IF(AND(ISNUMBER(parametros!$C$5),ISNUMBER(parametros!$D$5),B2554&gt;=parametros!$C$5,B2554&lt;=parametros!$D$5),"C3",IF(AND(ISNUMBER(parametros!$C$6),ISNUMBER(parametros!$D$6),B2554&gt;=parametros!$C$6,B2554&lt;=parametros!$D$6),"C4","Fora dos ciclos")))))))</f>
        <v/>
      </c>
      <c r="D2554" s="100"/>
      <c r="E2554" s="78" t="str">
        <f>IF(C2554="","",IFERROR(VLOOKUP(C2554,parametros!$A$11:$E$15,5,0),""))</f>
        <v/>
      </c>
      <c r="F2554" s="79" t="str">
        <f t="shared" si="197"/>
        <v/>
      </c>
      <c r="G2554" s="101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8"/>
      <c r="U2554" s="218" t="str">
        <f t="shared" si="201"/>
        <v/>
      </c>
      <c r="V2554" s="216" t="s">
        <v>47</v>
      </c>
      <c r="W2554" s="102" t="s">
        <v>167</v>
      </c>
      <c r="X2554" s="102" t="s">
        <v>168</v>
      </c>
      <c r="Y2554" s="103" t="s">
        <v>169</v>
      </c>
      <c r="Z2554" s="103" t="s">
        <v>170</v>
      </c>
      <c r="AA2554" s="103" t="s">
        <v>47</v>
      </c>
      <c r="AB2554" s="103" t="s">
        <v>171</v>
      </c>
      <c r="AC2554" s="104" t="s">
        <v>172</v>
      </c>
    </row>
    <row r="2555" spans="1:29" ht="25.5" customHeight="1" x14ac:dyDescent="0.35">
      <c r="A2555" s="188"/>
      <c r="B2555" s="190"/>
      <c r="C2555" s="99" t="str">
        <f>IF(B2555="","",IF(NOT(ISNUMBER(B2555)),"DATA_PC invalida",IF(AND(ISNUMBER(parametros!$C$2),ISNUMBER(parametros!$D$2),B2555&gt;=parametros!$C$2,B2555&lt;=parametros!$D$2),"C0",IF(AND(ISNUMBER(parametros!$C$3),ISNUMBER(parametros!$D$3),B2555&gt;=parametros!$C$3,B2555&lt;=parametros!$D$3),"C1",IF(AND(ISNUMBER(parametros!$C$4),ISNUMBER(parametros!$D$4),B2555&gt;=parametros!$C$4,B2555&lt;=parametros!$D$4),"C2",IF(AND(ISNUMBER(parametros!$C$5),ISNUMBER(parametros!$D$5),B2555&gt;=parametros!$C$5,B2555&lt;=parametros!$D$5),"C3",IF(AND(ISNUMBER(parametros!$C$6),ISNUMBER(parametros!$D$6),B2555&gt;=parametros!$C$6,B2555&lt;=parametros!$D$6),"C4","Fora dos ciclos")))))))</f>
        <v/>
      </c>
      <c r="D2555" s="100"/>
      <c r="E2555" s="78" t="str">
        <f>IF(C2555="","",IFERROR(VLOOKUP(C2555,parametros!$A$11:$E$15,5,0),""))</f>
        <v/>
      </c>
      <c r="F2555" s="79" t="str">
        <f t="shared" si="197"/>
        <v/>
      </c>
      <c r="G2555" s="101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8"/>
      <c r="U2555" s="218" t="str">
        <f t="shared" si="201"/>
        <v/>
      </c>
      <c r="V2555" s="216" t="s">
        <v>47</v>
      </c>
      <c r="W2555" s="102" t="s">
        <v>167</v>
      </c>
      <c r="X2555" s="102" t="s">
        <v>168</v>
      </c>
      <c r="Y2555" s="103" t="s">
        <v>169</v>
      </c>
      <c r="Z2555" s="103" t="s">
        <v>170</v>
      </c>
      <c r="AA2555" s="103" t="s">
        <v>47</v>
      </c>
      <c r="AB2555" s="103" t="s">
        <v>171</v>
      </c>
      <c r="AC2555" s="104" t="s">
        <v>172</v>
      </c>
    </row>
    <row r="2556" spans="1:29" ht="25.5" customHeight="1" x14ac:dyDescent="0.35">
      <c r="A2556" s="188"/>
      <c r="B2556" s="190"/>
      <c r="C2556" s="99" t="str">
        <f>IF(B2556="","",IF(NOT(ISNUMBER(B2556)),"DATA_PC invalida",IF(AND(ISNUMBER(parametros!$C$2),ISNUMBER(parametros!$D$2),B2556&gt;=parametros!$C$2,B2556&lt;=parametros!$D$2),"C0",IF(AND(ISNUMBER(parametros!$C$3),ISNUMBER(parametros!$D$3),B2556&gt;=parametros!$C$3,B2556&lt;=parametros!$D$3),"C1",IF(AND(ISNUMBER(parametros!$C$4),ISNUMBER(parametros!$D$4),B2556&gt;=parametros!$C$4,B2556&lt;=parametros!$D$4),"C2",IF(AND(ISNUMBER(parametros!$C$5),ISNUMBER(parametros!$D$5),B2556&gt;=parametros!$C$5,B2556&lt;=parametros!$D$5),"C3",IF(AND(ISNUMBER(parametros!$C$6),ISNUMBER(parametros!$D$6),B2556&gt;=parametros!$C$6,B2556&lt;=parametros!$D$6),"C4","Fora dos ciclos")))))))</f>
        <v/>
      </c>
      <c r="D2556" s="100"/>
      <c r="E2556" s="78" t="str">
        <f>IF(C2556="","",IFERROR(VLOOKUP(C2556,parametros!$A$11:$E$15,5,0),""))</f>
        <v/>
      </c>
      <c r="F2556" s="79" t="str">
        <f t="shared" si="197"/>
        <v/>
      </c>
      <c r="G2556" s="101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8"/>
      <c r="U2556" s="218" t="str">
        <f t="shared" si="201"/>
        <v/>
      </c>
      <c r="V2556" s="216" t="s">
        <v>47</v>
      </c>
      <c r="W2556" s="102" t="s">
        <v>167</v>
      </c>
      <c r="X2556" s="102" t="s">
        <v>168</v>
      </c>
      <c r="Y2556" s="103" t="s">
        <v>169</v>
      </c>
      <c r="Z2556" s="103" t="s">
        <v>170</v>
      </c>
      <c r="AA2556" s="103" t="s">
        <v>47</v>
      </c>
      <c r="AB2556" s="103" t="s">
        <v>171</v>
      </c>
      <c r="AC2556" s="104" t="s">
        <v>172</v>
      </c>
    </row>
    <row r="2557" spans="1:29" ht="25.5" customHeight="1" x14ac:dyDescent="0.35">
      <c r="A2557" s="188"/>
      <c r="B2557" s="190"/>
      <c r="C2557" s="99" t="str">
        <f>IF(B2557="","",IF(NOT(ISNUMBER(B2557)),"DATA_PC invalida",IF(AND(ISNUMBER(parametros!$C$2),ISNUMBER(parametros!$D$2),B2557&gt;=parametros!$C$2,B2557&lt;=parametros!$D$2),"C0",IF(AND(ISNUMBER(parametros!$C$3),ISNUMBER(parametros!$D$3),B2557&gt;=parametros!$C$3,B2557&lt;=parametros!$D$3),"C1",IF(AND(ISNUMBER(parametros!$C$4),ISNUMBER(parametros!$D$4),B2557&gt;=parametros!$C$4,B2557&lt;=parametros!$D$4),"C2",IF(AND(ISNUMBER(parametros!$C$5),ISNUMBER(parametros!$D$5),B2557&gt;=parametros!$C$5,B2557&lt;=parametros!$D$5),"C3",IF(AND(ISNUMBER(parametros!$C$6),ISNUMBER(parametros!$D$6),B2557&gt;=parametros!$C$6,B2557&lt;=parametros!$D$6),"C4","Fora dos ciclos")))))))</f>
        <v/>
      </c>
      <c r="D2557" s="100"/>
      <c r="E2557" s="78" t="str">
        <f>IF(C2557="","",IFERROR(VLOOKUP(C2557,parametros!$A$11:$E$15,5,0),""))</f>
        <v/>
      </c>
      <c r="F2557" s="79" t="str">
        <f t="shared" si="197"/>
        <v/>
      </c>
      <c r="G2557" s="101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8"/>
      <c r="U2557" s="218" t="str">
        <f t="shared" si="201"/>
        <v/>
      </c>
      <c r="V2557" s="216" t="s">
        <v>47</v>
      </c>
      <c r="W2557" s="102" t="s">
        <v>167</v>
      </c>
      <c r="X2557" s="102" t="s">
        <v>168</v>
      </c>
      <c r="Y2557" s="103" t="s">
        <v>169</v>
      </c>
      <c r="Z2557" s="103" t="s">
        <v>170</v>
      </c>
      <c r="AA2557" s="103" t="s">
        <v>47</v>
      </c>
      <c r="AB2557" s="103" t="s">
        <v>171</v>
      </c>
      <c r="AC2557" s="104" t="s">
        <v>172</v>
      </c>
    </row>
    <row r="2558" spans="1:29" ht="25.5" customHeight="1" x14ac:dyDescent="0.35">
      <c r="A2558" s="188"/>
      <c r="B2558" s="190"/>
      <c r="C2558" s="99" t="str">
        <f>IF(B2558="","",IF(NOT(ISNUMBER(B2558)),"DATA_PC invalida",IF(AND(ISNUMBER(parametros!$C$2),ISNUMBER(parametros!$D$2),B2558&gt;=parametros!$C$2,B2558&lt;=parametros!$D$2),"C0",IF(AND(ISNUMBER(parametros!$C$3),ISNUMBER(parametros!$D$3),B2558&gt;=parametros!$C$3,B2558&lt;=parametros!$D$3),"C1",IF(AND(ISNUMBER(parametros!$C$4),ISNUMBER(parametros!$D$4),B2558&gt;=parametros!$C$4,B2558&lt;=parametros!$D$4),"C2",IF(AND(ISNUMBER(parametros!$C$5),ISNUMBER(parametros!$D$5),B2558&gt;=parametros!$C$5,B2558&lt;=parametros!$D$5),"C3",IF(AND(ISNUMBER(parametros!$C$6),ISNUMBER(parametros!$D$6),B2558&gt;=parametros!$C$6,B2558&lt;=parametros!$D$6),"C4","Fora dos ciclos")))))))</f>
        <v/>
      </c>
      <c r="D2558" s="100"/>
      <c r="E2558" s="78" t="str">
        <f>IF(C2558="","",IFERROR(VLOOKUP(C2558,parametros!$A$11:$E$15,5,0),""))</f>
        <v/>
      </c>
      <c r="F2558" s="79" t="str">
        <f t="shared" si="197"/>
        <v/>
      </c>
      <c r="G2558" s="101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8"/>
      <c r="U2558" s="218" t="str">
        <f t="shared" si="201"/>
        <v/>
      </c>
      <c r="V2558" s="216" t="s">
        <v>47</v>
      </c>
      <c r="W2558" s="102" t="s">
        <v>167</v>
      </c>
      <c r="X2558" s="102" t="s">
        <v>168</v>
      </c>
      <c r="Y2558" s="103" t="s">
        <v>169</v>
      </c>
      <c r="Z2558" s="103" t="s">
        <v>170</v>
      </c>
      <c r="AA2558" s="103" t="s">
        <v>47</v>
      </c>
      <c r="AB2558" s="103" t="s">
        <v>171</v>
      </c>
      <c r="AC2558" s="104" t="s">
        <v>172</v>
      </c>
    </row>
    <row r="2559" spans="1:29" ht="25.5" customHeight="1" x14ac:dyDescent="0.35">
      <c r="A2559" s="188"/>
      <c r="B2559" s="190"/>
      <c r="C2559" s="99" t="str">
        <f>IF(B2559="","",IF(NOT(ISNUMBER(B2559)),"DATA_PC invalida",IF(AND(ISNUMBER(parametros!$C$2),ISNUMBER(parametros!$D$2),B2559&gt;=parametros!$C$2,B2559&lt;=parametros!$D$2),"C0",IF(AND(ISNUMBER(parametros!$C$3),ISNUMBER(parametros!$D$3),B2559&gt;=parametros!$C$3,B2559&lt;=parametros!$D$3),"C1",IF(AND(ISNUMBER(parametros!$C$4),ISNUMBER(parametros!$D$4),B2559&gt;=parametros!$C$4,B2559&lt;=parametros!$D$4),"C2",IF(AND(ISNUMBER(parametros!$C$5),ISNUMBER(parametros!$D$5),B2559&gt;=parametros!$C$5,B2559&lt;=parametros!$D$5),"C3",IF(AND(ISNUMBER(parametros!$C$6),ISNUMBER(parametros!$D$6),B2559&gt;=parametros!$C$6,B2559&lt;=parametros!$D$6),"C4","Fora dos ciclos")))))))</f>
        <v/>
      </c>
      <c r="D2559" s="100"/>
      <c r="E2559" s="78" t="str">
        <f>IF(C2559="","",IFERROR(VLOOKUP(C2559,parametros!$A$11:$E$15,5,0),""))</f>
        <v/>
      </c>
      <c r="F2559" s="79" t="str">
        <f t="shared" si="197"/>
        <v/>
      </c>
      <c r="G2559" s="101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8"/>
      <c r="U2559" s="218" t="str">
        <f t="shared" si="201"/>
        <v/>
      </c>
      <c r="V2559" s="216" t="s">
        <v>47</v>
      </c>
      <c r="W2559" s="102" t="s">
        <v>167</v>
      </c>
      <c r="X2559" s="102" t="s">
        <v>168</v>
      </c>
      <c r="Y2559" s="103" t="s">
        <v>169</v>
      </c>
      <c r="Z2559" s="103" t="s">
        <v>170</v>
      </c>
      <c r="AA2559" s="103" t="s">
        <v>47</v>
      </c>
      <c r="AB2559" s="103" t="s">
        <v>171</v>
      </c>
      <c r="AC2559" s="104" t="s">
        <v>172</v>
      </c>
    </row>
    <row r="2560" spans="1:29" ht="25.5" customHeight="1" x14ac:dyDescent="0.35">
      <c r="A2560" s="188"/>
      <c r="B2560" s="190"/>
      <c r="C2560" s="99" t="str">
        <f>IF(B2560="","",IF(NOT(ISNUMBER(B2560)),"DATA_PC invalida",IF(AND(ISNUMBER(parametros!$C$2),ISNUMBER(parametros!$D$2),B2560&gt;=parametros!$C$2,B2560&lt;=parametros!$D$2),"C0",IF(AND(ISNUMBER(parametros!$C$3),ISNUMBER(parametros!$D$3),B2560&gt;=parametros!$C$3,B2560&lt;=parametros!$D$3),"C1",IF(AND(ISNUMBER(parametros!$C$4),ISNUMBER(parametros!$D$4),B2560&gt;=parametros!$C$4,B2560&lt;=parametros!$D$4),"C2",IF(AND(ISNUMBER(parametros!$C$5),ISNUMBER(parametros!$D$5),B2560&gt;=parametros!$C$5,B2560&lt;=parametros!$D$5),"C3",IF(AND(ISNUMBER(parametros!$C$6),ISNUMBER(parametros!$D$6),B2560&gt;=parametros!$C$6,B2560&lt;=parametros!$D$6),"C4","Fora dos ciclos")))))))</f>
        <v/>
      </c>
      <c r="D2560" s="100"/>
      <c r="E2560" s="78" t="str">
        <f>IF(C2560="","",IFERROR(VLOOKUP(C2560,parametros!$A$11:$E$15,5,0),""))</f>
        <v/>
      </c>
      <c r="F2560" s="79" t="str">
        <f t="shared" si="197"/>
        <v/>
      </c>
      <c r="G2560" s="101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8"/>
      <c r="U2560" s="218" t="str">
        <f t="shared" si="201"/>
        <v/>
      </c>
      <c r="V2560" s="216" t="s">
        <v>47</v>
      </c>
      <c r="W2560" s="102" t="s">
        <v>167</v>
      </c>
      <c r="X2560" s="102" t="s">
        <v>168</v>
      </c>
      <c r="Y2560" s="103" t="s">
        <v>169</v>
      </c>
      <c r="Z2560" s="103" t="s">
        <v>170</v>
      </c>
      <c r="AA2560" s="103" t="s">
        <v>47</v>
      </c>
      <c r="AB2560" s="103" t="s">
        <v>171</v>
      </c>
      <c r="AC2560" s="104" t="s">
        <v>172</v>
      </c>
    </row>
    <row r="2561" spans="1:29" ht="25.5" customHeight="1" x14ac:dyDescent="0.35">
      <c r="A2561" s="188"/>
      <c r="B2561" s="190"/>
      <c r="C2561" s="99" t="str">
        <f>IF(B2561="","",IF(NOT(ISNUMBER(B2561)),"DATA_PC invalida",IF(AND(ISNUMBER(parametros!$C$2),ISNUMBER(parametros!$D$2),B2561&gt;=parametros!$C$2,B2561&lt;=parametros!$D$2),"C0",IF(AND(ISNUMBER(parametros!$C$3),ISNUMBER(parametros!$D$3),B2561&gt;=parametros!$C$3,B2561&lt;=parametros!$D$3),"C1",IF(AND(ISNUMBER(parametros!$C$4),ISNUMBER(parametros!$D$4),B2561&gt;=parametros!$C$4,B2561&lt;=parametros!$D$4),"C2",IF(AND(ISNUMBER(parametros!$C$5),ISNUMBER(parametros!$D$5),B2561&gt;=parametros!$C$5,B2561&lt;=parametros!$D$5),"C3",IF(AND(ISNUMBER(parametros!$C$6),ISNUMBER(parametros!$D$6),B2561&gt;=parametros!$C$6,B2561&lt;=parametros!$D$6),"C4","Fora dos ciclos")))))))</f>
        <v/>
      </c>
      <c r="D2561" s="100"/>
      <c r="E2561" s="78" t="str">
        <f>IF(C2561="","",IFERROR(VLOOKUP(C2561,parametros!$A$11:$E$15,5,0),""))</f>
        <v/>
      </c>
      <c r="F2561" s="79" t="str">
        <f t="shared" si="197"/>
        <v/>
      </c>
      <c r="G2561" s="101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8"/>
      <c r="U2561" s="218" t="str">
        <f t="shared" si="201"/>
        <v/>
      </c>
      <c r="V2561" s="216" t="s">
        <v>47</v>
      </c>
      <c r="W2561" s="102" t="s">
        <v>167</v>
      </c>
      <c r="X2561" s="102" t="s">
        <v>168</v>
      </c>
      <c r="Y2561" s="103" t="s">
        <v>169</v>
      </c>
      <c r="Z2561" s="103" t="s">
        <v>170</v>
      </c>
      <c r="AA2561" s="103" t="s">
        <v>47</v>
      </c>
      <c r="AB2561" s="103" t="s">
        <v>171</v>
      </c>
      <c r="AC2561" s="104" t="s">
        <v>172</v>
      </c>
    </row>
    <row r="2562" spans="1:29" ht="25.5" customHeight="1" x14ac:dyDescent="0.35">
      <c r="A2562" s="188"/>
      <c r="B2562" s="190"/>
      <c r="C2562" s="99" t="str">
        <f>IF(B2562="","",IF(NOT(ISNUMBER(B2562)),"DATA_PC invalida",IF(AND(ISNUMBER(parametros!$C$2),ISNUMBER(parametros!$D$2),B2562&gt;=parametros!$C$2,B2562&lt;=parametros!$D$2),"C0",IF(AND(ISNUMBER(parametros!$C$3),ISNUMBER(parametros!$D$3),B2562&gt;=parametros!$C$3,B2562&lt;=parametros!$D$3),"C1",IF(AND(ISNUMBER(parametros!$C$4),ISNUMBER(parametros!$D$4),B2562&gt;=parametros!$C$4,B2562&lt;=parametros!$D$4),"C2",IF(AND(ISNUMBER(parametros!$C$5),ISNUMBER(parametros!$D$5),B2562&gt;=parametros!$C$5,B2562&lt;=parametros!$D$5),"C3",IF(AND(ISNUMBER(parametros!$C$6),ISNUMBER(parametros!$D$6),B2562&gt;=parametros!$C$6,B2562&lt;=parametros!$D$6),"C4","Fora dos ciclos")))))))</f>
        <v/>
      </c>
      <c r="D2562" s="100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101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8"/>
      <c r="U2562" s="218" t="str">
        <f t="shared" ref="U2562:U2625" si="206">IF(OR($D2562="",$H2562=""),"",ROUND($D2562+$H2562,2))</f>
        <v/>
      </c>
      <c r="V2562" s="216" t="s">
        <v>47</v>
      </c>
      <c r="W2562" s="102" t="s">
        <v>167</v>
      </c>
      <c r="X2562" s="102" t="s">
        <v>168</v>
      </c>
      <c r="Y2562" s="103" t="s">
        <v>169</v>
      </c>
      <c r="Z2562" s="103" t="s">
        <v>170</v>
      </c>
      <c r="AA2562" s="103" t="s">
        <v>47</v>
      </c>
      <c r="AB2562" s="103" t="s">
        <v>171</v>
      </c>
      <c r="AC2562" s="104" t="s">
        <v>172</v>
      </c>
    </row>
    <row r="2563" spans="1:29" ht="25.5" customHeight="1" x14ac:dyDescent="0.35">
      <c r="A2563" s="188"/>
      <c r="B2563" s="190"/>
      <c r="C2563" s="99" t="str">
        <f>IF(B2563="","",IF(NOT(ISNUMBER(B2563)),"DATA_PC invalida",IF(AND(ISNUMBER(parametros!$C$2),ISNUMBER(parametros!$D$2),B2563&gt;=parametros!$C$2,B2563&lt;=parametros!$D$2),"C0",IF(AND(ISNUMBER(parametros!$C$3),ISNUMBER(parametros!$D$3),B2563&gt;=parametros!$C$3,B2563&lt;=parametros!$D$3),"C1",IF(AND(ISNUMBER(parametros!$C$4),ISNUMBER(parametros!$D$4),B2563&gt;=parametros!$C$4,B2563&lt;=parametros!$D$4),"C2",IF(AND(ISNUMBER(parametros!$C$5),ISNUMBER(parametros!$D$5),B2563&gt;=parametros!$C$5,B2563&lt;=parametros!$D$5),"C3",IF(AND(ISNUMBER(parametros!$C$6),ISNUMBER(parametros!$D$6),B2563&gt;=parametros!$C$6,B2563&lt;=parametros!$D$6),"C4","Fora dos ciclos")))))))</f>
        <v/>
      </c>
      <c r="D2563" s="100"/>
      <c r="E2563" s="78" t="str">
        <f>IF(C2563="","",IFERROR(VLOOKUP(C2563,parametros!$A$11:$E$15,5,0),""))</f>
        <v/>
      </c>
      <c r="F2563" s="79" t="str">
        <f t="shared" si="202"/>
        <v/>
      </c>
      <c r="G2563" s="101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8"/>
      <c r="U2563" s="218" t="str">
        <f t="shared" si="206"/>
        <v/>
      </c>
      <c r="V2563" s="216" t="s">
        <v>47</v>
      </c>
      <c r="W2563" s="102" t="s">
        <v>167</v>
      </c>
      <c r="X2563" s="102" t="s">
        <v>168</v>
      </c>
      <c r="Y2563" s="103" t="s">
        <v>169</v>
      </c>
      <c r="Z2563" s="103" t="s">
        <v>170</v>
      </c>
      <c r="AA2563" s="103" t="s">
        <v>47</v>
      </c>
      <c r="AB2563" s="103" t="s">
        <v>171</v>
      </c>
      <c r="AC2563" s="104" t="s">
        <v>172</v>
      </c>
    </row>
    <row r="2564" spans="1:29" ht="25.5" customHeight="1" x14ac:dyDescent="0.35">
      <c r="A2564" s="188"/>
      <c r="B2564" s="190"/>
      <c r="C2564" s="99" t="str">
        <f>IF(B2564="","",IF(NOT(ISNUMBER(B2564)),"DATA_PC invalida",IF(AND(ISNUMBER(parametros!$C$2),ISNUMBER(parametros!$D$2),B2564&gt;=parametros!$C$2,B2564&lt;=parametros!$D$2),"C0",IF(AND(ISNUMBER(parametros!$C$3),ISNUMBER(parametros!$D$3),B2564&gt;=parametros!$C$3,B2564&lt;=parametros!$D$3),"C1",IF(AND(ISNUMBER(parametros!$C$4),ISNUMBER(parametros!$D$4),B2564&gt;=parametros!$C$4,B2564&lt;=parametros!$D$4),"C2",IF(AND(ISNUMBER(parametros!$C$5),ISNUMBER(parametros!$D$5),B2564&gt;=parametros!$C$5,B2564&lt;=parametros!$D$5),"C3",IF(AND(ISNUMBER(parametros!$C$6),ISNUMBER(parametros!$D$6),B2564&gt;=parametros!$C$6,B2564&lt;=parametros!$D$6),"C4","Fora dos ciclos")))))))</f>
        <v/>
      </c>
      <c r="D2564" s="100"/>
      <c r="E2564" s="78" t="str">
        <f>IF(C2564="","",IFERROR(VLOOKUP(C2564,parametros!$A$11:$E$15,5,0),""))</f>
        <v/>
      </c>
      <c r="F2564" s="79" t="str">
        <f t="shared" si="202"/>
        <v/>
      </c>
      <c r="G2564" s="101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8"/>
      <c r="U2564" s="218" t="str">
        <f t="shared" si="206"/>
        <v/>
      </c>
      <c r="V2564" s="216" t="s">
        <v>47</v>
      </c>
      <c r="W2564" s="102" t="s">
        <v>167</v>
      </c>
      <c r="X2564" s="102" t="s">
        <v>168</v>
      </c>
      <c r="Y2564" s="103" t="s">
        <v>169</v>
      </c>
      <c r="Z2564" s="103" t="s">
        <v>170</v>
      </c>
      <c r="AA2564" s="103" t="s">
        <v>47</v>
      </c>
      <c r="AB2564" s="103" t="s">
        <v>171</v>
      </c>
      <c r="AC2564" s="104" t="s">
        <v>172</v>
      </c>
    </row>
    <row r="2565" spans="1:29" ht="25.5" customHeight="1" x14ac:dyDescent="0.35">
      <c r="A2565" s="188"/>
      <c r="B2565" s="190"/>
      <c r="C2565" s="99" t="str">
        <f>IF(B2565="","",IF(NOT(ISNUMBER(B2565)),"DATA_PC invalida",IF(AND(ISNUMBER(parametros!$C$2),ISNUMBER(parametros!$D$2),B2565&gt;=parametros!$C$2,B2565&lt;=parametros!$D$2),"C0",IF(AND(ISNUMBER(parametros!$C$3),ISNUMBER(parametros!$D$3),B2565&gt;=parametros!$C$3,B2565&lt;=parametros!$D$3),"C1",IF(AND(ISNUMBER(parametros!$C$4),ISNUMBER(parametros!$D$4),B2565&gt;=parametros!$C$4,B2565&lt;=parametros!$D$4),"C2",IF(AND(ISNUMBER(parametros!$C$5),ISNUMBER(parametros!$D$5),B2565&gt;=parametros!$C$5,B2565&lt;=parametros!$D$5),"C3",IF(AND(ISNUMBER(parametros!$C$6),ISNUMBER(parametros!$D$6),B2565&gt;=parametros!$C$6,B2565&lt;=parametros!$D$6),"C4","Fora dos ciclos")))))))</f>
        <v/>
      </c>
      <c r="D2565" s="100"/>
      <c r="E2565" s="78" t="str">
        <f>IF(C2565="","",IFERROR(VLOOKUP(C2565,parametros!$A$11:$E$15,5,0),""))</f>
        <v/>
      </c>
      <c r="F2565" s="79" t="str">
        <f t="shared" si="202"/>
        <v/>
      </c>
      <c r="G2565" s="101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8"/>
      <c r="U2565" s="218" t="str">
        <f t="shared" si="206"/>
        <v/>
      </c>
      <c r="V2565" s="216" t="s">
        <v>47</v>
      </c>
      <c r="W2565" s="102" t="s">
        <v>167</v>
      </c>
      <c r="X2565" s="102" t="s">
        <v>168</v>
      </c>
      <c r="Y2565" s="103" t="s">
        <v>169</v>
      </c>
      <c r="Z2565" s="103" t="s">
        <v>170</v>
      </c>
      <c r="AA2565" s="103" t="s">
        <v>47</v>
      </c>
      <c r="AB2565" s="103" t="s">
        <v>171</v>
      </c>
      <c r="AC2565" s="104" t="s">
        <v>172</v>
      </c>
    </row>
    <row r="2566" spans="1:29" ht="25.5" customHeight="1" x14ac:dyDescent="0.35">
      <c r="A2566" s="188"/>
      <c r="B2566" s="190"/>
      <c r="C2566" s="99" t="str">
        <f>IF(B2566="","",IF(NOT(ISNUMBER(B2566)),"DATA_PC invalida",IF(AND(ISNUMBER(parametros!$C$2),ISNUMBER(parametros!$D$2),B2566&gt;=parametros!$C$2,B2566&lt;=parametros!$D$2),"C0",IF(AND(ISNUMBER(parametros!$C$3),ISNUMBER(parametros!$D$3),B2566&gt;=parametros!$C$3,B2566&lt;=parametros!$D$3),"C1",IF(AND(ISNUMBER(parametros!$C$4),ISNUMBER(parametros!$D$4),B2566&gt;=parametros!$C$4,B2566&lt;=parametros!$D$4),"C2",IF(AND(ISNUMBER(parametros!$C$5),ISNUMBER(parametros!$D$5),B2566&gt;=parametros!$C$5,B2566&lt;=parametros!$D$5),"C3",IF(AND(ISNUMBER(parametros!$C$6),ISNUMBER(parametros!$D$6),B2566&gt;=parametros!$C$6,B2566&lt;=parametros!$D$6),"C4","Fora dos ciclos")))))))</f>
        <v/>
      </c>
      <c r="D2566" s="100"/>
      <c r="E2566" s="78" t="str">
        <f>IF(C2566="","",IFERROR(VLOOKUP(C2566,parametros!$A$11:$E$15,5,0),""))</f>
        <v/>
      </c>
      <c r="F2566" s="79" t="str">
        <f t="shared" si="202"/>
        <v/>
      </c>
      <c r="G2566" s="101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8"/>
      <c r="U2566" s="218" t="str">
        <f t="shared" si="206"/>
        <v/>
      </c>
      <c r="V2566" s="216" t="s">
        <v>47</v>
      </c>
      <c r="W2566" s="102" t="s">
        <v>167</v>
      </c>
      <c r="X2566" s="102" t="s">
        <v>168</v>
      </c>
      <c r="Y2566" s="103" t="s">
        <v>169</v>
      </c>
      <c r="Z2566" s="103" t="s">
        <v>170</v>
      </c>
      <c r="AA2566" s="103" t="s">
        <v>47</v>
      </c>
      <c r="AB2566" s="103" t="s">
        <v>171</v>
      </c>
      <c r="AC2566" s="104" t="s">
        <v>172</v>
      </c>
    </row>
    <row r="2567" spans="1:29" ht="25.5" customHeight="1" x14ac:dyDescent="0.35">
      <c r="A2567" s="188"/>
      <c r="B2567" s="190"/>
      <c r="C2567" s="99" t="str">
        <f>IF(B2567="","",IF(NOT(ISNUMBER(B2567)),"DATA_PC invalida",IF(AND(ISNUMBER(parametros!$C$2),ISNUMBER(parametros!$D$2),B2567&gt;=parametros!$C$2,B2567&lt;=parametros!$D$2),"C0",IF(AND(ISNUMBER(parametros!$C$3),ISNUMBER(parametros!$D$3),B2567&gt;=parametros!$C$3,B2567&lt;=parametros!$D$3),"C1",IF(AND(ISNUMBER(parametros!$C$4),ISNUMBER(parametros!$D$4),B2567&gt;=parametros!$C$4,B2567&lt;=parametros!$D$4),"C2",IF(AND(ISNUMBER(parametros!$C$5),ISNUMBER(parametros!$D$5),B2567&gt;=parametros!$C$5,B2567&lt;=parametros!$D$5),"C3",IF(AND(ISNUMBER(parametros!$C$6),ISNUMBER(parametros!$D$6),B2567&gt;=parametros!$C$6,B2567&lt;=parametros!$D$6),"C4","Fora dos ciclos")))))))</f>
        <v/>
      </c>
      <c r="D2567" s="100"/>
      <c r="E2567" s="78" t="str">
        <f>IF(C2567="","",IFERROR(VLOOKUP(C2567,parametros!$A$11:$E$15,5,0),""))</f>
        <v/>
      </c>
      <c r="F2567" s="79" t="str">
        <f t="shared" si="202"/>
        <v/>
      </c>
      <c r="G2567" s="101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8"/>
      <c r="U2567" s="218" t="str">
        <f t="shared" si="206"/>
        <v/>
      </c>
      <c r="V2567" s="216" t="s">
        <v>47</v>
      </c>
      <c r="W2567" s="102" t="s">
        <v>167</v>
      </c>
      <c r="X2567" s="102" t="s">
        <v>168</v>
      </c>
      <c r="Y2567" s="103" t="s">
        <v>169</v>
      </c>
      <c r="Z2567" s="103" t="s">
        <v>170</v>
      </c>
      <c r="AA2567" s="103" t="s">
        <v>47</v>
      </c>
      <c r="AB2567" s="103" t="s">
        <v>171</v>
      </c>
      <c r="AC2567" s="104" t="s">
        <v>172</v>
      </c>
    </row>
    <row r="2568" spans="1:29" ht="25.5" customHeight="1" x14ac:dyDescent="0.35">
      <c r="A2568" s="188"/>
      <c r="B2568" s="190"/>
      <c r="C2568" s="99" t="str">
        <f>IF(B2568="","",IF(NOT(ISNUMBER(B2568)),"DATA_PC invalida",IF(AND(ISNUMBER(parametros!$C$2),ISNUMBER(parametros!$D$2),B2568&gt;=parametros!$C$2,B2568&lt;=parametros!$D$2),"C0",IF(AND(ISNUMBER(parametros!$C$3),ISNUMBER(parametros!$D$3),B2568&gt;=parametros!$C$3,B2568&lt;=parametros!$D$3),"C1",IF(AND(ISNUMBER(parametros!$C$4),ISNUMBER(parametros!$D$4),B2568&gt;=parametros!$C$4,B2568&lt;=parametros!$D$4),"C2",IF(AND(ISNUMBER(parametros!$C$5),ISNUMBER(parametros!$D$5),B2568&gt;=parametros!$C$5,B2568&lt;=parametros!$D$5),"C3",IF(AND(ISNUMBER(parametros!$C$6),ISNUMBER(parametros!$D$6),B2568&gt;=parametros!$C$6,B2568&lt;=parametros!$D$6),"C4","Fora dos ciclos")))))))</f>
        <v/>
      </c>
      <c r="D2568" s="100"/>
      <c r="E2568" s="78" t="str">
        <f>IF(C2568="","",IFERROR(VLOOKUP(C2568,parametros!$A$11:$E$15,5,0),""))</f>
        <v/>
      </c>
      <c r="F2568" s="79" t="str">
        <f t="shared" si="202"/>
        <v/>
      </c>
      <c r="G2568" s="101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8"/>
      <c r="U2568" s="218" t="str">
        <f t="shared" si="206"/>
        <v/>
      </c>
      <c r="V2568" s="216" t="s">
        <v>47</v>
      </c>
      <c r="W2568" s="102" t="s">
        <v>167</v>
      </c>
      <c r="X2568" s="102" t="s">
        <v>168</v>
      </c>
      <c r="Y2568" s="103" t="s">
        <v>169</v>
      </c>
      <c r="Z2568" s="103" t="s">
        <v>170</v>
      </c>
      <c r="AA2568" s="103" t="s">
        <v>47</v>
      </c>
      <c r="AB2568" s="103" t="s">
        <v>171</v>
      </c>
      <c r="AC2568" s="104" t="s">
        <v>172</v>
      </c>
    </row>
    <row r="2569" spans="1:29" ht="25.5" customHeight="1" x14ac:dyDescent="0.35">
      <c r="A2569" s="188"/>
      <c r="B2569" s="190"/>
      <c r="C2569" s="99" t="str">
        <f>IF(B2569="","",IF(NOT(ISNUMBER(B2569)),"DATA_PC invalida",IF(AND(ISNUMBER(parametros!$C$2),ISNUMBER(parametros!$D$2),B2569&gt;=parametros!$C$2,B2569&lt;=parametros!$D$2),"C0",IF(AND(ISNUMBER(parametros!$C$3),ISNUMBER(parametros!$D$3),B2569&gt;=parametros!$C$3,B2569&lt;=parametros!$D$3),"C1",IF(AND(ISNUMBER(parametros!$C$4),ISNUMBER(parametros!$D$4),B2569&gt;=parametros!$C$4,B2569&lt;=parametros!$D$4),"C2",IF(AND(ISNUMBER(parametros!$C$5),ISNUMBER(parametros!$D$5),B2569&gt;=parametros!$C$5,B2569&lt;=parametros!$D$5),"C3",IF(AND(ISNUMBER(parametros!$C$6),ISNUMBER(parametros!$D$6),B2569&gt;=parametros!$C$6,B2569&lt;=parametros!$D$6),"C4","Fora dos ciclos")))))))</f>
        <v/>
      </c>
      <c r="D2569" s="100"/>
      <c r="E2569" s="78" t="str">
        <f>IF(C2569="","",IFERROR(VLOOKUP(C2569,parametros!$A$11:$E$15,5,0),""))</f>
        <v/>
      </c>
      <c r="F2569" s="79" t="str">
        <f t="shared" si="202"/>
        <v/>
      </c>
      <c r="G2569" s="101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8"/>
      <c r="U2569" s="218" t="str">
        <f t="shared" si="206"/>
        <v/>
      </c>
      <c r="V2569" s="216" t="s">
        <v>47</v>
      </c>
      <c r="W2569" s="102" t="s">
        <v>167</v>
      </c>
      <c r="X2569" s="102" t="s">
        <v>168</v>
      </c>
      <c r="Y2569" s="103" t="s">
        <v>169</v>
      </c>
      <c r="Z2569" s="103" t="s">
        <v>170</v>
      </c>
      <c r="AA2569" s="103" t="s">
        <v>47</v>
      </c>
      <c r="AB2569" s="103" t="s">
        <v>171</v>
      </c>
      <c r="AC2569" s="104" t="s">
        <v>172</v>
      </c>
    </row>
    <row r="2570" spans="1:29" ht="25.5" customHeight="1" x14ac:dyDescent="0.35">
      <c r="A2570" s="188"/>
      <c r="B2570" s="190"/>
      <c r="C2570" s="99" t="str">
        <f>IF(B2570="","",IF(NOT(ISNUMBER(B2570)),"DATA_PC invalida",IF(AND(ISNUMBER(parametros!$C$2),ISNUMBER(parametros!$D$2),B2570&gt;=parametros!$C$2,B2570&lt;=parametros!$D$2),"C0",IF(AND(ISNUMBER(parametros!$C$3),ISNUMBER(parametros!$D$3),B2570&gt;=parametros!$C$3,B2570&lt;=parametros!$D$3),"C1",IF(AND(ISNUMBER(parametros!$C$4),ISNUMBER(parametros!$D$4),B2570&gt;=parametros!$C$4,B2570&lt;=parametros!$D$4),"C2",IF(AND(ISNUMBER(parametros!$C$5),ISNUMBER(parametros!$D$5),B2570&gt;=parametros!$C$5,B2570&lt;=parametros!$D$5),"C3",IF(AND(ISNUMBER(parametros!$C$6),ISNUMBER(parametros!$D$6),B2570&gt;=parametros!$C$6,B2570&lt;=parametros!$D$6),"C4","Fora dos ciclos")))))))</f>
        <v/>
      </c>
      <c r="D2570" s="100"/>
      <c r="E2570" s="78" t="str">
        <f>IF(C2570="","",IFERROR(VLOOKUP(C2570,parametros!$A$11:$E$15,5,0),""))</f>
        <v/>
      </c>
      <c r="F2570" s="79" t="str">
        <f t="shared" si="202"/>
        <v/>
      </c>
      <c r="G2570" s="101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8"/>
      <c r="U2570" s="218" t="str">
        <f t="shared" si="206"/>
        <v/>
      </c>
      <c r="V2570" s="216" t="s">
        <v>47</v>
      </c>
      <c r="W2570" s="102" t="s">
        <v>167</v>
      </c>
      <c r="X2570" s="102" t="s">
        <v>168</v>
      </c>
      <c r="Y2570" s="103" t="s">
        <v>169</v>
      </c>
      <c r="Z2570" s="103" t="s">
        <v>170</v>
      </c>
      <c r="AA2570" s="103" t="s">
        <v>47</v>
      </c>
      <c r="AB2570" s="103" t="s">
        <v>171</v>
      </c>
      <c r="AC2570" s="104" t="s">
        <v>172</v>
      </c>
    </row>
    <row r="2571" spans="1:29" ht="25.5" customHeight="1" x14ac:dyDescent="0.35">
      <c r="A2571" s="188"/>
      <c r="B2571" s="190"/>
      <c r="C2571" s="99" t="str">
        <f>IF(B2571="","",IF(NOT(ISNUMBER(B2571)),"DATA_PC invalida",IF(AND(ISNUMBER(parametros!$C$2),ISNUMBER(parametros!$D$2),B2571&gt;=parametros!$C$2,B2571&lt;=parametros!$D$2),"C0",IF(AND(ISNUMBER(parametros!$C$3),ISNUMBER(parametros!$D$3),B2571&gt;=parametros!$C$3,B2571&lt;=parametros!$D$3),"C1",IF(AND(ISNUMBER(parametros!$C$4),ISNUMBER(parametros!$D$4),B2571&gt;=parametros!$C$4,B2571&lt;=parametros!$D$4),"C2",IF(AND(ISNUMBER(parametros!$C$5),ISNUMBER(parametros!$D$5),B2571&gt;=parametros!$C$5,B2571&lt;=parametros!$D$5),"C3",IF(AND(ISNUMBER(parametros!$C$6),ISNUMBER(parametros!$D$6),B2571&gt;=parametros!$C$6,B2571&lt;=parametros!$D$6),"C4","Fora dos ciclos")))))))</f>
        <v/>
      </c>
      <c r="D2571" s="100"/>
      <c r="E2571" s="78" t="str">
        <f>IF(C2571="","",IFERROR(VLOOKUP(C2571,parametros!$A$11:$E$15,5,0),""))</f>
        <v/>
      </c>
      <c r="F2571" s="79" t="str">
        <f t="shared" si="202"/>
        <v/>
      </c>
      <c r="G2571" s="101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8"/>
      <c r="U2571" s="218" t="str">
        <f t="shared" si="206"/>
        <v/>
      </c>
      <c r="V2571" s="216" t="s">
        <v>47</v>
      </c>
      <c r="W2571" s="102" t="s">
        <v>167</v>
      </c>
      <c r="X2571" s="102" t="s">
        <v>168</v>
      </c>
      <c r="Y2571" s="103" t="s">
        <v>169</v>
      </c>
      <c r="Z2571" s="103" t="s">
        <v>170</v>
      </c>
      <c r="AA2571" s="103" t="s">
        <v>47</v>
      </c>
      <c r="AB2571" s="103" t="s">
        <v>171</v>
      </c>
      <c r="AC2571" s="104" t="s">
        <v>172</v>
      </c>
    </row>
    <row r="2572" spans="1:29" ht="25.5" customHeight="1" x14ac:dyDescent="0.35">
      <c r="A2572" s="188"/>
      <c r="B2572" s="190"/>
      <c r="C2572" s="99" t="str">
        <f>IF(B2572="","",IF(NOT(ISNUMBER(B2572)),"DATA_PC invalida",IF(AND(ISNUMBER(parametros!$C$2),ISNUMBER(parametros!$D$2),B2572&gt;=parametros!$C$2,B2572&lt;=parametros!$D$2),"C0",IF(AND(ISNUMBER(parametros!$C$3),ISNUMBER(parametros!$D$3),B2572&gt;=parametros!$C$3,B2572&lt;=parametros!$D$3),"C1",IF(AND(ISNUMBER(parametros!$C$4),ISNUMBER(parametros!$D$4),B2572&gt;=parametros!$C$4,B2572&lt;=parametros!$D$4),"C2",IF(AND(ISNUMBER(parametros!$C$5),ISNUMBER(parametros!$D$5),B2572&gt;=parametros!$C$5,B2572&lt;=parametros!$D$5),"C3",IF(AND(ISNUMBER(parametros!$C$6),ISNUMBER(parametros!$D$6),B2572&gt;=parametros!$C$6,B2572&lt;=parametros!$D$6),"C4","Fora dos ciclos")))))))</f>
        <v/>
      </c>
      <c r="D2572" s="100"/>
      <c r="E2572" s="78" t="str">
        <f>IF(C2572="","",IFERROR(VLOOKUP(C2572,parametros!$A$11:$E$15,5,0),""))</f>
        <v/>
      </c>
      <c r="F2572" s="79" t="str">
        <f t="shared" si="202"/>
        <v/>
      </c>
      <c r="G2572" s="101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8"/>
      <c r="U2572" s="218" t="str">
        <f t="shared" si="206"/>
        <v/>
      </c>
      <c r="V2572" s="216" t="s">
        <v>47</v>
      </c>
      <c r="W2572" s="102" t="s">
        <v>167</v>
      </c>
      <c r="X2572" s="102" t="s">
        <v>168</v>
      </c>
      <c r="Y2572" s="103" t="s">
        <v>169</v>
      </c>
      <c r="Z2572" s="103" t="s">
        <v>170</v>
      </c>
      <c r="AA2572" s="103" t="s">
        <v>47</v>
      </c>
      <c r="AB2572" s="103" t="s">
        <v>171</v>
      </c>
      <c r="AC2572" s="104" t="s">
        <v>172</v>
      </c>
    </row>
    <row r="2573" spans="1:29" ht="25.5" customHeight="1" x14ac:dyDescent="0.35">
      <c r="A2573" s="188"/>
      <c r="B2573" s="190"/>
      <c r="C2573" s="99" t="str">
        <f>IF(B2573="","",IF(NOT(ISNUMBER(B2573)),"DATA_PC invalida",IF(AND(ISNUMBER(parametros!$C$2),ISNUMBER(parametros!$D$2),B2573&gt;=parametros!$C$2,B2573&lt;=parametros!$D$2),"C0",IF(AND(ISNUMBER(parametros!$C$3),ISNUMBER(parametros!$D$3),B2573&gt;=parametros!$C$3,B2573&lt;=parametros!$D$3),"C1",IF(AND(ISNUMBER(parametros!$C$4),ISNUMBER(parametros!$D$4),B2573&gt;=parametros!$C$4,B2573&lt;=parametros!$D$4),"C2",IF(AND(ISNUMBER(parametros!$C$5),ISNUMBER(parametros!$D$5),B2573&gt;=parametros!$C$5,B2573&lt;=parametros!$D$5),"C3",IF(AND(ISNUMBER(parametros!$C$6),ISNUMBER(parametros!$D$6),B2573&gt;=parametros!$C$6,B2573&lt;=parametros!$D$6),"C4","Fora dos ciclos")))))))</f>
        <v/>
      </c>
      <c r="D2573" s="100"/>
      <c r="E2573" s="78" t="str">
        <f>IF(C2573="","",IFERROR(VLOOKUP(C2573,parametros!$A$11:$E$15,5,0),""))</f>
        <v/>
      </c>
      <c r="F2573" s="79" t="str">
        <f t="shared" si="202"/>
        <v/>
      </c>
      <c r="G2573" s="101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8"/>
      <c r="U2573" s="218" t="str">
        <f t="shared" si="206"/>
        <v/>
      </c>
      <c r="V2573" s="216" t="s">
        <v>47</v>
      </c>
      <c r="W2573" s="102" t="s">
        <v>167</v>
      </c>
      <c r="X2573" s="102" t="s">
        <v>168</v>
      </c>
      <c r="Y2573" s="103" t="s">
        <v>169</v>
      </c>
      <c r="Z2573" s="103" t="s">
        <v>170</v>
      </c>
      <c r="AA2573" s="103" t="s">
        <v>47</v>
      </c>
      <c r="AB2573" s="103" t="s">
        <v>171</v>
      </c>
      <c r="AC2573" s="104" t="s">
        <v>172</v>
      </c>
    </row>
    <row r="2574" spans="1:29" ht="25.5" customHeight="1" x14ac:dyDescent="0.35">
      <c r="A2574" s="188"/>
      <c r="B2574" s="190"/>
      <c r="C2574" s="99" t="str">
        <f>IF(B2574="","",IF(NOT(ISNUMBER(B2574)),"DATA_PC invalida",IF(AND(ISNUMBER(parametros!$C$2),ISNUMBER(parametros!$D$2),B2574&gt;=parametros!$C$2,B2574&lt;=parametros!$D$2),"C0",IF(AND(ISNUMBER(parametros!$C$3),ISNUMBER(parametros!$D$3),B2574&gt;=parametros!$C$3,B2574&lt;=parametros!$D$3),"C1",IF(AND(ISNUMBER(parametros!$C$4),ISNUMBER(parametros!$D$4),B2574&gt;=parametros!$C$4,B2574&lt;=parametros!$D$4),"C2",IF(AND(ISNUMBER(parametros!$C$5),ISNUMBER(parametros!$D$5),B2574&gt;=parametros!$C$5,B2574&lt;=parametros!$D$5),"C3",IF(AND(ISNUMBER(parametros!$C$6),ISNUMBER(parametros!$D$6),B2574&gt;=parametros!$C$6,B2574&lt;=parametros!$D$6),"C4","Fora dos ciclos")))))))</f>
        <v/>
      </c>
      <c r="D2574" s="100"/>
      <c r="E2574" s="78" t="str">
        <f>IF(C2574="","",IFERROR(VLOOKUP(C2574,parametros!$A$11:$E$15,5,0),""))</f>
        <v/>
      </c>
      <c r="F2574" s="79" t="str">
        <f t="shared" si="202"/>
        <v/>
      </c>
      <c r="G2574" s="101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8"/>
      <c r="U2574" s="218" t="str">
        <f t="shared" si="206"/>
        <v/>
      </c>
      <c r="V2574" s="216" t="s">
        <v>47</v>
      </c>
      <c r="W2574" s="102" t="s">
        <v>167</v>
      </c>
      <c r="X2574" s="102" t="s">
        <v>168</v>
      </c>
      <c r="Y2574" s="103" t="s">
        <v>169</v>
      </c>
      <c r="Z2574" s="103" t="s">
        <v>170</v>
      </c>
      <c r="AA2574" s="103" t="s">
        <v>47</v>
      </c>
      <c r="AB2574" s="103" t="s">
        <v>171</v>
      </c>
      <c r="AC2574" s="104" t="s">
        <v>172</v>
      </c>
    </row>
    <row r="2575" spans="1:29" ht="25.5" customHeight="1" x14ac:dyDescent="0.35">
      <c r="A2575" s="188"/>
      <c r="B2575" s="190"/>
      <c r="C2575" s="99" t="str">
        <f>IF(B2575="","",IF(NOT(ISNUMBER(B2575)),"DATA_PC invalida",IF(AND(ISNUMBER(parametros!$C$2),ISNUMBER(parametros!$D$2),B2575&gt;=parametros!$C$2,B2575&lt;=parametros!$D$2),"C0",IF(AND(ISNUMBER(parametros!$C$3),ISNUMBER(parametros!$D$3),B2575&gt;=parametros!$C$3,B2575&lt;=parametros!$D$3),"C1",IF(AND(ISNUMBER(parametros!$C$4),ISNUMBER(parametros!$D$4),B2575&gt;=parametros!$C$4,B2575&lt;=parametros!$D$4),"C2",IF(AND(ISNUMBER(parametros!$C$5),ISNUMBER(parametros!$D$5),B2575&gt;=parametros!$C$5,B2575&lt;=parametros!$D$5),"C3",IF(AND(ISNUMBER(parametros!$C$6),ISNUMBER(parametros!$D$6),B2575&gt;=parametros!$C$6,B2575&lt;=parametros!$D$6),"C4","Fora dos ciclos")))))))</f>
        <v/>
      </c>
      <c r="D2575" s="100"/>
      <c r="E2575" s="78" t="str">
        <f>IF(C2575="","",IFERROR(VLOOKUP(C2575,parametros!$A$11:$E$15,5,0),""))</f>
        <v/>
      </c>
      <c r="F2575" s="79" t="str">
        <f t="shared" si="202"/>
        <v/>
      </c>
      <c r="G2575" s="101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8"/>
      <c r="U2575" s="218" t="str">
        <f t="shared" si="206"/>
        <v/>
      </c>
      <c r="V2575" s="216" t="s">
        <v>47</v>
      </c>
      <c r="W2575" s="102" t="s">
        <v>167</v>
      </c>
      <c r="X2575" s="102" t="s">
        <v>168</v>
      </c>
      <c r="Y2575" s="103" t="s">
        <v>169</v>
      </c>
      <c r="Z2575" s="103" t="s">
        <v>170</v>
      </c>
      <c r="AA2575" s="103" t="s">
        <v>47</v>
      </c>
      <c r="AB2575" s="103" t="s">
        <v>171</v>
      </c>
      <c r="AC2575" s="104" t="s">
        <v>172</v>
      </c>
    </row>
    <row r="2576" spans="1:29" ht="25.5" customHeight="1" x14ac:dyDescent="0.35">
      <c r="A2576" s="188"/>
      <c r="B2576" s="190"/>
      <c r="C2576" s="99" t="str">
        <f>IF(B2576="","",IF(NOT(ISNUMBER(B2576)),"DATA_PC invalida",IF(AND(ISNUMBER(parametros!$C$2),ISNUMBER(parametros!$D$2),B2576&gt;=parametros!$C$2,B2576&lt;=parametros!$D$2),"C0",IF(AND(ISNUMBER(parametros!$C$3),ISNUMBER(parametros!$D$3),B2576&gt;=parametros!$C$3,B2576&lt;=parametros!$D$3),"C1",IF(AND(ISNUMBER(parametros!$C$4),ISNUMBER(parametros!$D$4),B2576&gt;=parametros!$C$4,B2576&lt;=parametros!$D$4),"C2",IF(AND(ISNUMBER(parametros!$C$5),ISNUMBER(parametros!$D$5),B2576&gt;=parametros!$C$5,B2576&lt;=parametros!$D$5),"C3",IF(AND(ISNUMBER(parametros!$C$6),ISNUMBER(parametros!$D$6),B2576&gt;=parametros!$C$6,B2576&lt;=parametros!$D$6),"C4","Fora dos ciclos")))))))</f>
        <v/>
      </c>
      <c r="D2576" s="100"/>
      <c r="E2576" s="78" t="str">
        <f>IF(C2576="","",IFERROR(VLOOKUP(C2576,parametros!$A$11:$E$15,5,0),""))</f>
        <v/>
      </c>
      <c r="F2576" s="79" t="str">
        <f t="shared" si="202"/>
        <v/>
      </c>
      <c r="G2576" s="101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8"/>
      <c r="U2576" s="218" t="str">
        <f t="shared" si="206"/>
        <v/>
      </c>
      <c r="V2576" s="216" t="s">
        <v>47</v>
      </c>
      <c r="W2576" s="102" t="s">
        <v>167</v>
      </c>
      <c r="X2576" s="102" t="s">
        <v>168</v>
      </c>
      <c r="Y2576" s="103" t="s">
        <v>169</v>
      </c>
      <c r="Z2576" s="103" t="s">
        <v>170</v>
      </c>
      <c r="AA2576" s="103" t="s">
        <v>47</v>
      </c>
      <c r="AB2576" s="103" t="s">
        <v>171</v>
      </c>
      <c r="AC2576" s="104" t="s">
        <v>172</v>
      </c>
    </row>
    <row r="2577" spans="1:29" ht="25.5" customHeight="1" x14ac:dyDescent="0.35">
      <c r="A2577" s="188"/>
      <c r="B2577" s="190"/>
      <c r="C2577" s="99" t="str">
        <f>IF(B2577="","",IF(NOT(ISNUMBER(B2577)),"DATA_PC invalida",IF(AND(ISNUMBER(parametros!$C$2),ISNUMBER(parametros!$D$2),B2577&gt;=parametros!$C$2,B2577&lt;=parametros!$D$2),"C0",IF(AND(ISNUMBER(parametros!$C$3),ISNUMBER(parametros!$D$3),B2577&gt;=parametros!$C$3,B2577&lt;=parametros!$D$3),"C1",IF(AND(ISNUMBER(parametros!$C$4),ISNUMBER(parametros!$D$4),B2577&gt;=parametros!$C$4,B2577&lt;=parametros!$D$4),"C2",IF(AND(ISNUMBER(parametros!$C$5),ISNUMBER(parametros!$D$5),B2577&gt;=parametros!$C$5,B2577&lt;=parametros!$D$5),"C3",IF(AND(ISNUMBER(parametros!$C$6),ISNUMBER(parametros!$D$6),B2577&gt;=parametros!$C$6,B2577&lt;=parametros!$D$6),"C4","Fora dos ciclos")))))))</f>
        <v/>
      </c>
      <c r="D2577" s="100"/>
      <c r="E2577" s="78" t="str">
        <f>IF(C2577="","",IFERROR(VLOOKUP(C2577,parametros!$A$11:$E$15,5,0),""))</f>
        <v/>
      </c>
      <c r="F2577" s="79" t="str">
        <f t="shared" si="202"/>
        <v/>
      </c>
      <c r="G2577" s="101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8"/>
      <c r="U2577" s="218" t="str">
        <f t="shared" si="206"/>
        <v/>
      </c>
      <c r="V2577" s="216" t="s">
        <v>47</v>
      </c>
      <c r="W2577" s="102" t="s">
        <v>167</v>
      </c>
      <c r="X2577" s="102" t="s">
        <v>168</v>
      </c>
      <c r="Y2577" s="103" t="s">
        <v>169</v>
      </c>
      <c r="Z2577" s="103" t="s">
        <v>170</v>
      </c>
      <c r="AA2577" s="103" t="s">
        <v>47</v>
      </c>
      <c r="AB2577" s="103" t="s">
        <v>171</v>
      </c>
      <c r="AC2577" s="104" t="s">
        <v>172</v>
      </c>
    </row>
    <row r="2578" spans="1:29" ht="25.5" customHeight="1" x14ac:dyDescent="0.35">
      <c r="A2578" s="188"/>
      <c r="B2578" s="190"/>
      <c r="C2578" s="99" t="str">
        <f>IF(B2578="","",IF(NOT(ISNUMBER(B2578)),"DATA_PC invalida",IF(AND(ISNUMBER(parametros!$C$2),ISNUMBER(parametros!$D$2),B2578&gt;=parametros!$C$2,B2578&lt;=parametros!$D$2),"C0",IF(AND(ISNUMBER(parametros!$C$3),ISNUMBER(parametros!$D$3),B2578&gt;=parametros!$C$3,B2578&lt;=parametros!$D$3),"C1",IF(AND(ISNUMBER(parametros!$C$4),ISNUMBER(parametros!$D$4),B2578&gt;=parametros!$C$4,B2578&lt;=parametros!$D$4),"C2",IF(AND(ISNUMBER(parametros!$C$5),ISNUMBER(parametros!$D$5),B2578&gt;=parametros!$C$5,B2578&lt;=parametros!$D$5),"C3",IF(AND(ISNUMBER(parametros!$C$6),ISNUMBER(parametros!$D$6),B2578&gt;=parametros!$C$6,B2578&lt;=parametros!$D$6),"C4","Fora dos ciclos")))))))</f>
        <v/>
      </c>
      <c r="D2578" s="100"/>
      <c r="E2578" s="78" t="str">
        <f>IF(C2578="","",IFERROR(VLOOKUP(C2578,parametros!$A$11:$E$15,5,0),""))</f>
        <v/>
      </c>
      <c r="F2578" s="79" t="str">
        <f t="shared" si="202"/>
        <v/>
      </c>
      <c r="G2578" s="101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8"/>
      <c r="U2578" s="218" t="str">
        <f t="shared" si="206"/>
        <v/>
      </c>
      <c r="V2578" s="216" t="s">
        <v>47</v>
      </c>
      <c r="W2578" s="102" t="s">
        <v>167</v>
      </c>
      <c r="X2578" s="102" t="s">
        <v>168</v>
      </c>
      <c r="Y2578" s="103" t="s">
        <v>169</v>
      </c>
      <c r="Z2578" s="103" t="s">
        <v>170</v>
      </c>
      <c r="AA2578" s="103" t="s">
        <v>47</v>
      </c>
      <c r="AB2578" s="103" t="s">
        <v>171</v>
      </c>
      <c r="AC2578" s="104" t="s">
        <v>172</v>
      </c>
    </row>
    <row r="2579" spans="1:29" ht="25.5" customHeight="1" x14ac:dyDescent="0.35">
      <c r="A2579" s="188"/>
      <c r="B2579" s="190"/>
      <c r="C2579" s="99" t="str">
        <f>IF(B2579="","",IF(NOT(ISNUMBER(B2579)),"DATA_PC invalida",IF(AND(ISNUMBER(parametros!$C$2),ISNUMBER(parametros!$D$2),B2579&gt;=parametros!$C$2,B2579&lt;=parametros!$D$2),"C0",IF(AND(ISNUMBER(parametros!$C$3),ISNUMBER(parametros!$D$3),B2579&gt;=parametros!$C$3,B2579&lt;=parametros!$D$3),"C1",IF(AND(ISNUMBER(parametros!$C$4),ISNUMBER(parametros!$D$4),B2579&gt;=parametros!$C$4,B2579&lt;=parametros!$D$4),"C2",IF(AND(ISNUMBER(parametros!$C$5),ISNUMBER(parametros!$D$5),B2579&gt;=parametros!$C$5,B2579&lt;=parametros!$D$5),"C3",IF(AND(ISNUMBER(parametros!$C$6),ISNUMBER(parametros!$D$6),B2579&gt;=parametros!$C$6,B2579&lt;=parametros!$D$6),"C4","Fora dos ciclos")))))))</f>
        <v/>
      </c>
      <c r="D2579" s="100"/>
      <c r="E2579" s="78" t="str">
        <f>IF(C2579="","",IFERROR(VLOOKUP(C2579,parametros!$A$11:$E$15,5,0),""))</f>
        <v/>
      </c>
      <c r="F2579" s="79" t="str">
        <f t="shared" si="202"/>
        <v/>
      </c>
      <c r="G2579" s="101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8"/>
      <c r="U2579" s="218" t="str">
        <f t="shared" si="206"/>
        <v/>
      </c>
      <c r="V2579" s="216" t="s">
        <v>47</v>
      </c>
      <c r="W2579" s="102" t="s">
        <v>167</v>
      </c>
      <c r="X2579" s="102" t="s">
        <v>168</v>
      </c>
      <c r="Y2579" s="103" t="s">
        <v>169</v>
      </c>
      <c r="Z2579" s="103" t="s">
        <v>170</v>
      </c>
      <c r="AA2579" s="103" t="s">
        <v>47</v>
      </c>
      <c r="AB2579" s="103" t="s">
        <v>171</v>
      </c>
      <c r="AC2579" s="104" t="s">
        <v>172</v>
      </c>
    </row>
    <row r="2580" spans="1:29" ht="25.5" customHeight="1" x14ac:dyDescent="0.35">
      <c r="A2580" s="188"/>
      <c r="B2580" s="190"/>
      <c r="C2580" s="99" t="str">
        <f>IF(B2580="","",IF(NOT(ISNUMBER(B2580)),"DATA_PC invalida",IF(AND(ISNUMBER(parametros!$C$2),ISNUMBER(parametros!$D$2),B2580&gt;=parametros!$C$2,B2580&lt;=parametros!$D$2),"C0",IF(AND(ISNUMBER(parametros!$C$3),ISNUMBER(parametros!$D$3),B2580&gt;=parametros!$C$3,B2580&lt;=parametros!$D$3),"C1",IF(AND(ISNUMBER(parametros!$C$4),ISNUMBER(parametros!$D$4),B2580&gt;=parametros!$C$4,B2580&lt;=parametros!$D$4),"C2",IF(AND(ISNUMBER(parametros!$C$5),ISNUMBER(parametros!$D$5),B2580&gt;=parametros!$C$5,B2580&lt;=parametros!$D$5),"C3",IF(AND(ISNUMBER(parametros!$C$6),ISNUMBER(parametros!$D$6),B2580&gt;=parametros!$C$6,B2580&lt;=parametros!$D$6),"C4","Fora dos ciclos")))))))</f>
        <v/>
      </c>
      <c r="D2580" s="100"/>
      <c r="E2580" s="78" t="str">
        <f>IF(C2580="","",IFERROR(VLOOKUP(C2580,parametros!$A$11:$E$15,5,0),""))</f>
        <v/>
      </c>
      <c r="F2580" s="79" t="str">
        <f t="shared" si="202"/>
        <v/>
      </c>
      <c r="G2580" s="101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8"/>
      <c r="U2580" s="218" t="str">
        <f t="shared" si="206"/>
        <v/>
      </c>
      <c r="V2580" s="216" t="s">
        <v>47</v>
      </c>
      <c r="W2580" s="102" t="s">
        <v>167</v>
      </c>
      <c r="X2580" s="102" t="s">
        <v>168</v>
      </c>
      <c r="Y2580" s="103" t="s">
        <v>169</v>
      </c>
      <c r="Z2580" s="103" t="s">
        <v>170</v>
      </c>
      <c r="AA2580" s="103" t="s">
        <v>47</v>
      </c>
      <c r="AB2580" s="103" t="s">
        <v>171</v>
      </c>
      <c r="AC2580" s="104" t="s">
        <v>172</v>
      </c>
    </row>
    <row r="2581" spans="1:29" ht="25.5" customHeight="1" x14ac:dyDescent="0.35">
      <c r="A2581" s="188"/>
      <c r="B2581" s="190"/>
      <c r="C2581" s="99" t="str">
        <f>IF(B2581="","",IF(NOT(ISNUMBER(B2581)),"DATA_PC invalida",IF(AND(ISNUMBER(parametros!$C$2),ISNUMBER(parametros!$D$2),B2581&gt;=parametros!$C$2,B2581&lt;=parametros!$D$2),"C0",IF(AND(ISNUMBER(parametros!$C$3),ISNUMBER(parametros!$D$3),B2581&gt;=parametros!$C$3,B2581&lt;=parametros!$D$3),"C1",IF(AND(ISNUMBER(parametros!$C$4),ISNUMBER(parametros!$D$4),B2581&gt;=parametros!$C$4,B2581&lt;=parametros!$D$4),"C2",IF(AND(ISNUMBER(parametros!$C$5),ISNUMBER(parametros!$D$5),B2581&gt;=parametros!$C$5,B2581&lt;=parametros!$D$5),"C3",IF(AND(ISNUMBER(parametros!$C$6),ISNUMBER(parametros!$D$6),B2581&gt;=parametros!$C$6,B2581&lt;=parametros!$D$6),"C4","Fora dos ciclos")))))))</f>
        <v/>
      </c>
      <c r="D2581" s="100"/>
      <c r="E2581" s="78" t="str">
        <f>IF(C2581="","",IFERROR(VLOOKUP(C2581,parametros!$A$11:$E$15,5,0),""))</f>
        <v/>
      </c>
      <c r="F2581" s="79" t="str">
        <f t="shared" si="202"/>
        <v/>
      </c>
      <c r="G2581" s="101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8"/>
      <c r="U2581" s="218" t="str">
        <f t="shared" si="206"/>
        <v/>
      </c>
      <c r="V2581" s="216" t="s">
        <v>47</v>
      </c>
      <c r="W2581" s="102" t="s">
        <v>167</v>
      </c>
      <c r="X2581" s="102" t="s">
        <v>168</v>
      </c>
      <c r="Y2581" s="103" t="s">
        <v>169</v>
      </c>
      <c r="Z2581" s="103" t="s">
        <v>170</v>
      </c>
      <c r="AA2581" s="103" t="s">
        <v>47</v>
      </c>
      <c r="AB2581" s="103" t="s">
        <v>171</v>
      </c>
      <c r="AC2581" s="104" t="s">
        <v>172</v>
      </c>
    </row>
    <row r="2582" spans="1:29" ht="25.5" customHeight="1" x14ac:dyDescent="0.35">
      <c r="A2582" s="188"/>
      <c r="B2582" s="190"/>
      <c r="C2582" s="99" t="str">
        <f>IF(B2582="","",IF(NOT(ISNUMBER(B2582)),"DATA_PC invalida",IF(AND(ISNUMBER(parametros!$C$2),ISNUMBER(parametros!$D$2),B2582&gt;=parametros!$C$2,B2582&lt;=parametros!$D$2),"C0",IF(AND(ISNUMBER(parametros!$C$3),ISNUMBER(parametros!$D$3),B2582&gt;=parametros!$C$3,B2582&lt;=parametros!$D$3),"C1",IF(AND(ISNUMBER(parametros!$C$4),ISNUMBER(parametros!$D$4),B2582&gt;=parametros!$C$4,B2582&lt;=parametros!$D$4),"C2",IF(AND(ISNUMBER(parametros!$C$5),ISNUMBER(parametros!$D$5),B2582&gt;=parametros!$C$5,B2582&lt;=parametros!$D$5),"C3",IF(AND(ISNUMBER(parametros!$C$6),ISNUMBER(parametros!$D$6),B2582&gt;=parametros!$C$6,B2582&lt;=parametros!$D$6),"C4","Fora dos ciclos")))))))</f>
        <v/>
      </c>
      <c r="D2582" s="100"/>
      <c r="E2582" s="78" t="str">
        <f>IF(C2582="","",IFERROR(VLOOKUP(C2582,parametros!$A$11:$E$15,5,0),""))</f>
        <v/>
      </c>
      <c r="F2582" s="79" t="str">
        <f t="shared" si="202"/>
        <v/>
      </c>
      <c r="G2582" s="101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8"/>
      <c r="U2582" s="218" t="str">
        <f t="shared" si="206"/>
        <v/>
      </c>
      <c r="V2582" s="216" t="s">
        <v>47</v>
      </c>
      <c r="W2582" s="102" t="s">
        <v>167</v>
      </c>
      <c r="X2582" s="102" t="s">
        <v>168</v>
      </c>
      <c r="Y2582" s="103" t="s">
        <v>169</v>
      </c>
      <c r="Z2582" s="103" t="s">
        <v>170</v>
      </c>
      <c r="AA2582" s="103" t="s">
        <v>47</v>
      </c>
      <c r="AB2582" s="103" t="s">
        <v>171</v>
      </c>
      <c r="AC2582" s="104" t="s">
        <v>172</v>
      </c>
    </row>
    <row r="2583" spans="1:29" ht="25.5" customHeight="1" x14ac:dyDescent="0.35">
      <c r="A2583" s="188"/>
      <c r="B2583" s="190"/>
      <c r="C2583" s="99" t="str">
        <f>IF(B2583="","",IF(NOT(ISNUMBER(B2583)),"DATA_PC invalida",IF(AND(ISNUMBER(parametros!$C$2),ISNUMBER(parametros!$D$2),B2583&gt;=parametros!$C$2,B2583&lt;=parametros!$D$2),"C0",IF(AND(ISNUMBER(parametros!$C$3),ISNUMBER(parametros!$D$3),B2583&gt;=parametros!$C$3,B2583&lt;=parametros!$D$3),"C1",IF(AND(ISNUMBER(parametros!$C$4),ISNUMBER(parametros!$D$4),B2583&gt;=parametros!$C$4,B2583&lt;=parametros!$D$4),"C2",IF(AND(ISNUMBER(parametros!$C$5),ISNUMBER(parametros!$D$5),B2583&gt;=parametros!$C$5,B2583&lt;=parametros!$D$5),"C3",IF(AND(ISNUMBER(parametros!$C$6),ISNUMBER(parametros!$D$6),B2583&gt;=parametros!$C$6,B2583&lt;=parametros!$D$6),"C4","Fora dos ciclos")))))))</f>
        <v/>
      </c>
      <c r="D2583" s="100"/>
      <c r="E2583" s="78" t="str">
        <f>IF(C2583="","",IFERROR(VLOOKUP(C2583,parametros!$A$11:$E$15,5,0),""))</f>
        <v/>
      </c>
      <c r="F2583" s="79" t="str">
        <f t="shared" si="202"/>
        <v/>
      </c>
      <c r="G2583" s="101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8"/>
      <c r="U2583" s="218" t="str">
        <f t="shared" si="206"/>
        <v/>
      </c>
      <c r="V2583" s="216" t="s">
        <v>47</v>
      </c>
      <c r="W2583" s="102" t="s">
        <v>167</v>
      </c>
      <c r="X2583" s="102" t="s">
        <v>168</v>
      </c>
      <c r="Y2583" s="103" t="s">
        <v>169</v>
      </c>
      <c r="Z2583" s="103" t="s">
        <v>170</v>
      </c>
      <c r="AA2583" s="103" t="s">
        <v>47</v>
      </c>
      <c r="AB2583" s="103" t="s">
        <v>171</v>
      </c>
      <c r="AC2583" s="104" t="s">
        <v>172</v>
      </c>
    </row>
    <row r="2584" spans="1:29" ht="25.5" customHeight="1" x14ac:dyDescent="0.35">
      <c r="A2584" s="188"/>
      <c r="B2584" s="190"/>
      <c r="C2584" s="99" t="str">
        <f>IF(B2584="","",IF(NOT(ISNUMBER(B2584)),"DATA_PC invalida",IF(AND(ISNUMBER(parametros!$C$2),ISNUMBER(parametros!$D$2),B2584&gt;=parametros!$C$2,B2584&lt;=parametros!$D$2),"C0",IF(AND(ISNUMBER(parametros!$C$3),ISNUMBER(parametros!$D$3),B2584&gt;=parametros!$C$3,B2584&lt;=parametros!$D$3),"C1",IF(AND(ISNUMBER(parametros!$C$4),ISNUMBER(parametros!$D$4),B2584&gt;=parametros!$C$4,B2584&lt;=parametros!$D$4),"C2",IF(AND(ISNUMBER(parametros!$C$5),ISNUMBER(parametros!$D$5),B2584&gt;=parametros!$C$5,B2584&lt;=parametros!$D$5),"C3",IF(AND(ISNUMBER(parametros!$C$6),ISNUMBER(parametros!$D$6),B2584&gt;=parametros!$C$6,B2584&lt;=parametros!$D$6),"C4","Fora dos ciclos")))))))</f>
        <v/>
      </c>
      <c r="D2584" s="100"/>
      <c r="E2584" s="78" t="str">
        <f>IF(C2584="","",IFERROR(VLOOKUP(C2584,parametros!$A$11:$E$15,5,0),""))</f>
        <v/>
      </c>
      <c r="F2584" s="79" t="str">
        <f t="shared" si="202"/>
        <v/>
      </c>
      <c r="G2584" s="101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8"/>
      <c r="U2584" s="218" t="str">
        <f t="shared" si="206"/>
        <v/>
      </c>
      <c r="V2584" s="216" t="s">
        <v>47</v>
      </c>
      <c r="W2584" s="102" t="s">
        <v>167</v>
      </c>
      <c r="X2584" s="102" t="s">
        <v>168</v>
      </c>
      <c r="Y2584" s="103" t="s">
        <v>169</v>
      </c>
      <c r="Z2584" s="103" t="s">
        <v>170</v>
      </c>
      <c r="AA2584" s="103" t="s">
        <v>47</v>
      </c>
      <c r="AB2584" s="103" t="s">
        <v>171</v>
      </c>
      <c r="AC2584" s="104" t="s">
        <v>172</v>
      </c>
    </row>
    <row r="2585" spans="1:29" ht="25.5" customHeight="1" x14ac:dyDescent="0.35">
      <c r="A2585" s="188"/>
      <c r="B2585" s="190"/>
      <c r="C2585" s="99" t="str">
        <f>IF(B2585="","",IF(NOT(ISNUMBER(B2585)),"DATA_PC invalida",IF(AND(ISNUMBER(parametros!$C$2),ISNUMBER(parametros!$D$2),B2585&gt;=parametros!$C$2,B2585&lt;=parametros!$D$2),"C0",IF(AND(ISNUMBER(parametros!$C$3),ISNUMBER(parametros!$D$3),B2585&gt;=parametros!$C$3,B2585&lt;=parametros!$D$3),"C1",IF(AND(ISNUMBER(parametros!$C$4),ISNUMBER(parametros!$D$4),B2585&gt;=parametros!$C$4,B2585&lt;=parametros!$D$4),"C2",IF(AND(ISNUMBER(parametros!$C$5),ISNUMBER(parametros!$D$5),B2585&gt;=parametros!$C$5,B2585&lt;=parametros!$D$5),"C3",IF(AND(ISNUMBER(parametros!$C$6),ISNUMBER(parametros!$D$6),B2585&gt;=parametros!$C$6,B2585&lt;=parametros!$D$6),"C4","Fora dos ciclos")))))))</f>
        <v/>
      </c>
      <c r="D2585" s="100"/>
      <c r="E2585" s="78" t="str">
        <f>IF(C2585="","",IFERROR(VLOOKUP(C2585,parametros!$A$11:$E$15,5,0),""))</f>
        <v/>
      </c>
      <c r="F2585" s="79" t="str">
        <f t="shared" si="202"/>
        <v/>
      </c>
      <c r="G2585" s="101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8"/>
      <c r="U2585" s="218" t="str">
        <f t="shared" si="206"/>
        <v/>
      </c>
      <c r="V2585" s="216" t="s">
        <v>47</v>
      </c>
      <c r="W2585" s="102" t="s">
        <v>167</v>
      </c>
      <c r="X2585" s="102" t="s">
        <v>168</v>
      </c>
      <c r="Y2585" s="103" t="s">
        <v>169</v>
      </c>
      <c r="Z2585" s="103" t="s">
        <v>170</v>
      </c>
      <c r="AA2585" s="103" t="s">
        <v>47</v>
      </c>
      <c r="AB2585" s="103" t="s">
        <v>171</v>
      </c>
      <c r="AC2585" s="104" t="s">
        <v>172</v>
      </c>
    </row>
    <row r="2586" spans="1:29" ht="25.5" customHeight="1" x14ac:dyDescent="0.35">
      <c r="A2586" s="188"/>
      <c r="B2586" s="190"/>
      <c r="C2586" s="99" t="str">
        <f>IF(B2586="","",IF(NOT(ISNUMBER(B2586)),"DATA_PC invalida",IF(AND(ISNUMBER(parametros!$C$2),ISNUMBER(parametros!$D$2),B2586&gt;=parametros!$C$2,B2586&lt;=parametros!$D$2),"C0",IF(AND(ISNUMBER(parametros!$C$3),ISNUMBER(parametros!$D$3),B2586&gt;=parametros!$C$3,B2586&lt;=parametros!$D$3),"C1",IF(AND(ISNUMBER(parametros!$C$4),ISNUMBER(parametros!$D$4),B2586&gt;=parametros!$C$4,B2586&lt;=parametros!$D$4),"C2",IF(AND(ISNUMBER(parametros!$C$5),ISNUMBER(parametros!$D$5),B2586&gt;=parametros!$C$5,B2586&lt;=parametros!$D$5),"C3",IF(AND(ISNUMBER(parametros!$C$6),ISNUMBER(parametros!$D$6),B2586&gt;=parametros!$C$6,B2586&lt;=parametros!$D$6),"C4","Fora dos ciclos")))))))</f>
        <v/>
      </c>
      <c r="D2586" s="100"/>
      <c r="E2586" s="78" t="str">
        <f>IF(C2586="","",IFERROR(VLOOKUP(C2586,parametros!$A$11:$E$15,5,0),""))</f>
        <v/>
      </c>
      <c r="F2586" s="79" t="str">
        <f t="shared" si="202"/>
        <v/>
      </c>
      <c r="G2586" s="101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8"/>
      <c r="U2586" s="218" t="str">
        <f t="shared" si="206"/>
        <v/>
      </c>
      <c r="V2586" s="216" t="s">
        <v>47</v>
      </c>
      <c r="W2586" s="102" t="s">
        <v>167</v>
      </c>
      <c r="X2586" s="102" t="s">
        <v>168</v>
      </c>
      <c r="Y2586" s="103" t="s">
        <v>169</v>
      </c>
      <c r="Z2586" s="103" t="s">
        <v>170</v>
      </c>
      <c r="AA2586" s="103" t="s">
        <v>47</v>
      </c>
      <c r="AB2586" s="103" t="s">
        <v>171</v>
      </c>
      <c r="AC2586" s="104" t="s">
        <v>172</v>
      </c>
    </row>
    <row r="2587" spans="1:29" ht="25.5" customHeight="1" x14ac:dyDescent="0.35">
      <c r="A2587" s="188"/>
      <c r="B2587" s="190"/>
      <c r="C2587" s="99" t="str">
        <f>IF(B2587="","",IF(NOT(ISNUMBER(B2587)),"DATA_PC invalida",IF(AND(ISNUMBER(parametros!$C$2),ISNUMBER(parametros!$D$2),B2587&gt;=parametros!$C$2,B2587&lt;=parametros!$D$2),"C0",IF(AND(ISNUMBER(parametros!$C$3),ISNUMBER(parametros!$D$3),B2587&gt;=parametros!$C$3,B2587&lt;=parametros!$D$3),"C1",IF(AND(ISNUMBER(parametros!$C$4),ISNUMBER(parametros!$D$4),B2587&gt;=parametros!$C$4,B2587&lt;=parametros!$D$4),"C2",IF(AND(ISNUMBER(parametros!$C$5),ISNUMBER(parametros!$D$5),B2587&gt;=parametros!$C$5,B2587&lt;=parametros!$D$5),"C3",IF(AND(ISNUMBER(parametros!$C$6),ISNUMBER(parametros!$D$6),B2587&gt;=parametros!$C$6,B2587&lt;=parametros!$D$6),"C4","Fora dos ciclos")))))))</f>
        <v/>
      </c>
      <c r="D2587" s="100"/>
      <c r="E2587" s="78" t="str">
        <f>IF(C2587="","",IFERROR(VLOOKUP(C2587,parametros!$A$11:$E$15,5,0),""))</f>
        <v/>
      </c>
      <c r="F2587" s="79" t="str">
        <f t="shared" si="202"/>
        <v/>
      </c>
      <c r="G2587" s="101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8"/>
      <c r="U2587" s="218" t="str">
        <f t="shared" si="206"/>
        <v/>
      </c>
      <c r="V2587" s="216" t="s">
        <v>47</v>
      </c>
      <c r="W2587" s="102" t="s">
        <v>167</v>
      </c>
      <c r="X2587" s="102" t="s">
        <v>168</v>
      </c>
      <c r="Y2587" s="103" t="s">
        <v>169</v>
      </c>
      <c r="Z2587" s="103" t="s">
        <v>170</v>
      </c>
      <c r="AA2587" s="103" t="s">
        <v>47</v>
      </c>
      <c r="AB2587" s="103" t="s">
        <v>171</v>
      </c>
      <c r="AC2587" s="104" t="s">
        <v>172</v>
      </c>
    </row>
    <row r="2588" spans="1:29" ht="25.5" customHeight="1" x14ac:dyDescent="0.35">
      <c r="A2588" s="188"/>
      <c r="B2588" s="190"/>
      <c r="C2588" s="99" t="str">
        <f>IF(B2588="","",IF(NOT(ISNUMBER(B2588)),"DATA_PC invalida",IF(AND(ISNUMBER(parametros!$C$2),ISNUMBER(parametros!$D$2),B2588&gt;=parametros!$C$2,B2588&lt;=parametros!$D$2),"C0",IF(AND(ISNUMBER(parametros!$C$3),ISNUMBER(parametros!$D$3),B2588&gt;=parametros!$C$3,B2588&lt;=parametros!$D$3),"C1",IF(AND(ISNUMBER(parametros!$C$4),ISNUMBER(parametros!$D$4),B2588&gt;=parametros!$C$4,B2588&lt;=parametros!$D$4),"C2",IF(AND(ISNUMBER(parametros!$C$5),ISNUMBER(parametros!$D$5),B2588&gt;=parametros!$C$5,B2588&lt;=parametros!$D$5),"C3",IF(AND(ISNUMBER(parametros!$C$6),ISNUMBER(parametros!$D$6),B2588&gt;=parametros!$C$6,B2588&lt;=parametros!$D$6),"C4","Fora dos ciclos")))))))</f>
        <v/>
      </c>
      <c r="D2588" s="100"/>
      <c r="E2588" s="78" t="str">
        <f>IF(C2588="","",IFERROR(VLOOKUP(C2588,parametros!$A$11:$E$15,5,0),""))</f>
        <v/>
      </c>
      <c r="F2588" s="79" t="str">
        <f t="shared" si="202"/>
        <v/>
      </c>
      <c r="G2588" s="101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8"/>
      <c r="U2588" s="218" t="str">
        <f t="shared" si="206"/>
        <v/>
      </c>
      <c r="V2588" s="216" t="s">
        <v>47</v>
      </c>
      <c r="W2588" s="102" t="s">
        <v>167</v>
      </c>
      <c r="X2588" s="102" t="s">
        <v>168</v>
      </c>
      <c r="Y2588" s="103" t="s">
        <v>169</v>
      </c>
      <c r="Z2588" s="103" t="s">
        <v>170</v>
      </c>
      <c r="AA2588" s="103" t="s">
        <v>47</v>
      </c>
      <c r="AB2588" s="103" t="s">
        <v>171</v>
      </c>
      <c r="AC2588" s="104" t="s">
        <v>172</v>
      </c>
    </row>
    <row r="2589" spans="1:29" ht="25.5" customHeight="1" x14ac:dyDescent="0.35">
      <c r="A2589" s="188"/>
      <c r="B2589" s="190"/>
      <c r="C2589" s="99" t="str">
        <f>IF(B2589="","",IF(NOT(ISNUMBER(B2589)),"DATA_PC invalida",IF(AND(ISNUMBER(parametros!$C$2),ISNUMBER(parametros!$D$2),B2589&gt;=parametros!$C$2,B2589&lt;=parametros!$D$2),"C0",IF(AND(ISNUMBER(parametros!$C$3),ISNUMBER(parametros!$D$3),B2589&gt;=parametros!$C$3,B2589&lt;=parametros!$D$3),"C1",IF(AND(ISNUMBER(parametros!$C$4),ISNUMBER(parametros!$D$4),B2589&gt;=parametros!$C$4,B2589&lt;=parametros!$D$4),"C2",IF(AND(ISNUMBER(parametros!$C$5),ISNUMBER(parametros!$D$5),B2589&gt;=parametros!$C$5,B2589&lt;=parametros!$D$5),"C3",IF(AND(ISNUMBER(parametros!$C$6),ISNUMBER(parametros!$D$6),B2589&gt;=parametros!$C$6,B2589&lt;=parametros!$D$6),"C4","Fora dos ciclos")))))))</f>
        <v/>
      </c>
      <c r="D2589" s="100"/>
      <c r="E2589" s="78" t="str">
        <f>IF(C2589="","",IFERROR(VLOOKUP(C2589,parametros!$A$11:$E$15,5,0),""))</f>
        <v/>
      </c>
      <c r="F2589" s="79" t="str">
        <f t="shared" si="202"/>
        <v/>
      </c>
      <c r="G2589" s="101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8"/>
      <c r="U2589" s="218" t="str">
        <f t="shared" si="206"/>
        <v/>
      </c>
      <c r="V2589" s="216" t="s">
        <v>47</v>
      </c>
      <c r="W2589" s="102" t="s">
        <v>167</v>
      </c>
      <c r="X2589" s="102" t="s">
        <v>168</v>
      </c>
      <c r="Y2589" s="103" t="s">
        <v>169</v>
      </c>
      <c r="Z2589" s="103" t="s">
        <v>170</v>
      </c>
      <c r="AA2589" s="103" t="s">
        <v>47</v>
      </c>
      <c r="AB2589" s="103" t="s">
        <v>171</v>
      </c>
      <c r="AC2589" s="104" t="s">
        <v>172</v>
      </c>
    </row>
    <row r="2590" spans="1:29" ht="25.5" customHeight="1" x14ac:dyDescent="0.35">
      <c r="A2590" s="188"/>
      <c r="B2590" s="190"/>
      <c r="C2590" s="99" t="str">
        <f>IF(B2590="","",IF(NOT(ISNUMBER(B2590)),"DATA_PC invalida",IF(AND(ISNUMBER(parametros!$C$2),ISNUMBER(parametros!$D$2),B2590&gt;=parametros!$C$2,B2590&lt;=parametros!$D$2),"C0",IF(AND(ISNUMBER(parametros!$C$3),ISNUMBER(parametros!$D$3),B2590&gt;=parametros!$C$3,B2590&lt;=parametros!$D$3),"C1",IF(AND(ISNUMBER(parametros!$C$4),ISNUMBER(parametros!$D$4),B2590&gt;=parametros!$C$4,B2590&lt;=parametros!$D$4),"C2",IF(AND(ISNUMBER(parametros!$C$5),ISNUMBER(parametros!$D$5),B2590&gt;=parametros!$C$5,B2590&lt;=parametros!$D$5),"C3",IF(AND(ISNUMBER(parametros!$C$6),ISNUMBER(parametros!$D$6),B2590&gt;=parametros!$C$6,B2590&lt;=parametros!$D$6),"C4","Fora dos ciclos")))))))</f>
        <v/>
      </c>
      <c r="D2590" s="100"/>
      <c r="E2590" s="78" t="str">
        <f>IF(C2590="","",IFERROR(VLOOKUP(C2590,parametros!$A$11:$E$15,5,0),""))</f>
        <v/>
      </c>
      <c r="F2590" s="79" t="str">
        <f t="shared" si="202"/>
        <v/>
      </c>
      <c r="G2590" s="101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8"/>
      <c r="U2590" s="218" t="str">
        <f t="shared" si="206"/>
        <v/>
      </c>
      <c r="V2590" s="216" t="s">
        <v>47</v>
      </c>
      <c r="W2590" s="102" t="s">
        <v>167</v>
      </c>
      <c r="X2590" s="102" t="s">
        <v>168</v>
      </c>
      <c r="Y2590" s="103" t="s">
        <v>169</v>
      </c>
      <c r="Z2590" s="103" t="s">
        <v>170</v>
      </c>
      <c r="AA2590" s="103" t="s">
        <v>47</v>
      </c>
      <c r="AB2590" s="103" t="s">
        <v>171</v>
      </c>
      <c r="AC2590" s="104" t="s">
        <v>172</v>
      </c>
    </row>
    <row r="2591" spans="1:29" ht="25.5" customHeight="1" x14ac:dyDescent="0.35">
      <c r="A2591" s="188"/>
      <c r="B2591" s="190"/>
      <c r="C2591" s="99" t="str">
        <f>IF(B2591="","",IF(NOT(ISNUMBER(B2591)),"DATA_PC invalida",IF(AND(ISNUMBER(parametros!$C$2),ISNUMBER(parametros!$D$2),B2591&gt;=parametros!$C$2,B2591&lt;=parametros!$D$2),"C0",IF(AND(ISNUMBER(parametros!$C$3),ISNUMBER(parametros!$D$3),B2591&gt;=parametros!$C$3,B2591&lt;=parametros!$D$3),"C1",IF(AND(ISNUMBER(parametros!$C$4),ISNUMBER(parametros!$D$4),B2591&gt;=parametros!$C$4,B2591&lt;=parametros!$D$4),"C2",IF(AND(ISNUMBER(parametros!$C$5),ISNUMBER(parametros!$D$5),B2591&gt;=parametros!$C$5,B2591&lt;=parametros!$D$5),"C3",IF(AND(ISNUMBER(parametros!$C$6),ISNUMBER(parametros!$D$6),B2591&gt;=parametros!$C$6,B2591&lt;=parametros!$D$6),"C4","Fora dos ciclos")))))))</f>
        <v/>
      </c>
      <c r="D2591" s="100"/>
      <c r="E2591" s="78" t="str">
        <f>IF(C2591="","",IFERROR(VLOOKUP(C2591,parametros!$A$11:$E$15,5,0),""))</f>
        <v/>
      </c>
      <c r="F2591" s="79" t="str">
        <f t="shared" si="202"/>
        <v/>
      </c>
      <c r="G2591" s="101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8"/>
      <c r="U2591" s="218" t="str">
        <f t="shared" si="206"/>
        <v/>
      </c>
      <c r="V2591" s="216" t="s">
        <v>47</v>
      </c>
      <c r="W2591" s="102" t="s">
        <v>167</v>
      </c>
      <c r="X2591" s="102" t="s">
        <v>168</v>
      </c>
      <c r="Y2591" s="103" t="s">
        <v>169</v>
      </c>
      <c r="Z2591" s="103" t="s">
        <v>170</v>
      </c>
      <c r="AA2591" s="103" t="s">
        <v>47</v>
      </c>
      <c r="AB2591" s="103" t="s">
        <v>171</v>
      </c>
      <c r="AC2591" s="104" t="s">
        <v>172</v>
      </c>
    </row>
    <row r="2592" spans="1:29" ht="25.5" customHeight="1" x14ac:dyDescent="0.35">
      <c r="A2592" s="188"/>
      <c r="B2592" s="190"/>
      <c r="C2592" s="99" t="str">
        <f>IF(B2592="","",IF(NOT(ISNUMBER(B2592)),"DATA_PC invalida",IF(AND(ISNUMBER(parametros!$C$2),ISNUMBER(parametros!$D$2),B2592&gt;=parametros!$C$2,B2592&lt;=parametros!$D$2),"C0",IF(AND(ISNUMBER(parametros!$C$3),ISNUMBER(parametros!$D$3),B2592&gt;=parametros!$C$3,B2592&lt;=parametros!$D$3),"C1",IF(AND(ISNUMBER(parametros!$C$4),ISNUMBER(parametros!$D$4),B2592&gt;=parametros!$C$4,B2592&lt;=parametros!$D$4),"C2",IF(AND(ISNUMBER(parametros!$C$5),ISNUMBER(parametros!$D$5),B2592&gt;=parametros!$C$5,B2592&lt;=parametros!$D$5),"C3",IF(AND(ISNUMBER(parametros!$C$6),ISNUMBER(parametros!$D$6),B2592&gt;=parametros!$C$6,B2592&lt;=parametros!$D$6),"C4","Fora dos ciclos")))))))</f>
        <v/>
      </c>
      <c r="D2592" s="100"/>
      <c r="E2592" s="78" t="str">
        <f>IF(C2592="","",IFERROR(VLOOKUP(C2592,parametros!$A$11:$E$15,5,0),""))</f>
        <v/>
      </c>
      <c r="F2592" s="79" t="str">
        <f t="shared" si="202"/>
        <v/>
      </c>
      <c r="G2592" s="101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8"/>
      <c r="U2592" s="218" t="str">
        <f t="shared" si="206"/>
        <v/>
      </c>
      <c r="V2592" s="216" t="s">
        <v>47</v>
      </c>
      <c r="W2592" s="102" t="s">
        <v>167</v>
      </c>
      <c r="X2592" s="102" t="s">
        <v>168</v>
      </c>
      <c r="Y2592" s="103" t="s">
        <v>169</v>
      </c>
      <c r="Z2592" s="103" t="s">
        <v>170</v>
      </c>
      <c r="AA2592" s="103" t="s">
        <v>47</v>
      </c>
      <c r="AB2592" s="103" t="s">
        <v>171</v>
      </c>
      <c r="AC2592" s="104" t="s">
        <v>172</v>
      </c>
    </row>
    <row r="2593" spans="1:29" ht="25.5" customHeight="1" x14ac:dyDescent="0.35">
      <c r="A2593" s="188"/>
      <c r="B2593" s="190"/>
      <c r="C2593" s="99" t="str">
        <f>IF(B2593="","",IF(NOT(ISNUMBER(B2593)),"DATA_PC invalida",IF(AND(ISNUMBER(parametros!$C$2),ISNUMBER(parametros!$D$2),B2593&gt;=parametros!$C$2,B2593&lt;=parametros!$D$2),"C0",IF(AND(ISNUMBER(parametros!$C$3),ISNUMBER(parametros!$D$3),B2593&gt;=parametros!$C$3,B2593&lt;=parametros!$D$3),"C1",IF(AND(ISNUMBER(parametros!$C$4),ISNUMBER(parametros!$D$4),B2593&gt;=parametros!$C$4,B2593&lt;=parametros!$D$4),"C2",IF(AND(ISNUMBER(parametros!$C$5),ISNUMBER(parametros!$D$5),B2593&gt;=parametros!$C$5,B2593&lt;=parametros!$D$5),"C3",IF(AND(ISNUMBER(parametros!$C$6),ISNUMBER(parametros!$D$6),B2593&gt;=parametros!$C$6,B2593&lt;=parametros!$D$6),"C4","Fora dos ciclos")))))))</f>
        <v/>
      </c>
      <c r="D2593" s="100"/>
      <c r="E2593" s="78" t="str">
        <f>IF(C2593="","",IFERROR(VLOOKUP(C2593,parametros!$A$11:$E$15,5,0),""))</f>
        <v/>
      </c>
      <c r="F2593" s="79" t="str">
        <f t="shared" si="202"/>
        <v/>
      </c>
      <c r="G2593" s="101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8"/>
      <c r="U2593" s="218" t="str">
        <f t="shared" si="206"/>
        <v/>
      </c>
      <c r="V2593" s="216" t="s">
        <v>47</v>
      </c>
      <c r="W2593" s="102" t="s">
        <v>167</v>
      </c>
      <c r="X2593" s="102" t="s">
        <v>168</v>
      </c>
      <c r="Y2593" s="103" t="s">
        <v>169</v>
      </c>
      <c r="Z2593" s="103" t="s">
        <v>170</v>
      </c>
      <c r="AA2593" s="103" t="s">
        <v>47</v>
      </c>
      <c r="AB2593" s="103" t="s">
        <v>171</v>
      </c>
      <c r="AC2593" s="104" t="s">
        <v>172</v>
      </c>
    </row>
    <row r="2594" spans="1:29" ht="25.5" customHeight="1" x14ac:dyDescent="0.35">
      <c r="A2594" s="188"/>
      <c r="B2594" s="190"/>
      <c r="C2594" s="99" t="str">
        <f>IF(B2594="","",IF(NOT(ISNUMBER(B2594)),"DATA_PC invalida",IF(AND(ISNUMBER(parametros!$C$2),ISNUMBER(parametros!$D$2),B2594&gt;=parametros!$C$2,B2594&lt;=parametros!$D$2),"C0",IF(AND(ISNUMBER(parametros!$C$3),ISNUMBER(parametros!$D$3),B2594&gt;=parametros!$C$3,B2594&lt;=parametros!$D$3),"C1",IF(AND(ISNUMBER(parametros!$C$4),ISNUMBER(parametros!$D$4),B2594&gt;=parametros!$C$4,B2594&lt;=parametros!$D$4),"C2",IF(AND(ISNUMBER(parametros!$C$5),ISNUMBER(parametros!$D$5),B2594&gt;=parametros!$C$5,B2594&lt;=parametros!$D$5),"C3",IF(AND(ISNUMBER(parametros!$C$6),ISNUMBER(parametros!$D$6),B2594&gt;=parametros!$C$6,B2594&lt;=parametros!$D$6),"C4","Fora dos ciclos")))))))</f>
        <v/>
      </c>
      <c r="D2594" s="100"/>
      <c r="E2594" s="78" t="str">
        <f>IF(C2594="","",IFERROR(VLOOKUP(C2594,parametros!$A$11:$E$15,5,0),""))</f>
        <v/>
      </c>
      <c r="F2594" s="79" t="str">
        <f t="shared" si="202"/>
        <v/>
      </c>
      <c r="G2594" s="101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8"/>
      <c r="U2594" s="218" t="str">
        <f t="shared" si="206"/>
        <v/>
      </c>
      <c r="V2594" s="216" t="s">
        <v>47</v>
      </c>
      <c r="W2594" s="102" t="s">
        <v>167</v>
      </c>
      <c r="X2594" s="102" t="s">
        <v>168</v>
      </c>
      <c r="Y2594" s="103" t="s">
        <v>169</v>
      </c>
      <c r="Z2594" s="103" t="s">
        <v>170</v>
      </c>
      <c r="AA2594" s="103" t="s">
        <v>47</v>
      </c>
      <c r="AB2594" s="103" t="s">
        <v>171</v>
      </c>
      <c r="AC2594" s="104" t="s">
        <v>172</v>
      </c>
    </row>
    <row r="2595" spans="1:29" ht="25.5" customHeight="1" x14ac:dyDescent="0.35">
      <c r="A2595" s="188"/>
      <c r="B2595" s="190"/>
      <c r="C2595" s="99" t="str">
        <f>IF(B2595="","",IF(NOT(ISNUMBER(B2595)),"DATA_PC invalida",IF(AND(ISNUMBER(parametros!$C$2),ISNUMBER(parametros!$D$2),B2595&gt;=parametros!$C$2,B2595&lt;=parametros!$D$2),"C0",IF(AND(ISNUMBER(parametros!$C$3),ISNUMBER(parametros!$D$3),B2595&gt;=parametros!$C$3,B2595&lt;=parametros!$D$3),"C1",IF(AND(ISNUMBER(parametros!$C$4),ISNUMBER(parametros!$D$4),B2595&gt;=parametros!$C$4,B2595&lt;=parametros!$D$4),"C2",IF(AND(ISNUMBER(parametros!$C$5),ISNUMBER(parametros!$D$5),B2595&gt;=parametros!$C$5,B2595&lt;=parametros!$D$5),"C3",IF(AND(ISNUMBER(parametros!$C$6),ISNUMBER(parametros!$D$6),B2595&gt;=parametros!$C$6,B2595&lt;=parametros!$D$6),"C4","Fora dos ciclos")))))))</f>
        <v/>
      </c>
      <c r="D2595" s="100"/>
      <c r="E2595" s="78" t="str">
        <f>IF(C2595="","",IFERROR(VLOOKUP(C2595,parametros!$A$11:$E$15,5,0),""))</f>
        <v/>
      </c>
      <c r="F2595" s="79" t="str">
        <f t="shared" si="202"/>
        <v/>
      </c>
      <c r="G2595" s="101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8"/>
      <c r="U2595" s="218" t="str">
        <f t="shared" si="206"/>
        <v/>
      </c>
      <c r="V2595" s="216" t="s">
        <v>47</v>
      </c>
      <c r="W2595" s="102" t="s">
        <v>167</v>
      </c>
      <c r="X2595" s="102" t="s">
        <v>168</v>
      </c>
      <c r="Y2595" s="103" t="s">
        <v>169</v>
      </c>
      <c r="Z2595" s="103" t="s">
        <v>170</v>
      </c>
      <c r="AA2595" s="103" t="s">
        <v>47</v>
      </c>
      <c r="AB2595" s="103" t="s">
        <v>171</v>
      </c>
      <c r="AC2595" s="104" t="s">
        <v>172</v>
      </c>
    </row>
    <row r="2596" spans="1:29" ht="25.5" customHeight="1" x14ac:dyDescent="0.35">
      <c r="A2596" s="188"/>
      <c r="B2596" s="190"/>
      <c r="C2596" s="99" t="str">
        <f>IF(B2596="","",IF(NOT(ISNUMBER(B2596)),"DATA_PC invalida",IF(AND(ISNUMBER(parametros!$C$2),ISNUMBER(parametros!$D$2),B2596&gt;=parametros!$C$2,B2596&lt;=parametros!$D$2),"C0",IF(AND(ISNUMBER(parametros!$C$3),ISNUMBER(parametros!$D$3),B2596&gt;=parametros!$C$3,B2596&lt;=parametros!$D$3),"C1",IF(AND(ISNUMBER(parametros!$C$4),ISNUMBER(parametros!$D$4),B2596&gt;=parametros!$C$4,B2596&lt;=parametros!$D$4),"C2",IF(AND(ISNUMBER(parametros!$C$5),ISNUMBER(parametros!$D$5),B2596&gt;=parametros!$C$5,B2596&lt;=parametros!$D$5),"C3",IF(AND(ISNUMBER(parametros!$C$6),ISNUMBER(parametros!$D$6),B2596&gt;=parametros!$C$6,B2596&lt;=parametros!$D$6),"C4","Fora dos ciclos")))))))</f>
        <v/>
      </c>
      <c r="D2596" s="100"/>
      <c r="E2596" s="78" t="str">
        <f>IF(C2596="","",IFERROR(VLOOKUP(C2596,parametros!$A$11:$E$15,5,0),""))</f>
        <v/>
      </c>
      <c r="F2596" s="79" t="str">
        <f t="shared" si="202"/>
        <v/>
      </c>
      <c r="G2596" s="101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8"/>
      <c r="U2596" s="218" t="str">
        <f t="shared" si="206"/>
        <v/>
      </c>
      <c r="V2596" s="216" t="s">
        <v>47</v>
      </c>
      <c r="W2596" s="102" t="s">
        <v>167</v>
      </c>
      <c r="X2596" s="102" t="s">
        <v>168</v>
      </c>
      <c r="Y2596" s="103" t="s">
        <v>169</v>
      </c>
      <c r="Z2596" s="103" t="s">
        <v>170</v>
      </c>
      <c r="AA2596" s="103" t="s">
        <v>47</v>
      </c>
      <c r="AB2596" s="103" t="s">
        <v>171</v>
      </c>
      <c r="AC2596" s="104" t="s">
        <v>172</v>
      </c>
    </row>
    <row r="2597" spans="1:29" ht="25.5" customHeight="1" x14ac:dyDescent="0.35">
      <c r="A2597" s="188"/>
      <c r="B2597" s="190"/>
      <c r="C2597" s="99" t="str">
        <f>IF(B2597="","",IF(NOT(ISNUMBER(B2597)),"DATA_PC invalida",IF(AND(ISNUMBER(parametros!$C$2),ISNUMBER(parametros!$D$2),B2597&gt;=parametros!$C$2,B2597&lt;=parametros!$D$2),"C0",IF(AND(ISNUMBER(parametros!$C$3),ISNUMBER(parametros!$D$3),B2597&gt;=parametros!$C$3,B2597&lt;=parametros!$D$3),"C1",IF(AND(ISNUMBER(parametros!$C$4),ISNUMBER(parametros!$D$4),B2597&gt;=parametros!$C$4,B2597&lt;=parametros!$D$4),"C2",IF(AND(ISNUMBER(parametros!$C$5),ISNUMBER(parametros!$D$5),B2597&gt;=parametros!$C$5,B2597&lt;=parametros!$D$5),"C3",IF(AND(ISNUMBER(parametros!$C$6),ISNUMBER(parametros!$D$6),B2597&gt;=parametros!$C$6,B2597&lt;=parametros!$D$6),"C4","Fora dos ciclos")))))))</f>
        <v/>
      </c>
      <c r="D2597" s="100"/>
      <c r="E2597" s="78" t="str">
        <f>IF(C2597="","",IFERROR(VLOOKUP(C2597,parametros!$A$11:$E$15,5,0),""))</f>
        <v/>
      </c>
      <c r="F2597" s="79" t="str">
        <f t="shared" si="202"/>
        <v/>
      </c>
      <c r="G2597" s="101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8"/>
      <c r="U2597" s="218" t="str">
        <f t="shared" si="206"/>
        <v/>
      </c>
      <c r="V2597" s="216" t="s">
        <v>47</v>
      </c>
      <c r="W2597" s="102" t="s">
        <v>167</v>
      </c>
      <c r="X2597" s="102" t="s">
        <v>168</v>
      </c>
      <c r="Y2597" s="103" t="s">
        <v>169</v>
      </c>
      <c r="Z2597" s="103" t="s">
        <v>170</v>
      </c>
      <c r="AA2597" s="103" t="s">
        <v>47</v>
      </c>
      <c r="AB2597" s="103" t="s">
        <v>171</v>
      </c>
      <c r="AC2597" s="104" t="s">
        <v>172</v>
      </c>
    </row>
    <row r="2598" spans="1:29" ht="25.5" customHeight="1" x14ac:dyDescent="0.35">
      <c r="A2598" s="188"/>
      <c r="B2598" s="190"/>
      <c r="C2598" s="99" t="str">
        <f>IF(B2598="","",IF(NOT(ISNUMBER(B2598)),"DATA_PC invalida",IF(AND(ISNUMBER(parametros!$C$2),ISNUMBER(parametros!$D$2),B2598&gt;=parametros!$C$2,B2598&lt;=parametros!$D$2),"C0",IF(AND(ISNUMBER(parametros!$C$3),ISNUMBER(parametros!$D$3),B2598&gt;=parametros!$C$3,B2598&lt;=parametros!$D$3),"C1",IF(AND(ISNUMBER(parametros!$C$4),ISNUMBER(parametros!$D$4),B2598&gt;=parametros!$C$4,B2598&lt;=parametros!$D$4),"C2",IF(AND(ISNUMBER(parametros!$C$5),ISNUMBER(parametros!$D$5),B2598&gt;=parametros!$C$5,B2598&lt;=parametros!$D$5),"C3",IF(AND(ISNUMBER(parametros!$C$6),ISNUMBER(parametros!$D$6),B2598&gt;=parametros!$C$6,B2598&lt;=parametros!$D$6),"C4","Fora dos ciclos")))))))</f>
        <v/>
      </c>
      <c r="D2598" s="100"/>
      <c r="E2598" s="78" t="str">
        <f>IF(C2598="","",IFERROR(VLOOKUP(C2598,parametros!$A$11:$E$15,5,0),""))</f>
        <v/>
      </c>
      <c r="F2598" s="79" t="str">
        <f t="shared" si="202"/>
        <v/>
      </c>
      <c r="G2598" s="101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8"/>
      <c r="U2598" s="218" t="str">
        <f t="shared" si="206"/>
        <v/>
      </c>
      <c r="V2598" s="216" t="s">
        <v>47</v>
      </c>
      <c r="W2598" s="102" t="s">
        <v>167</v>
      </c>
      <c r="X2598" s="102" t="s">
        <v>168</v>
      </c>
      <c r="Y2598" s="103" t="s">
        <v>169</v>
      </c>
      <c r="Z2598" s="103" t="s">
        <v>170</v>
      </c>
      <c r="AA2598" s="103" t="s">
        <v>47</v>
      </c>
      <c r="AB2598" s="103" t="s">
        <v>171</v>
      </c>
      <c r="AC2598" s="104" t="s">
        <v>172</v>
      </c>
    </row>
    <row r="2599" spans="1:29" ht="25.5" customHeight="1" x14ac:dyDescent="0.35">
      <c r="A2599" s="188"/>
      <c r="B2599" s="190"/>
      <c r="C2599" s="99" t="str">
        <f>IF(B2599="","",IF(NOT(ISNUMBER(B2599)),"DATA_PC invalida",IF(AND(ISNUMBER(parametros!$C$2),ISNUMBER(parametros!$D$2),B2599&gt;=parametros!$C$2,B2599&lt;=parametros!$D$2),"C0",IF(AND(ISNUMBER(parametros!$C$3),ISNUMBER(parametros!$D$3),B2599&gt;=parametros!$C$3,B2599&lt;=parametros!$D$3),"C1",IF(AND(ISNUMBER(parametros!$C$4),ISNUMBER(parametros!$D$4),B2599&gt;=parametros!$C$4,B2599&lt;=parametros!$D$4),"C2",IF(AND(ISNUMBER(parametros!$C$5),ISNUMBER(parametros!$D$5),B2599&gt;=parametros!$C$5,B2599&lt;=parametros!$D$5),"C3",IF(AND(ISNUMBER(parametros!$C$6),ISNUMBER(parametros!$D$6),B2599&gt;=parametros!$C$6,B2599&lt;=parametros!$D$6),"C4","Fora dos ciclos")))))))</f>
        <v/>
      </c>
      <c r="D2599" s="100"/>
      <c r="E2599" s="78" t="str">
        <f>IF(C2599="","",IFERROR(VLOOKUP(C2599,parametros!$A$11:$E$15,5,0),""))</f>
        <v/>
      </c>
      <c r="F2599" s="79" t="str">
        <f t="shared" si="202"/>
        <v/>
      </c>
      <c r="G2599" s="101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8"/>
      <c r="U2599" s="218" t="str">
        <f t="shared" si="206"/>
        <v/>
      </c>
      <c r="V2599" s="216" t="s">
        <v>47</v>
      </c>
      <c r="W2599" s="102" t="s">
        <v>167</v>
      </c>
      <c r="X2599" s="102" t="s">
        <v>168</v>
      </c>
      <c r="Y2599" s="103" t="s">
        <v>169</v>
      </c>
      <c r="Z2599" s="103" t="s">
        <v>170</v>
      </c>
      <c r="AA2599" s="103" t="s">
        <v>47</v>
      </c>
      <c r="AB2599" s="103" t="s">
        <v>171</v>
      </c>
      <c r="AC2599" s="104" t="s">
        <v>172</v>
      </c>
    </row>
    <row r="2600" spans="1:29" ht="25.5" customHeight="1" x14ac:dyDescent="0.35">
      <c r="A2600" s="188"/>
      <c r="B2600" s="190"/>
      <c r="C2600" s="99" t="str">
        <f>IF(B2600="","",IF(NOT(ISNUMBER(B2600)),"DATA_PC invalida",IF(AND(ISNUMBER(parametros!$C$2),ISNUMBER(parametros!$D$2),B2600&gt;=parametros!$C$2,B2600&lt;=parametros!$D$2),"C0",IF(AND(ISNUMBER(parametros!$C$3),ISNUMBER(parametros!$D$3),B2600&gt;=parametros!$C$3,B2600&lt;=parametros!$D$3),"C1",IF(AND(ISNUMBER(parametros!$C$4),ISNUMBER(parametros!$D$4),B2600&gt;=parametros!$C$4,B2600&lt;=parametros!$D$4),"C2",IF(AND(ISNUMBER(parametros!$C$5),ISNUMBER(parametros!$D$5),B2600&gt;=parametros!$C$5,B2600&lt;=parametros!$D$5),"C3",IF(AND(ISNUMBER(parametros!$C$6),ISNUMBER(parametros!$D$6),B2600&gt;=parametros!$C$6,B2600&lt;=parametros!$D$6),"C4","Fora dos ciclos")))))))</f>
        <v/>
      </c>
      <c r="D2600" s="100"/>
      <c r="E2600" s="78" t="str">
        <f>IF(C2600="","",IFERROR(VLOOKUP(C2600,parametros!$A$11:$E$15,5,0),""))</f>
        <v/>
      </c>
      <c r="F2600" s="79" t="str">
        <f t="shared" si="202"/>
        <v/>
      </c>
      <c r="G2600" s="101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8"/>
      <c r="U2600" s="218" t="str">
        <f t="shared" si="206"/>
        <v/>
      </c>
      <c r="V2600" s="216" t="s">
        <v>47</v>
      </c>
      <c r="W2600" s="102" t="s">
        <v>167</v>
      </c>
      <c r="X2600" s="102" t="s">
        <v>168</v>
      </c>
      <c r="Y2600" s="103" t="s">
        <v>169</v>
      </c>
      <c r="Z2600" s="103" t="s">
        <v>170</v>
      </c>
      <c r="AA2600" s="103" t="s">
        <v>47</v>
      </c>
      <c r="AB2600" s="103" t="s">
        <v>171</v>
      </c>
      <c r="AC2600" s="104" t="s">
        <v>172</v>
      </c>
    </row>
    <row r="2601" spans="1:29" ht="25.5" customHeight="1" x14ac:dyDescent="0.35">
      <c r="A2601" s="188"/>
      <c r="B2601" s="190"/>
      <c r="C2601" s="99" t="str">
        <f>IF(B2601="","",IF(NOT(ISNUMBER(B2601)),"DATA_PC invalida",IF(AND(ISNUMBER(parametros!$C$2),ISNUMBER(parametros!$D$2),B2601&gt;=parametros!$C$2,B2601&lt;=parametros!$D$2),"C0",IF(AND(ISNUMBER(parametros!$C$3),ISNUMBER(parametros!$D$3),B2601&gt;=parametros!$C$3,B2601&lt;=parametros!$D$3),"C1",IF(AND(ISNUMBER(parametros!$C$4),ISNUMBER(parametros!$D$4),B2601&gt;=parametros!$C$4,B2601&lt;=parametros!$D$4),"C2",IF(AND(ISNUMBER(parametros!$C$5),ISNUMBER(parametros!$D$5),B2601&gt;=parametros!$C$5,B2601&lt;=parametros!$D$5),"C3",IF(AND(ISNUMBER(parametros!$C$6),ISNUMBER(parametros!$D$6),B2601&gt;=parametros!$C$6,B2601&lt;=parametros!$D$6),"C4","Fora dos ciclos")))))))</f>
        <v/>
      </c>
      <c r="D2601" s="100"/>
      <c r="E2601" s="78" t="str">
        <f>IF(C2601="","",IFERROR(VLOOKUP(C2601,parametros!$A$11:$E$15,5,0),""))</f>
        <v/>
      </c>
      <c r="F2601" s="79" t="str">
        <f t="shared" si="202"/>
        <v/>
      </c>
      <c r="G2601" s="101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8"/>
      <c r="U2601" s="218" t="str">
        <f t="shared" si="206"/>
        <v/>
      </c>
      <c r="V2601" s="216" t="s">
        <v>47</v>
      </c>
      <c r="W2601" s="102" t="s">
        <v>167</v>
      </c>
      <c r="X2601" s="102" t="s">
        <v>168</v>
      </c>
      <c r="Y2601" s="103" t="s">
        <v>169</v>
      </c>
      <c r="Z2601" s="103" t="s">
        <v>170</v>
      </c>
      <c r="AA2601" s="103" t="s">
        <v>47</v>
      </c>
      <c r="AB2601" s="103" t="s">
        <v>171</v>
      </c>
      <c r="AC2601" s="104" t="s">
        <v>172</v>
      </c>
    </row>
    <row r="2602" spans="1:29" ht="25.5" customHeight="1" x14ac:dyDescent="0.35">
      <c r="A2602" s="188"/>
      <c r="B2602" s="190"/>
      <c r="C2602" s="99" t="str">
        <f>IF(B2602="","",IF(NOT(ISNUMBER(B2602)),"DATA_PC invalida",IF(AND(ISNUMBER(parametros!$C$2),ISNUMBER(parametros!$D$2),B2602&gt;=parametros!$C$2,B2602&lt;=parametros!$D$2),"C0",IF(AND(ISNUMBER(parametros!$C$3),ISNUMBER(parametros!$D$3),B2602&gt;=parametros!$C$3,B2602&lt;=parametros!$D$3),"C1",IF(AND(ISNUMBER(parametros!$C$4),ISNUMBER(parametros!$D$4),B2602&gt;=parametros!$C$4,B2602&lt;=parametros!$D$4),"C2",IF(AND(ISNUMBER(parametros!$C$5),ISNUMBER(parametros!$D$5),B2602&gt;=parametros!$C$5,B2602&lt;=parametros!$D$5),"C3",IF(AND(ISNUMBER(parametros!$C$6),ISNUMBER(parametros!$D$6),B2602&gt;=parametros!$C$6,B2602&lt;=parametros!$D$6),"C4","Fora dos ciclos")))))))</f>
        <v/>
      </c>
      <c r="D2602" s="100"/>
      <c r="E2602" s="78" t="str">
        <f>IF(C2602="","",IFERROR(VLOOKUP(C2602,parametros!$A$11:$E$15,5,0),""))</f>
        <v/>
      </c>
      <c r="F2602" s="79" t="str">
        <f t="shared" si="202"/>
        <v/>
      </c>
      <c r="G2602" s="101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8"/>
      <c r="U2602" s="218" t="str">
        <f t="shared" si="206"/>
        <v/>
      </c>
      <c r="V2602" s="216" t="s">
        <v>47</v>
      </c>
      <c r="W2602" s="102" t="s">
        <v>167</v>
      </c>
      <c r="X2602" s="102" t="s">
        <v>168</v>
      </c>
      <c r="Y2602" s="103" t="s">
        <v>169</v>
      </c>
      <c r="Z2602" s="103" t="s">
        <v>170</v>
      </c>
      <c r="AA2602" s="103" t="s">
        <v>47</v>
      </c>
      <c r="AB2602" s="103" t="s">
        <v>171</v>
      </c>
      <c r="AC2602" s="104" t="s">
        <v>172</v>
      </c>
    </row>
    <row r="2603" spans="1:29" ht="25.5" customHeight="1" x14ac:dyDescent="0.35">
      <c r="A2603" s="188"/>
      <c r="B2603" s="190"/>
      <c r="C2603" s="99" t="str">
        <f>IF(B2603="","",IF(NOT(ISNUMBER(B2603)),"DATA_PC invalida",IF(AND(ISNUMBER(parametros!$C$2),ISNUMBER(parametros!$D$2),B2603&gt;=parametros!$C$2,B2603&lt;=parametros!$D$2),"C0",IF(AND(ISNUMBER(parametros!$C$3),ISNUMBER(parametros!$D$3),B2603&gt;=parametros!$C$3,B2603&lt;=parametros!$D$3),"C1",IF(AND(ISNUMBER(parametros!$C$4),ISNUMBER(parametros!$D$4),B2603&gt;=parametros!$C$4,B2603&lt;=parametros!$D$4),"C2",IF(AND(ISNUMBER(parametros!$C$5),ISNUMBER(parametros!$D$5),B2603&gt;=parametros!$C$5,B2603&lt;=parametros!$D$5),"C3",IF(AND(ISNUMBER(parametros!$C$6),ISNUMBER(parametros!$D$6),B2603&gt;=parametros!$C$6,B2603&lt;=parametros!$D$6),"C4","Fora dos ciclos")))))))</f>
        <v/>
      </c>
      <c r="D2603" s="100"/>
      <c r="E2603" s="78" t="str">
        <f>IF(C2603="","",IFERROR(VLOOKUP(C2603,parametros!$A$11:$E$15,5,0),""))</f>
        <v/>
      </c>
      <c r="F2603" s="79" t="str">
        <f t="shared" si="202"/>
        <v/>
      </c>
      <c r="G2603" s="101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8"/>
      <c r="U2603" s="218" t="str">
        <f t="shared" si="206"/>
        <v/>
      </c>
      <c r="V2603" s="216" t="s">
        <v>47</v>
      </c>
      <c r="W2603" s="102" t="s">
        <v>167</v>
      </c>
      <c r="X2603" s="102" t="s">
        <v>168</v>
      </c>
      <c r="Y2603" s="103" t="s">
        <v>169</v>
      </c>
      <c r="Z2603" s="103" t="s">
        <v>170</v>
      </c>
      <c r="AA2603" s="103" t="s">
        <v>47</v>
      </c>
      <c r="AB2603" s="103" t="s">
        <v>171</v>
      </c>
      <c r="AC2603" s="104" t="s">
        <v>172</v>
      </c>
    </row>
    <row r="2604" spans="1:29" ht="25.5" customHeight="1" x14ac:dyDescent="0.35">
      <c r="A2604" s="188"/>
      <c r="B2604" s="190"/>
      <c r="C2604" s="99" t="str">
        <f>IF(B2604="","",IF(NOT(ISNUMBER(B2604)),"DATA_PC invalida",IF(AND(ISNUMBER(parametros!$C$2),ISNUMBER(parametros!$D$2),B2604&gt;=parametros!$C$2,B2604&lt;=parametros!$D$2),"C0",IF(AND(ISNUMBER(parametros!$C$3),ISNUMBER(parametros!$D$3),B2604&gt;=parametros!$C$3,B2604&lt;=parametros!$D$3),"C1",IF(AND(ISNUMBER(parametros!$C$4),ISNUMBER(parametros!$D$4),B2604&gt;=parametros!$C$4,B2604&lt;=parametros!$D$4),"C2",IF(AND(ISNUMBER(parametros!$C$5),ISNUMBER(parametros!$D$5),B2604&gt;=parametros!$C$5,B2604&lt;=parametros!$D$5),"C3",IF(AND(ISNUMBER(parametros!$C$6),ISNUMBER(parametros!$D$6),B2604&gt;=parametros!$C$6,B2604&lt;=parametros!$D$6),"C4","Fora dos ciclos")))))))</f>
        <v/>
      </c>
      <c r="D2604" s="100"/>
      <c r="E2604" s="78" t="str">
        <f>IF(C2604="","",IFERROR(VLOOKUP(C2604,parametros!$A$11:$E$15,5,0),""))</f>
        <v/>
      </c>
      <c r="F2604" s="79" t="str">
        <f t="shared" si="202"/>
        <v/>
      </c>
      <c r="G2604" s="101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8"/>
      <c r="U2604" s="218" t="str">
        <f t="shared" si="206"/>
        <v/>
      </c>
      <c r="V2604" s="216" t="s">
        <v>47</v>
      </c>
      <c r="W2604" s="102" t="s">
        <v>167</v>
      </c>
      <c r="X2604" s="102" t="s">
        <v>168</v>
      </c>
      <c r="Y2604" s="103" t="s">
        <v>169</v>
      </c>
      <c r="Z2604" s="103" t="s">
        <v>170</v>
      </c>
      <c r="AA2604" s="103" t="s">
        <v>47</v>
      </c>
      <c r="AB2604" s="103" t="s">
        <v>171</v>
      </c>
      <c r="AC2604" s="104" t="s">
        <v>172</v>
      </c>
    </row>
    <row r="2605" spans="1:29" ht="25.5" customHeight="1" x14ac:dyDescent="0.35">
      <c r="A2605" s="188"/>
      <c r="B2605" s="190"/>
      <c r="C2605" s="99" t="str">
        <f>IF(B2605="","",IF(NOT(ISNUMBER(B2605)),"DATA_PC invalida",IF(AND(ISNUMBER(parametros!$C$2),ISNUMBER(parametros!$D$2),B2605&gt;=parametros!$C$2,B2605&lt;=parametros!$D$2),"C0",IF(AND(ISNUMBER(parametros!$C$3),ISNUMBER(parametros!$D$3),B2605&gt;=parametros!$C$3,B2605&lt;=parametros!$D$3),"C1",IF(AND(ISNUMBER(parametros!$C$4),ISNUMBER(parametros!$D$4),B2605&gt;=parametros!$C$4,B2605&lt;=parametros!$D$4),"C2",IF(AND(ISNUMBER(parametros!$C$5),ISNUMBER(parametros!$D$5),B2605&gt;=parametros!$C$5,B2605&lt;=parametros!$D$5),"C3",IF(AND(ISNUMBER(parametros!$C$6),ISNUMBER(parametros!$D$6),B2605&gt;=parametros!$C$6,B2605&lt;=parametros!$D$6),"C4","Fora dos ciclos")))))))</f>
        <v/>
      </c>
      <c r="D2605" s="100"/>
      <c r="E2605" s="78" t="str">
        <f>IF(C2605="","",IFERROR(VLOOKUP(C2605,parametros!$A$11:$E$15,5,0),""))</f>
        <v/>
      </c>
      <c r="F2605" s="79" t="str">
        <f t="shared" si="202"/>
        <v/>
      </c>
      <c r="G2605" s="101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8"/>
      <c r="U2605" s="218" t="str">
        <f t="shared" si="206"/>
        <v/>
      </c>
      <c r="V2605" s="216" t="s">
        <v>47</v>
      </c>
      <c r="W2605" s="102" t="s">
        <v>167</v>
      </c>
      <c r="X2605" s="102" t="s">
        <v>168</v>
      </c>
      <c r="Y2605" s="103" t="s">
        <v>169</v>
      </c>
      <c r="Z2605" s="103" t="s">
        <v>170</v>
      </c>
      <c r="AA2605" s="103" t="s">
        <v>47</v>
      </c>
      <c r="AB2605" s="103" t="s">
        <v>171</v>
      </c>
      <c r="AC2605" s="104" t="s">
        <v>172</v>
      </c>
    </row>
    <row r="2606" spans="1:29" ht="25.5" customHeight="1" x14ac:dyDescent="0.35">
      <c r="A2606" s="188"/>
      <c r="B2606" s="190"/>
      <c r="C2606" s="99" t="str">
        <f>IF(B2606="","",IF(NOT(ISNUMBER(B2606)),"DATA_PC invalida",IF(AND(ISNUMBER(parametros!$C$2),ISNUMBER(parametros!$D$2),B2606&gt;=parametros!$C$2,B2606&lt;=parametros!$D$2),"C0",IF(AND(ISNUMBER(parametros!$C$3),ISNUMBER(parametros!$D$3),B2606&gt;=parametros!$C$3,B2606&lt;=parametros!$D$3),"C1",IF(AND(ISNUMBER(parametros!$C$4),ISNUMBER(parametros!$D$4),B2606&gt;=parametros!$C$4,B2606&lt;=parametros!$D$4),"C2",IF(AND(ISNUMBER(parametros!$C$5),ISNUMBER(parametros!$D$5),B2606&gt;=parametros!$C$5,B2606&lt;=parametros!$D$5),"C3",IF(AND(ISNUMBER(parametros!$C$6),ISNUMBER(parametros!$D$6),B2606&gt;=parametros!$C$6,B2606&lt;=parametros!$D$6),"C4","Fora dos ciclos")))))))</f>
        <v/>
      </c>
      <c r="D2606" s="100"/>
      <c r="E2606" s="78" t="str">
        <f>IF(C2606="","",IFERROR(VLOOKUP(C2606,parametros!$A$11:$E$15,5,0),""))</f>
        <v/>
      </c>
      <c r="F2606" s="79" t="str">
        <f t="shared" si="202"/>
        <v/>
      </c>
      <c r="G2606" s="101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8"/>
      <c r="U2606" s="218" t="str">
        <f t="shared" si="206"/>
        <v/>
      </c>
      <c r="V2606" s="216" t="s">
        <v>47</v>
      </c>
      <c r="W2606" s="102" t="s">
        <v>167</v>
      </c>
      <c r="X2606" s="102" t="s">
        <v>168</v>
      </c>
      <c r="Y2606" s="103" t="s">
        <v>169</v>
      </c>
      <c r="Z2606" s="103" t="s">
        <v>170</v>
      </c>
      <c r="AA2606" s="103" t="s">
        <v>47</v>
      </c>
      <c r="AB2606" s="103" t="s">
        <v>171</v>
      </c>
      <c r="AC2606" s="104" t="s">
        <v>172</v>
      </c>
    </row>
    <row r="2607" spans="1:29" ht="25.5" customHeight="1" x14ac:dyDescent="0.35">
      <c r="A2607" s="188"/>
      <c r="B2607" s="190"/>
      <c r="C2607" s="99" t="str">
        <f>IF(B2607="","",IF(NOT(ISNUMBER(B2607)),"DATA_PC invalida",IF(AND(ISNUMBER(parametros!$C$2),ISNUMBER(parametros!$D$2),B2607&gt;=parametros!$C$2,B2607&lt;=parametros!$D$2),"C0",IF(AND(ISNUMBER(parametros!$C$3),ISNUMBER(parametros!$D$3),B2607&gt;=parametros!$C$3,B2607&lt;=parametros!$D$3),"C1",IF(AND(ISNUMBER(parametros!$C$4),ISNUMBER(parametros!$D$4),B2607&gt;=parametros!$C$4,B2607&lt;=parametros!$D$4),"C2",IF(AND(ISNUMBER(parametros!$C$5),ISNUMBER(parametros!$D$5),B2607&gt;=parametros!$C$5,B2607&lt;=parametros!$D$5),"C3",IF(AND(ISNUMBER(parametros!$C$6),ISNUMBER(parametros!$D$6),B2607&gt;=parametros!$C$6,B2607&lt;=parametros!$D$6),"C4","Fora dos ciclos")))))))</f>
        <v/>
      </c>
      <c r="D2607" s="100"/>
      <c r="E2607" s="78" t="str">
        <f>IF(C2607="","",IFERROR(VLOOKUP(C2607,parametros!$A$11:$E$15,5,0),""))</f>
        <v/>
      </c>
      <c r="F2607" s="79" t="str">
        <f t="shared" si="202"/>
        <v/>
      </c>
      <c r="G2607" s="101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8"/>
      <c r="U2607" s="218" t="str">
        <f t="shared" si="206"/>
        <v/>
      </c>
      <c r="V2607" s="216" t="s">
        <v>47</v>
      </c>
      <c r="W2607" s="102" t="s">
        <v>167</v>
      </c>
      <c r="X2607" s="102" t="s">
        <v>168</v>
      </c>
      <c r="Y2607" s="103" t="s">
        <v>169</v>
      </c>
      <c r="Z2607" s="103" t="s">
        <v>170</v>
      </c>
      <c r="AA2607" s="103" t="s">
        <v>47</v>
      </c>
      <c r="AB2607" s="103" t="s">
        <v>171</v>
      </c>
      <c r="AC2607" s="104" t="s">
        <v>172</v>
      </c>
    </row>
    <row r="2608" spans="1:29" ht="25.5" customHeight="1" x14ac:dyDescent="0.35">
      <c r="A2608" s="188"/>
      <c r="B2608" s="190"/>
      <c r="C2608" s="99" t="str">
        <f>IF(B2608="","",IF(NOT(ISNUMBER(B2608)),"DATA_PC invalida",IF(AND(ISNUMBER(parametros!$C$2),ISNUMBER(parametros!$D$2),B2608&gt;=parametros!$C$2,B2608&lt;=parametros!$D$2),"C0",IF(AND(ISNUMBER(parametros!$C$3),ISNUMBER(parametros!$D$3),B2608&gt;=parametros!$C$3,B2608&lt;=parametros!$D$3),"C1",IF(AND(ISNUMBER(parametros!$C$4),ISNUMBER(parametros!$D$4),B2608&gt;=parametros!$C$4,B2608&lt;=parametros!$D$4),"C2",IF(AND(ISNUMBER(parametros!$C$5),ISNUMBER(parametros!$D$5),B2608&gt;=parametros!$C$5,B2608&lt;=parametros!$D$5),"C3",IF(AND(ISNUMBER(parametros!$C$6),ISNUMBER(parametros!$D$6),B2608&gt;=parametros!$C$6,B2608&lt;=parametros!$D$6),"C4","Fora dos ciclos")))))))</f>
        <v/>
      </c>
      <c r="D2608" s="100"/>
      <c r="E2608" s="78" t="str">
        <f>IF(C2608="","",IFERROR(VLOOKUP(C2608,parametros!$A$11:$E$15,5,0),""))</f>
        <v/>
      </c>
      <c r="F2608" s="79" t="str">
        <f t="shared" si="202"/>
        <v/>
      </c>
      <c r="G2608" s="101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8"/>
      <c r="U2608" s="218" t="str">
        <f t="shared" si="206"/>
        <v/>
      </c>
      <c r="V2608" s="216" t="s">
        <v>47</v>
      </c>
      <c r="W2608" s="102" t="s">
        <v>167</v>
      </c>
      <c r="X2608" s="102" t="s">
        <v>168</v>
      </c>
      <c r="Y2608" s="103" t="s">
        <v>169</v>
      </c>
      <c r="Z2608" s="103" t="s">
        <v>170</v>
      </c>
      <c r="AA2608" s="103" t="s">
        <v>47</v>
      </c>
      <c r="AB2608" s="103" t="s">
        <v>171</v>
      </c>
      <c r="AC2608" s="104" t="s">
        <v>172</v>
      </c>
    </row>
    <row r="2609" spans="1:29" ht="25.5" customHeight="1" x14ac:dyDescent="0.35">
      <c r="A2609" s="188"/>
      <c r="B2609" s="190"/>
      <c r="C2609" s="99" t="str">
        <f>IF(B2609="","",IF(NOT(ISNUMBER(B2609)),"DATA_PC invalida",IF(AND(ISNUMBER(parametros!$C$2),ISNUMBER(parametros!$D$2),B2609&gt;=parametros!$C$2,B2609&lt;=parametros!$D$2),"C0",IF(AND(ISNUMBER(parametros!$C$3),ISNUMBER(parametros!$D$3),B2609&gt;=parametros!$C$3,B2609&lt;=parametros!$D$3),"C1",IF(AND(ISNUMBER(parametros!$C$4),ISNUMBER(parametros!$D$4),B2609&gt;=parametros!$C$4,B2609&lt;=parametros!$D$4),"C2",IF(AND(ISNUMBER(parametros!$C$5),ISNUMBER(parametros!$D$5),B2609&gt;=parametros!$C$5,B2609&lt;=parametros!$D$5),"C3",IF(AND(ISNUMBER(parametros!$C$6),ISNUMBER(parametros!$D$6),B2609&gt;=parametros!$C$6,B2609&lt;=parametros!$D$6),"C4","Fora dos ciclos")))))))</f>
        <v/>
      </c>
      <c r="D2609" s="100"/>
      <c r="E2609" s="78" t="str">
        <f>IF(C2609="","",IFERROR(VLOOKUP(C2609,parametros!$A$11:$E$15,5,0),""))</f>
        <v/>
      </c>
      <c r="F2609" s="79" t="str">
        <f t="shared" si="202"/>
        <v/>
      </c>
      <c r="G2609" s="101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8"/>
      <c r="U2609" s="218" t="str">
        <f t="shared" si="206"/>
        <v/>
      </c>
      <c r="V2609" s="216" t="s">
        <v>47</v>
      </c>
      <c r="W2609" s="102" t="s">
        <v>167</v>
      </c>
      <c r="X2609" s="102" t="s">
        <v>168</v>
      </c>
      <c r="Y2609" s="103" t="s">
        <v>169</v>
      </c>
      <c r="Z2609" s="103" t="s">
        <v>170</v>
      </c>
      <c r="AA2609" s="103" t="s">
        <v>47</v>
      </c>
      <c r="AB2609" s="103" t="s">
        <v>171</v>
      </c>
      <c r="AC2609" s="104" t="s">
        <v>172</v>
      </c>
    </row>
    <row r="2610" spans="1:29" ht="25.5" customHeight="1" x14ac:dyDescent="0.35">
      <c r="A2610" s="188"/>
      <c r="B2610" s="190"/>
      <c r="C2610" s="99" t="str">
        <f>IF(B2610="","",IF(NOT(ISNUMBER(B2610)),"DATA_PC invalida",IF(AND(ISNUMBER(parametros!$C$2),ISNUMBER(parametros!$D$2),B2610&gt;=parametros!$C$2,B2610&lt;=parametros!$D$2),"C0",IF(AND(ISNUMBER(parametros!$C$3),ISNUMBER(parametros!$D$3),B2610&gt;=parametros!$C$3,B2610&lt;=parametros!$D$3),"C1",IF(AND(ISNUMBER(parametros!$C$4),ISNUMBER(parametros!$D$4),B2610&gt;=parametros!$C$4,B2610&lt;=parametros!$D$4),"C2",IF(AND(ISNUMBER(parametros!$C$5),ISNUMBER(parametros!$D$5),B2610&gt;=parametros!$C$5,B2610&lt;=parametros!$D$5),"C3",IF(AND(ISNUMBER(parametros!$C$6),ISNUMBER(parametros!$D$6),B2610&gt;=parametros!$C$6,B2610&lt;=parametros!$D$6),"C4","Fora dos ciclos")))))))</f>
        <v/>
      </c>
      <c r="D2610" s="100"/>
      <c r="E2610" s="78" t="str">
        <f>IF(C2610="","",IFERROR(VLOOKUP(C2610,parametros!$A$11:$E$15,5,0),""))</f>
        <v/>
      </c>
      <c r="F2610" s="79" t="str">
        <f t="shared" si="202"/>
        <v/>
      </c>
      <c r="G2610" s="101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8"/>
      <c r="U2610" s="218" t="str">
        <f t="shared" si="206"/>
        <v/>
      </c>
      <c r="V2610" s="216" t="s">
        <v>47</v>
      </c>
      <c r="W2610" s="102" t="s">
        <v>167</v>
      </c>
      <c r="X2610" s="102" t="s">
        <v>168</v>
      </c>
      <c r="Y2610" s="103" t="s">
        <v>169</v>
      </c>
      <c r="Z2610" s="103" t="s">
        <v>170</v>
      </c>
      <c r="AA2610" s="103" t="s">
        <v>47</v>
      </c>
      <c r="AB2610" s="103" t="s">
        <v>171</v>
      </c>
      <c r="AC2610" s="104" t="s">
        <v>172</v>
      </c>
    </row>
    <row r="2611" spans="1:29" ht="25.5" customHeight="1" x14ac:dyDescent="0.35">
      <c r="A2611" s="188"/>
      <c r="B2611" s="190"/>
      <c r="C2611" s="99" t="str">
        <f>IF(B2611="","",IF(NOT(ISNUMBER(B2611)),"DATA_PC invalida",IF(AND(ISNUMBER(parametros!$C$2),ISNUMBER(parametros!$D$2),B2611&gt;=parametros!$C$2,B2611&lt;=parametros!$D$2),"C0",IF(AND(ISNUMBER(parametros!$C$3),ISNUMBER(parametros!$D$3),B2611&gt;=parametros!$C$3,B2611&lt;=parametros!$D$3),"C1",IF(AND(ISNUMBER(parametros!$C$4),ISNUMBER(parametros!$D$4),B2611&gt;=parametros!$C$4,B2611&lt;=parametros!$D$4),"C2",IF(AND(ISNUMBER(parametros!$C$5),ISNUMBER(parametros!$D$5),B2611&gt;=parametros!$C$5,B2611&lt;=parametros!$D$5),"C3",IF(AND(ISNUMBER(parametros!$C$6),ISNUMBER(parametros!$D$6),B2611&gt;=parametros!$C$6,B2611&lt;=parametros!$D$6),"C4","Fora dos ciclos")))))))</f>
        <v/>
      </c>
      <c r="D2611" s="100"/>
      <c r="E2611" s="78" t="str">
        <f>IF(C2611="","",IFERROR(VLOOKUP(C2611,parametros!$A$11:$E$15,5,0),""))</f>
        <v/>
      </c>
      <c r="F2611" s="79" t="str">
        <f t="shared" si="202"/>
        <v/>
      </c>
      <c r="G2611" s="101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8"/>
      <c r="U2611" s="218" t="str">
        <f t="shared" si="206"/>
        <v/>
      </c>
      <c r="V2611" s="216" t="s">
        <v>47</v>
      </c>
      <c r="W2611" s="102" t="s">
        <v>167</v>
      </c>
      <c r="X2611" s="102" t="s">
        <v>168</v>
      </c>
      <c r="Y2611" s="103" t="s">
        <v>169</v>
      </c>
      <c r="Z2611" s="103" t="s">
        <v>170</v>
      </c>
      <c r="AA2611" s="103" t="s">
        <v>47</v>
      </c>
      <c r="AB2611" s="103" t="s">
        <v>171</v>
      </c>
      <c r="AC2611" s="104" t="s">
        <v>172</v>
      </c>
    </row>
    <row r="2612" spans="1:29" ht="25.5" customHeight="1" x14ac:dyDescent="0.35">
      <c r="A2612" s="188"/>
      <c r="B2612" s="190"/>
      <c r="C2612" s="99" t="str">
        <f>IF(B2612="","",IF(NOT(ISNUMBER(B2612)),"DATA_PC invalida",IF(AND(ISNUMBER(parametros!$C$2),ISNUMBER(parametros!$D$2),B2612&gt;=parametros!$C$2,B2612&lt;=parametros!$D$2),"C0",IF(AND(ISNUMBER(parametros!$C$3),ISNUMBER(parametros!$D$3),B2612&gt;=parametros!$C$3,B2612&lt;=parametros!$D$3),"C1",IF(AND(ISNUMBER(parametros!$C$4),ISNUMBER(parametros!$D$4),B2612&gt;=parametros!$C$4,B2612&lt;=parametros!$D$4),"C2",IF(AND(ISNUMBER(parametros!$C$5),ISNUMBER(parametros!$D$5),B2612&gt;=parametros!$C$5,B2612&lt;=parametros!$D$5),"C3",IF(AND(ISNUMBER(parametros!$C$6),ISNUMBER(parametros!$D$6),B2612&gt;=parametros!$C$6,B2612&lt;=parametros!$D$6),"C4","Fora dos ciclos")))))))</f>
        <v/>
      </c>
      <c r="D2612" s="100"/>
      <c r="E2612" s="78" t="str">
        <f>IF(C2612="","",IFERROR(VLOOKUP(C2612,parametros!$A$11:$E$15,5,0),""))</f>
        <v/>
      </c>
      <c r="F2612" s="79" t="str">
        <f t="shared" si="202"/>
        <v/>
      </c>
      <c r="G2612" s="101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8"/>
      <c r="U2612" s="218" t="str">
        <f t="shared" si="206"/>
        <v/>
      </c>
      <c r="V2612" s="216" t="s">
        <v>47</v>
      </c>
      <c r="W2612" s="102" t="s">
        <v>167</v>
      </c>
      <c r="X2612" s="102" t="s">
        <v>168</v>
      </c>
      <c r="Y2612" s="103" t="s">
        <v>169</v>
      </c>
      <c r="Z2612" s="103" t="s">
        <v>170</v>
      </c>
      <c r="AA2612" s="103" t="s">
        <v>47</v>
      </c>
      <c r="AB2612" s="103" t="s">
        <v>171</v>
      </c>
      <c r="AC2612" s="104" t="s">
        <v>172</v>
      </c>
    </row>
    <row r="2613" spans="1:29" ht="25.5" customHeight="1" x14ac:dyDescent="0.35">
      <c r="A2613" s="188"/>
      <c r="B2613" s="190"/>
      <c r="C2613" s="99" t="str">
        <f>IF(B2613="","",IF(NOT(ISNUMBER(B2613)),"DATA_PC invalida",IF(AND(ISNUMBER(parametros!$C$2),ISNUMBER(parametros!$D$2),B2613&gt;=parametros!$C$2,B2613&lt;=parametros!$D$2),"C0",IF(AND(ISNUMBER(parametros!$C$3),ISNUMBER(parametros!$D$3),B2613&gt;=parametros!$C$3,B2613&lt;=parametros!$D$3),"C1",IF(AND(ISNUMBER(parametros!$C$4),ISNUMBER(parametros!$D$4),B2613&gt;=parametros!$C$4,B2613&lt;=parametros!$D$4),"C2",IF(AND(ISNUMBER(parametros!$C$5),ISNUMBER(parametros!$D$5),B2613&gt;=parametros!$C$5,B2613&lt;=parametros!$D$5),"C3",IF(AND(ISNUMBER(parametros!$C$6),ISNUMBER(parametros!$D$6),B2613&gt;=parametros!$C$6,B2613&lt;=parametros!$D$6),"C4","Fora dos ciclos")))))))</f>
        <v/>
      </c>
      <c r="D2613" s="100"/>
      <c r="E2613" s="78" t="str">
        <f>IF(C2613="","",IFERROR(VLOOKUP(C2613,parametros!$A$11:$E$15,5,0),""))</f>
        <v/>
      </c>
      <c r="F2613" s="79" t="str">
        <f t="shared" si="202"/>
        <v/>
      </c>
      <c r="G2613" s="101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8"/>
      <c r="U2613" s="218" t="str">
        <f t="shared" si="206"/>
        <v/>
      </c>
      <c r="V2613" s="216" t="s">
        <v>47</v>
      </c>
      <c r="W2613" s="102" t="s">
        <v>167</v>
      </c>
      <c r="X2613" s="102" t="s">
        <v>168</v>
      </c>
      <c r="Y2613" s="103" t="s">
        <v>169</v>
      </c>
      <c r="Z2613" s="103" t="s">
        <v>170</v>
      </c>
      <c r="AA2613" s="103" t="s">
        <v>47</v>
      </c>
      <c r="AB2613" s="103" t="s">
        <v>171</v>
      </c>
      <c r="AC2613" s="104" t="s">
        <v>172</v>
      </c>
    </row>
    <row r="2614" spans="1:29" ht="25.5" customHeight="1" x14ac:dyDescent="0.35">
      <c r="A2614" s="188"/>
      <c r="B2614" s="190"/>
      <c r="C2614" s="99" t="str">
        <f>IF(B2614="","",IF(NOT(ISNUMBER(B2614)),"DATA_PC invalida",IF(AND(ISNUMBER(parametros!$C$2),ISNUMBER(parametros!$D$2),B2614&gt;=parametros!$C$2,B2614&lt;=parametros!$D$2),"C0",IF(AND(ISNUMBER(parametros!$C$3),ISNUMBER(parametros!$D$3),B2614&gt;=parametros!$C$3,B2614&lt;=parametros!$D$3),"C1",IF(AND(ISNUMBER(parametros!$C$4),ISNUMBER(parametros!$D$4),B2614&gt;=parametros!$C$4,B2614&lt;=parametros!$D$4),"C2",IF(AND(ISNUMBER(parametros!$C$5),ISNUMBER(parametros!$D$5),B2614&gt;=parametros!$C$5,B2614&lt;=parametros!$D$5),"C3",IF(AND(ISNUMBER(parametros!$C$6),ISNUMBER(parametros!$D$6),B2614&gt;=parametros!$C$6,B2614&lt;=parametros!$D$6),"C4","Fora dos ciclos")))))))</f>
        <v/>
      </c>
      <c r="D2614" s="100"/>
      <c r="E2614" s="78" t="str">
        <f>IF(C2614="","",IFERROR(VLOOKUP(C2614,parametros!$A$11:$E$15,5,0),""))</f>
        <v/>
      </c>
      <c r="F2614" s="79" t="str">
        <f t="shared" si="202"/>
        <v/>
      </c>
      <c r="G2614" s="101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8"/>
      <c r="U2614" s="218" t="str">
        <f t="shared" si="206"/>
        <v/>
      </c>
      <c r="V2614" s="216" t="s">
        <v>47</v>
      </c>
      <c r="W2614" s="102" t="s">
        <v>167</v>
      </c>
      <c r="X2614" s="102" t="s">
        <v>168</v>
      </c>
      <c r="Y2614" s="103" t="s">
        <v>169</v>
      </c>
      <c r="Z2614" s="103" t="s">
        <v>170</v>
      </c>
      <c r="AA2614" s="103" t="s">
        <v>47</v>
      </c>
      <c r="AB2614" s="103" t="s">
        <v>171</v>
      </c>
      <c r="AC2614" s="104" t="s">
        <v>172</v>
      </c>
    </row>
    <row r="2615" spans="1:29" ht="25.5" customHeight="1" x14ac:dyDescent="0.35">
      <c r="A2615" s="188"/>
      <c r="B2615" s="190"/>
      <c r="C2615" s="99" t="str">
        <f>IF(B2615="","",IF(NOT(ISNUMBER(B2615)),"DATA_PC invalida",IF(AND(ISNUMBER(parametros!$C$2),ISNUMBER(parametros!$D$2),B2615&gt;=parametros!$C$2,B2615&lt;=parametros!$D$2),"C0",IF(AND(ISNUMBER(parametros!$C$3),ISNUMBER(parametros!$D$3),B2615&gt;=parametros!$C$3,B2615&lt;=parametros!$D$3),"C1",IF(AND(ISNUMBER(parametros!$C$4),ISNUMBER(parametros!$D$4),B2615&gt;=parametros!$C$4,B2615&lt;=parametros!$D$4),"C2",IF(AND(ISNUMBER(parametros!$C$5),ISNUMBER(parametros!$D$5),B2615&gt;=parametros!$C$5,B2615&lt;=parametros!$D$5),"C3",IF(AND(ISNUMBER(parametros!$C$6),ISNUMBER(parametros!$D$6),B2615&gt;=parametros!$C$6,B2615&lt;=parametros!$D$6),"C4","Fora dos ciclos")))))))</f>
        <v/>
      </c>
      <c r="D2615" s="100"/>
      <c r="E2615" s="78" t="str">
        <f>IF(C2615="","",IFERROR(VLOOKUP(C2615,parametros!$A$11:$E$15,5,0),""))</f>
        <v/>
      </c>
      <c r="F2615" s="79" t="str">
        <f t="shared" si="202"/>
        <v/>
      </c>
      <c r="G2615" s="101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8"/>
      <c r="U2615" s="218" t="str">
        <f t="shared" si="206"/>
        <v/>
      </c>
      <c r="V2615" s="216" t="s">
        <v>47</v>
      </c>
      <c r="W2615" s="102" t="s">
        <v>167</v>
      </c>
      <c r="X2615" s="102" t="s">
        <v>168</v>
      </c>
      <c r="Y2615" s="103" t="s">
        <v>169</v>
      </c>
      <c r="Z2615" s="103" t="s">
        <v>170</v>
      </c>
      <c r="AA2615" s="103" t="s">
        <v>47</v>
      </c>
      <c r="AB2615" s="103" t="s">
        <v>171</v>
      </c>
      <c r="AC2615" s="104" t="s">
        <v>172</v>
      </c>
    </row>
    <row r="2616" spans="1:29" ht="25.5" customHeight="1" x14ac:dyDescent="0.35">
      <c r="A2616" s="188"/>
      <c r="B2616" s="190"/>
      <c r="C2616" s="99" t="str">
        <f>IF(B2616="","",IF(NOT(ISNUMBER(B2616)),"DATA_PC invalida",IF(AND(ISNUMBER(parametros!$C$2),ISNUMBER(parametros!$D$2),B2616&gt;=parametros!$C$2,B2616&lt;=parametros!$D$2),"C0",IF(AND(ISNUMBER(parametros!$C$3),ISNUMBER(parametros!$D$3),B2616&gt;=parametros!$C$3,B2616&lt;=parametros!$D$3),"C1",IF(AND(ISNUMBER(parametros!$C$4),ISNUMBER(parametros!$D$4),B2616&gt;=parametros!$C$4,B2616&lt;=parametros!$D$4),"C2",IF(AND(ISNUMBER(parametros!$C$5),ISNUMBER(parametros!$D$5),B2616&gt;=parametros!$C$5,B2616&lt;=parametros!$D$5),"C3",IF(AND(ISNUMBER(parametros!$C$6),ISNUMBER(parametros!$D$6),B2616&gt;=parametros!$C$6,B2616&lt;=parametros!$D$6),"C4","Fora dos ciclos")))))))</f>
        <v/>
      </c>
      <c r="D2616" s="100"/>
      <c r="E2616" s="78" t="str">
        <f>IF(C2616="","",IFERROR(VLOOKUP(C2616,parametros!$A$11:$E$15,5,0),""))</f>
        <v/>
      </c>
      <c r="F2616" s="79" t="str">
        <f t="shared" si="202"/>
        <v/>
      </c>
      <c r="G2616" s="101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8"/>
      <c r="U2616" s="218" t="str">
        <f t="shared" si="206"/>
        <v/>
      </c>
      <c r="V2616" s="216" t="s">
        <v>47</v>
      </c>
      <c r="W2616" s="102" t="s">
        <v>167</v>
      </c>
      <c r="X2616" s="102" t="s">
        <v>168</v>
      </c>
      <c r="Y2616" s="103" t="s">
        <v>169</v>
      </c>
      <c r="Z2616" s="103" t="s">
        <v>170</v>
      </c>
      <c r="AA2616" s="103" t="s">
        <v>47</v>
      </c>
      <c r="AB2616" s="103" t="s">
        <v>171</v>
      </c>
      <c r="AC2616" s="104" t="s">
        <v>172</v>
      </c>
    </row>
    <row r="2617" spans="1:29" ht="25.5" customHeight="1" x14ac:dyDescent="0.35">
      <c r="A2617" s="188"/>
      <c r="B2617" s="190"/>
      <c r="C2617" s="99" t="str">
        <f>IF(B2617="","",IF(NOT(ISNUMBER(B2617)),"DATA_PC invalida",IF(AND(ISNUMBER(parametros!$C$2),ISNUMBER(parametros!$D$2),B2617&gt;=parametros!$C$2,B2617&lt;=parametros!$D$2),"C0",IF(AND(ISNUMBER(parametros!$C$3),ISNUMBER(parametros!$D$3),B2617&gt;=parametros!$C$3,B2617&lt;=parametros!$D$3),"C1",IF(AND(ISNUMBER(parametros!$C$4),ISNUMBER(parametros!$D$4),B2617&gt;=parametros!$C$4,B2617&lt;=parametros!$D$4),"C2",IF(AND(ISNUMBER(parametros!$C$5),ISNUMBER(parametros!$D$5),B2617&gt;=parametros!$C$5,B2617&lt;=parametros!$D$5),"C3",IF(AND(ISNUMBER(parametros!$C$6),ISNUMBER(parametros!$D$6),B2617&gt;=parametros!$C$6,B2617&lt;=parametros!$D$6),"C4","Fora dos ciclos")))))))</f>
        <v/>
      </c>
      <c r="D2617" s="100"/>
      <c r="E2617" s="78" t="str">
        <f>IF(C2617="","",IFERROR(VLOOKUP(C2617,parametros!$A$11:$E$15,5,0),""))</f>
        <v/>
      </c>
      <c r="F2617" s="79" t="str">
        <f t="shared" si="202"/>
        <v/>
      </c>
      <c r="G2617" s="101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8"/>
      <c r="U2617" s="218" t="str">
        <f t="shared" si="206"/>
        <v/>
      </c>
      <c r="V2617" s="216" t="s">
        <v>47</v>
      </c>
      <c r="W2617" s="102" t="s">
        <v>167</v>
      </c>
      <c r="X2617" s="102" t="s">
        <v>168</v>
      </c>
      <c r="Y2617" s="103" t="s">
        <v>169</v>
      </c>
      <c r="Z2617" s="103" t="s">
        <v>170</v>
      </c>
      <c r="AA2617" s="103" t="s">
        <v>47</v>
      </c>
      <c r="AB2617" s="103" t="s">
        <v>171</v>
      </c>
      <c r="AC2617" s="104" t="s">
        <v>172</v>
      </c>
    </row>
    <row r="2618" spans="1:29" ht="25.5" customHeight="1" x14ac:dyDescent="0.35">
      <c r="A2618" s="188"/>
      <c r="B2618" s="190"/>
      <c r="C2618" s="99" t="str">
        <f>IF(B2618="","",IF(NOT(ISNUMBER(B2618)),"DATA_PC invalida",IF(AND(ISNUMBER(parametros!$C$2),ISNUMBER(parametros!$D$2),B2618&gt;=parametros!$C$2,B2618&lt;=parametros!$D$2),"C0",IF(AND(ISNUMBER(parametros!$C$3),ISNUMBER(parametros!$D$3),B2618&gt;=parametros!$C$3,B2618&lt;=parametros!$D$3),"C1",IF(AND(ISNUMBER(parametros!$C$4),ISNUMBER(parametros!$D$4),B2618&gt;=parametros!$C$4,B2618&lt;=parametros!$D$4),"C2",IF(AND(ISNUMBER(parametros!$C$5),ISNUMBER(parametros!$D$5),B2618&gt;=parametros!$C$5,B2618&lt;=parametros!$D$5),"C3",IF(AND(ISNUMBER(parametros!$C$6),ISNUMBER(parametros!$D$6),B2618&gt;=parametros!$C$6,B2618&lt;=parametros!$D$6),"C4","Fora dos ciclos")))))))</f>
        <v/>
      </c>
      <c r="D2618" s="100"/>
      <c r="E2618" s="78" t="str">
        <f>IF(C2618="","",IFERROR(VLOOKUP(C2618,parametros!$A$11:$E$15,5,0),""))</f>
        <v/>
      </c>
      <c r="F2618" s="79" t="str">
        <f t="shared" si="202"/>
        <v/>
      </c>
      <c r="G2618" s="101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8"/>
      <c r="U2618" s="218" t="str">
        <f t="shared" si="206"/>
        <v/>
      </c>
      <c r="V2618" s="216" t="s">
        <v>47</v>
      </c>
      <c r="W2618" s="102" t="s">
        <v>167</v>
      </c>
      <c r="X2618" s="102" t="s">
        <v>168</v>
      </c>
      <c r="Y2618" s="103" t="s">
        <v>169</v>
      </c>
      <c r="Z2618" s="103" t="s">
        <v>170</v>
      </c>
      <c r="AA2618" s="103" t="s">
        <v>47</v>
      </c>
      <c r="AB2618" s="103" t="s">
        <v>171</v>
      </c>
      <c r="AC2618" s="104" t="s">
        <v>172</v>
      </c>
    </row>
    <row r="2619" spans="1:29" ht="25.5" customHeight="1" x14ac:dyDescent="0.35">
      <c r="A2619" s="188"/>
      <c r="B2619" s="190"/>
      <c r="C2619" s="99" t="str">
        <f>IF(B2619="","",IF(NOT(ISNUMBER(B2619)),"DATA_PC invalida",IF(AND(ISNUMBER(parametros!$C$2),ISNUMBER(parametros!$D$2),B2619&gt;=parametros!$C$2,B2619&lt;=parametros!$D$2),"C0",IF(AND(ISNUMBER(parametros!$C$3),ISNUMBER(parametros!$D$3),B2619&gt;=parametros!$C$3,B2619&lt;=parametros!$D$3),"C1",IF(AND(ISNUMBER(parametros!$C$4),ISNUMBER(parametros!$D$4),B2619&gt;=parametros!$C$4,B2619&lt;=parametros!$D$4),"C2",IF(AND(ISNUMBER(parametros!$C$5),ISNUMBER(parametros!$D$5),B2619&gt;=parametros!$C$5,B2619&lt;=parametros!$D$5),"C3",IF(AND(ISNUMBER(parametros!$C$6),ISNUMBER(parametros!$D$6),B2619&gt;=parametros!$C$6,B2619&lt;=parametros!$D$6),"C4","Fora dos ciclos")))))))</f>
        <v/>
      </c>
      <c r="D2619" s="100"/>
      <c r="E2619" s="78" t="str">
        <f>IF(C2619="","",IFERROR(VLOOKUP(C2619,parametros!$A$11:$E$15,5,0),""))</f>
        <v/>
      </c>
      <c r="F2619" s="79" t="str">
        <f t="shared" si="202"/>
        <v/>
      </c>
      <c r="G2619" s="101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8"/>
      <c r="U2619" s="218" t="str">
        <f t="shared" si="206"/>
        <v/>
      </c>
      <c r="V2619" s="216" t="s">
        <v>47</v>
      </c>
      <c r="W2619" s="102" t="s">
        <v>167</v>
      </c>
      <c r="X2619" s="102" t="s">
        <v>168</v>
      </c>
      <c r="Y2619" s="103" t="s">
        <v>169</v>
      </c>
      <c r="Z2619" s="103" t="s">
        <v>170</v>
      </c>
      <c r="AA2619" s="103" t="s">
        <v>47</v>
      </c>
      <c r="AB2619" s="103" t="s">
        <v>171</v>
      </c>
      <c r="AC2619" s="104" t="s">
        <v>172</v>
      </c>
    </row>
    <row r="2620" spans="1:29" ht="25.5" customHeight="1" x14ac:dyDescent="0.35">
      <c r="A2620" s="188"/>
      <c r="B2620" s="190"/>
      <c r="C2620" s="99" t="str">
        <f>IF(B2620="","",IF(NOT(ISNUMBER(B2620)),"DATA_PC invalida",IF(AND(ISNUMBER(parametros!$C$2),ISNUMBER(parametros!$D$2),B2620&gt;=parametros!$C$2,B2620&lt;=parametros!$D$2),"C0",IF(AND(ISNUMBER(parametros!$C$3),ISNUMBER(parametros!$D$3),B2620&gt;=parametros!$C$3,B2620&lt;=parametros!$D$3),"C1",IF(AND(ISNUMBER(parametros!$C$4),ISNUMBER(parametros!$D$4),B2620&gt;=parametros!$C$4,B2620&lt;=parametros!$D$4),"C2",IF(AND(ISNUMBER(parametros!$C$5),ISNUMBER(parametros!$D$5),B2620&gt;=parametros!$C$5,B2620&lt;=parametros!$D$5),"C3",IF(AND(ISNUMBER(parametros!$C$6),ISNUMBER(parametros!$D$6),B2620&gt;=parametros!$C$6,B2620&lt;=parametros!$D$6),"C4","Fora dos ciclos")))))))</f>
        <v/>
      </c>
      <c r="D2620" s="100"/>
      <c r="E2620" s="78" t="str">
        <f>IF(C2620="","",IFERROR(VLOOKUP(C2620,parametros!$A$11:$E$15,5,0),""))</f>
        <v/>
      </c>
      <c r="F2620" s="79" t="str">
        <f t="shared" si="202"/>
        <v/>
      </c>
      <c r="G2620" s="101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8"/>
      <c r="U2620" s="218" t="str">
        <f t="shared" si="206"/>
        <v/>
      </c>
      <c r="V2620" s="216" t="s">
        <v>47</v>
      </c>
      <c r="W2620" s="102" t="s">
        <v>167</v>
      </c>
      <c r="X2620" s="102" t="s">
        <v>168</v>
      </c>
      <c r="Y2620" s="103" t="s">
        <v>169</v>
      </c>
      <c r="Z2620" s="103" t="s">
        <v>170</v>
      </c>
      <c r="AA2620" s="103" t="s">
        <v>47</v>
      </c>
      <c r="AB2620" s="103" t="s">
        <v>171</v>
      </c>
      <c r="AC2620" s="104" t="s">
        <v>172</v>
      </c>
    </row>
    <row r="2621" spans="1:29" ht="25.5" customHeight="1" x14ac:dyDescent="0.35">
      <c r="A2621" s="188"/>
      <c r="B2621" s="190"/>
      <c r="C2621" s="99" t="str">
        <f>IF(B2621="","",IF(NOT(ISNUMBER(B2621)),"DATA_PC invalida",IF(AND(ISNUMBER(parametros!$C$2),ISNUMBER(parametros!$D$2),B2621&gt;=parametros!$C$2,B2621&lt;=parametros!$D$2),"C0",IF(AND(ISNUMBER(parametros!$C$3),ISNUMBER(parametros!$D$3),B2621&gt;=parametros!$C$3,B2621&lt;=parametros!$D$3),"C1",IF(AND(ISNUMBER(parametros!$C$4),ISNUMBER(parametros!$D$4),B2621&gt;=parametros!$C$4,B2621&lt;=parametros!$D$4),"C2",IF(AND(ISNUMBER(parametros!$C$5),ISNUMBER(parametros!$D$5),B2621&gt;=parametros!$C$5,B2621&lt;=parametros!$D$5),"C3",IF(AND(ISNUMBER(parametros!$C$6),ISNUMBER(parametros!$D$6),B2621&gt;=parametros!$C$6,B2621&lt;=parametros!$D$6),"C4","Fora dos ciclos")))))))</f>
        <v/>
      </c>
      <c r="D2621" s="100"/>
      <c r="E2621" s="78" t="str">
        <f>IF(C2621="","",IFERROR(VLOOKUP(C2621,parametros!$A$11:$E$15,5,0),""))</f>
        <v/>
      </c>
      <c r="F2621" s="79" t="str">
        <f t="shared" si="202"/>
        <v/>
      </c>
      <c r="G2621" s="101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8"/>
      <c r="U2621" s="218" t="str">
        <f t="shared" si="206"/>
        <v/>
      </c>
      <c r="V2621" s="216" t="s">
        <v>47</v>
      </c>
      <c r="W2621" s="102" t="s">
        <v>167</v>
      </c>
      <c r="X2621" s="102" t="s">
        <v>168</v>
      </c>
      <c r="Y2621" s="103" t="s">
        <v>169</v>
      </c>
      <c r="Z2621" s="103" t="s">
        <v>170</v>
      </c>
      <c r="AA2621" s="103" t="s">
        <v>47</v>
      </c>
      <c r="AB2621" s="103" t="s">
        <v>171</v>
      </c>
      <c r="AC2621" s="104" t="s">
        <v>172</v>
      </c>
    </row>
    <row r="2622" spans="1:29" ht="25.5" customHeight="1" x14ac:dyDescent="0.35">
      <c r="A2622" s="188"/>
      <c r="B2622" s="190"/>
      <c r="C2622" s="99" t="str">
        <f>IF(B2622="","",IF(NOT(ISNUMBER(B2622)),"DATA_PC invalida",IF(AND(ISNUMBER(parametros!$C$2),ISNUMBER(parametros!$D$2),B2622&gt;=parametros!$C$2,B2622&lt;=parametros!$D$2),"C0",IF(AND(ISNUMBER(parametros!$C$3),ISNUMBER(parametros!$D$3),B2622&gt;=parametros!$C$3,B2622&lt;=parametros!$D$3),"C1",IF(AND(ISNUMBER(parametros!$C$4),ISNUMBER(parametros!$D$4),B2622&gt;=parametros!$C$4,B2622&lt;=parametros!$D$4),"C2",IF(AND(ISNUMBER(parametros!$C$5),ISNUMBER(parametros!$D$5),B2622&gt;=parametros!$C$5,B2622&lt;=parametros!$D$5),"C3",IF(AND(ISNUMBER(parametros!$C$6),ISNUMBER(parametros!$D$6),B2622&gt;=parametros!$C$6,B2622&lt;=parametros!$D$6),"C4","Fora dos ciclos")))))))</f>
        <v/>
      </c>
      <c r="D2622" s="100"/>
      <c r="E2622" s="78" t="str">
        <f>IF(C2622="","",IFERROR(VLOOKUP(C2622,parametros!$A$11:$E$15,5,0),""))</f>
        <v/>
      </c>
      <c r="F2622" s="79" t="str">
        <f t="shared" si="202"/>
        <v/>
      </c>
      <c r="G2622" s="101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8"/>
      <c r="U2622" s="218" t="str">
        <f t="shared" si="206"/>
        <v/>
      </c>
      <c r="V2622" s="216" t="s">
        <v>47</v>
      </c>
      <c r="W2622" s="102" t="s">
        <v>167</v>
      </c>
      <c r="X2622" s="102" t="s">
        <v>168</v>
      </c>
      <c r="Y2622" s="103" t="s">
        <v>169</v>
      </c>
      <c r="Z2622" s="103" t="s">
        <v>170</v>
      </c>
      <c r="AA2622" s="103" t="s">
        <v>47</v>
      </c>
      <c r="AB2622" s="103" t="s">
        <v>171</v>
      </c>
      <c r="AC2622" s="104" t="s">
        <v>172</v>
      </c>
    </row>
    <row r="2623" spans="1:29" ht="25.5" customHeight="1" x14ac:dyDescent="0.35">
      <c r="A2623" s="188"/>
      <c r="B2623" s="190"/>
      <c r="C2623" s="99" t="str">
        <f>IF(B2623="","",IF(NOT(ISNUMBER(B2623)),"DATA_PC invalida",IF(AND(ISNUMBER(parametros!$C$2),ISNUMBER(parametros!$D$2),B2623&gt;=parametros!$C$2,B2623&lt;=parametros!$D$2),"C0",IF(AND(ISNUMBER(parametros!$C$3),ISNUMBER(parametros!$D$3),B2623&gt;=parametros!$C$3,B2623&lt;=parametros!$D$3),"C1",IF(AND(ISNUMBER(parametros!$C$4),ISNUMBER(parametros!$D$4),B2623&gt;=parametros!$C$4,B2623&lt;=parametros!$D$4),"C2",IF(AND(ISNUMBER(parametros!$C$5),ISNUMBER(parametros!$D$5),B2623&gt;=parametros!$C$5,B2623&lt;=parametros!$D$5),"C3",IF(AND(ISNUMBER(parametros!$C$6),ISNUMBER(parametros!$D$6),B2623&gt;=parametros!$C$6,B2623&lt;=parametros!$D$6),"C4","Fora dos ciclos")))))))</f>
        <v/>
      </c>
      <c r="D2623" s="100"/>
      <c r="E2623" s="78" t="str">
        <f>IF(C2623="","",IFERROR(VLOOKUP(C2623,parametros!$A$11:$E$15,5,0),""))</f>
        <v/>
      </c>
      <c r="F2623" s="79" t="str">
        <f t="shared" si="202"/>
        <v/>
      </c>
      <c r="G2623" s="101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8"/>
      <c r="U2623" s="218" t="str">
        <f t="shared" si="206"/>
        <v/>
      </c>
      <c r="V2623" s="216" t="s">
        <v>47</v>
      </c>
      <c r="W2623" s="102" t="s">
        <v>167</v>
      </c>
      <c r="X2623" s="102" t="s">
        <v>168</v>
      </c>
      <c r="Y2623" s="103" t="s">
        <v>169</v>
      </c>
      <c r="Z2623" s="103" t="s">
        <v>170</v>
      </c>
      <c r="AA2623" s="103" t="s">
        <v>47</v>
      </c>
      <c r="AB2623" s="103" t="s">
        <v>171</v>
      </c>
      <c r="AC2623" s="104" t="s">
        <v>172</v>
      </c>
    </row>
    <row r="2624" spans="1:29" ht="25.5" customHeight="1" x14ac:dyDescent="0.35">
      <c r="A2624" s="188"/>
      <c r="B2624" s="190"/>
      <c r="C2624" s="99" t="str">
        <f>IF(B2624="","",IF(NOT(ISNUMBER(B2624)),"DATA_PC invalida",IF(AND(ISNUMBER(parametros!$C$2),ISNUMBER(parametros!$D$2),B2624&gt;=parametros!$C$2,B2624&lt;=parametros!$D$2),"C0",IF(AND(ISNUMBER(parametros!$C$3),ISNUMBER(parametros!$D$3),B2624&gt;=parametros!$C$3,B2624&lt;=parametros!$D$3),"C1",IF(AND(ISNUMBER(parametros!$C$4),ISNUMBER(parametros!$D$4),B2624&gt;=parametros!$C$4,B2624&lt;=parametros!$D$4),"C2",IF(AND(ISNUMBER(parametros!$C$5),ISNUMBER(parametros!$D$5),B2624&gt;=parametros!$C$5,B2624&lt;=parametros!$D$5),"C3",IF(AND(ISNUMBER(parametros!$C$6),ISNUMBER(parametros!$D$6),B2624&gt;=parametros!$C$6,B2624&lt;=parametros!$D$6),"C4","Fora dos ciclos")))))))</f>
        <v/>
      </c>
      <c r="D2624" s="100"/>
      <c r="E2624" s="78" t="str">
        <f>IF(C2624="","",IFERROR(VLOOKUP(C2624,parametros!$A$11:$E$15,5,0),""))</f>
        <v/>
      </c>
      <c r="F2624" s="79" t="str">
        <f t="shared" si="202"/>
        <v/>
      </c>
      <c r="G2624" s="101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8"/>
      <c r="U2624" s="218" t="str">
        <f t="shared" si="206"/>
        <v/>
      </c>
      <c r="V2624" s="216" t="s">
        <v>47</v>
      </c>
      <c r="W2624" s="102" t="s">
        <v>167</v>
      </c>
      <c r="X2624" s="102" t="s">
        <v>168</v>
      </c>
      <c r="Y2624" s="103" t="s">
        <v>169</v>
      </c>
      <c r="Z2624" s="103" t="s">
        <v>170</v>
      </c>
      <c r="AA2624" s="103" t="s">
        <v>47</v>
      </c>
      <c r="AB2624" s="103" t="s">
        <v>171</v>
      </c>
      <c r="AC2624" s="104" t="s">
        <v>172</v>
      </c>
    </row>
    <row r="2625" spans="1:29" ht="25.5" customHeight="1" x14ac:dyDescent="0.35">
      <c r="A2625" s="188"/>
      <c r="B2625" s="190"/>
      <c r="C2625" s="99" t="str">
        <f>IF(B2625="","",IF(NOT(ISNUMBER(B2625)),"DATA_PC invalida",IF(AND(ISNUMBER(parametros!$C$2),ISNUMBER(parametros!$D$2),B2625&gt;=parametros!$C$2,B2625&lt;=parametros!$D$2),"C0",IF(AND(ISNUMBER(parametros!$C$3),ISNUMBER(parametros!$D$3),B2625&gt;=parametros!$C$3,B2625&lt;=parametros!$D$3),"C1",IF(AND(ISNUMBER(parametros!$C$4),ISNUMBER(parametros!$D$4),B2625&gt;=parametros!$C$4,B2625&lt;=parametros!$D$4),"C2",IF(AND(ISNUMBER(parametros!$C$5),ISNUMBER(parametros!$D$5),B2625&gt;=parametros!$C$5,B2625&lt;=parametros!$D$5),"C3",IF(AND(ISNUMBER(parametros!$C$6),ISNUMBER(parametros!$D$6),B2625&gt;=parametros!$C$6,B2625&lt;=parametros!$D$6),"C4","Fora dos ciclos")))))))</f>
        <v/>
      </c>
      <c r="D2625" s="100"/>
      <c r="E2625" s="78" t="str">
        <f>IF(C2625="","",IFERROR(VLOOKUP(C2625,parametros!$A$11:$E$15,5,0),""))</f>
        <v/>
      </c>
      <c r="F2625" s="79" t="str">
        <f t="shared" si="202"/>
        <v/>
      </c>
      <c r="G2625" s="101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8"/>
      <c r="U2625" s="218" t="str">
        <f t="shared" si="206"/>
        <v/>
      </c>
      <c r="V2625" s="216" t="s">
        <v>47</v>
      </c>
      <c r="W2625" s="102" t="s">
        <v>167</v>
      </c>
      <c r="X2625" s="102" t="s">
        <v>168</v>
      </c>
      <c r="Y2625" s="103" t="s">
        <v>169</v>
      </c>
      <c r="Z2625" s="103" t="s">
        <v>170</v>
      </c>
      <c r="AA2625" s="103" t="s">
        <v>47</v>
      </c>
      <c r="AB2625" s="103" t="s">
        <v>171</v>
      </c>
      <c r="AC2625" s="104" t="s">
        <v>172</v>
      </c>
    </row>
    <row r="2626" spans="1:29" ht="25.5" customHeight="1" x14ac:dyDescent="0.35">
      <c r="A2626" s="188"/>
      <c r="B2626" s="190"/>
      <c r="C2626" s="99" t="str">
        <f>IF(B2626="","",IF(NOT(ISNUMBER(B2626)),"DATA_PC invalida",IF(AND(ISNUMBER(parametros!$C$2),ISNUMBER(parametros!$D$2),B2626&gt;=parametros!$C$2,B2626&lt;=parametros!$D$2),"C0",IF(AND(ISNUMBER(parametros!$C$3),ISNUMBER(parametros!$D$3),B2626&gt;=parametros!$C$3,B2626&lt;=parametros!$D$3),"C1",IF(AND(ISNUMBER(parametros!$C$4),ISNUMBER(parametros!$D$4),B2626&gt;=parametros!$C$4,B2626&lt;=parametros!$D$4),"C2",IF(AND(ISNUMBER(parametros!$C$5),ISNUMBER(parametros!$D$5),B2626&gt;=parametros!$C$5,B2626&lt;=parametros!$D$5),"C3",IF(AND(ISNUMBER(parametros!$C$6),ISNUMBER(parametros!$D$6),B2626&gt;=parametros!$C$6,B2626&lt;=parametros!$D$6),"C4","Fora dos ciclos")))))))</f>
        <v/>
      </c>
      <c r="D2626" s="100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101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8"/>
      <c r="U2626" s="218" t="str">
        <f t="shared" ref="U2626:U2689" si="211">IF(OR($D2626="",$H2626=""),"",ROUND($D2626+$H2626,2))</f>
        <v/>
      </c>
      <c r="V2626" s="216" t="s">
        <v>47</v>
      </c>
      <c r="W2626" s="102" t="s">
        <v>167</v>
      </c>
      <c r="X2626" s="102" t="s">
        <v>168</v>
      </c>
      <c r="Y2626" s="103" t="s">
        <v>169</v>
      </c>
      <c r="Z2626" s="103" t="s">
        <v>170</v>
      </c>
      <c r="AA2626" s="103" t="s">
        <v>47</v>
      </c>
      <c r="AB2626" s="103" t="s">
        <v>171</v>
      </c>
      <c r="AC2626" s="104" t="s">
        <v>172</v>
      </c>
    </row>
    <row r="2627" spans="1:29" ht="25.5" customHeight="1" x14ac:dyDescent="0.35">
      <c r="A2627" s="188"/>
      <c r="B2627" s="190"/>
      <c r="C2627" s="99" t="str">
        <f>IF(B2627="","",IF(NOT(ISNUMBER(B2627)),"DATA_PC invalida",IF(AND(ISNUMBER(parametros!$C$2),ISNUMBER(parametros!$D$2),B2627&gt;=parametros!$C$2,B2627&lt;=parametros!$D$2),"C0",IF(AND(ISNUMBER(parametros!$C$3),ISNUMBER(parametros!$D$3),B2627&gt;=parametros!$C$3,B2627&lt;=parametros!$D$3),"C1",IF(AND(ISNUMBER(parametros!$C$4),ISNUMBER(parametros!$D$4),B2627&gt;=parametros!$C$4,B2627&lt;=parametros!$D$4),"C2",IF(AND(ISNUMBER(parametros!$C$5),ISNUMBER(parametros!$D$5),B2627&gt;=parametros!$C$5,B2627&lt;=parametros!$D$5),"C3",IF(AND(ISNUMBER(parametros!$C$6),ISNUMBER(parametros!$D$6),B2627&gt;=parametros!$C$6,B2627&lt;=parametros!$D$6),"C4","Fora dos ciclos")))))))</f>
        <v/>
      </c>
      <c r="D2627" s="100"/>
      <c r="E2627" s="78" t="str">
        <f>IF(C2627="","",IFERROR(VLOOKUP(C2627,parametros!$A$11:$E$15,5,0),""))</f>
        <v/>
      </c>
      <c r="F2627" s="79" t="str">
        <f t="shared" si="207"/>
        <v/>
      </c>
      <c r="G2627" s="101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8"/>
      <c r="U2627" s="218" t="str">
        <f t="shared" si="211"/>
        <v/>
      </c>
      <c r="V2627" s="216" t="s">
        <v>47</v>
      </c>
      <c r="W2627" s="102" t="s">
        <v>167</v>
      </c>
      <c r="X2627" s="102" t="s">
        <v>168</v>
      </c>
      <c r="Y2627" s="103" t="s">
        <v>169</v>
      </c>
      <c r="Z2627" s="103" t="s">
        <v>170</v>
      </c>
      <c r="AA2627" s="103" t="s">
        <v>47</v>
      </c>
      <c r="AB2627" s="103" t="s">
        <v>171</v>
      </c>
      <c r="AC2627" s="104" t="s">
        <v>172</v>
      </c>
    </row>
    <row r="2628" spans="1:29" ht="25.5" customHeight="1" x14ac:dyDescent="0.35">
      <c r="A2628" s="188"/>
      <c r="B2628" s="190"/>
      <c r="C2628" s="99" t="str">
        <f>IF(B2628="","",IF(NOT(ISNUMBER(B2628)),"DATA_PC invalida",IF(AND(ISNUMBER(parametros!$C$2),ISNUMBER(parametros!$D$2),B2628&gt;=parametros!$C$2,B2628&lt;=parametros!$D$2),"C0",IF(AND(ISNUMBER(parametros!$C$3),ISNUMBER(parametros!$D$3),B2628&gt;=parametros!$C$3,B2628&lt;=parametros!$D$3),"C1",IF(AND(ISNUMBER(parametros!$C$4),ISNUMBER(parametros!$D$4),B2628&gt;=parametros!$C$4,B2628&lt;=parametros!$D$4),"C2",IF(AND(ISNUMBER(parametros!$C$5),ISNUMBER(parametros!$D$5),B2628&gt;=parametros!$C$5,B2628&lt;=parametros!$D$5),"C3",IF(AND(ISNUMBER(parametros!$C$6),ISNUMBER(parametros!$D$6),B2628&gt;=parametros!$C$6,B2628&lt;=parametros!$D$6),"C4","Fora dos ciclos")))))))</f>
        <v/>
      </c>
      <c r="D2628" s="100"/>
      <c r="E2628" s="78" t="str">
        <f>IF(C2628="","",IFERROR(VLOOKUP(C2628,parametros!$A$11:$E$15,5,0),""))</f>
        <v/>
      </c>
      <c r="F2628" s="79" t="str">
        <f t="shared" si="207"/>
        <v/>
      </c>
      <c r="G2628" s="101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8"/>
      <c r="U2628" s="218" t="str">
        <f t="shared" si="211"/>
        <v/>
      </c>
      <c r="V2628" s="216" t="s">
        <v>47</v>
      </c>
      <c r="W2628" s="102" t="s">
        <v>167</v>
      </c>
      <c r="X2628" s="102" t="s">
        <v>168</v>
      </c>
      <c r="Y2628" s="103" t="s">
        <v>169</v>
      </c>
      <c r="Z2628" s="103" t="s">
        <v>170</v>
      </c>
      <c r="AA2628" s="103" t="s">
        <v>47</v>
      </c>
      <c r="AB2628" s="103" t="s">
        <v>171</v>
      </c>
      <c r="AC2628" s="104" t="s">
        <v>172</v>
      </c>
    </row>
    <row r="2629" spans="1:29" ht="25.5" customHeight="1" x14ac:dyDescent="0.35">
      <c r="A2629" s="188"/>
      <c r="B2629" s="190"/>
      <c r="C2629" s="99" t="str">
        <f>IF(B2629="","",IF(NOT(ISNUMBER(B2629)),"DATA_PC invalida",IF(AND(ISNUMBER(parametros!$C$2),ISNUMBER(parametros!$D$2),B2629&gt;=parametros!$C$2,B2629&lt;=parametros!$D$2),"C0",IF(AND(ISNUMBER(parametros!$C$3),ISNUMBER(parametros!$D$3),B2629&gt;=parametros!$C$3,B2629&lt;=parametros!$D$3),"C1",IF(AND(ISNUMBER(parametros!$C$4),ISNUMBER(parametros!$D$4),B2629&gt;=parametros!$C$4,B2629&lt;=parametros!$D$4),"C2",IF(AND(ISNUMBER(parametros!$C$5),ISNUMBER(parametros!$D$5),B2629&gt;=parametros!$C$5,B2629&lt;=parametros!$D$5),"C3",IF(AND(ISNUMBER(parametros!$C$6),ISNUMBER(parametros!$D$6),B2629&gt;=parametros!$C$6,B2629&lt;=parametros!$D$6),"C4","Fora dos ciclos")))))))</f>
        <v/>
      </c>
      <c r="D2629" s="100"/>
      <c r="E2629" s="78" t="str">
        <f>IF(C2629="","",IFERROR(VLOOKUP(C2629,parametros!$A$11:$E$15,5,0),""))</f>
        <v/>
      </c>
      <c r="F2629" s="79" t="str">
        <f t="shared" si="207"/>
        <v/>
      </c>
      <c r="G2629" s="101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8"/>
      <c r="U2629" s="218" t="str">
        <f t="shared" si="211"/>
        <v/>
      </c>
      <c r="V2629" s="216" t="s">
        <v>47</v>
      </c>
      <c r="W2629" s="102" t="s">
        <v>167</v>
      </c>
      <c r="X2629" s="102" t="s">
        <v>168</v>
      </c>
      <c r="Y2629" s="103" t="s">
        <v>169</v>
      </c>
      <c r="Z2629" s="103" t="s">
        <v>170</v>
      </c>
      <c r="AA2629" s="103" t="s">
        <v>47</v>
      </c>
      <c r="AB2629" s="103" t="s">
        <v>171</v>
      </c>
      <c r="AC2629" s="104" t="s">
        <v>172</v>
      </c>
    </row>
    <row r="2630" spans="1:29" ht="25.5" customHeight="1" x14ac:dyDescent="0.35">
      <c r="A2630" s="188"/>
      <c r="B2630" s="190"/>
      <c r="C2630" s="99" t="str">
        <f>IF(B2630="","",IF(NOT(ISNUMBER(B2630)),"DATA_PC invalida",IF(AND(ISNUMBER(parametros!$C$2),ISNUMBER(parametros!$D$2),B2630&gt;=parametros!$C$2,B2630&lt;=parametros!$D$2),"C0",IF(AND(ISNUMBER(parametros!$C$3),ISNUMBER(parametros!$D$3),B2630&gt;=parametros!$C$3,B2630&lt;=parametros!$D$3),"C1",IF(AND(ISNUMBER(parametros!$C$4),ISNUMBER(parametros!$D$4),B2630&gt;=parametros!$C$4,B2630&lt;=parametros!$D$4),"C2",IF(AND(ISNUMBER(parametros!$C$5),ISNUMBER(parametros!$D$5),B2630&gt;=parametros!$C$5,B2630&lt;=parametros!$D$5),"C3",IF(AND(ISNUMBER(parametros!$C$6),ISNUMBER(parametros!$D$6),B2630&gt;=parametros!$C$6,B2630&lt;=parametros!$D$6),"C4","Fora dos ciclos")))))))</f>
        <v/>
      </c>
      <c r="D2630" s="100"/>
      <c r="E2630" s="78" t="str">
        <f>IF(C2630="","",IFERROR(VLOOKUP(C2630,parametros!$A$11:$E$15,5,0),""))</f>
        <v/>
      </c>
      <c r="F2630" s="79" t="str">
        <f t="shared" si="207"/>
        <v/>
      </c>
      <c r="G2630" s="101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8"/>
      <c r="U2630" s="218" t="str">
        <f t="shared" si="211"/>
        <v/>
      </c>
      <c r="V2630" s="216" t="s">
        <v>47</v>
      </c>
      <c r="W2630" s="102" t="s">
        <v>167</v>
      </c>
      <c r="X2630" s="102" t="s">
        <v>168</v>
      </c>
      <c r="Y2630" s="103" t="s">
        <v>169</v>
      </c>
      <c r="Z2630" s="103" t="s">
        <v>170</v>
      </c>
      <c r="AA2630" s="103" t="s">
        <v>47</v>
      </c>
      <c r="AB2630" s="103" t="s">
        <v>171</v>
      </c>
      <c r="AC2630" s="104" t="s">
        <v>172</v>
      </c>
    </row>
    <row r="2631" spans="1:29" ht="25.5" customHeight="1" x14ac:dyDescent="0.35">
      <c r="A2631" s="188"/>
      <c r="B2631" s="190"/>
      <c r="C2631" s="99" t="str">
        <f>IF(B2631="","",IF(NOT(ISNUMBER(B2631)),"DATA_PC invalida",IF(AND(ISNUMBER(parametros!$C$2),ISNUMBER(parametros!$D$2),B2631&gt;=parametros!$C$2,B2631&lt;=parametros!$D$2),"C0",IF(AND(ISNUMBER(parametros!$C$3),ISNUMBER(parametros!$D$3),B2631&gt;=parametros!$C$3,B2631&lt;=parametros!$D$3),"C1",IF(AND(ISNUMBER(parametros!$C$4),ISNUMBER(parametros!$D$4),B2631&gt;=parametros!$C$4,B2631&lt;=parametros!$D$4),"C2",IF(AND(ISNUMBER(parametros!$C$5),ISNUMBER(parametros!$D$5),B2631&gt;=parametros!$C$5,B2631&lt;=parametros!$D$5),"C3",IF(AND(ISNUMBER(parametros!$C$6),ISNUMBER(parametros!$D$6),B2631&gt;=parametros!$C$6,B2631&lt;=parametros!$D$6),"C4","Fora dos ciclos")))))))</f>
        <v/>
      </c>
      <c r="D2631" s="100"/>
      <c r="E2631" s="78" t="str">
        <f>IF(C2631="","",IFERROR(VLOOKUP(C2631,parametros!$A$11:$E$15,5,0),""))</f>
        <v/>
      </c>
      <c r="F2631" s="79" t="str">
        <f t="shared" si="207"/>
        <v/>
      </c>
      <c r="G2631" s="101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8"/>
      <c r="U2631" s="218" t="str">
        <f t="shared" si="211"/>
        <v/>
      </c>
      <c r="V2631" s="216" t="s">
        <v>47</v>
      </c>
      <c r="W2631" s="102" t="s">
        <v>167</v>
      </c>
      <c r="X2631" s="102" t="s">
        <v>168</v>
      </c>
      <c r="Y2631" s="103" t="s">
        <v>169</v>
      </c>
      <c r="Z2631" s="103" t="s">
        <v>170</v>
      </c>
      <c r="AA2631" s="103" t="s">
        <v>47</v>
      </c>
      <c r="AB2631" s="103" t="s">
        <v>171</v>
      </c>
      <c r="AC2631" s="104" t="s">
        <v>172</v>
      </c>
    </row>
    <row r="2632" spans="1:29" ht="25.5" customHeight="1" x14ac:dyDescent="0.35">
      <c r="A2632" s="188"/>
      <c r="B2632" s="190"/>
      <c r="C2632" s="99" t="str">
        <f>IF(B2632="","",IF(NOT(ISNUMBER(B2632)),"DATA_PC invalida",IF(AND(ISNUMBER(parametros!$C$2),ISNUMBER(parametros!$D$2),B2632&gt;=parametros!$C$2,B2632&lt;=parametros!$D$2),"C0",IF(AND(ISNUMBER(parametros!$C$3),ISNUMBER(parametros!$D$3),B2632&gt;=parametros!$C$3,B2632&lt;=parametros!$D$3),"C1",IF(AND(ISNUMBER(parametros!$C$4),ISNUMBER(parametros!$D$4),B2632&gt;=parametros!$C$4,B2632&lt;=parametros!$D$4),"C2",IF(AND(ISNUMBER(parametros!$C$5),ISNUMBER(parametros!$D$5),B2632&gt;=parametros!$C$5,B2632&lt;=parametros!$D$5),"C3",IF(AND(ISNUMBER(parametros!$C$6),ISNUMBER(parametros!$D$6),B2632&gt;=parametros!$C$6,B2632&lt;=parametros!$D$6),"C4","Fora dos ciclos")))))))</f>
        <v/>
      </c>
      <c r="D2632" s="100"/>
      <c r="E2632" s="78" t="str">
        <f>IF(C2632="","",IFERROR(VLOOKUP(C2632,parametros!$A$11:$E$15,5,0),""))</f>
        <v/>
      </c>
      <c r="F2632" s="79" t="str">
        <f t="shared" si="207"/>
        <v/>
      </c>
      <c r="G2632" s="101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8"/>
      <c r="U2632" s="218" t="str">
        <f t="shared" si="211"/>
        <v/>
      </c>
      <c r="V2632" s="216" t="s">
        <v>47</v>
      </c>
      <c r="W2632" s="102" t="s">
        <v>167</v>
      </c>
      <c r="X2632" s="102" t="s">
        <v>168</v>
      </c>
      <c r="Y2632" s="103" t="s">
        <v>169</v>
      </c>
      <c r="Z2632" s="103" t="s">
        <v>170</v>
      </c>
      <c r="AA2632" s="103" t="s">
        <v>47</v>
      </c>
      <c r="AB2632" s="103" t="s">
        <v>171</v>
      </c>
      <c r="AC2632" s="104" t="s">
        <v>172</v>
      </c>
    </row>
    <row r="2633" spans="1:29" ht="25.5" customHeight="1" x14ac:dyDescent="0.35">
      <c r="A2633" s="188"/>
      <c r="B2633" s="190"/>
      <c r="C2633" s="99" t="str">
        <f>IF(B2633="","",IF(NOT(ISNUMBER(B2633)),"DATA_PC invalida",IF(AND(ISNUMBER(parametros!$C$2),ISNUMBER(parametros!$D$2),B2633&gt;=parametros!$C$2,B2633&lt;=parametros!$D$2),"C0",IF(AND(ISNUMBER(parametros!$C$3),ISNUMBER(parametros!$D$3),B2633&gt;=parametros!$C$3,B2633&lt;=parametros!$D$3),"C1",IF(AND(ISNUMBER(parametros!$C$4),ISNUMBER(parametros!$D$4),B2633&gt;=parametros!$C$4,B2633&lt;=parametros!$D$4),"C2",IF(AND(ISNUMBER(parametros!$C$5),ISNUMBER(parametros!$D$5),B2633&gt;=parametros!$C$5,B2633&lt;=parametros!$D$5),"C3",IF(AND(ISNUMBER(parametros!$C$6),ISNUMBER(parametros!$D$6),B2633&gt;=parametros!$C$6,B2633&lt;=parametros!$D$6),"C4","Fora dos ciclos")))))))</f>
        <v/>
      </c>
      <c r="D2633" s="100"/>
      <c r="E2633" s="78" t="str">
        <f>IF(C2633="","",IFERROR(VLOOKUP(C2633,parametros!$A$11:$E$15,5,0),""))</f>
        <v/>
      </c>
      <c r="F2633" s="79" t="str">
        <f t="shared" si="207"/>
        <v/>
      </c>
      <c r="G2633" s="101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8"/>
      <c r="U2633" s="218" t="str">
        <f t="shared" si="211"/>
        <v/>
      </c>
      <c r="V2633" s="216" t="s">
        <v>47</v>
      </c>
      <c r="W2633" s="102" t="s">
        <v>167</v>
      </c>
      <c r="X2633" s="102" t="s">
        <v>168</v>
      </c>
      <c r="Y2633" s="103" t="s">
        <v>169</v>
      </c>
      <c r="Z2633" s="103" t="s">
        <v>170</v>
      </c>
      <c r="AA2633" s="103" t="s">
        <v>47</v>
      </c>
      <c r="AB2633" s="103" t="s">
        <v>171</v>
      </c>
      <c r="AC2633" s="104" t="s">
        <v>172</v>
      </c>
    </row>
    <row r="2634" spans="1:29" ht="25.5" customHeight="1" x14ac:dyDescent="0.35">
      <c r="A2634" s="188"/>
      <c r="B2634" s="190"/>
      <c r="C2634" s="99" t="str">
        <f>IF(B2634="","",IF(NOT(ISNUMBER(B2634)),"DATA_PC invalida",IF(AND(ISNUMBER(parametros!$C$2),ISNUMBER(parametros!$D$2),B2634&gt;=parametros!$C$2,B2634&lt;=parametros!$D$2),"C0",IF(AND(ISNUMBER(parametros!$C$3),ISNUMBER(parametros!$D$3),B2634&gt;=parametros!$C$3,B2634&lt;=parametros!$D$3),"C1",IF(AND(ISNUMBER(parametros!$C$4),ISNUMBER(parametros!$D$4),B2634&gt;=parametros!$C$4,B2634&lt;=parametros!$D$4),"C2",IF(AND(ISNUMBER(parametros!$C$5),ISNUMBER(parametros!$D$5),B2634&gt;=parametros!$C$5,B2634&lt;=parametros!$D$5),"C3",IF(AND(ISNUMBER(parametros!$C$6),ISNUMBER(parametros!$D$6),B2634&gt;=parametros!$C$6,B2634&lt;=parametros!$D$6),"C4","Fora dos ciclos")))))))</f>
        <v/>
      </c>
      <c r="D2634" s="100"/>
      <c r="E2634" s="78" t="str">
        <f>IF(C2634="","",IFERROR(VLOOKUP(C2634,parametros!$A$11:$E$15,5,0),""))</f>
        <v/>
      </c>
      <c r="F2634" s="79" t="str">
        <f t="shared" si="207"/>
        <v/>
      </c>
      <c r="G2634" s="101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8"/>
      <c r="U2634" s="218" t="str">
        <f t="shared" si="211"/>
        <v/>
      </c>
      <c r="V2634" s="216" t="s">
        <v>47</v>
      </c>
      <c r="W2634" s="102" t="s">
        <v>167</v>
      </c>
      <c r="X2634" s="102" t="s">
        <v>168</v>
      </c>
      <c r="Y2634" s="103" t="s">
        <v>169</v>
      </c>
      <c r="Z2634" s="103" t="s">
        <v>170</v>
      </c>
      <c r="AA2634" s="103" t="s">
        <v>47</v>
      </c>
      <c r="AB2634" s="103" t="s">
        <v>171</v>
      </c>
      <c r="AC2634" s="104" t="s">
        <v>172</v>
      </c>
    </row>
    <row r="2635" spans="1:29" ht="25.5" customHeight="1" x14ac:dyDescent="0.35">
      <c r="A2635" s="188"/>
      <c r="B2635" s="190"/>
      <c r="C2635" s="99" t="str">
        <f>IF(B2635="","",IF(NOT(ISNUMBER(B2635)),"DATA_PC invalida",IF(AND(ISNUMBER(parametros!$C$2),ISNUMBER(parametros!$D$2),B2635&gt;=parametros!$C$2,B2635&lt;=parametros!$D$2),"C0",IF(AND(ISNUMBER(parametros!$C$3),ISNUMBER(parametros!$D$3),B2635&gt;=parametros!$C$3,B2635&lt;=parametros!$D$3),"C1",IF(AND(ISNUMBER(parametros!$C$4),ISNUMBER(parametros!$D$4),B2635&gt;=parametros!$C$4,B2635&lt;=parametros!$D$4),"C2",IF(AND(ISNUMBER(parametros!$C$5),ISNUMBER(parametros!$D$5),B2635&gt;=parametros!$C$5,B2635&lt;=parametros!$D$5),"C3",IF(AND(ISNUMBER(parametros!$C$6),ISNUMBER(parametros!$D$6),B2635&gt;=parametros!$C$6,B2635&lt;=parametros!$D$6),"C4","Fora dos ciclos")))))))</f>
        <v/>
      </c>
      <c r="D2635" s="100"/>
      <c r="E2635" s="78" t="str">
        <f>IF(C2635="","",IFERROR(VLOOKUP(C2635,parametros!$A$11:$E$15,5,0),""))</f>
        <v/>
      </c>
      <c r="F2635" s="79" t="str">
        <f t="shared" si="207"/>
        <v/>
      </c>
      <c r="G2635" s="101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8"/>
      <c r="U2635" s="218" t="str">
        <f t="shared" si="211"/>
        <v/>
      </c>
      <c r="V2635" s="216" t="s">
        <v>47</v>
      </c>
      <c r="W2635" s="102" t="s">
        <v>167</v>
      </c>
      <c r="X2635" s="102" t="s">
        <v>168</v>
      </c>
      <c r="Y2635" s="103" t="s">
        <v>169</v>
      </c>
      <c r="Z2635" s="103" t="s">
        <v>170</v>
      </c>
      <c r="AA2635" s="103" t="s">
        <v>47</v>
      </c>
      <c r="AB2635" s="103" t="s">
        <v>171</v>
      </c>
      <c r="AC2635" s="104" t="s">
        <v>172</v>
      </c>
    </row>
    <row r="2636" spans="1:29" ht="25.5" customHeight="1" x14ac:dyDescent="0.35">
      <c r="A2636" s="188"/>
      <c r="B2636" s="190"/>
      <c r="C2636" s="99" t="str">
        <f>IF(B2636="","",IF(NOT(ISNUMBER(B2636)),"DATA_PC invalida",IF(AND(ISNUMBER(parametros!$C$2),ISNUMBER(parametros!$D$2),B2636&gt;=parametros!$C$2,B2636&lt;=parametros!$D$2),"C0",IF(AND(ISNUMBER(parametros!$C$3),ISNUMBER(parametros!$D$3),B2636&gt;=parametros!$C$3,B2636&lt;=parametros!$D$3),"C1",IF(AND(ISNUMBER(parametros!$C$4),ISNUMBER(parametros!$D$4),B2636&gt;=parametros!$C$4,B2636&lt;=parametros!$D$4),"C2",IF(AND(ISNUMBER(parametros!$C$5),ISNUMBER(parametros!$D$5),B2636&gt;=parametros!$C$5,B2636&lt;=parametros!$D$5),"C3",IF(AND(ISNUMBER(parametros!$C$6),ISNUMBER(parametros!$D$6),B2636&gt;=parametros!$C$6,B2636&lt;=parametros!$D$6),"C4","Fora dos ciclos")))))))</f>
        <v/>
      </c>
      <c r="D2636" s="100"/>
      <c r="E2636" s="78" t="str">
        <f>IF(C2636="","",IFERROR(VLOOKUP(C2636,parametros!$A$11:$E$15,5,0),""))</f>
        <v/>
      </c>
      <c r="F2636" s="79" t="str">
        <f t="shared" si="207"/>
        <v/>
      </c>
      <c r="G2636" s="101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8"/>
      <c r="U2636" s="218" t="str">
        <f t="shared" si="211"/>
        <v/>
      </c>
      <c r="V2636" s="216" t="s">
        <v>47</v>
      </c>
      <c r="W2636" s="102" t="s">
        <v>167</v>
      </c>
      <c r="X2636" s="102" t="s">
        <v>168</v>
      </c>
      <c r="Y2636" s="103" t="s">
        <v>169</v>
      </c>
      <c r="Z2636" s="103" t="s">
        <v>170</v>
      </c>
      <c r="AA2636" s="103" t="s">
        <v>47</v>
      </c>
      <c r="AB2636" s="103" t="s">
        <v>171</v>
      </c>
      <c r="AC2636" s="104" t="s">
        <v>172</v>
      </c>
    </row>
    <row r="2637" spans="1:29" ht="25.5" customHeight="1" x14ac:dyDescent="0.35">
      <c r="A2637" s="188"/>
      <c r="B2637" s="190"/>
      <c r="C2637" s="99" t="str">
        <f>IF(B2637="","",IF(NOT(ISNUMBER(B2637)),"DATA_PC invalida",IF(AND(ISNUMBER(parametros!$C$2),ISNUMBER(parametros!$D$2),B2637&gt;=parametros!$C$2,B2637&lt;=parametros!$D$2),"C0",IF(AND(ISNUMBER(parametros!$C$3),ISNUMBER(parametros!$D$3),B2637&gt;=parametros!$C$3,B2637&lt;=parametros!$D$3),"C1",IF(AND(ISNUMBER(parametros!$C$4),ISNUMBER(parametros!$D$4),B2637&gt;=parametros!$C$4,B2637&lt;=parametros!$D$4),"C2",IF(AND(ISNUMBER(parametros!$C$5),ISNUMBER(parametros!$D$5),B2637&gt;=parametros!$C$5,B2637&lt;=parametros!$D$5),"C3",IF(AND(ISNUMBER(parametros!$C$6),ISNUMBER(parametros!$D$6),B2637&gt;=parametros!$C$6,B2637&lt;=parametros!$D$6),"C4","Fora dos ciclos")))))))</f>
        <v/>
      </c>
      <c r="D2637" s="100"/>
      <c r="E2637" s="78" t="str">
        <f>IF(C2637="","",IFERROR(VLOOKUP(C2637,parametros!$A$11:$E$15,5,0),""))</f>
        <v/>
      </c>
      <c r="F2637" s="79" t="str">
        <f t="shared" si="207"/>
        <v/>
      </c>
      <c r="G2637" s="101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8"/>
      <c r="U2637" s="218" t="str">
        <f t="shared" si="211"/>
        <v/>
      </c>
      <c r="V2637" s="216" t="s">
        <v>47</v>
      </c>
      <c r="W2637" s="102" t="s">
        <v>167</v>
      </c>
      <c r="X2637" s="102" t="s">
        <v>168</v>
      </c>
      <c r="Y2637" s="103" t="s">
        <v>169</v>
      </c>
      <c r="Z2637" s="103" t="s">
        <v>170</v>
      </c>
      <c r="AA2637" s="103" t="s">
        <v>47</v>
      </c>
      <c r="AB2637" s="103" t="s">
        <v>171</v>
      </c>
      <c r="AC2637" s="104" t="s">
        <v>172</v>
      </c>
    </row>
    <row r="2638" spans="1:29" ht="25.5" customHeight="1" x14ac:dyDescent="0.35">
      <c r="A2638" s="188"/>
      <c r="B2638" s="190"/>
      <c r="C2638" s="99" t="str">
        <f>IF(B2638="","",IF(NOT(ISNUMBER(B2638)),"DATA_PC invalida",IF(AND(ISNUMBER(parametros!$C$2),ISNUMBER(parametros!$D$2),B2638&gt;=parametros!$C$2,B2638&lt;=parametros!$D$2),"C0",IF(AND(ISNUMBER(parametros!$C$3),ISNUMBER(parametros!$D$3),B2638&gt;=parametros!$C$3,B2638&lt;=parametros!$D$3),"C1",IF(AND(ISNUMBER(parametros!$C$4),ISNUMBER(parametros!$D$4),B2638&gt;=parametros!$C$4,B2638&lt;=parametros!$D$4),"C2",IF(AND(ISNUMBER(parametros!$C$5),ISNUMBER(parametros!$D$5),B2638&gt;=parametros!$C$5,B2638&lt;=parametros!$D$5),"C3",IF(AND(ISNUMBER(parametros!$C$6),ISNUMBER(parametros!$D$6),B2638&gt;=parametros!$C$6,B2638&lt;=parametros!$D$6),"C4","Fora dos ciclos")))))))</f>
        <v/>
      </c>
      <c r="D2638" s="100"/>
      <c r="E2638" s="78" t="str">
        <f>IF(C2638="","",IFERROR(VLOOKUP(C2638,parametros!$A$11:$E$15,5,0),""))</f>
        <v/>
      </c>
      <c r="F2638" s="79" t="str">
        <f t="shared" si="207"/>
        <v/>
      </c>
      <c r="G2638" s="101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8"/>
      <c r="U2638" s="218" t="str">
        <f t="shared" si="211"/>
        <v/>
      </c>
      <c r="V2638" s="216" t="s">
        <v>47</v>
      </c>
      <c r="W2638" s="102" t="s">
        <v>167</v>
      </c>
      <c r="X2638" s="102" t="s">
        <v>168</v>
      </c>
      <c r="Y2638" s="103" t="s">
        <v>169</v>
      </c>
      <c r="Z2638" s="103" t="s">
        <v>170</v>
      </c>
      <c r="AA2638" s="103" t="s">
        <v>47</v>
      </c>
      <c r="AB2638" s="103" t="s">
        <v>171</v>
      </c>
      <c r="AC2638" s="104" t="s">
        <v>172</v>
      </c>
    </row>
    <row r="2639" spans="1:29" ht="25.5" customHeight="1" x14ac:dyDescent="0.35">
      <c r="A2639" s="188"/>
      <c r="B2639" s="190"/>
      <c r="C2639" s="99" t="str">
        <f>IF(B2639="","",IF(NOT(ISNUMBER(B2639)),"DATA_PC invalida",IF(AND(ISNUMBER(parametros!$C$2),ISNUMBER(parametros!$D$2),B2639&gt;=parametros!$C$2,B2639&lt;=parametros!$D$2),"C0",IF(AND(ISNUMBER(parametros!$C$3),ISNUMBER(parametros!$D$3),B2639&gt;=parametros!$C$3,B2639&lt;=parametros!$D$3),"C1",IF(AND(ISNUMBER(parametros!$C$4),ISNUMBER(parametros!$D$4),B2639&gt;=parametros!$C$4,B2639&lt;=parametros!$D$4),"C2",IF(AND(ISNUMBER(parametros!$C$5),ISNUMBER(parametros!$D$5),B2639&gt;=parametros!$C$5,B2639&lt;=parametros!$D$5),"C3",IF(AND(ISNUMBER(parametros!$C$6),ISNUMBER(parametros!$D$6),B2639&gt;=parametros!$C$6,B2639&lt;=parametros!$D$6),"C4","Fora dos ciclos")))))))</f>
        <v/>
      </c>
      <c r="D2639" s="100"/>
      <c r="E2639" s="78" t="str">
        <f>IF(C2639="","",IFERROR(VLOOKUP(C2639,parametros!$A$11:$E$15,5,0),""))</f>
        <v/>
      </c>
      <c r="F2639" s="79" t="str">
        <f t="shared" si="207"/>
        <v/>
      </c>
      <c r="G2639" s="101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8"/>
      <c r="U2639" s="218" t="str">
        <f t="shared" si="211"/>
        <v/>
      </c>
      <c r="V2639" s="216" t="s">
        <v>47</v>
      </c>
      <c r="W2639" s="102" t="s">
        <v>167</v>
      </c>
      <c r="X2639" s="102" t="s">
        <v>168</v>
      </c>
      <c r="Y2639" s="103" t="s">
        <v>169</v>
      </c>
      <c r="Z2639" s="103" t="s">
        <v>170</v>
      </c>
      <c r="AA2639" s="103" t="s">
        <v>47</v>
      </c>
      <c r="AB2639" s="103" t="s">
        <v>171</v>
      </c>
      <c r="AC2639" s="104" t="s">
        <v>172</v>
      </c>
    </row>
    <row r="2640" spans="1:29" ht="25.5" customHeight="1" x14ac:dyDescent="0.35">
      <c r="A2640" s="188"/>
      <c r="B2640" s="190"/>
      <c r="C2640" s="99" t="str">
        <f>IF(B2640="","",IF(NOT(ISNUMBER(B2640)),"DATA_PC invalida",IF(AND(ISNUMBER(parametros!$C$2),ISNUMBER(parametros!$D$2),B2640&gt;=parametros!$C$2,B2640&lt;=parametros!$D$2),"C0",IF(AND(ISNUMBER(parametros!$C$3),ISNUMBER(parametros!$D$3),B2640&gt;=parametros!$C$3,B2640&lt;=parametros!$D$3),"C1",IF(AND(ISNUMBER(parametros!$C$4),ISNUMBER(parametros!$D$4),B2640&gt;=parametros!$C$4,B2640&lt;=parametros!$D$4),"C2",IF(AND(ISNUMBER(parametros!$C$5),ISNUMBER(parametros!$D$5),B2640&gt;=parametros!$C$5,B2640&lt;=parametros!$D$5),"C3",IF(AND(ISNUMBER(parametros!$C$6),ISNUMBER(parametros!$D$6),B2640&gt;=parametros!$C$6,B2640&lt;=parametros!$D$6),"C4","Fora dos ciclos")))))))</f>
        <v/>
      </c>
      <c r="D2640" s="100"/>
      <c r="E2640" s="78" t="str">
        <f>IF(C2640="","",IFERROR(VLOOKUP(C2640,parametros!$A$11:$E$15,5,0),""))</f>
        <v/>
      </c>
      <c r="F2640" s="79" t="str">
        <f t="shared" si="207"/>
        <v/>
      </c>
      <c r="G2640" s="101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8"/>
      <c r="U2640" s="218" t="str">
        <f t="shared" si="211"/>
        <v/>
      </c>
      <c r="V2640" s="216" t="s">
        <v>47</v>
      </c>
      <c r="W2640" s="102" t="s">
        <v>167</v>
      </c>
      <c r="X2640" s="102" t="s">
        <v>168</v>
      </c>
      <c r="Y2640" s="103" t="s">
        <v>169</v>
      </c>
      <c r="Z2640" s="103" t="s">
        <v>170</v>
      </c>
      <c r="AA2640" s="103" t="s">
        <v>47</v>
      </c>
      <c r="AB2640" s="103" t="s">
        <v>171</v>
      </c>
      <c r="AC2640" s="104" t="s">
        <v>172</v>
      </c>
    </row>
    <row r="2641" spans="1:29" ht="25.5" customHeight="1" x14ac:dyDescent="0.35">
      <c r="A2641" s="188"/>
      <c r="B2641" s="190"/>
      <c r="C2641" s="99" t="str">
        <f>IF(B2641="","",IF(NOT(ISNUMBER(B2641)),"DATA_PC invalida",IF(AND(ISNUMBER(parametros!$C$2),ISNUMBER(parametros!$D$2),B2641&gt;=parametros!$C$2,B2641&lt;=parametros!$D$2),"C0",IF(AND(ISNUMBER(parametros!$C$3),ISNUMBER(parametros!$D$3),B2641&gt;=parametros!$C$3,B2641&lt;=parametros!$D$3),"C1",IF(AND(ISNUMBER(parametros!$C$4),ISNUMBER(parametros!$D$4),B2641&gt;=parametros!$C$4,B2641&lt;=parametros!$D$4),"C2",IF(AND(ISNUMBER(parametros!$C$5),ISNUMBER(parametros!$D$5),B2641&gt;=parametros!$C$5,B2641&lt;=parametros!$D$5),"C3",IF(AND(ISNUMBER(parametros!$C$6),ISNUMBER(parametros!$D$6),B2641&gt;=parametros!$C$6,B2641&lt;=parametros!$D$6),"C4","Fora dos ciclos")))))))</f>
        <v/>
      </c>
      <c r="D2641" s="100"/>
      <c r="E2641" s="78" t="str">
        <f>IF(C2641="","",IFERROR(VLOOKUP(C2641,parametros!$A$11:$E$15,5,0),""))</f>
        <v/>
      </c>
      <c r="F2641" s="79" t="str">
        <f t="shared" si="207"/>
        <v/>
      </c>
      <c r="G2641" s="101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8"/>
      <c r="U2641" s="218" t="str">
        <f t="shared" si="211"/>
        <v/>
      </c>
      <c r="V2641" s="216" t="s">
        <v>47</v>
      </c>
      <c r="W2641" s="102" t="s">
        <v>167</v>
      </c>
      <c r="X2641" s="102" t="s">
        <v>168</v>
      </c>
      <c r="Y2641" s="103" t="s">
        <v>169</v>
      </c>
      <c r="Z2641" s="103" t="s">
        <v>170</v>
      </c>
      <c r="AA2641" s="103" t="s">
        <v>47</v>
      </c>
      <c r="AB2641" s="103" t="s">
        <v>171</v>
      </c>
      <c r="AC2641" s="104" t="s">
        <v>172</v>
      </c>
    </row>
    <row r="2642" spans="1:29" ht="25.5" customHeight="1" x14ac:dyDescent="0.35">
      <c r="A2642" s="188"/>
      <c r="B2642" s="190"/>
      <c r="C2642" s="99" t="str">
        <f>IF(B2642="","",IF(NOT(ISNUMBER(B2642)),"DATA_PC invalida",IF(AND(ISNUMBER(parametros!$C$2),ISNUMBER(parametros!$D$2),B2642&gt;=parametros!$C$2,B2642&lt;=parametros!$D$2),"C0",IF(AND(ISNUMBER(parametros!$C$3),ISNUMBER(parametros!$D$3),B2642&gt;=parametros!$C$3,B2642&lt;=parametros!$D$3),"C1",IF(AND(ISNUMBER(parametros!$C$4),ISNUMBER(parametros!$D$4),B2642&gt;=parametros!$C$4,B2642&lt;=parametros!$D$4),"C2",IF(AND(ISNUMBER(parametros!$C$5),ISNUMBER(parametros!$D$5),B2642&gt;=parametros!$C$5,B2642&lt;=parametros!$D$5),"C3",IF(AND(ISNUMBER(parametros!$C$6),ISNUMBER(parametros!$D$6),B2642&gt;=parametros!$C$6,B2642&lt;=parametros!$D$6),"C4","Fora dos ciclos")))))))</f>
        <v/>
      </c>
      <c r="D2642" s="100"/>
      <c r="E2642" s="78" t="str">
        <f>IF(C2642="","",IFERROR(VLOOKUP(C2642,parametros!$A$11:$E$15,5,0),""))</f>
        <v/>
      </c>
      <c r="F2642" s="79" t="str">
        <f t="shared" si="207"/>
        <v/>
      </c>
      <c r="G2642" s="101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8"/>
      <c r="U2642" s="218" t="str">
        <f t="shared" si="211"/>
        <v/>
      </c>
      <c r="V2642" s="216" t="s">
        <v>47</v>
      </c>
      <c r="W2642" s="102" t="s">
        <v>167</v>
      </c>
      <c r="X2642" s="102" t="s">
        <v>168</v>
      </c>
      <c r="Y2642" s="103" t="s">
        <v>169</v>
      </c>
      <c r="Z2642" s="103" t="s">
        <v>170</v>
      </c>
      <c r="AA2642" s="103" t="s">
        <v>47</v>
      </c>
      <c r="AB2642" s="103" t="s">
        <v>171</v>
      </c>
      <c r="AC2642" s="104" t="s">
        <v>172</v>
      </c>
    </row>
    <row r="2643" spans="1:29" ht="25.5" customHeight="1" x14ac:dyDescent="0.35">
      <c r="A2643" s="188"/>
      <c r="B2643" s="190"/>
      <c r="C2643" s="99" t="str">
        <f>IF(B2643="","",IF(NOT(ISNUMBER(B2643)),"DATA_PC invalida",IF(AND(ISNUMBER(parametros!$C$2),ISNUMBER(parametros!$D$2),B2643&gt;=parametros!$C$2,B2643&lt;=parametros!$D$2),"C0",IF(AND(ISNUMBER(parametros!$C$3),ISNUMBER(parametros!$D$3),B2643&gt;=parametros!$C$3,B2643&lt;=parametros!$D$3),"C1",IF(AND(ISNUMBER(parametros!$C$4),ISNUMBER(parametros!$D$4),B2643&gt;=parametros!$C$4,B2643&lt;=parametros!$D$4),"C2",IF(AND(ISNUMBER(parametros!$C$5),ISNUMBER(parametros!$D$5),B2643&gt;=parametros!$C$5,B2643&lt;=parametros!$D$5),"C3",IF(AND(ISNUMBER(parametros!$C$6),ISNUMBER(parametros!$D$6),B2643&gt;=parametros!$C$6,B2643&lt;=parametros!$D$6),"C4","Fora dos ciclos")))))))</f>
        <v/>
      </c>
      <c r="D2643" s="100"/>
      <c r="E2643" s="78" t="str">
        <f>IF(C2643="","",IFERROR(VLOOKUP(C2643,parametros!$A$11:$E$15,5,0),""))</f>
        <v/>
      </c>
      <c r="F2643" s="79" t="str">
        <f t="shared" si="207"/>
        <v/>
      </c>
      <c r="G2643" s="101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8"/>
      <c r="U2643" s="218" t="str">
        <f t="shared" si="211"/>
        <v/>
      </c>
      <c r="V2643" s="216" t="s">
        <v>47</v>
      </c>
      <c r="W2643" s="102" t="s">
        <v>167</v>
      </c>
      <c r="X2643" s="102" t="s">
        <v>168</v>
      </c>
      <c r="Y2643" s="103" t="s">
        <v>169</v>
      </c>
      <c r="Z2643" s="103" t="s">
        <v>170</v>
      </c>
      <c r="AA2643" s="103" t="s">
        <v>47</v>
      </c>
      <c r="AB2643" s="103" t="s">
        <v>171</v>
      </c>
      <c r="AC2643" s="104" t="s">
        <v>172</v>
      </c>
    </row>
    <row r="2644" spans="1:29" ht="25.5" customHeight="1" x14ac:dyDescent="0.35">
      <c r="A2644" s="188"/>
      <c r="B2644" s="190"/>
      <c r="C2644" s="99" t="str">
        <f>IF(B2644="","",IF(NOT(ISNUMBER(B2644)),"DATA_PC invalida",IF(AND(ISNUMBER(parametros!$C$2),ISNUMBER(parametros!$D$2),B2644&gt;=parametros!$C$2,B2644&lt;=parametros!$D$2),"C0",IF(AND(ISNUMBER(parametros!$C$3),ISNUMBER(parametros!$D$3),B2644&gt;=parametros!$C$3,B2644&lt;=parametros!$D$3),"C1",IF(AND(ISNUMBER(parametros!$C$4),ISNUMBER(parametros!$D$4),B2644&gt;=parametros!$C$4,B2644&lt;=parametros!$D$4),"C2",IF(AND(ISNUMBER(parametros!$C$5),ISNUMBER(parametros!$D$5),B2644&gt;=parametros!$C$5,B2644&lt;=parametros!$D$5),"C3",IF(AND(ISNUMBER(parametros!$C$6),ISNUMBER(parametros!$D$6),B2644&gt;=parametros!$C$6,B2644&lt;=parametros!$D$6),"C4","Fora dos ciclos")))))))</f>
        <v/>
      </c>
      <c r="D2644" s="100"/>
      <c r="E2644" s="78" t="str">
        <f>IF(C2644="","",IFERROR(VLOOKUP(C2644,parametros!$A$11:$E$15,5,0),""))</f>
        <v/>
      </c>
      <c r="F2644" s="79" t="str">
        <f t="shared" si="207"/>
        <v/>
      </c>
      <c r="G2644" s="101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8"/>
      <c r="U2644" s="218" t="str">
        <f t="shared" si="211"/>
        <v/>
      </c>
      <c r="V2644" s="216" t="s">
        <v>47</v>
      </c>
      <c r="W2644" s="102" t="s">
        <v>167</v>
      </c>
      <c r="X2644" s="102" t="s">
        <v>168</v>
      </c>
      <c r="Y2644" s="103" t="s">
        <v>169</v>
      </c>
      <c r="Z2644" s="103" t="s">
        <v>170</v>
      </c>
      <c r="AA2644" s="103" t="s">
        <v>47</v>
      </c>
      <c r="AB2644" s="103" t="s">
        <v>171</v>
      </c>
      <c r="AC2644" s="104" t="s">
        <v>172</v>
      </c>
    </row>
    <row r="2645" spans="1:29" ht="25.5" customHeight="1" x14ac:dyDescent="0.35">
      <c r="A2645" s="188"/>
      <c r="B2645" s="190"/>
      <c r="C2645" s="99" t="str">
        <f>IF(B2645="","",IF(NOT(ISNUMBER(B2645)),"DATA_PC invalida",IF(AND(ISNUMBER(parametros!$C$2),ISNUMBER(parametros!$D$2),B2645&gt;=parametros!$C$2,B2645&lt;=parametros!$D$2),"C0",IF(AND(ISNUMBER(parametros!$C$3),ISNUMBER(parametros!$D$3),B2645&gt;=parametros!$C$3,B2645&lt;=parametros!$D$3),"C1",IF(AND(ISNUMBER(parametros!$C$4),ISNUMBER(parametros!$D$4),B2645&gt;=parametros!$C$4,B2645&lt;=parametros!$D$4),"C2",IF(AND(ISNUMBER(parametros!$C$5),ISNUMBER(parametros!$D$5),B2645&gt;=parametros!$C$5,B2645&lt;=parametros!$D$5),"C3",IF(AND(ISNUMBER(parametros!$C$6),ISNUMBER(parametros!$D$6),B2645&gt;=parametros!$C$6,B2645&lt;=parametros!$D$6),"C4","Fora dos ciclos")))))))</f>
        <v/>
      </c>
      <c r="D2645" s="100"/>
      <c r="E2645" s="78" t="str">
        <f>IF(C2645="","",IFERROR(VLOOKUP(C2645,parametros!$A$11:$E$15,5,0),""))</f>
        <v/>
      </c>
      <c r="F2645" s="79" t="str">
        <f t="shared" si="207"/>
        <v/>
      </c>
      <c r="G2645" s="101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8"/>
      <c r="U2645" s="218" t="str">
        <f t="shared" si="211"/>
        <v/>
      </c>
      <c r="V2645" s="216" t="s">
        <v>47</v>
      </c>
      <c r="W2645" s="102" t="s">
        <v>167</v>
      </c>
      <c r="X2645" s="102" t="s">
        <v>168</v>
      </c>
      <c r="Y2645" s="103" t="s">
        <v>169</v>
      </c>
      <c r="Z2645" s="103" t="s">
        <v>170</v>
      </c>
      <c r="AA2645" s="103" t="s">
        <v>47</v>
      </c>
      <c r="AB2645" s="103" t="s">
        <v>171</v>
      </c>
      <c r="AC2645" s="104" t="s">
        <v>172</v>
      </c>
    </row>
    <row r="2646" spans="1:29" ht="25.5" customHeight="1" x14ac:dyDescent="0.35">
      <c r="A2646" s="188"/>
      <c r="B2646" s="190"/>
      <c r="C2646" s="99" t="str">
        <f>IF(B2646="","",IF(NOT(ISNUMBER(B2646)),"DATA_PC invalida",IF(AND(ISNUMBER(parametros!$C$2),ISNUMBER(parametros!$D$2),B2646&gt;=parametros!$C$2,B2646&lt;=parametros!$D$2),"C0",IF(AND(ISNUMBER(parametros!$C$3),ISNUMBER(parametros!$D$3),B2646&gt;=parametros!$C$3,B2646&lt;=parametros!$D$3),"C1",IF(AND(ISNUMBER(parametros!$C$4),ISNUMBER(parametros!$D$4),B2646&gt;=parametros!$C$4,B2646&lt;=parametros!$D$4),"C2",IF(AND(ISNUMBER(parametros!$C$5),ISNUMBER(parametros!$D$5),B2646&gt;=parametros!$C$5,B2646&lt;=parametros!$D$5),"C3",IF(AND(ISNUMBER(parametros!$C$6),ISNUMBER(parametros!$D$6),B2646&gt;=parametros!$C$6,B2646&lt;=parametros!$D$6),"C4","Fora dos ciclos")))))))</f>
        <v/>
      </c>
      <c r="D2646" s="100"/>
      <c r="E2646" s="78" t="str">
        <f>IF(C2646="","",IFERROR(VLOOKUP(C2646,parametros!$A$11:$E$15,5,0),""))</f>
        <v/>
      </c>
      <c r="F2646" s="79" t="str">
        <f t="shared" si="207"/>
        <v/>
      </c>
      <c r="G2646" s="101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8"/>
      <c r="U2646" s="218" t="str">
        <f t="shared" si="211"/>
        <v/>
      </c>
      <c r="V2646" s="216" t="s">
        <v>47</v>
      </c>
      <c r="W2646" s="102" t="s">
        <v>167</v>
      </c>
      <c r="X2646" s="102" t="s">
        <v>168</v>
      </c>
      <c r="Y2646" s="103" t="s">
        <v>169</v>
      </c>
      <c r="Z2646" s="103" t="s">
        <v>170</v>
      </c>
      <c r="AA2646" s="103" t="s">
        <v>47</v>
      </c>
      <c r="AB2646" s="103" t="s">
        <v>171</v>
      </c>
      <c r="AC2646" s="104" t="s">
        <v>172</v>
      </c>
    </row>
    <row r="2647" spans="1:29" ht="25.5" customHeight="1" x14ac:dyDescent="0.35">
      <c r="A2647" s="188"/>
      <c r="B2647" s="190"/>
      <c r="C2647" s="99" t="str">
        <f>IF(B2647="","",IF(NOT(ISNUMBER(B2647)),"DATA_PC invalida",IF(AND(ISNUMBER(parametros!$C$2),ISNUMBER(parametros!$D$2),B2647&gt;=parametros!$C$2,B2647&lt;=parametros!$D$2),"C0",IF(AND(ISNUMBER(parametros!$C$3),ISNUMBER(parametros!$D$3),B2647&gt;=parametros!$C$3,B2647&lt;=parametros!$D$3),"C1",IF(AND(ISNUMBER(parametros!$C$4),ISNUMBER(parametros!$D$4),B2647&gt;=parametros!$C$4,B2647&lt;=parametros!$D$4),"C2",IF(AND(ISNUMBER(parametros!$C$5),ISNUMBER(parametros!$D$5),B2647&gt;=parametros!$C$5,B2647&lt;=parametros!$D$5),"C3",IF(AND(ISNUMBER(parametros!$C$6),ISNUMBER(parametros!$D$6),B2647&gt;=parametros!$C$6,B2647&lt;=parametros!$D$6),"C4","Fora dos ciclos")))))))</f>
        <v/>
      </c>
      <c r="D2647" s="100"/>
      <c r="E2647" s="78" t="str">
        <f>IF(C2647="","",IFERROR(VLOOKUP(C2647,parametros!$A$11:$E$15,5,0),""))</f>
        <v/>
      </c>
      <c r="F2647" s="79" t="str">
        <f t="shared" si="207"/>
        <v/>
      </c>
      <c r="G2647" s="101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8"/>
      <c r="U2647" s="218" t="str">
        <f t="shared" si="211"/>
        <v/>
      </c>
      <c r="V2647" s="216" t="s">
        <v>47</v>
      </c>
      <c r="W2647" s="102" t="s">
        <v>167</v>
      </c>
      <c r="X2647" s="102" t="s">
        <v>168</v>
      </c>
      <c r="Y2647" s="103" t="s">
        <v>169</v>
      </c>
      <c r="Z2647" s="103" t="s">
        <v>170</v>
      </c>
      <c r="AA2647" s="103" t="s">
        <v>47</v>
      </c>
      <c r="AB2647" s="103" t="s">
        <v>171</v>
      </c>
      <c r="AC2647" s="104" t="s">
        <v>172</v>
      </c>
    </row>
    <row r="2648" spans="1:29" ht="25.5" customHeight="1" x14ac:dyDescent="0.35">
      <c r="A2648" s="188"/>
      <c r="B2648" s="190"/>
      <c r="C2648" s="99" t="str">
        <f>IF(B2648="","",IF(NOT(ISNUMBER(B2648)),"DATA_PC invalida",IF(AND(ISNUMBER(parametros!$C$2),ISNUMBER(parametros!$D$2),B2648&gt;=parametros!$C$2,B2648&lt;=parametros!$D$2),"C0",IF(AND(ISNUMBER(parametros!$C$3),ISNUMBER(parametros!$D$3),B2648&gt;=parametros!$C$3,B2648&lt;=parametros!$D$3),"C1",IF(AND(ISNUMBER(parametros!$C$4),ISNUMBER(parametros!$D$4),B2648&gt;=parametros!$C$4,B2648&lt;=parametros!$D$4),"C2",IF(AND(ISNUMBER(parametros!$C$5),ISNUMBER(parametros!$D$5),B2648&gt;=parametros!$C$5,B2648&lt;=parametros!$D$5),"C3",IF(AND(ISNUMBER(parametros!$C$6),ISNUMBER(parametros!$D$6),B2648&gt;=parametros!$C$6,B2648&lt;=parametros!$D$6),"C4","Fora dos ciclos")))))))</f>
        <v/>
      </c>
      <c r="D2648" s="100"/>
      <c r="E2648" s="78" t="str">
        <f>IF(C2648="","",IFERROR(VLOOKUP(C2648,parametros!$A$11:$E$15,5,0),""))</f>
        <v/>
      </c>
      <c r="F2648" s="79" t="str">
        <f t="shared" si="207"/>
        <v/>
      </c>
      <c r="G2648" s="101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8"/>
      <c r="U2648" s="218" t="str">
        <f t="shared" si="211"/>
        <v/>
      </c>
      <c r="V2648" s="216" t="s">
        <v>47</v>
      </c>
      <c r="W2648" s="102" t="s">
        <v>167</v>
      </c>
      <c r="X2648" s="102" t="s">
        <v>168</v>
      </c>
      <c r="Y2648" s="103" t="s">
        <v>169</v>
      </c>
      <c r="Z2648" s="103" t="s">
        <v>170</v>
      </c>
      <c r="AA2648" s="103" t="s">
        <v>47</v>
      </c>
      <c r="AB2648" s="103" t="s">
        <v>171</v>
      </c>
      <c r="AC2648" s="104" t="s">
        <v>172</v>
      </c>
    </row>
    <row r="2649" spans="1:29" ht="25.5" customHeight="1" x14ac:dyDescent="0.35">
      <c r="A2649" s="188"/>
      <c r="B2649" s="190"/>
      <c r="C2649" s="99" t="str">
        <f>IF(B2649="","",IF(NOT(ISNUMBER(B2649)),"DATA_PC invalida",IF(AND(ISNUMBER(parametros!$C$2),ISNUMBER(parametros!$D$2),B2649&gt;=parametros!$C$2,B2649&lt;=parametros!$D$2),"C0",IF(AND(ISNUMBER(parametros!$C$3),ISNUMBER(parametros!$D$3),B2649&gt;=parametros!$C$3,B2649&lt;=parametros!$D$3),"C1",IF(AND(ISNUMBER(parametros!$C$4),ISNUMBER(parametros!$D$4),B2649&gt;=parametros!$C$4,B2649&lt;=parametros!$D$4),"C2",IF(AND(ISNUMBER(parametros!$C$5),ISNUMBER(parametros!$D$5),B2649&gt;=parametros!$C$5,B2649&lt;=parametros!$D$5),"C3",IF(AND(ISNUMBER(parametros!$C$6),ISNUMBER(parametros!$D$6),B2649&gt;=parametros!$C$6,B2649&lt;=parametros!$D$6),"C4","Fora dos ciclos")))))))</f>
        <v/>
      </c>
      <c r="D2649" s="100"/>
      <c r="E2649" s="78" t="str">
        <f>IF(C2649="","",IFERROR(VLOOKUP(C2649,parametros!$A$11:$E$15,5,0),""))</f>
        <v/>
      </c>
      <c r="F2649" s="79" t="str">
        <f t="shared" si="207"/>
        <v/>
      </c>
      <c r="G2649" s="101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8"/>
      <c r="U2649" s="218" t="str">
        <f t="shared" si="211"/>
        <v/>
      </c>
      <c r="V2649" s="216" t="s">
        <v>47</v>
      </c>
      <c r="W2649" s="102" t="s">
        <v>167</v>
      </c>
      <c r="X2649" s="102" t="s">
        <v>168</v>
      </c>
      <c r="Y2649" s="103" t="s">
        <v>169</v>
      </c>
      <c r="Z2649" s="103" t="s">
        <v>170</v>
      </c>
      <c r="AA2649" s="103" t="s">
        <v>47</v>
      </c>
      <c r="AB2649" s="103" t="s">
        <v>171</v>
      </c>
      <c r="AC2649" s="104" t="s">
        <v>172</v>
      </c>
    </row>
    <row r="2650" spans="1:29" ht="25.5" customHeight="1" x14ac:dyDescent="0.35">
      <c r="A2650" s="188"/>
      <c r="B2650" s="190"/>
      <c r="C2650" s="99" t="str">
        <f>IF(B2650="","",IF(NOT(ISNUMBER(B2650)),"DATA_PC invalida",IF(AND(ISNUMBER(parametros!$C$2),ISNUMBER(parametros!$D$2),B2650&gt;=parametros!$C$2,B2650&lt;=parametros!$D$2),"C0",IF(AND(ISNUMBER(parametros!$C$3),ISNUMBER(parametros!$D$3),B2650&gt;=parametros!$C$3,B2650&lt;=parametros!$D$3),"C1",IF(AND(ISNUMBER(parametros!$C$4),ISNUMBER(parametros!$D$4),B2650&gt;=parametros!$C$4,B2650&lt;=parametros!$D$4),"C2",IF(AND(ISNUMBER(parametros!$C$5),ISNUMBER(parametros!$D$5),B2650&gt;=parametros!$C$5,B2650&lt;=parametros!$D$5),"C3",IF(AND(ISNUMBER(parametros!$C$6),ISNUMBER(parametros!$D$6),B2650&gt;=parametros!$C$6,B2650&lt;=parametros!$D$6),"C4","Fora dos ciclos")))))))</f>
        <v/>
      </c>
      <c r="D2650" s="100"/>
      <c r="E2650" s="78" t="str">
        <f>IF(C2650="","",IFERROR(VLOOKUP(C2650,parametros!$A$11:$E$15,5,0),""))</f>
        <v/>
      </c>
      <c r="F2650" s="79" t="str">
        <f t="shared" si="207"/>
        <v/>
      </c>
      <c r="G2650" s="101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8"/>
      <c r="U2650" s="218" t="str">
        <f t="shared" si="211"/>
        <v/>
      </c>
      <c r="V2650" s="216" t="s">
        <v>47</v>
      </c>
      <c r="W2650" s="102" t="s">
        <v>167</v>
      </c>
      <c r="X2650" s="102" t="s">
        <v>168</v>
      </c>
      <c r="Y2650" s="103" t="s">
        <v>169</v>
      </c>
      <c r="Z2650" s="103" t="s">
        <v>170</v>
      </c>
      <c r="AA2650" s="103" t="s">
        <v>47</v>
      </c>
      <c r="AB2650" s="103" t="s">
        <v>171</v>
      </c>
      <c r="AC2650" s="104" t="s">
        <v>172</v>
      </c>
    </row>
    <row r="2651" spans="1:29" ht="25.5" customHeight="1" x14ac:dyDescent="0.35">
      <c r="A2651" s="188"/>
      <c r="B2651" s="190"/>
      <c r="C2651" s="99" t="str">
        <f>IF(B2651="","",IF(NOT(ISNUMBER(B2651)),"DATA_PC invalida",IF(AND(ISNUMBER(parametros!$C$2),ISNUMBER(parametros!$D$2),B2651&gt;=parametros!$C$2,B2651&lt;=parametros!$D$2),"C0",IF(AND(ISNUMBER(parametros!$C$3),ISNUMBER(parametros!$D$3),B2651&gt;=parametros!$C$3,B2651&lt;=parametros!$D$3),"C1",IF(AND(ISNUMBER(parametros!$C$4),ISNUMBER(parametros!$D$4),B2651&gt;=parametros!$C$4,B2651&lt;=parametros!$D$4),"C2",IF(AND(ISNUMBER(parametros!$C$5),ISNUMBER(parametros!$D$5),B2651&gt;=parametros!$C$5,B2651&lt;=parametros!$D$5),"C3",IF(AND(ISNUMBER(parametros!$C$6),ISNUMBER(parametros!$D$6),B2651&gt;=parametros!$C$6,B2651&lt;=parametros!$D$6),"C4","Fora dos ciclos")))))))</f>
        <v/>
      </c>
      <c r="D2651" s="100"/>
      <c r="E2651" s="78" t="str">
        <f>IF(C2651="","",IFERROR(VLOOKUP(C2651,parametros!$A$11:$E$15,5,0),""))</f>
        <v/>
      </c>
      <c r="F2651" s="79" t="str">
        <f t="shared" si="207"/>
        <v/>
      </c>
      <c r="G2651" s="101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8"/>
      <c r="U2651" s="218" t="str">
        <f t="shared" si="211"/>
        <v/>
      </c>
      <c r="V2651" s="216" t="s">
        <v>47</v>
      </c>
      <c r="W2651" s="102" t="s">
        <v>167</v>
      </c>
      <c r="X2651" s="102" t="s">
        <v>168</v>
      </c>
      <c r="Y2651" s="103" t="s">
        <v>169</v>
      </c>
      <c r="Z2651" s="103" t="s">
        <v>170</v>
      </c>
      <c r="AA2651" s="103" t="s">
        <v>47</v>
      </c>
      <c r="AB2651" s="103" t="s">
        <v>171</v>
      </c>
      <c r="AC2651" s="104" t="s">
        <v>172</v>
      </c>
    </row>
    <row r="2652" spans="1:29" ht="25.5" customHeight="1" x14ac:dyDescent="0.35">
      <c r="A2652" s="188"/>
      <c r="B2652" s="190"/>
      <c r="C2652" s="99" t="str">
        <f>IF(B2652="","",IF(NOT(ISNUMBER(B2652)),"DATA_PC invalida",IF(AND(ISNUMBER(parametros!$C$2),ISNUMBER(parametros!$D$2),B2652&gt;=parametros!$C$2,B2652&lt;=parametros!$D$2),"C0",IF(AND(ISNUMBER(parametros!$C$3),ISNUMBER(parametros!$D$3),B2652&gt;=parametros!$C$3,B2652&lt;=parametros!$D$3),"C1",IF(AND(ISNUMBER(parametros!$C$4),ISNUMBER(parametros!$D$4),B2652&gt;=parametros!$C$4,B2652&lt;=parametros!$D$4),"C2",IF(AND(ISNUMBER(parametros!$C$5),ISNUMBER(parametros!$D$5),B2652&gt;=parametros!$C$5,B2652&lt;=parametros!$D$5),"C3",IF(AND(ISNUMBER(parametros!$C$6),ISNUMBER(parametros!$D$6),B2652&gt;=parametros!$C$6,B2652&lt;=parametros!$D$6),"C4","Fora dos ciclos")))))))</f>
        <v/>
      </c>
      <c r="D2652" s="100"/>
      <c r="E2652" s="78" t="str">
        <f>IF(C2652="","",IFERROR(VLOOKUP(C2652,parametros!$A$11:$E$15,5,0),""))</f>
        <v/>
      </c>
      <c r="F2652" s="79" t="str">
        <f t="shared" si="207"/>
        <v/>
      </c>
      <c r="G2652" s="101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8"/>
      <c r="U2652" s="218" t="str">
        <f t="shared" si="211"/>
        <v/>
      </c>
      <c r="V2652" s="216" t="s">
        <v>47</v>
      </c>
      <c r="W2652" s="102" t="s">
        <v>167</v>
      </c>
      <c r="X2652" s="102" t="s">
        <v>168</v>
      </c>
      <c r="Y2652" s="103" t="s">
        <v>169</v>
      </c>
      <c r="Z2652" s="103" t="s">
        <v>170</v>
      </c>
      <c r="AA2652" s="103" t="s">
        <v>47</v>
      </c>
      <c r="AB2652" s="103" t="s">
        <v>171</v>
      </c>
      <c r="AC2652" s="104" t="s">
        <v>172</v>
      </c>
    </row>
    <row r="2653" spans="1:29" ht="25.5" customHeight="1" x14ac:dyDescent="0.35">
      <c r="A2653" s="188"/>
      <c r="B2653" s="190"/>
      <c r="C2653" s="99" t="str">
        <f>IF(B2653="","",IF(NOT(ISNUMBER(B2653)),"DATA_PC invalida",IF(AND(ISNUMBER(parametros!$C$2),ISNUMBER(parametros!$D$2),B2653&gt;=parametros!$C$2,B2653&lt;=parametros!$D$2),"C0",IF(AND(ISNUMBER(parametros!$C$3),ISNUMBER(parametros!$D$3),B2653&gt;=parametros!$C$3,B2653&lt;=parametros!$D$3),"C1",IF(AND(ISNUMBER(parametros!$C$4),ISNUMBER(parametros!$D$4),B2653&gt;=parametros!$C$4,B2653&lt;=parametros!$D$4),"C2",IF(AND(ISNUMBER(parametros!$C$5),ISNUMBER(parametros!$D$5),B2653&gt;=parametros!$C$5,B2653&lt;=parametros!$D$5),"C3",IF(AND(ISNUMBER(parametros!$C$6),ISNUMBER(parametros!$D$6),B2653&gt;=parametros!$C$6,B2653&lt;=parametros!$D$6),"C4","Fora dos ciclos")))))))</f>
        <v/>
      </c>
      <c r="D2653" s="100"/>
      <c r="E2653" s="78" t="str">
        <f>IF(C2653="","",IFERROR(VLOOKUP(C2653,parametros!$A$11:$E$15,5,0),""))</f>
        <v/>
      </c>
      <c r="F2653" s="79" t="str">
        <f t="shared" si="207"/>
        <v/>
      </c>
      <c r="G2653" s="101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8"/>
      <c r="U2653" s="218" t="str">
        <f t="shared" si="211"/>
        <v/>
      </c>
      <c r="V2653" s="216" t="s">
        <v>47</v>
      </c>
      <c r="W2653" s="102" t="s">
        <v>167</v>
      </c>
      <c r="X2653" s="102" t="s">
        <v>168</v>
      </c>
      <c r="Y2653" s="103" t="s">
        <v>169</v>
      </c>
      <c r="Z2653" s="103" t="s">
        <v>170</v>
      </c>
      <c r="AA2653" s="103" t="s">
        <v>47</v>
      </c>
      <c r="AB2653" s="103" t="s">
        <v>171</v>
      </c>
      <c r="AC2653" s="104" t="s">
        <v>172</v>
      </c>
    </row>
    <row r="2654" spans="1:29" ht="25.5" customHeight="1" x14ac:dyDescent="0.35">
      <c r="A2654" s="188"/>
      <c r="B2654" s="190"/>
      <c r="C2654" s="99" t="str">
        <f>IF(B2654="","",IF(NOT(ISNUMBER(B2654)),"DATA_PC invalida",IF(AND(ISNUMBER(parametros!$C$2),ISNUMBER(parametros!$D$2),B2654&gt;=parametros!$C$2,B2654&lt;=parametros!$D$2),"C0",IF(AND(ISNUMBER(parametros!$C$3),ISNUMBER(parametros!$D$3),B2654&gt;=parametros!$C$3,B2654&lt;=parametros!$D$3),"C1",IF(AND(ISNUMBER(parametros!$C$4),ISNUMBER(parametros!$D$4),B2654&gt;=parametros!$C$4,B2654&lt;=parametros!$D$4),"C2",IF(AND(ISNUMBER(parametros!$C$5),ISNUMBER(parametros!$D$5),B2654&gt;=parametros!$C$5,B2654&lt;=parametros!$D$5),"C3",IF(AND(ISNUMBER(parametros!$C$6),ISNUMBER(parametros!$D$6),B2654&gt;=parametros!$C$6,B2654&lt;=parametros!$D$6),"C4","Fora dos ciclos")))))))</f>
        <v/>
      </c>
      <c r="D2654" s="100"/>
      <c r="E2654" s="78" t="str">
        <f>IF(C2654="","",IFERROR(VLOOKUP(C2654,parametros!$A$11:$E$15,5,0),""))</f>
        <v/>
      </c>
      <c r="F2654" s="79" t="str">
        <f t="shared" si="207"/>
        <v/>
      </c>
      <c r="G2654" s="101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8"/>
      <c r="U2654" s="218" t="str">
        <f t="shared" si="211"/>
        <v/>
      </c>
      <c r="V2654" s="216" t="s">
        <v>47</v>
      </c>
      <c r="W2654" s="102" t="s">
        <v>167</v>
      </c>
      <c r="X2654" s="102" t="s">
        <v>168</v>
      </c>
      <c r="Y2654" s="103" t="s">
        <v>169</v>
      </c>
      <c r="Z2654" s="103" t="s">
        <v>170</v>
      </c>
      <c r="AA2654" s="103" t="s">
        <v>47</v>
      </c>
      <c r="AB2654" s="103" t="s">
        <v>171</v>
      </c>
      <c r="AC2654" s="104" t="s">
        <v>172</v>
      </c>
    </row>
    <row r="2655" spans="1:29" ht="25.5" customHeight="1" x14ac:dyDescent="0.35">
      <c r="A2655" s="188"/>
      <c r="B2655" s="190"/>
      <c r="C2655" s="99" t="str">
        <f>IF(B2655="","",IF(NOT(ISNUMBER(B2655)),"DATA_PC invalida",IF(AND(ISNUMBER(parametros!$C$2),ISNUMBER(parametros!$D$2),B2655&gt;=parametros!$C$2,B2655&lt;=parametros!$D$2),"C0",IF(AND(ISNUMBER(parametros!$C$3),ISNUMBER(parametros!$D$3),B2655&gt;=parametros!$C$3,B2655&lt;=parametros!$D$3),"C1",IF(AND(ISNUMBER(parametros!$C$4),ISNUMBER(parametros!$D$4),B2655&gt;=parametros!$C$4,B2655&lt;=parametros!$D$4),"C2",IF(AND(ISNUMBER(parametros!$C$5),ISNUMBER(parametros!$D$5),B2655&gt;=parametros!$C$5,B2655&lt;=parametros!$D$5),"C3",IF(AND(ISNUMBER(parametros!$C$6),ISNUMBER(parametros!$D$6),B2655&gt;=parametros!$C$6,B2655&lt;=parametros!$D$6),"C4","Fora dos ciclos")))))))</f>
        <v/>
      </c>
      <c r="D2655" s="100"/>
      <c r="E2655" s="78" t="str">
        <f>IF(C2655="","",IFERROR(VLOOKUP(C2655,parametros!$A$11:$E$15,5,0),""))</f>
        <v/>
      </c>
      <c r="F2655" s="79" t="str">
        <f t="shared" si="207"/>
        <v/>
      </c>
      <c r="G2655" s="101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8"/>
      <c r="U2655" s="218" t="str">
        <f t="shared" si="211"/>
        <v/>
      </c>
      <c r="V2655" s="216" t="s">
        <v>47</v>
      </c>
      <c r="W2655" s="102" t="s">
        <v>167</v>
      </c>
      <c r="X2655" s="102" t="s">
        <v>168</v>
      </c>
      <c r="Y2655" s="103" t="s">
        <v>169</v>
      </c>
      <c r="Z2655" s="103" t="s">
        <v>170</v>
      </c>
      <c r="AA2655" s="103" t="s">
        <v>47</v>
      </c>
      <c r="AB2655" s="103" t="s">
        <v>171</v>
      </c>
      <c r="AC2655" s="104" t="s">
        <v>172</v>
      </c>
    </row>
    <row r="2656" spans="1:29" ht="25.5" customHeight="1" x14ac:dyDescent="0.35">
      <c r="A2656" s="188"/>
      <c r="B2656" s="190"/>
      <c r="C2656" s="99" t="str">
        <f>IF(B2656="","",IF(NOT(ISNUMBER(B2656)),"DATA_PC invalida",IF(AND(ISNUMBER(parametros!$C$2),ISNUMBER(parametros!$D$2),B2656&gt;=parametros!$C$2,B2656&lt;=parametros!$D$2),"C0",IF(AND(ISNUMBER(parametros!$C$3),ISNUMBER(parametros!$D$3),B2656&gt;=parametros!$C$3,B2656&lt;=parametros!$D$3),"C1",IF(AND(ISNUMBER(parametros!$C$4),ISNUMBER(parametros!$D$4),B2656&gt;=parametros!$C$4,B2656&lt;=parametros!$D$4),"C2",IF(AND(ISNUMBER(parametros!$C$5),ISNUMBER(parametros!$D$5),B2656&gt;=parametros!$C$5,B2656&lt;=parametros!$D$5),"C3",IF(AND(ISNUMBER(parametros!$C$6),ISNUMBER(parametros!$D$6),B2656&gt;=parametros!$C$6,B2656&lt;=parametros!$D$6),"C4","Fora dos ciclos")))))))</f>
        <v/>
      </c>
      <c r="D2656" s="100"/>
      <c r="E2656" s="78" t="str">
        <f>IF(C2656="","",IFERROR(VLOOKUP(C2656,parametros!$A$11:$E$15,5,0),""))</f>
        <v/>
      </c>
      <c r="F2656" s="79" t="str">
        <f t="shared" si="207"/>
        <v/>
      </c>
      <c r="G2656" s="101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8"/>
      <c r="U2656" s="218" t="str">
        <f t="shared" si="211"/>
        <v/>
      </c>
      <c r="V2656" s="216" t="s">
        <v>47</v>
      </c>
      <c r="W2656" s="102" t="s">
        <v>167</v>
      </c>
      <c r="X2656" s="102" t="s">
        <v>168</v>
      </c>
      <c r="Y2656" s="103" t="s">
        <v>169</v>
      </c>
      <c r="Z2656" s="103" t="s">
        <v>170</v>
      </c>
      <c r="AA2656" s="103" t="s">
        <v>47</v>
      </c>
      <c r="AB2656" s="103" t="s">
        <v>171</v>
      </c>
      <c r="AC2656" s="104" t="s">
        <v>172</v>
      </c>
    </row>
    <row r="2657" spans="1:29" ht="25.5" customHeight="1" x14ac:dyDescent="0.35">
      <c r="A2657" s="188"/>
      <c r="B2657" s="190"/>
      <c r="C2657" s="99" t="str">
        <f>IF(B2657="","",IF(NOT(ISNUMBER(B2657)),"DATA_PC invalida",IF(AND(ISNUMBER(parametros!$C$2),ISNUMBER(parametros!$D$2),B2657&gt;=parametros!$C$2,B2657&lt;=parametros!$D$2),"C0",IF(AND(ISNUMBER(parametros!$C$3),ISNUMBER(parametros!$D$3),B2657&gt;=parametros!$C$3,B2657&lt;=parametros!$D$3),"C1",IF(AND(ISNUMBER(parametros!$C$4),ISNUMBER(parametros!$D$4),B2657&gt;=parametros!$C$4,B2657&lt;=parametros!$D$4),"C2",IF(AND(ISNUMBER(parametros!$C$5),ISNUMBER(parametros!$D$5),B2657&gt;=parametros!$C$5,B2657&lt;=parametros!$D$5),"C3",IF(AND(ISNUMBER(parametros!$C$6),ISNUMBER(parametros!$D$6),B2657&gt;=parametros!$C$6,B2657&lt;=parametros!$D$6),"C4","Fora dos ciclos")))))))</f>
        <v/>
      </c>
      <c r="D2657" s="100"/>
      <c r="E2657" s="78" t="str">
        <f>IF(C2657="","",IFERROR(VLOOKUP(C2657,parametros!$A$11:$E$15,5,0),""))</f>
        <v/>
      </c>
      <c r="F2657" s="79" t="str">
        <f t="shared" si="207"/>
        <v/>
      </c>
      <c r="G2657" s="101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8"/>
      <c r="U2657" s="218" t="str">
        <f t="shared" si="211"/>
        <v/>
      </c>
      <c r="V2657" s="216" t="s">
        <v>47</v>
      </c>
      <c r="W2657" s="102" t="s">
        <v>167</v>
      </c>
      <c r="X2657" s="102" t="s">
        <v>168</v>
      </c>
      <c r="Y2657" s="103" t="s">
        <v>169</v>
      </c>
      <c r="Z2657" s="103" t="s">
        <v>170</v>
      </c>
      <c r="AA2657" s="103" t="s">
        <v>47</v>
      </c>
      <c r="AB2657" s="103" t="s">
        <v>171</v>
      </c>
      <c r="AC2657" s="104" t="s">
        <v>172</v>
      </c>
    </row>
    <row r="2658" spans="1:29" ht="25.5" customHeight="1" x14ac:dyDescent="0.35">
      <c r="A2658" s="188"/>
      <c r="B2658" s="190"/>
      <c r="C2658" s="99" t="str">
        <f>IF(B2658="","",IF(NOT(ISNUMBER(B2658)),"DATA_PC invalida",IF(AND(ISNUMBER(parametros!$C$2),ISNUMBER(parametros!$D$2),B2658&gt;=parametros!$C$2,B2658&lt;=parametros!$D$2),"C0",IF(AND(ISNUMBER(parametros!$C$3),ISNUMBER(parametros!$D$3),B2658&gt;=parametros!$C$3,B2658&lt;=parametros!$D$3),"C1",IF(AND(ISNUMBER(parametros!$C$4),ISNUMBER(parametros!$D$4),B2658&gt;=parametros!$C$4,B2658&lt;=parametros!$D$4),"C2",IF(AND(ISNUMBER(parametros!$C$5),ISNUMBER(parametros!$D$5),B2658&gt;=parametros!$C$5,B2658&lt;=parametros!$D$5),"C3",IF(AND(ISNUMBER(parametros!$C$6),ISNUMBER(parametros!$D$6),B2658&gt;=parametros!$C$6,B2658&lt;=parametros!$D$6),"C4","Fora dos ciclos")))))))</f>
        <v/>
      </c>
      <c r="D2658" s="100"/>
      <c r="E2658" s="78" t="str">
        <f>IF(C2658="","",IFERROR(VLOOKUP(C2658,parametros!$A$11:$E$15,5,0),""))</f>
        <v/>
      </c>
      <c r="F2658" s="79" t="str">
        <f t="shared" si="207"/>
        <v/>
      </c>
      <c r="G2658" s="101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8"/>
      <c r="U2658" s="218" t="str">
        <f t="shared" si="211"/>
        <v/>
      </c>
      <c r="V2658" s="216" t="s">
        <v>47</v>
      </c>
      <c r="W2658" s="102" t="s">
        <v>167</v>
      </c>
      <c r="X2658" s="102" t="s">
        <v>168</v>
      </c>
      <c r="Y2658" s="103" t="s">
        <v>169</v>
      </c>
      <c r="Z2658" s="103" t="s">
        <v>170</v>
      </c>
      <c r="AA2658" s="103" t="s">
        <v>47</v>
      </c>
      <c r="AB2658" s="103" t="s">
        <v>171</v>
      </c>
      <c r="AC2658" s="104" t="s">
        <v>172</v>
      </c>
    </row>
    <row r="2659" spans="1:29" ht="25.5" customHeight="1" x14ac:dyDescent="0.35">
      <c r="A2659" s="188"/>
      <c r="B2659" s="190"/>
      <c r="C2659" s="99" t="str">
        <f>IF(B2659="","",IF(NOT(ISNUMBER(B2659)),"DATA_PC invalida",IF(AND(ISNUMBER(parametros!$C$2),ISNUMBER(parametros!$D$2),B2659&gt;=parametros!$C$2,B2659&lt;=parametros!$D$2),"C0",IF(AND(ISNUMBER(parametros!$C$3),ISNUMBER(parametros!$D$3),B2659&gt;=parametros!$C$3,B2659&lt;=parametros!$D$3),"C1",IF(AND(ISNUMBER(parametros!$C$4),ISNUMBER(parametros!$D$4),B2659&gt;=parametros!$C$4,B2659&lt;=parametros!$D$4),"C2",IF(AND(ISNUMBER(parametros!$C$5),ISNUMBER(parametros!$D$5),B2659&gt;=parametros!$C$5,B2659&lt;=parametros!$D$5),"C3",IF(AND(ISNUMBER(parametros!$C$6),ISNUMBER(parametros!$D$6),B2659&gt;=parametros!$C$6,B2659&lt;=parametros!$D$6),"C4","Fora dos ciclos")))))))</f>
        <v/>
      </c>
      <c r="D2659" s="100"/>
      <c r="E2659" s="78" t="str">
        <f>IF(C2659="","",IFERROR(VLOOKUP(C2659,parametros!$A$11:$E$15,5,0),""))</f>
        <v/>
      </c>
      <c r="F2659" s="79" t="str">
        <f t="shared" si="207"/>
        <v/>
      </c>
      <c r="G2659" s="101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8"/>
      <c r="U2659" s="218" t="str">
        <f t="shared" si="211"/>
        <v/>
      </c>
      <c r="V2659" s="216" t="s">
        <v>47</v>
      </c>
      <c r="W2659" s="102" t="s">
        <v>167</v>
      </c>
      <c r="X2659" s="102" t="s">
        <v>168</v>
      </c>
      <c r="Y2659" s="103" t="s">
        <v>169</v>
      </c>
      <c r="Z2659" s="103" t="s">
        <v>170</v>
      </c>
      <c r="AA2659" s="103" t="s">
        <v>47</v>
      </c>
      <c r="AB2659" s="103" t="s">
        <v>171</v>
      </c>
      <c r="AC2659" s="104" t="s">
        <v>172</v>
      </c>
    </row>
    <row r="2660" spans="1:29" ht="25.5" customHeight="1" x14ac:dyDescent="0.35">
      <c r="A2660" s="188"/>
      <c r="B2660" s="190"/>
      <c r="C2660" s="99" t="str">
        <f>IF(B2660="","",IF(NOT(ISNUMBER(B2660)),"DATA_PC invalida",IF(AND(ISNUMBER(parametros!$C$2),ISNUMBER(parametros!$D$2),B2660&gt;=parametros!$C$2,B2660&lt;=parametros!$D$2),"C0",IF(AND(ISNUMBER(parametros!$C$3),ISNUMBER(parametros!$D$3),B2660&gt;=parametros!$C$3,B2660&lt;=parametros!$D$3),"C1",IF(AND(ISNUMBER(parametros!$C$4),ISNUMBER(parametros!$D$4),B2660&gt;=parametros!$C$4,B2660&lt;=parametros!$D$4),"C2",IF(AND(ISNUMBER(parametros!$C$5),ISNUMBER(parametros!$D$5),B2660&gt;=parametros!$C$5,B2660&lt;=parametros!$D$5),"C3",IF(AND(ISNUMBER(parametros!$C$6),ISNUMBER(parametros!$D$6),B2660&gt;=parametros!$C$6,B2660&lt;=parametros!$D$6),"C4","Fora dos ciclos")))))))</f>
        <v/>
      </c>
      <c r="D2660" s="100"/>
      <c r="E2660" s="78" t="str">
        <f>IF(C2660="","",IFERROR(VLOOKUP(C2660,parametros!$A$11:$E$15,5,0),""))</f>
        <v/>
      </c>
      <c r="F2660" s="79" t="str">
        <f t="shared" si="207"/>
        <v/>
      </c>
      <c r="G2660" s="101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8"/>
      <c r="U2660" s="218" t="str">
        <f t="shared" si="211"/>
        <v/>
      </c>
      <c r="V2660" s="216" t="s">
        <v>47</v>
      </c>
      <c r="W2660" s="102" t="s">
        <v>167</v>
      </c>
      <c r="X2660" s="102" t="s">
        <v>168</v>
      </c>
      <c r="Y2660" s="103" t="s">
        <v>169</v>
      </c>
      <c r="Z2660" s="103" t="s">
        <v>170</v>
      </c>
      <c r="AA2660" s="103" t="s">
        <v>47</v>
      </c>
      <c r="AB2660" s="103" t="s">
        <v>171</v>
      </c>
      <c r="AC2660" s="104" t="s">
        <v>172</v>
      </c>
    </row>
    <row r="2661" spans="1:29" ht="25.5" customHeight="1" x14ac:dyDescent="0.35">
      <c r="A2661" s="188"/>
      <c r="B2661" s="190"/>
      <c r="C2661" s="99" t="str">
        <f>IF(B2661="","",IF(NOT(ISNUMBER(B2661)),"DATA_PC invalida",IF(AND(ISNUMBER(parametros!$C$2),ISNUMBER(parametros!$D$2),B2661&gt;=parametros!$C$2,B2661&lt;=parametros!$D$2),"C0",IF(AND(ISNUMBER(parametros!$C$3),ISNUMBER(parametros!$D$3),B2661&gt;=parametros!$C$3,B2661&lt;=parametros!$D$3),"C1",IF(AND(ISNUMBER(parametros!$C$4),ISNUMBER(parametros!$D$4),B2661&gt;=parametros!$C$4,B2661&lt;=parametros!$D$4),"C2",IF(AND(ISNUMBER(parametros!$C$5),ISNUMBER(parametros!$D$5),B2661&gt;=parametros!$C$5,B2661&lt;=parametros!$D$5),"C3",IF(AND(ISNUMBER(parametros!$C$6),ISNUMBER(parametros!$D$6),B2661&gt;=parametros!$C$6,B2661&lt;=parametros!$D$6),"C4","Fora dos ciclos")))))))</f>
        <v/>
      </c>
      <c r="D2661" s="100"/>
      <c r="E2661" s="78" t="str">
        <f>IF(C2661="","",IFERROR(VLOOKUP(C2661,parametros!$A$11:$E$15,5,0),""))</f>
        <v/>
      </c>
      <c r="F2661" s="79" t="str">
        <f t="shared" si="207"/>
        <v/>
      </c>
      <c r="G2661" s="101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8"/>
      <c r="U2661" s="218" t="str">
        <f t="shared" si="211"/>
        <v/>
      </c>
      <c r="V2661" s="216" t="s">
        <v>47</v>
      </c>
      <c r="W2661" s="102" t="s">
        <v>167</v>
      </c>
      <c r="X2661" s="102" t="s">
        <v>168</v>
      </c>
      <c r="Y2661" s="103" t="s">
        <v>169</v>
      </c>
      <c r="Z2661" s="103" t="s">
        <v>170</v>
      </c>
      <c r="AA2661" s="103" t="s">
        <v>47</v>
      </c>
      <c r="AB2661" s="103" t="s">
        <v>171</v>
      </c>
      <c r="AC2661" s="104" t="s">
        <v>172</v>
      </c>
    </row>
    <row r="2662" spans="1:29" ht="25.5" customHeight="1" x14ac:dyDescent="0.35">
      <c r="A2662" s="188"/>
      <c r="B2662" s="190"/>
      <c r="C2662" s="99" t="str">
        <f>IF(B2662="","",IF(NOT(ISNUMBER(B2662)),"DATA_PC invalida",IF(AND(ISNUMBER(parametros!$C$2),ISNUMBER(parametros!$D$2),B2662&gt;=parametros!$C$2,B2662&lt;=parametros!$D$2),"C0",IF(AND(ISNUMBER(parametros!$C$3),ISNUMBER(parametros!$D$3),B2662&gt;=parametros!$C$3,B2662&lt;=parametros!$D$3),"C1",IF(AND(ISNUMBER(parametros!$C$4),ISNUMBER(parametros!$D$4),B2662&gt;=parametros!$C$4,B2662&lt;=parametros!$D$4),"C2",IF(AND(ISNUMBER(parametros!$C$5),ISNUMBER(parametros!$D$5),B2662&gt;=parametros!$C$5,B2662&lt;=parametros!$D$5),"C3",IF(AND(ISNUMBER(parametros!$C$6),ISNUMBER(parametros!$D$6),B2662&gt;=parametros!$C$6,B2662&lt;=parametros!$D$6),"C4","Fora dos ciclos")))))))</f>
        <v/>
      </c>
      <c r="D2662" s="100"/>
      <c r="E2662" s="78" t="str">
        <f>IF(C2662="","",IFERROR(VLOOKUP(C2662,parametros!$A$11:$E$15,5,0),""))</f>
        <v/>
      </c>
      <c r="F2662" s="79" t="str">
        <f t="shared" si="207"/>
        <v/>
      </c>
      <c r="G2662" s="101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8"/>
      <c r="U2662" s="218" t="str">
        <f t="shared" si="211"/>
        <v/>
      </c>
      <c r="V2662" s="216" t="s">
        <v>47</v>
      </c>
      <c r="W2662" s="102" t="s">
        <v>167</v>
      </c>
      <c r="X2662" s="102" t="s">
        <v>168</v>
      </c>
      <c r="Y2662" s="103" t="s">
        <v>169</v>
      </c>
      <c r="Z2662" s="103" t="s">
        <v>170</v>
      </c>
      <c r="AA2662" s="103" t="s">
        <v>47</v>
      </c>
      <c r="AB2662" s="103" t="s">
        <v>171</v>
      </c>
      <c r="AC2662" s="104" t="s">
        <v>172</v>
      </c>
    </row>
    <row r="2663" spans="1:29" ht="25.5" customHeight="1" x14ac:dyDescent="0.35">
      <c r="A2663" s="188"/>
      <c r="B2663" s="190"/>
      <c r="C2663" s="99" t="str">
        <f>IF(B2663="","",IF(NOT(ISNUMBER(B2663)),"DATA_PC invalida",IF(AND(ISNUMBER(parametros!$C$2),ISNUMBER(parametros!$D$2),B2663&gt;=parametros!$C$2,B2663&lt;=parametros!$D$2),"C0",IF(AND(ISNUMBER(parametros!$C$3),ISNUMBER(parametros!$D$3),B2663&gt;=parametros!$C$3,B2663&lt;=parametros!$D$3),"C1",IF(AND(ISNUMBER(parametros!$C$4),ISNUMBER(parametros!$D$4),B2663&gt;=parametros!$C$4,B2663&lt;=parametros!$D$4),"C2",IF(AND(ISNUMBER(parametros!$C$5),ISNUMBER(parametros!$D$5),B2663&gt;=parametros!$C$5,B2663&lt;=parametros!$D$5),"C3",IF(AND(ISNUMBER(parametros!$C$6),ISNUMBER(parametros!$D$6),B2663&gt;=parametros!$C$6,B2663&lt;=parametros!$D$6),"C4","Fora dos ciclos")))))))</f>
        <v/>
      </c>
      <c r="D2663" s="100"/>
      <c r="E2663" s="78" t="str">
        <f>IF(C2663="","",IFERROR(VLOOKUP(C2663,parametros!$A$11:$E$15,5,0),""))</f>
        <v/>
      </c>
      <c r="F2663" s="79" t="str">
        <f t="shared" si="207"/>
        <v/>
      </c>
      <c r="G2663" s="101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8"/>
      <c r="U2663" s="218" t="str">
        <f t="shared" si="211"/>
        <v/>
      </c>
      <c r="V2663" s="216" t="s">
        <v>47</v>
      </c>
      <c r="W2663" s="102" t="s">
        <v>167</v>
      </c>
      <c r="X2663" s="102" t="s">
        <v>168</v>
      </c>
      <c r="Y2663" s="103" t="s">
        <v>169</v>
      </c>
      <c r="Z2663" s="103" t="s">
        <v>170</v>
      </c>
      <c r="AA2663" s="103" t="s">
        <v>47</v>
      </c>
      <c r="AB2663" s="103" t="s">
        <v>171</v>
      </c>
      <c r="AC2663" s="104" t="s">
        <v>172</v>
      </c>
    </row>
    <row r="2664" spans="1:29" ht="25.5" customHeight="1" x14ac:dyDescent="0.35">
      <c r="A2664" s="188"/>
      <c r="B2664" s="190"/>
      <c r="C2664" s="99" t="str">
        <f>IF(B2664="","",IF(NOT(ISNUMBER(B2664)),"DATA_PC invalida",IF(AND(ISNUMBER(parametros!$C$2),ISNUMBER(parametros!$D$2),B2664&gt;=parametros!$C$2,B2664&lt;=parametros!$D$2),"C0",IF(AND(ISNUMBER(parametros!$C$3),ISNUMBER(parametros!$D$3),B2664&gt;=parametros!$C$3,B2664&lt;=parametros!$D$3),"C1",IF(AND(ISNUMBER(parametros!$C$4),ISNUMBER(parametros!$D$4),B2664&gt;=parametros!$C$4,B2664&lt;=parametros!$D$4),"C2",IF(AND(ISNUMBER(parametros!$C$5),ISNUMBER(parametros!$D$5),B2664&gt;=parametros!$C$5,B2664&lt;=parametros!$D$5),"C3",IF(AND(ISNUMBER(parametros!$C$6),ISNUMBER(parametros!$D$6),B2664&gt;=parametros!$C$6,B2664&lt;=parametros!$D$6),"C4","Fora dos ciclos")))))))</f>
        <v/>
      </c>
      <c r="D2664" s="100"/>
      <c r="E2664" s="78" t="str">
        <f>IF(C2664="","",IFERROR(VLOOKUP(C2664,parametros!$A$11:$E$15,5,0),""))</f>
        <v/>
      </c>
      <c r="F2664" s="79" t="str">
        <f t="shared" si="207"/>
        <v/>
      </c>
      <c r="G2664" s="101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8"/>
      <c r="U2664" s="218" t="str">
        <f t="shared" si="211"/>
        <v/>
      </c>
      <c r="V2664" s="216" t="s">
        <v>47</v>
      </c>
      <c r="W2664" s="102" t="s">
        <v>167</v>
      </c>
      <c r="X2664" s="102" t="s">
        <v>168</v>
      </c>
      <c r="Y2664" s="103" t="s">
        <v>169</v>
      </c>
      <c r="Z2664" s="103" t="s">
        <v>170</v>
      </c>
      <c r="AA2664" s="103" t="s">
        <v>47</v>
      </c>
      <c r="AB2664" s="103" t="s">
        <v>171</v>
      </c>
      <c r="AC2664" s="104" t="s">
        <v>172</v>
      </c>
    </row>
    <row r="2665" spans="1:29" ht="25.5" customHeight="1" x14ac:dyDescent="0.35">
      <c r="A2665" s="188"/>
      <c r="B2665" s="190"/>
      <c r="C2665" s="99" t="str">
        <f>IF(B2665="","",IF(NOT(ISNUMBER(B2665)),"DATA_PC invalida",IF(AND(ISNUMBER(parametros!$C$2),ISNUMBER(parametros!$D$2),B2665&gt;=parametros!$C$2,B2665&lt;=parametros!$D$2),"C0",IF(AND(ISNUMBER(parametros!$C$3),ISNUMBER(parametros!$D$3),B2665&gt;=parametros!$C$3,B2665&lt;=parametros!$D$3),"C1",IF(AND(ISNUMBER(parametros!$C$4),ISNUMBER(parametros!$D$4),B2665&gt;=parametros!$C$4,B2665&lt;=parametros!$D$4),"C2",IF(AND(ISNUMBER(parametros!$C$5),ISNUMBER(parametros!$D$5),B2665&gt;=parametros!$C$5,B2665&lt;=parametros!$D$5),"C3",IF(AND(ISNUMBER(parametros!$C$6),ISNUMBER(parametros!$D$6),B2665&gt;=parametros!$C$6,B2665&lt;=parametros!$D$6),"C4","Fora dos ciclos")))))))</f>
        <v/>
      </c>
      <c r="D2665" s="100"/>
      <c r="E2665" s="78" t="str">
        <f>IF(C2665="","",IFERROR(VLOOKUP(C2665,parametros!$A$11:$E$15,5,0),""))</f>
        <v/>
      </c>
      <c r="F2665" s="79" t="str">
        <f t="shared" si="207"/>
        <v/>
      </c>
      <c r="G2665" s="101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8"/>
      <c r="U2665" s="218" t="str">
        <f t="shared" si="211"/>
        <v/>
      </c>
      <c r="V2665" s="216" t="s">
        <v>47</v>
      </c>
      <c r="W2665" s="102" t="s">
        <v>167</v>
      </c>
      <c r="X2665" s="102" t="s">
        <v>168</v>
      </c>
      <c r="Y2665" s="103" t="s">
        <v>169</v>
      </c>
      <c r="Z2665" s="103" t="s">
        <v>170</v>
      </c>
      <c r="AA2665" s="103" t="s">
        <v>47</v>
      </c>
      <c r="AB2665" s="103" t="s">
        <v>171</v>
      </c>
      <c r="AC2665" s="104" t="s">
        <v>172</v>
      </c>
    </row>
    <row r="2666" spans="1:29" ht="25.5" customHeight="1" x14ac:dyDescent="0.35">
      <c r="A2666" s="188"/>
      <c r="B2666" s="190"/>
      <c r="C2666" s="99" t="str">
        <f>IF(B2666="","",IF(NOT(ISNUMBER(B2666)),"DATA_PC invalida",IF(AND(ISNUMBER(parametros!$C$2),ISNUMBER(parametros!$D$2),B2666&gt;=parametros!$C$2,B2666&lt;=parametros!$D$2),"C0",IF(AND(ISNUMBER(parametros!$C$3),ISNUMBER(parametros!$D$3),B2666&gt;=parametros!$C$3,B2666&lt;=parametros!$D$3),"C1",IF(AND(ISNUMBER(parametros!$C$4),ISNUMBER(parametros!$D$4),B2666&gt;=parametros!$C$4,B2666&lt;=parametros!$D$4),"C2",IF(AND(ISNUMBER(parametros!$C$5),ISNUMBER(parametros!$D$5),B2666&gt;=parametros!$C$5,B2666&lt;=parametros!$D$5),"C3",IF(AND(ISNUMBER(parametros!$C$6),ISNUMBER(parametros!$D$6),B2666&gt;=parametros!$C$6,B2666&lt;=parametros!$D$6),"C4","Fora dos ciclos")))))))</f>
        <v/>
      </c>
      <c r="D2666" s="100"/>
      <c r="E2666" s="78" t="str">
        <f>IF(C2666="","",IFERROR(VLOOKUP(C2666,parametros!$A$11:$E$15,5,0),""))</f>
        <v/>
      </c>
      <c r="F2666" s="79" t="str">
        <f t="shared" si="207"/>
        <v/>
      </c>
      <c r="G2666" s="101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8"/>
      <c r="U2666" s="218" t="str">
        <f t="shared" si="211"/>
        <v/>
      </c>
      <c r="V2666" s="216" t="s">
        <v>47</v>
      </c>
      <c r="W2666" s="102" t="s">
        <v>167</v>
      </c>
      <c r="X2666" s="102" t="s">
        <v>168</v>
      </c>
      <c r="Y2666" s="103" t="s">
        <v>169</v>
      </c>
      <c r="Z2666" s="103" t="s">
        <v>170</v>
      </c>
      <c r="AA2666" s="103" t="s">
        <v>47</v>
      </c>
      <c r="AB2666" s="103" t="s">
        <v>171</v>
      </c>
      <c r="AC2666" s="104" t="s">
        <v>172</v>
      </c>
    </row>
    <row r="2667" spans="1:29" ht="25.5" customHeight="1" x14ac:dyDescent="0.35">
      <c r="A2667" s="188"/>
      <c r="B2667" s="190"/>
      <c r="C2667" s="99" t="str">
        <f>IF(B2667="","",IF(NOT(ISNUMBER(B2667)),"DATA_PC invalida",IF(AND(ISNUMBER(parametros!$C$2),ISNUMBER(parametros!$D$2),B2667&gt;=parametros!$C$2,B2667&lt;=parametros!$D$2),"C0",IF(AND(ISNUMBER(parametros!$C$3),ISNUMBER(parametros!$D$3),B2667&gt;=parametros!$C$3,B2667&lt;=parametros!$D$3),"C1",IF(AND(ISNUMBER(parametros!$C$4),ISNUMBER(parametros!$D$4),B2667&gt;=parametros!$C$4,B2667&lt;=parametros!$D$4),"C2",IF(AND(ISNUMBER(parametros!$C$5),ISNUMBER(parametros!$D$5),B2667&gt;=parametros!$C$5,B2667&lt;=parametros!$D$5),"C3",IF(AND(ISNUMBER(parametros!$C$6),ISNUMBER(parametros!$D$6),B2667&gt;=parametros!$C$6,B2667&lt;=parametros!$D$6),"C4","Fora dos ciclos")))))))</f>
        <v/>
      </c>
      <c r="D2667" s="100"/>
      <c r="E2667" s="78" t="str">
        <f>IF(C2667="","",IFERROR(VLOOKUP(C2667,parametros!$A$11:$E$15,5,0),""))</f>
        <v/>
      </c>
      <c r="F2667" s="79" t="str">
        <f t="shared" si="207"/>
        <v/>
      </c>
      <c r="G2667" s="101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8"/>
      <c r="U2667" s="218" t="str">
        <f t="shared" si="211"/>
        <v/>
      </c>
      <c r="V2667" s="216" t="s">
        <v>47</v>
      </c>
      <c r="W2667" s="102" t="s">
        <v>167</v>
      </c>
      <c r="X2667" s="102" t="s">
        <v>168</v>
      </c>
      <c r="Y2667" s="103" t="s">
        <v>169</v>
      </c>
      <c r="Z2667" s="103" t="s">
        <v>170</v>
      </c>
      <c r="AA2667" s="103" t="s">
        <v>47</v>
      </c>
      <c r="AB2667" s="103" t="s">
        <v>171</v>
      </c>
      <c r="AC2667" s="104" t="s">
        <v>172</v>
      </c>
    </row>
    <row r="2668" spans="1:29" ht="25.5" customHeight="1" x14ac:dyDescent="0.35">
      <c r="A2668" s="188"/>
      <c r="B2668" s="190"/>
      <c r="C2668" s="99" t="str">
        <f>IF(B2668="","",IF(NOT(ISNUMBER(B2668)),"DATA_PC invalida",IF(AND(ISNUMBER(parametros!$C$2),ISNUMBER(parametros!$D$2),B2668&gt;=parametros!$C$2,B2668&lt;=parametros!$D$2),"C0",IF(AND(ISNUMBER(parametros!$C$3),ISNUMBER(parametros!$D$3),B2668&gt;=parametros!$C$3,B2668&lt;=parametros!$D$3),"C1",IF(AND(ISNUMBER(parametros!$C$4),ISNUMBER(parametros!$D$4),B2668&gt;=parametros!$C$4,B2668&lt;=parametros!$D$4),"C2",IF(AND(ISNUMBER(parametros!$C$5),ISNUMBER(parametros!$D$5),B2668&gt;=parametros!$C$5,B2668&lt;=parametros!$D$5),"C3",IF(AND(ISNUMBER(parametros!$C$6),ISNUMBER(parametros!$D$6),B2668&gt;=parametros!$C$6,B2668&lt;=parametros!$D$6),"C4","Fora dos ciclos")))))))</f>
        <v/>
      </c>
      <c r="D2668" s="100"/>
      <c r="E2668" s="78" t="str">
        <f>IF(C2668="","",IFERROR(VLOOKUP(C2668,parametros!$A$11:$E$15,5,0),""))</f>
        <v/>
      </c>
      <c r="F2668" s="79" t="str">
        <f t="shared" si="207"/>
        <v/>
      </c>
      <c r="G2668" s="101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8"/>
      <c r="U2668" s="218" t="str">
        <f t="shared" si="211"/>
        <v/>
      </c>
      <c r="V2668" s="216" t="s">
        <v>47</v>
      </c>
      <c r="W2668" s="102" t="s">
        <v>167</v>
      </c>
      <c r="X2668" s="102" t="s">
        <v>168</v>
      </c>
      <c r="Y2668" s="103" t="s">
        <v>169</v>
      </c>
      <c r="Z2668" s="103" t="s">
        <v>170</v>
      </c>
      <c r="AA2668" s="103" t="s">
        <v>47</v>
      </c>
      <c r="AB2668" s="103" t="s">
        <v>171</v>
      </c>
      <c r="AC2668" s="104" t="s">
        <v>172</v>
      </c>
    </row>
    <row r="2669" spans="1:29" ht="25.5" customHeight="1" x14ac:dyDescent="0.35">
      <c r="A2669" s="188"/>
      <c r="B2669" s="190"/>
      <c r="C2669" s="99" t="str">
        <f>IF(B2669="","",IF(NOT(ISNUMBER(B2669)),"DATA_PC invalida",IF(AND(ISNUMBER(parametros!$C$2),ISNUMBER(parametros!$D$2),B2669&gt;=parametros!$C$2,B2669&lt;=parametros!$D$2),"C0",IF(AND(ISNUMBER(parametros!$C$3),ISNUMBER(parametros!$D$3),B2669&gt;=parametros!$C$3,B2669&lt;=parametros!$D$3),"C1",IF(AND(ISNUMBER(parametros!$C$4),ISNUMBER(parametros!$D$4),B2669&gt;=parametros!$C$4,B2669&lt;=parametros!$D$4),"C2",IF(AND(ISNUMBER(parametros!$C$5),ISNUMBER(parametros!$D$5),B2669&gt;=parametros!$C$5,B2669&lt;=parametros!$D$5),"C3",IF(AND(ISNUMBER(parametros!$C$6),ISNUMBER(parametros!$D$6),B2669&gt;=parametros!$C$6,B2669&lt;=parametros!$D$6),"C4","Fora dos ciclos")))))))</f>
        <v/>
      </c>
      <c r="D2669" s="100"/>
      <c r="E2669" s="78" t="str">
        <f>IF(C2669="","",IFERROR(VLOOKUP(C2669,parametros!$A$11:$E$15,5,0),""))</f>
        <v/>
      </c>
      <c r="F2669" s="79" t="str">
        <f t="shared" si="207"/>
        <v/>
      </c>
      <c r="G2669" s="101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8"/>
      <c r="U2669" s="218" t="str">
        <f t="shared" si="211"/>
        <v/>
      </c>
      <c r="V2669" s="216" t="s">
        <v>47</v>
      </c>
      <c r="W2669" s="102" t="s">
        <v>167</v>
      </c>
      <c r="X2669" s="102" t="s">
        <v>168</v>
      </c>
      <c r="Y2669" s="103" t="s">
        <v>169</v>
      </c>
      <c r="Z2669" s="103" t="s">
        <v>170</v>
      </c>
      <c r="AA2669" s="103" t="s">
        <v>47</v>
      </c>
      <c r="AB2669" s="103" t="s">
        <v>171</v>
      </c>
      <c r="AC2669" s="104" t="s">
        <v>172</v>
      </c>
    </row>
    <row r="2670" spans="1:29" ht="25.5" customHeight="1" x14ac:dyDescent="0.35">
      <c r="A2670" s="188"/>
      <c r="B2670" s="190"/>
      <c r="C2670" s="99" t="str">
        <f>IF(B2670="","",IF(NOT(ISNUMBER(B2670)),"DATA_PC invalida",IF(AND(ISNUMBER(parametros!$C$2),ISNUMBER(parametros!$D$2),B2670&gt;=parametros!$C$2,B2670&lt;=parametros!$D$2),"C0",IF(AND(ISNUMBER(parametros!$C$3),ISNUMBER(parametros!$D$3),B2670&gt;=parametros!$C$3,B2670&lt;=parametros!$D$3),"C1",IF(AND(ISNUMBER(parametros!$C$4),ISNUMBER(parametros!$D$4),B2670&gt;=parametros!$C$4,B2670&lt;=parametros!$D$4),"C2",IF(AND(ISNUMBER(parametros!$C$5),ISNUMBER(parametros!$D$5),B2670&gt;=parametros!$C$5,B2670&lt;=parametros!$D$5),"C3",IF(AND(ISNUMBER(parametros!$C$6),ISNUMBER(parametros!$D$6),B2670&gt;=parametros!$C$6,B2670&lt;=parametros!$D$6),"C4","Fora dos ciclos")))))))</f>
        <v/>
      </c>
      <c r="D2670" s="100"/>
      <c r="E2670" s="78" t="str">
        <f>IF(C2670="","",IFERROR(VLOOKUP(C2670,parametros!$A$11:$E$15,5,0),""))</f>
        <v/>
      </c>
      <c r="F2670" s="79" t="str">
        <f t="shared" si="207"/>
        <v/>
      </c>
      <c r="G2670" s="101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8"/>
      <c r="U2670" s="218" t="str">
        <f t="shared" si="211"/>
        <v/>
      </c>
      <c r="V2670" s="216" t="s">
        <v>47</v>
      </c>
      <c r="W2670" s="102" t="s">
        <v>167</v>
      </c>
      <c r="X2670" s="102" t="s">
        <v>168</v>
      </c>
      <c r="Y2670" s="103" t="s">
        <v>169</v>
      </c>
      <c r="Z2670" s="103" t="s">
        <v>170</v>
      </c>
      <c r="AA2670" s="103" t="s">
        <v>47</v>
      </c>
      <c r="AB2670" s="103" t="s">
        <v>171</v>
      </c>
      <c r="AC2670" s="104" t="s">
        <v>172</v>
      </c>
    </row>
    <row r="2671" spans="1:29" ht="25.5" customHeight="1" x14ac:dyDescent="0.35">
      <c r="A2671" s="188"/>
      <c r="B2671" s="190"/>
      <c r="C2671" s="99" t="str">
        <f>IF(B2671="","",IF(NOT(ISNUMBER(B2671)),"DATA_PC invalida",IF(AND(ISNUMBER(parametros!$C$2),ISNUMBER(parametros!$D$2),B2671&gt;=parametros!$C$2,B2671&lt;=parametros!$D$2),"C0",IF(AND(ISNUMBER(parametros!$C$3),ISNUMBER(parametros!$D$3),B2671&gt;=parametros!$C$3,B2671&lt;=parametros!$D$3),"C1",IF(AND(ISNUMBER(parametros!$C$4),ISNUMBER(parametros!$D$4),B2671&gt;=parametros!$C$4,B2671&lt;=parametros!$D$4),"C2",IF(AND(ISNUMBER(parametros!$C$5),ISNUMBER(parametros!$D$5),B2671&gt;=parametros!$C$5,B2671&lt;=parametros!$D$5),"C3",IF(AND(ISNUMBER(parametros!$C$6),ISNUMBER(parametros!$D$6),B2671&gt;=parametros!$C$6,B2671&lt;=parametros!$D$6),"C4","Fora dos ciclos")))))))</f>
        <v/>
      </c>
      <c r="D2671" s="100"/>
      <c r="E2671" s="78" t="str">
        <f>IF(C2671="","",IFERROR(VLOOKUP(C2671,parametros!$A$11:$E$15,5,0),""))</f>
        <v/>
      </c>
      <c r="F2671" s="79" t="str">
        <f t="shared" si="207"/>
        <v/>
      </c>
      <c r="G2671" s="101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8"/>
      <c r="U2671" s="218" t="str">
        <f t="shared" si="211"/>
        <v/>
      </c>
      <c r="V2671" s="216" t="s">
        <v>47</v>
      </c>
      <c r="W2671" s="102" t="s">
        <v>167</v>
      </c>
      <c r="X2671" s="102" t="s">
        <v>168</v>
      </c>
      <c r="Y2671" s="103" t="s">
        <v>169</v>
      </c>
      <c r="Z2671" s="103" t="s">
        <v>170</v>
      </c>
      <c r="AA2671" s="103" t="s">
        <v>47</v>
      </c>
      <c r="AB2671" s="103" t="s">
        <v>171</v>
      </c>
      <c r="AC2671" s="104" t="s">
        <v>172</v>
      </c>
    </row>
    <row r="2672" spans="1:29" ht="25.5" customHeight="1" x14ac:dyDescent="0.35">
      <c r="A2672" s="188"/>
      <c r="B2672" s="190"/>
      <c r="C2672" s="99" t="str">
        <f>IF(B2672="","",IF(NOT(ISNUMBER(B2672)),"DATA_PC invalida",IF(AND(ISNUMBER(parametros!$C$2),ISNUMBER(parametros!$D$2),B2672&gt;=parametros!$C$2,B2672&lt;=parametros!$D$2),"C0",IF(AND(ISNUMBER(parametros!$C$3),ISNUMBER(parametros!$D$3),B2672&gt;=parametros!$C$3,B2672&lt;=parametros!$D$3),"C1",IF(AND(ISNUMBER(parametros!$C$4),ISNUMBER(parametros!$D$4),B2672&gt;=parametros!$C$4,B2672&lt;=parametros!$D$4),"C2",IF(AND(ISNUMBER(parametros!$C$5),ISNUMBER(parametros!$D$5),B2672&gt;=parametros!$C$5,B2672&lt;=parametros!$D$5),"C3",IF(AND(ISNUMBER(parametros!$C$6),ISNUMBER(parametros!$D$6),B2672&gt;=parametros!$C$6,B2672&lt;=parametros!$D$6),"C4","Fora dos ciclos")))))))</f>
        <v/>
      </c>
      <c r="D2672" s="100"/>
      <c r="E2672" s="78" t="str">
        <f>IF(C2672="","",IFERROR(VLOOKUP(C2672,parametros!$A$11:$E$15,5,0),""))</f>
        <v/>
      </c>
      <c r="F2672" s="79" t="str">
        <f t="shared" si="207"/>
        <v/>
      </c>
      <c r="G2672" s="101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8"/>
      <c r="U2672" s="218" t="str">
        <f t="shared" si="211"/>
        <v/>
      </c>
      <c r="V2672" s="216" t="s">
        <v>47</v>
      </c>
      <c r="W2672" s="102" t="s">
        <v>167</v>
      </c>
      <c r="X2672" s="102" t="s">
        <v>168</v>
      </c>
      <c r="Y2672" s="103" t="s">
        <v>169</v>
      </c>
      <c r="Z2672" s="103" t="s">
        <v>170</v>
      </c>
      <c r="AA2672" s="103" t="s">
        <v>47</v>
      </c>
      <c r="AB2672" s="103" t="s">
        <v>171</v>
      </c>
      <c r="AC2672" s="104" t="s">
        <v>172</v>
      </c>
    </row>
    <row r="2673" spans="1:29" ht="25.5" customHeight="1" x14ac:dyDescent="0.35">
      <c r="A2673" s="188"/>
      <c r="B2673" s="190"/>
      <c r="C2673" s="99" t="str">
        <f>IF(B2673="","",IF(NOT(ISNUMBER(B2673)),"DATA_PC invalida",IF(AND(ISNUMBER(parametros!$C$2),ISNUMBER(parametros!$D$2),B2673&gt;=parametros!$C$2,B2673&lt;=parametros!$D$2),"C0",IF(AND(ISNUMBER(parametros!$C$3),ISNUMBER(parametros!$D$3),B2673&gt;=parametros!$C$3,B2673&lt;=parametros!$D$3),"C1",IF(AND(ISNUMBER(parametros!$C$4),ISNUMBER(parametros!$D$4),B2673&gt;=parametros!$C$4,B2673&lt;=parametros!$D$4),"C2",IF(AND(ISNUMBER(parametros!$C$5),ISNUMBER(parametros!$D$5),B2673&gt;=parametros!$C$5,B2673&lt;=parametros!$D$5),"C3",IF(AND(ISNUMBER(parametros!$C$6),ISNUMBER(parametros!$D$6),B2673&gt;=parametros!$C$6,B2673&lt;=parametros!$D$6),"C4","Fora dos ciclos")))))))</f>
        <v/>
      </c>
      <c r="D2673" s="100"/>
      <c r="E2673" s="78" t="str">
        <f>IF(C2673="","",IFERROR(VLOOKUP(C2673,parametros!$A$11:$E$15,5,0),""))</f>
        <v/>
      </c>
      <c r="F2673" s="79" t="str">
        <f t="shared" si="207"/>
        <v/>
      </c>
      <c r="G2673" s="101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8"/>
      <c r="U2673" s="218" t="str">
        <f t="shared" si="211"/>
        <v/>
      </c>
      <c r="V2673" s="216" t="s">
        <v>47</v>
      </c>
      <c r="W2673" s="102" t="s">
        <v>167</v>
      </c>
      <c r="X2673" s="102" t="s">
        <v>168</v>
      </c>
      <c r="Y2673" s="103" t="s">
        <v>169</v>
      </c>
      <c r="Z2673" s="103" t="s">
        <v>170</v>
      </c>
      <c r="AA2673" s="103" t="s">
        <v>47</v>
      </c>
      <c r="AB2673" s="103" t="s">
        <v>171</v>
      </c>
      <c r="AC2673" s="104" t="s">
        <v>172</v>
      </c>
    </row>
    <row r="2674" spans="1:29" ht="25.5" customHeight="1" x14ac:dyDescent="0.35">
      <c r="A2674" s="188"/>
      <c r="B2674" s="190"/>
      <c r="C2674" s="99" t="str">
        <f>IF(B2674="","",IF(NOT(ISNUMBER(B2674)),"DATA_PC invalida",IF(AND(ISNUMBER(parametros!$C$2),ISNUMBER(parametros!$D$2),B2674&gt;=parametros!$C$2,B2674&lt;=parametros!$D$2),"C0",IF(AND(ISNUMBER(parametros!$C$3),ISNUMBER(parametros!$D$3),B2674&gt;=parametros!$C$3,B2674&lt;=parametros!$D$3),"C1",IF(AND(ISNUMBER(parametros!$C$4),ISNUMBER(parametros!$D$4),B2674&gt;=parametros!$C$4,B2674&lt;=parametros!$D$4),"C2",IF(AND(ISNUMBER(parametros!$C$5),ISNUMBER(parametros!$D$5),B2674&gt;=parametros!$C$5,B2674&lt;=parametros!$D$5),"C3",IF(AND(ISNUMBER(parametros!$C$6),ISNUMBER(parametros!$D$6),B2674&gt;=parametros!$C$6,B2674&lt;=parametros!$D$6),"C4","Fora dos ciclos")))))))</f>
        <v/>
      </c>
      <c r="D2674" s="100"/>
      <c r="E2674" s="78" t="str">
        <f>IF(C2674="","",IFERROR(VLOOKUP(C2674,parametros!$A$11:$E$15,5,0),""))</f>
        <v/>
      </c>
      <c r="F2674" s="79" t="str">
        <f t="shared" si="207"/>
        <v/>
      </c>
      <c r="G2674" s="101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8"/>
      <c r="U2674" s="218" t="str">
        <f t="shared" si="211"/>
        <v/>
      </c>
      <c r="V2674" s="216" t="s">
        <v>47</v>
      </c>
      <c r="W2674" s="102" t="s">
        <v>167</v>
      </c>
      <c r="X2674" s="102" t="s">
        <v>168</v>
      </c>
      <c r="Y2674" s="103" t="s">
        <v>169</v>
      </c>
      <c r="Z2674" s="103" t="s">
        <v>170</v>
      </c>
      <c r="AA2674" s="103" t="s">
        <v>47</v>
      </c>
      <c r="AB2674" s="103" t="s">
        <v>171</v>
      </c>
      <c r="AC2674" s="104" t="s">
        <v>172</v>
      </c>
    </row>
    <row r="2675" spans="1:29" ht="25.5" customHeight="1" x14ac:dyDescent="0.35">
      <c r="A2675" s="188"/>
      <c r="B2675" s="190"/>
      <c r="C2675" s="99" t="str">
        <f>IF(B2675="","",IF(NOT(ISNUMBER(B2675)),"DATA_PC invalida",IF(AND(ISNUMBER(parametros!$C$2),ISNUMBER(parametros!$D$2),B2675&gt;=parametros!$C$2,B2675&lt;=parametros!$D$2),"C0",IF(AND(ISNUMBER(parametros!$C$3),ISNUMBER(parametros!$D$3),B2675&gt;=parametros!$C$3,B2675&lt;=parametros!$D$3),"C1",IF(AND(ISNUMBER(parametros!$C$4),ISNUMBER(parametros!$D$4),B2675&gt;=parametros!$C$4,B2675&lt;=parametros!$D$4),"C2",IF(AND(ISNUMBER(parametros!$C$5),ISNUMBER(parametros!$D$5),B2675&gt;=parametros!$C$5,B2675&lt;=parametros!$D$5),"C3",IF(AND(ISNUMBER(parametros!$C$6),ISNUMBER(parametros!$D$6),B2675&gt;=parametros!$C$6,B2675&lt;=parametros!$D$6),"C4","Fora dos ciclos")))))))</f>
        <v/>
      </c>
      <c r="D2675" s="100"/>
      <c r="E2675" s="78" t="str">
        <f>IF(C2675="","",IFERROR(VLOOKUP(C2675,parametros!$A$11:$E$15,5,0),""))</f>
        <v/>
      </c>
      <c r="F2675" s="79" t="str">
        <f t="shared" si="207"/>
        <v/>
      </c>
      <c r="G2675" s="101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8"/>
      <c r="U2675" s="218" t="str">
        <f t="shared" si="211"/>
        <v/>
      </c>
      <c r="V2675" s="216" t="s">
        <v>47</v>
      </c>
      <c r="W2675" s="102" t="s">
        <v>167</v>
      </c>
      <c r="X2675" s="102" t="s">
        <v>168</v>
      </c>
      <c r="Y2675" s="103" t="s">
        <v>169</v>
      </c>
      <c r="Z2675" s="103" t="s">
        <v>170</v>
      </c>
      <c r="AA2675" s="103" t="s">
        <v>47</v>
      </c>
      <c r="AB2675" s="103" t="s">
        <v>171</v>
      </c>
      <c r="AC2675" s="104" t="s">
        <v>172</v>
      </c>
    </row>
    <row r="2676" spans="1:29" ht="25.5" customHeight="1" x14ac:dyDescent="0.35">
      <c r="A2676" s="188"/>
      <c r="B2676" s="190"/>
      <c r="C2676" s="99" t="str">
        <f>IF(B2676="","",IF(NOT(ISNUMBER(B2676)),"DATA_PC invalida",IF(AND(ISNUMBER(parametros!$C$2),ISNUMBER(parametros!$D$2),B2676&gt;=parametros!$C$2,B2676&lt;=parametros!$D$2),"C0",IF(AND(ISNUMBER(parametros!$C$3),ISNUMBER(parametros!$D$3),B2676&gt;=parametros!$C$3,B2676&lt;=parametros!$D$3),"C1",IF(AND(ISNUMBER(parametros!$C$4),ISNUMBER(parametros!$D$4),B2676&gt;=parametros!$C$4,B2676&lt;=parametros!$D$4),"C2",IF(AND(ISNUMBER(parametros!$C$5),ISNUMBER(parametros!$D$5),B2676&gt;=parametros!$C$5,B2676&lt;=parametros!$D$5),"C3",IF(AND(ISNUMBER(parametros!$C$6),ISNUMBER(parametros!$D$6),B2676&gt;=parametros!$C$6,B2676&lt;=parametros!$D$6),"C4","Fora dos ciclos")))))))</f>
        <v/>
      </c>
      <c r="D2676" s="100"/>
      <c r="E2676" s="78" t="str">
        <f>IF(C2676="","",IFERROR(VLOOKUP(C2676,parametros!$A$11:$E$15,5,0),""))</f>
        <v/>
      </c>
      <c r="F2676" s="79" t="str">
        <f t="shared" si="207"/>
        <v/>
      </c>
      <c r="G2676" s="101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8"/>
      <c r="U2676" s="218" t="str">
        <f t="shared" si="211"/>
        <v/>
      </c>
      <c r="V2676" s="216" t="s">
        <v>47</v>
      </c>
      <c r="W2676" s="102" t="s">
        <v>167</v>
      </c>
      <c r="X2676" s="102" t="s">
        <v>168</v>
      </c>
      <c r="Y2676" s="103" t="s">
        <v>169</v>
      </c>
      <c r="Z2676" s="103" t="s">
        <v>170</v>
      </c>
      <c r="AA2676" s="103" t="s">
        <v>47</v>
      </c>
      <c r="AB2676" s="103" t="s">
        <v>171</v>
      </c>
      <c r="AC2676" s="104" t="s">
        <v>172</v>
      </c>
    </row>
    <row r="2677" spans="1:29" ht="25.5" customHeight="1" x14ac:dyDescent="0.35">
      <c r="A2677" s="188"/>
      <c r="B2677" s="190"/>
      <c r="C2677" s="99" t="str">
        <f>IF(B2677="","",IF(NOT(ISNUMBER(B2677)),"DATA_PC invalida",IF(AND(ISNUMBER(parametros!$C$2),ISNUMBER(parametros!$D$2),B2677&gt;=parametros!$C$2,B2677&lt;=parametros!$D$2),"C0",IF(AND(ISNUMBER(parametros!$C$3),ISNUMBER(parametros!$D$3),B2677&gt;=parametros!$C$3,B2677&lt;=parametros!$D$3),"C1",IF(AND(ISNUMBER(parametros!$C$4),ISNUMBER(parametros!$D$4),B2677&gt;=parametros!$C$4,B2677&lt;=parametros!$D$4),"C2",IF(AND(ISNUMBER(parametros!$C$5),ISNUMBER(parametros!$D$5),B2677&gt;=parametros!$C$5,B2677&lt;=parametros!$D$5),"C3",IF(AND(ISNUMBER(parametros!$C$6),ISNUMBER(parametros!$D$6),B2677&gt;=parametros!$C$6,B2677&lt;=parametros!$D$6),"C4","Fora dos ciclos")))))))</f>
        <v/>
      </c>
      <c r="D2677" s="100"/>
      <c r="E2677" s="78" t="str">
        <f>IF(C2677="","",IFERROR(VLOOKUP(C2677,parametros!$A$11:$E$15,5,0),""))</f>
        <v/>
      </c>
      <c r="F2677" s="79" t="str">
        <f t="shared" si="207"/>
        <v/>
      </c>
      <c r="G2677" s="101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8"/>
      <c r="U2677" s="218" t="str">
        <f t="shared" si="211"/>
        <v/>
      </c>
      <c r="V2677" s="216" t="s">
        <v>47</v>
      </c>
      <c r="W2677" s="102" t="s">
        <v>167</v>
      </c>
      <c r="X2677" s="102" t="s">
        <v>168</v>
      </c>
      <c r="Y2677" s="103" t="s">
        <v>169</v>
      </c>
      <c r="Z2677" s="103" t="s">
        <v>170</v>
      </c>
      <c r="AA2677" s="103" t="s">
        <v>47</v>
      </c>
      <c r="AB2677" s="103" t="s">
        <v>171</v>
      </c>
      <c r="AC2677" s="104" t="s">
        <v>172</v>
      </c>
    </row>
    <row r="2678" spans="1:29" ht="25.5" customHeight="1" x14ac:dyDescent="0.35">
      <c r="A2678" s="188"/>
      <c r="B2678" s="190"/>
      <c r="C2678" s="99" t="str">
        <f>IF(B2678="","",IF(NOT(ISNUMBER(B2678)),"DATA_PC invalida",IF(AND(ISNUMBER(parametros!$C$2),ISNUMBER(parametros!$D$2),B2678&gt;=parametros!$C$2,B2678&lt;=parametros!$D$2),"C0",IF(AND(ISNUMBER(parametros!$C$3),ISNUMBER(parametros!$D$3),B2678&gt;=parametros!$C$3,B2678&lt;=parametros!$D$3),"C1",IF(AND(ISNUMBER(parametros!$C$4),ISNUMBER(parametros!$D$4),B2678&gt;=parametros!$C$4,B2678&lt;=parametros!$D$4),"C2",IF(AND(ISNUMBER(parametros!$C$5),ISNUMBER(parametros!$D$5),B2678&gt;=parametros!$C$5,B2678&lt;=parametros!$D$5),"C3",IF(AND(ISNUMBER(parametros!$C$6),ISNUMBER(parametros!$D$6),B2678&gt;=parametros!$C$6,B2678&lt;=parametros!$D$6),"C4","Fora dos ciclos")))))))</f>
        <v/>
      </c>
      <c r="D2678" s="100"/>
      <c r="E2678" s="78" t="str">
        <f>IF(C2678="","",IFERROR(VLOOKUP(C2678,parametros!$A$11:$E$15,5,0),""))</f>
        <v/>
      </c>
      <c r="F2678" s="79" t="str">
        <f t="shared" si="207"/>
        <v/>
      </c>
      <c r="G2678" s="101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8"/>
      <c r="U2678" s="218" t="str">
        <f t="shared" si="211"/>
        <v/>
      </c>
      <c r="V2678" s="216" t="s">
        <v>47</v>
      </c>
      <c r="W2678" s="102" t="s">
        <v>167</v>
      </c>
      <c r="X2678" s="102" t="s">
        <v>168</v>
      </c>
      <c r="Y2678" s="103" t="s">
        <v>169</v>
      </c>
      <c r="Z2678" s="103" t="s">
        <v>170</v>
      </c>
      <c r="AA2678" s="103" t="s">
        <v>47</v>
      </c>
      <c r="AB2678" s="103" t="s">
        <v>171</v>
      </c>
      <c r="AC2678" s="104" t="s">
        <v>172</v>
      </c>
    </row>
    <row r="2679" spans="1:29" ht="25.5" customHeight="1" x14ac:dyDescent="0.35">
      <c r="A2679" s="188"/>
      <c r="B2679" s="190"/>
      <c r="C2679" s="99" t="str">
        <f>IF(B2679="","",IF(NOT(ISNUMBER(B2679)),"DATA_PC invalida",IF(AND(ISNUMBER(parametros!$C$2),ISNUMBER(parametros!$D$2),B2679&gt;=parametros!$C$2,B2679&lt;=parametros!$D$2),"C0",IF(AND(ISNUMBER(parametros!$C$3),ISNUMBER(parametros!$D$3),B2679&gt;=parametros!$C$3,B2679&lt;=parametros!$D$3),"C1",IF(AND(ISNUMBER(parametros!$C$4),ISNUMBER(parametros!$D$4),B2679&gt;=parametros!$C$4,B2679&lt;=parametros!$D$4),"C2",IF(AND(ISNUMBER(parametros!$C$5),ISNUMBER(parametros!$D$5),B2679&gt;=parametros!$C$5,B2679&lt;=parametros!$D$5),"C3",IF(AND(ISNUMBER(parametros!$C$6),ISNUMBER(parametros!$D$6),B2679&gt;=parametros!$C$6,B2679&lt;=parametros!$D$6),"C4","Fora dos ciclos")))))))</f>
        <v/>
      </c>
      <c r="D2679" s="100"/>
      <c r="E2679" s="78" t="str">
        <f>IF(C2679="","",IFERROR(VLOOKUP(C2679,parametros!$A$11:$E$15,5,0),""))</f>
        <v/>
      </c>
      <c r="F2679" s="79" t="str">
        <f t="shared" si="207"/>
        <v/>
      </c>
      <c r="G2679" s="101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8"/>
      <c r="U2679" s="218" t="str">
        <f t="shared" si="211"/>
        <v/>
      </c>
      <c r="V2679" s="216" t="s">
        <v>47</v>
      </c>
      <c r="W2679" s="102" t="s">
        <v>167</v>
      </c>
      <c r="X2679" s="102" t="s">
        <v>168</v>
      </c>
      <c r="Y2679" s="103" t="s">
        <v>169</v>
      </c>
      <c r="Z2679" s="103" t="s">
        <v>170</v>
      </c>
      <c r="AA2679" s="103" t="s">
        <v>47</v>
      </c>
      <c r="AB2679" s="103" t="s">
        <v>171</v>
      </c>
      <c r="AC2679" s="104" t="s">
        <v>172</v>
      </c>
    </row>
    <row r="2680" spans="1:29" ht="25.5" customHeight="1" x14ac:dyDescent="0.35">
      <c r="A2680" s="188"/>
      <c r="B2680" s="190"/>
      <c r="C2680" s="99" t="str">
        <f>IF(B2680="","",IF(NOT(ISNUMBER(B2680)),"DATA_PC invalida",IF(AND(ISNUMBER(parametros!$C$2),ISNUMBER(parametros!$D$2),B2680&gt;=parametros!$C$2,B2680&lt;=parametros!$D$2),"C0",IF(AND(ISNUMBER(parametros!$C$3),ISNUMBER(parametros!$D$3),B2680&gt;=parametros!$C$3,B2680&lt;=parametros!$D$3),"C1",IF(AND(ISNUMBER(parametros!$C$4),ISNUMBER(parametros!$D$4),B2680&gt;=parametros!$C$4,B2680&lt;=parametros!$D$4),"C2",IF(AND(ISNUMBER(parametros!$C$5),ISNUMBER(parametros!$D$5),B2680&gt;=parametros!$C$5,B2680&lt;=parametros!$D$5),"C3",IF(AND(ISNUMBER(parametros!$C$6),ISNUMBER(parametros!$D$6),B2680&gt;=parametros!$C$6,B2680&lt;=parametros!$D$6),"C4","Fora dos ciclos")))))))</f>
        <v/>
      </c>
      <c r="D2680" s="100"/>
      <c r="E2680" s="78" t="str">
        <f>IF(C2680="","",IFERROR(VLOOKUP(C2680,parametros!$A$11:$E$15,5,0),""))</f>
        <v/>
      </c>
      <c r="F2680" s="79" t="str">
        <f t="shared" si="207"/>
        <v/>
      </c>
      <c r="G2680" s="101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8"/>
      <c r="U2680" s="218" t="str">
        <f t="shared" si="211"/>
        <v/>
      </c>
      <c r="V2680" s="216" t="s">
        <v>47</v>
      </c>
      <c r="W2680" s="102" t="s">
        <v>167</v>
      </c>
      <c r="X2680" s="102" t="s">
        <v>168</v>
      </c>
      <c r="Y2680" s="103" t="s">
        <v>169</v>
      </c>
      <c r="Z2680" s="103" t="s">
        <v>170</v>
      </c>
      <c r="AA2680" s="103" t="s">
        <v>47</v>
      </c>
      <c r="AB2680" s="103" t="s">
        <v>171</v>
      </c>
      <c r="AC2680" s="104" t="s">
        <v>172</v>
      </c>
    </row>
    <row r="2681" spans="1:29" ht="25.5" customHeight="1" x14ac:dyDescent="0.35">
      <c r="A2681" s="188"/>
      <c r="B2681" s="190"/>
      <c r="C2681" s="99" t="str">
        <f>IF(B2681="","",IF(NOT(ISNUMBER(B2681)),"DATA_PC invalida",IF(AND(ISNUMBER(parametros!$C$2),ISNUMBER(parametros!$D$2),B2681&gt;=parametros!$C$2,B2681&lt;=parametros!$D$2),"C0",IF(AND(ISNUMBER(parametros!$C$3),ISNUMBER(parametros!$D$3),B2681&gt;=parametros!$C$3,B2681&lt;=parametros!$D$3),"C1",IF(AND(ISNUMBER(parametros!$C$4),ISNUMBER(parametros!$D$4),B2681&gt;=parametros!$C$4,B2681&lt;=parametros!$D$4),"C2",IF(AND(ISNUMBER(parametros!$C$5),ISNUMBER(parametros!$D$5),B2681&gt;=parametros!$C$5,B2681&lt;=parametros!$D$5),"C3",IF(AND(ISNUMBER(parametros!$C$6),ISNUMBER(parametros!$D$6),B2681&gt;=parametros!$C$6,B2681&lt;=parametros!$D$6),"C4","Fora dos ciclos")))))))</f>
        <v/>
      </c>
      <c r="D2681" s="100"/>
      <c r="E2681" s="78" t="str">
        <f>IF(C2681="","",IFERROR(VLOOKUP(C2681,parametros!$A$11:$E$15,5,0),""))</f>
        <v/>
      </c>
      <c r="F2681" s="79" t="str">
        <f t="shared" si="207"/>
        <v/>
      </c>
      <c r="G2681" s="101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8"/>
      <c r="U2681" s="218" t="str">
        <f t="shared" si="211"/>
        <v/>
      </c>
      <c r="V2681" s="216" t="s">
        <v>47</v>
      </c>
      <c r="W2681" s="102" t="s">
        <v>167</v>
      </c>
      <c r="X2681" s="102" t="s">
        <v>168</v>
      </c>
      <c r="Y2681" s="103" t="s">
        <v>169</v>
      </c>
      <c r="Z2681" s="103" t="s">
        <v>170</v>
      </c>
      <c r="AA2681" s="103" t="s">
        <v>47</v>
      </c>
      <c r="AB2681" s="103" t="s">
        <v>171</v>
      </c>
      <c r="AC2681" s="104" t="s">
        <v>172</v>
      </c>
    </row>
    <row r="2682" spans="1:29" ht="25.5" customHeight="1" x14ac:dyDescent="0.35">
      <c r="A2682" s="188"/>
      <c r="B2682" s="190"/>
      <c r="C2682" s="99" t="str">
        <f>IF(B2682="","",IF(NOT(ISNUMBER(B2682)),"DATA_PC invalida",IF(AND(ISNUMBER(parametros!$C$2),ISNUMBER(parametros!$D$2),B2682&gt;=parametros!$C$2,B2682&lt;=parametros!$D$2),"C0",IF(AND(ISNUMBER(parametros!$C$3),ISNUMBER(parametros!$D$3),B2682&gt;=parametros!$C$3,B2682&lt;=parametros!$D$3),"C1",IF(AND(ISNUMBER(parametros!$C$4),ISNUMBER(parametros!$D$4),B2682&gt;=parametros!$C$4,B2682&lt;=parametros!$D$4),"C2",IF(AND(ISNUMBER(parametros!$C$5),ISNUMBER(parametros!$D$5),B2682&gt;=parametros!$C$5,B2682&lt;=parametros!$D$5),"C3",IF(AND(ISNUMBER(parametros!$C$6),ISNUMBER(parametros!$D$6),B2682&gt;=parametros!$C$6,B2682&lt;=parametros!$D$6),"C4","Fora dos ciclos")))))))</f>
        <v/>
      </c>
      <c r="D2682" s="100"/>
      <c r="E2682" s="78" t="str">
        <f>IF(C2682="","",IFERROR(VLOOKUP(C2682,parametros!$A$11:$E$15,5,0),""))</f>
        <v/>
      </c>
      <c r="F2682" s="79" t="str">
        <f t="shared" si="207"/>
        <v/>
      </c>
      <c r="G2682" s="101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8"/>
      <c r="U2682" s="218" t="str">
        <f t="shared" si="211"/>
        <v/>
      </c>
      <c r="V2682" s="216" t="s">
        <v>47</v>
      </c>
      <c r="W2682" s="102" t="s">
        <v>167</v>
      </c>
      <c r="X2682" s="102" t="s">
        <v>168</v>
      </c>
      <c r="Y2682" s="103" t="s">
        <v>169</v>
      </c>
      <c r="Z2682" s="103" t="s">
        <v>170</v>
      </c>
      <c r="AA2682" s="103" t="s">
        <v>47</v>
      </c>
      <c r="AB2682" s="103" t="s">
        <v>171</v>
      </c>
      <c r="AC2682" s="104" t="s">
        <v>172</v>
      </c>
    </row>
    <row r="2683" spans="1:29" ht="25.5" customHeight="1" x14ac:dyDescent="0.35">
      <c r="A2683" s="188"/>
      <c r="B2683" s="190"/>
      <c r="C2683" s="99" t="str">
        <f>IF(B2683="","",IF(NOT(ISNUMBER(B2683)),"DATA_PC invalida",IF(AND(ISNUMBER(parametros!$C$2),ISNUMBER(parametros!$D$2),B2683&gt;=parametros!$C$2,B2683&lt;=parametros!$D$2),"C0",IF(AND(ISNUMBER(parametros!$C$3),ISNUMBER(parametros!$D$3),B2683&gt;=parametros!$C$3,B2683&lt;=parametros!$D$3),"C1",IF(AND(ISNUMBER(parametros!$C$4),ISNUMBER(parametros!$D$4),B2683&gt;=parametros!$C$4,B2683&lt;=parametros!$D$4),"C2",IF(AND(ISNUMBER(parametros!$C$5),ISNUMBER(parametros!$D$5),B2683&gt;=parametros!$C$5,B2683&lt;=parametros!$D$5),"C3",IF(AND(ISNUMBER(parametros!$C$6),ISNUMBER(parametros!$D$6),B2683&gt;=parametros!$C$6,B2683&lt;=parametros!$D$6),"C4","Fora dos ciclos")))))))</f>
        <v/>
      </c>
      <c r="D2683" s="100"/>
      <c r="E2683" s="78" t="str">
        <f>IF(C2683="","",IFERROR(VLOOKUP(C2683,parametros!$A$11:$E$15,5,0),""))</f>
        <v/>
      </c>
      <c r="F2683" s="79" t="str">
        <f t="shared" si="207"/>
        <v/>
      </c>
      <c r="G2683" s="101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8"/>
      <c r="U2683" s="218" t="str">
        <f t="shared" si="211"/>
        <v/>
      </c>
      <c r="V2683" s="216" t="s">
        <v>47</v>
      </c>
      <c r="W2683" s="102" t="s">
        <v>167</v>
      </c>
      <c r="X2683" s="102" t="s">
        <v>168</v>
      </c>
      <c r="Y2683" s="103" t="s">
        <v>169</v>
      </c>
      <c r="Z2683" s="103" t="s">
        <v>170</v>
      </c>
      <c r="AA2683" s="103" t="s">
        <v>47</v>
      </c>
      <c r="AB2683" s="103" t="s">
        <v>171</v>
      </c>
      <c r="AC2683" s="104" t="s">
        <v>172</v>
      </c>
    </row>
    <row r="2684" spans="1:29" ht="25.5" customHeight="1" x14ac:dyDescent="0.35">
      <c r="A2684" s="188"/>
      <c r="B2684" s="190"/>
      <c r="C2684" s="99" t="str">
        <f>IF(B2684="","",IF(NOT(ISNUMBER(B2684)),"DATA_PC invalida",IF(AND(ISNUMBER(parametros!$C$2),ISNUMBER(parametros!$D$2),B2684&gt;=parametros!$C$2,B2684&lt;=parametros!$D$2),"C0",IF(AND(ISNUMBER(parametros!$C$3),ISNUMBER(parametros!$D$3),B2684&gt;=parametros!$C$3,B2684&lt;=parametros!$D$3),"C1",IF(AND(ISNUMBER(parametros!$C$4),ISNUMBER(parametros!$D$4),B2684&gt;=parametros!$C$4,B2684&lt;=parametros!$D$4),"C2",IF(AND(ISNUMBER(parametros!$C$5),ISNUMBER(parametros!$D$5),B2684&gt;=parametros!$C$5,B2684&lt;=parametros!$D$5),"C3",IF(AND(ISNUMBER(parametros!$C$6),ISNUMBER(parametros!$D$6),B2684&gt;=parametros!$C$6,B2684&lt;=parametros!$D$6),"C4","Fora dos ciclos")))))))</f>
        <v/>
      </c>
      <c r="D2684" s="100"/>
      <c r="E2684" s="78" t="str">
        <f>IF(C2684="","",IFERROR(VLOOKUP(C2684,parametros!$A$11:$E$15,5,0),""))</f>
        <v/>
      </c>
      <c r="F2684" s="79" t="str">
        <f t="shared" si="207"/>
        <v/>
      </c>
      <c r="G2684" s="101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8"/>
      <c r="U2684" s="218" t="str">
        <f t="shared" si="211"/>
        <v/>
      </c>
      <c r="V2684" s="216" t="s">
        <v>47</v>
      </c>
      <c r="W2684" s="102" t="s">
        <v>167</v>
      </c>
      <c r="X2684" s="102" t="s">
        <v>168</v>
      </c>
      <c r="Y2684" s="103" t="s">
        <v>169</v>
      </c>
      <c r="Z2684" s="103" t="s">
        <v>170</v>
      </c>
      <c r="AA2684" s="103" t="s">
        <v>47</v>
      </c>
      <c r="AB2684" s="103" t="s">
        <v>171</v>
      </c>
      <c r="AC2684" s="104" t="s">
        <v>172</v>
      </c>
    </row>
    <row r="2685" spans="1:29" ht="25.5" customHeight="1" x14ac:dyDescent="0.35">
      <c r="A2685" s="188"/>
      <c r="B2685" s="190"/>
      <c r="C2685" s="99" t="str">
        <f>IF(B2685="","",IF(NOT(ISNUMBER(B2685)),"DATA_PC invalida",IF(AND(ISNUMBER(parametros!$C$2),ISNUMBER(parametros!$D$2),B2685&gt;=parametros!$C$2,B2685&lt;=parametros!$D$2),"C0",IF(AND(ISNUMBER(parametros!$C$3),ISNUMBER(parametros!$D$3),B2685&gt;=parametros!$C$3,B2685&lt;=parametros!$D$3),"C1",IF(AND(ISNUMBER(parametros!$C$4),ISNUMBER(parametros!$D$4),B2685&gt;=parametros!$C$4,B2685&lt;=parametros!$D$4),"C2",IF(AND(ISNUMBER(parametros!$C$5),ISNUMBER(parametros!$D$5),B2685&gt;=parametros!$C$5,B2685&lt;=parametros!$D$5),"C3",IF(AND(ISNUMBER(parametros!$C$6),ISNUMBER(parametros!$D$6),B2685&gt;=parametros!$C$6,B2685&lt;=parametros!$D$6),"C4","Fora dos ciclos")))))))</f>
        <v/>
      </c>
      <c r="D2685" s="100"/>
      <c r="E2685" s="78" t="str">
        <f>IF(C2685="","",IFERROR(VLOOKUP(C2685,parametros!$A$11:$E$15,5,0),""))</f>
        <v/>
      </c>
      <c r="F2685" s="79" t="str">
        <f t="shared" si="207"/>
        <v/>
      </c>
      <c r="G2685" s="101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8"/>
      <c r="U2685" s="218" t="str">
        <f t="shared" si="211"/>
        <v/>
      </c>
      <c r="V2685" s="216" t="s">
        <v>47</v>
      </c>
      <c r="W2685" s="102" t="s">
        <v>167</v>
      </c>
      <c r="X2685" s="102" t="s">
        <v>168</v>
      </c>
      <c r="Y2685" s="103" t="s">
        <v>169</v>
      </c>
      <c r="Z2685" s="103" t="s">
        <v>170</v>
      </c>
      <c r="AA2685" s="103" t="s">
        <v>47</v>
      </c>
      <c r="AB2685" s="103" t="s">
        <v>171</v>
      </c>
      <c r="AC2685" s="104" t="s">
        <v>172</v>
      </c>
    </row>
    <row r="2686" spans="1:29" ht="25.5" customHeight="1" x14ac:dyDescent="0.35">
      <c r="A2686" s="188"/>
      <c r="B2686" s="190"/>
      <c r="C2686" s="99" t="str">
        <f>IF(B2686="","",IF(NOT(ISNUMBER(B2686)),"DATA_PC invalida",IF(AND(ISNUMBER(parametros!$C$2),ISNUMBER(parametros!$D$2),B2686&gt;=parametros!$C$2,B2686&lt;=parametros!$D$2),"C0",IF(AND(ISNUMBER(parametros!$C$3),ISNUMBER(parametros!$D$3),B2686&gt;=parametros!$C$3,B2686&lt;=parametros!$D$3),"C1",IF(AND(ISNUMBER(parametros!$C$4),ISNUMBER(parametros!$D$4),B2686&gt;=parametros!$C$4,B2686&lt;=parametros!$D$4),"C2",IF(AND(ISNUMBER(parametros!$C$5),ISNUMBER(parametros!$D$5),B2686&gt;=parametros!$C$5,B2686&lt;=parametros!$D$5),"C3",IF(AND(ISNUMBER(parametros!$C$6),ISNUMBER(parametros!$D$6),B2686&gt;=parametros!$C$6,B2686&lt;=parametros!$D$6),"C4","Fora dos ciclos")))))))</f>
        <v/>
      </c>
      <c r="D2686" s="100"/>
      <c r="E2686" s="78" t="str">
        <f>IF(C2686="","",IFERROR(VLOOKUP(C2686,parametros!$A$11:$E$15,5,0),""))</f>
        <v/>
      </c>
      <c r="F2686" s="79" t="str">
        <f t="shared" si="207"/>
        <v/>
      </c>
      <c r="G2686" s="101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8"/>
      <c r="U2686" s="218" t="str">
        <f t="shared" si="211"/>
        <v/>
      </c>
      <c r="V2686" s="216" t="s">
        <v>47</v>
      </c>
      <c r="W2686" s="102" t="s">
        <v>167</v>
      </c>
      <c r="X2686" s="102" t="s">
        <v>168</v>
      </c>
      <c r="Y2686" s="103" t="s">
        <v>169</v>
      </c>
      <c r="Z2686" s="103" t="s">
        <v>170</v>
      </c>
      <c r="AA2686" s="103" t="s">
        <v>47</v>
      </c>
      <c r="AB2686" s="103" t="s">
        <v>171</v>
      </c>
      <c r="AC2686" s="104" t="s">
        <v>172</v>
      </c>
    </row>
    <row r="2687" spans="1:29" ht="25.5" customHeight="1" x14ac:dyDescent="0.35">
      <c r="A2687" s="188"/>
      <c r="B2687" s="190"/>
      <c r="C2687" s="99" t="str">
        <f>IF(B2687="","",IF(NOT(ISNUMBER(B2687)),"DATA_PC invalida",IF(AND(ISNUMBER(parametros!$C$2),ISNUMBER(parametros!$D$2),B2687&gt;=parametros!$C$2,B2687&lt;=parametros!$D$2),"C0",IF(AND(ISNUMBER(parametros!$C$3),ISNUMBER(parametros!$D$3),B2687&gt;=parametros!$C$3,B2687&lt;=parametros!$D$3),"C1",IF(AND(ISNUMBER(parametros!$C$4),ISNUMBER(parametros!$D$4),B2687&gt;=parametros!$C$4,B2687&lt;=parametros!$D$4),"C2",IF(AND(ISNUMBER(parametros!$C$5),ISNUMBER(parametros!$D$5),B2687&gt;=parametros!$C$5,B2687&lt;=parametros!$D$5),"C3",IF(AND(ISNUMBER(parametros!$C$6),ISNUMBER(parametros!$D$6),B2687&gt;=parametros!$C$6,B2687&lt;=parametros!$D$6),"C4","Fora dos ciclos")))))))</f>
        <v/>
      </c>
      <c r="D2687" s="100"/>
      <c r="E2687" s="78" t="str">
        <f>IF(C2687="","",IFERROR(VLOOKUP(C2687,parametros!$A$11:$E$15,5,0),""))</f>
        <v/>
      </c>
      <c r="F2687" s="79" t="str">
        <f t="shared" si="207"/>
        <v/>
      </c>
      <c r="G2687" s="101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8"/>
      <c r="U2687" s="218" t="str">
        <f t="shared" si="211"/>
        <v/>
      </c>
      <c r="V2687" s="216" t="s">
        <v>47</v>
      </c>
      <c r="W2687" s="102" t="s">
        <v>167</v>
      </c>
      <c r="X2687" s="102" t="s">
        <v>168</v>
      </c>
      <c r="Y2687" s="103" t="s">
        <v>169</v>
      </c>
      <c r="Z2687" s="103" t="s">
        <v>170</v>
      </c>
      <c r="AA2687" s="103" t="s">
        <v>47</v>
      </c>
      <c r="AB2687" s="103" t="s">
        <v>171</v>
      </c>
      <c r="AC2687" s="104" t="s">
        <v>172</v>
      </c>
    </row>
    <row r="2688" spans="1:29" ht="25.5" customHeight="1" x14ac:dyDescent="0.35">
      <c r="A2688" s="188"/>
      <c r="B2688" s="190"/>
      <c r="C2688" s="99" t="str">
        <f>IF(B2688="","",IF(NOT(ISNUMBER(B2688)),"DATA_PC invalida",IF(AND(ISNUMBER(parametros!$C$2),ISNUMBER(parametros!$D$2),B2688&gt;=parametros!$C$2,B2688&lt;=parametros!$D$2),"C0",IF(AND(ISNUMBER(parametros!$C$3),ISNUMBER(parametros!$D$3),B2688&gt;=parametros!$C$3,B2688&lt;=parametros!$D$3),"C1",IF(AND(ISNUMBER(parametros!$C$4),ISNUMBER(parametros!$D$4),B2688&gt;=parametros!$C$4,B2688&lt;=parametros!$D$4),"C2",IF(AND(ISNUMBER(parametros!$C$5),ISNUMBER(parametros!$D$5),B2688&gt;=parametros!$C$5,B2688&lt;=parametros!$D$5),"C3",IF(AND(ISNUMBER(parametros!$C$6),ISNUMBER(parametros!$D$6),B2688&gt;=parametros!$C$6,B2688&lt;=parametros!$D$6),"C4","Fora dos ciclos")))))))</f>
        <v/>
      </c>
      <c r="D2688" s="100"/>
      <c r="E2688" s="78" t="str">
        <f>IF(C2688="","",IFERROR(VLOOKUP(C2688,parametros!$A$11:$E$15,5,0),""))</f>
        <v/>
      </c>
      <c r="F2688" s="79" t="str">
        <f t="shared" si="207"/>
        <v/>
      </c>
      <c r="G2688" s="101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8"/>
      <c r="U2688" s="218" t="str">
        <f t="shared" si="211"/>
        <v/>
      </c>
      <c r="V2688" s="216" t="s">
        <v>47</v>
      </c>
      <c r="W2688" s="102" t="s">
        <v>167</v>
      </c>
      <c r="X2688" s="102" t="s">
        <v>168</v>
      </c>
      <c r="Y2688" s="103" t="s">
        <v>169</v>
      </c>
      <c r="Z2688" s="103" t="s">
        <v>170</v>
      </c>
      <c r="AA2688" s="103" t="s">
        <v>47</v>
      </c>
      <c r="AB2688" s="103" t="s">
        <v>171</v>
      </c>
      <c r="AC2688" s="104" t="s">
        <v>172</v>
      </c>
    </row>
    <row r="2689" spans="1:29" ht="25.5" customHeight="1" x14ac:dyDescent="0.35">
      <c r="A2689" s="188"/>
      <c r="B2689" s="190"/>
      <c r="C2689" s="99" t="str">
        <f>IF(B2689="","",IF(NOT(ISNUMBER(B2689)),"DATA_PC invalida",IF(AND(ISNUMBER(parametros!$C$2),ISNUMBER(parametros!$D$2),B2689&gt;=parametros!$C$2,B2689&lt;=parametros!$D$2),"C0",IF(AND(ISNUMBER(parametros!$C$3),ISNUMBER(parametros!$D$3),B2689&gt;=parametros!$C$3,B2689&lt;=parametros!$D$3),"C1",IF(AND(ISNUMBER(parametros!$C$4),ISNUMBER(parametros!$D$4),B2689&gt;=parametros!$C$4,B2689&lt;=parametros!$D$4),"C2",IF(AND(ISNUMBER(parametros!$C$5),ISNUMBER(parametros!$D$5),B2689&gt;=parametros!$C$5,B2689&lt;=parametros!$D$5),"C3",IF(AND(ISNUMBER(parametros!$C$6),ISNUMBER(parametros!$D$6),B2689&gt;=parametros!$C$6,B2689&lt;=parametros!$D$6),"C4","Fora dos ciclos")))))))</f>
        <v/>
      </c>
      <c r="D2689" s="100"/>
      <c r="E2689" s="78" t="str">
        <f>IF(C2689="","",IFERROR(VLOOKUP(C2689,parametros!$A$11:$E$15,5,0),""))</f>
        <v/>
      </c>
      <c r="F2689" s="79" t="str">
        <f t="shared" si="207"/>
        <v/>
      </c>
      <c r="G2689" s="101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8"/>
      <c r="U2689" s="218" t="str">
        <f t="shared" si="211"/>
        <v/>
      </c>
      <c r="V2689" s="216" t="s">
        <v>47</v>
      </c>
      <c r="W2689" s="102" t="s">
        <v>167</v>
      </c>
      <c r="X2689" s="102" t="s">
        <v>168</v>
      </c>
      <c r="Y2689" s="103" t="s">
        <v>169</v>
      </c>
      <c r="Z2689" s="103" t="s">
        <v>170</v>
      </c>
      <c r="AA2689" s="103" t="s">
        <v>47</v>
      </c>
      <c r="AB2689" s="103" t="s">
        <v>171</v>
      </c>
      <c r="AC2689" s="104" t="s">
        <v>172</v>
      </c>
    </row>
    <row r="2690" spans="1:29" ht="25.5" customHeight="1" x14ac:dyDescent="0.35">
      <c r="A2690" s="188"/>
      <c r="B2690" s="190"/>
      <c r="C2690" s="99" t="str">
        <f>IF(B2690="","",IF(NOT(ISNUMBER(B2690)),"DATA_PC invalida",IF(AND(ISNUMBER(parametros!$C$2),ISNUMBER(parametros!$D$2),B2690&gt;=parametros!$C$2,B2690&lt;=parametros!$D$2),"C0",IF(AND(ISNUMBER(parametros!$C$3),ISNUMBER(parametros!$D$3),B2690&gt;=parametros!$C$3,B2690&lt;=parametros!$D$3),"C1",IF(AND(ISNUMBER(parametros!$C$4),ISNUMBER(parametros!$D$4),B2690&gt;=parametros!$C$4,B2690&lt;=parametros!$D$4),"C2",IF(AND(ISNUMBER(parametros!$C$5),ISNUMBER(parametros!$D$5),B2690&gt;=parametros!$C$5,B2690&lt;=parametros!$D$5),"C3",IF(AND(ISNUMBER(parametros!$C$6),ISNUMBER(parametros!$D$6),B2690&gt;=parametros!$C$6,B2690&lt;=parametros!$D$6),"C4","Fora dos ciclos")))))))</f>
        <v/>
      </c>
      <c r="D2690" s="100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101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8"/>
      <c r="U2690" s="218" t="str">
        <f t="shared" ref="U2690:U2753" si="216">IF(OR($D2690="",$H2690=""),"",ROUND($D2690+$H2690,2))</f>
        <v/>
      </c>
      <c r="V2690" s="216" t="s">
        <v>47</v>
      </c>
      <c r="W2690" s="102" t="s">
        <v>167</v>
      </c>
      <c r="X2690" s="102" t="s">
        <v>168</v>
      </c>
      <c r="Y2690" s="103" t="s">
        <v>169</v>
      </c>
      <c r="Z2690" s="103" t="s">
        <v>170</v>
      </c>
      <c r="AA2690" s="103" t="s">
        <v>47</v>
      </c>
      <c r="AB2690" s="103" t="s">
        <v>171</v>
      </c>
      <c r="AC2690" s="104" t="s">
        <v>172</v>
      </c>
    </row>
    <row r="2691" spans="1:29" ht="25.5" customHeight="1" x14ac:dyDescent="0.35">
      <c r="A2691" s="188"/>
      <c r="B2691" s="190"/>
      <c r="C2691" s="99" t="str">
        <f>IF(B2691="","",IF(NOT(ISNUMBER(B2691)),"DATA_PC invalida",IF(AND(ISNUMBER(parametros!$C$2),ISNUMBER(parametros!$D$2),B2691&gt;=parametros!$C$2,B2691&lt;=parametros!$D$2),"C0",IF(AND(ISNUMBER(parametros!$C$3),ISNUMBER(parametros!$D$3),B2691&gt;=parametros!$C$3,B2691&lt;=parametros!$D$3),"C1",IF(AND(ISNUMBER(parametros!$C$4),ISNUMBER(parametros!$D$4),B2691&gt;=parametros!$C$4,B2691&lt;=parametros!$D$4),"C2",IF(AND(ISNUMBER(parametros!$C$5),ISNUMBER(parametros!$D$5),B2691&gt;=parametros!$C$5,B2691&lt;=parametros!$D$5),"C3",IF(AND(ISNUMBER(parametros!$C$6),ISNUMBER(parametros!$D$6),B2691&gt;=parametros!$C$6,B2691&lt;=parametros!$D$6),"C4","Fora dos ciclos")))))))</f>
        <v/>
      </c>
      <c r="D2691" s="100"/>
      <c r="E2691" s="78" t="str">
        <f>IF(C2691="","",IFERROR(VLOOKUP(C2691,parametros!$A$11:$E$15,5,0),""))</f>
        <v/>
      </c>
      <c r="F2691" s="79" t="str">
        <f t="shared" si="212"/>
        <v/>
      </c>
      <c r="G2691" s="101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8"/>
      <c r="U2691" s="218" t="str">
        <f t="shared" si="216"/>
        <v/>
      </c>
      <c r="V2691" s="216" t="s">
        <v>47</v>
      </c>
      <c r="W2691" s="102" t="s">
        <v>167</v>
      </c>
      <c r="X2691" s="102" t="s">
        <v>168</v>
      </c>
      <c r="Y2691" s="103" t="s">
        <v>169</v>
      </c>
      <c r="Z2691" s="103" t="s">
        <v>170</v>
      </c>
      <c r="AA2691" s="103" t="s">
        <v>47</v>
      </c>
      <c r="AB2691" s="103" t="s">
        <v>171</v>
      </c>
      <c r="AC2691" s="104" t="s">
        <v>172</v>
      </c>
    </row>
    <row r="2692" spans="1:29" ht="25.5" customHeight="1" x14ac:dyDescent="0.35">
      <c r="A2692" s="188"/>
      <c r="B2692" s="190"/>
      <c r="C2692" s="99" t="str">
        <f>IF(B2692="","",IF(NOT(ISNUMBER(B2692)),"DATA_PC invalida",IF(AND(ISNUMBER(parametros!$C$2),ISNUMBER(parametros!$D$2),B2692&gt;=parametros!$C$2,B2692&lt;=parametros!$D$2),"C0",IF(AND(ISNUMBER(parametros!$C$3),ISNUMBER(parametros!$D$3),B2692&gt;=parametros!$C$3,B2692&lt;=parametros!$D$3),"C1",IF(AND(ISNUMBER(parametros!$C$4),ISNUMBER(parametros!$D$4),B2692&gt;=parametros!$C$4,B2692&lt;=parametros!$D$4),"C2",IF(AND(ISNUMBER(parametros!$C$5),ISNUMBER(parametros!$D$5),B2692&gt;=parametros!$C$5,B2692&lt;=parametros!$D$5),"C3",IF(AND(ISNUMBER(parametros!$C$6),ISNUMBER(parametros!$D$6),B2692&gt;=parametros!$C$6,B2692&lt;=parametros!$D$6),"C4","Fora dos ciclos")))))))</f>
        <v/>
      </c>
      <c r="D2692" s="100"/>
      <c r="E2692" s="78" t="str">
        <f>IF(C2692="","",IFERROR(VLOOKUP(C2692,parametros!$A$11:$E$15,5,0),""))</f>
        <v/>
      </c>
      <c r="F2692" s="79" t="str">
        <f t="shared" si="212"/>
        <v/>
      </c>
      <c r="G2692" s="101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8"/>
      <c r="U2692" s="218" t="str">
        <f t="shared" si="216"/>
        <v/>
      </c>
      <c r="V2692" s="216" t="s">
        <v>47</v>
      </c>
      <c r="W2692" s="102" t="s">
        <v>167</v>
      </c>
      <c r="X2692" s="102" t="s">
        <v>168</v>
      </c>
      <c r="Y2692" s="103" t="s">
        <v>169</v>
      </c>
      <c r="Z2692" s="103" t="s">
        <v>170</v>
      </c>
      <c r="AA2692" s="103" t="s">
        <v>47</v>
      </c>
      <c r="AB2692" s="103" t="s">
        <v>171</v>
      </c>
      <c r="AC2692" s="104" t="s">
        <v>172</v>
      </c>
    </row>
    <row r="2693" spans="1:29" ht="25.5" customHeight="1" x14ac:dyDescent="0.35">
      <c r="A2693" s="188"/>
      <c r="B2693" s="190"/>
      <c r="C2693" s="99" t="str">
        <f>IF(B2693="","",IF(NOT(ISNUMBER(B2693)),"DATA_PC invalida",IF(AND(ISNUMBER(parametros!$C$2),ISNUMBER(parametros!$D$2),B2693&gt;=parametros!$C$2,B2693&lt;=parametros!$D$2),"C0",IF(AND(ISNUMBER(parametros!$C$3),ISNUMBER(parametros!$D$3),B2693&gt;=parametros!$C$3,B2693&lt;=parametros!$D$3),"C1",IF(AND(ISNUMBER(parametros!$C$4),ISNUMBER(parametros!$D$4),B2693&gt;=parametros!$C$4,B2693&lt;=parametros!$D$4),"C2",IF(AND(ISNUMBER(parametros!$C$5),ISNUMBER(parametros!$D$5),B2693&gt;=parametros!$C$5,B2693&lt;=parametros!$D$5),"C3",IF(AND(ISNUMBER(parametros!$C$6),ISNUMBER(parametros!$D$6),B2693&gt;=parametros!$C$6,B2693&lt;=parametros!$D$6),"C4","Fora dos ciclos")))))))</f>
        <v/>
      </c>
      <c r="D2693" s="100"/>
      <c r="E2693" s="78" t="str">
        <f>IF(C2693="","",IFERROR(VLOOKUP(C2693,parametros!$A$11:$E$15,5,0),""))</f>
        <v/>
      </c>
      <c r="F2693" s="79" t="str">
        <f t="shared" si="212"/>
        <v/>
      </c>
      <c r="G2693" s="101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8"/>
      <c r="U2693" s="218" t="str">
        <f t="shared" si="216"/>
        <v/>
      </c>
      <c r="V2693" s="216" t="s">
        <v>47</v>
      </c>
      <c r="W2693" s="102" t="s">
        <v>167</v>
      </c>
      <c r="X2693" s="102" t="s">
        <v>168</v>
      </c>
      <c r="Y2693" s="103" t="s">
        <v>169</v>
      </c>
      <c r="Z2693" s="103" t="s">
        <v>170</v>
      </c>
      <c r="AA2693" s="103" t="s">
        <v>47</v>
      </c>
      <c r="AB2693" s="103" t="s">
        <v>171</v>
      </c>
      <c r="AC2693" s="104" t="s">
        <v>172</v>
      </c>
    </row>
    <row r="2694" spans="1:29" ht="25.5" customHeight="1" x14ac:dyDescent="0.35">
      <c r="A2694" s="188"/>
      <c r="B2694" s="190"/>
      <c r="C2694" s="99" t="str">
        <f>IF(B2694="","",IF(NOT(ISNUMBER(B2694)),"DATA_PC invalida",IF(AND(ISNUMBER(parametros!$C$2),ISNUMBER(parametros!$D$2),B2694&gt;=parametros!$C$2,B2694&lt;=parametros!$D$2),"C0",IF(AND(ISNUMBER(parametros!$C$3),ISNUMBER(parametros!$D$3),B2694&gt;=parametros!$C$3,B2694&lt;=parametros!$D$3),"C1",IF(AND(ISNUMBER(parametros!$C$4),ISNUMBER(parametros!$D$4),B2694&gt;=parametros!$C$4,B2694&lt;=parametros!$D$4),"C2",IF(AND(ISNUMBER(parametros!$C$5),ISNUMBER(parametros!$D$5),B2694&gt;=parametros!$C$5,B2694&lt;=parametros!$D$5),"C3",IF(AND(ISNUMBER(parametros!$C$6),ISNUMBER(parametros!$D$6),B2694&gt;=parametros!$C$6,B2694&lt;=parametros!$D$6),"C4","Fora dos ciclos")))))))</f>
        <v/>
      </c>
      <c r="D2694" s="100"/>
      <c r="E2694" s="78" t="str">
        <f>IF(C2694="","",IFERROR(VLOOKUP(C2694,parametros!$A$11:$E$15,5,0),""))</f>
        <v/>
      </c>
      <c r="F2694" s="79" t="str">
        <f t="shared" si="212"/>
        <v/>
      </c>
      <c r="G2694" s="101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8"/>
      <c r="U2694" s="218" t="str">
        <f t="shared" si="216"/>
        <v/>
      </c>
      <c r="V2694" s="216" t="s">
        <v>47</v>
      </c>
      <c r="W2694" s="102" t="s">
        <v>167</v>
      </c>
      <c r="X2694" s="102" t="s">
        <v>168</v>
      </c>
      <c r="Y2694" s="103" t="s">
        <v>169</v>
      </c>
      <c r="Z2694" s="103" t="s">
        <v>170</v>
      </c>
      <c r="AA2694" s="103" t="s">
        <v>47</v>
      </c>
      <c r="AB2694" s="103" t="s">
        <v>171</v>
      </c>
      <c r="AC2694" s="104" t="s">
        <v>172</v>
      </c>
    </row>
    <row r="2695" spans="1:29" ht="25.5" customHeight="1" x14ac:dyDescent="0.35">
      <c r="A2695" s="188"/>
      <c r="B2695" s="190"/>
      <c r="C2695" s="99" t="str">
        <f>IF(B2695="","",IF(NOT(ISNUMBER(B2695)),"DATA_PC invalida",IF(AND(ISNUMBER(parametros!$C$2),ISNUMBER(parametros!$D$2),B2695&gt;=parametros!$C$2,B2695&lt;=parametros!$D$2),"C0",IF(AND(ISNUMBER(parametros!$C$3),ISNUMBER(parametros!$D$3),B2695&gt;=parametros!$C$3,B2695&lt;=parametros!$D$3),"C1",IF(AND(ISNUMBER(parametros!$C$4),ISNUMBER(parametros!$D$4),B2695&gt;=parametros!$C$4,B2695&lt;=parametros!$D$4),"C2",IF(AND(ISNUMBER(parametros!$C$5),ISNUMBER(parametros!$D$5),B2695&gt;=parametros!$C$5,B2695&lt;=parametros!$D$5),"C3",IF(AND(ISNUMBER(parametros!$C$6),ISNUMBER(parametros!$D$6),B2695&gt;=parametros!$C$6,B2695&lt;=parametros!$D$6),"C4","Fora dos ciclos")))))))</f>
        <v/>
      </c>
      <c r="D2695" s="100"/>
      <c r="E2695" s="78" t="str">
        <f>IF(C2695="","",IFERROR(VLOOKUP(C2695,parametros!$A$11:$E$15,5,0),""))</f>
        <v/>
      </c>
      <c r="F2695" s="79" t="str">
        <f t="shared" si="212"/>
        <v/>
      </c>
      <c r="G2695" s="101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8"/>
      <c r="U2695" s="218" t="str">
        <f t="shared" si="216"/>
        <v/>
      </c>
      <c r="V2695" s="216" t="s">
        <v>47</v>
      </c>
      <c r="W2695" s="102" t="s">
        <v>167</v>
      </c>
      <c r="X2695" s="102" t="s">
        <v>168</v>
      </c>
      <c r="Y2695" s="103" t="s">
        <v>169</v>
      </c>
      <c r="Z2695" s="103" t="s">
        <v>170</v>
      </c>
      <c r="AA2695" s="103" t="s">
        <v>47</v>
      </c>
      <c r="AB2695" s="103" t="s">
        <v>171</v>
      </c>
      <c r="AC2695" s="104" t="s">
        <v>172</v>
      </c>
    </row>
    <row r="2696" spans="1:29" ht="25.5" customHeight="1" x14ac:dyDescent="0.35">
      <c r="A2696" s="188"/>
      <c r="B2696" s="190"/>
      <c r="C2696" s="99" t="str">
        <f>IF(B2696="","",IF(NOT(ISNUMBER(B2696)),"DATA_PC invalida",IF(AND(ISNUMBER(parametros!$C$2),ISNUMBER(parametros!$D$2),B2696&gt;=parametros!$C$2,B2696&lt;=parametros!$D$2),"C0",IF(AND(ISNUMBER(parametros!$C$3),ISNUMBER(parametros!$D$3),B2696&gt;=parametros!$C$3,B2696&lt;=parametros!$D$3),"C1",IF(AND(ISNUMBER(parametros!$C$4),ISNUMBER(parametros!$D$4),B2696&gt;=parametros!$C$4,B2696&lt;=parametros!$D$4),"C2",IF(AND(ISNUMBER(parametros!$C$5),ISNUMBER(parametros!$D$5),B2696&gt;=parametros!$C$5,B2696&lt;=parametros!$D$5),"C3",IF(AND(ISNUMBER(parametros!$C$6),ISNUMBER(parametros!$D$6),B2696&gt;=parametros!$C$6,B2696&lt;=parametros!$D$6),"C4","Fora dos ciclos")))))))</f>
        <v/>
      </c>
      <c r="D2696" s="100"/>
      <c r="E2696" s="78" t="str">
        <f>IF(C2696="","",IFERROR(VLOOKUP(C2696,parametros!$A$11:$E$15,5,0),""))</f>
        <v/>
      </c>
      <c r="F2696" s="79" t="str">
        <f t="shared" si="212"/>
        <v/>
      </c>
      <c r="G2696" s="101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8"/>
      <c r="U2696" s="218" t="str">
        <f t="shared" si="216"/>
        <v/>
      </c>
      <c r="V2696" s="216" t="s">
        <v>47</v>
      </c>
      <c r="W2696" s="102" t="s">
        <v>167</v>
      </c>
      <c r="X2696" s="102" t="s">
        <v>168</v>
      </c>
      <c r="Y2696" s="103" t="s">
        <v>169</v>
      </c>
      <c r="Z2696" s="103" t="s">
        <v>170</v>
      </c>
      <c r="AA2696" s="103" t="s">
        <v>47</v>
      </c>
      <c r="AB2696" s="103" t="s">
        <v>171</v>
      </c>
      <c r="AC2696" s="104" t="s">
        <v>172</v>
      </c>
    </row>
    <row r="2697" spans="1:29" ht="25.5" customHeight="1" x14ac:dyDescent="0.35">
      <c r="A2697" s="188"/>
      <c r="B2697" s="190"/>
      <c r="C2697" s="99" t="str">
        <f>IF(B2697="","",IF(NOT(ISNUMBER(B2697)),"DATA_PC invalida",IF(AND(ISNUMBER(parametros!$C$2),ISNUMBER(parametros!$D$2),B2697&gt;=parametros!$C$2,B2697&lt;=parametros!$D$2),"C0",IF(AND(ISNUMBER(parametros!$C$3),ISNUMBER(parametros!$D$3),B2697&gt;=parametros!$C$3,B2697&lt;=parametros!$D$3),"C1",IF(AND(ISNUMBER(parametros!$C$4),ISNUMBER(parametros!$D$4),B2697&gt;=parametros!$C$4,B2697&lt;=parametros!$D$4),"C2",IF(AND(ISNUMBER(parametros!$C$5),ISNUMBER(parametros!$D$5),B2697&gt;=parametros!$C$5,B2697&lt;=parametros!$D$5),"C3",IF(AND(ISNUMBER(parametros!$C$6),ISNUMBER(parametros!$D$6),B2697&gt;=parametros!$C$6,B2697&lt;=parametros!$D$6),"C4","Fora dos ciclos")))))))</f>
        <v/>
      </c>
      <c r="D2697" s="100"/>
      <c r="E2697" s="78" t="str">
        <f>IF(C2697="","",IFERROR(VLOOKUP(C2697,parametros!$A$11:$E$15,5,0),""))</f>
        <v/>
      </c>
      <c r="F2697" s="79" t="str">
        <f t="shared" si="212"/>
        <v/>
      </c>
      <c r="G2697" s="101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8"/>
      <c r="U2697" s="218" t="str">
        <f t="shared" si="216"/>
        <v/>
      </c>
      <c r="V2697" s="216" t="s">
        <v>47</v>
      </c>
      <c r="W2697" s="102" t="s">
        <v>167</v>
      </c>
      <c r="X2697" s="102" t="s">
        <v>168</v>
      </c>
      <c r="Y2697" s="103" t="s">
        <v>169</v>
      </c>
      <c r="Z2697" s="103" t="s">
        <v>170</v>
      </c>
      <c r="AA2697" s="103" t="s">
        <v>47</v>
      </c>
      <c r="AB2697" s="103" t="s">
        <v>171</v>
      </c>
      <c r="AC2697" s="104" t="s">
        <v>172</v>
      </c>
    </row>
    <row r="2698" spans="1:29" ht="25.5" customHeight="1" x14ac:dyDescent="0.35">
      <c r="A2698" s="188"/>
      <c r="B2698" s="190"/>
      <c r="C2698" s="99" t="str">
        <f>IF(B2698="","",IF(NOT(ISNUMBER(B2698)),"DATA_PC invalida",IF(AND(ISNUMBER(parametros!$C$2),ISNUMBER(parametros!$D$2),B2698&gt;=parametros!$C$2,B2698&lt;=parametros!$D$2),"C0",IF(AND(ISNUMBER(parametros!$C$3),ISNUMBER(parametros!$D$3),B2698&gt;=parametros!$C$3,B2698&lt;=parametros!$D$3),"C1",IF(AND(ISNUMBER(parametros!$C$4),ISNUMBER(parametros!$D$4),B2698&gt;=parametros!$C$4,B2698&lt;=parametros!$D$4),"C2",IF(AND(ISNUMBER(parametros!$C$5),ISNUMBER(parametros!$D$5),B2698&gt;=parametros!$C$5,B2698&lt;=parametros!$D$5),"C3",IF(AND(ISNUMBER(parametros!$C$6),ISNUMBER(parametros!$D$6),B2698&gt;=parametros!$C$6,B2698&lt;=parametros!$D$6),"C4","Fora dos ciclos")))))))</f>
        <v/>
      </c>
      <c r="D2698" s="100"/>
      <c r="E2698" s="78" t="str">
        <f>IF(C2698="","",IFERROR(VLOOKUP(C2698,parametros!$A$11:$E$15,5,0),""))</f>
        <v/>
      </c>
      <c r="F2698" s="79" t="str">
        <f t="shared" si="212"/>
        <v/>
      </c>
      <c r="G2698" s="101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8"/>
      <c r="U2698" s="218" t="str">
        <f t="shared" si="216"/>
        <v/>
      </c>
      <c r="V2698" s="216" t="s">
        <v>47</v>
      </c>
      <c r="W2698" s="102" t="s">
        <v>167</v>
      </c>
      <c r="X2698" s="102" t="s">
        <v>168</v>
      </c>
      <c r="Y2698" s="103" t="s">
        <v>169</v>
      </c>
      <c r="Z2698" s="103" t="s">
        <v>170</v>
      </c>
      <c r="AA2698" s="103" t="s">
        <v>47</v>
      </c>
      <c r="AB2698" s="103" t="s">
        <v>171</v>
      </c>
      <c r="AC2698" s="104" t="s">
        <v>172</v>
      </c>
    </row>
    <row r="2699" spans="1:29" ht="25.5" customHeight="1" x14ac:dyDescent="0.35">
      <c r="A2699" s="188"/>
      <c r="B2699" s="190"/>
      <c r="C2699" s="99" t="str">
        <f>IF(B2699="","",IF(NOT(ISNUMBER(B2699)),"DATA_PC invalida",IF(AND(ISNUMBER(parametros!$C$2),ISNUMBER(parametros!$D$2),B2699&gt;=parametros!$C$2,B2699&lt;=parametros!$D$2),"C0",IF(AND(ISNUMBER(parametros!$C$3),ISNUMBER(parametros!$D$3),B2699&gt;=parametros!$C$3,B2699&lt;=parametros!$D$3),"C1",IF(AND(ISNUMBER(parametros!$C$4),ISNUMBER(parametros!$D$4),B2699&gt;=parametros!$C$4,B2699&lt;=parametros!$D$4),"C2",IF(AND(ISNUMBER(parametros!$C$5),ISNUMBER(parametros!$D$5),B2699&gt;=parametros!$C$5,B2699&lt;=parametros!$D$5),"C3",IF(AND(ISNUMBER(parametros!$C$6),ISNUMBER(parametros!$D$6),B2699&gt;=parametros!$C$6,B2699&lt;=parametros!$D$6),"C4","Fora dos ciclos")))))))</f>
        <v/>
      </c>
      <c r="D2699" s="100"/>
      <c r="E2699" s="78" t="str">
        <f>IF(C2699="","",IFERROR(VLOOKUP(C2699,parametros!$A$11:$E$15,5,0),""))</f>
        <v/>
      </c>
      <c r="F2699" s="79" t="str">
        <f t="shared" si="212"/>
        <v/>
      </c>
      <c r="G2699" s="101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8"/>
      <c r="U2699" s="218" t="str">
        <f t="shared" si="216"/>
        <v/>
      </c>
      <c r="V2699" s="216" t="s">
        <v>47</v>
      </c>
      <c r="W2699" s="102" t="s">
        <v>167</v>
      </c>
      <c r="X2699" s="102" t="s">
        <v>168</v>
      </c>
      <c r="Y2699" s="103" t="s">
        <v>169</v>
      </c>
      <c r="Z2699" s="103" t="s">
        <v>170</v>
      </c>
      <c r="AA2699" s="103" t="s">
        <v>47</v>
      </c>
      <c r="AB2699" s="103" t="s">
        <v>171</v>
      </c>
      <c r="AC2699" s="104" t="s">
        <v>172</v>
      </c>
    </row>
    <row r="2700" spans="1:29" ht="25.5" customHeight="1" x14ac:dyDescent="0.35">
      <c r="A2700" s="188"/>
      <c r="B2700" s="190"/>
      <c r="C2700" s="99" t="str">
        <f>IF(B2700="","",IF(NOT(ISNUMBER(B2700)),"DATA_PC invalida",IF(AND(ISNUMBER(parametros!$C$2),ISNUMBER(parametros!$D$2),B2700&gt;=parametros!$C$2,B2700&lt;=parametros!$D$2),"C0",IF(AND(ISNUMBER(parametros!$C$3),ISNUMBER(parametros!$D$3),B2700&gt;=parametros!$C$3,B2700&lt;=parametros!$D$3),"C1",IF(AND(ISNUMBER(parametros!$C$4),ISNUMBER(parametros!$D$4),B2700&gt;=parametros!$C$4,B2700&lt;=parametros!$D$4),"C2",IF(AND(ISNUMBER(parametros!$C$5),ISNUMBER(parametros!$D$5),B2700&gt;=parametros!$C$5,B2700&lt;=parametros!$D$5),"C3",IF(AND(ISNUMBER(parametros!$C$6),ISNUMBER(parametros!$D$6),B2700&gt;=parametros!$C$6,B2700&lt;=parametros!$D$6),"C4","Fora dos ciclos")))))))</f>
        <v/>
      </c>
      <c r="D2700" s="100"/>
      <c r="E2700" s="78" t="str">
        <f>IF(C2700="","",IFERROR(VLOOKUP(C2700,parametros!$A$11:$E$15,5,0),""))</f>
        <v/>
      </c>
      <c r="F2700" s="79" t="str">
        <f t="shared" si="212"/>
        <v/>
      </c>
      <c r="G2700" s="101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8"/>
      <c r="U2700" s="218" t="str">
        <f t="shared" si="216"/>
        <v/>
      </c>
      <c r="V2700" s="216" t="s">
        <v>47</v>
      </c>
      <c r="W2700" s="102" t="s">
        <v>167</v>
      </c>
      <c r="X2700" s="102" t="s">
        <v>168</v>
      </c>
      <c r="Y2700" s="103" t="s">
        <v>169</v>
      </c>
      <c r="Z2700" s="103" t="s">
        <v>170</v>
      </c>
      <c r="AA2700" s="103" t="s">
        <v>47</v>
      </c>
      <c r="AB2700" s="103" t="s">
        <v>171</v>
      </c>
      <c r="AC2700" s="104" t="s">
        <v>172</v>
      </c>
    </row>
    <row r="2701" spans="1:29" ht="25.5" customHeight="1" x14ac:dyDescent="0.35">
      <c r="A2701" s="188"/>
      <c r="B2701" s="190"/>
      <c r="C2701" s="99" t="str">
        <f>IF(B2701="","",IF(NOT(ISNUMBER(B2701)),"DATA_PC invalida",IF(AND(ISNUMBER(parametros!$C$2),ISNUMBER(parametros!$D$2),B2701&gt;=parametros!$C$2,B2701&lt;=parametros!$D$2),"C0",IF(AND(ISNUMBER(parametros!$C$3),ISNUMBER(parametros!$D$3),B2701&gt;=parametros!$C$3,B2701&lt;=parametros!$D$3),"C1",IF(AND(ISNUMBER(parametros!$C$4),ISNUMBER(parametros!$D$4),B2701&gt;=parametros!$C$4,B2701&lt;=parametros!$D$4),"C2",IF(AND(ISNUMBER(parametros!$C$5),ISNUMBER(parametros!$D$5),B2701&gt;=parametros!$C$5,B2701&lt;=parametros!$D$5),"C3",IF(AND(ISNUMBER(parametros!$C$6),ISNUMBER(parametros!$D$6),B2701&gt;=parametros!$C$6,B2701&lt;=parametros!$D$6),"C4","Fora dos ciclos")))))))</f>
        <v/>
      </c>
      <c r="D2701" s="100"/>
      <c r="E2701" s="78" t="str">
        <f>IF(C2701="","",IFERROR(VLOOKUP(C2701,parametros!$A$11:$E$15,5,0),""))</f>
        <v/>
      </c>
      <c r="F2701" s="79" t="str">
        <f t="shared" si="212"/>
        <v/>
      </c>
      <c r="G2701" s="101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8"/>
      <c r="U2701" s="218" t="str">
        <f t="shared" si="216"/>
        <v/>
      </c>
      <c r="V2701" s="216" t="s">
        <v>47</v>
      </c>
      <c r="W2701" s="102" t="s">
        <v>167</v>
      </c>
      <c r="X2701" s="102" t="s">
        <v>168</v>
      </c>
      <c r="Y2701" s="103" t="s">
        <v>169</v>
      </c>
      <c r="Z2701" s="103" t="s">
        <v>170</v>
      </c>
      <c r="AA2701" s="103" t="s">
        <v>47</v>
      </c>
      <c r="AB2701" s="103" t="s">
        <v>171</v>
      </c>
      <c r="AC2701" s="104" t="s">
        <v>172</v>
      </c>
    </row>
    <row r="2702" spans="1:29" ht="25.5" customHeight="1" x14ac:dyDescent="0.35">
      <c r="A2702" s="188"/>
      <c r="B2702" s="190"/>
      <c r="C2702" s="99" t="str">
        <f>IF(B2702="","",IF(NOT(ISNUMBER(B2702)),"DATA_PC invalida",IF(AND(ISNUMBER(parametros!$C$2),ISNUMBER(parametros!$D$2),B2702&gt;=parametros!$C$2,B2702&lt;=parametros!$D$2),"C0",IF(AND(ISNUMBER(parametros!$C$3),ISNUMBER(parametros!$D$3),B2702&gt;=parametros!$C$3,B2702&lt;=parametros!$D$3),"C1",IF(AND(ISNUMBER(parametros!$C$4),ISNUMBER(parametros!$D$4),B2702&gt;=parametros!$C$4,B2702&lt;=parametros!$D$4),"C2",IF(AND(ISNUMBER(parametros!$C$5),ISNUMBER(parametros!$D$5),B2702&gt;=parametros!$C$5,B2702&lt;=parametros!$D$5),"C3",IF(AND(ISNUMBER(parametros!$C$6),ISNUMBER(parametros!$D$6),B2702&gt;=parametros!$C$6,B2702&lt;=parametros!$D$6),"C4","Fora dos ciclos")))))))</f>
        <v/>
      </c>
      <c r="D2702" s="100"/>
      <c r="E2702" s="78" t="str">
        <f>IF(C2702="","",IFERROR(VLOOKUP(C2702,parametros!$A$11:$E$15,5,0),""))</f>
        <v/>
      </c>
      <c r="F2702" s="79" t="str">
        <f t="shared" si="212"/>
        <v/>
      </c>
      <c r="G2702" s="101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8"/>
      <c r="U2702" s="218" t="str">
        <f t="shared" si="216"/>
        <v/>
      </c>
      <c r="V2702" s="216" t="s">
        <v>47</v>
      </c>
      <c r="W2702" s="102" t="s">
        <v>167</v>
      </c>
      <c r="X2702" s="102" t="s">
        <v>168</v>
      </c>
      <c r="Y2702" s="103" t="s">
        <v>169</v>
      </c>
      <c r="Z2702" s="103" t="s">
        <v>170</v>
      </c>
      <c r="AA2702" s="103" t="s">
        <v>47</v>
      </c>
      <c r="AB2702" s="103" t="s">
        <v>171</v>
      </c>
      <c r="AC2702" s="104" t="s">
        <v>172</v>
      </c>
    </row>
    <row r="2703" spans="1:29" ht="25.5" customHeight="1" x14ac:dyDescent="0.35">
      <c r="A2703" s="188"/>
      <c r="B2703" s="190"/>
      <c r="C2703" s="99" t="str">
        <f>IF(B2703="","",IF(NOT(ISNUMBER(B2703)),"DATA_PC invalida",IF(AND(ISNUMBER(parametros!$C$2),ISNUMBER(parametros!$D$2),B2703&gt;=parametros!$C$2,B2703&lt;=parametros!$D$2),"C0",IF(AND(ISNUMBER(parametros!$C$3),ISNUMBER(parametros!$D$3),B2703&gt;=parametros!$C$3,B2703&lt;=parametros!$D$3),"C1",IF(AND(ISNUMBER(parametros!$C$4),ISNUMBER(parametros!$D$4),B2703&gt;=parametros!$C$4,B2703&lt;=parametros!$D$4),"C2",IF(AND(ISNUMBER(parametros!$C$5),ISNUMBER(parametros!$D$5),B2703&gt;=parametros!$C$5,B2703&lt;=parametros!$D$5),"C3",IF(AND(ISNUMBER(parametros!$C$6),ISNUMBER(parametros!$D$6),B2703&gt;=parametros!$C$6,B2703&lt;=parametros!$D$6),"C4","Fora dos ciclos")))))))</f>
        <v/>
      </c>
      <c r="D2703" s="100"/>
      <c r="E2703" s="78" t="str">
        <f>IF(C2703="","",IFERROR(VLOOKUP(C2703,parametros!$A$11:$E$15,5,0),""))</f>
        <v/>
      </c>
      <c r="F2703" s="79" t="str">
        <f t="shared" si="212"/>
        <v/>
      </c>
      <c r="G2703" s="101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8"/>
      <c r="U2703" s="218" t="str">
        <f t="shared" si="216"/>
        <v/>
      </c>
      <c r="V2703" s="216" t="s">
        <v>47</v>
      </c>
      <c r="W2703" s="102" t="s">
        <v>167</v>
      </c>
      <c r="X2703" s="102" t="s">
        <v>168</v>
      </c>
      <c r="Y2703" s="103" t="s">
        <v>169</v>
      </c>
      <c r="Z2703" s="103" t="s">
        <v>170</v>
      </c>
      <c r="AA2703" s="103" t="s">
        <v>47</v>
      </c>
      <c r="AB2703" s="103" t="s">
        <v>171</v>
      </c>
      <c r="AC2703" s="104" t="s">
        <v>172</v>
      </c>
    </row>
    <row r="2704" spans="1:29" ht="25.5" customHeight="1" x14ac:dyDescent="0.35">
      <c r="A2704" s="188"/>
      <c r="B2704" s="190"/>
      <c r="C2704" s="99" t="str">
        <f>IF(B2704="","",IF(NOT(ISNUMBER(B2704)),"DATA_PC invalida",IF(AND(ISNUMBER(parametros!$C$2),ISNUMBER(parametros!$D$2),B2704&gt;=parametros!$C$2,B2704&lt;=parametros!$D$2),"C0",IF(AND(ISNUMBER(parametros!$C$3),ISNUMBER(parametros!$D$3),B2704&gt;=parametros!$C$3,B2704&lt;=parametros!$D$3),"C1",IF(AND(ISNUMBER(parametros!$C$4),ISNUMBER(parametros!$D$4),B2704&gt;=parametros!$C$4,B2704&lt;=parametros!$D$4),"C2",IF(AND(ISNUMBER(parametros!$C$5),ISNUMBER(parametros!$D$5),B2704&gt;=parametros!$C$5,B2704&lt;=parametros!$D$5),"C3",IF(AND(ISNUMBER(parametros!$C$6),ISNUMBER(parametros!$D$6),B2704&gt;=parametros!$C$6,B2704&lt;=parametros!$D$6),"C4","Fora dos ciclos")))))))</f>
        <v/>
      </c>
      <c r="D2704" s="100"/>
      <c r="E2704" s="78" t="str">
        <f>IF(C2704="","",IFERROR(VLOOKUP(C2704,parametros!$A$11:$E$15,5,0),""))</f>
        <v/>
      </c>
      <c r="F2704" s="79" t="str">
        <f t="shared" si="212"/>
        <v/>
      </c>
      <c r="G2704" s="101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8"/>
      <c r="U2704" s="218" t="str">
        <f t="shared" si="216"/>
        <v/>
      </c>
      <c r="V2704" s="216" t="s">
        <v>47</v>
      </c>
      <c r="W2704" s="102" t="s">
        <v>167</v>
      </c>
      <c r="X2704" s="102" t="s">
        <v>168</v>
      </c>
      <c r="Y2704" s="103" t="s">
        <v>169</v>
      </c>
      <c r="Z2704" s="103" t="s">
        <v>170</v>
      </c>
      <c r="AA2704" s="103" t="s">
        <v>47</v>
      </c>
      <c r="AB2704" s="103" t="s">
        <v>171</v>
      </c>
      <c r="AC2704" s="104" t="s">
        <v>172</v>
      </c>
    </row>
    <row r="2705" spans="1:29" ht="25.5" customHeight="1" x14ac:dyDescent="0.35">
      <c r="A2705" s="188"/>
      <c r="B2705" s="190"/>
      <c r="C2705" s="99" t="str">
        <f>IF(B2705="","",IF(NOT(ISNUMBER(B2705)),"DATA_PC invalida",IF(AND(ISNUMBER(parametros!$C$2),ISNUMBER(parametros!$D$2),B2705&gt;=parametros!$C$2,B2705&lt;=parametros!$D$2),"C0",IF(AND(ISNUMBER(parametros!$C$3),ISNUMBER(parametros!$D$3),B2705&gt;=parametros!$C$3,B2705&lt;=parametros!$D$3),"C1",IF(AND(ISNUMBER(parametros!$C$4),ISNUMBER(parametros!$D$4),B2705&gt;=parametros!$C$4,B2705&lt;=parametros!$D$4),"C2",IF(AND(ISNUMBER(parametros!$C$5),ISNUMBER(parametros!$D$5),B2705&gt;=parametros!$C$5,B2705&lt;=parametros!$D$5),"C3",IF(AND(ISNUMBER(parametros!$C$6),ISNUMBER(parametros!$D$6),B2705&gt;=parametros!$C$6,B2705&lt;=parametros!$D$6),"C4","Fora dos ciclos")))))))</f>
        <v/>
      </c>
      <c r="D2705" s="100"/>
      <c r="E2705" s="78" t="str">
        <f>IF(C2705="","",IFERROR(VLOOKUP(C2705,parametros!$A$11:$E$15,5,0),""))</f>
        <v/>
      </c>
      <c r="F2705" s="79" t="str">
        <f t="shared" si="212"/>
        <v/>
      </c>
      <c r="G2705" s="101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8"/>
      <c r="U2705" s="218" t="str">
        <f t="shared" si="216"/>
        <v/>
      </c>
      <c r="V2705" s="216" t="s">
        <v>47</v>
      </c>
      <c r="W2705" s="102" t="s">
        <v>167</v>
      </c>
      <c r="X2705" s="102" t="s">
        <v>168</v>
      </c>
      <c r="Y2705" s="103" t="s">
        <v>169</v>
      </c>
      <c r="Z2705" s="103" t="s">
        <v>170</v>
      </c>
      <c r="AA2705" s="103" t="s">
        <v>47</v>
      </c>
      <c r="AB2705" s="103" t="s">
        <v>171</v>
      </c>
      <c r="AC2705" s="104" t="s">
        <v>172</v>
      </c>
    </row>
    <row r="2706" spans="1:29" ht="25.5" customHeight="1" x14ac:dyDescent="0.35">
      <c r="A2706" s="188"/>
      <c r="B2706" s="190"/>
      <c r="C2706" s="99" t="str">
        <f>IF(B2706="","",IF(NOT(ISNUMBER(B2706)),"DATA_PC invalida",IF(AND(ISNUMBER(parametros!$C$2),ISNUMBER(parametros!$D$2),B2706&gt;=parametros!$C$2,B2706&lt;=parametros!$D$2),"C0",IF(AND(ISNUMBER(parametros!$C$3),ISNUMBER(parametros!$D$3),B2706&gt;=parametros!$C$3,B2706&lt;=parametros!$D$3),"C1",IF(AND(ISNUMBER(parametros!$C$4),ISNUMBER(parametros!$D$4),B2706&gt;=parametros!$C$4,B2706&lt;=parametros!$D$4),"C2",IF(AND(ISNUMBER(parametros!$C$5),ISNUMBER(parametros!$D$5),B2706&gt;=parametros!$C$5,B2706&lt;=parametros!$D$5),"C3",IF(AND(ISNUMBER(parametros!$C$6),ISNUMBER(parametros!$D$6),B2706&gt;=parametros!$C$6,B2706&lt;=parametros!$D$6),"C4","Fora dos ciclos")))))))</f>
        <v/>
      </c>
      <c r="D2706" s="100"/>
      <c r="E2706" s="78" t="str">
        <f>IF(C2706="","",IFERROR(VLOOKUP(C2706,parametros!$A$11:$E$15,5,0),""))</f>
        <v/>
      </c>
      <c r="F2706" s="79" t="str">
        <f t="shared" si="212"/>
        <v/>
      </c>
      <c r="G2706" s="101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8"/>
      <c r="U2706" s="218" t="str">
        <f t="shared" si="216"/>
        <v/>
      </c>
      <c r="V2706" s="216" t="s">
        <v>47</v>
      </c>
      <c r="W2706" s="102" t="s">
        <v>167</v>
      </c>
      <c r="X2706" s="102" t="s">
        <v>168</v>
      </c>
      <c r="Y2706" s="103" t="s">
        <v>169</v>
      </c>
      <c r="Z2706" s="103" t="s">
        <v>170</v>
      </c>
      <c r="AA2706" s="103" t="s">
        <v>47</v>
      </c>
      <c r="AB2706" s="103" t="s">
        <v>171</v>
      </c>
      <c r="AC2706" s="104" t="s">
        <v>172</v>
      </c>
    </row>
    <row r="2707" spans="1:29" ht="25.5" customHeight="1" x14ac:dyDescent="0.35">
      <c r="A2707" s="188"/>
      <c r="B2707" s="190"/>
      <c r="C2707" s="99" t="str">
        <f>IF(B2707="","",IF(NOT(ISNUMBER(B2707)),"DATA_PC invalida",IF(AND(ISNUMBER(parametros!$C$2),ISNUMBER(parametros!$D$2),B2707&gt;=parametros!$C$2,B2707&lt;=parametros!$D$2),"C0",IF(AND(ISNUMBER(parametros!$C$3),ISNUMBER(parametros!$D$3),B2707&gt;=parametros!$C$3,B2707&lt;=parametros!$D$3),"C1",IF(AND(ISNUMBER(parametros!$C$4),ISNUMBER(parametros!$D$4),B2707&gt;=parametros!$C$4,B2707&lt;=parametros!$D$4),"C2",IF(AND(ISNUMBER(parametros!$C$5),ISNUMBER(parametros!$D$5),B2707&gt;=parametros!$C$5,B2707&lt;=parametros!$D$5),"C3",IF(AND(ISNUMBER(parametros!$C$6),ISNUMBER(parametros!$D$6),B2707&gt;=parametros!$C$6,B2707&lt;=parametros!$D$6),"C4","Fora dos ciclos")))))))</f>
        <v/>
      </c>
      <c r="D2707" s="100"/>
      <c r="E2707" s="78" t="str">
        <f>IF(C2707="","",IFERROR(VLOOKUP(C2707,parametros!$A$11:$E$15,5,0),""))</f>
        <v/>
      </c>
      <c r="F2707" s="79" t="str">
        <f t="shared" si="212"/>
        <v/>
      </c>
      <c r="G2707" s="101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8"/>
      <c r="U2707" s="218" t="str">
        <f t="shared" si="216"/>
        <v/>
      </c>
      <c r="V2707" s="216" t="s">
        <v>47</v>
      </c>
      <c r="W2707" s="102" t="s">
        <v>167</v>
      </c>
      <c r="X2707" s="102" t="s">
        <v>168</v>
      </c>
      <c r="Y2707" s="103" t="s">
        <v>169</v>
      </c>
      <c r="Z2707" s="103" t="s">
        <v>170</v>
      </c>
      <c r="AA2707" s="103" t="s">
        <v>47</v>
      </c>
      <c r="AB2707" s="103" t="s">
        <v>171</v>
      </c>
      <c r="AC2707" s="104" t="s">
        <v>172</v>
      </c>
    </row>
    <row r="2708" spans="1:29" ht="25.5" customHeight="1" x14ac:dyDescent="0.35">
      <c r="A2708" s="188"/>
      <c r="B2708" s="190"/>
      <c r="C2708" s="99" t="str">
        <f>IF(B2708="","",IF(NOT(ISNUMBER(B2708)),"DATA_PC invalida",IF(AND(ISNUMBER(parametros!$C$2),ISNUMBER(parametros!$D$2),B2708&gt;=parametros!$C$2,B2708&lt;=parametros!$D$2),"C0",IF(AND(ISNUMBER(parametros!$C$3),ISNUMBER(parametros!$D$3),B2708&gt;=parametros!$C$3,B2708&lt;=parametros!$D$3),"C1",IF(AND(ISNUMBER(parametros!$C$4),ISNUMBER(parametros!$D$4),B2708&gt;=parametros!$C$4,B2708&lt;=parametros!$D$4),"C2",IF(AND(ISNUMBER(parametros!$C$5),ISNUMBER(parametros!$D$5),B2708&gt;=parametros!$C$5,B2708&lt;=parametros!$D$5),"C3",IF(AND(ISNUMBER(parametros!$C$6),ISNUMBER(parametros!$D$6),B2708&gt;=parametros!$C$6,B2708&lt;=parametros!$D$6),"C4","Fora dos ciclos")))))))</f>
        <v/>
      </c>
      <c r="D2708" s="100"/>
      <c r="E2708" s="78" t="str">
        <f>IF(C2708="","",IFERROR(VLOOKUP(C2708,parametros!$A$11:$E$15,5,0),""))</f>
        <v/>
      </c>
      <c r="F2708" s="79" t="str">
        <f t="shared" si="212"/>
        <v/>
      </c>
      <c r="G2708" s="101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8"/>
      <c r="U2708" s="218" t="str">
        <f t="shared" si="216"/>
        <v/>
      </c>
      <c r="V2708" s="216" t="s">
        <v>47</v>
      </c>
      <c r="W2708" s="102" t="s">
        <v>167</v>
      </c>
      <c r="X2708" s="102" t="s">
        <v>168</v>
      </c>
      <c r="Y2708" s="103" t="s">
        <v>169</v>
      </c>
      <c r="Z2708" s="103" t="s">
        <v>170</v>
      </c>
      <c r="AA2708" s="103" t="s">
        <v>47</v>
      </c>
      <c r="AB2708" s="103" t="s">
        <v>171</v>
      </c>
      <c r="AC2708" s="104" t="s">
        <v>172</v>
      </c>
    </row>
    <row r="2709" spans="1:29" ht="25.5" customHeight="1" x14ac:dyDescent="0.35">
      <c r="A2709" s="188"/>
      <c r="B2709" s="190"/>
      <c r="C2709" s="99" t="str">
        <f>IF(B2709="","",IF(NOT(ISNUMBER(B2709)),"DATA_PC invalida",IF(AND(ISNUMBER(parametros!$C$2),ISNUMBER(parametros!$D$2),B2709&gt;=parametros!$C$2,B2709&lt;=parametros!$D$2),"C0",IF(AND(ISNUMBER(parametros!$C$3),ISNUMBER(parametros!$D$3),B2709&gt;=parametros!$C$3,B2709&lt;=parametros!$D$3),"C1",IF(AND(ISNUMBER(parametros!$C$4),ISNUMBER(parametros!$D$4),B2709&gt;=parametros!$C$4,B2709&lt;=parametros!$D$4),"C2",IF(AND(ISNUMBER(parametros!$C$5),ISNUMBER(parametros!$D$5),B2709&gt;=parametros!$C$5,B2709&lt;=parametros!$D$5),"C3",IF(AND(ISNUMBER(parametros!$C$6),ISNUMBER(parametros!$D$6),B2709&gt;=parametros!$C$6,B2709&lt;=parametros!$D$6),"C4","Fora dos ciclos")))))))</f>
        <v/>
      </c>
      <c r="D2709" s="100"/>
      <c r="E2709" s="78" t="str">
        <f>IF(C2709="","",IFERROR(VLOOKUP(C2709,parametros!$A$11:$E$15,5,0),""))</f>
        <v/>
      </c>
      <c r="F2709" s="79" t="str">
        <f t="shared" si="212"/>
        <v/>
      </c>
      <c r="G2709" s="101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8"/>
      <c r="U2709" s="218" t="str">
        <f t="shared" si="216"/>
        <v/>
      </c>
      <c r="V2709" s="216" t="s">
        <v>47</v>
      </c>
      <c r="W2709" s="102" t="s">
        <v>167</v>
      </c>
      <c r="X2709" s="102" t="s">
        <v>168</v>
      </c>
      <c r="Y2709" s="103" t="s">
        <v>169</v>
      </c>
      <c r="Z2709" s="103" t="s">
        <v>170</v>
      </c>
      <c r="AA2709" s="103" t="s">
        <v>47</v>
      </c>
      <c r="AB2709" s="103" t="s">
        <v>171</v>
      </c>
      <c r="AC2709" s="104" t="s">
        <v>172</v>
      </c>
    </row>
    <row r="2710" spans="1:29" ht="25.5" customHeight="1" x14ac:dyDescent="0.35">
      <c r="A2710" s="188"/>
      <c r="B2710" s="190"/>
      <c r="C2710" s="99" t="str">
        <f>IF(B2710="","",IF(NOT(ISNUMBER(B2710)),"DATA_PC invalida",IF(AND(ISNUMBER(parametros!$C$2),ISNUMBER(parametros!$D$2),B2710&gt;=parametros!$C$2,B2710&lt;=parametros!$D$2),"C0",IF(AND(ISNUMBER(parametros!$C$3),ISNUMBER(parametros!$D$3),B2710&gt;=parametros!$C$3,B2710&lt;=parametros!$D$3),"C1",IF(AND(ISNUMBER(parametros!$C$4),ISNUMBER(parametros!$D$4),B2710&gt;=parametros!$C$4,B2710&lt;=parametros!$D$4),"C2",IF(AND(ISNUMBER(parametros!$C$5),ISNUMBER(parametros!$D$5),B2710&gt;=parametros!$C$5,B2710&lt;=parametros!$D$5),"C3",IF(AND(ISNUMBER(parametros!$C$6),ISNUMBER(parametros!$D$6),B2710&gt;=parametros!$C$6,B2710&lt;=parametros!$D$6),"C4","Fora dos ciclos")))))))</f>
        <v/>
      </c>
      <c r="D2710" s="100"/>
      <c r="E2710" s="78" t="str">
        <f>IF(C2710="","",IFERROR(VLOOKUP(C2710,parametros!$A$11:$E$15,5,0),""))</f>
        <v/>
      </c>
      <c r="F2710" s="79" t="str">
        <f t="shared" si="212"/>
        <v/>
      </c>
      <c r="G2710" s="101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8"/>
      <c r="U2710" s="218" t="str">
        <f t="shared" si="216"/>
        <v/>
      </c>
      <c r="V2710" s="216" t="s">
        <v>47</v>
      </c>
      <c r="W2710" s="102" t="s">
        <v>167</v>
      </c>
      <c r="X2710" s="102" t="s">
        <v>168</v>
      </c>
      <c r="Y2710" s="103" t="s">
        <v>169</v>
      </c>
      <c r="Z2710" s="103" t="s">
        <v>170</v>
      </c>
      <c r="AA2710" s="103" t="s">
        <v>47</v>
      </c>
      <c r="AB2710" s="103" t="s">
        <v>171</v>
      </c>
      <c r="AC2710" s="104" t="s">
        <v>172</v>
      </c>
    </row>
    <row r="2711" spans="1:29" ht="25.5" customHeight="1" x14ac:dyDescent="0.35">
      <c r="A2711" s="188"/>
      <c r="B2711" s="190"/>
      <c r="C2711" s="99" t="str">
        <f>IF(B2711="","",IF(NOT(ISNUMBER(B2711)),"DATA_PC invalida",IF(AND(ISNUMBER(parametros!$C$2),ISNUMBER(parametros!$D$2),B2711&gt;=parametros!$C$2,B2711&lt;=parametros!$D$2),"C0",IF(AND(ISNUMBER(parametros!$C$3),ISNUMBER(parametros!$D$3),B2711&gt;=parametros!$C$3,B2711&lt;=parametros!$D$3),"C1",IF(AND(ISNUMBER(parametros!$C$4),ISNUMBER(parametros!$D$4),B2711&gt;=parametros!$C$4,B2711&lt;=parametros!$D$4),"C2",IF(AND(ISNUMBER(parametros!$C$5),ISNUMBER(parametros!$D$5),B2711&gt;=parametros!$C$5,B2711&lt;=parametros!$D$5),"C3",IF(AND(ISNUMBER(parametros!$C$6),ISNUMBER(parametros!$D$6),B2711&gt;=parametros!$C$6,B2711&lt;=parametros!$D$6),"C4","Fora dos ciclos")))))))</f>
        <v/>
      </c>
      <c r="D2711" s="100"/>
      <c r="E2711" s="78" t="str">
        <f>IF(C2711="","",IFERROR(VLOOKUP(C2711,parametros!$A$11:$E$15,5,0),""))</f>
        <v/>
      </c>
      <c r="F2711" s="79" t="str">
        <f t="shared" si="212"/>
        <v/>
      </c>
      <c r="G2711" s="101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8"/>
      <c r="U2711" s="218" t="str">
        <f t="shared" si="216"/>
        <v/>
      </c>
      <c r="V2711" s="216" t="s">
        <v>47</v>
      </c>
      <c r="W2711" s="102" t="s">
        <v>167</v>
      </c>
      <c r="X2711" s="102" t="s">
        <v>168</v>
      </c>
      <c r="Y2711" s="103" t="s">
        <v>169</v>
      </c>
      <c r="Z2711" s="103" t="s">
        <v>170</v>
      </c>
      <c r="AA2711" s="103" t="s">
        <v>47</v>
      </c>
      <c r="AB2711" s="103" t="s">
        <v>171</v>
      </c>
      <c r="AC2711" s="104" t="s">
        <v>172</v>
      </c>
    </row>
    <row r="2712" spans="1:29" ht="25.5" customHeight="1" x14ac:dyDescent="0.35">
      <c r="A2712" s="188"/>
      <c r="B2712" s="190"/>
      <c r="C2712" s="99" t="str">
        <f>IF(B2712="","",IF(NOT(ISNUMBER(B2712)),"DATA_PC invalida",IF(AND(ISNUMBER(parametros!$C$2),ISNUMBER(parametros!$D$2),B2712&gt;=parametros!$C$2,B2712&lt;=parametros!$D$2),"C0",IF(AND(ISNUMBER(parametros!$C$3),ISNUMBER(parametros!$D$3),B2712&gt;=parametros!$C$3,B2712&lt;=parametros!$D$3),"C1",IF(AND(ISNUMBER(parametros!$C$4),ISNUMBER(parametros!$D$4),B2712&gt;=parametros!$C$4,B2712&lt;=parametros!$D$4),"C2",IF(AND(ISNUMBER(parametros!$C$5),ISNUMBER(parametros!$D$5),B2712&gt;=parametros!$C$5,B2712&lt;=parametros!$D$5),"C3",IF(AND(ISNUMBER(parametros!$C$6),ISNUMBER(parametros!$D$6),B2712&gt;=parametros!$C$6,B2712&lt;=parametros!$D$6),"C4","Fora dos ciclos")))))))</f>
        <v/>
      </c>
      <c r="D2712" s="100"/>
      <c r="E2712" s="78" t="str">
        <f>IF(C2712="","",IFERROR(VLOOKUP(C2712,parametros!$A$11:$E$15,5,0),""))</f>
        <v/>
      </c>
      <c r="F2712" s="79" t="str">
        <f t="shared" si="212"/>
        <v/>
      </c>
      <c r="G2712" s="101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8"/>
      <c r="U2712" s="218" t="str">
        <f t="shared" si="216"/>
        <v/>
      </c>
      <c r="V2712" s="216" t="s">
        <v>47</v>
      </c>
      <c r="W2712" s="102" t="s">
        <v>167</v>
      </c>
      <c r="X2712" s="102" t="s">
        <v>168</v>
      </c>
      <c r="Y2712" s="103" t="s">
        <v>169</v>
      </c>
      <c r="Z2712" s="103" t="s">
        <v>170</v>
      </c>
      <c r="AA2712" s="103" t="s">
        <v>47</v>
      </c>
      <c r="AB2712" s="103" t="s">
        <v>171</v>
      </c>
      <c r="AC2712" s="104" t="s">
        <v>172</v>
      </c>
    </row>
    <row r="2713" spans="1:29" ht="25.5" customHeight="1" x14ac:dyDescent="0.35">
      <c r="A2713" s="188"/>
      <c r="B2713" s="190"/>
      <c r="C2713" s="99" t="str">
        <f>IF(B2713="","",IF(NOT(ISNUMBER(B2713)),"DATA_PC invalida",IF(AND(ISNUMBER(parametros!$C$2),ISNUMBER(parametros!$D$2),B2713&gt;=parametros!$C$2,B2713&lt;=parametros!$D$2),"C0",IF(AND(ISNUMBER(parametros!$C$3),ISNUMBER(parametros!$D$3),B2713&gt;=parametros!$C$3,B2713&lt;=parametros!$D$3),"C1",IF(AND(ISNUMBER(parametros!$C$4),ISNUMBER(parametros!$D$4),B2713&gt;=parametros!$C$4,B2713&lt;=parametros!$D$4),"C2",IF(AND(ISNUMBER(parametros!$C$5),ISNUMBER(parametros!$D$5),B2713&gt;=parametros!$C$5,B2713&lt;=parametros!$D$5),"C3",IF(AND(ISNUMBER(parametros!$C$6),ISNUMBER(parametros!$D$6),B2713&gt;=parametros!$C$6,B2713&lt;=parametros!$D$6),"C4","Fora dos ciclos")))))))</f>
        <v/>
      </c>
      <c r="D2713" s="100"/>
      <c r="E2713" s="78" t="str">
        <f>IF(C2713="","",IFERROR(VLOOKUP(C2713,parametros!$A$11:$E$15,5,0),""))</f>
        <v/>
      </c>
      <c r="F2713" s="79" t="str">
        <f t="shared" si="212"/>
        <v/>
      </c>
      <c r="G2713" s="101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8"/>
      <c r="U2713" s="218" t="str">
        <f t="shared" si="216"/>
        <v/>
      </c>
      <c r="V2713" s="216" t="s">
        <v>47</v>
      </c>
      <c r="W2713" s="102" t="s">
        <v>167</v>
      </c>
      <c r="X2713" s="102" t="s">
        <v>168</v>
      </c>
      <c r="Y2713" s="103" t="s">
        <v>169</v>
      </c>
      <c r="Z2713" s="103" t="s">
        <v>170</v>
      </c>
      <c r="AA2713" s="103" t="s">
        <v>47</v>
      </c>
      <c r="AB2713" s="103" t="s">
        <v>171</v>
      </c>
      <c r="AC2713" s="104" t="s">
        <v>172</v>
      </c>
    </row>
    <row r="2714" spans="1:29" ht="25.5" customHeight="1" x14ac:dyDescent="0.35">
      <c r="A2714" s="188"/>
      <c r="B2714" s="190"/>
      <c r="C2714" s="99" t="str">
        <f>IF(B2714="","",IF(NOT(ISNUMBER(B2714)),"DATA_PC invalida",IF(AND(ISNUMBER(parametros!$C$2),ISNUMBER(parametros!$D$2),B2714&gt;=parametros!$C$2,B2714&lt;=parametros!$D$2),"C0",IF(AND(ISNUMBER(parametros!$C$3),ISNUMBER(parametros!$D$3),B2714&gt;=parametros!$C$3,B2714&lt;=parametros!$D$3),"C1",IF(AND(ISNUMBER(parametros!$C$4),ISNUMBER(parametros!$D$4),B2714&gt;=parametros!$C$4,B2714&lt;=parametros!$D$4),"C2",IF(AND(ISNUMBER(parametros!$C$5),ISNUMBER(parametros!$D$5),B2714&gt;=parametros!$C$5,B2714&lt;=parametros!$D$5),"C3",IF(AND(ISNUMBER(parametros!$C$6),ISNUMBER(parametros!$D$6),B2714&gt;=parametros!$C$6,B2714&lt;=parametros!$D$6),"C4","Fora dos ciclos")))))))</f>
        <v/>
      </c>
      <c r="D2714" s="100"/>
      <c r="E2714" s="78" t="str">
        <f>IF(C2714="","",IFERROR(VLOOKUP(C2714,parametros!$A$11:$E$15,5,0),""))</f>
        <v/>
      </c>
      <c r="F2714" s="79" t="str">
        <f t="shared" si="212"/>
        <v/>
      </c>
      <c r="G2714" s="101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8"/>
      <c r="U2714" s="218" t="str">
        <f t="shared" si="216"/>
        <v/>
      </c>
      <c r="V2714" s="216" t="s">
        <v>47</v>
      </c>
      <c r="W2714" s="102" t="s">
        <v>167</v>
      </c>
      <c r="X2714" s="102" t="s">
        <v>168</v>
      </c>
      <c r="Y2714" s="103" t="s">
        <v>169</v>
      </c>
      <c r="Z2714" s="103" t="s">
        <v>170</v>
      </c>
      <c r="AA2714" s="103" t="s">
        <v>47</v>
      </c>
      <c r="AB2714" s="103" t="s">
        <v>171</v>
      </c>
      <c r="AC2714" s="104" t="s">
        <v>172</v>
      </c>
    </row>
    <row r="2715" spans="1:29" ht="25.5" customHeight="1" x14ac:dyDescent="0.35">
      <c r="A2715" s="188"/>
      <c r="B2715" s="190"/>
      <c r="C2715" s="99" t="str">
        <f>IF(B2715="","",IF(NOT(ISNUMBER(B2715)),"DATA_PC invalida",IF(AND(ISNUMBER(parametros!$C$2),ISNUMBER(parametros!$D$2),B2715&gt;=parametros!$C$2,B2715&lt;=parametros!$D$2),"C0",IF(AND(ISNUMBER(parametros!$C$3),ISNUMBER(parametros!$D$3),B2715&gt;=parametros!$C$3,B2715&lt;=parametros!$D$3),"C1",IF(AND(ISNUMBER(parametros!$C$4),ISNUMBER(parametros!$D$4),B2715&gt;=parametros!$C$4,B2715&lt;=parametros!$D$4),"C2",IF(AND(ISNUMBER(parametros!$C$5),ISNUMBER(parametros!$D$5),B2715&gt;=parametros!$C$5,B2715&lt;=parametros!$D$5),"C3",IF(AND(ISNUMBER(parametros!$C$6),ISNUMBER(parametros!$D$6),B2715&gt;=parametros!$C$6,B2715&lt;=parametros!$D$6),"C4","Fora dos ciclos")))))))</f>
        <v/>
      </c>
      <c r="D2715" s="100"/>
      <c r="E2715" s="78" t="str">
        <f>IF(C2715="","",IFERROR(VLOOKUP(C2715,parametros!$A$11:$E$15,5,0),""))</f>
        <v/>
      </c>
      <c r="F2715" s="79" t="str">
        <f t="shared" si="212"/>
        <v/>
      </c>
      <c r="G2715" s="101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8"/>
      <c r="U2715" s="218" t="str">
        <f t="shared" si="216"/>
        <v/>
      </c>
      <c r="V2715" s="216" t="s">
        <v>47</v>
      </c>
      <c r="W2715" s="102" t="s">
        <v>167</v>
      </c>
      <c r="X2715" s="102" t="s">
        <v>168</v>
      </c>
      <c r="Y2715" s="103" t="s">
        <v>169</v>
      </c>
      <c r="Z2715" s="103" t="s">
        <v>170</v>
      </c>
      <c r="AA2715" s="103" t="s">
        <v>47</v>
      </c>
      <c r="AB2715" s="103" t="s">
        <v>171</v>
      </c>
      <c r="AC2715" s="104" t="s">
        <v>172</v>
      </c>
    </row>
    <row r="2716" spans="1:29" ht="25.5" customHeight="1" x14ac:dyDescent="0.35">
      <c r="A2716" s="188"/>
      <c r="B2716" s="190"/>
      <c r="C2716" s="99" t="str">
        <f>IF(B2716="","",IF(NOT(ISNUMBER(B2716)),"DATA_PC invalida",IF(AND(ISNUMBER(parametros!$C$2),ISNUMBER(parametros!$D$2),B2716&gt;=parametros!$C$2,B2716&lt;=parametros!$D$2),"C0",IF(AND(ISNUMBER(parametros!$C$3),ISNUMBER(parametros!$D$3),B2716&gt;=parametros!$C$3,B2716&lt;=parametros!$D$3),"C1",IF(AND(ISNUMBER(parametros!$C$4),ISNUMBER(parametros!$D$4),B2716&gt;=parametros!$C$4,B2716&lt;=parametros!$D$4),"C2",IF(AND(ISNUMBER(parametros!$C$5),ISNUMBER(parametros!$D$5),B2716&gt;=parametros!$C$5,B2716&lt;=parametros!$D$5),"C3",IF(AND(ISNUMBER(parametros!$C$6),ISNUMBER(parametros!$D$6),B2716&gt;=parametros!$C$6,B2716&lt;=parametros!$D$6),"C4","Fora dos ciclos")))))))</f>
        <v/>
      </c>
      <c r="D2716" s="100"/>
      <c r="E2716" s="78" t="str">
        <f>IF(C2716="","",IFERROR(VLOOKUP(C2716,parametros!$A$11:$E$15,5,0),""))</f>
        <v/>
      </c>
      <c r="F2716" s="79" t="str">
        <f t="shared" si="212"/>
        <v/>
      </c>
      <c r="G2716" s="101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8"/>
      <c r="U2716" s="218" t="str">
        <f t="shared" si="216"/>
        <v/>
      </c>
      <c r="V2716" s="216" t="s">
        <v>47</v>
      </c>
      <c r="W2716" s="102" t="s">
        <v>167</v>
      </c>
      <c r="X2716" s="102" t="s">
        <v>168</v>
      </c>
      <c r="Y2716" s="103" t="s">
        <v>169</v>
      </c>
      <c r="Z2716" s="103" t="s">
        <v>170</v>
      </c>
      <c r="AA2716" s="103" t="s">
        <v>47</v>
      </c>
      <c r="AB2716" s="103" t="s">
        <v>171</v>
      </c>
      <c r="AC2716" s="104" t="s">
        <v>172</v>
      </c>
    </row>
    <row r="2717" spans="1:29" ht="25.5" customHeight="1" x14ac:dyDescent="0.35">
      <c r="A2717" s="188"/>
      <c r="B2717" s="190"/>
      <c r="C2717" s="99" t="str">
        <f>IF(B2717="","",IF(NOT(ISNUMBER(B2717)),"DATA_PC invalida",IF(AND(ISNUMBER(parametros!$C$2),ISNUMBER(parametros!$D$2),B2717&gt;=parametros!$C$2,B2717&lt;=parametros!$D$2),"C0",IF(AND(ISNUMBER(parametros!$C$3),ISNUMBER(parametros!$D$3),B2717&gt;=parametros!$C$3,B2717&lt;=parametros!$D$3),"C1",IF(AND(ISNUMBER(parametros!$C$4),ISNUMBER(parametros!$D$4),B2717&gt;=parametros!$C$4,B2717&lt;=parametros!$D$4),"C2",IF(AND(ISNUMBER(parametros!$C$5),ISNUMBER(parametros!$D$5),B2717&gt;=parametros!$C$5,B2717&lt;=parametros!$D$5),"C3",IF(AND(ISNUMBER(parametros!$C$6),ISNUMBER(parametros!$D$6),B2717&gt;=parametros!$C$6,B2717&lt;=parametros!$D$6),"C4","Fora dos ciclos")))))))</f>
        <v/>
      </c>
      <c r="D2717" s="100"/>
      <c r="E2717" s="78" t="str">
        <f>IF(C2717="","",IFERROR(VLOOKUP(C2717,parametros!$A$11:$E$15,5,0),""))</f>
        <v/>
      </c>
      <c r="F2717" s="79" t="str">
        <f t="shared" si="212"/>
        <v/>
      </c>
      <c r="G2717" s="101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8"/>
      <c r="U2717" s="218" t="str">
        <f t="shared" si="216"/>
        <v/>
      </c>
      <c r="V2717" s="216" t="s">
        <v>47</v>
      </c>
      <c r="W2717" s="102" t="s">
        <v>167</v>
      </c>
      <c r="X2717" s="102" t="s">
        <v>168</v>
      </c>
      <c r="Y2717" s="103" t="s">
        <v>169</v>
      </c>
      <c r="Z2717" s="103" t="s">
        <v>170</v>
      </c>
      <c r="AA2717" s="103" t="s">
        <v>47</v>
      </c>
      <c r="AB2717" s="103" t="s">
        <v>171</v>
      </c>
      <c r="AC2717" s="104" t="s">
        <v>172</v>
      </c>
    </row>
    <row r="2718" spans="1:29" ht="25.5" customHeight="1" x14ac:dyDescent="0.35">
      <c r="A2718" s="188"/>
      <c r="B2718" s="190"/>
      <c r="C2718" s="99" t="str">
        <f>IF(B2718="","",IF(NOT(ISNUMBER(B2718)),"DATA_PC invalida",IF(AND(ISNUMBER(parametros!$C$2),ISNUMBER(parametros!$D$2),B2718&gt;=parametros!$C$2,B2718&lt;=parametros!$D$2),"C0",IF(AND(ISNUMBER(parametros!$C$3),ISNUMBER(parametros!$D$3),B2718&gt;=parametros!$C$3,B2718&lt;=parametros!$D$3),"C1",IF(AND(ISNUMBER(parametros!$C$4),ISNUMBER(parametros!$D$4),B2718&gt;=parametros!$C$4,B2718&lt;=parametros!$D$4),"C2",IF(AND(ISNUMBER(parametros!$C$5),ISNUMBER(parametros!$D$5),B2718&gt;=parametros!$C$5,B2718&lt;=parametros!$D$5),"C3",IF(AND(ISNUMBER(parametros!$C$6),ISNUMBER(parametros!$D$6),B2718&gt;=parametros!$C$6,B2718&lt;=parametros!$D$6),"C4","Fora dos ciclos")))))))</f>
        <v/>
      </c>
      <c r="D2718" s="100"/>
      <c r="E2718" s="78" t="str">
        <f>IF(C2718="","",IFERROR(VLOOKUP(C2718,parametros!$A$11:$E$15,5,0),""))</f>
        <v/>
      </c>
      <c r="F2718" s="79" t="str">
        <f t="shared" si="212"/>
        <v/>
      </c>
      <c r="G2718" s="101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8"/>
      <c r="U2718" s="218" t="str">
        <f t="shared" si="216"/>
        <v/>
      </c>
      <c r="V2718" s="216" t="s">
        <v>47</v>
      </c>
      <c r="W2718" s="102" t="s">
        <v>167</v>
      </c>
      <c r="X2718" s="102" t="s">
        <v>168</v>
      </c>
      <c r="Y2718" s="103" t="s">
        <v>169</v>
      </c>
      <c r="Z2718" s="103" t="s">
        <v>170</v>
      </c>
      <c r="AA2718" s="103" t="s">
        <v>47</v>
      </c>
      <c r="AB2718" s="103" t="s">
        <v>171</v>
      </c>
      <c r="AC2718" s="104" t="s">
        <v>172</v>
      </c>
    </row>
    <row r="2719" spans="1:29" ht="25.5" customHeight="1" x14ac:dyDescent="0.35">
      <c r="A2719" s="188"/>
      <c r="B2719" s="190"/>
      <c r="C2719" s="99" t="str">
        <f>IF(B2719="","",IF(NOT(ISNUMBER(B2719)),"DATA_PC invalida",IF(AND(ISNUMBER(parametros!$C$2),ISNUMBER(parametros!$D$2),B2719&gt;=parametros!$C$2,B2719&lt;=parametros!$D$2),"C0",IF(AND(ISNUMBER(parametros!$C$3),ISNUMBER(parametros!$D$3),B2719&gt;=parametros!$C$3,B2719&lt;=parametros!$D$3),"C1",IF(AND(ISNUMBER(parametros!$C$4),ISNUMBER(parametros!$D$4),B2719&gt;=parametros!$C$4,B2719&lt;=parametros!$D$4),"C2",IF(AND(ISNUMBER(parametros!$C$5),ISNUMBER(parametros!$D$5),B2719&gt;=parametros!$C$5,B2719&lt;=parametros!$D$5),"C3",IF(AND(ISNUMBER(parametros!$C$6),ISNUMBER(parametros!$D$6),B2719&gt;=parametros!$C$6,B2719&lt;=parametros!$D$6),"C4","Fora dos ciclos")))))))</f>
        <v/>
      </c>
      <c r="D2719" s="100"/>
      <c r="E2719" s="78" t="str">
        <f>IF(C2719="","",IFERROR(VLOOKUP(C2719,parametros!$A$11:$E$15,5,0),""))</f>
        <v/>
      </c>
      <c r="F2719" s="79" t="str">
        <f t="shared" si="212"/>
        <v/>
      </c>
      <c r="G2719" s="101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8"/>
      <c r="U2719" s="218" t="str">
        <f t="shared" si="216"/>
        <v/>
      </c>
      <c r="V2719" s="216" t="s">
        <v>47</v>
      </c>
      <c r="W2719" s="102" t="s">
        <v>167</v>
      </c>
      <c r="X2719" s="102" t="s">
        <v>168</v>
      </c>
      <c r="Y2719" s="103" t="s">
        <v>169</v>
      </c>
      <c r="Z2719" s="103" t="s">
        <v>170</v>
      </c>
      <c r="AA2719" s="103" t="s">
        <v>47</v>
      </c>
      <c r="AB2719" s="103" t="s">
        <v>171</v>
      </c>
      <c r="AC2719" s="104" t="s">
        <v>172</v>
      </c>
    </row>
    <row r="2720" spans="1:29" ht="25.5" customHeight="1" x14ac:dyDescent="0.35">
      <c r="A2720" s="188"/>
      <c r="B2720" s="190"/>
      <c r="C2720" s="99" t="str">
        <f>IF(B2720="","",IF(NOT(ISNUMBER(B2720)),"DATA_PC invalida",IF(AND(ISNUMBER(parametros!$C$2),ISNUMBER(parametros!$D$2),B2720&gt;=parametros!$C$2,B2720&lt;=parametros!$D$2),"C0",IF(AND(ISNUMBER(parametros!$C$3),ISNUMBER(parametros!$D$3),B2720&gt;=parametros!$C$3,B2720&lt;=parametros!$D$3),"C1",IF(AND(ISNUMBER(parametros!$C$4),ISNUMBER(parametros!$D$4),B2720&gt;=parametros!$C$4,B2720&lt;=parametros!$D$4),"C2",IF(AND(ISNUMBER(parametros!$C$5),ISNUMBER(parametros!$D$5),B2720&gt;=parametros!$C$5,B2720&lt;=parametros!$D$5),"C3",IF(AND(ISNUMBER(parametros!$C$6),ISNUMBER(parametros!$D$6),B2720&gt;=parametros!$C$6,B2720&lt;=parametros!$D$6),"C4","Fora dos ciclos")))))))</f>
        <v/>
      </c>
      <c r="D2720" s="100"/>
      <c r="E2720" s="78" t="str">
        <f>IF(C2720="","",IFERROR(VLOOKUP(C2720,parametros!$A$11:$E$15,5,0),""))</f>
        <v/>
      </c>
      <c r="F2720" s="79" t="str">
        <f t="shared" si="212"/>
        <v/>
      </c>
      <c r="G2720" s="101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8"/>
      <c r="U2720" s="218" t="str">
        <f t="shared" si="216"/>
        <v/>
      </c>
      <c r="V2720" s="216" t="s">
        <v>47</v>
      </c>
      <c r="W2720" s="102" t="s">
        <v>167</v>
      </c>
      <c r="X2720" s="102" t="s">
        <v>168</v>
      </c>
      <c r="Y2720" s="103" t="s">
        <v>169</v>
      </c>
      <c r="Z2720" s="103" t="s">
        <v>170</v>
      </c>
      <c r="AA2720" s="103" t="s">
        <v>47</v>
      </c>
      <c r="AB2720" s="103" t="s">
        <v>171</v>
      </c>
      <c r="AC2720" s="104" t="s">
        <v>172</v>
      </c>
    </row>
    <row r="2721" spans="1:29" ht="25.5" customHeight="1" x14ac:dyDescent="0.35">
      <c r="A2721" s="188"/>
      <c r="B2721" s="190"/>
      <c r="C2721" s="99" t="str">
        <f>IF(B2721="","",IF(NOT(ISNUMBER(B2721)),"DATA_PC invalida",IF(AND(ISNUMBER(parametros!$C$2),ISNUMBER(parametros!$D$2),B2721&gt;=parametros!$C$2,B2721&lt;=parametros!$D$2),"C0",IF(AND(ISNUMBER(parametros!$C$3),ISNUMBER(parametros!$D$3),B2721&gt;=parametros!$C$3,B2721&lt;=parametros!$D$3),"C1",IF(AND(ISNUMBER(parametros!$C$4),ISNUMBER(parametros!$D$4),B2721&gt;=parametros!$C$4,B2721&lt;=parametros!$D$4),"C2",IF(AND(ISNUMBER(parametros!$C$5),ISNUMBER(parametros!$D$5),B2721&gt;=parametros!$C$5,B2721&lt;=parametros!$D$5),"C3",IF(AND(ISNUMBER(parametros!$C$6),ISNUMBER(parametros!$D$6),B2721&gt;=parametros!$C$6,B2721&lt;=parametros!$D$6),"C4","Fora dos ciclos")))))))</f>
        <v/>
      </c>
      <c r="D2721" s="100"/>
      <c r="E2721" s="78" t="str">
        <f>IF(C2721="","",IFERROR(VLOOKUP(C2721,parametros!$A$11:$E$15,5,0),""))</f>
        <v/>
      </c>
      <c r="F2721" s="79" t="str">
        <f t="shared" si="212"/>
        <v/>
      </c>
      <c r="G2721" s="101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8"/>
      <c r="U2721" s="218" t="str">
        <f t="shared" si="216"/>
        <v/>
      </c>
      <c r="V2721" s="216" t="s">
        <v>47</v>
      </c>
      <c r="W2721" s="102" t="s">
        <v>167</v>
      </c>
      <c r="X2721" s="102" t="s">
        <v>168</v>
      </c>
      <c r="Y2721" s="103" t="s">
        <v>169</v>
      </c>
      <c r="Z2721" s="103" t="s">
        <v>170</v>
      </c>
      <c r="AA2721" s="103" t="s">
        <v>47</v>
      </c>
      <c r="AB2721" s="103" t="s">
        <v>171</v>
      </c>
      <c r="AC2721" s="104" t="s">
        <v>172</v>
      </c>
    </row>
    <row r="2722" spans="1:29" ht="25.5" customHeight="1" x14ac:dyDescent="0.35">
      <c r="A2722" s="188"/>
      <c r="B2722" s="190"/>
      <c r="C2722" s="99" t="str">
        <f>IF(B2722="","",IF(NOT(ISNUMBER(B2722)),"DATA_PC invalida",IF(AND(ISNUMBER(parametros!$C$2),ISNUMBER(parametros!$D$2),B2722&gt;=parametros!$C$2,B2722&lt;=parametros!$D$2),"C0",IF(AND(ISNUMBER(parametros!$C$3),ISNUMBER(parametros!$D$3),B2722&gt;=parametros!$C$3,B2722&lt;=parametros!$D$3),"C1",IF(AND(ISNUMBER(parametros!$C$4),ISNUMBER(parametros!$D$4),B2722&gt;=parametros!$C$4,B2722&lt;=parametros!$D$4),"C2",IF(AND(ISNUMBER(parametros!$C$5),ISNUMBER(parametros!$D$5),B2722&gt;=parametros!$C$5,B2722&lt;=parametros!$D$5),"C3",IF(AND(ISNUMBER(parametros!$C$6),ISNUMBER(parametros!$D$6),B2722&gt;=parametros!$C$6,B2722&lt;=parametros!$D$6),"C4","Fora dos ciclos")))))))</f>
        <v/>
      </c>
      <c r="D2722" s="100"/>
      <c r="E2722" s="78" t="str">
        <f>IF(C2722="","",IFERROR(VLOOKUP(C2722,parametros!$A$11:$E$15,5,0),""))</f>
        <v/>
      </c>
      <c r="F2722" s="79" t="str">
        <f t="shared" si="212"/>
        <v/>
      </c>
      <c r="G2722" s="101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8"/>
      <c r="U2722" s="218" t="str">
        <f t="shared" si="216"/>
        <v/>
      </c>
      <c r="V2722" s="216" t="s">
        <v>47</v>
      </c>
      <c r="W2722" s="102" t="s">
        <v>167</v>
      </c>
      <c r="X2722" s="102" t="s">
        <v>168</v>
      </c>
      <c r="Y2722" s="103" t="s">
        <v>169</v>
      </c>
      <c r="Z2722" s="103" t="s">
        <v>170</v>
      </c>
      <c r="AA2722" s="103" t="s">
        <v>47</v>
      </c>
      <c r="AB2722" s="103" t="s">
        <v>171</v>
      </c>
      <c r="AC2722" s="104" t="s">
        <v>172</v>
      </c>
    </row>
    <row r="2723" spans="1:29" ht="25.5" customHeight="1" x14ac:dyDescent="0.35">
      <c r="A2723" s="188"/>
      <c r="B2723" s="190"/>
      <c r="C2723" s="99" t="str">
        <f>IF(B2723="","",IF(NOT(ISNUMBER(B2723)),"DATA_PC invalida",IF(AND(ISNUMBER(parametros!$C$2),ISNUMBER(parametros!$D$2),B2723&gt;=parametros!$C$2,B2723&lt;=parametros!$D$2),"C0",IF(AND(ISNUMBER(parametros!$C$3),ISNUMBER(parametros!$D$3),B2723&gt;=parametros!$C$3,B2723&lt;=parametros!$D$3),"C1",IF(AND(ISNUMBER(parametros!$C$4),ISNUMBER(parametros!$D$4),B2723&gt;=parametros!$C$4,B2723&lt;=parametros!$D$4),"C2",IF(AND(ISNUMBER(parametros!$C$5),ISNUMBER(parametros!$D$5),B2723&gt;=parametros!$C$5,B2723&lt;=parametros!$D$5),"C3",IF(AND(ISNUMBER(parametros!$C$6),ISNUMBER(parametros!$D$6),B2723&gt;=parametros!$C$6,B2723&lt;=parametros!$D$6),"C4","Fora dos ciclos")))))))</f>
        <v/>
      </c>
      <c r="D2723" s="100"/>
      <c r="E2723" s="78" t="str">
        <f>IF(C2723="","",IFERROR(VLOOKUP(C2723,parametros!$A$11:$E$15,5,0),""))</f>
        <v/>
      </c>
      <c r="F2723" s="79" t="str">
        <f t="shared" si="212"/>
        <v/>
      </c>
      <c r="G2723" s="101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8"/>
      <c r="U2723" s="218" t="str">
        <f t="shared" si="216"/>
        <v/>
      </c>
      <c r="V2723" s="216" t="s">
        <v>47</v>
      </c>
      <c r="W2723" s="102" t="s">
        <v>167</v>
      </c>
      <c r="X2723" s="102" t="s">
        <v>168</v>
      </c>
      <c r="Y2723" s="103" t="s">
        <v>169</v>
      </c>
      <c r="Z2723" s="103" t="s">
        <v>170</v>
      </c>
      <c r="AA2723" s="103" t="s">
        <v>47</v>
      </c>
      <c r="AB2723" s="103" t="s">
        <v>171</v>
      </c>
      <c r="AC2723" s="104" t="s">
        <v>172</v>
      </c>
    </row>
    <row r="2724" spans="1:29" ht="25.5" customHeight="1" x14ac:dyDescent="0.35">
      <c r="A2724" s="188"/>
      <c r="B2724" s="190"/>
      <c r="C2724" s="99" t="str">
        <f>IF(B2724="","",IF(NOT(ISNUMBER(B2724)),"DATA_PC invalida",IF(AND(ISNUMBER(parametros!$C$2),ISNUMBER(parametros!$D$2),B2724&gt;=parametros!$C$2,B2724&lt;=parametros!$D$2),"C0",IF(AND(ISNUMBER(parametros!$C$3),ISNUMBER(parametros!$D$3),B2724&gt;=parametros!$C$3,B2724&lt;=parametros!$D$3),"C1",IF(AND(ISNUMBER(parametros!$C$4),ISNUMBER(parametros!$D$4),B2724&gt;=parametros!$C$4,B2724&lt;=parametros!$D$4),"C2",IF(AND(ISNUMBER(parametros!$C$5),ISNUMBER(parametros!$D$5),B2724&gt;=parametros!$C$5,B2724&lt;=parametros!$D$5),"C3",IF(AND(ISNUMBER(parametros!$C$6),ISNUMBER(parametros!$D$6),B2724&gt;=parametros!$C$6,B2724&lt;=parametros!$D$6),"C4","Fora dos ciclos")))))))</f>
        <v/>
      </c>
      <c r="D2724" s="100"/>
      <c r="E2724" s="78" t="str">
        <f>IF(C2724="","",IFERROR(VLOOKUP(C2724,parametros!$A$11:$E$15,5,0),""))</f>
        <v/>
      </c>
      <c r="F2724" s="79" t="str">
        <f t="shared" si="212"/>
        <v/>
      </c>
      <c r="G2724" s="101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8"/>
      <c r="U2724" s="218" t="str">
        <f t="shared" si="216"/>
        <v/>
      </c>
      <c r="V2724" s="216" t="s">
        <v>47</v>
      </c>
      <c r="W2724" s="102" t="s">
        <v>167</v>
      </c>
      <c r="X2724" s="102" t="s">
        <v>168</v>
      </c>
      <c r="Y2724" s="103" t="s">
        <v>169</v>
      </c>
      <c r="Z2724" s="103" t="s">
        <v>170</v>
      </c>
      <c r="AA2724" s="103" t="s">
        <v>47</v>
      </c>
      <c r="AB2724" s="103" t="s">
        <v>171</v>
      </c>
      <c r="AC2724" s="104" t="s">
        <v>172</v>
      </c>
    </row>
    <row r="2725" spans="1:29" ht="25.5" customHeight="1" x14ac:dyDescent="0.35">
      <c r="A2725" s="188"/>
      <c r="B2725" s="190"/>
      <c r="C2725" s="99" t="str">
        <f>IF(B2725="","",IF(NOT(ISNUMBER(B2725)),"DATA_PC invalida",IF(AND(ISNUMBER(parametros!$C$2),ISNUMBER(parametros!$D$2),B2725&gt;=parametros!$C$2,B2725&lt;=parametros!$D$2),"C0",IF(AND(ISNUMBER(parametros!$C$3),ISNUMBER(parametros!$D$3),B2725&gt;=parametros!$C$3,B2725&lt;=parametros!$D$3),"C1",IF(AND(ISNUMBER(parametros!$C$4),ISNUMBER(parametros!$D$4),B2725&gt;=parametros!$C$4,B2725&lt;=parametros!$D$4),"C2",IF(AND(ISNUMBER(parametros!$C$5),ISNUMBER(parametros!$D$5),B2725&gt;=parametros!$C$5,B2725&lt;=parametros!$D$5),"C3",IF(AND(ISNUMBER(parametros!$C$6),ISNUMBER(parametros!$D$6),B2725&gt;=parametros!$C$6,B2725&lt;=parametros!$D$6),"C4","Fora dos ciclos")))))))</f>
        <v/>
      </c>
      <c r="D2725" s="100"/>
      <c r="E2725" s="78" t="str">
        <f>IF(C2725="","",IFERROR(VLOOKUP(C2725,parametros!$A$11:$E$15,5,0),""))</f>
        <v/>
      </c>
      <c r="F2725" s="79" t="str">
        <f t="shared" si="212"/>
        <v/>
      </c>
      <c r="G2725" s="101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8"/>
      <c r="U2725" s="218" t="str">
        <f t="shared" si="216"/>
        <v/>
      </c>
      <c r="V2725" s="216" t="s">
        <v>47</v>
      </c>
      <c r="W2725" s="102" t="s">
        <v>167</v>
      </c>
      <c r="X2725" s="102" t="s">
        <v>168</v>
      </c>
      <c r="Y2725" s="103" t="s">
        <v>169</v>
      </c>
      <c r="Z2725" s="103" t="s">
        <v>170</v>
      </c>
      <c r="AA2725" s="103" t="s">
        <v>47</v>
      </c>
      <c r="AB2725" s="103" t="s">
        <v>171</v>
      </c>
      <c r="AC2725" s="104" t="s">
        <v>172</v>
      </c>
    </row>
    <row r="2726" spans="1:29" ht="25.5" customHeight="1" x14ac:dyDescent="0.35">
      <c r="A2726" s="188"/>
      <c r="B2726" s="190"/>
      <c r="C2726" s="99" t="str">
        <f>IF(B2726="","",IF(NOT(ISNUMBER(B2726)),"DATA_PC invalida",IF(AND(ISNUMBER(parametros!$C$2),ISNUMBER(parametros!$D$2),B2726&gt;=parametros!$C$2,B2726&lt;=parametros!$D$2),"C0",IF(AND(ISNUMBER(parametros!$C$3),ISNUMBER(parametros!$D$3),B2726&gt;=parametros!$C$3,B2726&lt;=parametros!$D$3),"C1",IF(AND(ISNUMBER(parametros!$C$4),ISNUMBER(parametros!$D$4),B2726&gt;=parametros!$C$4,B2726&lt;=parametros!$D$4),"C2",IF(AND(ISNUMBER(parametros!$C$5),ISNUMBER(parametros!$D$5),B2726&gt;=parametros!$C$5,B2726&lt;=parametros!$D$5),"C3",IF(AND(ISNUMBER(parametros!$C$6),ISNUMBER(parametros!$D$6),B2726&gt;=parametros!$C$6,B2726&lt;=parametros!$D$6),"C4","Fora dos ciclos")))))))</f>
        <v/>
      </c>
      <c r="D2726" s="100"/>
      <c r="E2726" s="78" t="str">
        <f>IF(C2726="","",IFERROR(VLOOKUP(C2726,parametros!$A$11:$E$15,5,0),""))</f>
        <v/>
      </c>
      <c r="F2726" s="79" t="str">
        <f t="shared" si="212"/>
        <v/>
      </c>
      <c r="G2726" s="101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8"/>
      <c r="U2726" s="218" t="str">
        <f t="shared" si="216"/>
        <v/>
      </c>
      <c r="V2726" s="216" t="s">
        <v>47</v>
      </c>
      <c r="W2726" s="102" t="s">
        <v>167</v>
      </c>
      <c r="X2726" s="102" t="s">
        <v>168</v>
      </c>
      <c r="Y2726" s="103" t="s">
        <v>169</v>
      </c>
      <c r="Z2726" s="103" t="s">
        <v>170</v>
      </c>
      <c r="AA2726" s="103" t="s">
        <v>47</v>
      </c>
      <c r="AB2726" s="103" t="s">
        <v>171</v>
      </c>
      <c r="AC2726" s="104" t="s">
        <v>172</v>
      </c>
    </row>
    <row r="2727" spans="1:29" ht="25.5" customHeight="1" x14ac:dyDescent="0.35">
      <c r="A2727" s="188"/>
      <c r="B2727" s="190"/>
      <c r="C2727" s="99" t="str">
        <f>IF(B2727="","",IF(NOT(ISNUMBER(B2727)),"DATA_PC invalida",IF(AND(ISNUMBER(parametros!$C$2),ISNUMBER(parametros!$D$2),B2727&gt;=parametros!$C$2,B2727&lt;=parametros!$D$2),"C0",IF(AND(ISNUMBER(parametros!$C$3),ISNUMBER(parametros!$D$3),B2727&gt;=parametros!$C$3,B2727&lt;=parametros!$D$3),"C1",IF(AND(ISNUMBER(parametros!$C$4),ISNUMBER(parametros!$D$4),B2727&gt;=parametros!$C$4,B2727&lt;=parametros!$D$4),"C2",IF(AND(ISNUMBER(parametros!$C$5),ISNUMBER(parametros!$D$5),B2727&gt;=parametros!$C$5,B2727&lt;=parametros!$D$5),"C3",IF(AND(ISNUMBER(parametros!$C$6),ISNUMBER(parametros!$D$6),B2727&gt;=parametros!$C$6,B2727&lt;=parametros!$D$6),"C4","Fora dos ciclos")))))))</f>
        <v/>
      </c>
      <c r="D2727" s="100"/>
      <c r="E2727" s="78" t="str">
        <f>IF(C2727="","",IFERROR(VLOOKUP(C2727,parametros!$A$11:$E$15,5,0),""))</f>
        <v/>
      </c>
      <c r="F2727" s="79" t="str">
        <f t="shared" si="212"/>
        <v/>
      </c>
      <c r="G2727" s="101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8"/>
      <c r="U2727" s="218" t="str">
        <f t="shared" si="216"/>
        <v/>
      </c>
      <c r="V2727" s="216" t="s">
        <v>47</v>
      </c>
      <c r="W2727" s="102" t="s">
        <v>167</v>
      </c>
      <c r="X2727" s="102" t="s">
        <v>168</v>
      </c>
      <c r="Y2727" s="103" t="s">
        <v>169</v>
      </c>
      <c r="Z2727" s="103" t="s">
        <v>170</v>
      </c>
      <c r="AA2727" s="103" t="s">
        <v>47</v>
      </c>
      <c r="AB2727" s="103" t="s">
        <v>171</v>
      </c>
      <c r="AC2727" s="104" t="s">
        <v>172</v>
      </c>
    </row>
    <row r="2728" spans="1:29" ht="25.5" customHeight="1" x14ac:dyDescent="0.35">
      <c r="A2728" s="188"/>
      <c r="B2728" s="190"/>
      <c r="C2728" s="99" t="str">
        <f>IF(B2728="","",IF(NOT(ISNUMBER(B2728)),"DATA_PC invalida",IF(AND(ISNUMBER(parametros!$C$2),ISNUMBER(parametros!$D$2),B2728&gt;=parametros!$C$2,B2728&lt;=parametros!$D$2),"C0",IF(AND(ISNUMBER(parametros!$C$3),ISNUMBER(parametros!$D$3),B2728&gt;=parametros!$C$3,B2728&lt;=parametros!$D$3),"C1",IF(AND(ISNUMBER(parametros!$C$4),ISNUMBER(parametros!$D$4),B2728&gt;=parametros!$C$4,B2728&lt;=parametros!$D$4),"C2",IF(AND(ISNUMBER(parametros!$C$5),ISNUMBER(parametros!$D$5),B2728&gt;=parametros!$C$5,B2728&lt;=parametros!$D$5),"C3",IF(AND(ISNUMBER(parametros!$C$6),ISNUMBER(parametros!$D$6),B2728&gt;=parametros!$C$6,B2728&lt;=parametros!$D$6),"C4","Fora dos ciclos")))))))</f>
        <v/>
      </c>
      <c r="D2728" s="100"/>
      <c r="E2728" s="78" t="str">
        <f>IF(C2728="","",IFERROR(VLOOKUP(C2728,parametros!$A$11:$E$15,5,0),""))</f>
        <v/>
      </c>
      <c r="F2728" s="79" t="str">
        <f t="shared" si="212"/>
        <v/>
      </c>
      <c r="G2728" s="101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8"/>
      <c r="U2728" s="218" t="str">
        <f t="shared" si="216"/>
        <v/>
      </c>
      <c r="V2728" s="216" t="s">
        <v>47</v>
      </c>
      <c r="W2728" s="102" t="s">
        <v>167</v>
      </c>
      <c r="X2728" s="102" t="s">
        <v>168</v>
      </c>
      <c r="Y2728" s="103" t="s">
        <v>169</v>
      </c>
      <c r="Z2728" s="103" t="s">
        <v>170</v>
      </c>
      <c r="AA2728" s="103" t="s">
        <v>47</v>
      </c>
      <c r="AB2728" s="103" t="s">
        <v>171</v>
      </c>
      <c r="AC2728" s="104" t="s">
        <v>172</v>
      </c>
    </row>
    <row r="2729" spans="1:29" ht="25.5" customHeight="1" x14ac:dyDescent="0.35">
      <c r="A2729" s="188"/>
      <c r="B2729" s="190"/>
      <c r="C2729" s="99" t="str">
        <f>IF(B2729="","",IF(NOT(ISNUMBER(B2729)),"DATA_PC invalida",IF(AND(ISNUMBER(parametros!$C$2),ISNUMBER(parametros!$D$2),B2729&gt;=parametros!$C$2,B2729&lt;=parametros!$D$2),"C0",IF(AND(ISNUMBER(parametros!$C$3),ISNUMBER(parametros!$D$3),B2729&gt;=parametros!$C$3,B2729&lt;=parametros!$D$3),"C1",IF(AND(ISNUMBER(parametros!$C$4),ISNUMBER(parametros!$D$4),B2729&gt;=parametros!$C$4,B2729&lt;=parametros!$D$4),"C2",IF(AND(ISNUMBER(parametros!$C$5),ISNUMBER(parametros!$D$5),B2729&gt;=parametros!$C$5,B2729&lt;=parametros!$D$5),"C3",IF(AND(ISNUMBER(parametros!$C$6),ISNUMBER(parametros!$D$6),B2729&gt;=parametros!$C$6,B2729&lt;=parametros!$D$6),"C4","Fora dos ciclos")))))))</f>
        <v/>
      </c>
      <c r="D2729" s="100"/>
      <c r="E2729" s="78" t="str">
        <f>IF(C2729="","",IFERROR(VLOOKUP(C2729,parametros!$A$11:$E$15,5,0),""))</f>
        <v/>
      </c>
      <c r="F2729" s="79" t="str">
        <f t="shared" si="212"/>
        <v/>
      </c>
      <c r="G2729" s="101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8"/>
      <c r="U2729" s="218" t="str">
        <f t="shared" si="216"/>
        <v/>
      </c>
      <c r="V2729" s="216" t="s">
        <v>47</v>
      </c>
      <c r="W2729" s="102" t="s">
        <v>167</v>
      </c>
      <c r="X2729" s="102" t="s">
        <v>168</v>
      </c>
      <c r="Y2729" s="103" t="s">
        <v>169</v>
      </c>
      <c r="Z2729" s="103" t="s">
        <v>170</v>
      </c>
      <c r="AA2729" s="103" t="s">
        <v>47</v>
      </c>
      <c r="AB2729" s="103" t="s">
        <v>171</v>
      </c>
      <c r="AC2729" s="104" t="s">
        <v>172</v>
      </c>
    </row>
    <row r="2730" spans="1:29" ht="25.5" customHeight="1" x14ac:dyDescent="0.35">
      <c r="A2730" s="188"/>
      <c r="B2730" s="190"/>
      <c r="C2730" s="99" t="str">
        <f>IF(B2730="","",IF(NOT(ISNUMBER(B2730)),"DATA_PC invalida",IF(AND(ISNUMBER(parametros!$C$2),ISNUMBER(parametros!$D$2),B2730&gt;=parametros!$C$2,B2730&lt;=parametros!$D$2),"C0",IF(AND(ISNUMBER(parametros!$C$3),ISNUMBER(parametros!$D$3),B2730&gt;=parametros!$C$3,B2730&lt;=parametros!$D$3),"C1",IF(AND(ISNUMBER(parametros!$C$4),ISNUMBER(parametros!$D$4),B2730&gt;=parametros!$C$4,B2730&lt;=parametros!$D$4),"C2",IF(AND(ISNUMBER(parametros!$C$5),ISNUMBER(parametros!$D$5),B2730&gt;=parametros!$C$5,B2730&lt;=parametros!$D$5),"C3",IF(AND(ISNUMBER(parametros!$C$6),ISNUMBER(parametros!$D$6),B2730&gt;=parametros!$C$6,B2730&lt;=parametros!$D$6),"C4","Fora dos ciclos")))))))</f>
        <v/>
      </c>
      <c r="D2730" s="100"/>
      <c r="E2730" s="78" t="str">
        <f>IF(C2730="","",IFERROR(VLOOKUP(C2730,parametros!$A$11:$E$15,5,0),""))</f>
        <v/>
      </c>
      <c r="F2730" s="79" t="str">
        <f t="shared" si="212"/>
        <v/>
      </c>
      <c r="G2730" s="101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8"/>
      <c r="U2730" s="218" t="str">
        <f t="shared" si="216"/>
        <v/>
      </c>
      <c r="V2730" s="216" t="s">
        <v>47</v>
      </c>
      <c r="W2730" s="102" t="s">
        <v>167</v>
      </c>
      <c r="X2730" s="102" t="s">
        <v>168</v>
      </c>
      <c r="Y2730" s="103" t="s">
        <v>169</v>
      </c>
      <c r="Z2730" s="103" t="s">
        <v>170</v>
      </c>
      <c r="AA2730" s="103" t="s">
        <v>47</v>
      </c>
      <c r="AB2730" s="103" t="s">
        <v>171</v>
      </c>
      <c r="AC2730" s="104" t="s">
        <v>172</v>
      </c>
    </row>
    <row r="2731" spans="1:29" ht="25.5" customHeight="1" x14ac:dyDescent="0.35">
      <c r="A2731" s="188"/>
      <c r="B2731" s="190"/>
      <c r="C2731" s="99" t="str">
        <f>IF(B2731="","",IF(NOT(ISNUMBER(B2731)),"DATA_PC invalida",IF(AND(ISNUMBER(parametros!$C$2),ISNUMBER(parametros!$D$2),B2731&gt;=parametros!$C$2,B2731&lt;=parametros!$D$2),"C0",IF(AND(ISNUMBER(parametros!$C$3),ISNUMBER(parametros!$D$3),B2731&gt;=parametros!$C$3,B2731&lt;=parametros!$D$3),"C1",IF(AND(ISNUMBER(parametros!$C$4),ISNUMBER(parametros!$D$4),B2731&gt;=parametros!$C$4,B2731&lt;=parametros!$D$4),"C2",IF(AND(ISNUMBER(parametros!$C$5),ISNUMBER(parametros!$D$5),B2731&gt;=parametros!$C$5,B2731&lt;=parametros!$D$5),"C3",IF(AND(ISNUMBER(parametros!$C$6),ISNUMBER(parametros!$D$6),B2731&gt;=parametros!$C$6,B2731&lt;=parametros!$D$6),"C4","Fora dos ciclos")))))))</f>
        <v/>
      </c>
      <c r="D2731" s="100"/>
      <c r="E2731" s="78" t="str">
        <f>IF(C2731="","",IFERROR(VLOOKUP(C2731,parametros!$A$11:$E$15,5,0),""))</f>
        <v/>
      </c>
      <c r="F2731" s="79" t="str">
        <f t="shared" si="212"/>
        <v/>
      </c>
      <c r="G2731" s="101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8"/>
      <c r="U2731" s="218" t="str">
        <f t="shared" si="216"/>
        <v/>
      </c>
      <c r="V2731" s="216" t="s">
        <v>47</v>
      </c>
      <c r="W2731" s="102" t="s">
        <v>167</v>
      </c>
      <c r="X2731" s="102" t="s">
        <v>168</v>
      </c>
      <c r="Y2731" s="103" t="s">
        <v>169</v>
      </c>
      <c r="Z2731" s="103" t="s">
        <v>170</v>
      </c>
      <c r="AA2731" s="103" t="s">
        <v>47</v>
      </c>
      <c r="AB2731" s="103" t="s">
        <v>171</v>
      </c>
      <c r="AC2731" s="104" t="s">
        <v>172</v>
      </c>
    </row>
    <row r="2732" spans="1:29" ht="25.5" customHeight="1" x14ac:dyDescent="0.35">
      <c r="A2732" s="188"/>
      <c r="B2732" s="190"/>
      <c r="C2732" s="99" t="str">
        <f>IF(B2732="","",IF(NOT(ISNUMBER(B2732)),"DATA_PC invalida",IF(AND(ISNUMBER(parametros!$C$2),ISNUMBER(parametros!$D$2),B2732&gt;=parametros!$C$2,B2732&lt;=parametros!$D$2),"C0",IF(AND(ISNUMBER(parametros!$C$3),ISNUMBER(parametros!$D$3),B2732&gt;=parametros!$C$3,B2732&lt;=parametros!$D$3),"C1",IF(AND(ISNUMBER(parametros!$C$4),ISNUMBER(parametros!$D$4),B2732&gt;=parametros!$C$4,B2732&lt;=parametros!$D$4),"C2",IF(AND(ISNUMBER(parametros!$C$5),ISNUMBER(parametros!$D$5),B2732&gt;=parametros!$C$5,B2732&lt;=parametros!$D$5),"C3",IF(AND(ISNUMBER(parametros!$C$6),ISNUMBER(parametros!$D$6),B2732&gt;=parametros!$C$6,B2732&lt;=parametros!$D$6),"C4","Fora dos ciclos")))))))</f>
        <v/>
      </c>
      <c r="D2732" s="100"/>
      <c r="E2732" s="78" t="str">
        <f>IF(C2732="","",IFERROR(VLOOKUP(C2732,parametros!$A$11:$E$15,5,0),""))</f>
        <v/>
      </c>
      <c r="F2732" s="79" t="str">
        <f t="shared" si="212"/>
        <v/>
      </c>
      <c r="G2732" s="101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8"/>
      <c r="U2732" s="218" t="str">
        <f t="shared" si="216"/>
        <v/>
      </c>
      <c r="V2732" s="216" t="s">
        <v>47</v>
      </c>
      <c r="W2732" s="102" t="s">
        <v>167</v>
      </c>
      <c r="X2732" s="102" t="s">
        <v>168</v>
      </c>
      <c r="Y2732" s="103" t="s">
        <v>169</v>
      </c>
      <c r="Z2732" s="103" t="s">
        <v>170</v>
      </c>
      <c r="AA2732" s="103" t="s">
        <v>47</v>
      </c>
      <c r="AB2732" s="103" t="s">
        <v>171</v>
      </c>
      <c r="AC2732" s="104" t="s">
        <v>172</v>
      </c>
    </row>
    <row r="2733" spans="1:29" ht="25.5" customHeight="1" x14ac:dyDescent="0.35">
      <c r="A2733" s="188"/>
      <c r="B2733" s="190"/>
      <c r="C2733" s="99" t="str">
        <f>IF(B2733="","",IF(NOT(ISNUMBER(B2733)),"DATA_PC invalida",IF(AND(ISNUMBER(parametros!$C$2),ISNUMBER(parametros!$D$2),B2733&gt;=parametros!$C$2,B2733&lt;=parametros!$D$2),"C0",IF(AND(ISNUMBER(parametros!$C$3),ISNUMBER(parametros!$D$3),B2733&gt;=parametros!$C$3,B2733&lt;=parametros!$D$3),"C1",IF(AND(ISNUMBER(parametros!$C$4),ISNUMBER(parametros!$D$4),B2733&gt;=parametros!$C$4,B2733&lt;=parametros!$D$4),"C2",IF(AND(ISNUMBER(parametros!$C$5),ISNUMBER(parametros!$D$5),B2733&gt;=parametros!$C$5,B2733&lt;=parametros!$D$5),"C3",IF(AND(ISNUMBER(parametros!$C$6),ISNUMBER(parametros!$D$6),B2733&gt;=parametros!$C$6,B2733&lt;=parametros!$D$6),"C4","Fora dos ciclos")))))))</f>
        <v/>
      </c>
      <c r="D2733" s="100"/>
      <c r="E2733" s="78" t="str">
        <f>IF(C2733="","",IFERROR(VLOOKUP(C2733,parametros!$A$11:$E$15,5,0),""))</f>
        <v/>
      </c>
      <c r="F2733" s="79" t="str">
        <f t="shared" si="212"/>
        <v/>
      </c>
      <c r="G2733" s="101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8"/>
      <c r="U2733" s="218" t="str">
        <f t="shared" si="216"/>
        <v/>
      </c>
      <c r="V2733" s="216" t="s">
        <v>47</v>
      </c>
      <c r="W2733" s="102" t="s">
        <v>167</v>
      </c>
      <c r="X2733" s="102" t="s">
        <v>168</v>
      </c>
      <c r="Y2733" s="103" t="s">
        <v>169</v>
      </c>
      <c r="Z2733" s="103" t="s">
        <v>170</v>
      </c>
      <c r="AA2733" s="103" t="s">
        <v>47</v>
      </c>
      <c r="AB2733" s="103" t="s">
        <v>171</v>
      </c>
      <c r="AC2733" s="104" t="s">
        <v>172</v>
      </c>
    </row>
    <row r="2734" spans="1:29" ht="25.5" customHeight="1" x14ac:dyDescent="0.35">
      <c r="A2734" s="188"/>
      <c r="B2734" s="190"/>
      <c r="C2734" s="99" t="str">
        <f>IF(B2734="","",IF(NOT(ISNUMBER(B2734)),"DATA_PC invalida",IF(AND(ISNUMBER(parametros!$C$2),ISNUMBER(parametros!$D$2),B2734&gt;=parametros!$C$2,B2734&lt;=parametros!$D$2),"C0",IF(AND(ISNUMBER(parametros!$C$3),ISNUMBER(parametros!$D$3),B2734&gt;=parametros!$C$3,B2734&lt;=parametros!$D$3),"C1",IF(AND(ISNUMBER(parametros!$C$4),ISNUMBER(parametros!$D$4),B2734&gt;=parametros!$C$4,B2734&lt;=parametros!$D$4),"C2",IF(AND(ISNUMBER(parametros!$C$5),ISNUMBER(parametros!$D$5),B2734&gt;=parametros!$C$5,B2734&lt;=parametros!$D$5),"C3",IF(AND(ISNUMBER(parametros!$C$6),ISNUMBER(parametros!$D$6),B2734&gt;=parametros!$C$6,B2734&lt;=parametros!$D$6),"C4","Fora dos ciclos")))))))</f>
        <v/>
      </c>
      <c r="D2734" s="100"/>
      <c r="E2734" s="78" t="str">
        <f>IF(C2734="","",IFERROR(VLOOKUP(C2734,parametros!$A$11:$E$15,5,0),""))</f>
        <v/>
      </c>
      <c r="F2734" s="79" t="str">
        <f t="shared" si="212"/>
        <v/>
      </c>
      <c r="G2734" s="101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8"/>
      <c r="U2734" s="218" t="str">
        <f t="shared" si="216"/>
        <v/>
      </c>
      <c r="V2734" s="216" t="s">
        <v>47</v>
      </c>
      <c r="W2734" s="102" t="s">
        <v>167</v>
      </c>
      <c r="X2734" s="102" t="s">
        <v>168</v>
      </c>
      <c r="Y2734" s="103" t="s">
        <v>169</v>
      </c>
      <c r="Z2734" s="103" t="s">
        <v>170</v>
      </c>
      <c r="AA2734" s="103" t="s">
        <v>47</v>
      </c>
      <c r="AB2734" s="103" t="s">
        <v>171</v>
      </c>
      <c r="AC2734" s="104" t="s">
        <v>172</v>
      </c>
    </row>
    <row r="2735" spans="1:29" ht="25.5" customHeight="1" x14ac:dyDescent="0.35">
      <c r="A2735" s="188"/>
      <c r="B2735" s="190"/>
      <c r="C2735" s="99" t="str">
        <f>IF(B2735="","",IF(NOT(ISNUMBER(B2735)),"DATA_PC invalida",IF(AND(ISNUMBER(parametros!$C$2),ISNUMBER(parametros!$D$2),B2735&gt;=parametros!$C$2,B2735&lt;=parametros!$D$2),"C0",IF(AND(ISNUMBER(parametros!$C$3),ISNUMBER(parametros!$D$3),B2735&gt;=parametros!$C$3,B2735&lt;=parametros!$D$3),"C1",IF(AND(ISNUMBER(parametros!$C$4),ISNUMBER(parametros!$D$4),B2735&gt;=parametros!$C$4,B2735&lt;=parametros!$D$4),"C2",IF(AND(ISNUMBER(parametros!$C$5),ISNUMBER(parametros!$D$5),B2735&gt;=parametros!$C$5,B2735&lt;=parametros!$D$5),"C3",IF(AND(ISNUMBER(parametros!$C$6),ISNUMBER(parametros!$D$6),B2735&gt;=parametros!$C$6,B2735&lt;=parametros!$D$6),"C4","Fora dos ciclos")))))))</f>
        <v/>
      </c>
      <c r="D2735" s="100"/>
      <c r="E2735" s="78" t="str">
        <f>IF(C2735="","",IFERROR(VLOOKUP(C2735,parametros!$A$11:$E$15,5,0),""))</f>
        <v/>
      </c>
      <c r="F2735" s="79" t="str">
        <f t="shared" si="212"/>
        <v/>
      </c>
      <c r="G2735" s="101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8"/>
      <c r="U2735" s="218" t="str">
        <f t="shared" si="216"/>
        <v/>
      </c>
      <c r="V2735" s="216" t="s">
        <v>47</v>
      </c>
      <c r="W2735" s="102" t="s">
        <v>167</v>
      </c>
      <c r="X2735" s="102" t="s">
        <v>168</v>
      </c>
      <c r="Y2735" s="103" t="s">
        <v>169</v>
      </c>
      <c r="Z2735" s="103" t="s">
        <v>170</v>
      </c>
      <c r="AA2735" s="103" t="s">
        <v>47</v>
      </c>
      <c r="AB2735" s="103" t="s">
        <v>171</v>
      </c>
      <c r="AC2735" s="104" t="s">
        <v>172</v>
      </c>
    </row>
    <row r="2736" spans="1:29" ht="25.5" customHeight="1" x14ac:dyDescent="0.35">
      <c r="A2736" s="188"/>
      <c r="B2736" s="190"/>
      <c r="C2736" s="99" t="str">
        <f>IF(B2736="","",IF(NOT(ISNUMBER(B2736)),"DATA_PC invalida",IF(AND(ISNUMBER(parametros!$C$2),ISNUMBER(parametros!$D$2),B2736&gt;=parametros!$C$2,B2736&lt;=parametros!$D$2),"C0",IF(AND(ISNUMBER(parametros!$C$3),ISNUMBER(parametros!$D$3),B2736&gt;=parametros!$C$3,B2736&lt;=parametros!$D$3),"C1",IF(AND(ISNUMBER(parametros!$C$4),ISNUMBER(parametros!$D$4),B2736&gt;=parametros!$C$4,B2736&lt;=parametros!$D$4),"C2",IF(AND(ISNUMBER(parametros!$C$5),ISNUMBER(parametros!$D$5),B2736&gt;=parametros!$C$5,B2736&lt;=parametros!$D$5),"C3",IF(AND(ISNUMBER(parametros!$C$6),ISNUMBER(parametros!$D$6),B2736&gt;=parametros!$C$6,B2736&lt;=parametros!$D$6),"C4","Fora dos ciclos")))))))</f>
        <v/>
      </c>
      <c r="D2736" s="100"/>
      <c r="E2736" s="78" t="str">
        <f>IF(C2736="","",IFERROR(VLOOKUP(C2736,parametros!$A$11:$E$15,5,0),""))</f>
        <v/>
      </c>
      <c r="F2736" s="79" t="str">
        <f t="shared" si="212"/>
        <v/>
      </c>
      <c r="G2736" s="101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8"/>
      <c r="U2736" s="218" t="str">
        <f t="shared" si="216"/>
        <v/>
      </c>
      <c r="V2736" s="216" t="s">
        <v>47</v>
      </c>
      <c r="W2736" s="102" t="s">
        <v>167</v>
      </c>
      <c r="X2736" s="102" t="s">
        <v>168</v>
      </c>
      <c r="Y2736" s="103" t="s">
        <v>169</v>
      </c>
      <c r="Z2736" s="103" t="s">
        <v>170</v>
      </c>
      <c r="AA2736" s="103" t="s">
        <v>47</v>
      </c>
      <c r="AB2736" s="103" t="s">
        <v>171</v>
      </c>
      <c r="AC2736" s="104" t="s">
        <v>172</v>
      </c>
    </row>
    <row r="2737" spans="1:29" ht="25.5" customHeight="1" x14ac:dyDescent="0.35">
      <c r="A2737" s="188"/>
      <c r="B2737" s="190"/>
      <c r="C2737" s="99" t="str">
        <f>IF(B2737="","",IF(NOT(ISNUMBER(B2737)),"DATA_PC invalida",IF(AND(ISNUMBER(parametros!$C$2),ISNUMBER(parametros!$D$2),B2737&gt;=parametros!$C$2,B2737&lt;=parametros!$D$2),"C0",IF(AND(ISNUMBER(parametros!$C$3),ISNUMBER(parametros!$D$3),B2737&gt;=parametros!$C$3,B2737&lt;=parametros!$D$3),"C1",IF(AND(ISNUMBER(parametros!$C$4),ISNUMBER(parametros!$D$4),B2737&gt;=parametros!$C$4,B2737&lt;=parametros!$D$4),"C2",IF(AND(ISNUMBER(parametros!$C$5),ISNUMBER(parametros!$D$5),B2737&gt;=parametros!$C$5,B2737&lt;=parametros!$D$5),"C3",IF(AND(ISNUMBER(parametros!$C$6),ISNUMBER(parametros!$D$6),B2737&gt;=parametros!$C$6,B2737&lt;=parametros!$D$6),"C4","Fora dos ciclos")))))))</f>
        <v/>
      </c>
      <c r="D2737" s="100"/>
      <c r="E2737" s="78" t="str">
        <f>IF(C2737="","",IFERROR(VLOOKUP(C2737,parametros!$A$11:$E$15,5,0),""))</f>
        <v/>
      </c>
      <c r="F2737" s="79" t="str">
        <f t="shared" si="212"/>
        <v/>
      </c>
      <c r="G2737" s="101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8"/>
      <c r="U2737" s="218" t="str">
        <f t="shared" si="216"/>
        <v/>
      </c>
      <c r="V2737" s="216" t="s">
        <v>47</v>
      </c>
      <c r="W2737" s="102" t="s">
        <v>167</v>
      </c>
      <c r="X2737" s="102" t="s">
        <v>168</v>
      </c>
      <c r="Y2737" s="103" t="s">
        <v>169</v>
      </c>
      <c r="Z2737" s="103" t="s">
        <v>170</v>
      </c>
      <c r="AA2737" s="103" t="s">
        <v>47</v>
      </c>
      <c r="AB2737" s="103" t="s">
        <v>171</v>
      </c>
      <c r="AC2737" s="104" t="s">
        <v>172</v>
      </c>
    </row>
    <row r="2738" spans="1:29" ht="25.5" customHeight="1" x14ac:dyDescent="0.35">
      <c r="A2738" s="188"/>
      <c r="B2738" s="190"/>
      <c r="C2738" s="99" t="str">
        <f>IF(B2738="","",IF(NOT(ISNUMBER(B2738)),"DATA_PC invalida",IF(AND(ISNUMBER(parametros!$C$2),ISNUMBER(parametros!$D$2),B2738&gt;=parametros!$C$2,B2738&lt;=parametros!$D$2),"C0",IF(AND(ISNUMBER(parametros!$C$3),ISNUMBER(parametros!$D$3),B2738&gt;=parametros!$C$3,B2738&lt;=parametros!$D$3),"C1",IF(AND(ISNUMBER(parametros!$C$4),ISNUMBER(parametros!$D$4),B2738&gt;=parametros!$C$4,B2738&lt;=parametros!$D$4),"C2",IF(AND(ISNUMBER(parametros!$C$5),ISNUMBER(parametros!$D$5),B2738&gt;=parametros!$C$5,B2738&lt;=parametros!$D$5),"C3",IF(AND(ISNUMBER(parametros!$C$6),ISNUMBER(parametros!$D$6),B2738&gt;=parametros!$C$6,B2738&lt;=parametros!$D$6),"C4","Fora dos ciclos")))))))</f>
        <v/>
      </c>
      <c r="D2738" s="100"/>
      <c r="E2738" s="78" t="str">
        <f>IF(C2738="","",IFERROR(VLOOKUP(C2738,parametros!$A$11:$E$15,5,0),""))</f>
        <v/>
      </c>
      <c r="F2738" s="79" t="str">
        <f t="shared" si="212"/>
        <v/>
      </c>
      <c r="G2738" s="101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8"/>
      <c r="U2738" s="218" t="str">
        <f t="shared" si="216"/>
        <v/>
      </c>
      <c r="V2738" s="216" t="s">
        <v>47</v>
      </c>
      <c r="W2738" s="102" t="s">
        <v>167</v>
      </c>
      <c r="X2738" s="102" t="s">
        <v>168</v>
      </c>
      <c r="Y2738" s="103" t="s">
        <v>169</v>
      </c>
      <c r="Z2738" s="103" t="s">
        <v>170</v>
      </c>
      <c r="AA2738" s="103" t="s">
        <v>47</v>
      </c>
      <c r="AB2738" s="103" t="s">
        <v>171</v>
      </c>
      <c r="AC2738" s="104" t="s">
        <v>172</v>
      </c>
    </row>
    <row r="2739" spans="1:29" ht="25.5" customHeight="1" x14ac:dyDescent="0.35">
      <c r="A2739" s="188"/>
      <c r="B2739" s="190"/>
      <c r="C2739" s="99" t="str">
        <f>IF(B2739="","",IF(NOT(ISNUMBER(B2739)),"DATA_PC invalida",IF(AND(ISNUMBER(parametros!$C$2),ISNUMBER(parametros!$D$2),B2739&gt;=parametros!$C$2,B2739&lt;=parametros!$D$2),"C0",IF(AND(ISNUMBER(parametros!$C$3),ISNUMBER(parametros!$D$3),B2739&gt;=parametros!$C$3,B2739&lt;=parametros!$D$3),"C1",IF(AND(ISNUMBER(parametros!$C$4),ISNUMBER(parametros!$D$4),B2739&gt;=parametros!$C$4,B2739&lt;=parametros!$D$4),"C2",IF(AND(ISNUMBER(parametros!$C$5),ISNUMBER(parametros!$D$5),B2739&gt;=parametros!$C$5,B2739&lt;=parametros!$D$5),"C3",IF(AND(ISNUMBER(parametros!$C$6),ISNUMBER(parametros!$D$6),B2739&gt;=parametros!$C$6,B2739&lt;=parametros!$D$6),"C4","Fora dos ciclos")))))))</f>
        <v/>
      </c>
      <c r="D2739" s="100"/>
      <c r="E2739" s="78" t="str">
        <f>IF(C2739="","",IFERROR(VLOOKUP(C2739,parametros!$A$11:$E$15,5,0),""))</f>
        <v/>
      </c>
      <c r="F2739" s="79" t="str">
        <f t="shared" si="212"/>
        <v/>
      </c>
      <c r="G2739" s="101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8"/>
      <c r="U2739" s="218" t="str">
        <f t="shared" si="216"/>
        <v/>
      </c>
      <c r="V2739" s="216" t="s">
        <v>47</v>
      </c>
      <c r="W2739" s="102" t="s">
        <v>167</v>
      </c>
      <c r="X2739" s="102" t="s">
        <v>168</v>
      </c>
      <c r="Y2739" s="103" t="s">
        <v>169</v>
      </c>
      <c r="Z2739" s="103" t="s">
        <v>170</v>
      </c>
      <c r="AA2739" s="103" t="s">
        <v>47</v>
      </c>
      <c r="AB2739" s="103" t="s">
        <v>171</v>
      </c>
      <c r="AC2739" s="104" t="s">
        <v>172</v>
      </c>
    </row>
    <row r="2740" spans="1:29" ht="25.5" customHeight="1" x14ac:dyDescent="0.35">
      <c r="A2740" s="188"/>
      <c r="B2740" s="190"/>
      <c r="C2740" s="99" t="str">
        <f>IF(B2740="","",IF(NOT(ISNUMBER(B2740)),"DATA_PC invalida",IF(AND(ISNUMBER(parametros!$C$2),ISNUMBER(parametros!$D$2),B2740&gt;=parametros!$C$2,B2740&lt;=parametros!$D$2),"C0",IF(AND(ISNUMBER(parametros!$C$3),ISNUMBER(parametros!$D$3),B2740&gt;=parametros!$C$3,B2740&lt;=parametros!$D$3),"C1",IF(AND(ISNUMBER(parametros!$C$4),ISNUMBER(parametros!$D$4),B2740&gt;=parametros!$C$4,B2740&lt;=parametros!$D$4),"C2",IF(AND(ISNUMBER(parametros!$C$5),ISNUMBER(parametros!$D$5),B2740&gt;=parametros!$C$5,B2740&lt;=parametros!$D$5),"C3",IF(AND(ISNUMBER(parametros!$C$6),ISNUMBER(parametros!$D$6),B2740&gt;=parametros!$C$6,B2740&lt;=parametros!$D$6),"C4","Fora dos ciclos")))))))</f>
        <v/>
      </c>
      <c r="D2740" s="100"/>
      <c r="E2740" s="78" t="str">
        <f>IF(C2740="","",IFERROR(VLOOKUP(C2740,parametros!$A$11:$E$15,5,0),""))</f>
        <v/>
      </c>
      <c r="F2740" s="79" t="str">
        <f t="shared" si="212"/>
        <v/>
      </c>
      <c r="G2740" s="101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8"/>
      <c r="U2740" s="218" t="str">
        <f t="shared" si="216"/>
        <v/>
      </c>
      <c r="V2740" s="216" t="s">
        <v>47</v>
      </c>
      <c r="W2740" s="102" t="s">
        <v>167</v>
      </c>
      <c r="X2740" s="102" t="s">
        <v>168</v>
      </c>
      <c r="Y2740" s="103" t="s">
        <v>169</v>
      </c>
      <c r="Z2740" s="103" t="s">
        <v>170</v>
      </c>
      <c r="AA2740" s="103" t="s">
        <v>47</v>
      </c>
      <c r="AB2740" s="103" t="s">
        <v>171</v>
      </c>
      <c r="AC2740" s="104" t="s">
        <v>172</v>
      </c>
    </row>
    <row r="2741" spans="1:29" ht="25.5" customHeight="1" x14ac:dyDescent="0.35">
      <c r="A2741" s="188"/>
      <c r="B2741" s="190"/>
      <c r="C2741" s="99" t="str">
        <f>IF(B2741="","",IF(NOT(ISNUMBER(B2741)),"DATA_PC invalida",IF(AND(ISNUMBER(parametros!$C$2),ISNUMBER(parametros!$D$2),B2741&gt;=parametros!$C$2,B2741&lt;=parametros!$D$2),"C0",IF(AND(ISNUMBER(parametros!$C$3),ISNUMBER(parametros!$D$3),B2741&gt;=parametros!$C$3,B2741&lt;=parametros!$D$3),"C1",IF(AND(ISNUMBER(parametros!$C$4),ISNUMBER(parametros!$D$4),B2741&gt;=parametros!$C$4,B2741&lt;=parametros!$D$4),"C2",IF(AND(ISNUMBER(parametros!$C$5),ISNUMBER(parametros!$D$5),B2741&gt;=parametros!$C$5,B2741&lt;=parametros!$D$5),"C3",IF(AND(ISNUMBER(parametros!$C$6),ISNUMBER(parametros!$D$6),B2741&gt;=parametros!$C$6,B2741&lt;=parametros!$D$6),"C4","Fora dos ciclos")))))))</f>
        <v/>
      </c>
      <c r="D2741" s="100"/>
      <c r="E2741" s="78" t="str">
        <f>IF(C2741="","",IFERROR(VLOOKUP(C2741,parametros!$A$11:$E$15,5,0),""))</f>
        <v/>
      </c>
      <c r="F2741" s="79" t="str">
        <f t="shared" si="212"/>
        <v/>
      </c>
      <c r="G2741" s="101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8"/>
      <c r="U2741" s="218" t="str">
        <f t="shared" si="216"/>
        <v/>
      </c>
      <c r="V2741" s="216" t="s">
        <v>47</v>
      </c>
      <c r="W2741" s="102" t="s">
        <v>167</v>
      </c>
      <c r="X2741" s="102" t="s">
        <v>168</v>
      </c>
      <c r="Y2741" s="103" t="s">
        <v>169</v>
      </c>
      <c r="Z2741" s="103" t="s">
        <v>170</v>
      </c>
      <c r="AA2741" s="103" t="s">
        <v>47</v>
      </c>
      <c r="AB2741" s="103" t="s">
        <v>171</v>
      </c>
      <c r="AC2741" s="104" t="s">
        <v>172</v>
      </c>
    </row>
    <row r="2742" spans="1:29" ht="25.5" customHeight="1" x14ac:dyDescent="0.35">
      <c r="A2742" s="188"/>
      <c r="B2742" s="190"/>
      <c r="C2742" s="99" t="str">
        <f>IF(B2742="","",IF(NOT(ISNUMBER(B2742)),"DATA_PC invalida",IF(AND(ISNUMBER(parametros!$C$2),ISNUMBER(parametros!$D$2),B2742&gt;=parametros!$C$2,B2742&lt;=parametros!$D$2),"C0",IF(AND(ISNUMBER(parametros!$C$3),ISNUMBER(parametros!$D$3),B2742&gt;=parametros!$C$3,B2742&lt;=parametros!$D$3),"C1",IF(AND(ISNUMBER(parametros!$C$4),ISNUMBER(parametros!$D$4),B2742&gt;=parametros!$C$4,B2742&lt;=parametros!$D$4),"C2",IF(AND(ISNUMBER(parametros!$C$5),ISNUMBER(parametros!$D$5),B2742&gt;=parametros!$C$5,B2742&lt;=parametros!$D$5),"C3",IF(AND(ISNUMBER(parametros!$C$6),ISNUMBER(parametros!$D$6),B2742&gt;=parametros!$C$6,B2742&lt;=parametros!$D$6),"C4","Fora dos ciclos")))))))</f>
        <v/>
      </c>
      <c r="D2742" s="100"/>
      <c r="E2742" s="78" t="str">
        <f>IF(C2742="","",IFERROR(VLOOKUP(C2742,parametros!$A$11:$E$15,5,0),""))</f>
        <v/>
      </c>
      <c r="F2742" s="79" t="str">
        <f t="shared" si="212"/>
        <v/>
      </c>
      <c r="G2742" s="101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8"/>
      <c r="U2742" s="218" t="str">
        <f t="shared" si="216"/>
        <v/>
      </c>
      <c r="V2742" s="216" t="s">
        <v>47</v>
      </c>
      <c r="W2742" s="102" t="s">
        <v>167</v>
      </c>
      <c r="X2742" s="102" t="s">
        <v>168</v>
      </c>
      <c r="Y2742" s="103" t="s">
        <v>169</v>
      </c>
      <c r="Z2742" s="103" t="s">
        <v>170</v>
      </c>
      <c r="AA2742" s="103" t="s">
        <v>47</v>
      </c>
      <c r="AB2742" s="103" t="s">
        <v>171</v>
      </c>
      <c r="AC2742" s="104" t="s">
        <v>172</v>
      </c>
    </row>
    <row r="2743" spans="1:29" ht="25.5" customHeight="1" x14ac:dyDescent="0.35">
      <c r="A2743" s="188"/>
      <c r="B2743" s="190"/>
      <c r="C2743" s="99" t="str">
        <f>IF(B2743="","",IF(NOT(ISNUMBER(B2743)),"DATA_PC invalida",IF(AND(ISNUMBER(parametros!$C$2),ISNUMBER(parametros!$D$2),B2743&gt;=parametros!$C$2,B2743&lt;=parametros!$D$2),"C0",IF(AND(ISNUMBER(parametros!$C$3),ISNUMBER(parametros!$D$3),B2743&gt;=parametros!$C$3,B2743&lt;=parametros!$D$3),"C1",IF(AND(ISNUMBER(parametros!$C$4),ISNUMBER(parametros!$D$4),B2743&gt;=parametros!$C$4,B2743&lt;=parametros!$D$4),"C2",IF(AND(ISNUMBER(parametros!$C$5),ISNUMBER(parametros!$D$5),B2743&gt;=parametros!$C$5,B2743&lt;=parametros!$D$5),"C3",IF(AND(ISNUMBER(parametros!$C$6),ISNUMBER(parametros!$D$6),B2743&gt;=parametros!$C$6,B2743&lt;=parametros!$D$6),"C4","Fora dos ciclos")))))))</f>
        <v/>
      </c>
      <c r="D2743" s="100"/>
      <c r="E2743" s="78" t="str">
        <f>IF(C2743="","",IFERROR(VLOOKUP(C2743,parametros!$A$11:$E$15,5,0),""))</f>
        <v/>
      </c>
      <c r="F2743" s="79" t="str">
        <f t="shared" si="212"/>
        <v/>
      </c>
      <c r="G2743" s="101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8"/>
      <c r="U2743" s="218" t="str">
        <f t="shared" si="216"/>
        <v/>
      </c>
      <c r="V2743" s="216" t="s">
        <v>47</v>
      </c>
      <c r="W2743" s="102" t="s">
        <v>167</v>
      </c>
      <c r="X2743" s="102" t="s">
        <v>168</v>
      </c>
      <c r="Y2743" s="103" t="s">
        <v>169</v>
      </c>
      <c r="Z2743" s="103" t="s">
        <v>170</v>
      </c>
      <c r="AA2743" s="103" t="s">
        <v>47</v>
      </c>
      <c r="AB2743" s="103" t="s">
        <v>171</v>
      </c>
      <c r="AC2743" s="104" t="s">
        <v>172</v>
      </c>
    </row>
    <row r="2744" spans="1:29" ht="25.5" customHeight="1" x14ac:dyDescent="0.35">
      <c r="A2744" s="188"/>
      <c r="B2744" s="190"/>
      <c r="C2744" s="99" t="str">
        <f>IF(B2744="","",IF(NOT(ISNUMBER(B2744)),"DATA_PC invalida",IF(AND(ISNUMBER(parametros!$C$2),ISNUMBER(parametros!$D$2),B2744&gt;=parametros!$C$2,B2744&lt;=parametros!$D$2),"C0",IF(AND(ISNUMBER(parametros!$C$3),ISNUMBER(parametros!$D$3),B2744&gt;=parametros!$C$3,B2744&lt;=parametros!$D$3),"C1",IF(AND(ISNUMBER(parametros!$C$4),ISNUMBER(parametros!$D$4),B2744&gt;=parametros!$C$4,B2744&lt;=parametros!$D$4),"C2",IF(AND(ISNUMBER(parametros!$C$5),ISNUMBER(parametros!$D$5),B2744&gt;=parametros!$C$5,B2744&lt;=parametros!$D$5),"C3",IF(AND(ISNUMBER(parametros!$C$6),ISNUMBER(parametros!$D$6),B2744&gt;=parametros!$C$6,B2744&lt;=parametros!$D$6),"C4","Fora dos ciclos")))))))</f>
        <v/>
      </c>
      <c r="D2744" s="100"/>
      <c r="E2744" s="78" t="str">
        <f>IF(C2744="","",IFERROR(VLOOKUP(C2744,parametros!$A$11:$E$15,5,0),""))</f>
        <v/>
      </c>
      <c r="F2744" s="79" t="str">
        <f t="shared" si="212"/>
        <v/>
      </c>
      <c r="G2744" s="101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8"/>
      <c r="U2744" s="218" t="str">
        <f t="shared" si="216"/>
        <v/>
      </c>
      <c r="V2744" s="216" t="s">
        <v>47</v>
      </c>
      <c r="W2744" s="102" t="s">
        <v>167</v>
      </c>
      <c r="X2744" s="102" t="s">
        <v>168</v>
      </c>
      <c r="Y2744" s="103" t="s">
        <v>169</v>
      </c>
      <c r="Z2744" s="103" t="s">
        <v>170</v>
      </c>
      <c r="AA2744" s="103" t="s">
        <v>47</v>
      </c>
      <c r="AB2744" s="103" t="s">
        <v>171</v>
      </c>
      <c r="AC2744" s="104" t="s">
        <v>172</v>
      </c>
    </row>
    <row r="2745" spans="1:29" ht="25.5" customHeight="1" x14ac:dyDescent="0.35">
      <c r="A2745" s="188"/>
      <c r="B2745" s="190"/>
      <c r="C2745" s="99" t="str">
        <f>IF(B2745="","",IF(NOT(ISNUMBER(B2745)),"DATA_PC invalida",IF(AND(ISNUMBER(parametros!$C$2),ISNUMBER(parametros!$D$2),B2745&gt;=parametros!$C$2,B2745&lt;=parametros!$D$2),"C0",IF(AND(ISNUMBER(parametros!$C$3),ISNUMBER(parametros!$D$3),B2745&gt;=parametros!$C$3,B2745&lt;=parametros!$D$3),"C1",IF(AND(ISNUMBER(parametros!$C$4),ISNUMBER(parametros!$D$4),B2745&gt;=parametros!$C$4,B2745&lt;=parametros!$D$4),"C2",IF(AND(ISNUMBER(parametros!$C$5),ISNUMBER(parametros!$D$5),B2745&gt;=parametros!$C$5,B2745&lt;=parametros!$D$5),"C3",IF(AND(ISNUMBER(parametros!$C$6),ISNUMBER(parametros!$D$6),B2745&gt;=parametros!$C$6,B2745&lt;=parametros!$D$6),"C4","Fora dos ciclos")))))))</f>
        <v/>
      </c>
      <c r="D2745" s="100"/>
      <c r="E2745" s="78" t="str">
        <f>IF(C2745="","",IFERROR(VLOOKUP(C2745,parametros!$A$11:$E$15,5,0),""))</f>
        <v/>
      </c>
      <c r="F2745" s="79" t="str">
        <f t="shared" si="212"/>
        <v/>
      </c>
      <c r="G2745" s="101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8"/>
      <c r="U2745" s="218" t="str">
        <f t="shared" si="216"/>
        <v/>
      </c>
      <c r="V2745" s="216" t="s">
        <v>47</v>
      </c>
      <c r="W2745" s="102" t="s">
        <v>167</v>
      </c>
      <c r="X2745" s="102" t="s">
        <v>168</v>
      </c>
      <c r="Y2745" s="103" t="s">
        <v>169</v>
      </c>
      <c r="Z2745" s="103" t="s">
        <v>170</v>
      </c>
      <c r="AA2745" s="103" t="s">
        <v>47</v>
      </c>
      <c r="AB2745" s="103" t="s">
        <v>171</v>
      </c>
      <c r="AC2745" s="104" t="s">
        <v>172</v>
      </c>
    </row>
    <row r="2746" spans="1:29" ht="25.5" customHeight="1" x14ac:dyDescent="0.35">
      <c r="A2746" s="188"/>
      <c r="B2746" s="190"/>
      <c r="C2746" s="99" t="str">
        <f>IF(B2746="","",IF(NOT(ISNUMBER(B2746)),"DATA_PC invalida",IF(AND(ISNUMBER(parametros!$C$2),ISNUMBER(parametros!$D$2),B2746&gt;=parametros!$C$2,B2746&lt;=parametros!$D$2),"C0",IF(AND(ISNUMBER(parametros!$C$3),ISNUMBER(parametros!$D$3),B2746&gt;=parametros!$C$3,B2746&lt;=parametros!$D$3),"C1",IF(AND(ISNUMBER(parametros!$C$4),ISNUMBER(parametros!$D$4),B2746&gt;=parametros!$C$4,B2746&lt;=parametros!$D$4),"C2",IF(AND(ISNUMBER(parametros!$C$5),ISNUMBER(parametros!$D$5),B2746&gt;=parametros!$C$5,B2746&lt;=parametros!$D$5),"C3",IF(AND(ISNUMBER(parametros!$C$6),ISNUMBER(parametros!$D$6),B2746&gt;=parametros!$C$6,B2746&lt;=parametros!$D$6),"C4","Fora dos ciclos")))))))</f>
        <v/>
      </c>
      <c r="D2746" s="100"/>
      <c r="E2746" s="78" t="str">
        <f>IF(C2746="","",IFERROR(VLOOKUP(C2746,parametros!$A$11:$E$15,5,0),""))</f>
        <v/>
      </c>
      <c r="F2746" s="79" t="str">
        <f t="shared" si="212"/>
        <v/>
      </c>
      <c r="G2746" s="101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8"/>
      <c r="U2746" s="218" t="str">
        <f t="shared" si="216"/>
        <v/>
      </c>
      <c r="V2746" s="216" t="s">
        <v>47</v>
      </c>
      <c r="W2746" s="102" t="s">
        <v>167</v>
      </c>
      <c r="X2746" s="102" t="s">
        <v>168</v>
      </c>
      <c r="Y2746" s="103" t="s">
        <v>169</v>
      </c>
      <c r="Z2746" s="103" t="s">
        <v>170</v>
      </c>
      <c r="AA2746" s="103" t="s">
        <v>47</v>
      </c>
      <c r="AB2746" s="103" t="s">
        <v>171</v>
      </c>
      <c r="AC2746" s="104" t="s">
        <v>172</v>
      </c>
    </row>
    <row r="2747" spans="1:29" ht="25.5" customHeight="1" x14ac:dyDescent="0.35">
      <c r="A2747" s="188"/>
      <c r="B2747" s="190"/>
      <c r="C2747" s="99" t="str">
        <f>IF(B2747="","",IF(NOT(ISNUMBER(B2747)),"DATA_PC invalida",IF(AND(ISNUMBER(parametros!$C$2),ISNUMBER(parametros!$D$2),B2747&gt;=parametros!$C$2,B2747&lt;=parametros!$D$2),"C0",IF(AND(ISNUMBER(parametros!$C$3),ISNUMBER(parametros!$D$3),B2747&gt;=parametros!$C$3,B2747&lt;=parametros!$D$3),"C1",IF(AND(ISNUMBER(parametros!$C$4),ISNUMBER(parametros!$D$4),B2747&gt;=parametros!$C$4,B2747&lt;=parametros!$D$4),"C2",IF(AND(ISNUMBER(parametros!$C$5),ISNUMBER(parametros!$D$5),B2747&gt;=parametros!$C$5,B2747&lt;=parametros!$D$5),"C3",IF(AND(ISNUMBER(parametros!$C$6),ISNUMBER(parametros!$D$6),B2747&gt;=parametros!$C$6,B2747&lt;=parametros!$D$6),"C4","Fora dos ciclos")))))))</f>
        <v/>
      </c>
      <c r="D2747" s="100"/>
      <c r="E2747" s="78" t="str">
        <f>IF(C2747="","",IFERROR(VLOOKUP(C2747,parametros!$A$11:$E$15,5,0),""))</f>
        <v/>
      </c>
      <c r="F2747" s="79" t="str">
        <f t="shared" si="212"/>
        <v/>
      </c>
      <c r="G2747" s="101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8"/>
      <c r="U2747" s="218" t="str">
        <f t="shared" si="216"/>
        <v/>
      </c>
      <c r="V2747" s="216" t="s">
        <v>47</v>
      </c>
      <c r="W2747" s="102" t="s">
        <v>167</v>
      </c>
      <c r="X2747" s="102" t="s">
        <v>168</v>
      </c>
      <c r="Y2747" s="103" t="s">
        <v>169</v>
      </c>
      <c r="Z2747" s="103" t="s">
        <v>170</v>
      </c>
      <c r="AA2747" s="103" t="s">
        <v>47</v>
      </c>
      <c r="AB2747" s="103" t="s">
        <v>171</v>
      </c>
      <c r="AC2747" s="104" t="s">
        <v>172</v>
      </c>
    </row>
    <row r="2748" spans="1:29" ht="25.5" customHeight="1" x14ac:dyDescent="0.35">
      <c r="A2748" s="188"/>
      <c r="B2748" s="190"/>
      <c r="C2748" s="99" t="str">
        <f>IF(B2748="","",IF(NOT(ISNUMBER(B2748)),"DATA_PC invalida",IF(AND(ISNUMBER(parametros!$C$2),ISNUMBER(parametros!$D$2),B2748&gt;=parametros!$C$2,B2748&lt;=parametros!$D$2),"C0",IF(AND(ISNUMBER(parametros!$C$3),ISNUMBER(parametros!$D$3),B2748&gt;=parametros!$C$3,B2748&lt;=parametros!$D$3),"C1",IF(AND(ISNUMBER(parametros!$C$4),ISNUMBER(parametros!$D$4),B2748&gt;=parametros!$C$4,B2748&lt;=parametros!$D$4),"C2",IF(AND(ISNUMBER(parametros!$C$5),ISNUMBER(parametros!$D$5),B2748&gt;=parametros!$C$5,B2748&lt;=parametros!$D$5),"C3",IF(AND(ISNUMBER(parametros!$C$6),ISNUMBER(parametros!$D$6),B2748&gt;=parametros!$C$6,B2748&lt;=parametros!$D$6),"C4","Fora dos ciclos")))))))</f>
        <v/>
      </c>
      <c r="D2748" s="100"/>
      <c r="E2748" s="78" t="str">
        <f>IF(C2748="","",IFERROR(VLOOKUP(C2748,parametros!$A$11:$E$15,5,0),""))</f>
        <v/>
      </c>
      <c r="F2748" s="79" t="str">
        <f t="shared" si="212"/>
        <v/>
      </c>
      <c r="G2748" s="101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8"/>
      <c r="U2748" s="218" t="str">
        <f t="shared" si="216"/>
        <v/>
      </c>
      <c r="V2748" s="216" t="s">
        <v>47</v>
      </c>
      <c r="W2748" s="102" t="s">
        <v>167</v>
      </c>
      <c r="X2748" s="102" t="s">
        <v>168</v>
      </c>
      <c r="Y2748" s="103" t="s">
        <v>169</v>
      </c>
      <c r="Z2748" s="103" t="s">
        <v>170</v>
      </c>
      <c r="AA2748" s="103" t="s">
        <v>47</v>
      </c>
      <c r="AB2748" s="103" t="s">
        <v>171</v>
      </c>
      <c r="AC2748" s="104" t="s">
        <v>172</v>
      </c>
    </row>
    <row r="2749" spans="1:29" ht="25.5" customHeight="1" x14ac:dyDescent="0.35">
      <c r="A2749" s="188"/>
      <c r="B2749" s="190"/>
      <c r="C2749" s="99" t="str">
        <f>IF(B2749="","",IF(NOT(ISNUMBER(B2749)),"DATA_PC invalida",IF(AND(ISNUMBER(parametros!$C$2),ISNUMBER(parametros!$D$2),B2749&gt;=parametros!$C$2,B2749&lt;=parametros!$D$2),"C0",IF(AND(ISNUMBER(parametros!$C$3),ISNUMBER(parametros!$D$3),B2749&gt;=parametros!$C$3,B2749&lt;=parametros!$D$3),"C1",IF(AND(ISNUMBER(parametros!$C$4),ISNUMBER(parametros!$D$4),B2749&gt;=parametros!$C$4,B2749&lt;=parametros!$D$4),"C2",IF(AND(ISNUMBER(parametros!$C$5),ISNUMBER(parametros!$D$5),B2749&gt;=parametros!$C$5,B2749&lt;=parametros!$D$5),"C3",IF(AND(ISNUMBER(parametros!$C$6),ISNUMBER(parametros!$D$6),B2749&gt;=parametros!$C$6,B2749&lt;=parametros!$D$6),"C4","Fora dos ciclos")))))))</f>
        <v/>
      </c>
      <c r="D2749" s="100"/>
      <c r="E2749" s="78" t="str">
        <f>IF(C2749="","",IFERROR(VLOOKUP(C2749,parametros!$A$11:$E$15,5,0),""))</f>
        <v/>
      </c>
      <c r="F2749" s="79" t="str">
        <f t="shared" si="212"/>
        <v/>
      </c>
      <c r="G2749" s="101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8"/>
      <c r="U2749" s="218" t="str">
        <f t="shared" si="216"/>
        <v/>
      </c>
      <c r="V2749" s="216" t="s">
        <v>47</v>
      </c>
      <c r="W2749" s="102" t="s">
        <v>167</v>
      </c>
      <c r="X2749" s="102" t="s">
        <v>168</v>
      </c>
      <c r="Y2749" s="103" t="s">
        <v>169</v>
      </c>
      <c r="Z2749" s="103" t="s">
        <v>170</v>
      </c>
      <c r="AA2749" s="103" t="s">
        <v>47</v>
      </c>
      <c r="AB2749" s="103" t="s">
        <v>171</v>
      </c>
      <c r="AC2749" s="104" t="s">
        <v>172</v>
      </c>
    </row>
    <row r="2750" spans="1:29" ht="25.5" customHeight="1" x14ac:dyDescent="0.35">
      <c r="A2750" s="188"/>
      <c r="B2750" s="190"/>
      <c r="C2750" s="99" t="str">
        <f>IF(B2750="","",IF(NOT(ISNUMBER(B2750)),"DATA_PC invalida",IF(AND(ISNUMBER(parametros!$C$2),ISNUMBER(parametros!$D$2),B2750&gt;=parametros!$C$2,B2750&lt;=parametros!$D$2),"C0",IF(AND(ISNUMBER(parametros!$C$3),ISNUMBER(parametros!$D$3),B2750&gt;=parametros!$C$3,B2750&lt;=parametros!$D$3),"C1",IF(AND(ISNUMBER(parametros!$C$4),ISNUMBER(parametros!$D$4),B2750&gt;=parametros!$C$4,B2750&lt;=parametros!$D$4),"C2",IF(AND(ISNUMBER(parametros!$C$5),ISNUMBER(parametros!$D$5),B2750&gt;=parametros!$C$5,B2750&lt;=parametros!$D$5),"C3",IF(AND(ISNUMBER(parametros!$C$6),ISNUMBER(parametros!$D$6),B2750&gt;=parametros!$C$6,B2750&lt;=parametros!$D$6),"C4","Fora dos ciclos")))))))</f>
        <v/>
      </c>
      <c r="D2750" s="100"/>
      <c r="E2750" s="78" t="str">
        <f>IF(C2750="","",IFERROR(VLOOKUP(C2750,parametros!$A$11:$E$15,5,0),""))</f>
        <v/>
      </c>
      <c r="F2750" s="79" t="str">
        <f t="shared" si="212"/>
        <v/>
      </c>
      <c r="G2750" s="101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8"/>
      <c r="U2750" s="218" t="str">
        <f t="shared" si="216"/>
        <v/>
      </c>
      <c r="V2750" s="216" t="s">
        <v>47</v>
      </c>
      <c r="W2750" s="102" t="s">
        <v>167</v>
      </c>
      <c r="X2750" s="102" t="s">
        <v>168</v>
      </c>
      <c r="Y2750" s="103" t="s">
        <v>169</v>
      </c>
      <c r="Z2750" s="103" t="s">
        <v>170</v>
      </c>
      <c r="AA2750" s="103" t="s">
        <v>47</v>
      </c>
      <c r="AB2750" s="103" t="s">
        <v>171</v>
      </c>
      <c r="AC2750" s="104" t="s">
        <v>172</v>
      </c>
    </row>
    <row r="2751" spans="1:29" ht="25.5" customHeight="1" x14ac:dyDescent="0.35">
      <c r="A2751" s="188"/>
      <c r="B2751" s="190"/>
      <c r="C2751" s="99" t="str">
        <f>IF(B2751="","",IF(NOT(ISNUMBER(B2751)),"DATA_PC invalida",IF(AND(ISNUMBER(parametros!$C$2),ISNUMBER(parametros!$D$2),B2751&gt;=parametros!$C$2,B2751&lt;=parametros!$D$2),"C0",IF(AND(ISNUMBER(parametros!$C$3),ISNUMBER(parametros!$D$3),B2751&gt;=parametros!$C$3,B2751&lt;=parametros!$D$3),"C1",IF(AND(ISNUMBER(parametros!$C$4),ISNUMBER(parametros!$D$4),B2751&gt;=parametros!$C$4,B2751&lt;=parametros!$D$4),"C2",IF(AND(ISNUMBER(parametros!$C$5),ISNUMBER(parametros!$D$5),B2751&gt;=parametros!$C$5,B2751&lt;=parametros!$D$5),"C3",IF(AND(ISNUMBER(parametros!$C$6),ISNUMBER(parametros!$D$6),B2751&gt;=parametros!$C$6,B2751&lt;=parametros!$D$6),"C4","Fora dos ciclos")))))))</f>
        <v/>
      </c>
      <c r="D2751" s="100"/>
      <c r="E2751" s="78" t="str">
        <f>IF(C2751="","",IFERROR(VLOOKUP(C2751,parametros!$A$11:$E$15,5,0),""))</f>
        <v/>
      </c>
      <c r="F2751" s="79" t="str">
        <f t="shared" si="212"/>
        <v/>
      </c>
      <c r="G2751" s="101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8"/>
      <c r="U2751" s="218" t="str">
        <f t="shared" si="216"/>
        <v/>
      </c>
      <c r="V2751" s="216" t="s">
        <v>47</v>
      </c>
      <c r="W2751" s="102" t="s">
        <v>167</v>
      </c>
      <c r="X2751" s="102" t="s">
        <v>168</v>
      </c>
      <c r="Y2751" s="103" t="s">
        <v>169</v>
      </c>
      <c r="Z2751" s="103" t="s">
        <v>170</v>
      </c>
      <c r="AA2751" s="103" t="s">
        <v>47</v>
      </c>
      <c r="AB2751" s="103" t="s">
        <v>171</v>
      </c>
      <c r="AC2751" s="104" t="s">
        <v>172</v>
      </c>
    </row>
    <row r="2752" spans="1:29" ht="25.5" customHeight="1" x14ac:dyDescent="0.35">
      <c r="A2752" s="188"/>
      <c r="B2752" s="190"/>
      <c r="C2752" s="99" t="str">
        <f>IF(B2752="","",IF(NOT(ISNUMBER(B2752)),"DATA_PC invalida",IF(AND(ISNUMBER(parametros!$C$2),ISNUMBER(parametros!$D$2),B2752&gt;=parametros!$C$2,B2752&lt;=parametros!$D$2),"C0",IF(AND(ISNUMBER(parametros!$C$3),ISNUMBER(parametros!$D$3),B2752&gt;=parametros!$C$3,B2752&lt;=parametros!$D$3),"C1",IF(AND(ISNUMBER(parametros!$C$4),ISNUMBER(parametros!$D$4),B2752&gt;=parametros!$C$4,B2752&lt;=parametros!$D$4),"C2",IF(AND(ISNUMBER(parametros!$C$5),ISNUMBER(parametros!$D$5),B2752&gt;=parametros!$C$5,B2752&lt;=parametros!$D$5),"C3",IF(AND(ISNUMBER(parametros!$C$6),ISNUMBER(parametros!$D$6),B2752&gt;=parametros!$C$6,B2752&lt;=parametros!$D$6),"C4","Fora dos ciclos")))))))</f>
        <v/>
      </c>
      <c r="D2752" s="100"/>
      <c r="E2752" s="78" t="str">
        <f>IF(C2752="","",IFERROR(VLOOKUP(C2752,parametros!$A$11:$E$15,5,0),""))</f>
        <v/>
      </c>
      <c r="F2752" s="79" t="str">
        <f t="shared" si="212"/>
        <v/>
      </c>
      <c r="G2752" s="101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8"/>
      <c r="U2752" s="218" t="str">
        <f t="shared" si="216"/>
        <v/>
      </c>
      <c r="V2752" s="216" t="s">
        <v>47</v>
      </c>
      <c r="W2752" s="102" t="s">
        <v>167</v>
      </c>
      <c r="X2752" s="102" t="s">
        <v>168</v>
      </c>
      <c r="Y2752" s="103" t="s">
        <v>169</v>
      </c>
      <c r="Z2752" s="103" t="s">
        <v>170</v>
      </c>
      <c r="AA2752" s="103" t="s">
        <v>47</v>
      </c>
      <c r="AB2752" s="103" t="s">
        <v>171</v>
      </c>
      <c r="AC2752" s="104" t="s">
        <v>172</v>
      </c>
    </row>
    <row r="2753" spans="1:29" ht="25.5" customHeight="1" x14ac:dyDescent="0.35">
      <c r="A2753" s="188"/>
      <c r="B2753" s="190"/>
      <c r="C2753" s="99" t="str">
        <f>IF(B2753="","",IF(NOT(ISNUMBER(B2753)),"DATA_PC invalida",IF(AND(ISNUMBER(parametros!$C$2),ISNUMBER(parametros!$D$2),B2753&gt;=parametros!$C$2,B2753&lt;=parametros!$D$2),"C0",IF(AND(ISNUMBER(parametros!$C$3),ISNUMBER(parametros!$D$3),B2753&gt;=parametros!$C$3,B2753&lt;=parametros!$D$3),"C1",IF(AND(ISNUMBER(parametros!$C$4),ISNUMBER(parametros!$D$4),B2753&gt;=parametros!$C$4,B2753&lt;=parametros!$D$4),"C2",IF(AND(ISNUMBER(parametros!$C$5),ISNUMBER(parametros!$D$5),B2753&gt;=parametros!$C$5,B2753&lt;=parametros!$D$5),"C3",IF(AND(ISNUMBER(parametros!$C$6),ISNUMBER(parametros!$D$6),B2753&gt;=parametros!$C$6,B2753&lt;=parametros!$D$6),"C4","Fora dos ciclos")))))))</f>
        <v/>
      </c>
      <c r="D2753" s="100"/>
      <c r="E2753" s="78" t="str">
        <f>IF(C2753="","",IFERROR(VLOOKUP(C2753,parametros!$A$11:$E$15,5,0),""))</f>
        <v/>
      </c>
      <c r="F2753" s="79" t="str">
        <f t="shared" si="212"/>
        <v/>
      </c>
      <c r="G2753" s="101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8"/>
      <c r="U2753" s="218" t="str">
        <f t="shared" si="216"/>
        <v/>
      </c>
      <c r="V2753" s="216" t="s">
        <v>47</v>
      </c>
      <c r="W2753" s="102" t="s">
        <v>167</v>
      </c>
      <c r="X2753" s="102" t="s">
        <v>168</v>
      </c>
      <c r="Y2753" s="103" t="s">
        <v>169</v>
      </c>
      <c r="Z2753" s="103" t="s">
        <v>170</v>
      </c>
      <c r="AA2753" s="103" t="s">
        <v>47</v>
      </c>
      <c r="AB2753" s="103" t="s">
        <v>171</v>
      </c>
      <c r="AC2753" s="104" t="s">
        <v>172</v>
      </c>
    </row>
    <row r="2754" spans="1:29" ht="25.5" customHeight="1" x14ac:dyDescent="0.35">
      <c r="A2754" s="188"/>
      <c r="B2754" s="190"/>
      <c r="C2754" s="99" t="str">
        <f>IF(B2754="","",IF(NOT(ISNUMBER(B2754)),"DATA_PC invalida",IF(AND(ISNUMBER(parametros!$C$2),ISNUMBER(parametros!$D$2),B2754&gt;=parametros!$C$2,B2754&lt;=parametros!$D$2),"C0",IF(AND(ISNUMBER(parametros!$C$3),ISNUMBER(parametros!$D$3),B2754&gt;=parametros!$C$3,B2754&lt;=parametros!$D$3),"C1",IF(AND(ISNUMBER(parametros!$C$4),ISNUMBER(parametros!$D$4),B2754&gt;=parametros!$C$4,B2754&lt;=parametros!$D$4),"C2",IF(AND(ISNUMBER(parametros!$C$5),ISNUMBER(parametros!$D$5),B2754&gt;=parametros!$C$5,B2754&lt;=parametros!$D$5),"C3",IF(AND(ISNUMBER(parametros!$C$6),ISNUMBER(parametros!$D$6),B2754&gt;=parametros!$C$6,B2754&lt;=parametros!$D$6),"C4","Fora dos ciclos")))))))</f>
        <v/>
      </c>
      <c r="D2754" s="100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101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8"/>
      <c r="U2754" s="218" t="str">
        <f t="shared" ref="U2754:U2817" si="221">IF(OR($D2754="",$H2754=""),"",ROUND($D2754+$H2754,2))</f>
        <v/>
      </c>
      <c r="V2754" s="216" t="s">
        <v>47</v>
      </c>
      <c r="W2754" s="102" t="s">
        <v>167</v>
      </c>
      <c r="X2754" s="102" t="s">
        <v>168</v>
      </c>
      <c r="Y2754" s="103" t="s">
        <v>169</v>
      </c>
      <c r="Z2754" s="103" t="s">
        <v>170</v>
      </c>
      <c r="AA2754" s="103" t="s">
        <v>47</v>
      </c>
      <c r="AB2754" s="103" t="s">
        <v>171</v>
      </c>
      <c r="AC2754" s="104" t="s">
        <v>172</v>
      </c>
    </row>
    <row r="2755" spans="1:29" ht="25.5" customHeight="1" x14ac:dyDescent="0.35">
      <c r="A2755" s="188"/>
      <c r="B2755" s="190"/>
      <c r="C2755" s="99" t="str">
        <f>IF(B2755="","",IF(NOT(ISNUMBER(B2755)),"DATA_PC invalida",IF(AND(ISNUMBER(parametros!$C$2),ISNUMBER(parametros!$D$2),B2755&gt;=parametros!$C$2,B2755&lt;=parametros!$D$2),"C0",IF(AND(ISNUMBER(parametros!$C$3),ISNUMBER(parametros!$D$3),B2755&gt;=parametros!$C$3,B2755&lt;=parametros!$D$3),"C1",IF(AND(ISNUMBER(parametros!$C$4),ISNUMBER(parametros!$D$4),B2755&gt;=parametros!$C$4,B2755&lt;=parametros!$D$4),"C2",IF(AND(ISNUMBER(parametros!$C$5),ISNUMBER(parametros!$D$5),B2755&gt;=parametros!$C$5,B2755&lt;=parametros!$D$5),"C3",IF(AND(ISNUMBER(parametros!$C$6),ISNUMBER(parametros!$D$6),B2755&gt;=parametros!$C$6,B2755&lt;=parametros!$D$6),"C4","Fora dos ciclos")))))))</f>
        <v/>
      </c>
      <c r="D2755" s="100"/>
      <c r="E2755" s="78" t="str">
        <f>IF(C2755="","",IFERROR(VLOOKUP(C2755,parametros!$A$11:$E$15,5,0),""))</f>
        <v/>
      </c>
      <c r="F2755" s="79" t="str">
        <f t="shared" si="217"/>
        <v/>
      </c>
      <c r="G2755" s="101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8"/>
      <c r="U2755" s="218" t="str">
        <f t="shared" si="221"/>
        <v/>
      </c>
      <c r="V2755" s="216" t="s">
        <v>47</v>
      </c>
      <c r="W2755" s="102" t="s">
        <v>167</v>
      </c>
      <c r="X2755" s="102" t="s">
        <v>168</v>
      </c>
      <c r="Y2755" s="103" t="s">
        <v>169</v>
      </c>
      <c r="Z2755" s="103" t="s">
        <v>170</v>
      </c>
      <c r="AA2755" s="103" t="s">
        <v>47</v>
      </c>
      <c r="AB2755" s="103" t="s">
        <v>171</v>
      </c>
      <c r="AC2755" s="104" t="s">
        <v>172</v>
      </c>
    </row>
    <row r="2756" spans="1:29" ht="25.5" customHeight="1" x14ac:dyDescent="0.35">
      <c r="A2756" s="188"/>
      <c r="B2756" s="190"/>
      <c r="C2756" s="99" t="str">
        <f>IF(B2756="","",IF(NOT(ISNUMBER(B2756)),"DATA_PC invalida",IF(AND(ISNUMBER(parametros!$C$2),ISNUMBER(parametros!$D$2),B2756&gt;=parametros!$C$2,B2756&lt;=parametros!$D$2),"C0",IF(AND(ISNUMBER(parametros!$C$3),ISNUMBER(parametros!$D$3),B2756&gt;=parametros!$C$3,B2756&lt;=parametros!$D$3),"C1",IF(AND(ISNUMBER(parametros!$C$4),ISNUMBER(parametros!$D$4),B2756&gt;=parametros!$C$4,B2756&lt;=parametros!$D$4),"C2",IF(AND(ISNUMBER(parametros!$C$5),ISNUMBER(parametros!$D$5),B2756&gt;=parametros!$C$5,B2756&lt;=parametros!$D$5),"C3",IF(AND(ISNUMBER(parametros!$C$6),ISNUMBER(parametros!$D$6),B2756&gt;=parametros!$C$6,B2756&lt;=parametros!$D$6),"C4","Fora dos ciclos")))))))</f>
        <v/>
      </c>
      <c r="D2756" s="100"/>
      <c r="E2756" s="78" t="str">
        <f>IF(C2756="","",IFERROR(VLOOKUP(C2756,parametros!$A$11:$E$15,5,0),""))</f>
        <v/>
      </c>
      <c r="F2756" s="79" t="str">
        <f t="shared" si="217"/>
        <v/>
      </c>
      <c r="G2756" s="101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8"/>
      <c r="U2756" s="218" t="str">
        <f t="shared" si="221"/>
        <v/>
      </c>
      <c r="V2756" s="216" t="s">
        <v>47</v>
      </c>
      <c r="W2756" s="102" t="s">
        <v>167</v>
      </c>
      <c r="X2756" s="102" t="s">
        <v>168</v>
      </c>
      <c r="Y2756" s="103" t="s">
        <v>169</v>
      </c>
      <c r="Z2756" s="103" t="s">
        <v>170</v>
      </c>
      <c r="AA2756" s="103" t="s">
        <v>47</v>
      </c>
      <c r="AB2756" s="103" t="s">
        <v>171</v>
      </c>
      <c r="AC2756" s="104" t="s">
        <v>172</v>
      </c>
    </row>
    <row r="2757" spans="1:29" ht="25.5" customHeight="1" x14ac:dyDescent="0.35">
      <c r="A2757" s="188"/>
      <c r="B2757" s="190"/>
      <c r="C2757" s="99" t="str">
        <f>IF(B2757="","",IF(NOT(ISNUMBER(B2757)),"DATA_PC invalida",IF(AND(ISNUMBER(parametros!$C$2),ISNUMBER(parametros!$D$2),B2757&gt;=parametros!$C$2,B2757&lt;=parametros!$D$2),"C0",IF(AND(ISNUMBER(parametros!$C$3),ISNUMBER(parametros!$D$3),B2757&gt;=parametros!$C$3,B2757&lt;=parametros!$D$3),"C1",IF(AND(ISNUMBER(parametros!$C$4),ISNUMBER(parametros!$D$4),B2757&gt;=parametros!$C$4,B2757&lt;=parametros!$D$4),"C2",IF(AND(ISNUMBER(parametros!$C$5),ISNUMBER(parametros!$D$5),B2757&gt;=parametros!$C$5,B2757&lt;=parametros!$D$5),"C3",IF(AND(ISNUMBER(parametros!$C$6),ISNUMBER(parametros!$D$6),B2757&gt;=parametros!$C$6,B2757&lt;=parametros!$D$6),"C4","Fora dos ciclos")))))))</f>
        <v/>
      </c>
      <c r="D2757" s="100"/>
      <c r="E2757" s="78" t="str">
        <f>IF(C2757="","",IFERROR(VLOOKUP(C2757,parametros!$A$11:$E$15,5,0),""))</f>
        <v/>
      </c>
      <c r="F2757" s="79" t="str">
        <f t="shared" si="217"/>
        <v/>
      </c>
      <c r="G2757" s="101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8"/>
      <c r="U2757" s="218" t="str">
        <f t="shared" si="221"/>
        <v/>
      </c>
      <c r="V2757" s="216" t="s">
        <v>47</v>
      </c>
      <c r="W2757" s="102" t="s">
        <v>167</v>
      </c>
      <c r="X2757" s="102" t="s">
        <v>168</v>
      </c>
      <c r="Y2757" s="103" t="s">
        <v>169</v>
      </c>
      <c r="Z2757" s="103" t="s">
        <v>170</v>
      </c>
      <c r="AA2757" s="103" t="s">
        <v>47</v>
      </c>
      <c r="AB2757" s="103" t="s">
        <v>171</v>
      </c>
      <c r="AC2757" s="104" t="s">
        <v>172</v>
      </c>
    </row>
    <row r="2758" spans="1:29" ht="25.5" customHeight="1" x14ac:dyDescent="0.35">
      <c r="A2758" s="188"/>
      <c r="B2758" s="190"/>
      <c r="C2758" s="99" t="str">
        <f>IF(B2758="","",IF(NOT(ISNUMBER(B2758)),"DATA_PC invalida",IF(AND(ISNUMBER(parametros!$C$2),ISNUMBER(parametros!$D$2),B2758&gt;=parametros!$C$2,B2758&lt;=parametros!$D$2),"C0",IF(AND(ISNUMBER(parametros!$C$3),ISNUMBER(parametros!$D$3),B2758&gt;=parametros!$C$3,B2758&lt;=parametros!$D$3),"C1",IF(AND(ISNUMBER(parametros!$C$4),ISNUMBER(parametros!$D$4),B2758&gt;=parametros!$C$4,B2758&lt;=parametros!$D$4),"C2",IF(AND(ISNUMBER(parametros!$C$5),ISNUMBER(parametros!$D$5),B2758&gt;=parametros!$C$5,B2758&lt;=parametros!$D$5),"C3",IF(AND(ISNUMBER(parametros!$C$6),ISNUMBER(parametros!$D$6),B2758&gt;=parametros!$C$6,B2758&lt;=parametros!$D$6),"C4","Fora dos ciclos")))))))</f>
        <v/>
      </c>
      <c r="D2758" s="100"/>
      <c r="E2758" s="78" t="str">
        <f>IF(C2758="","",IFERROR(VLOOKUP(C2758,parametros!$A$11:$E$15,5,0),""))</f>
        <v/>
      </c>
      <c r="F2758" s="79" t="str">
        <f t="shared" si="217"/>
        <v/>
      </c>
      <c r="G2758" s="101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8"/>
      <c r="U2758" s="218" t="str">
        <f t="shared" si="221"/>
        <v/>
      </c>
      <c r="V2758" s="216" t="s">
        <v>47</v>
      </c>
      <c r="W2758" s="102" t="s">
        <v>167</v>
      </c>
      <c r="X2758" s="102" t="s">
        <v>168</v>
      </c>
      <c r="Y2758" s="103" t="s">
        <v>169</v>
      </c>
      <c r="Z2758" s="103" t="s">
        <v>170</v>
      </c>
      <c r="AA2758" s="103" t="s">
        <v>47</v>
      </c>
      <c r="AB2758" s="103" t="s">
        <v>171</v>
      </c>
      <c r="AC2758" s="104" t="s">
        <v>172</v>
      </c>
    </row>
    <row r="2759" spans="1:29" ht="25.5" customHeight="1" x14ac:dyDescent="0.35">
      <c r="A2759" s="188"/>
      <c r="B2759" s="190"/>
      <c r="C2759" s="99" t="str">
        <f>IF(B2759="","",IF(NOT(ISNUMBER(B2759)),"DATA_PC invalida",IF(AND(ISNUMBER(parametros!$C$2),ISNUMBER(parametros!$D$2),B2759&gt;=parametros!$C$2,B2759&lt;=parametros!$D$2),"C0",IF(AND(ISNUMBER(parametros!$C$3),ISNUMBER(parametros!$D$3),B2759&gt;=parametros!$C$3,B2759&lt;=parametros!$D$3),"C1",IF(AND(ISNUMBER(parametros!$C$4),ISNUMBER(parametros!$D$4),B2759&gt;=parametros!$C$4,B2759&lt;=parametros!$D$4),"C2",IF(AND(ISNUMBER(parametros!$C$5),ISNUMBER(parametros!$D$5),B2759&gt;=parametros!$C$5,B2759&lt;=parametros!$D$5),"C3",IF(AND(ISNUMBER(parametros!$C$6),ISNUMBER(parametros!$D$6),B2759&gt;=parametros!$C$6,B2759&lt;=parametros!$D$6),"C4","Fora dos ciclos")))))))</f>
        <v/>
      </c>
      <c r="D2759" s="100"/>
      <c r="E2759" s="78" t="str">
        <f>IF(C2759="","",IFERROR(VLOOKUP(C2759,parametros!$A$11:$E$15,5,0),""))</f>
        <v/>
      </c>
      <c r="F2759" s="79" t="str">
        <f t="shared" si="217"/>
        <v/>
      </c>
      <c r="G2759" s="101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8"/>
      <c r="U2759" s="218" t="str">
        <f t="shared" si="221"/>
        <v/>
      </c>
      <c r="V2759" s="216" t="s">
        <v>47</v>
      </c>
      <c r="W2759" s="102" t="s">
        <v>167</v>
      </c>
      <c r="X2759" s="102" t="s">
        <v>168</v>
      </c>
      <c r="Y2759" s="103" t="s">
        <v>169</v>
      </c>
      <c r="Z2759" s="103" t="s">
        <v>170</v>
      </c>
      <c r="AA2759" s="103" t="s">
        <v>47</v>
      </c>
      <c r="AB2759" s="103" t="s">
        <v>171</v>
      </c>
      <c r="AC2759" s="104" t="s">
        <v>172</v>
      </c>
    </row>
    <row r="2760" spans="1:29" ht="25.5" customHeight="1" x14ac:dyDescent="0.35">
      <c r="A2760" s="188"/>
      <c r="B2760" s="190"/>
      <c r="C2760" s="99" t="str">
        <f>IF(B2760="","",IF(NOT(ISNUMBER(B2760)),"DATA_PC invalida",IF(AND(ISNUMBER(parametros!$C$2),ISNUMBER(parametros!$D$2),B2760&gt;=parametros!$C$2,B2760&lt;=parametros!$D$2),"C0",IF(AND(ISNUMBER(parametros!$C$3),ISNUMBER(parametros!$D$3),B2760&gt;=parametros!$C$3,B2760&lt;=parametros!$D$3),"C1",IF(AND(ISNUMBER(parametros!$C$4),ISNUMBER(parametros!$D$4),B2760&gt;=parametros!$C$4,B2760&lt;=parametros!$D$4),"C2",IF(AND(ISNUMBER(parametros!$C$5),ISNUMBER(parametros!$D$5),B2760&gt;=parametros!$C$5,B2760&lt;=parametros!$D$5),"C3",IF(AND(ISNUMBER(parametros!$C$6),ISNUMBER(parametros!$D$6),B2760&gt;=parametros!$C$6,B2760&lt;=parametros!$D$6),"C4","Fora dos ciclos")))))))</f>
        <v/>
      </c>
      <c r="D2760" s="100"/>
      <c r="E2760" s="78" t="str">
        <f>IF(C2760="","",IFERROR(VLOOKUP(C2760,parametros!$A$11:$E$15,5,0),""))</f>
        <v/>
      </c>
      <c r="F2760" s="79" t="str">
        <f t="shared" si="217"/>
        <v/>
      </c>
      <c r="G2760" s="101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8"/>
      <c r="U2760" s="218" t="str">
        <f t="shared" si="221"/>
        <v/>
      </c>
      <c r="V2760" s="216" t="s">
        <v>47</v>
      </c>
      <c r="W2760" s="102" t="s">
        <v>167</v>
      </c>
      <c r="X2760" s="102" t="s">
        <v>168</v>
      </c>
      <c r="Y2760" s="103" t="s">
        <v>169</v>
      </c>
      <c r="Z2760" s="103" t="s">
        <v>170</v>
      </c>
      <c r="AA2760" s="103" t="s">
        <v>47</v>
      </c>
      <c r="AB2760" s="103" t="s">
        <v>171</v>
      </c>
      <c r="AC2760" s="104" t="s">
        <v>172</v>
      </c>
    </row>
    <row r="2761" spans="1:29" ht="25.5" customHeight="1" x14ac:dyDescent="0.35">
      <c r="A2761" s="188"/>
      <c r="B2761" s="190"/>
      <c r="C2761" s="99" t="str">
        <f>IF(B2761="","",IF(NOT(ISNUMBER(B2761)),"DATA_PC invalida",IF(AND(ISNUMBER(parametros!$C$2),ISNUMBER(parametros!$D$2),B2761&gt;=parametros!$C$2,B2761&lt;=parametros!$D$2),"C0",IF(AND(ISNUMBER(parametros!$C$3),ISNUMBER(parametros!$D$3),B2761&gt;=parametros!$C$3,B2761&lt;=parametros!$D$3),"C1",IF(AND(ISNUMBER(parametros!$C$4),ISNUMBER(parametros!$D$4),B2761&gt;=parametros!$C$4,B2761&lt;=parametros!$D$4),"C2",IF(AND(ISNUMBER(parametros!$C$5),ISNUMBER(parametros!$D$5),B2761&gt;=parametros!$C$5,B2761&lt;=parametros!$D$5),"C3",IF(AND(ISNUMBER(parametros!$C$6),ISNUMBER(parametros!$D$6),B2761&gt;=parametros!$C$6,B2761&lt;=parametros!$D$6),"C4","Fora dos ciclos")))))))</f>
        <v/>
      </c>
      <c r="D2761" s="100"/>
      <c r="E2761" s="78" t="str">
        <f>IF(C2761="","",IFERROR(VLOOKUP(C2761,parametros!$A$11:$E$15,5,0),""))</f>
        <v/>
      </c>
      <c r="F2761" s="79" t="str">
        <f t="shared" si="217"/>
        <v/>
      </c>
      <c r="G2761" s="101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8"/>
      <c r="U2761" s="218" t="str">
        <f t="shared" si="221"/>
        <v/>
      </c>
      <c r="V2761" s="216" t="s">
        <v>47</v>
      </c>
      <c r="W2761" s="102" t="s">
        <v>167</v>
      </c>
      <c r="X2761" s="102" t="s">
        <v>168</v>
      </c>
      <c r="Y2761" s="103" t="s">
        <v>169</v>
      </c>
      <c r="Z2761" s="103" t="s">
        <v>170</v>
      </c>
      <c r="AA2761" s="103" t="s">
        <v>47</v>
      </c>
      <c r="AB2761" s="103" t="s">
        <v>171</v>
      </c>
      <c r="AC2761" s="104" t="s">
        <v>172</v>
      </c>
    </row>
    <row r="2762" spans="1:29" ht="25.5" customHeight="1" x14ac:dyDescent="0.35">
      <c r="A2762" s="188"/>
      <c r="B2762" s="190"/>
      <c r="C2762" s="99" t="str">
        <f>IF(B2762="","",IF(NOT(ISNUMBER(B2762)),"DATA_PC invalida",IF(AND(ISNUMBER(parametros!$C$2),ISNUMBER(parametros!$D$2),B2762&gt;=parametros!$C$2,B2762&lt;=parametros!$D$2),"C0",IF(AND(ISNUMBER(parametros!$C$3),ISNUMBER(parametros!$D$3),B2762&gt;=parametros!$C$3,B2762&lt;=parametros!$D$3),"C1",IF(AND(ISNUMBER(parametros!$C$4),ISNUMBER(parametros!$D$4),B2762&gt;=parametros!$C$4,B2762&lt;=parametros!$D$4),"C2",IF(AND(ISNUMBER(parametros!$C$5),ISNUMBER(parametros!$D$5),B2762&gt;=parametros!$C$5,B2762&lt;=parametros!$D$5),"C3",IF(AND(ISNUMBER(parametros!$C$6),ISNUMBER(parametros!$D$6),B2762&gt;=parametros!$C$6,B2762&lt;=parametros!$D$6),"C4","Fora dos ciclos")))))))</f>
        <v/>
      </c>
      <c r="D2762" s="100"/>
      <c r="E2762" s="78" t="str">
        <f>IF(C2762="","",IFERROR(VLOOKUP(C2762,parametros!$A$11:$E$15,5,0),""))</f>
        <v/>
      </c>
      <c r="F2762" s="79" t="str">
        <f t="shared" si="217"/>
        <v/>
      </c>
      <c r="G2762" s="101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8"/>
      <c r="U2762" s="218" t="str">
        <f t="shared" si="221"/>
        <v/>
      </c>
      <c r="V2762" s="216" t="s">
        <v>47</v>
      </c>
      <c r="W2762" s="102" t="s">
        <v>167</v>
      </c>
      <c r="X2762" s="102" t="s">
        <v>168</v>
      </c>
      <c r="Y2762" s="103" t="s">
        <v>169</v>
      </c>
      <c r="Z2762" s="103" t="s">
        <v>170</v>
      </c>
      <c r="AA2762" s="103" t="s">
        <v>47</v>
      </c>
      <c r="AB2762" s="103" t="s">
        <v>171</v>
      </c>
      <c r="AC2762" s="104" t="s">
        <v>172</v>
      </c>
    </row>
    <row r="2763" spans="1:29" ht="25.5" customHeight="1" x14ac:dyDescent="0.35">
      <c r="A2763" s="188"/>
      <c r="B2763" s="190"/>
      <c r="C2763" s="99" t="str">
        <f>IF(B2763="","",IF(NOT(ISNUMBER(B2763)),"DATA_PC invalida",IF(AND(ISNUMBER(parametros!$C$2),ISNUMBER(parametros!$D$2),B2763&gt;=parametros!$C$2,B2763&lt;=parametros!$D$2),"C0",IF(AND(ISNUMBER(parametros!$C$3),ISNUMBER(parametros!$D$3),B2763&gt;=parametros!$C$3,B2763&lt;=parametros!$D$3),"C1",IF(AND(ISNUMBER(parametros!$C$4),ISNUMBER(parametros!$D$4),B2763&gt;=parametros!$C$4,B2763&lt;=parametros!$D$4),"C2",IF(AND(ISNUMBER(parametros!$C$5),ISNUMBER(parametros!$D$5),B2763&gt;=parametros!$C$5,B2763&lt;=parametros!$D$5),"C3",IF(AND(ISNUMBER(parametros!$C$6),ISNUMBER(parametros!$D$6),B2763&gt;=parametros!$C$6,B2763&lt;=parametros!$D$6),"C4","Fora dos ciclos")))))))</f>
        <v/>
      </c>
      <c r="D2763" s="100"/>
      <c r="E2763" s="78" t="str">
        <f>IF(C2763="","",IFERROR(VLOOKUP(C2763,parametros!$A$11:$E$15,5,0),""))</f>
        <v/>
      </c>
      <c r="F2763" s="79" t="str">
        <f t="shared" si="217"/>
        <v/>
      </c>
      <c r="G2763" s="101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8"/>
      <c r="U2763" s="218" t="str">
        <f t="shared" si="221"/>
        <v/>
      </c>
      <c r="V2763" s="216" t="s">
        <v>47</v>
      </c>
      <c r="W2763" s="102" t="s">
        <v>167</v>
      </c>
      <c r="X2763" s="102" t="s">
        <v>168</v>
      </c>
      <c r="Y2763" s="103" t="s">
        <v>169</v>
      </c>
      <c r="Z2763" s="103" t="s">
        <v>170</v>
      </c>
      <c r="AA2763" s="103" t="s">
        <v>47</v>
      </c>
      <c r="AB2763" s="103" t="s">
        <v>171</v>
      </c>
      <c r="AC2763" s="104" t="s">
        <v>172</v>
      </c>
    </row>
    <row r="2764" spans="1:29" ht="25.5" customHeight="1" x14ac:dyDescent="0.35">
      <c r="A2764" s="188"/>
      <c r="B2764" s="190"/>
      <c r="C2764" s="99" t="str">
        <f>IF(B2764="","",IF(NOT(ISNUMBER(B2764)),"DATA_PC invalida",IF(AND(ISNUMBER(parametros!$C$2),ISNUMBER(parametros!$D$2),B2764&gt;=parametros!$C$2,B2764&lt;=parametros!$D$2),"C0",IF(AND(ISNUMBER(parametros!$C$3),ISNUMBER(parametros!$D$3),B2764&gt;=parametros!$C$3,B2764&lt;=parametros!$D$3),"C1",IF(AND(ISNUMBER(parametros!$C$4),ISNUMBER(parametros!$D$4),B2764&gt;=parametros!$C$4,B2764&lt;=parametros!$D$4),"C2",IF(AND(ISNUMBER(parametros!$C$5),ISNUMBER(parametros!$D$5),B2764&gt;=parametros!$C$5,B2764&lt;=parametros!$D$5),"C3",IF(AND(ISNUMBER(parametros!$C$6),ISNUMBER(parametros!$D$6),B2764&gt;=parametros!$C$6,B2764&lt;=parametros!$D$6),"C4","Fora dos ciclos")))))))</f>
        <v/>
      </c>
      <c r="D2764" s="100"/>
      <c r="E2764" s="78" t="str">
        <f>IF(C2764="","",IFERROR(VLOOKUP(C2764,parametros!$A$11:$E$15,5,0),""))</f>
        <v/>
      </c>
      <c r="F2764" s="79" t="str">
        <f t="shared" si="217"/>
        <v/>
      </c>
      <c r="G2764" s="101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8"/>
      <c r="U2764" s="218" t="str">
        <f t="shared" si="221"/>
        <v/>
      </c>
      <c r="V2764" s="216" t="s">
        <v>47</v>
      </c>
      <c r="W2764" s="102" t="s">
        <v>167</v>
      </c>
      <c r="X2764" s="102" t="s">
        <v>168</v>
      </c>
      <c r="Y2764" s="103" t="s">
        <v>169</v>
      </c>
      <c r="Z2764" s="103" t="s">
        <v>170</v>
      </c>
      <c r="AA2764" s="103" t="s">
        <v>47</v>
      </c>
      <c r="AB2764" s="103" t="s">
        <v>171</v>
      </c>
      <c r="AC2764" s="104" t="s">
        <v>172</v>
      </c>
    </row>
    <row r="2765" spans="1:29" ht="25.5" customHeight="1" x14ac:dyDescent="0.35">
      <c r="A2765" s="188"/>
      <c r="B2765" s="190"/>
      <c r="C2765" s="99" t="str">
        <f>IF(B2765="","",IF(NOT(ISNUMBER(B2765)),"DATA_PC invalida",IF(AND(ISNUMBER(parametros!$C$2),ISNUMBER(parametros!$D$2),B2765&gt;=parametros!$C$2,B2765&lt;=parametros!$D$2),"C0",IF(AND(ISNUMBER(parametros!$C$3),ISNUMBER(parametros!$D$3),B2765&gt;=parametros!$C$3,B2765&lt;=parametros!$D$3),"C1",IF(AND(ISNUMBER(parametros!$C$4),ISNUMBER(parametros!$D$4),B2765&gt;=parametros!$C$4,B2765&lt;=parametros!$D$4),"C2",IF(AND(ISNUMBER(parametros!$C$5),ISNUMBER(parametros!$D$5),B2765&gt;=parametros!$C$5,B2765&lt;=parametros!$D$5),"C3",IF(AND(ISNUMBER(parametros!$C$6),ISNUMBER(parametros!$D$6),B2765&gt;=parametros!$C$6,B2765&lt;=parametros!$D$6),"C4","Fora dos ciclos")))))))</f>
        <v/>
      </c>
      <c r="D2765" s="100"/>
      <c r="E2765" s="78" t="str">
        <f>IF(C2765="","",IFERROR(VLOOKUP(C2765,parametros!$A$11:$E$15,5,0),""))</f>
        <v/>
      </c>
      <c r="F2765" s="79" t="str">
        <f t="shared" si="217"/>
        <v/>
      </c>
      <c r="G2765" s="101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8"/>
      <c r="U2765" s="218" t="str">
        <f t="shared" si="221"/>
        <v/>
      </c>
      <c r="V2765" s="216" t="s">
        <v>47</v>
      </c>
      <c r="W2765" s="102" t="s">
        <v>167</v>
      </c>
      <c r="X2765" s="102" t="s">
        <v>168</v>
      </c>
      <c r="Y2765" s="103" t="s">
        <v>169</v>
      </c>
      <c r="Z2765" s="103" t="s">
        <v>170</v>
      </c>
      <c r="AA2765" s="103" t="s">
        <v>47</v>
      </c>
      <c r="AB2765" s="103" t="s">
        <v>171</v>
      </c>
      <c r="AC2765" s="104" t="s">
        <v>172</v>
      </c>
    </row>
    <row r="2766" spans="1:29" ht="25.5" customHeight="1" x14ac:dyDescent="0.35">
      <c r="A2766" s="188"/>
      <c r="B2766" s="190"/>
      <c r="C2766" s="99" t="str">
        <f>IF(B2766="","",IF(NOT(ISNUMBER(B2766)),"DATA_PC invalida",IF(AND(ISNUMBER(parametros!$C$2),ISNUMBER(parametros!$D$2),B2766&gt;=parametros!$C$2,B2766&lt;=parametros!$D$2),"C0",IF(AND(ISNUMBER(parametros!$C$3),ISNUMBER(parametros!$D$3),B2766&gt;=parametros!$C$3,B2766&lt;=parametros!$D$3),"C1",IF(AND(ISNUMBER(parametros!$C$4),ISNUMBER(parametros!$D$4),B2766&gt;=parametros!$C$4,B2766&lt;=parametros!$D$4),"C2",IF(AND(ISNUMBER(parametros!$C$5),ISNUMBER(parametros!$D$5),B2766&gt;=parametros!$C$5,B2766&lt;=parametros!$D$5),"C3",IF(AND(ISNUMBER(parametros!$C$6),ISNUMBER(parametros!$D$6),B2766&gt;=parametros!$C$6,B2766&lt;=parametros!$D$6),"C4","Fora dos ciclos")))))))</f>
        <v/>
      </c>
      <c r="D2766" s="100"/>
      <c r="E2766" s="78" t="str">
        <f>IF(C2766="","",IFERROR(VLOOKUP(C2766,parametros!$A$11:$E$15,5,0),""))</f>
        <v/>
      </c>
      <c r="F2766" s="79" t="str">
        <f t="shared" si="217"/>
        <v/>
      </c>
      <c r="G2766" s="101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8"/>
      <c r="U2766" s="218" t="str">
        <f t="shared" si="221"/>
        <v/>
      </c>
      <c r="V2766" s="216" t="s">
        <v>47</v>
      </c>
      <c r="W2766" s="102" t="s">
        <v>167</v>
      </c>
      <c r="X2766" s="102" t="s">
        <v>168</v>
      </c>
      <c r="Y2766" s="103" t="s">
        <v>169</v>
      </c>
      <c r="Z2766" s="103" t="s">
        <v>170</v>
      </c>
      <c r="AA2766" s="103" t="s">
        <v>47</v>
      </c>
      <c r="AB2766" s="103" t="s">
        <v>171</v>
      </c>
      <c r="AC2766" s="104" t="s">
        <v>172</v>
      </c>
    </row>
    <row r="2767" spans="1:29" ht="25.5" customHeight="1" x14ac:dyDescent="0.35">
      <c r="A2767" s="188"/>
      <c r="B2767" s="190"/>
      <c r="C2767" s="99" t="str">
        <f>IF(B2767="","",IF(NOT(ISNUMBER(B2767)),"DATA_PC invalida",IF(AND(ISNUMBER(parametros!$C$2),ISNUMBER(parametros!$D$2),B2767&gt;=parametros!$C$2,B2767&lt;=parametros!$D$2),"C0",IF(AND(ISNUMBER(parametros!$C$3),ISNUMBER(parametros!$D$3),B2767&gt;=parametros!$C$3,B2767&lt;=parametros!$D$3),"C1",IF(AND(ISNUMBER(parametros!$C$4),ISNUMBER(parametros!$D$4),B2767&gt;=parametros!$C$4,B2767&lt;=parametros!$D$4),"C2",IF(AND(ISNUMBER(parametros!$C$5),ISNUMBER(parametros!$D$5),B2767&gt;=parametros!$C$5,B2767&lt;=parametros!$D$5),"C3",IF(AND(ISNUMBER(parametros!$C$6),ISNUMBER(parametros!$D$6),B2767&gt;=parametros!$C$6,B2767&lt;=parametros!$D$6),"C4","Fora dos ciclos")))))))</f>
        <v/>
      </c>
      <c r="D2767" s="100"/>
      <c r="E2767" s="78" t="str">
        <f>IF(C2767="","",IFERROR(VLOOKUP(C2767,parametros!$A$11:$E$15,5,0),""))</f>
        <v/>
      </c>
      <c r="F2767" s="79" t="str">
        <f t="shared" si="217"/>
        <v/>
      </c>
      <c r="G2767" s="101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8"/>
      <c r="U2767" s="218" t="str">
        <f t="shared" si="221"/>
        <v/>
      </c>
      <c r="V2767" s="216" t="s">
        <v>47</v>
      </c>
      <c r="W2767" s="102" t="s">
        <v>167</v>
      </c>
      <c r="X2767" s="102" t="s">
        <v>168</v>
      </c>
      <c r="Y2767" s="103" t="s">
        <v>169</v>
      </c>
      <c r="Z2767" s="103" t="s">
        <v>170</v>
      </c>
      <c r="AA2767" s="103" t="s">
        <v>47</v>
      </c>
      <c r="AB2767" s="103" t="s">
        <v>171</v>
      </c>
      <c r="AC2767" s="104" t="s">
        <v>172</v>
      </c>
    </row>
    <row r="2768" spans="1:29" ht="25.5" customHeight="1" x14ac:dyDescent="0.35">
      <c r="A2768" s="188"/>
      <c r="B2768" s="190"/>
      <c r="C2768" s="99" t="str">
        <f>IF(B2768="","",IF(NOT(ISNUMBER(B2768)),"DATA_PC invalida",IF(AND(ISNUMBER(parametros!$C$2),ISNUMBER(parametros!$D$2),B2768&gt;=parametros!$C$2,B2768&lt;=parametros!$D$2),"C0",IF(AND(ISNUMBER(parametros!$C$3),ISNUMBER(parametros!$D$3),B2768&gt;=parametros!$C$3,B2768&lt;=parametros!$D$3),"C1",IF(AND(ISNUMBER(parametros!$C$4),ISNUMBER(parametros!$D$4),B2768&gt;=parametros!$C$4,B2768&lt;=parametros!$D$4),"C2",IF(AND(ISNUMBER(parametros!$C$5),ISNUMBER(parametros!$D$5),B2768&gt;=parametros!$C$5,B2768&lt;=parametros!$D$5),"C3",IF(AND(ISNUMBER(parametros!$C$6),ISNUMBER(parametros!$D$6),B2768&gt;=parametros!$C$6,B2768&lt;=parametros!$D$6),"C4","Fora dos ciclos")))))))</f>
        <v/>
      </c>
      <c r="D2768" s="100"/>
      <c r="E2768" s="78" t="str">
        <f>IF(C2768="","",IFERROR(VLOOKUP(C2768,parametros!$A$11:$E$15,5,0),""))</f>
        <v/>
      </c>
      <c r="F2768" s="79" t="str">
        <f t="shared" si="217"/>
        <v/>
      </c>
      <c r="G2768" s="101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8"/>
      <c r="U2768" s="218" t="str">
        <f t="shared" si="221"/>
        <v/>
      </c>
      <c r="V2768" s="216" t="s">
        <v>47</v>
      </c>
      <c r="W2768" s="102" t="s">
        <v>167</v>
      </c>
      <c r="X2768" s="102" t="s">
        <v>168</v>
      </c>
      <c r="Y2768" s="103" t="s">
        <v>169</v>
      </c>
      <c r="Z2768" s="103" t="s">
        <v>170</v>
      </c>
      <c r="AA2768" s="103" t="s">
        <v>47</v>
      </c>
      <c r="AB2768" s="103" t="s">
        <v>171</v>
      </c>
      <c r="AC2768" s="104" t="s">
        <v>172</v>
      </c>
    </row>
    <row r="2769" spans="1:29" ht="25.5" customHeight="1" x14ac:dyDescent="0.35">
      <c r="A2769" s="188"/>
      <c r="B2769" s="190"/>
      <c r="C2769" s="99" t="str">
        <f>IF(B2769="","",IF(NOT(ISNUMBER(B2769)),"DATA_PC invalida",IF(AND(ISNUMBER(parametros!$C$2),ISNUMBER(parametros!$D$2),B2769&gt;=parametros!$C$2,B2769&lt;=parametros!$D$2),"C0",IF(AND(ISNUMBER(parametros!$C$3),ISNUMBER(parametros!$D$3),B2769&gt;=parametros!$C$3,B2769&lt;=parametros!$D$3),"C1",IF(AND(ISNUMBER(parametros!$C$4),ISNUMBER(parametros!$D$4),B2769&gt;=parametros!$C$4,B2769&lt;=parametros!$D$4),"C2",IF(AND(ISNUMBER(parametros!$C$5),ISNUMBER(parametros!$D$5),B2769&gt;=parametros!$C$5,B2769&lt;=parametros!$D$5),"C3",IF(AND(ISNUMBER(parametros!$C$6),ISNUMBER(parametros!$D$6),B2769&gt;=parametros!$C$6,B2769&lt;=parametros!$D$6),"C4","Fora dos ciclos")))))))</f>
        <v/>
      </c>
      <c r="D2769" s="100"/>
      <c r="E2769" s="78" t="str">
        <f>IF(C2769="","",IFERROR(VLOOKUP(C2769,parametros!$A$11:$E$15,5,0),""))</f>
        <v/>
      </c>
      <c r="F2769" s="79" t="str">
        <f t="shared" si="217"/>
        <v/>
      </c>
      <c r="G2769" s="101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8"/>
      <c r="U2769" s="218" t="str">
        <f t="shared" si="221"/>
        <v/>
      </c>
      <c r="V2769" s="216" t="s">
        <v>47</v>
      </c>
      <c r="W2769" s="102" t="s">
        <v>167</v>
      </c>
      <c r="X2769" s="102" t="s">
        <v>168</v>
      </c>
      <c r="Y2769" s="103" t="s">
        <v>169</v>
      </c>
      <c r="Z2769" s="103" t="s">
        <v>170</v>
      </c>
      <c r="AA2769" s="103" t="s">
        <v>47</v>
      </c>
      <c r="AB2769" s="103" t="s">
        <v>171</v>
      </c>
      <c r="AC2769" s="104" t="s">
        <v>172</v>
      </c>
    </row>
    <row r="2770" spans="1:29" ht="25.5" customHeight="1" x14ac:dyDescent="0.35">
      <c r="A2770" s="188"/>
      <c r="B2770" s="190"/>
      <c r="C2770" s="99" t="str">
        <f>IF(B2770="","",IF(NOT(ISNUMBER(B2770)),"DATA_PC invalida",IF(AND(ISNUMBER(parametros!$C$2),ISNUMBER(parametros!$D$2),B2770&gt;=parametros!$C$2,B2770&lt;=parametros!$D$2),"C0",IF(AND(ISNUMBER(parametros!$C$3),ISNUMBER(parametros!$D$3),B2770&gt;=parametros!$C$3,B2770&lt;=parametros!$D$3),"C1",IF(AND(ISNUMBER(parametros!$C$4),ISNUMBER(parametros!$D$4),B2770&gt;=parametros!$C$4,B2770&lt;=parametros!$D$4),"C2",IF(AND(ISNUMBER(parametros!$C$5),ISNUMBER(parametros!$D$5),B2770&gt;=parametros!$C$5,B2770&lt;=parametros!$D$5),"C3",IF(AND(ISNUMBER(parametros!$C$6),ISNUMBER(parametros!$D$6),B2770&gt;=parametros!$C$6,B2770&lt;=parametros!$D$6),"C4","Fora dos ciclos")))))))</f>
        <v/>
      </c>
      <c r="D2770" s="100"/>
      <c r="E2770" s="78" t="str">
        <f>IF(C2770="","",IFERROR(VLOOKUP(C2770,parametros!$A$11:$E$15,5,0),""))</f>
        <v/>
      </c>
      <c r="F2770" s="79" t="str">
        <f t="shared" si="217"/>
        <v/>
      </c>
      <c r="G2770" s="101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8"/>
      <c r="U2770" s="218" t="str">
        <f t="shared" si="221"/>
        <v/>
      </c>
      <c r="V2770" s="216" t="s">
        <v>47</v>
      </c>
      <c r="W2770" s="102" t="s">
        <v>167</v>
      </c>
      <c r="X2770" s="102" t="s">
        <v>168</v>
      </c>
      <c r="Y2770" s="103" t="s">
        <v>169</v>
      </c>
      <c r="Z2770" s="103" t="s">
        <v>170</v>
      </c>
      <c r="AA2770" s="103" t="s">
        <v>47</v>
      </c>
      <c r="AB2770" s="103" t="s">
        <v>171</v>
      </c>
      <c r="AC2770" s="104" t="s">
        <v>172</v>
      </c>
    </row>
    <row r="2771" spans="1:29" ht="25.5" customHeight="1" x14ac:dyDescent="0.35">
      <c r="A2771" s="188"/>
      <c r="B2771" s="190"/>
      <c r="C2771" s="99" t="str">
        <f>IF(B2771="","",IF(NOT(ISNUMBER(B2771)),"DATA_PC invalida",IF(AND(ISNUMBER(parametros!$C$2),ISNUMBER(parametros!$D$2),B2771&gt;=parametros!$C$2,B2771&lt;=parametros!$D$2),"C0",IF(AND(ISNUMBER(parametros!$C$3),ISNUMBER(parametros!$D$3),B2771&gt;=parametros!$C$3,B2771&lt;=parametros!$D$3),"C1",IF(AND(ISNUMBER(parametros!$C$4),ISNUMBER(parametros!$D$4),B2771&gt;=parametros!$C$4,B2771&lt;=parametros!$D$4),"C2",IF(AND(ISNUMBER(parametros!$C$5),ISNUMBER(parametros!$D$5),B2771&gt;=parametros!$C$5,B2771&lt;=parametros!$D$5),"C3",IF(AND(ISNUMBER(parametros!$C$6),ISNUMBER(parametros!$D$6),B2771&gt;=parametros!$C$6,B2771&lt;=parametros!$D$6),"C4","Fora dos ciclos")))))))</f>
        <v/>
      </c>
      <c r="D2771" s="100"/>
      <c r="E2771" s="78" t="str">
        <f>IF(C2771="","",IFERROR(VLOOKUP(C2771,parametros!$A$11:$E$15,5,0),""))</f>
        <v/>
      </c>
      <c r="F2771" s="79" t="str">
        <f t="shared" si="217"/>
        <v/>
      </c>
      <c r="G2771" s="101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8"/>
      <c r="U2771" s="218" t="str">
        <f t="shared" si="221"/>
        <v/>
      </c>
      <c r="V2771" s="216" t="s">
        <v>47</v>
      </c>
      <c r="W2771" s="102" t="s">
        <v>167</v>
      </c>
      <c r="X2771" s="102" t="s">
        <v>168</v>
      </c>
      <c r="Y2771" s="103" t="s">
        <v>169</v>
      </c>
      <c r="Z2771" s="103" t="s">
        <v>170</v>
      </c>
      <c r="AA2771" s="103" t="s">
        <v>47</v>
      </c>
      <c r="AB2771" s="103" t="s">
        <v>171</v>
      </c>
      <c r="AC2771" s="104" t="s">
        <v>172</v>
      </c>
    </row>
    <row r="2772" spans="1:29" ht="25.5" customHeight="1" x14ac:dyDescent="0.35">
      <c r="A2772" s="188"/>
      <c r="B2772" s="190"/>
      <c r="C2772" s="99" t="str">
        <f>IF(B2772="","",IF(NOT(ISNUMBER(B2772)),"DATA_PC invalida",IF(AND(ISNUMBER(parametros!$C$2),ISNUMBER(parametros!$D$2),B2772&gt;=parametros!$C$2,B2772&lt;=parametros!$D$2),"C0",IF(AND(ISNUMBER(parametros!$C$3),ISNUMBER(parametros!$D$3),B2772&gt;=parametros!$C$3,B2772&lt;=parametros!$D$3),"C1",IF(AND(ISNUMBER(parametros!$C$4),ISNUMBER(parametros!$D$4),B2772&gt;=parametros!$C$4,B2772&lt;=parametros!$D$4),"C2",IF(AND(ISNUMBER(parametros!$C$5),ISNUMBER(parametros!$D$5),B2772&gt;=parametros!$C$5,B2772&lt;=parametros!$D$5),"C3",IF(AND(ISNUMBER(parametros!$C$6),ISNUMBER(parametros!$D$6),B2772&gt;=parametros!$C$6,B2772&lt;=parametros!$D$6),"C4","Fora dos ciclos")))))))</f>
        <v/>
      </c>
      <c r="D2772" s="100"/>
      <c r="E2772" s="78" t="str">
        <f>IF(C2772="","",IFERROR(VLOOKUP(C2772,parametros!$A$11:$E$15,5,0),""))</f>
        <v/>
      </c>
      <c r="F2772" s="79" t="str">
        <f t="shared" si="217"/>
        <v/>
      </c>
      <c r="G2772" s="101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8"/>
      <c r="U2772" s="218" t="str">
        <f t="shared" si="221"/>
        <v/>
      </c>
      <c r="V2772" s="216" t="s">
        <v>47</v>
      </c>
      <c r="W2772" s="102" t="s">
        <v>167</v>
      </c>
      <c r="X2772" s="102" t="s">
        <v>168</v>
      </c>
      <c r="Y2772" s="103" t="s">
        <v>169</v>
      </c>
      <c r="Z2772" s="103" t="s">
        <v>170</v>
      </c>
      <c r="AA2772" s="103" t="s">
        <v>47</v>
      </c>
      <c r="AB2772" s="103" t="s">
        <v>171</v>
      </c>
      <c r="AC2772" s="104" t="s">
        <v>172</v>
      </c>
    </row>
    <row r="2773" spans="1:29" ht="25.5" customHeight="1" x14ac:dyDescent="0.35">
      <c r="A2773" s="188"/>
      <c r="B2773" s="190"/>
      <c r="C2773" s="99" t="str">
        <f>IF(B2773="","",IF(NOT(ISNUMBER(B2773)),"DATA_PC invalida",IF(AND(ISNUMBER(parametros!$C$2),ISNUMBER(parametros!$D$2),B2773&gt;=parametros!$C$2,B2773&lt;=parametros!$D$2),"C0",IF(AND(ISNUMBER(parametros!$C$3),ISNUMBER(parametros!$D$3),B2773&gt;=parametros!$C$3,B2773&lt;=parametros!$D$3),"C1",IF(AND(ISNUMBER(parametros!$C$4),ISNUMBER(parametros!$D$4),B2773&gt;=parametros!$C$4,B2773&lt;=parametros!$D$4),"C2",IF(AND(ISNUMBER(parametros!$C$5),ISNUMBER(parametros!$D$5),B2773&gt;=parametros!$C$5,B2773&lt;=parametros!$D$5),"C3",IF(AND(ISNUMBER(parametros!$C$6),ISNUMBER(parametros!$D$6),B2773&gt;=parametros!$C$6,B2773&lt;=parametros!$D$6),"C4","Fora dos ciclos")))))))</f>
        <v/>
      </c>
      <c r="D2773" s="100"/>
      <c r="E2773" s="78" t="str">
        <f>IF(C2773="","",IFERROR(VLOOKUP(C2773,parametros!$A$11:$E$15,5,0),""))</f>
        <v/>
      </c>
      <c r="F2773" s="79" t="str">
        <f t="shared" si="217"/>
        <v/>
      </c>
      <c r="G2773" s="101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8"/>
      <c r="U2773" s="218" t="str">
        <f t="shared" si="221"/>
        <v/>
      </c>
      <c r="V2773" s="216" t="s">
        <v>47</v>
      </c>
      <c r="W2773" s="102" t="s">
        <v>167</v>
      </c>
      <c r="X2773" s="102" t="s">
        <v>168</v>
      </c>
      <c r="Y2773" s="103" t="s">
        <v>169</v>
      </c>
      <c r="Z2773" s="103" t="s">
        <v>170</v>
      </c>
      <c r="AA2773" s="103" t="s">
        <v>47</v>
      </c>
      <c r="AB2773" s="103" t="s">
        <v>171</v>
      </c>
      <c r="AC2773" s="104" t="s">
        <v>172</v>
      </c>
    </row>
    <row r="2774" spans="1:29" ht="25.5" customHeight="1" x14ac:dyDescent="0.35">
      <c r="A2774" s="188"/>
      <c r="B2774" s="190"/>
      <c r="C2774" s="99" t="str">
        <f>IF(B2774="","",IF(NOT(ISNUMBER(B2774)),"DATA_PC invalida",IF(AND(ISNUMBER(parametros!$C$2),ISNUMBER(parametros!$D$2),B2774&gt;=parametros!$C$2,B2774&lt;=parametros!$D$2),"C0",IF(AND(ISNUMBER(parametros!$C$3),ISNUMBER(parametros!$D$3),B2774&gt;=parametros!$C$3,B2774&lt;=parametros!$D$3),"C1",IF(AND(ISNUMBER(parametros!$C$4),ISNUMBER(parametros!$D$4),B2774&gt;=parametros!$C$4,B2774&lt;=parametros!$D$4),"C2",IF(AND(ISNUMBER(parametros!$C$5),ISNUMBER(parametros!$D$5),B2774&gt;=parametros!$C$5,B2774&lt;=parametros!$D$5),"C3",IF(AND(ISNUMBER(parametros!$C$6),ISNUMBER(parametros!$D$6),B2774&gt;=parametros!$C$6,B2774&lt;=parametros!$D$6),"C4","Fora dos ciclos")))))))</f>
        <v/>
      </c>
      <c r="D2774" s="100"/>
      <c r="E2774" s="78" t="str">
        <f>IF(C2774="","",IFERROR(VLOOKUP(C2774,parametros!$A$11:$E$15,5,0),""))</f>
        <v/>
      </c>
      <c r="F2774" s="79" t="str">
        <f t="shared" si="217"/>
        <v/>
      </c>
      <c r="G2774" s="101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8"/>
      <c r="U2774" s="218" t="str">
        <f t="shared" si="221"/>
        <v/>
      </c>
      <c r="V2774" s="216" t="s">
        <v>47</v>
      </c>
      <c r="W2774" s="102" t="s">
        <v>167</v>
      </c>
      <c r="X2774" s="102" t="s">
        <v>168</v>
      </c>
      <c r="Y2774" s="103" t="s">
        <v>169</v>
      </c>
      <c r="Z2774" s="103" t="s">
        <v>170</v>
      </c>
      <c r="AA2774" s="103" t="s">
        <v>47</v>
      </c>
      <c r="AB2774" s="103" t="s">
        <v>171</v>
      </c>
      <c r="AC2774" s="104" t="s">
        <v>172</v>
      </c>
    </row>
    <row r="2775" spans="1:29" ht="25.5" customHeight="1" x14ac:dyDescent="0.35">
      <c r="A2775" s="188"/>
      <c r="B2775" s="190"/>
      <c r="C2775" s="99" t="str">
        <f>IF(B2775="","",IF(NOT(ISNUMBER(B2775)),"DATA_PC invalida",IF(AND(ISNUMBER(parametros!$C$2),ISNUMBER(parametros!$D$2),B2775&gt;=parametros!$C$2,B2775&lt;=parametros!$D$2),"C0",IF(AND(ISNUMBER(parametros!$C$3),ISNUMBER(parametros!$D$3),B2775&gt;=parametros!$C$3,B2775&lt;=parametros!$D$3),"C1",IF(AND(ISNUMBER(parametros!$C$4),ISNUMBER(parametros!$D$4),B2775&gt;=parametros!$C$4,B2775&lt;=parametros!$D$4),"C2",IF(AND(ISNUMBER(parametros!$C$5),ISNUMBER(parametros!$D$5),B2775&gt;=parametros!$C$5,B2775&lt;=parametros!$D$5),"C3",IF(AND(ISNUMBER(parametros!$C$6),ISNUMBER(parametros!$D$6),B2775&gt;=parametros!$C$6,B2775&lt;=parametros!$D$6),"C4","Fora dos ciclos")))))))</f>
        <v/>
      </c>
      <c r="D2775" s="100"/>
      <c r="E2775" s="78" t="str">
        <f>IF(C2775="","",IFERROR(VLOOKUP(C2775,parametros!$A$11:$E$15,5,0),""))</f>
        <v/>
      </c>
      <c r="F2775" s="79" t="str">
        <f t="shared" si="217"/>
        <v/>
      </c>
      <c r="G2775" s="101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8"/>
      <c r="U2775" s="218" t="str">
        <f t="shared" si="221"/>
        <v/>
      </c>
      <c r="V2775" s="216" t="s">
        <v>47</v>
      </c>
      <c r="W2775" s="102" t="s">
        <v>167</v>
      </c>
      <c r="X2775" s="102" t="s">
        <v>168</v>
      </c>
      <c r="Y2775" s="103" t="s">
        <v>169</v>
      </c>
      <c r="Z2775" s="103" t="s">
        <v>170</v>
      </c>
      <c r="AA2775" s="103" t="s">
        <v>47</v>
      </c>
      <c r="AB2775" s="103" t="s">
        <v>171</v>
      </c>
      <c r="AC2775" s="104" t="s">
        <v>172</v>
      </c>
    </row>
    <row r="2776" spans="1:29" ht="25.5" customHeight="1" x14ac:dyDescent="0.35">
      <c r="A2776" s="188"/>
      <c r="B2776" s="190"/>
      <c r="C2776" s="99" t="str">
        <f>IF(B2776="","",IF(NOT(ISNUMBER(B2776)),"DATA_PC invalida",IF(AND(ISNUMBER(parametros!$C$2),ISNUMBER(parametros!$D$2),B2776&gt;=parametros!$C$2,B2776&lt;=parametros!$D$2),"C0",IF(AND(ISNUMBER(parametros!$C$3),ISNUMBER(parametros!$D$3),B2776&gt;=parametros!$C$3,B2776&lt;=parametros!$D$3),"C1",IF(AND(ISNUMBER(parametros!$C$4),ISNUMBER(parametros!$D$4),B2776&gt;=parametros!$C$4,B2776&lt;=parametros!$D$4),"C2",IF(AND(ISNUMBER(parametros!$C$5),ISNUMBER(parametros!$D$5),B2776&gt;=parametros!$C$5,B2776&lt;=parametros!$D$5),"C3",IF(AND(ISNUMBER(parametros!$C$6),ISNUMBER(parametros!$D$6),B2776&gt;=parametros!$C$6,B2776&lt;=parametros!$D$6),"C4","Fora dos ciclos")))))))</f>
        <v/>
      </c>
      <c r="D2776" s="100"/>
      <c r="E2776" s="78" t="str">
        <f>IF(C2776="","",IFERROR(VLOOKUP(C2776,parametros!$A$11:$E$15,5,0),""))</f>
        <v/>
      </c>
      <c r="F2776" s="79" t="str">
        <f t="shared" si="217"/>
        <v/>
      </c>
      <c r="G2776" s="101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8"/>
      <c r="U2776" s="218" t="str">
        <f t="shared" si="221"/>
        <v/>
      </c>
      <c r="V2776" s="216" t="s">
        <v>47</v>
      </c>
      <c r="W2776" s="102" t="s">
        <v>167</v>
      </c>
      <c r="X2776" s="102" t="s">
        <v>168</v>
      </c>
      <c r="Y2776" s="103" t="s">
        <v>169</v>
      </c>
      <c r="Z2776" s="103" t="s">
        <v>170</v>
      </c>
      <c r="AA2776" s="103" t="s">
        <v>47</v>
      </c>
      <c r="AB2776" s="103" t="s">
        <v>171</v>
      </c>
      <c r="AC2776" s="104" t="s">
        <v>172</v>
      </c>
    </row>
    <row r="2777" spans="1:29" ht="25.5" customHeight="1" x14ac:dyDescent="0.35">
      <c r="A2777" s="188"/>
      <c r="B2777" s="190"/>
      <c r="C2777" s="99" t="str">
        <f>IF(B2777="","",IF(NOT(ISNUMBER(B2777)),"DATA_PC invalida",IF(AND(ISNUMBER(parametros!$C$2),ISNUMBER(parametros!$D$2),B2777&gt;=parametros!$C$2,B2777&lt;=parametros!$D$2),"C0",IF(AND(ISNUMBER(parametros!$C$3),ISNUMBER(parametros!$D$3),B2777&gt;=parametros!$C$3,B2777&lt;=parametros!$D$3),"C1",IF(AND(ISNUMBER(parametros!$C$4),ISNUMBER(parametros!$D$4),B2777&gt;=parametros!$C$4,B2777&lt;=parametros!$D$4),"C2",IF(AND(ISNUMBER(parametros!$C$5),ISNUMBER(parametros!$D$5),B2777&gt;=parametros!$C$5,B2777&lt;=parametros!$D$5),"C3",IF(AND(ISNUMBER(parametros!$C$6),ISNUMBER(parametros!$D$6),B2777&gt;=parametros!$C$6,B2777&lt;=parametros!$D$6),"C4","Fora dos ciclos")))))))</f>
        <v/>
      </c>
      <c r="D2777" s="100"/>
      <c r="E2777" s="78" t="str">
        <f>IF(C2777="","",IFERROR(VLOOKUP(C2777,parametros!$A$11:$E$15,5,0),""))</f>
        <v/>
      </c>
      <c r="F2777" s="79" t="str">
        <f t="shared" si="217"/>
        <v/>
      </c>
      <c r="G2777" s="101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8"/>
      <c r="U2777" s="218" t="str">
        <f t="shared" si="221"/>
        <v/>
      </c>
      <c r="V2777" s="216" t="s">
        <v>47</v>
      </c>
      <c r="W2777" s="102" t="s">
        <v>167</v>
      </c>
      <c r="X2777" s="102" t="s">
        <v>168</v>
      </c>
      <c r="Y2777" s="103" t="s">
        <v>169</v>
      </c>
      <c r="Z2777" s="103" t="s">
        <v>170</v>
      </c>
      <c r="AA2777" s="103" t="s">
        <v>47</v>
      </c>
      <c r="AB2777" s="103" t="s">
        <v>171</v>
      </c>
      <c r="AC2777" s="104" t="s">
        <v>172</v>
      </c>
    </row>
    <row r="2778" spans="1:29" ht="25.5" customHeight="1" x14ac:dyDescent="0.35">
      <c r="A2778" s="188"/>
      <c r="B2778" s="190"/>
      <c r="C2778" s="99" t="str">
        <f>IF(B2778="","",IF(NOT(ISNUMBER(B2778)),"DATA_PC invalida",IF(AND(ISNUMBER(parametros!$C$2),ISNUMBER(parametros!$D$2),B2778&gt;=parametros!$C$2,B2778&lt;=parametros!$D$2),"C0",IF(AND(ISNUMBER(parametros!$C$3),ISNUMBER(parametros!$D$3),B2778&gt;=parametros!$C$3,B2778&lt;=parametros!$D$3),"C1",IF(AND(ISNUMBER(parametros!$C$4),ISNUMBER(parametros!$D$4),B2778&gt;=parametros!$C$4,B2778&lt;=parametros!$D$4),"C2",IF(AND(ISNUMBER(parametros!$C$5),ISNUMBER(parametros!$D$5),B2778&gt;=parametros!$C$5,B2778&lt;=parametros!$D$5),"C3",IF(AND(ISNUMBER(parametros!$C$6),ISNUMBER(parametros!$D$6),B2778&gt;=parametros!$C$6,B2778&lt;=parametros!$D$6),"C4","Fora dos ciclos")))))))</f>
        <v/>
      </c>
      <c r="D2778" s="100"/>
      <c r="E2778" s="78" t="str">
        <f>IF(C2778="","",IFERROR(VLOOKUP(C2778,parametros!$A$11:$E$15,5,0),""))</f>
        <v/>
      </c>
      <c r="F2778" s="79" t="str">
        <f t="shared" si="217"/>
        <v/>
      </c>
      <c r="G2778" s="101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8"/>
      <c r="U2778" s="218" t="str">
        <f t="shared" si="221"/>
        <v/>
      </c>
      <c r="V2778" s="216" t="s">
        <v>47</v>
      </c>
      <c r="W2778" s="102" t="s">
        <v>167</v>
      </c>
      <c r="X2778" s="102" t="s">
        <v>168</v>
      </c>
      <c r="Y2778" s="103" t="s">
        <v>169</v>
      </c>
      <c r="Z2778" s="103" t="s">
        <v>170</v>
      </c>
      <c r="AA2778" s="103" t="s">
        <v>47</v>
      </c>
      <c r="AB2778" s="103" t="s">
        <v>171</v>
      </c>
      <c r="AC2778" s="104" t="s">
        <v>172</v>
      </c>
    </row>
    <row r="2779" spans="1:29" ht="25.5" customHeight="1" x14ac:dyDescent="0.35">
      <c r="A2779" s="188"/>
      <c r="B2779" s="190"/>
      <c r="C2779" s="99" t="str">
        <f>IF(B2779="","",IF(NOT(ISNUMBER(B2779)),"DATA_PC invalida",IF(AND(ISNUMBER(parametros!$C$2),ISNUMBER(parametros!$D$2),B2779&gt;=parametros!$C$2,B2779&lt;=parametros!$D$2),"C0",IF(AND(ISNUMBER(parametros!$C$3),ISNUMBER(parametros!$D$3),B2779&gt;=parametros!$C$3,B2779&lt;=parametros!$D$3),"C1",IF(AND(ISNUMBER(parametros!$C$4),ISNUMBER(parametros!$D$4),B2779&gt;=parametros!$C$4,B2779&lt;=parametros!$D$4),"C2",IF(AND(ISNUMBER(parametros!$C$5),ISNUMBER(parametros!$D$5),B2779&gt;=parametros!$C$5,B2779&lt;=parametros!$D$5),"C3",IF(AND(ISNUMBER(parametros!$C$6),ISNUMBER(parametros!$D$6),B2779&gt;=parametros!$C$6,B2779&lt;=parametros!$D$6),"C4","Fora dos ciclos")))))))</f>
        <v/>
      </c>
      <c r="D2779" s="100"/>
      <c r="E2779" s="78" t="str">
        <f>IF(C2779="","",IFERROR(VLOOKUP(C2779,parametros!$A$11:$E$15,5,0),""))</f>
        <v/>
      </c>
      <c r="F2779" s="79" t="str">
        <f t="shared" si="217"/>
        <v/>
      </c>
      <c r="G2779" s="101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8"/>
      <c r="U2779" s="218" t="str">
        <f t="shared" si="221"/>
        <v/>
      </c>
      <c r="V2779" s="216" t="s">
        <v>47</v>
      </c>
      <c r="W2779" s="102" t="s">
        <v>167</v>
      </c>
      <c r="X2779" s="102" t="s">
        <v>168</v>
      </c>
      <c r="Y2779" s="103" t="s">
        <v>169</v>
      </c>
      <c r="Z2779" s="103" t="s">
        <v>170</v>
      </c>
      <c r="AA2779" s="103" t="s">
        <v>47</v>
      </c>
      <c r="AB2779" s="103" t="s">
        <v>171</v>
      </c>
      <c r="AC2779" s="104" t="s">
        <v>172</v>
      </c>
    </row>
    <row r="2780" spans="1:29" ht="25.5" customHeight="1" x14ac:dyDescent="0.35">
      <c r="A2780" s="188"/>
      <c r="B2780" s="190"/>
      <c r="C2780" s="99" t="str">
        <f>IF(B2780="","",IF(NOT(ISNUMBER(B2780)),"DATA_PC invalida",IF(AND(ISNUMBER(parametros!$C$2),ISNUMBER(parametros!$D$2),B2780&gt;=parametros!$C$2,B2780&lt;=parametros!$D$2),"C0",IF(AND(ISNUMBER(parametros!$C$3),ISNUMBER(parametros!$D$3),B2780&gt;=parametros!$C$3,B2780&lt;=parametros!$D$3),"C1",IF(AND(ISNUMBER(parametros!$C$4),ISNUMBER(parametros!$D$4),B2780&gt;=parametros!$C$4,B2780&lt;=parametros!$D$4),"C2",IF(AND(ISNUMBER(parametros!$C$5),ISNUMBER(parametros!$D$5),B2780&gt;=parametros!$C$5,B2780&lt;=parametros!$D$5),"C3",IF(AND(ISNUMBER(parametros!$C$6),ISNUMBER(parametros!$D$6),B2780&gt;=parametros!$C$6,B2780&lt;=parametros!$D$6),"C4","Fora dos ciclos")))))))</f>
        <v/>
      </c>
      <c r="D2780" s="100"/>
      <c r="E2780" s="78" t="str">
        <f>IF(C2780="","",IFERROR(VLOOKUP(C2780,parametros!$A$11:$E$15,5,0),""))</f>
        <v/>
      </c>
      <c r="F2780" s="79" t="str">
        <f t="shared" si="217"/>
        <v/>
      </c>
      <c r="G2780" s="101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8"/>
      <c r="U2780" s="218" t="str">
        <f t="shared" si="221"/>
        <v/>
      </c>
      <c r="V2780" s="216" t="s">
        <v>47</v>
      </c>
      <c r="W2780" s="102" t="s">
        <v>167</v>
      </c>
      <c r="X2780" s="102" t="s">
        <v>168</v>
      </c>
      <c r="Y2780" s="103" t="s">
        <v>169</v>
      </c>
      <c r="Z2780" s="103" t="s">
        <v>170</v>
      </c>
      <c r="AA2780" s="103" t="s">
        <v>47</v>
      </c>
      <c r="AB2780" s="103" t="s">
        <v>171</v>
      </c>
      <c r="AC2780" s="104" t="s">
        <v>172</v>
      </c>
    </row>
    <row r="2781" spans="1:29" ht="25.5" customHeight="1" x14ac:dyDescent="0.35">
      <c r="A2781" s="188"/>
      <c r="B2781" s="190"/>
      <c r="C2781" s="99" t="str">
        <f>IF(B2781="","",IF(NOT(ISNUMBER(B2781)),"DATA_PC invalida",IF(AND(ISNUMBER(parametros!$C$2),ISNUMBER(parametros!$D$2),B2781&gt;=parametros!$C$2,B2781&lt;=parametros!$D$2),"C0",IF(AND(ISNUMBER(parametros!$C$3),ISNUMBER(parametros!$D$3),B2781&gt;=parametros!$C$3,B2781&lt;=parametros!$D$3),"C1",IF(AND(ISNUMBER(parametros!$C$4),ISNUMBER(parametros!$D$4),B2781&gt;=parametros!$C$4,B2781&lt;=parametros!$D$4),"C2",IF(AND(ISNUMBER(parametros!$C$5),ISNUMBER(parametros!$D$5),B2781&gt;=parametros!$C$5,B2781&lt;=parametros!$D$5),"C3",IF(AND(ISNUMBER(parametros!$C$6),ISNUMBER(parametros!$D$6),B2781&gt;=parametros!$C$6,B2781&lt;=parametros!$D$6),"C4","Fora dos ciclos")))))))</f>
        <v/>
      </c>
      <c r="D2781" s="100"/>
      <c r="E2781" s="78" t="str">
        <f>IF(C2781="","",IFERROR(VLOOKUP(C2781,parametros!$A$11:$E$15,5,0),""))</f>
        <v/>
      </c>
      <c r="F2781" s="79" t="str">
        <f t="shared" si="217"/>
        <v/>
      </c>
      <c r="G2781" s="101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8"/>
      <c r="U2781" s="218" t="str">
        <f t="shared" si="221"/>
        <v/>
      </c>
      <c r="V2781" s="216" t="s">
        <v>47</v>
      </c>
      <c r="W2781" s="102" t="s">
        <v>167</v>
      </c>
      <c r="X2781" s="102" t="s">
        <v>168</v>
      </c>
      <c r="Y2781" s="103" t="s">
        <v>169</v>
      </c>
      <c r="Z2781" s="103" t="s">
        <v>170</v>
      </c>
      <c r="AA2781" s="103" t="s">
        <v>47</v>
      </c>
      <c r="AB2781" s="103" t="s">
        <v>171</v>
      </c>
      <c r="AC2781" s="104" t="s">
        <v>172</v>
      </c>
    </row>
    <row r="2782" spans="1:29" ht="25.5" customHeight="1" x14ac:dyDescent="0.35">
      <c r="A2782" s="188"/>
      <c r="B2782" s="190"/>
      <c r="C2782" s="99" t="str">
        <f>IF(B2782="","",IF(NOT(ISNUMBER(B2782)),"DATA_PC invalida",IF(AND(ISNUMBER(parametros!$C$2),ISNUMBER(parametros!$D$2),B2782&gt;=parametros!$C$2,B2782&lt;=parametros!$D$2),"C0",IF(AND(ISNUMBER(parametros!$C$3),ISNUMBER(parametros!$D$3),B2782&gt;=parametros!$C$3,B2782&lt;=parametros!$D$3),"C1",IF(AND(ISNUMBER(parametros!$C$4),ISNUMBER(parametros!$D$4),B2782&gt;=parametros!$C$4,B2782&lt;=parametros!$D$4),"C2",IF(AND(ISNUMBER(parametros!$C$5),ISNUMBER(parametros!$D$5),B2782&gt;=parametros!$C$5,B2782&lt;=parametros!$D$5),"C3",IF(AND(ISNUMBER(parametros!$C$6),ISNUMBER(parametros!$D$6),B2782&gt;=parametros!$C$6,B2782&lt;=parametros!$D$6),"C4","Fora dos ciclos")))))))</f>
        <v/>
      </c>
      <c r="D2782" s="100"/>
      <c r="E2782" s="78" t="str">
        <f>IF(C2782="","",IFERROR(VLOOKUP(C2782,parametros!$A$11:$E$15,5,0),""))</f>
        <v/>
      </c>
      <c r="F2782" s="79" t="str">
        <f t="shared" si="217"/>
        <v/>
      </c>
      <c r="G2782" s="101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8"/>
      <c r="U2782" s="218" t="str">
        <f t="shared" si="221"/>
        <v/>
      </c>
      <c r="V2782" s="216" t="s">
        <v>47</v>
      </c>
      <c r="W2782" s="102" t="s">
        <v>167</v>
      </c>
      <c r="X2782" s="102" t="s">
        <v>168</v>
      </c>
      <c r="Y2782" s="103" t="s">
        <v>169</v>
      </c>
      <c r="Z2782" s="103" t="s">
        <v>170</v>
      </c>
      <c r="AA2782" s="103" t="s">
        <v>47</v>
      </c>
      <c r="AB2782" s="103" t="s">
        <v>171</v>
      </c>
      <c r="AC2782" s="104" t="s">
        <v>172</v>
      </c>
    </row>
    <row r="2783" spans="1:29" ht="25.5" customHeight="1" x14ac:dyDescent="0.35">
      <c r="A2783" s="188"/>
      <c r="B2783" s="190"/>
      <c r="C2783" s="99" t="str">
        <f>IF(B2783="","",IF(NOT(ISNUMBER(B2783)),"DATA_PC invalida",IF(AND(ISNUMBER(parametros!$C$2),ISNUMBER(parametros!$D$2),B2783&gt;=parametros!$C$2,B2783&lt;=parametros!$D$2),"C0",IF(AND(ISNUMBER(parametros!$C$3),ISNUMBER(parametros!$D$3),B2783&gt;=parametros!$C$3,B2783&lt;=parametros!$D$3),"C1",IF(AND(ISNUMBER(parametros!$C$4),ISNUMBER(parametros!$D$4),B2783&gt;=parametros!$C$4,B2783&lt;=parametros!$D$4),"C2",IF(AND(ISNUMBER(parametros!$C$5),ISNUMBER(parametros!$D$5),B2783&gt;=parametros!$C$5,B2783&lt;=parametros!$D$5),"C3",IF(AND(ISNUMBER(parametros!$C$6),ISNUMBER(parametros!$D$6),B2783&gt;=parametros!$C$6,B2783&lt;=parametros!$D$6),"C4","Fora dos ciclos")))))))</f>
        <v/>
      </c>
      <c r="D2783" s="100"/>
      <c r="E2783" s="78" t="str">
        <f>IF(C2783="","",IFERROR(VLOOKUP(C2783,parametros!$A$11:$E$15,5,0),""))</f>
        <v/>
      </c>
      <c r="F2783" s="79" t="str">
        <f t="shared" si="217"/>
        <v/>
      </c>
      <c r="G2783" s="101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8"/>
      <c r="U2783" s="218" t="str">
        <f t="shared" si="221"/>
        <v/>
      </c>
      <c r="V2783" s="216" t="s">
        <v>47</v>
      </c>
      <c r="W2783" s="102" t="s">
        <v>167</v>
      </c>
      <c r="X2783" s="102" t="s">
        <v>168</v>
      </c>
      <c r="Y2783" s="103" t="s">
        <v>169</v>
      </c>
      <c r="Z2783" s="103" t="s">
        <v>170</v>
      </c>
      <c r="AA2783" s="103" t="s">
        <v>47</v>
      </c>
      <c r="AB2783" s="103" t="s">
        <v>171</v>
      </c>
      <c r="AC2783" s="104" t="s">
        <v>172</v>
      </c>
    </row>
    <row r="2784" spans="1:29" ht="25.5" customHeight="1" x14ac:dyDescent="0.35">
      <c r="A2784" s="188"/>
      <c r="B2784" s="190"/>
      <c r="C2784" s="99" t="str">
        <f>IF(B2784="","",IF(NOT(ISNUMBER(B2784)),"DATA_PC invalida",IF(AND(ISNUMBER(parametros!$C$2),ISNUMBER(parametros!$D$2),B2784&gt;=parametros!$C$2,B2784&lt;=parametros!$D$2),"C0",IF(AND(ISNUMBER(parametros!$C$3),ISNUMBER(parametros!$D$3),B2784&gt;=parametros!$C$3,B2784&lt;=parametros!$D$3),"C1",IF(AND(ISNUMBER(parametros!$C$4),ISNUMBER(parametros!$D$4),B2784&gt;=parametros!$C$4,B2784&lt;=parametros!$D$4),"C2",IF(AND(ISNUMBER(parametros!$C$5),ISNUMBER(parametros!$D$5),B2784&gt;=parametros!$C$5,B2784&lt;=parametros!$D$5),"C3",IF(AND(ISNUMBER(parametros!$C$6),ISNUMBER(parametros!$D$6),B2784&gt;=parametros!$C$6,B2784&lt;=parametros!$D$6),"C4","Fora dos ciclos")))))))</f>
        <v/>
      </c>
      <c r="D2784" s="100"/>
      <c r="E2784" s="78" t="str">
        <f>IF(C2784="","",IFERROR(VLOOKUP(C2784,parametros!$A$11:$E$15,5,0),""))</f>
        <v/>
      </c>
      <c r="F2784" s="79" t="str">
        <f t="shared" si="217"/>
        <v/>
      </c>
      <c r="G2784" s="101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8"/>
      <c r="U2784" s="218" t="str">
        <f t="shared" si="221"/>
        <v/>
      </c>
      <c r="V2784" s="216" t="s">
        <v>47</v>
      </c>
      <c r="W2784" s="102" t="s">
        <v>167</v>
      </c>
      <c r="X2784" s="102" t="s">
        <v>168</v>
      </c>
      <c r="Y2784" s="103" t="s">
        <v>169</v>
      </c>
      <c r="Z2784" s="103" t="s">
        <v>170</v>
      </c>
      <c r="AA2784" s="103" t="s">
        <v>47</v>
      </c>
      <c r="AB2784" s="103" t="s">
        <v>171</v>
      </c>
      <c r="AC2784" s="104" t="s">
        <v>172</v>
      </c>
    </row>
    <row r="2785" spans="1:29" ht="25.5" customHeight="1" x14ac:dyDescent="0.35">
      <c r="A2785" s="188"/>
      <c r="B2785" s="190"/>
      <c r="C2785" s="99" t="str">
        <f>IF(B2785="","",IF(NOT(ISNUMBER(B2785)),"DATA_PC invalida",IF(AND(ISNUMBER(parametros!$C$2),ISNUMBER(parametros!$D$2),B2785&gt;=parametros!$C$2,B2785&lt;=parametros!$D$2),"C0",IF(AND(ISNUMBER(parametros!$C$3),ISNUMBER(parametros!$D$3),B2785&gt;=parametros!$C$3,B2785&lt;=parametros!$D$3),"C1",IF(AND(ISNUMBER(parametros!$C$4),ISNUMBER(parametros!$D$4),B2785&gt;=parametros!$C$4,B2785&lt;=parametros!$D$4),"C2",IF(AND(ISNUMBER(parametros!$C$5),ISNUMBER(parametros!$D$5),B2785&gt;=parametros!$C$5,B2785&lt;=parametros!$D$5),"C3",IF(AND(ISNUMBER(parametros!$C$6),ISNUMBER(parametros!$D$6),B2785&gt;=parametros!$C$6,B2785&lt;=parametros!$D$6),"C4","Fora dos ciclos")))))))</f>
        <v/>
      </c>
      <c r="D2785" s="100"/>
      <c r="E2785" s="78" t="str">
        <f>IF(C2785="","",IFERROR(VLOOKUP(C2785,parametros!$A$11:$E$15,5,0),""))</f>
        <v/>
      </c>
      <c r="F2785" s="79" t="str">
        <f t="shared" si="217"/>
        <v/>
      </c>
      <c r="G2785" s="101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8"/>
      <c r="U2785" s="218" t="str">
        <f t="shared" si="221"/>
        <v/>
      </c>
      <c r="V2785" s="216" t="s">
        <v>47</v>
      </c>
      <c r="W2785" s="102" t="s">
        <v>167</v>
      </c>
      <c r="X2785" s="102" t="s">
        <v>168</v>
      </c>
      <c r="Y2785" s="103" t="s">
        <v>169</v>
      </c>
      <c r="Z2785" s="103" t="s">
        <v>170</v>
      </c>
      <c r="AA2785" s="103" t="s">
        <v>47</v>
      </c>
      <c r="AB2785" s="103" t="s">
        <v>171</v>
      </c>
      <c r="AC2785" s="104" t="s">
        <v>172</v>
      </c>
    </row>
    <row r="2786" spans="1:29" ht="25.5" customHeight="1" x14ac:dyDescent="0.35">
      <c r="A2786" s="188"/>
      <c r="B2786" s="190"/>
      <c r="C2786" s="99" t="str">
        <f>IF(B2786="","",IF(NOT(ISNUMBER(B2786)),"DATA_PC invalida",IF(AND(ISNUMBER(parametros!$C$2),ISNUMBER(parametros!$D$2),B2786&gt;=parametros!$C$2,B2786&lt;=parametros!$D$2),"C0",IF(AND(ISNUMBER(parametros!$C$3),ISNUMBER(parametros!$D$3),B2786&gt;=parametros!$C$3,B2786&lt;=parametros!$D$3),"C1",IF(AND(ISNUMBER(parametros!$C$4),ISNUMBER(parametros!$D$4),B2786&gt;=parametros!$C$4,B2786&lt;=parametros!$D$4),"C2",IF(AND(ISNUMBER(parametros!$C$5),ISNUMBER(parametros!$D$5),B2786&gt;=parametros!$C$5,B2786&lt;=parametros!$D$5),"C3",IF(AND(ISNUMBER(parametros!$C$6),ISNUMBER(parametros!$D$6),B2786&gt;=parametros!$C$6,B2786&lt;=parametros!$D$6),"C4","Fora dos ciclos")))))))</f>
        <v/>
      </c>
      <c r="D2786" s="100"/>
      <c r="E2786" s="78" t="str">
        <f>IF(C2786="","",IFERROR(VLOOKUP(C2786,parametros!$A$11:$E$15,5,0),""))</f>
        <v/>
      </c>
      <c r="F2786" s="79" t="str">
        <f t="shared" si="217"/>
        <v/>
      </c>
      <c r="G2786" s="101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8"/>
      <c r="U2786" s="218" t="str">
        <f t="shared" si="221"/>
        <v/>
      </c>
      <c r="V2786" s="216" t="s">
        <v>47</v>
      </c>
      <c r="W2786" s="102" t="s">
        <v>167</v>
      </c>
      <c r="X2786" s="102" t="s">
        <v>168</v>
      </c>
      <c r="Y2786" s="103" t="s">
        <v>169</v>
      </c>
      <c r="Z2786" s="103" t="s">
        <v>170</v>
      </c>
      <c r="AA2786" s="103" t="s">
        <v>47</v>
      </c>
      <c r="AB2786" s="103" t="s">
        <v>171</v>
      </c>
      <c r="AC2786" s="104" t="s">
        <v>172</v>
      </c>
    </row>
    <row r="2787" spans="1:29" ht="25.5" customHeight="1" x14ac:dyDescent="0.35">
      <c r="A2787" s="188"/>
      <c r="B2787" s="190"/>
      <c r="C2787" s="99" t="str">
        <f>IF(B2787="","",IF(NOT(ISNUMBER(B2787)),"DATA_PC invalida",IF(AND(ISNUMBER(parametros!$C$2),ISNUMBER(parametros!$D$2),B2787&gt;=parametros!$C$2,B2787&lt;=parametros!$D$2),"C0",IF(AND(ISNUMBER(parametros!$C$3),ISNUMBER(parametros!$D$3),B2787&gt;=parametros!$C$3,B2787&lt;=parametros!$D$3),"C1",IF(AND(ISNUMBER(parametros!$C$4),ISNUMBER(parametros!$D$4),B2787&gt;=parametros!$C$4,B2787&lt;=parametros!$D$4),"C2",IF(AND(ISNUMBER(parametros!$C$5),ISNUMBER(parametros!$D$5),B2787&gt;=parametros!$C$5,B2787&lt;=parametros!$D$5),"C3",IF(AND(ISNUMBER(parametros!$C$6),ISNUMBER(parametros!$D$6),B2787&gt;=parametros!$C$6,B2787&lt;=parametros!$D$6),"C4","Fora dos ciclos")))))))</f>
        <v/>
      </c>
      <c r="D2787" s="100"/>
      <c r="E2787" s="78" t="str">
        <f>IF(C2787="","",IFERROR(VLOOKUP(C2787,parametros!$A$11:$E$15,5,0),""))</f>
        <v/>
      </c>
      <c r="F2787" s="79" t="str">
        <f t="shared" si="217"/>
        <v/>
      </c>
      <c r="G2787" s="101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8"/>
      <c r="U2787" s="218" t="str">
        <f t="shared" si="221"/>
        <v/>
      </c>
      <c r="V2787" s="216" t="s">
        <v>47</v>
      </c>
      <c r="W2787" s="102" t="s">
        <v>167</v>
      </c>
      <c r="X2787" s="102" t="s">
        <v>168</v>
      </c>
      <c r="Y2787" s="103" t="s">
        <v>169</v>
      </c>
      <c r="Z2787" s="103" t="s">
        <v>170</v>
      </c>
      <c r="AA2787" s="103" t="s">
        <v>47</v>
      </c>
      <c r="AB2787" s="103" t="s">
        <v>171</v>
      </c>
      <c r="AC2787" s="104" t="s">
        <v>172</v>
      </c>
    </row>
    <row r="2788" spans="1:29" ht="25.5" customHeight="1" x14ac:dyDescent="0.35">
      <c r="A2788" s="188"/>
      <c r="B2788" s="190"/>
      <c r="C2788" s="99" t="str">
        <f>IF(B2788="","",IF(NOT(ISNUMBER(B2788)),"DATA_PC invalida",IF(AND(ISNUMBER(parametros!$C$2),ISNUMBER(parametros!$D$2),B2788&gt;=parametros!$C$2,B2788&lt;=parametros!$D$2),"C0",IF(AND(ISNUMBER(parametros!$C$3),ISNUMBER(parametros!$D$3),B2788&gt;=parametros!$C$3,B2788&lt;=parametros!$D$3),"C1",IF(AND(ISNUMBER(parametros!$C$4),ISNUMBER(parametros!$D$4),B2788&gt;=parametros!$C$4,B2788&lt;=parametros!$D$4),"C2",IF(AND(ISNUMBER(parametros!$C$5),ISNUMBER(parametros!$D$5),B2788&gt;=parametros!$C$5,B2788&lt;=parametros!$D$5),"C3",IF(AND(ISNUMBER(parametros!$C$6),ISNUMBER(parametros!$D$6),B2788&gt;=parametros!$C$6,B2788&lt;=parametros!$D$6),"C4","Fora dos ciclos")))))))</f>
        <v/>
      </c>
      <c r="D2788" s="100"/>
      <c r="E2788" s="78" t="str">
        <f>IF(C2788="","",IFERROR(VLOOKUP(C2788,parametros!$A$11:$E$15,5,0),""))</f>
        <v/>
      </c>
      <c r="F2788" s="79" t="str">
        <f t="shared" si="217"/>
        <v/>
      </c>
      <c r="G2788" s="101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8"/>
      <c r="U2788" s="218" t="str">
        <f t="shared" si="221"/>
        <v/>
      </c>
      <c r="V2788" s="216" t="s">
        <v>47</v>
      </c>
      <c r="W2788" s="102" t="s">
        <v>167</v>
      </c>
      <c r="X2788" s="102" t="s">
        <v>168</v>
      </c>
      <c r="Y2788" s="103" t="s">
        <v>169</v>
      </c>
      <c r="Z2788" s="103" t="s">
        <v>170</v>
      </c>
      <c r="AA2788" s="103" t="s">
        <v>47</v>
      </c>
      <c r="AB2788" s="103" t="s">
        <v>171</v>
      </c>
      <c r="AC2788" s="104" t="s">
        <v>172</v>
      </c>
    </row>
    <row r="2789" spans="1:29" ht="25.5" customHeight="1" x14ac:dyDescent="0.35">
      <c r="A2789" s="188"/>
      <c r="B2789" s="190"/>
      <c r="C2789" s="99" t="str">
        <f>IF(B2789="","",IF(NOT(ISNUMBER(B2789)),"DATA_PC invalida",IF(AND(ISNUMBER(parametros!$C$2),ISNUMBER(parametros!$D$2),B2789&gt;=parametros!$C$2,B2789&lt;=parametros!$D$2),"C0",IF(AND(ISNUMBER(parametros!$C$3),ISNUMBER(parametros!$D$3),B2789&gt;=parametros!$C$3,B2789&lt;=parametros!$D$3),"C1",IF(AND(ISNUMBER(parametros!$C$4),ISNUMBER(parametros!$D$4),B2789&gt;=parametros!$C$4,B2789&lt;=parametros!$D$4),"C2",IF(AND(ISNUMBER(parametros!$C$5),ISNUMBER(parametros!$D$5),B2789&gt;=parametros!$C$5,B2789&lt;=parametros!$D$5),"C3",IF(AND(ISNUMBER(parametros!$C$6),ISNUMBER(parametros!$D$6),B2789&gt;=parametros!$C$6,B2789&lt;=parametros!$D$6),"C4","Fora dos ciclos")))))))</f>
        <v/>
      </c>
      <c r="D2789" s="100"/>
      <c r="E2789" s="78" t="str">
        <f>IF(C2789="","",IFERROR(VLOOKUP(C2789,parametros!$A$11:$E$15,5,0),""))</f>
        <v/>
      </c>
      <c r="F2789" s="79" t="str">
        <f t="shared" si="217"/>
        <v/>
      </c>
      <c r="G2789" s="101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8"/>
      <c r="U2789" s="218" t="str">
        <f t="shared" si="221"/>
        <v/>
      </c>
      <c r="V2789" s="216" t="s">
        <v>47</v>
      </c>
      <c r="W2789" s="102" t="s">
        <v>167</v>
      </c>
      <c r="X2789" s="102" t="s">
        <v>168</v>
      </c>
      <c r="Y2789" s="103" t="s">
        <v>169</v>
      </c>
      <c r="Z2789" s="103" t="s">
        <v>170</v>
      </c>
      <c r="AA2789" s="103" t="s">
        <v>47</v>
      </c>
      <c r="AB2789" s="103" t="s">
        <v>171</v>
      </c>
      <c r="AC2789" s="104" t="s">
        <v>172</v>
      </c>
    </row>
    <row r="2790" spans="1:29" ht="25.5" customHeight="1" x14ac:dyDescent="0.35">
      <c r="A2790" s="188"/>
      <c r="B2790" s="190"/>
      <c r="C2790" s="99" t="str">
        <f>IF(B2790="","",IF(NOT(ISNUMBER(B2790)),"DATA_PC invalida",IF(AND(ISNUMBER(parametros!$C$2),ISNUMBER(parametros!$D$2),B2790&gt;=parametros!$C$2,B2790&lt;=parametros!$D$2),"C0",IF(AND(ISNUMBER(parametros!$C$3),ISNUMBER(parametros!$D$3),B2790&gt;=parametros!$C$3,B2790&lt;=parametros!$D$3),"C1",IF(AND(ISNUMBER(parametros!$C$4),ISNUMBER(parametros!$D$4),B2790&gt;=parametros!$C$4,B2790&lt;=parametros!$D$4),"C2",IF(AND(ISNUMBER(parametros!$C$5),ISNUMBER(parametros!$D$5),B2790&gt;=parametros!$C$5,B2790&lt;=parametros!$D$5),"C3",IF(AND(ISNUMBER(parametros!$C$6),ISNUMBER(parametros!$D$6),B2790&gt;=parametros!$C$6,B2790&lt;=parametros!$D$6),"C4","Fora dos ciclos")))))))</f>
        <v/>
      </c>
      <c r="D2790" s="100"/>
      <c r="E2790" s="78" t="str">
        <f>IF(C2790="","",IFERROR(VLOOKUP(C2790,parametros!$A$11:$E$15,5,0),""))</f>
        <v/>
      </c>
      <c r="F2790" s="79" t="str">
        <f t="shared" si="217"/>
        <v/>
      </c>
      <c r="G2790" s="101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8"/>
      <c r="U2790" s="218" t="str">
        <f t="shared" si="221"/>
        <v/>
      </c>
      <c r="V2790" s="216" t="s">
        <v>47</v>
      </c>
      <c r="W2790" s="102" t="s">
        <v>167</v>
      </c>
      <c r="X2790" s="102" t="s">
        <v>168</v>
      </c>
      <c r="Y2790" s="103" t="s">
        <v>169</v>
      </c>
      <c r="Z2790" s="103" t="s">
        <v>170</v>
      </c>
      <c r="AA2790" s="103" t="s">
        <v>47</v>
      </c>
      <c r="AB2790" s="103" t="s">
        <v>171</v>
      </c>
      <c r="AC2790" s="104" t="s">
        <v>172</v>
      </c>
    </row>
    <row r="2791" spans="1:29" ht="25.5" customHeight="1" x14ac:dyDescent="0.35">
      <c r="A2791" s="188"/>
      <c r="B2791" s="190"/>
      <c r="C2791" s="99" t="str">
        <f>IF(B2791="","",IF(NOT(ISNUMBER(B2791)),"DATA_PC invalida",IF(AND(ISNUMBER(parametros!$C$2),ISNUMBER(parametros!$D$2),B2791&gt;=parametros!$C$2,B2791&lt;=parametros!$D$2),"C0",IF(AND(ISNUMBER(parametros!$C$3),ISNUMBER(parametros!$D$3),B2791&gt;=parametros!$C$3,B2791&lt;=parametros!$D$3),"C1",IF(AND(ISNUMBER(parametros!$C$4),ISNUMBER(parametros!$D$4),B2791&gt;=parametros!$C$4,B2791&lt;=parametros!$D$4),"C2",IF(AND(ISNUMBER(parametros!$C$5),ISNUMBER(parametros!$D$5),B2791&gt;=parametros!$C$5,B2791&lt;=parametros!$D$5),"C3",IF(AND(ISNUMBER(parametros!$C$6),ISNUMBER(parametros!$D$6),B2791&gt;=parametros!$C$6,B2791&lt;=parametros!$D$6),"C4","Fora dos ciclos")))))))</f>
        <v/>
      </c>
      <c r="D2791" s="100"/>
      <c r="E2791" s="78" t="str">
        <f>IF(C2791="","",IFERROR(VLOOKUP(C2791,parametros!$A$11:$E$15,5,0),""))</f>
        <v/>
      </c>
      <c r="F2791" s="79" t="str">
        <f t="shared" si="217"/>
        <v/>
      </c>
      <c r="G2791" s="101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8"/>
      <c r="U2791" s="218" t="str">
        <f t="shared" si="221"/>
        <v/>
      </c>
      <c r="V2791" s="216" t="s">
        <v>47</v>
      </c>
      <c r="W2791" s="102" t="s">
        <v>167</v>
      </c>
      <c r="X2791" s="102" t="s">
        <v>168</v>
      </c>
      <c r="Y2791" s="103" t="s">
        <v>169</v>
      </c>
      <c r="Z2791" s="103" t="s">
        <v>170</v>
      </c>
      <c r="AA2791" s="103" t="s">
        <v>47</v>
      </c>
      <c r="AB2791" s="103" t="s">
        <v>171</v>
      </c>
      <c r="AC2791" s="104" t="s">
        <v>172</v>
      </c>
    </row>
    <row r="2792" spans="1:29" ht="25.5" customHeight="1" x14ac:dyDescent="0.35">
      <c r="A2792" s="188"/>
      <c r="B2792" s="190"/>
      <c r="C2792" s="99" t="str">
        <f>IF(B2792="","",IF(NOT(ISNUMBER(B2792)),"DATA_PC invalida",IF(AND(ISNUMBER(parametros!$C$2),ISNUMBER(parametros!$D$2),B2792&gt;=parametros!$C$2,B2792&lt;=parametros!$D$2),"C0",IF(AND(ISNUMBER(parametros!$C$3),ISNUMBER(parametros!$D$3),B2792&gt;=parametros!$C$3,B2792&lt;=parametros!$D$3),"C1",IF(AND(ISNUMBER(parametros!$C$4),ISNUMBER(parametros!$D$4),B2792&gt;=parametros!$C$4,B2792&lt;=parametros!$D$4),"C2",IF(AND(ISNUMBER(parametros!$C$5),ISNUMBER(parametros!$D$5),B2792&gt;=parametros!$C$5,B2792&lt;=parametros!$D$5),"C3",IF(AND(ISNUMBER(parametros!$C$6),ISNUMBER(parametros!$D$6),B2792&gt;=parametros!$C$6,B2792&lt;=parametros!$D$6),"C4","Fora dos ciclos")))))))</f>
        <v/>
      </c>
      <c r="D2792" s="100"/>
      <c r="E2792" s="78" t="str">
        <f>IF(C2792="","",IFERROR(VLOOKUP(C2792,parametros!$A$11:$E$15,5,0),""))</f>
        <v/>
      </c>
      <c r="F2792" s="79" t="str">
        <f t="shared" si="217"/>
        <v/>
      </c>
      <c r="G2792" s="101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8"/>
      <c r="U2792" s="218" t="str">
        <f t="shared" si="221"/>
        <v/>
      </c>
      <c r="V2792" s="216" t="s">
        <v>47</v>
      </c>
      <c r="W2792" s="102" t="s">
        <v>167</v>
      </c>
      <c r="X2792" s="102" t="s">
        <v>168</v>
      </c>
      <c r="Y2792" s="103" t="s">
        <v>169</v>
      </c>
      <c r="Z2792" s="103" t="s">
        <v>170</v>
      </c>
      <c r="AA2792" s="103" t="s">
        <v>47</v>
      </c>
      <c r="AB2792" s="103" t="s">
        <v>171</v>
      </c>
      <c r="AC2792" s="104" t="s">
        <v>172</v>
      </c>
    </row>
    <row r="2793" spans="1:29" ht="25.5" customHeight="1" x14ac:dyDescent="0.35">
      <c r="A2793" s="188"/>
      <c r="B2793" s="190"/>
      <c r="C2793" s="99" t="str">
        <f>IF(B2793="","",IF(NOT(ISNUMBER(B2793)),"DATA_PC invalida",IF(AND(ISNUMBER(parametros!$C$2),ISNUMBER(parametros!$D$2),B2793&gt;=parametros!$C$2,B2793&lt;=parametros!$D$2),"C0",IF(AND(ISNUMBER(parametros!$C$3),ISNUMBER(parametros!$D$3),B2793&gt;=parametros!$C$3,B2793&lt;=parametros!$D$3),"C1",IF(AND(ISNUMBER(parametros!$C$4),ISNUMBER(parametros!$D$4),B2793&gt;=parametros!$C$4,B2793&lt;=parametros!$D$4),"C2",IF(AND(ISNUMBER(parametros!$C$5),ISNUMBER(parametros!$D$5),B2793&gt;=parametros!$C$5,B2793&lt;=parametros!$D$5),"C3",IF(AND(ISNUMBER(parametros!$C$6),ISNUMBER(parametros!$D$6),B2793&gt;=parametros!$C$6,B2793&lt;=parametros!$D$6),"C4","Fora dos ciclos")))))))</f>
        <v/>
      </c>
      <c r="D2793" s="100"/>
      <c r="E2793" s="78" t="str">
        <f>IF(C2793="","",IFERROR(VLOOKUP(C2793,parametros!$A$11:$E$15,5,0),""))</f>
        <v/>
      </c>
      <c r="F2793" s="79" t="str">
        <f t="shared" si="217"/>
        <v/>
      </c>
      <c r="G2793" s="101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8"/>
      <c r="U2793" s="218" t="str">
        <f t="shared" si="221"/>
        <v/>
      </c>
      <c r="V2793" s="216" t="s">
        <v>47</v>
      </c>
      <c r="W2793" s="102" t="s">
        <v>167</v>
      </c>
      <c r="X2793" s="102" t="s">
        <v>168</v>
      </c>
      <c r="Y2793" s="103" t="s">
        <v>169</v>
      </c>
      <c r="Z2793" s="103" t="s">
        <v>170</v>
      </c>
      <c r="AA2793" s="103" t="s">
        <v>47</v>
      </c>
      <c r="AB2793" s="103" t="s">
        <v>171</v>
      </c>
      <c r="AC2793" s="104" t="s">
        <v>172</v>
      </c>
    </row>
    <row r="2794" spans="1:29" ht="25.5" customHeight="1" x14ac:dyDescent="0.35">
      <c r="A2794" s="188"/>
      <c r="B2794" s="190"/>
      <c r="C2794" s="99" t="str">
        <f>IF(B2794="","",IF(NOT(ISNUMBER(B2794)),"DATA_PC invalida",IF(AND(ISNUMBER(parametros!$C$2),ISNUMBER(parametros!$D$2),B2794&gt;=parametros!$C$2,B2794&lt;=parametros!$D$2),"C0",IF(AND(ISNUMBER(parametros!$C$3),ISNUMBER(parametros!$D$3),B2794&gt;=parametros!$C$3,B2794&lt;=parametros!$D$3),"C1",IF(AND(ISNUMBER(parametros!$C$4),ISNUMBER(parametros!$D$4),B2794&gt;=parametros!$C$4,B2794&lt;=parametros!$D$4),"C2",IF(AND(ISNUMBER(parametros!$C$5),ISNUMBER(parametros!$D$5),B2794&gt;=parametros!$C$5,B2794&lt;=parametros!$D$5),"C3",IF(AND(ISNUMBER(parametros!$C$6),ISNUMBER(parametros!$D$6),B2794&gt;=parametros!$C$6,B2794&lt;=parametros!$D$6),"C4","Fora dos ciclos")))))))</f>
        <v/>
      </c>
      <c r="D2794" s="100"/>
      <c r="E2794" s="78" t="str">
        <f>IF(C2794="","",IFERROR(VLOOKUP(C2794,parametros!$A$11:$E$15,5,0),""))</f>
        <v/>
      </c>
      <c r="F2794" s="79" t="str">
        <f t="shared" si="217"/>
        <v/>
      </c>
      <c r="G2794" s="101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8"/>
      <c r="U2794" s="218" t="str">
        <f t="shared" si="221"/>
        <v/>
      </c>
      <c r="V2794" s="216" t="s">
        <v>47</v>
      </c>
      <c r="W2794" s="102" t="s">
        <v>167</v>
      </c>
      <c r="X2794" s="102" t="s">
        <v>168</v>
      </c>
      <c r="Y2794" s="103" t="s">
        <v>169</v>
      </c>
      <c r="Z2794" s="103" t="s">
        <v>170</v>
      </c>
      <c r="AA2794" s="103" t="s">
        <v>47</v>
      </c>
      <c r="AB2794" s="103" t="s">
        <v>171</v>
      </c>
      <c r="AC2794" s="104" t="s">
        <v>172</v>
      </c>
    </row>
    <row r="2795" spans="1:29" ht="25.5" customHeight="1" x14ac:dyDescent="0.35">
      <c r="A2795" s="188"/>
      <c r="B2795" s="190"/>
      <c r="C2795" s="99" t="str">
        <f>IF(B2795="","",IF(NOT(ISNUMBER(B2795)),"DATA_PC invalida",IF(AND(ISNUMBER(parametros!$C$2),ISNUMBER(parametros!$D$2),B2795&gt;=parametros!$C$2,B2795&lt;=parametros!$D$2),"C0",IF(AND(ISNUMBER(parametros!$C$3),ISNUMBER(parametros!$D$3),B2795&gt;=parametros!$C$3,B2795&lt;=parametros!$D$3),"C1",IF(AND(ISNUMBER(parametros!$C$4),ISNUMBER(parametros!$D$4),B2795&gt;=parametros!$C$4,B2795&lt;=parametros!$D$4),"C2",IF(AND(ISNUMBER(parametros!$C$5),ISNUMBER(parametros!$D$5),B2795&gt;=parametros!$C$5,B2795&lt;=parametros!$D$5),"C3",IF(AND(ISNUMBER(parametros!$C$6),ISNUMBER(parametros!$D$6),B2795&gt;=parametros!$C$6,B2795&lt;=parametros!$D$6),"C4","Fora dos ciclos")))))))</f>
        <v/>
      </c>
      <c r="D2795" s="100"/>
      <c r="E2795" s="78" t="str">
        <f>IF(C2795="","",IFERROR(VLOOKUP(C2795,parametros!$A$11:$E$15,5,0),""))</f>
        <v/>
      </c>
      <c r="F2795" s="79" t="str">
        <f t="shared" si="217"/>
        <v/>
      </c>
      <c r="G2795" s="101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8"/>
      <c r="U2795" s="218" t="str">
        <f t="shared" si="221"/>
        <v/>
      </c>
      <c r="V2795" s="216" t="s">
        <v>47</v>
      </c>
      <c r="W2795" s="102" t="s">
        <v>167</v>
      </c>
      <c r="X2795" s="102" t="s">
        <v>168</v>
      </c>
      <c r="Y2795" s="103" t="s">
        <v>169</v>
      </c>
      <c r="Z2795" s="103" t="s">
        <v>170</v>
      </c>
      <c r="AA2795" s="103" t="s">
        <v>47</v>
      </c>
      <c r="AB2795" s="103" t="s">
        <v>171</v>
      </c>
      <c r="AC2795" s="104" t="s">
        <v>172</v>
      </c>
    </row>
    <row r="2796" spans="1:29" ht="25.5" customHeight="1" x14ac:dyDescent="0.35">
      <c r="A2796" s="188"/>
      <c r="B2796" s="190"/>
      <c r="C2796" s="99" t="str">
        <f>IF(B2796="","",IF(NOT(ISNUMBER(B2796)),"DATA_PC invalida",IF(AND(ISNUMBER(parametros!$C$2),ISNUMBER(parametros!$D$2),B2796&gt;=parametros!$C$2,B2796&lt;=parametros!$D$2),"C0",IF(AND(ISNUMBER(parametros!$C$3),ISNUMBER(parametros!$D$3),B2796&gt;=parametros!$C$3,B2796&lt;=parametros!$D$3),"C1",IF(AND(ISNUMBER(parametros!$C$4),ISNUMBER(parametros!$D$4),B2796&gt;=parametros!$C$4,B2796&lt;=parametros!$D$4),"C2",IF(AND(ISNUMBER(parametros!$C$5),ISNUMBER(parametros!$D$5),B2796&gt;=parametros!$C$5,B2796&lt;=parametros!$D$5),"C3",IF(AND(ISNUMBER(parametros!$C$6),ISNUMBER(parametros!$D$6),B2796&gt;=parametros!$C$6,B2796&lt;=parametros!$D$6),"C4","Fora dos ciclos")))))))</f>
        <v/>
      </c>
      <c r="D2796" s="100"/>
      <c r="E2796" s="78" t="str">
        <f>IF(C2796="","",IFERROR(VLOOKUP(C2796,parametros!$A$11:$E$15,5,0),""))</f>
        <v/>
      </c>
      <c r="F2796" s="79" t="str">
        <f t="shared" si="217"/>
        <v/>
      </c>
      <c r="G2796" s="101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8"/>
      <c r="U2796" s="218" t="str">
        <f t="shared" si="221"/>
        <v/>
      </c>
      <c r="V2796" s="216" t="s">
        <v>47</v>
      </c>
      <c r="W2796" s="102" t="s">
        <v>167</v>
      </c>
      <c r="X2796" s="102" t="s">
        <v>168</v>
      </c>
      <c r="Y2796" s="103" t="s">
        <v>169</v>
      </c>
      <c r="Z2796" s="103" t="s">
        <v>170</v>
      </c>
      <c r="AA2796" s="103" t="s">
        <v>47</v>
      </c>
      <c r="AB2796" s="103" t="s">
        <v>171</v>
      </c>
      <c r="AC2796" s="104" t="s">
        <v>172</v>
      </c>
    </row>
    <row r="2797" spans="1:29" ht="25.5" customHeight="1" x14ac:dyDescent="0.35">
      <c r="A2797" s="188"/>
      <c r="B2797" s="190"/>
      <c r="C2797" s="99" t="str">
        <f>IF(B2797="","",IF(NOT(ISNUMBER(B2797)),"DATA_PC invalida",IF(AND(ISNUMBER(parametros!$C$2),ISNUMBER(parametros!$D$2),B2797&gt;=parametros!$C$2,B2797&lt;=parametros!$D$2),"C0",IF(AND(ISNUMBER(parametros!$C$3),ISNUMBER(parametros!$D$3),B2797&gt;=parametros!$C$3,B2797&lt;=parametros!$D$3),"C1",IF(AND(ISNUMBER(parametros!$C$4),ISNUMBER(parametros!$D$4),B2797&gt;=parametros!$C$4,B2797&lt;=parametros!$D$4),"C2",IF(AND(ISNUMBER(parametros!$C$5),ISNUMBER(parametros!$D$5),B2797&gt;=parametros!$C$5,B2797&lt;=parametros!$D$5),"C3",IF(AND(ISNUMBER(parametros!$C$6),ISNUMBER(parametros!$D$6),B2797&gt;=parametros!$C$6,B2797&lt;=parametros!$D$6),"C4","Fora dos ciclos")))))))</f>
        <v/>
      </c>
      <c r="D2797" s="100"/>
      <c r="E2797" s="78" t="str">
        <f>IF(C2797="","",IFERROR(VLOOKUP(C2797,parametros!$A$11:$E$15,5,0),""))</f>
        <v/>
      </c>
      <c r="F2797" s="79" t="str">
        <f t="shared" si="217"/>
        <v/>
      </c>
      <c r="G2797" s="101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8"/>
      <c r="U2797" s="218" t="str">
        <f t="shared" si="221"/>
        <v/>
      </c>
      <c r="V2797" s="216" t="s">
        <v>47</v>
      </c>
      <c r="W2797" s="102" t="s">
        <v>167</v>
      </c>
      <c r="X2797" s="102" t="s">
        <v>168</v>
      </c>
      <c r="Y2797" s="103" t="s">
        <v>169</v>
      </c>
      <c r="Z2797" s="103" t="s">
        <v>170</v>
      </c>
      <c r="AA2797" s="103" t="s">
        <v>47</v>
      </c>
      <c r="AB2797" s="103" t="s">
        <v>171</v>
      </c>
      <c r="AC2797" s="104" t="s">
        <v>172</v>
      </c>
    </row>
    <row r="2798" spans="1:29" ht="25.5" customHeight="1" x14ac:dyDescent="0.35">
      <c r="A2798" s="188"/>
      <c r="B2798" s="190"/>
      <c r="C2798" s="99" t="str">
        <f>IF(B2798="","",IF(NOT(ISNUMBER(B2798)),"DATA_PC invalida",IF(AND(ISNUMBER(parametros!$C$2),ISNUMBER(parametros!$D$2),B2798&gt;=parametros!$C$2,B2798&lt;=parametros!$D$2),"C0",IF(AND(ISNUMBER(parametros!$C$3),ISNUMBER(parametros!$D$3),B2798&gt;=parametros!$C$3,B2798&lt;=parametros!$D$3),"C1",IF(AND(ISNUMBER(parametros!$C$4),ISNUMBER(parametros!$D$4),B2798&gt;=parametros!$C$4,B2798&lt;=parametros!$D$4),"C2",IF(AND(ISNUMBER(parametros!$C$5),ISNUMBER(parametros!$D$5),B2798&gt;=parametros!$C$5,B2798&lt;=parametros!$D$5),"C3",IF(AND(ISNUMBER(parametros!$C$6),ISNUMBER(parametros!$D$6),B2798&gt;=parametros!$C$6,B2798&lt;=parametros!$D$6),"C4","Fora dos ciclos")))))))</f>
        <v/>
      </c>
      <c r="D2798" s="100"/>
      <c r="E2798" s="78" t="str">
        <f>IF(C2798="","",IFERROR(VLOOKUP(C2798,parametros!$A$11:$E$15,5,0),""))</f>
        <v/>
      </c>
      <c r="F2798" s="79" t="str">
        <f t="shared" si="217"/>
        <v/>
      </c>
      <c r="G2798" s="101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8"/>
      <c r="U2798" s="218" t="str">
        <f t="shared" si="221"/>
        <v/>
      </c>
      <c r="V2798" s="216" t="s">
        <v>47</v>
      </c>
      <c r="W2798" s="102" t="s">
        <v>167</v>
      </c>
      <c r="X2798" s="102" t="s">
        <v>168</v>
      </c>
      <c r="Y2798" s="103" t="s">
        <v>169</v>
      </c>
      <c r="Z2798" s="103" t="s">
        <v>170</v>
      </c>
      <c r="AA2798" s="103" t="s">
        <v>47</v>
      </c>
      <c r="AB2798" s="103" t="s">
        <v>171</v>
      </c>
      <c r="AC2798" s="104" t="s">
        <v>172</v>
      </c>
    </row>
    <row r="2799" spans="1:29" ht="25.5" customHeight="1" x14ac:dyDescent="0.35">
      <c r="A2799" s="188"/>
      <c r="B2799" s="190"/>
      <c r="C2799" s="99" t="str">
        <f>IF(B2799="","",IF(NOT(ISNUMBER(B2799)),"DATA_PC invalida",IF(AND(ISNUMBER(parametros!$C$2),ISNUMBER(parametros!$D$2),B2799&gt;=parametros!$C$2,B2799&lt;=parametros!$D$2),"C0",IF(AND(ISNUMBER(parametros!$C$3),ISNUMBER(parametros!$D$3),B2799&gt;=parametros!$C$3,B2799&lt;=parametros!$D$3),"C1",IF(AND(ISNUMBER(parametros!$C$4),ISNUMBER(parametros!$D$4),B2799&gt;=parametros!$C$4,B2799&lt;=parametros!$D$4),"C2",IF(AND(ISNUMBER(parametros!$C$5),ISNUMBER(parametros!$D$5),B2799&gt;=parametros!$C$5,B2799&lt;=parametros!$D$5),"C3",IF(AND(ISNUMBER(parametros!$C$6),ISNUMBER(parametros!$D$6),B2799&gt;=parametros!$C$6,B2799&lt;=parametros!$D$6),"C4","Fora dos ciclos")))))))</f>
        <v/>
      </c>
      <c r="D2799" s="100"/>
      <c r="E2799" s="78" t="str">
        <f>IF(C2799="","",IFERROR(VLOOKUP(C2799,parametros!$A$11:$E$15,5,0),""))</f>
        <v/>
      </c>
      <c r="F2799" s="79" t="str">
        <f t="shared" si="217"/>
        <v/>
      </c>
      <c r="G2799" s="101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8"/>
      <c r="U2799" s="218" t="str">
        <f t="shared" si="221"/>
        <v/>
      </c>
      <c r="V2799" s="216" t="s">
        <v>47</v>
      </c>
      <c r="W2799" s="102" t="s">
        <v>167</v>
      </c>
      <c r="X2799" s="102" t="s">
        <v>168</v>
      </c>
      <c r="Y2799" s="103" t="s">
        <v>169</v>
      </c>
      <c r="Z2799" s="103" t="s">
        <v>170</v>
      </c>
      <c r="AA2799" s="103" t="s">
        <v>47</v>
      </c>
      <c r="AB2799" s="103" t="s">
        <v>171</v>
      </c>
      <c r="AC2799" s="104" t="s">
        <v>172</v>
      </c>
    </row>
    <row r="2800" spans="1:29" ht="25.5" customHeight="1" x14ac:dyDescent="0.35">
      <c r="A2800" s="188"/>
      <c r="B2800" s="190"/>
      <c r="C2800" s="99" t="str">
        <f>IF(B2800="","",IF(NOT(ISNUMBER(B2800)),"DATA_PC invalida",IF(AND(ISNUMBER(parametros!$C$2),ISNUMBER(parametros!$D$2),B2800&gt;=parametros!$C$2,B2800&lt;=parametros!$D$2),"C0",IF(AND(ISNUMBER(parametros!$C$3),ISNUMBER(parametros!$D$3),B2800&gt;=parametros!$C$3,B2800&lt;=parametros!$D$3),"C1",IF(AND(ISNUMBER(parametros!$C$4),ISNUMBER(parametros!$D$4),B2800&gt;=parametros!$C$4,B2800&lt;=parametros!$D$4),"C2",IF(AND(ISNUMBER(parametros!$C$5),ISNUMBER(parametros!$D$5),B2800&gt;=parametros!$C$5,B2800&lt;=parametros!$D$5),"C3",IF(AND(ISNUMBER(parametros!$C$6),ISNUMBER(parametros!$D$6),B2800&gt;=parametros!$C$6,B2800&lt;=parametros!$D$6),"C4","Fora dos ciclos")))))))</f>
        <v/>
      </c>
      <c r="D2800" s="100"/>
      <c r="E2800" s="78" t="str">
        <f>IF(C2800="","",IFERROR(VLOOKUP(C2800,parametros!$A$11:$E$15,5,0),""))</f>
        <v/>
      </c>
      <c r="F2800" s="79" t="str">
        <f t="shared" si="217"/>
        <v/>
      </c>
      <c r="G2800" s="101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8"/>
      <c r="U2800" s="218" t="str">
        <f t="shared" si="221"/>
        <v/>
      </c>
      <c r="V2800" s="216" t="s">
        <v>47</v>
      </c>
      <c r="W2800" s="102" t="s">
        <v>167</v>
      </c>
      <c r="X2800" s="102" t="s">
        <v>168</v>
      </c>
      <c r="Y2800" s="103" t="s">
        <v>169</v>
      </c>
      <c r="Z2800" s="103" t="s">
        <v>170</v>
      </c>
      <c r="AA2800" s="103" t="s">
        <v>47</v>
      </c>
      <c r="AB2800" s="103" t="s">
        <v>171</v>
      </c>
      <c r="AC2800" s="104" t="s">
        <v>172</v>
      </c>
    </row>
    <row r="2801" spans="1:29" ht="25.5" customHeight="1" x14ac:dyDescent="0.35">
      <c r="A2801" s="188"/>
      <c r="B2801" s="190"/>
      <c r="C2801" s="99" t="str">
        <f>IF(B2801="","",IF(NOT(ISNUMBER(B2801)),"DATA_PC invalida",IF(AND(ISNUMBER(parametros!$C$2),ISNUMBER(parametros!$D$2),B2801&gt;=parametros!$C$2,B2801&lt;=parametros!$D$2),"C0",IF(AND(ISNUMBER(parametros!$C$3),ISNUMBER(parametros!$D$3),B2801&gt;=parametros!$C$3,B2801&lt;=parametros!$D$3),"C1",IF(AND(ISNUMBER(parametros!$C$4),ISNUMBER(parametros!$D$4),B2801&gt;=parametros!$C$4,B2801&lt;=parametros!$D$4),"C2",IF(AND(ISNUMBER(parametros!$C$5),ISNUMBER(parametros!$D$5),B2801&gt;=parametros!$C$5,B2801&lt;=parametros!$D$5),"C3",IF(AND(ISNUMBER(parametros!$C$6),ISNUMBER(parametros!$D$6),B2801&gt;=parametros!$C$6,B2801&lt;=parametros!$D$6),"C4","Fora dos ciclos")))))))</f>
        <v/>
      </c>
      <c r="D2801" s="100"/>
      <c r="E2801" s="78" t="str">
        <f>IF(C2801="","",IFERROR(VLOOKUP(C2801,parametros!$A$11:$E$15,5,0),""))</f>
        <v/>
      </c>
      <c r="F2801" s="79" t="str">
        <f t="shared" si="217"/>
        <v/>
      </c>
      <c r="G2801" s="101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8"/>
      <c r="U2801" s="218" t="str">
        <f t="shared" si="221"/>
        <v/>
      </c>
      <c r="V2801" s="216" t="s">
        <v>47</v>
      </c>
      <c r="W2801" s="102" t="s">
        <v>167</v>
      </c>
      <c r="X2801" s="102" t="s">
        <v>168</v>
      </c>
      <c r="Y2801" s="103" t="s">
        <v>169</v>
      </c>
      <c r="Z2801" s="103" t="s">
        <v>170</v>
      </c>
      <c r="AA2801" s="103" t="s">
        <v>47</v>
      </c>
      <c r="AB2801" s="103" t="s">
        <v>171</v>
      </c>
      <c r="AC2801" s="104" t="s">
        <v>172</v>
      </c>
    </row>
    <row r="2802" spans="1:29" ht="25.5" customHeight="1" x14ac:dyDescent="0.35">
      <c r="A2802" s="188"/>
      <c r="B2802" s="190"/>
      <c r="C2802" s="99" t="str">
        <f>IF(B2802="","",IF(NOT(ISNUMBER(B2802)),"DATA_PC invalida",IF(AND(ISNUMBER(parametros!$C$2),ISNUMBER(parametros!$D$2),B2802&gt;=parametros!$C$2,B2802&lt;=parametros!$D$2),"C0",IF(AND(ISNUMBER(parametros!$C$3),ISNUMBER(parametros!$D$3),B2802&gt;=parametros!$C$3,B2802&lt;=parametros!$D$3),"C1",IF(AND(ISNUMBER(parametros!$C$4),ISNUMBER(parametros!$D$4),B2802&gt;=parametros!$C$4,B2802&lt;=parametros!$D$4),"C2",IF(AND(ISNUMBER(parametros!$C$5),ISNUMBER(parametros!$D$5),B2802&gt;=parametros!$C$5,B2802&lt;=parametros!$D$5),"C3",IF(AND(ISNUMBER(parametros!$C$6),ISNUMBER(parametros!$D$6),B2802&gt;=parametros!$C$6,B2802&lt;=parametros!$D$6),"C4","Fora dos ciclos")))))))</f>
        <v/>
      </c>
      <c r="D2802" s="100"/>
      <c r="E2802" s="78" t="str">
        <f>IF(C2802="","",IFERROR(VLOOKUP(C2802,parametros!$A$11:$E$15,5,0),""))</f>
        <v/>
      </c>
      <c r="F2802" s="79" t="str">
        <f t="shared" si="217"/>
        <v/>
      </c>
      <c r="G2802" s="101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8"/>
      <c r="U2802" s="218" t="str">
        <f t="shared" si="221"/>
        <v/>
      </c>
      <c r="V2802" s="216" t="s">
        <v>47</v>
      </c>
      <c r="W2802" s="102" t="s">
        <v>167</v>
      </c>
      <c r="X2802" s="102" t="s">
        <v>168</v>
      </c>
      <c r="Y2802" s="103" t="s">
        <v>169</v>
      </c>
      <c r="Z2802" s="103" t="s">
        <v>170</v>
      </c>
      <c r="AA2802" s="103" t="s">
        <v>47</v>
      </c>
      <c r="AB2802" s="103" t="s">
        <v>171</v>
      </c>
      <c r="AC2802" s="104" t="s">
        <v>172</v>
      </c>
    </row>
    <row r="2803" spans="1:29" ht="25.5" customHeight="1" x14ac:dyDescent="0.35">
      <c r="A2803" s="188"/>
      <c r="B2803" s="190"/>
      <c r="C2803" s="99" t="str">
        <f>IF(B2803="","",IF(NOT(ISNUMBER(B2803)),"DATA_PC invalida",IF(AND(ISNUMBER(parametros!$C$2),ISNUMBER(parametros!$D$2),B2803&gt;=parametros!$C$2,B2803&lt;=parametros!$D$2),"C0",IF(AND(ISNUMBER(parametros!$C$3),ISNUMBER(parametros!$D$3),B2803&gt;=parametros!$C$3,B2803&lt;=parametros!$D$3),"C1",IF(AND(ISNUMBER(parametros!$C$4),ISNUMBER(parametros!$D$4),B2803&gt;=parametros!$C$4,B2803&lt;=parametros!$D$4),"C2",IF(AND(ISNUMBER(parametros!$C$5),ISNUMBER(parametros!$D$5),B2803&gt;=parametros!$C$5,B2803&lt;=parametros!$D$5),"C3",IF(AND(ISNUMBER(parametros!$C$6),ISNUMBER(parametros!$D$6),B2803&gt;=parametros!$C$6,B2803&lt;=parametros!$D$6),"C4","Fora dos ciclos")))))))</f>
        <v/>
      </c>
      <c r="D2803" s="100"/>
      <c r="E2803" s="78" t="str">
        <f>IF(C2803="","",IFERROR(VLOOKUP(C2803,parametros!$A$11:$E$15,5,0),""))</f>
        <v/>
      </c>
      <c r="F2803" s="79" t="str">
        <f t="shared" si="217"/>
        <v/>
      </c>
      <c r="G2803" s="101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8"/>
      <c r="U2803" s="218" t="str">
        <f t="shared" si="221"/>
        <v/>
      </c>
      <c r="V2803" s="216" t="s">
        <v>47</v>
      </c>
      <c r="W2803" s="102" t="s">
        <v>167</v>
      </c>
      <c r="X2803" s="102" t="s">
        <v>168</v>
      </c>
      <c r="Y2803" s="103" t="s">
        <v>169</v>
      </c>
      <c r="Z2803" s="103" t="s">
        <v>170</v>
      </c>
      <c r="AA2803" s="103" t="s">
        <v>47</v>
      </c>
      <c r="AB2803" s="103" t="s">
        <v>171</v>
      </c>
      <c r="AC2803" s="104" t="s">
        <v>172</v>
      </c>
    </row>
    <row r="2804" spans="1:29" ht="25.5" customHeight="1" x14ac:dyDescent="0.35">
      <c r="A2804" s="188"/>
      <c r="B2804" s="190"/>
      <c r="C2804" s="99" t="str">
        <f>IF(B2804="","",IF(NOT(ISNUMBER(B2804)),"DATA_PC invalida",IF(AND(ISNUMBER(parametros!$C$2),ISNUMBER(parametros!$D$2),B2804&gt;=parametros!$C$2,B2804&lt;=parametros!$D$2),"C0",IF(AND(ISNUMBER(parametros!$C$3),ISNUMBER(parametros!$D$3),B2804&gt;=parametros!$C$3,B2804&lt;=parametros!$D$3),"C1",IF(AND(ISNUMBER(parametros!$C$4),ISNUMBER(parametros!$D$4),B2804&gt;=parametros!$C$4,B2804&lt;=parametros!$D$4),"C2",IF(AND(ISNUMBER(parametros!$C$5),ISNUMBER(parametros!$D$5),B2804&gt;=parametros!$C$5,B2804&lt;=parametros!$D$5),"C3",IF(AND(ISNUMBER(parametros!$C$6),ISNUMBER(parametros!$D$6),B2804&gt;=parametros!$C$6,B2804&lt;=parametros!$D$6),"C4","Fora dos ciclos")))))))</f>
        <v/>
      </c>
      <c r="D2804" s="100"/>
      <c r="E2804" s="78" t="str">
        <f>IF(C2804="","",IFERROR(VLOOKUP(C2804,parametros!$A$11:$E$15,5,0),""))</f>
        <v/>
      </c>
      <c r="F2804" s="79" t="str">
        <f t="shared" si="217"/>
        <v/>
      </c>
      <c r="G2804" s="101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8"/>
      <c r="U2804" s="218" t="str">
        <f t="shared" si="221"/>
        <v/>
      </c>
      <c r="V2804" s="216" t="s">
        <v>47</v>
      </c>
      <c r="W2804" s="102" t="s">
        <v>167</v>
      </c>
      <c r="X2804" s="102" t="s">
        <v>168</v>
      </c>
      <c r="Y2804" s="103" t="s">
        <v>169</v>
      </c>
      <c r="Z2804" s="103" t="s">
        <v>170</v>
      </c>
      <c r="AA2804" s="103" t="s">
        <v>47</v>
      </c>
      <c r="AB2804" s="103" t="s">
        <v>171</v>
      </c>
      <c r="AC2804" s="104" t="s">
        <v>172</v>
      </c>
    </row>
    <row r="2805" spans="1:29" ht="25.5" customHeight="1" x14ac:dyDescent="0.35">
      <c r="A2805" s="188"/>
      <c r="B2805" s="190"/>
      <c r="C2805" s="99" t="str">
        <f>IF(B2805="","",IF(NOT(ISNUMBER(B2805)),"DATA_PC invalida",IF(AND(ISNUMBER(parametros!$C$2),ISNUMBER(parametros!$D$2),B2805&gt;=parametros!$C$2,B2805&lt;=parametros!$D$2),"C0",IF(AND(ISNUMBER(parametros!$C$3),ISNUMBER(parametros!$D$3),B2805&gt;=parametros!$C$3,B2805&lt;=parametros!$D$3),"C1",IF(AND(ISNUMBER(parametros!$C$4),ISNUMBER(parametros!$D$4),B2805&gt;=parametros!$C$4,B2805&lt;=parametros!$D$4),"C2",IF(AND(ISNUMBER(parametros!$C$5),ISNUMBER(parametros!$D$5),B2805&gt;=parametros!$C$5,B2805&lt;=parametros!$D$5),"C3",IF(AND(ISNUMBER(parametros!$C$6),ISNUMBER(parametros!$D$6),B2805&gt;=parametros!$C$6,B2805&lt;=parametros!$D$6),"C4","Fora dos ciclos")))))))</f>
        <v/>
      </c>
      <c r="D2805" s="100"/>
      <c r="E2805" s="78" t="str">
        <f>IF(C2805="","",IFERROR(VLOOKUP(C2805,parametros!$A$11:$E$15,5,0),""))</f>
        <v/>
      </c>
      <c r="F2805" s="79" t="str">
        <f t="shared" si="217"/>
        <v/>
      </c>
      <c r="G2805" s="101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8"/>
      <c r="U2805" s="218" t="str">
        <f t="shared" si="221"/>
        <v/>
      </c>
      <c r="V2805" s="216" t="s">
        <v>47</v>
      </c>
      <c r="W2805" s="102" t="s">
        <v>167</v>
      </c>
      <c r="X2805" s="102" t="s">
        <v>168</v>
      </c>
      <c r="Y2805" s="103" t="s">
        <v>169</v>
      </c>
      <c r="Z2805" s="103" t="s">
        <v>170</v>
      </c>
      <c r="AA2805" s="103" t="s">
        <v>47</v>
      </c>
      <c r="AB2805" s="103" t="s">
        <v>171</v>
      </c>
      <c r="AC2805" s="104" t="s">
        <v>172</v>
      </c>
    </row>
    <row r="2806" spans="1:29" ht="25.5" customHeight="1" x14ac:dyDescent="0.35">
      <c r="A2806" s="188"/>
      <c r="B2806" s="190"/>
      <c r="C2806" s="99" t="str">
        <f>IF(B2806="","",IF(NOT(ISNUMBER(B2806)),"DATA_PC invalida",IF(AND(ISNUMBER(parametros!$C$2),ISNUMBER(parametros!$D$2),B2806&gt;=parametros!$C$2,B2806&lt;=parametros!$D$2),"C0",IF(AND(ISNUMBER(parametros!$C$3),ISNUMBER(parametros!$D$3),B2806&gt;=parametros!$C$3,B2806&lt;=parametros!$D$3),"C1",IF(AND(ISNUMBER(parametros!$C$4),ISNUMBER(parametros!$D$4),B2806&gt;=parametros!$C$4,B2806&lt;=parametros!$D$4),"C2",IF(AND(ISNUMBER(parametros!$C$5),ISNUMBER(parametros!$D$5),B2806&gt;=parametros!$C$5,B2806&lt;=parametros!$D$5),"C3",IF(AND(ISNUMBER(parametros!$C$6),ISNUMBER(parametros!$D$6),B2806&gt;=parametros!$C$6,B2806&lt;=parametros!$D$6),"C4","Fora dos ciclos")))))))</f>
        <v/>
      </c>
      <c r="D2806" s="100"/>
      <c r="E2806" s="78" t="str">
        <f>IF(C2806="","",IFERROR(VLOOKUP(C2806,parametros!$A$11:$E$15,5,0),""))</f>
        <v/>
      </c>
      <c r="F2806" s="79" t="str">
        <f t="shared" si="217"/>
        <v/>
      </c>
      <c r="G2806" s="101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8"/>
      <c r="U2806" s="218" t="str">
        <f t="shared" si="221"/>
        <v/>
      </c>
      <c r="V2806" s="216" t="s">
        <v>47</v>
      </c>
      <c r="W2806" s="102" t="s">
        <v>167</v>
      </c>
      <c r="X2806" s="102" t="s">
        <v>168</v>
      </c>
      <c r="Y2806" s="103" t="s">
        <v>169</v>
      </c>
      <c r="Z2806" s="103" t="s">
        <v>170</v>
      </c>
      <c r="AA2806" s="103" t="s">
        <v>47</v>
      </c>
      <c r="AB2806" s="103" t="s">
        <v>171</v>
      </c>
      <c r="AC2806" s="104" t="s">
        <v>172</v>
      </c>
    </row>
    <row r="2807" spans="1:29" ht="25.5" customHeight="1" x14ac:dyDescent="0.35">
      <c r="A2807" s="188"/>
      <c r="B2807" s="190"/>
      <c r="C2807" s="99" t="str">
        <f>IF(B2807="","",IF(NOT(ISNUMBER(B2807)),"DATA_PC invalida",IF(AND(ISNUMBER(parametros!$C$2),ISNUMBER(parametros!$D$2),B2807&gt;=parametros!$C$2,B2807&lt;=parametros!$D$2),"C0",IF(AND(ISNUMBER(parametros!$C$3),ISNUMBER(parametros!$D$3),B2807&gt;=parametros!$C$3,B2807&lt;=parametros!$D$3),"C1",IF(AND(ISNUMBER(parametros!$C$4),ISNUMBER(parametros!$D$4),B2807&gt;=parametros!$C$4,B2807&lt;=parametros!$D$4),"C2",IF(AND(ISNUMBER(parametros!$C$5),ISNUMBER(parametros!$D$5),B2807&gt;=parametros!$C$5,B2807&lt;=parametros!$D$5),"C3",IF(AND(ISNUMBER(parametros!$C$6),ISNUMBER(parametros!$D$6),B2807&gt;=parametros!$C$6,B2807&lt;=parametros!$D$6),"C4","Fora dos ciclos")))))))</f>
        <v/>
      </c>
      <c r="D2807" s="100"/>
      <c r="E2807" s="78" t="str">
        <f>IF(C2807="","",IFERROR(VLOOKUP(C2807,parametros!$A$11:$E$15,5,0),""))</f>
        <v/>
      </c>
      <c r="F2807" s="79" t="str">
        <f t="shared" si="217"/>
        <v/>
      </c>
      <c r="G2807" s="101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8"/>
      <c r="U2807" s="218" t="str">
        <f t="shared" si="221"/>
        <v/>
      </c>
      <c r="V2807" s="216" t="s">
        <v>47</v>
      </c>
      <c r="W2807" s="102" t="s">
        <v>167</v>
      </c>
      <c r="X2807" s="102" t="s">
        <v>168</v>
      </c>
      <c r="Y2807" s="103" t="s">
        <v>169</v>
      </c>
      <c r="Z2807" s="103" t="s">
        <v>170</v>
      </c>
      <c r="AA2807" s="103" t="s">
        <v>47</v>
      </c>
      <c r="AB2807" s="103" t="s">
        <v>171</v>
      </c>
      <c r="AC2807" s="104" t="s">
        <v>172</v>
      </c>
    </row>
    <row r="2808" spans="1:29" ht="25.5" customHeight="1" x14ac:dyDescent="0.35">
      <c r="A2808" s="188"/>
      <c r="B2808" s="190"/>
      <c r="C2808" s="99" t="str">
        <f>IF(B2808="","",IF(NOT(ISNUMBER(B2808)),"DATA_PC invalida",IF(AND(ISNUMBER(parametros!$C$2),ISNUMBER(parametros!$D$2),B2808&gt;=parametros!$C$2,B2808&lt;=parametros!$D$2),"C0",IF(AND(ISNUMBER(parametros!$C$3),ISNUMBER(parametros!$D$3),B2808&gt;=parametros!$C$3,B2808&lt;=parametros!$D$3),"C1",IF(AND(ISNUMBER(parametros!$C$4),ISNUMBER(parametros!$D$4),B2808&gt;=parametros!$C$4,B2808&lt;=parametros!$D$4),"C2",IF(AND(ISNUMBER(parametros!$C$5),ISNUMBER(parametros!$D$5),B2808&gt;=parametros!$C$5,B2808&lt;=parametros!$D$5),"C3",IF(AND(ISNUMBER(parametros!$C$6),ISNUMBER(parametros!$D$6),B2808&gt;=parametros!$C$6,B2808&lt;=parametros!$D$6),"C4","Fora dos ciclos")))))))</f>
        <v/>
      </c>
      <c r="D2808" s="100"/>
      <c r="E2808" s="78" t="str">
        <f>IF(C2808="","",IFERROR(VLOOKUP(C2808,parametros!$A$11:$E$15,5,0),""))</f>
        <v/>
      </c>
      <c r="F2808" s="79" t="str">
        <f t="shared" si="217"/>
        <v/>
      </c>
      <c r="G2808" s="101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8"/>
      <c r="U2808" s="218" t="str">
        <f t="shared" si="221"/>
        <v/>
      </c>
      <c r="V2808" s="216" t="s">
        <v>47</v>
      </c>
      <c r="W2808" s="102" t="s">
        <v>167</v>
      </c>
      <c r="X2808" s="102" t="s">
        <v>168</v>
      </c>
      <c r="Y2808" s="103" t="s">
        <v>169</v>
      </c>
      <c r="Z2808" s="103" t="s">
        <v>170</v>
      </c>
      <c r="AA2808" s="103" t="s">
        <v>47</v>
      </c>
      <c r="AB2808" s="103" t="s">
        <v>171</v>
      </c>
      <c r="AC2808" s="104" t="s">
        <v>172</v>
      </c>
    </row>
    <row r="2809" spans="1:29" ht="25.5" customHeight="1" x14ac:dyDescent="0.35">
      <c r="A2809" s="188"/>
      <c r="B2809" s="190"/>
      <c r="C2809" s="99" t="str">
        <f>IF(B2809="","",IF(NOT(ISNUMBER(B2809)),"DATA_PC invalida",IF(AND(ISNUMBER(parametros!$C$2),ISNUMBER(parametros!$D$2),B2809&gt;=parametros!$C$2,B2809&lt;=parametros!$D$2),"C0",IF(AND(ISNUMBER(parametros!$C$3),ISNUMBER(parametros!$D$3),B2809&gt;=parametros!$C$3,B2809&lt;=parametros!$D$3),"C1",IF(AND(ISNUMBER(parametros!$C$4),ISNUMBER(parametros!$D$4),B2809&gt;=parametros!$C$4,B2809&lt;=parametros!$D$4),"C2",IF(AND(ISNUMBER(parametros!$C$5),ISNUMBER(parametros!$D$5),B2809&gt;=parametros!$C$5,B2809&lt;=parametros!$D$5),"C3",IF(AND(ISNUMBER(parametros!$C$6),ISNUMBER(parametros!$D$6),B2809&gt;=parametros!$C$6,B2809&lt;=parametros!$D$6),"C4","Fora dos ciclos")))))))</f>
        <v/>
      </c>
      <c r="D2809" s="100"/>
      <c r="E2809" s="78" t="str">
        <f>IF(C2809="","",IFERROR(VLOOKUP(C2809,parametros!$A$11:$E$15,5,0),""))</f>
        <v/>
      </c>
      <c r="F2809" s="79" t="str">
        <f t="shared" si="217"/>
        <v/>
      </c>
      <c r="G2809" s="101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8"/>
      <c r="U2809" s="218" t="str">
        <f t="shared" si="221"/>
        <v/>
      </c>
      <c r="V2809" s="216" t="s">
        <v>47</v>
      </c>
      <c r="W2809" s="102" t="s">
        <v>167</v>
      </c>
      <c r="X2809" s="102" t="s">
        <v>168</v>
      </c>
      <c r="Y2809" s="103" t="s">
        <v>169</v>
      </c>
      <c r="Z2809" s="103" t="s">
        <v>170</v>
      </c>
      <c r="AA2809" s="103" t="s">
        <v>47</v>
      </c>
      <c r="AB2809" s="103" t="s">
        <v>171</v>
      </c>
      <c r="AC2809" s="104" t="s">
        <v>172</v>
      </c>
    </row>
    <row r="2810" spans="1:29" ht="25.5" customHeight="1" x14ac:dyDescent="0.35">
      <c r="A2810" s="188"/>
      <c r="B2810" s="190"/>
      <c r="C2810" s="99" t="str">
        <f>IF(B2810="","",IF(NOT(ISNUMBER(B2810)),"DATA_PC invalida",IF(AND(ISNUMBER(parametros!$C$2),ISNUMBER(parametros!$D$2),B2810&gt;=parametros!$C$2,B2810&lt;=parametros!$D$2),"C0",IF(AND(ISNUMBER(parametros!$C$3),ISNUMBER(parametros!$D$3),B2810&gt;=parametros!$C$3,B2810&lt;=parametros!$D$3),"C1",IF(AND(ISNUMBER(parametros!$C$4),ISNUMBER(parametros!$D$4),B2810&gt;=parametros!$C$4,B2810&lt;=parametros!$D$4),"C2",IF(AND(ISNUMBER(parametros!$C$5),ISNUMBER(parametros!$D$5),B2810&gt;=parametros!$C$5,B2810&lt;=parametros!$D$5),"C3",IF(AND(ISNUMBER(parametros!$C$6),ISNUMBER(parametros!$D$6),B2810&gt;=parametros!$C$6,B2810&lt;=parametros!$D$6),"C4","Fora dos ciclos")))))))</f>
        <v/>
      </c>
      <c r="D2810" s="100"/>
      <c r="E2810" s="78" t="str">
        <f>IF(C2810="","",IFERROR(VLOOKUP(C2810,parametros!$A$11:$E$15,5,0),""))</f>
        <v/>
      </c>
      <c r="F2810" s="79" t="str">
        <f t="shared" si="217"/>
        <v/>
      </c>
      <c r="G2810" s="101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8"/>
      <c r="U2810" s="218" t="str">
        <f t="shared" si="221"/>
        <v/>
      </c>
      <c r="V2810" s="216" t="s">
        <v>47</v>
      </c>
      <c r="W2810" s="102" t="s">
        <v>167</v>
      </c>
      <c r="X2810" s="102" t="s">
        <v>168</v>
      </c>
      <c r="Y2810" s="103" t="s">
        <v>169</v>
      </c>
      <c r="Z2810" s="103" t="s">
        <v>170</v>
      </c>
      <c r="AA2810" s="103" t="s">
        <v>47</v>
      </c>
      <c r="AB2810" s="103" t="s">
        <v>171</v>
      </c>
      <c r="AC2810" s="104" t="s">
        <v>172</v>
      </c>
    </row>
    <row r="2811" spans="1:29" ht="25.5" customHeight="1" x14ac:dyDescent="0.35">
      <c r="A2811" s="188"/>
      <c r="B2811" s="190"/>
      <c r="C2811" s="99" t="str">
        <f>IF(B2811="","",IF(NOT(ISNUMBER(B2811)),"DATA_PC invalida",IF(AND(ISNUMBER(parametros!$C$2),ISNUMBER(parametros!$D$2),B2811&gt;=parametros!$C$2,B2811&lt;=parametros!$D$2),"C0",IF(AND(ISNUMBER(parametros!$C$3),ISNUMBER(parametros!$D$3),B2811&gt;=parametros!$C$3,B2811&lt;=parametros!$D$3),"C1",IF(AND(ISNUMBER(parametros!$C$4),ISNUMBER(parametros!$D$4),B2811&gt;=parametros!$C$4,B2811&lt;=parametros!$D$4),"C2",IF(AND(ISNUMBER(parametros!$C$5),ISNUMBER(parametros!$D$5),B2811&gt;=parametros!$C$5,B2811&lt;=parametros!$D$5),"C3",IF(AND(ISNUMBER(parametros!$C$6),ISNUMBER(parametros!$D$6),B2811&gt;=parametros!$C$6,B2811&lt;=parametros!$D$6),"C4","Fora dos ciclos")))))))</f>
        <v/>
      </c>
      <c r="D2811" s="100"/>
      <c r="E2811" s="78" t="str">
        <f>IF(C2811="","",IFERROR(VLOOKUP(C2811,parametros!$A$11:$E$15,5,0),""))</f>
        <v/>
      </c>
      <c r="F2811" s="79" t="str">
        <f t="shared" si="217"/>
        <v/>
      </c>
      <c r="G2811" s="101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8"/>
      <c r="U2811" s="218" t="str">
        <f t="shared" si="221"/>
        <v/>
      </c>
      <c r="V2811" s="216" t="s">
        <v>47</v>
      </c>
      <c r="W2811" s="102" t="s">
        <v>167</v>
      </c>
      <c r="X2811" s="102" t="s">
        <v>168</v>
      </c>
      <c r="Y2811" s="103" t="s">
        <v>169</v>
      </c>
      <c r="Z2811" s="103" t="s">
        <v>170</v>
      </c>
      <c r="AA2811" s="103" t="s">
        <v>47</v>
      </c>
      <c r="AB2811" s="103" t="s">
        <v>171</v>
      </c>
      <c r="AC2811" s="104" t="s">
        <v>172</v>
      </c>
    </row>
    <row r="2812" spans="1:29" ht="25.5" customHeight="1" x14ac:dyDescent="0.35">
      <c r="A2812" s="188"/>
      <c r="B2812" s="190"/>
      <c r="C2812" s="99" t="str">
        <f>IF(B2812="","",IF(NOT(ISNUMBER(B2812)),"DATA_PC invalida",IF(AND(ISNUMBER(parametros!$C$2),ISNUMBER(parametros!$D$2),B2812&gt;=parametros!$C$2,B2812&lt;=parametros!$D$2),"C0",IF(AND(ISNUMBER(parametros!$C$3),ISNUMBER(parametros!$D$3),B2812&gt;=parametros!$C$3,B2812&lt;=parametros!$D$3),"C1",IF(AND(ISNUMBER(parametros!$C$4),ISNUMBER(parametros!$D$4),B2812&gt;=parametros!$C$4,B2812&lt;=parametros!$D$4),"C2",IF(AND(ISNUMBER(parametros!$C$5),ISNUMBER(parametros!$D$5),B2812&gt;=parametros!$C$5,B2812&lt;=parametros!$D$5),"C3",IF(AND(ISNUMBER(parametros!$C$6),ISNUMBER(parametros!$D$6),B2812&gt;=parametros!$C$6,B2812&lt;=parametros!$D$6),"C4","Fora dos ciclos")))))))</f>
        <v/>
      </c>
      <c r="D2812" s="100"/>
      <c r="E2812" s="78" t="str">
        <f>IF(C2812="","",IFERROR(VLOOKUP(C2812,parametros!$A$11:$E$15,5,0),""))</f>
        <v/>
      </c>
      <c r="F2812" s="79" t="str">
        <f t="shared" si="217"/>
        <v/>
      </c>
      <c r="G2812" s="101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8"/>
      <c r="U2812" s="218" t="str">
        <f t="shared" si="221"/>
        <v/>
      </c>
      <c r="V2812" s="216" t="s">
        <v>47</v>
      </c>
      <c r="W2812" s="102" t="s">
        <v>167</v>
      </c>
      <c r="X2812" s="102" t="s">
        <v>168</v>
      </c>
      <c r="Y2812" s="103" t="s">
        <v>169</v>
      </c>
      <c r="Z2812" s="103" t="s">
        <v>170</v>
      </c>
      <c r="AA2812" s="103" t="s">
        <v>47</v>
      </c>
      <c r="AB2812" s="103" t="s">
        <v>171</v>
      </c>
      <c r="AC2812" s="104" t="s">
        <v>172</v>
      </c>
    </row>
    <row r="2813" spans="1:29" ht="25.5" customHeight="1" x14ac:dyDescent="0.35">
      <c r="A2813" s="188"/>
      <c r="B2813" s="190"/>
      <c r="C2813" s="99" t="str">
        <f>IF(B2813="","",IF(NOT(ISNUMBER(B2813)),"DATA_PC invalida",IF(AND(ISNUMBER(parametros!$C$2),ISNUMBER(parametros!$D$2),B2813&gt;=parametros!$C$2,B2813&lt;=parametros!$D$2),"C0",IF(AND(ISNUMBER(parametros!$C$3),ISNUMBER(parametros!$D$3),B2813&gt;=parametros!$C$3,B2813&lt;=parametros!$D$3),"C1",IF(AND(ISNUMBER(parametros!$C$4),ISNUMBER(parametros!$D$4),B2813&gt;=parametros!$C$4,B2813&lt;=parametros!$D$4),"C2",IF(AND(ISNUMBER(parametros!$C$5),ISNUMBER(parametros!$D$5),B2813&gt;=parametros!$C$5,B2813&lt;=parametros!$D$5),"C3",IF(AND(ISNUMBER(parametros!$C$6),ISNUMBER(parametros!$D$6),B2813&gt;=parametros!$C$6,B2813&lt;=parametros!$D$6),"C4","Fora dos ciclos")))))))</f>
        <v/>
      </c>
      <c r="D2813" s="100"/>
      <c r="E2813" s="78" t="str">
        <f>IF(C2813="","",IFERROR(VLOOKUP(C2813,parametros!$A$11:$E$15,5,0),""))</f>
        <v/>
      </c>
      <c r="F2813" s="79" t="str">
        <f t="shared" si="217"/>
        <v/>
      </c>
      <c r="G2813" s="101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8"/>
      <c r="U2813" s="218" t="str">
        <f t="shared" si="221"/>
        <v/>
      </c>
      <c r="V2813" s="216" t="s">
        <v>47</v>
      </c>
      <c r="W2813" s="102" t="s">
        <v>167</v>
      </c>
      <c r="X2813" s="102" t="s">
        <v>168</v>
      </c>
      <c r="Y2813" s="103" t="s">
        <v>169</v>
      </c>
      <c r="Z2813" s="103" t="s">
        <v>170</v>
      </c>
      <c r="AA2813" s="103" t="s">
        <v>47</v>
      </c>
      <c r="AB2813" s="103" t="s">
        <v>171</v>
      </c>
      <c r="AC2813" s="104" t="s">
        <v>172</v>
      </c>
    </row>
    <row r="2814" spans="1:29" ht="25.5" customHeight="1" x14ac:dyDescent="0.35">
      <c r="A2814" s="188"/>
      <c r="B2814" s="190"/>
      <c r="C2814" s="99" t="str">
        <f>IF(B2814="","",IF(NOT(ISNUMBER(B2814)),"DATA_PC invalida",IF(AND(ISNUMBER(parametros!$C$2),ISNUMBER(parametros!$D$2),B2814&gt;=parametros!$C$2,B2814&lt;=parametros!$D$2),"C0",IF(AND(ISNUMBER(parametros!$C$3),ISNUMBER(parametros!$D$3),B2814&gt;=parametros!$C$3,B2814&lt;=parametros!$D$3),"C1",IF(AND(ISNUMBER(parametros!$C$4),ISNUMBER(parametros!$D$4),B2814&gt;=parametros!$C$4,B2814&lt;=parametros!$D$4),"C2",IF(AND(ISNUMBER(parametros!$C$5),ISNUMBER(parametros!$D$5),B2814&gt;=parametros!$C$5,B2814&lt;=parametros!$D$5),"C3",IF(AND(ISNUMBER(parametros!$C$6),ISNUMBER(parametros!$D$6),B2814&gt;=parametros!$C$6,B2814&lt;=parametros!$D$6),"C4","Fora dos ciclos")))))))</f>
        <v/>
      </c>
      <c r="D2814" s="100"/>
      <c r="E2814" s="78" t="str">
        <f>IF(C2814="","",IFERROR(VLOOKUP(C2814,parametros!$A$11:$E$15,5,0),""))</f>
        <v/>
      </c>
      <c r="F2814" s="79" t="str">
        <f t="shared" si="217"/>
        <v/>
      </c>
      <c r="G2814" s="101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8"/>
      <c r="U2814" s="218" t="str">
        <f t="shared" si="221"/>
        <v/>
      </c>
      <c r="V2814" s="216" t="s">
        <v>47</v>
      </c>
      <c r="W2814" s="102" t="s">
        <v>167</v>
      </c>
      <c r="X2814" s="102" t="s">
        <v>168</v>
      </c>
      <c r="Y2814" s="103" t="s">
        <v>169</v>
      </c>
      <c r="Z2814" s="103" t="s">
        <v>170</v>
      </c>
      <c r="AA2814" s="103" t="s">
        <v>47</v>
      </c>
      <c r="AB2814" s="103" t="s">
        <v>171</v>
      </c>
      <c r="AC2814" s="104" t="s">
        <v>172</v>
      </c>
    </row>
    <row r="2815" spans="1:29" ht="25.5" customHeight="1" x14ac:dyDescent="0.35">
      <c r="A2815" s="188"/>
      <c r="B2815" s="190"/>
      <c r="C2815" s="99" t="str">
        <f>IF(B2815="","",IF(NOT(ISNUMBER(B2815)),"DATA_PC invalida",IF(AND(ISNUMBER(parametros!$C$2),ISNUMBER(parametros!$D$2),B2815&gt;=parametros!$C$2,B2815&lt;=parametros!$D$2),"C0",IF(AND(ISNUMBER(parametros!$C$3),ISNUMBER(parametros!$D$3),B2815&gt;=parametros!$C$3,B2815&lt;=parametros!$D$3),"C1",IF(AND(ISNUMBER(parametros!$C$4),ISNUMBER(parametros!$D$4),B2815&gt;=parametros!$C$4,B2815&lt;=parametros!$D$4),"C2",IF(AND(ISNUMBER(parametros!$C$5),ISNUMBER(parametros!$D$5),B2815&gt;=parametros!$C$5,B2815&lt;=parametros!$D$5),"C3",IF(AND(ISNUMBER(parametros!$C$6),ISNUMBER(parametros!$D$6),B2815&gt;=parametros!$C$6,B2815&lt;=parametros!$D$6),"C4","Fora dos ciclos")))))))</f>
        <v/>
      </c>
      <c r="D2815" s="100"/>
      <c r="E2815" s="78" t="str">
        <f>IF(C2815="","",IFERROR(VLOOKUP(C2815,parametros!$A$11:$E$15,5,0),""))</f>
        <v/>
      </c>
      <c r="F2815" s="79" t="str">
        <f t="shared" si="217"/>
        <v/>
      </c>
      <c r="G2815" s="101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8"/>
      <c r="U2815" s="218" t="str">
        <f t="shared" si="221"/>
        <v/>
      </c>
      <c r="V2815" s="216" t="s">
        <v>47</v>
      </c>
      <c r="W2815" s="102" t="s">
        <v>167</v>
      </c>
      <c r="X2815" s="102" t="s">
        <v>168</v>
      </c>
      <c r="Y2815" s="103" t="s">
        <v>169</v>
      </c>
      <c r="Z2815" s="103" t="s">
        <v>170</v>
      </c>
      <c r="AA2815" s="103" t="s">
        <v>47</v>
      </c>
      <c r="AB2815" s="103" t="s">
        <v>171</v>
      </c>
      <c r="AC2815" s="104" t="s">
        <v>172</v>
      </c>
    </row>
    <row r="2816" spans="1:29" ht="25.5" customHeight="1" x14ac:dyDescent="0.35">
      <c r="A2816" s="188"/>
      <c r="B2816" s="190"/>
      <c r="C2816" s="99" t="str">
        <f>IF(B2816="","",IF(NOT(ISNUMBER(B2816)),"DATA_PC invalida",IF(AND(ISNUMBER(parametros!$C$2),ISNUMBER(parametros!$D$2),B2816&gt;=parametros!$C$2,B2816&lt;=parametros!$D$2),"C0",IF(AND(ISNUMBER(parametros!$C$3),ISNUMBER(parametros!$D$3),B2816&gt;=parametros!$C$3,B2816&lt;=parametros!$D$3),"C1",IF(AND(ISNUMBER(parametros!$C$4),ISNUMBER(parametros!$D$4),B2816&gt;=parametros!$C$4,B2816&lt;=parametros!$D$4),"C2",IF(AND(ISNUMBER(parametros!$C$5),ISNUMBER(parametros!$D$5),B2816&gt;=parametros!$C$5,B2816&lt;=parametros!$D$5),"C3",IF(AND(ISNUMBER(parametros!$C$6),ISNUMBER(parametros!$D$6),B2816&gt;=parametros!$C$6,B2816&lt;=parametros!$D$6),"C4","Fora dos ciclos")))))))</f>
        <v/>
      </c>
      <c r="D2816" s="100"/>
      <c r="E2816" s="78" t="str">
        <f>IF(C2816="","",IFERROR(VLOOKUP(C2816,parametros!$A$11:$E$15,5,0),""))</f>
        <v/>
      </c>
      <c r="F2816" s="79" t="str">
        <f t="shared" si="217"/>
        <v/>
      </c>
      <c r="G2816" s="101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8"/>
      <c r="U2816" s="218" t="str">
        <f t="shared" si="221"/>
        <v/>
      </c>
      <c r="V2816" s="216" t="s">
        <v>47</v>
      </c>
      <c r="W2816" s="102" t="s">
        <v>167</v>
      </c>
      <c r="X2816" s="102" t="s">
        <v>168</v>
      </c>
      <c r="Y2816" s="103" t="s">
        <v>169</v>
      </c>
      <c r="Z2816" s="103" t="s">
        <v>170</v>
      </c>
      <c r="AA2816" s="103" t="s">
        <v>47</v>
      </c>
      <c r="AB2816" s="103" t="s">
        <v>171</v>
      </c>
      <c r="AC2816" s="104" t="s">
        <v>172</v>
      </c>
    </row>
    <row r="2817" spans="1:29" ht="25.5" customHeight="1" x14ac:dyDescent="0.35">
      <c r="A2817" s="188"/>
      <c r="B2817" s="190"/>
      <c r="C2817" s="99" t="str">
        <f>IF(B2817="","",IF(NOT(ISNUMBER(B2817)),"DATA_PC invalida",IF(AND(ISNUMBER(parametros!$C$2),ISNUMBER(parametros!$D$2),B2817&gt;=parametros!$C$2,B2817&lt;=parametros!$D$2),"C0",IF(AND(ISNUMBER(parametros!$C$3),ISNUMBER(parametros!$D$3),B2817&gt;=parametros!$C$3,B2817&lt;=parametros!$D$3),"C1",IF(AND(ISNUMBER(parametros!$C$4),ISNUMBER(parametros!$D$4),B2817&gt;=parametros!$C$4,B2817&lt;=parametros!$D$4),"C2",IF(AND(ISNUMBER(parametros!$C$5),ISNUMBER(parametros!$D$5),B2817&gt;=parametros!$C$5,B2817&lt;=parametros!$D$5),"C3",IF(AND(ISNUMBER(parametros!$C$6),ISNUMBER(parametros!$D$6),B2817&gt;=parametros!$C$6,B2817&lt;=parametros!$D$6),"C4","Fora dos ciclos")))))))</f>
        <v/>
      </c>
      <c r="D2817" s="100"/>
      <c r="E2817" s="78" t="str">
        <f>IF(C2817="","",IFERROR(VLOOKUP(C2817,parametros!$A$11:$E$15,5,0),""))</f>
        <v/>
      </c>
      <c r="F2817" s="79" t="str">
        <f t="shared" si="217"/>
        <v/>
      </c>
      <c r="G2817" s="101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8"/>
      <c r="U2817" s="218" t="str">
        <f t="shared" si="221"/>
        <v/>
      </c>
      <c r="V2817" s="216" t="s">
        <v>47</v>
      </c>
      <c r="W2817" s="102" t="s">
        <v>167</v>
      </c>
      <c r="X2817" s="102" t="s">
        <v>168</v>
      </c>
      <c r="Y2817" s="103" t="s">
        <v>169</v>
      </c>
      <c r="Z2817" s="103" t="s">
        <v>170</v>
      </c>
      <c r="AA2817" s="103" t="s">
        <v>47</v>
      </c>
      <c r="AB2817" s="103" t="s">
        <v>171</v>
      </c>
      <c r="AC2817" s="104" t="s">
        <v>172</v>
      </c>
    </row>
    <row r="2818" spans="1:29" ht="25.5" customHeight="1" x14ac:dyDescent="0.35">
      <c r="A2818" s="188"/>
      <c r="B2818" s="190"/>
      <c r="C2818" s="99" t="str">
        <f>IF(B2818="","",IF(NOT(ISNUMBER(B2818)),"DATA_PC invalida",IF(AND(ISNUMBER(parametros!$C$2),ISNUMBER(parametros!$D$2),B2818&gt;=parametros!$C$2,B2818&lt;=parametros!$D$2),"C0",IF(AND(ISNUMBER(parametros!$C$3),ISNUMBER(parametros!$D$3),B2818&gt;=parametros!$C$3,B2818&lt;=parametros!$D$3),"C1",IF(AND(ISNUMBER(parametros!$C$4),ISNUMBER(parametros!$D$4),B2818&gt;=parametros!$C$4,B2818&lt;=parametros!$D$4),"C2",IF(AND(ISNUMBER(parametros!$C$5),ISNUMBER(parametros!$D$5),B2818&gt;=parametros!$C$5,B2818&lt;=parametros!$D$5),"C3",IF(AND(ISNUMBER(parametros!$C$6),ISNUMBER(parametros!$D$6),B2818&gt;=parametros!$C$6,B2818&lt;=parametros!$D$6),"C4","Fora dos ciclos")))))))</f>
        <v/>
      </c>
      <c r="D2818" s="100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101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8"/>
      <c r="U2818" s="218" t="str">
        <f t="shared" ref="U2818:U2881" si="226">IF(OR($D2818="",$H2818=""),"",ROUND($D2818+$H2818,2))</f>
        <v/>
      </c>
      <c r="V2818" s="216" t="s">
        <v>47</v>
      </c>
      <c r="W2818" s="102" t="s">
        <v>167</v>
      </c>
      <c r="X2818" s="102" t="s">
        <v>168</v>
      </c>
      <c r="Y2818" s="103" t="s">
        <v>169</v>
      </c>
      <c r="Z2818" s="103" t="s">
        <v>170</v>
      </c>
      <c r="AA2818" s="103" t="s">
        <v>47</v>
      </c>
      <c r="AB2818" s="103" t="s">
        <v>171</v>
      </c>
      <c r="AC2818" s="104" t="s">
        <v>172</v>
      </c>
    </row>
    <row r="2819" spans="1:29" ht="25.5" customHeight="1" x14ac:dyDescent="0.35">
      <c r="A2819" s="188"/>
      <c r="B2819" s="190"/>
      <c r="C2819" s="99" t="str">
        <f>IF(B2819="","",IF(NOT(ISNUMBER(B2819)),"DATA_PC invalida",IF(AND(ISNUMBER(parametros!$C$2),ISNUMBER(parametros!$D$2),B2819&gt;=parametros!$C$2,B2819&lt;=parametros!$D$2),"C0",IF(AND(ISNUMBER(parametros!$C$3),ISNUMBER(parametros!$D$3),B2819&gt;=parametros!$C$3,B2819&lt;=parametros!$D$3),"C1",IF(AND(ISNUMBER(parametros!$C$4),ISNUMBER(parametros!$D$4),B2819&gt;=parametros!$C$4,B2819&lt;=parametros!$D$4),"C2",IF(AND(ISNUMBER(parametros!$C$5),ISNUMBER(parametros!$D$5),B2819&gt;=parametros!$C$5,B2819&lt;=parametros!$D$5),"C3",IF(AND(ISNUMBER(parametros!$C$6),ISNUMBER(parametros!$D$6),B2819&gt;=parametros!$C$6,B2819&lt;=parametros!$D$6),"C4","Fora dos ciclos")))))))</f>
        <v/>
      </c>
      <c r="D2819" s="100"/>
      <c r="E2819" s="78" t="str">
        <f>IF(C2819="","",IFERROR(VLOOKUP(C2819,parametros!$A$11:$E$15,5,0),""))</f>
        <v/>
      </c>
      <c r="F2819" s="79" t="str">
        <f t="shared" si="222"/>
        <v/>
      </c>
      <c r="G2819" s="101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8"/>
      <c r="U2819" s="218" t="str">
        <f t="shared" si="226"/>
        <v/>
      </c>
      <c r="V2819" s="216" t="s">
        <v>47</v>
      </c>
      <c r="W2819" s="102" t="s">
        <v>167</v>
      </c>
      <c r="X2819" s="102" t="s">
        <v>168</v>
      </c>
      <c r="Y2819" s="103" t="s">
        <v>169</v>
      </c>
      <c r="Z2819" s="103" t="s">
        <v>170</v>
      </c>
      <c r="AA2819" s="103" t="s">
        <v>47</v>
      </c>
      <c r="AB2819" s="103" t="s">
        <v>171</v>
      </c>
      <c r="AC2819" s="104" t="s">
        <v>172</v>
      </c>
    </row>
    <row r="2820" spans="1:29" ht="25.5" customHeight="1" x14ac:dyDescent="0.35">
      <c r="A2820" s="188"/>
      <c r="B2820" s="190"/>
      <c r="C2820" s="99" t="str">
        <f>IF(B2820="","",IF(NOT(ISNUMBER(B2820)),"DATA_PC invalida",IF(AND(ISNUMBER(parametros!$C$2),ISNUMBER(parametros!$D$2),B2820&gt;=parametros!$C$2,B2820&lt;=parametros!$D$2),"C0",IF(AND(ISNUMBER(parametros!$C$3),ISNUMBER(parametros!$D$3),B2820&gt;=parametros!$C$3,B2820&lt;=parametros!$D$3),"C1",IF(AND(ISNUMBER(parametros!$C$4),ISNUMBER(parametros!$D$4),B2820&gt;=parametros!$C$4,B2820&lt;=parametros!$D$4),"C2",IF(AND(ISNUMBER(parametros!$C$5),ISNUMBER(parametros!$D$5),B2820&gt;=parametros!$C$5,B2820&lt;=parametros!$D$5),"C3",IF(AND(ISNUMBER(parametros!$C$6),ISNUMBER(parametros!$D$6),B2820&gt;=parametros!$C$6,B2820&lt;=parametros!$D$6),"C4","Fora dos ciclos")))))))</f>
        <v/>
      </c>
      <c r="D2820" s="100"/>
      <c r="E2820" s="78" t="str">
        <f>IF(C2820="","",IFERROR(VLOOKUP(C2820,parametros!$A$11:$E$15,5,0),""))</f>
        <v/>
      </c>
      <c r="F2820" s="79" t="str">
        <f t="shared" si="222"/>
        <v/>
      </c>
      <c r="G2820" s="101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8"/>
      <c r="U2820" s="218" t="str">
        <f t="shared" si="226"/>
        <v/>
      </c>
      <c r="V2820" s="216" t="s">
        <v>47</v>
      </c>
      <c r="W2820" s="102" t="s">
        <v>167</v>
      </c>
      <c r="X2820" s="102" t="s">
        <v>168</v>
      </c>
      <c r="Y2820" s="103" t="s">
        <v>169</v>
      </c>
      <c r="Z2820" s="103" t="s">
        <v>170</v>
      </c>
      <c r="AA2820" s="103" t="s">
        <v>47</v>
      </c>
      <c r="AB2820" s="103" t="s">
        <v>171</v>
      </c>
      <c r="AC2820" s="104" t="s">
        <v>172</v>
      </c>
    </row>
    <row r="2821" spans="1:29" ht="25.5" customHeight="1" x14ac:dyDescent="0.35">
      <c r="A2821" s="188"/>
      <c r="B2821" s="190"/>
      <c r="C2821" s="99" t="str">
        <f>IF(B2821="","",IF(NOT(ISNUMBER(B2821)),"DATA_PC invalida",IF(AND(ISNUMBER(parametros!$C$2),ISNUMBER(parametros!$D$2),B2821&gt;=parametros!$C$2,B2821&lt;=parametros!$D$2),"C0",IF(AND(ISNUMBER(parametros!$C$3),ISNUMBER(parametros!$D$3),B2821&gt;=parametros!$C$3,B2821&lt;=parametros!$D$3),"C1",IF(AND(ISNUMBER(parametros!$C$4),ISNUMBER(parametros!$D$4),B2821&gt;=parametros!$C$4,B2821&lt;=parametros!$D$4),"C2",IF(AND(ISNUMBER(parametros!$C$5),ISNUMBER(parametros!$D$5),B2821&gt;=parametros!$C$5,B2821&lt;=parametros!$D$5),"C3",IF(AND(ISNUMBER(parametros!$C$6),ISNUMBER(parametros!$D$6),B2821&gt;=parametros!$C$6,B2821&lt;=parametros!$D$6),"C4","Fora dos ciclos")))))))</f>
        <v/>
      </c>
      <c r="D2821" s="100"/>
      <c r="E2821" s="78" t="str">
        <f>IF(C2821="","",IFERROR(VLOOKUP(C2821,parametros!$A$11:$E$15,5,0),""))</f>
        <v/>
      </c>
      <c r="F2821" s="79" t="str">
        <f t="shared" si="222"/>
        <v/>
      </c>
      <c r="G2821" s="101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8"/>
      <c r="U2821" s="218" t="str">
        <f t="shared" si="226"/>
        <v/>
      </c>
      <c r="V2821" s="216" t="s">
        <v>47</v>
      </c>
      <c r="W2821" s="102" t="s">
        <v>167</v>
      </c>
      <c r="X2821" s="102" t="s">
        <v>168</v>
      </c>
      <c r="Y2821" s="103" t="s">
        <v>169</v>
      </c>
      <c r="Z2821" s="103" t="s">
        <v>170</v>
      </c>
      <c r="AA2821" s="103" t="s">
        <v>47</v>
      </c>
      <c r="AB2821" s="103" t="s">
        <v>171</v>
      </c>
      <c r="AC2821" s="104" t="s">
        <v>172</v>
      </c>
    </row>
    <row r="2822" spans="1:29" ht="25.5" customHeight="1" x14ac:dyDescent="0.35">
      <c r="A2822" s="188"/>
      <c r="B2822" s="190"/>
      <c r="C2822" s="99" t="str">
        <f>IF(B2822="","",IF(NOT(ISNUMBER(B2822)),"DATA_PC invalida",IF(AND(ISNUMBER(parametros!$C$2),ISNUMBER(parametros!$D$2),B2822&gt;=parametros!$C$2,B2822&lt;=parametros!$D$2),"C0",IF(AND(ISNUMBER(parametros!$C$3),ISNUMBER(parametros!$D$3),B2822&gt;=parametros!$C$3,B2822&lt;=parametros!$D$3),"C1",IF(AND(ISNUMBER(parametros!$C$4),ISNUMBER(parametros!$D$4),B2822&gt;=parametros!$C$4,B2822&lt;=parametros!$D$4),"C2",IF(AND(ISNUMBER(parametros!$C$5),ISNUMBER(parametros!$D$5),B2822&gt;=parametros!$C$5,B2822&lt;=parametros!$D$5),"C3",IF(AND(ISNUMBER(parametros!$C$6),ISNUMBER(parametros!$D$6),B2822&gt;=parametros!$C$6,B2822&lt;=parametros!$D$6),"C4","Fora dos ciclos")))))))</f>
        <v/>
      </c>
      <c r="D2822" s="100"/>
      <c r="E2822" s="78" t="str">
        <f>IF(C2822="","",IFERROR(VLOOKUP(C2822,parametros!$A$11:$E$15,5,0),""))</f>
        <v/>
      </c>
      <c r="F2822" s="79" t="str">
        <f t="shared" si="222"/>
        <v/>
      </c>
      <c r="G2822" s="101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8"/>
      <c r="U2822" s="218" t="str">
        <f t="shared" si="226"/>
        <v/>
      </c>
      <c r="V2822" s="216" t="s">
        <v>47</v>
      </c>
      <c r="W2822" s="102" t="s">
        <v>167</v>
      </c>
      <c r="X2822" s="102" t="s">
        <v>168</v>
      </c>
      <c r="Y2822" s="103" t="s">
        <v>169</v>
      </c>
      <c r="Z2822" s="103" t="s">
        <v>170</v>
      </c>
      <c r="AA2822" s="103" t="s">
        <v>47</v>
      </c>
      <c r="AB2822" s="103" t="s">
        <v>171</v>
      </c>
      <c r="AC2822" s="104" t="s">
        <v>172</v>
      </c>
    </row>
    <row r="2823" spans="1:29" ht="25.5" customHeight="1" x14ac:dyDescent="0.35">
      <c r="A2823" s="188"/>
      <c r="B2823" s="190"/>
      <c r="C2823" s="99" t="str">
        <f>IF(B2823="","",IF(NOT(ISNUMBER(B2823)),"DATA_PC invalida",IF(AND(ISNUMBER(parametros!$C$2),ISNUMBER(parametros!$D$2),B2823&gt;=parametros!$C$2,B2823&lt;=parametros!$D$2),"C0",IF(AND(ISNUMBER(parametros!$C$3),ISNUMBER(parametros!$D$3),B2823&gt;=parametros!$C$3,B2823&lt;=parametros!$D$3),"C1",IF(AND(ISNUMBER(parametros!$C$4),ISNUMBER(parametros!$D$4),B2823&gt;=parametros!$C$4,B2823&lt;=parametros!$D$4),"C2",IF(AND(ISNUMBER(parametros!$C$5),ISNUMBER(parametros!$D$5),B2823&gt;=parametros!$C$5,B2823&lt;=parametros!$D$5),"C3",IF(AND(ISNUMBER(parametros!$C$6),ISNUMBER(parametros!$D$6),B2823&gt;=parametros!$C$6,B2823&lt;=parametros!$D$6),"C4","Fora dos ciclos")))))))</f>
        <v/>
      </c>
      <c r="D2823" s="100"/>
      <c r="E2823" s="78" t="str">
        <f>IF(C2823="","",IFERROR(VLOOKUP(C2823,parametros!$A$11:$E$15,5,0),""))</f>
        <v/>
      </c>
      <c r="F2823" s="79" t="str">
        <f t="shared" si="222"/>
        <v/>
      </c>
      <c r="G2823" s="101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8"/>
      <c r="U2823" s="218" t="str">
        <f t="shared" si="226"/>
        <v/>
      </c>
      <c r="V2823" s="216" t="s">
        <v>47</v>
      </c>
      <c r="W2823" s="102" t="s">
        <v>167</v>
      </c>
      <c r="X2823" s="102" t="s">
        <v>168</v>
      </c>
      <c r="Y2823" s="103" t="s">
        <v>169</v>
      </c>
      <c r="Z2823" s="103" t="s">
        <v>170</v>
      </c>
      <c r="AA2823" s="103" t="s">
        <v>47</v>
      </c>
      <c r="AB2823" s="103" t="s">
        <v>171</v>
      </c>
      <c r="AC2823" s="104" t="s">
        <v>172</v>
      </c>
    </row>
    <row r="2824" spans="1:29" ht="25.5" customHeight="1" x14ac:dyDescent="0.35">
      <c r="A2824" s="188"/>
      <c r="B2824" s="190"/>
      <c r="C2824" s="99" t="str">
        <f>IF(B2824="","",IF(NOT(ISNUMBER(B2824)),"DATA_PC invalida",IF(AND(ISNUMBER(parametros!$C$2),ISNUMBER(parametros!$D$2),B2824&gt;=parametros!$C$2,B2824&lt;=parametros!$D$2),"C0",IF(AND(ISNUMBER(parametros!$C$3),ISNUMBER(parametros!$D$3),B2824&gt;=parametros!$C$3,B2824&lt;=parametros!$D$3),"C1",IF(AND(ISNUMBER(parametros!$C$4),ISNUMBER(parametros!$D$4),B2824&gt;=parametros!$C$4,B2824&lt;=parametros!$D$4),"C2",IF(AND(ISNUMBER(parametros!$C$5),ISNUMBER(parametros!$D$5),B2824&gt;=parametros!$C$5,B2824&lt;=parametros!$D$5),"C3",IF(AND(ISNUMBER(parametros!$C$6),ISNUMBER(parametros!$D$6),B2824&gt;=parametros!$C$6,B2824&lt;=parametros!$D$6),"C4","Fora dos ciclos")))))))</f>
        <v/>
      </c>
      <c r="D2824" s="100"/>
      <c r="E2824" s="78" t="str">
        <f>IF(C2824="","",IFERROR(VLOOKUP(C2824,parametros!$A$11:$E$15,5,0),""))</f>
        <v/>
      </c>
      <c r="F2824" s="79" t="str">
        <f t="shared" si="222"/>
        <v/>
      </c>
      <c r="G2824" s="101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8"/>
      <c r="U2824" s="218" t="str">
        <f t="shared" si="226"/>
        <v/>
      </c>
      <c r="V2824" s="216" t="s">
        <v>47</v>
      </c>
      <c r="W2824" s="102" t="s">
        <v>167</v>
      </c>
      <c r="X2824" s="102" t="s">
        <v>168</v>
      </c>
      <c r="Y2824" s="103" t="s">
        <v>169</v>
      </c>
      <c r="Z2824" s="103" t="s">
        <v>170</v>
      </c>
      <c r="AA2824" s="103" t="s">
        <v>47</v>
      </c>
      <c r="AB2824" s="103" t="s">
        <v>171</v>
      </c>
      <c r="AC2824" s="104" t="s">
        <v>172</v>
      </c>
    </row>
    <row r="2825" spans="1:29" ht="25.5" customHeight="1" x14ac:dyDescent="0.35">
      <c r="A2825" s="188"/>
      <c r="B2825" s="190"/>
      <c r="C2825" s="99" t="str">
        <f>IF(B2825="","",IF(NOT(ISNUMBER(B2825)),"DATA_PC invalida",IF(AND(ISNUMBER(parametros!$C$2),ISNUMBER(parametros!$D$2),B2825&gt;=parametros!$C$2,B2825&lt;=parametros!$D$2),"C0",IF(AND(ISNUMBER(parametros!$C$3),ISNUMBER(parametros!$D$3),B2825&gt;=parametros!$C$3,B2825&lt;=parametros!$D$3),"C1",IF(AND(ISNUMBER(parametros!$C$4),ISNUMBER(parametros!$D$4),B2825&gt;=parametros!$C$4,B2825&lt;=parametros!$D$4),"C2",IF(AND(ISNUMBER(parametros!$C$5),ISNUMBER(parametros!$D$5),B2825&gt;=parametros!$C$5,B2825&lt;=parametros!$D$5),"C3",IF(AND(ISNUMBER(parametros!$C$6),ISNUMBER(parametros!$D$6),B2825&gt;=parametros!$C$6,B2825&lt;=parametros!$D$6),"C4","Fora dos ciclos")))))))</f>
        <v/>
      </c>
      <c r="D2825" s="100"/>
      <c r="E2825" s="78" t="str">
        <f>IF(C2825="","",IFERROR(VLOOKUP(C2825,parametros!$A$11:$E$15,5,0),""))</f>
        <v/>
      </c>
      <c r="F2825" s="79" t="str">
        <f t="shared" si="222"/>
        <v/>
      </c>
      <c r="G2825" s="101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8"/>
      <c r="U2825" s="218" t="str">
        <f t="shared" si="226"/>
        <v/>
      </c>
      <c r="V2825" s="216" t="s">
        <v>47</v>
      </c>
      <c r="W2825" s="102" t="s">
        <v>167</v>
      </c>
      <c r="X2825" s="102" t="s">
        <v>168</v>
      </c>
      <c r="Y2825" s="103" t="s">
        <v>169</v>
      </c>
      <c r="Z2825" s="103" t="s">
        <v>170</v>
      </c>
      <c r="AA2825" s="103" t="s">
        <v>47</v>
      </c>
      <c r="AB2825" s="103" t="s">
        <v>171</v>
      </c>
      <c r="AC2825" s="104" t="s">
        <v>172</v>
      </c>
    </row>
    <row r="2826" spans="1:29" ht="25.5" customHeight="1" x14ac:dyDescent="0.35">
      <c r="A2826" s="188"/>
      <c r="B2826" s="190"/>
      <c r="C2826" s="99" t="str">
        <f>IF(B2826="","",IF(NOT(ISNUMBER(B2826)),"DATA_PC invalida",IF(AND(ISNUMBER(parametros!$C$2),ISNUMBER(parametros!$D$2),B2826&gt;=parametros!$C$2,B2826&lt;=parametros!$D$2),"C0",IF(AND(ISNUMBER(parametros!$C$3),ISNUMBER(parametros!$D$3),B2826&gt;=parametros!$C$3,B2826&lt;=parametros!$D$3),"C1",IF(AND(ISNUMBER(parametros!$C$4),ISNUMBER(parametros!$D$4),B2826&gt;=parametros!$C$4,B2826&lt;=parametros!$D$4),"C2",IF(AND(ISNUMBER(parametros!$C$5),ISNUMBER(parametros!$D$5),B2826&gt;=parametros!$C$5,B2826&lt;=parametros!$D$5),"C3",IF(AND(ISNUMBER(parametros!$C$6),ISNUMBER(parametros!$D$6),B2826&gt;=parametros!$C$6,B2826&lt;=parametros!$D$6),"C4","Fora dos ciclos")))))))</f>
        <v/>
      </c>
      <c r="D2826" s="100"/>
      <c r="E2826" s="78" t="str">
        <f>IF(C2826="","",IFERROR(VLOOKUP(C2826,parametros!$A$11:$E$15,5,0),""))</f>
        <v/>
      </c>
      <c r="F2826" s="79" t="str">
        <f t="shared" si="222"/>
        <v/>
      </c>
      <c r="G2826" s="101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8"/>
      <c r="U2826" s="218" t="str">
        <f t="shared" si="226"/>
        <v/>
      </c>
      <c r="V2826" s="216" t="s">
        <v>47</v>
      </c>
      <c r="W2826" s="102" t="s">
        <v>167</v>
      </c>
      <c r="X2826" s="102" t="s">
        <v>168</v>
      </c>
      <c r="Y2826" s="103" t="s">
        <v>169</v>
      </c>
      <c r="Z2826" s="103" t="s">
        <v>170</v>
      </c>
      <c r="AA2826" s="103" t="s">
        <v>47</v>
      </c>
      <c r="AB2826" s="103" t="s">
        <v>171</v>
      </c>
      <c r="AC2826" s="104" t="s">
        <v>172</v>
      </c>
    </row>
    <row r="2827" spans="1:29" ht="25.5" customHeight="1" x14ac:dyDescent="0.35">
      <c r="A2827" s="188"/>
      <c r="B2827" s="190"/>
      <c r="C2827" s="99" t="str">
        <f>IF(B2827="","",IF(NOT(ISNUMBER(B2827)),"DATA_PC invalida",IF(AND(ISNUMBER(parametros!$C$2),ISNUMBER(parametros!$D$2),B2827&gt;=parametros!$C$2,B2827&lt;=parametros!$D$2),"C0",IF(AND(ISNUMBER(parametros!$C$3),ISNUMBER(parametros!$D$3),B2827&gt;=parametros!$C$3,B2827&lt;=parametros!$D$3),"C1",IF(AND(ISNUMBER(parametros!$C$4),ISNUMBER(parametros!$D$4),B2827&gt;=parametros!$C$4,B2827&lt;=parametros!$D$4),"C2",IF(AND(ISNUMBER(parametros!$C$5),ISNUMBER(parametros!$D$5),B2827&gt;=parametros!$C$5,B2827&lt;=parametros!$D$5),"C3",IF(AND(ISNUMBER(parametros!$C$6),ISNUMBER(parametros!$D$6),B2827&gt;=parametros!$C$6,B2827&lt;=parametros!$D$6),"C4","Fora dos ciclos")))))))</f>
        <v/>
      </c>
      <c r="D2827" s="100"/>
      <c r="E2827" s="78" t="str">
        <f>IF(C2827="","",IFERROR(VLOOKUP(C2827,parametros!$A$11:$E$15,5,0),""))</f>
        <v/>
      </c>
      <c r="F2827" s="79" t="str">
        <f t="shared" si="222"/>
        <v/>
      </c>
      <c r="G2827" s="101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8"/>
      <c r="U2827" s="218" t="str">
        <f t="shared" si="226"/>
        <v/>
      </c>
      <c r="V2827" s="216" t="s">
        <v>47</v>
      </c>
      <c r="W2827" s="102" t="s">
        <v>167</v>
      </c>
      <c r="X2827" s="102" t="s">
        <v>168</v>
      </c>
      <c r="Y2827" s="103" t="s">
        <v>169</v>
      </c>
      <c r="Z2827" s="103" t="s">
        <v>170</v>
      </c>
      <c r="AA2827" s="103" t="s">
        <v>47</v>
      </c>
      <c r="AB2827" s="103" t="s">
        <v>171</v>
      </c>
      <c r="AC2827" s="104" t="s">
        <v>172</v>
      </c>
    </row>
    <row r="2828" spans="1:29" ht="25.5" customHeight="1" x14ac:dyDescent="0.35">
      <c r="A2828" s="188"/>
      <c r="B2828" s="190"/>
      <c r="C2828" s="99" t="str">
        <f>IF(B2828="","",IF(NOT(ISNUMBER(B2828)),"DATA_PC invalida",IF(AND(ISNUMBER(parametros!$C$2),ISNUMBER(parametros!$D$2),B2828&gt;=parametros!$C$2,B2828&lt;=parametros!$D$2),"C0",IF(AND(ISNUMBER(parametros!$C$3),ISNUMBER(parametros!$D$3),B2828&gt;=parametros!$C$3,B2828&lt;=parametros!$D$3),"C1",IF(AND(ISNUMBER(parametros!$C$4),ISNUMBER(parametros!$D$4),B2828&gt;=parametros!$C$4,B2828&lt;=parametros!$D$4),"C2",IF(AND(ISNUMBER(parametros!$C$5),ISNUMBER(parametros!$D$5),B2828&gt;=parametros!$C$5,B2828&lt;=parametros!$D$5),"C3",IF(AND(ISNUMBER(parametros!$C$6),ISNUMBER(parametros!$D$6),B2828&gt;=parametros!$C$6,B2828&lt;=parametros!$D$6),"C4","Fora dos ciclos")))))))</f>
        <v/>
      </c>
      <c r="D2828" s="100"/>
      <c r="E2828" s="78" t="str">
        <f>IF(C2828="","",IFERROR(VLOOKUP(C2828,parametros!$A$11:$E$15,5,0),""))</f>
        <v/>
      </c>
      <c r="F2828" s="79" t="str">
        <f t="shared" si="222"/>
        <v/>
      </c>
      <c r="G2828" s="101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8"/>
      <c r="U2828" s="218" t="str">
        <f t="shared" si="226"/>
        <v/>
      </c>
      <c r="V2828" s="216" t="s">
        <v>47</v>
      </c>
      <c r="W2828" s="102" t="s">
        <v>167</v>
      </c>
      <c r="X2828" s="102" t="s">
        <v>168</v>
      </c>
      <c r="Y2828" s="103" t="s">
        <v>169</v>
      </c>
      <c r="Z2828" s="103" t="s">
        <v>170</v>
      </c>
      <c r="AA2828" s="103" t="s">
        <v>47</v>
      </c>
      <c r="AB2828" s="103" t="s">
        <v>171</v>
      </c>
      <c r="AC2828" s="104" t="s">
        <v>172</v>
      </c>
    </row>
    <row r="2829" spans="1:29" ht="25.5" customHeight="1" x14ac:dyDescent="0.35">
      <c r="A2829" s="188"/>
      <c r="B2829" s="190"/>
      <c r="C2829" s="99" t="str">
        <f>IF(B2829="","",IF(NOT(ISNUMBER(B2829)),"DATA_PC invalida",IF(AND(ISNUMBER(parametros!$C$2),ISNUMBER(parametros!$D$2),B2829&gt;=parametros!$C$2,B2829&lt;=parametros!$D$2),"C0",IF(AND(ISNUMBER(parametros!$C$3),ISNUMBER(parametros!$D$3),B2829&gt;=parametros!$C$3,B2829&lt;=parametros!$D$3),"C1",IF(AND(ISNUMBER(parametros!$C$4),ISNUMBER(parametros!$D$4),B2829&gt;=parametros!$C$4,B2829&lt;=parametros!$D$4),"C2",IF(AND(ISNUMBER(parametros!$C$5),ISNUMBER(parametros!$D$5),B2829&gt;=parametros!$C$5,B2829&lt;=parametros!$D$5),"C3",IF(AND(ISNUMBER(parametros!$C$6),ISNUMBER(parametros!$D$6),B2829&gt;=parametros!$C$6,B2829&lt;=parametros!$D$6),"C4","Fora dos ciclos")))))))</f>
        <v/>
      </c>
      <c r="D2829" s="100"/>
      <c r="E2829" s="78" t="str">
        <f>IF(C2829="","",IFERROR(VLOOKUP(C2829,parametros!$A$11:$E$15,5,0),""))</f>
        <v/>
      </c>
      <c r="F2829" s="79" t="str">
        <f t="shared" si="222"/>
        <v/>
      </c>
      <c r="G2829" s="101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8"/>
      <c r="U2829" s="218" t="str">
        <f t="shared" si="226"/>
        <v/>
      </c>
      <c r="V2829" s="216" t="s">
        <v>47</v>
      </c>
      <c r="W2829" s="102" t="s">
        <v>167</v>
      </c>
      <c r="X2829" s="102" t="s">
        <v>168</v>
      </c>
      <c r="Y2829" s="103" t="s">
        <v>169</v>
      </c>
      <c r="Z2829" s="103" t="s">
        <v>170</v>
      </c>
      <c r="AA2829" s="103" t="s">
        <v>47</v>
      </c>
      <c r="AB2829" s="103" t="s">
        <v>171</v>
      </c>
      <c r="AC2829" s="104" t="s">
        <v>172</v>
      </c>
    </row>
    <row r="2830" spans="1:29" ht="25.5" customHeight="1" x14ac:dyDescent="0.35">
      <c r="A2830" s="188"/>
      <c r="B2830" s="190"/>
      <c r="C2830" s="99" t="str">
        <f>IF(B2830="","",IF(NOT(ISNUMBER(B2830)),"DATA_PC invalida",IF(AND(ISNUMBER(parametros!$C$2),ISNUMBER(parametros!$D$2),B2830&gt;=parametros!$C$2,B2830&lt;=parametros!$D$2),"C0",IF(AND(ISNUMBER(parametros!$C$3),ISNUMBER(parametros!$D$3),B2830&gt;=parametros!$C$3,B2830&lt;=parametros!$D$3),"C1",IF(AND(ISNUMBER(parametros!$C$4),ISNUMBER(parametros!$D$4),B2830&gt;=parametros!$C$4,B2830&lt;=parametros!$D$4),"C2",IF(AND(ISNUMBER(parametros!$C$5),ISNUMBER(parametros!$D$5),B2830&gt;=parametros!$C$5,B2830&lt;=parametros!$D$5),"C3",IF(AND(ISNUMBER(parametros!$C$6),ISNUMBER(parametros!$D$6),B2830&gt;=parametros!$C$6,B2830&lt;=parametros!$D$6),"C4","Fora dos ciclos")))))))</f>
        <v/>
      </c>
      <c r="D2830" s="100"/>
      <c r="E2830" s="78" t="str">
        <f>IF(C2830="","",IFERROR(VLOOKUP(C2830,parametros!$A$11:$E$15,5,0),""))</f>
        <v/>
      </c>
      <c r="F2830" s="79" t="str">
        <f t="shared" si="222"/>
        <v/>
      </c>
      <c r="G2830" s="101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8"/>
      <c r="U2830" s="218" t="str">
        <f t="shared" si="226"/>
        <v/>
      </c>
      <c r="V2830" s="216" t="s">
        <v>47</v>
      </c>
      <c r="W2830" s="102" t="s">
        <v>167</v>
      </c>
      <c r="X2830" s="102" t="s">
        <v>168</v>
      </c>
      <c r="Y2830" s="103" t="s">
        <v>169</v>
      </c>
      <c r="Z2830" s="103" t="s">
        <v>170</v>
      </c>
      <c r="AA2830" s="103" t="s">
        <v>47</v>
      </c>
      <c r="AB2830" s="103" t="s">
        <v>171</v>
      </c>
      <c r="AC2830" s="104" t="s">
        <v>172</v>
      </c>
    </row>
    <row r="2831" spans="1:29" ht="25.5" customHeight="1" x14ac:dyDescent="0.35">
      <c r="A2831" s="188"/>
      <c r="B2831" s="190"/>
      <c r="C2831" s="99" t="str">
        <f>IF(B2831="","",IF(NOT(ISNUMBER(B2831)),"DATA_PC invalida",IF(AND(ISNUMBER(parametros!$C$2),ISNUMBER(parametros!$D$2),B2831&gt;=parametros!$C$2,B2831&lt;=parametros!$D$2),"C0",IF(AND(ISNUMBER(parametros!$C$3),ISNUMBER(parametros!$D$3),B2831&gt;=parametros!$C$3,B2831&lt;=parametros!$D$3),"C1",IF(AND(ISNUMBER(parametros!$C$4),ISNUMBER(parametros!$D$4),B2831&gt;=parametros!$C$4,B2831&lt;=parametros!$D$4),"C2",IF(AND(ISNUMBER(parametros!$C$5),ISNUMBER(parametros!$D$5),B2831&gt;=parametros!$C$5,B2831&lt;=parametros!$D$5),"C3",IF(AND(ISNUMBER(parametros!$C$6),ISNUMBER(parametros!$D$6),B2831&gt;=parametros!$C$6,B2831&lt;=parametros!$D$6),"C4","Fora dos ciclos")))))))</f>
        <v/>
      </c>
      <c r="D2831" s="100"/>
      <c r="E2831" s="78" t="str">
        <f>IF(C2831="","",IFERROR(VLOOKUP(C2831,parametros!$A$11:$E$15,5,0),""))</f>
        <v/>
      </c>
      <c r="F2831" s="79" t="str">
        <f t="shared" si="222"/>
        <v/>
      </c>
      <c r="G2831" s="101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8"/>
      <c r="U2831" s="218" t="str">
        <f t="shared" si="226"/>
        <v/>
      </c>
      <c r="V2831" s="216" t="s">
        <v>47</v>
      </c>
      <c r="W2831" s="102" t="s">
        <v>167</v>
      </c>
      <c r="X2831" s="102" t="s">
        <v>168</v>
      </c>
      <c r="Y2831" s="103" t="s">
        <v>169</v>
      </c>
      <c r="Z2831" s="103" t="s">
        <v>170</v>
      </c>
      <c r="AA2831" s="103" t="s">
        <v>47</v>
      </c>
      <c r="AB2831" s="103" t="s">
        <v>171</v>
      </c>
      <c r="AC2831" s="104" t="s">
        <v>172</v>
      </c>
    </row>
    <row r="2832" spans="1:29" ht="25.5" customHeight="1" x14ac:dyDescent="0.35">
      <c r="A2832" s="188"/>
      <c r="B2832" s="190"/>
      <c r="C2832" s="99" t="str">
        <f>IF(B2832="","",IF(NOT(ISNUMBER(B2832)),"DATA_PC invalida",IF(AND(ISNUMBER(parametros!$C$2),ISNUMBER(parametros!$D$2),B2832&gt;=parametros!$C$2,B2832&lt;=parametros!$D$2),"C0",IF(AND(ISNUMBER(parametros!$C$3),ISNUMBER(parametros!$D$3),B2832&gt;=parametros!$C$3,B2832&lt;=parametros!$D$3),"C1",IF(AND(ISNUMBER(parametros!$C$4),ISNUMBER(parametros!$D$4),B2832&gt;=parametros!$C$4,B2832&lt;=parametros!$D$4),"C2",IF(AND(ISNUMBER(parametros!$C$5),ISNUMBER(parametros!$D$5),B2832&gt;=parametros!$C$5,B2832&lt;=parametros!$D$5),"C3",IF(AND(ISNUMBER(parametros!$C$6),ISNUMBER(parametros!$D$6),B2832&gt;=parametros!$C$6,B2832&lt;=parametros!$D$6),"C4","Fora dos ciclos")))))))</f>
        <v/>
      </c>
      <c r="D2832" s="100"/>
      <c r="E2832" s="78" t="str">
        <f>IF(C2832="","",IFERROR(VLOOKUP(C2832,parametros!$A$11:$E$15,5,0),""))</f>
        <v/>
      </c>
      <c r="F2832" s="79" t="str">
        <f t="shared" si="222"/>
        <v/>
      </c>
      <c r="G2832" s="101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8"/>
      <c r="U2832" s="218" t="str">
        <f t="shared" si="226"/>
        <v/>
      </c>
      <c r="V2832" s="216" t="s">
        <v>47</v>
      </c>
      <c r="W2832" s="102" t="s">
        <v>167</v>
      </c>
      <c r="X2832" s="102" t="s">
        <v>168</v>
      </c>
      <c r="Y2832" s="103" t="s">
        <v>169</v>
      </c>
      <c r="Z2832" s="103" t="s">
        <v>170</v>
      </c>
      <c r="AA2832" s="103" t="s">
        <v>47</v>
      </c>
      <c r="AB2832" s="103" t="s">
        <v>171</v>
      </c>
      <c r="AC2832" s="104" t="s">
        <v>172</v>
      </c>
    </row>
    <row r="2833" spans="1:29" ht="25.5" customHeight="1" x14ac:dyDescent="0.35">
      <c r="A2833" s="188"/>
      <c r="B2833" s="190"/>
      <c r="C2833" s="99" t="str">
        <f>IF(B2833="","",IF(NOT(ISNUMBER(B2833)),"DATA_PC invalida",IF(AND(ISNUMBER(parametros!$C$2),ISNUMBER(parametros!$D$2),B2833&gt;=parametros!$C$2,B2833&lt;=parametros!$D$2),"C0",IF(AND(ISNUMBER(parametros!$C$3),ISNUMBER(parametros!$D$3),B2833&gt;=parametros!$C$3,B2833&lt;=parametros!$D$3),"C1",IF(AND(ISNUMBER(parametros!$C$4),ISNUMBER(parametros!$D$4),B2833&gt;=parametros!$C$4,B2833&lt;=parametros!$D$4),"C2",IF(AND(ISNUMBER(parametros!$C$5),ISNUMBER(parametros!$D$5),B2833&gt;=parametros!$C$5,B2833&lt;=parametros!$D$5),"C3",IF(AND(ISNUMBER(parametros!$C$6),ISNUMBER(parametros!$D$6),B2833&gt;=parametros!$C$6,B2833&lt;=parametros!$D$6),"C4","Fora dos ciclos")))))))</f>
        <v/>
      </c>
      <c r="D2833" s="100"/>
      <c r="E2833" s="78" t="str">
        <f>IF(C2833="","",IFERROR(VLOOKUP(C2833,parametros!$A$11:$E$15,5,0),""))</f>
        <v/>
      </c>
      <c r="F2833" s="79" t="str">
        <f t="shared" si="222"/>
        <v/>
      </c>
      <c r="G2833" s="101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8"/>
      <c r="U2833" s="218" t="str">
        <f t="shared" si="226"/>
        <v/>
      </c>
      <c r="V2833" s="216" t="s">
        <v>47</v>
      </c>
      <c r="W2833" s="102" t="s">
        <v>167</v>
      </c>
      <c r="X2833" s="102" t="s">
        <v>168</v>
      </c>
      <c r="Y2833" s="103" t="s">
        <v>169</v>
      </c>
      <c r="Z2833" s="103" t="s">
        <v>170</v>
      </c>
      <c r="AA2833" s="103" t="s">
        <v>47</v>
      </c>
      <c r="AB2833" s="103" t="s">
        <v>171</v>
      </c>
      <c r="AC2833" s="104" t="s">
        <v>172</v>
      </c>
    </row>
    <row r="2834" spans="1:29" ht="25.5" customHeight="1" x14ac:dyDescent="0.35">
      <c r="A2834" s="188"/>
      <c r="B2834" s="190"/>
      <c r="C2834" s="99" t="str">
        <f>IF(B2834="","",IF(NOT(ISNUMBER(B2834)),"DATA_PC invalida",IF(AND(ISNUMBER(parametros!$C$2),ISNUMBER(parametros!$D$2),B2834&gt;=parametros!$C$2,B2834&lt;=parametros!$D$2),"C0",IF(AND(ISNUMBER(parametros!$C$3),ISNUMBER(parametros!$D$3),B2834&gt;=parametros!$C$3,B2834&lt;=parametros!$D$3),"C1",IF(AND(ISNUMBER(parametros!$C$4),ISNUMBER(parametros!$D$4),B2834&gt;=parametros!$C$4,B2834&lt;=parametros!$D$4),"C2",IF(AND(ISNUMBER(parametros!$C$5),ISNUMBER(parametros!$D$5),B2834&gt;=parametros!$C$5,B2834&lt;=parametros!$D$5),"C3",IF(AND(ISNUMBER(parametros!$C$6),ISNUMBER(parametros!$D$6),B2834&gt;=parametros!$C$6,B2834&lt;=parametros!$D$6),"C4","Fora dos ciclos")))))))</f>
        <v/>
      </c>
      <c r="D2834" s="100"/>
      <c r="E2834" s="78" t="str">
        <f>IF(C2834="","",IFERROR(VLOOKUP(C2834,parametros!$A$11:$E$15,5,0),""))</f>
        <v/>
      </c>
      <c r="F2834" s="79" t="str">
        <f t="shared" si="222"/>
        <v/>
      </c>
      <c r="G2834" s="101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8"/>
      <c r="U2834" s="218" t="str">
        <f t="shared" si="226"/>
        <v/>
      </c>
      <c r="V2834" s="216" t="s">
        <v>47</v>
      </c>
      <c r="W2834" s="102" t="s">
        <v>167</v>
      </c>
      <c r="X2834" s="102" t="s">
        <v>168</v>
      </c>
      <c r="Y2834" s="103" t="s">
        <v>169</v>
      </c>
      <c r="Z2834" s="103" t="s">
        <v>170</v>
      </c>
      <c r="AA2834" s="103" t="s">
        <v>47</v>
      </c>
      <c r="AB2834" s="103" t="s">
        <v>171</v>
      </c>
      <c r="AC2834" s="104" t="s">
        <v>172</v>
      </c>
    </row>
    <row r="2835" spans="1:29" ht="25.5" customHeight="1" x14ac:dyDescent="0.35">
      <c r="A2835" s="188"/>
      <c r="B2835" s="190"/>
      <c r="C2835" s="99" t="str">
        <f>IF(B2835="","",IF(NOT(ISNUMBER(B2835)),"DATA_PC invalida",IF(AND(ISNUMBER(parametros!$C$2),ISNUMBER(parametros!$D$2),B2835&gt;=parametros!$C$2,B2835&lt;=parametros!$D$2),"C0",IF(AND(ISNUMBER(parametros!$C$3),ISNUMBER(parametros!$D$3),B2835&gt;=parametros!$C$3,B2835&lt;=parametros!$D$3),"C1",IF(AND(ISNUMBER(parametros!$C$4),ISNUMBER(parametros!$D$4),B2835&gt;=parametros!$C$4,B2835&lt;=parametros!$D$4),"C2",IF(AND(ISNUMBER(parametros!$C$5),ISNUMBER(parametros!$D$5),B2835&gt;=parametros!$C$5,B2835&lt;=parametros!$D$5),"C3",IF(AND(ISNUMBER(parametros!$C$6),ISNUMBER(parametros!$D$6),B2835&gt;=parametros!$C$6,B2835&lt;=parametros!$D$6),"C4","Fora dos ciclos")))))))</f>
        <v/>
      </c>
      <c r="D2835" s="100"/>
      <c r="E2835" s="78" t="str">
        <f>IF(C2835="","",IFERROR(VLOOKUP(C2835,parametros!$A$11:$E$15,5,0),""))</f>
        <v/>
      </c>
      <c r="F2835" s="79" t="str">
        <f t="shared" si="222"/>
        <v/>
      </c>
      <c r="G2835" s="101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8"/>
      <c r="U2835" s="218" t="str">
        <f t="shared" si="226"/>
        <v/>
      </c>
      <c r="V2835" s="216" t="s">
        <v>47</v>
      </c>
      <c r="W2835" s="102" t="s">
        <v>167</v>
      </c>
      <c r="X2835" s="102" t="s">
        <v>168</v>
      </c>
      <c r="Y2835" s="103" t="s">
        <v>169</v>
      </c>
      <c r="Z2835" s="103" t="s">
        <v>170</v>
      </c>
      <c r="AA2835" s="103" t="s">
        <v>47</v>
      </c>
      <c r="AB2835" s="103" t="s">
        <v>171</v>
      </c>
      <c r="AC2835" s="104" t="s">
        <v>172</v>
      </c>
    </row>
    <row r="2836" spans="1:29" ht="25.5" customHeight="1" x14ac:dyDescent="0.35">
      <c r="A2836" s="188"/>
      <c r="B2836" s="190"/>
      <c r="C2836" s="99" t="str">
        <f>IF(B2836="","",IF(NOT(ISNUMBER(B2836)),"DATA_PC invalida",IF(AND(ISNUMBER(parametros!$C$2),ISNUMBER(parametros!$D$2),B2836&gt;=parametros!$C$2,B2836&lt;=parametros!$D$2),"C0",IF(AND(ISNUMBER(parametros!$C$3),ISNUMBER(parametros!$D$3),B2836&gt;=parametros!$C$3,B2836&lt;=parametros!$D$3),"C1",IF(AND(ISNUMBER(parametros!$C$4),ISNUMBER(parametros!$D$4),B2836&gt;=parametros!$C$4,B2836&lt;=parametros!$D$4),"C2",IF(AND(ISNUMBER(parametros!$C$5),ISNUMBER(parametros!$D$5),B2836&gt;=parametros!$C$5,B2836&lt;=parametros!$D$5),"C3",IF(AND(ISNUMBER(parametros!$C$6),ISNUMBER(parametros!$D$6),B2836&gt;=parametros!$C$6,B2836&lt;=parametros!$D$6),"C4","Fora dos ciclos")))))))</f>
        <v/>
      </c>
      <c r="D2836" s="100"/>
      <c r="E2836" s="78" t="str">
        <f>IF(C2836="","",IFERROR(VLOOKUP(C2836,parametros!$A$11:$E$15,5,0),""))</f>
        <v/>
      </c>
      <c r="F2836" s="79" t="str">
        <f t="shared" si="222"/>
        <v/>
      </c>
      <c r="G2836" s="101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8"/>
      <c r="U2836" s="218" t="str">
        <f t="shared" si="226"/>
        <v/>
      </c>
      <c r="V2836" s="216" t="s">
        <v>47</v>
      </c>
      <c r="W2836" s="102" t="s">
        <v>167</v>
      </c>
      <c r="X2836" s="102" t="s">
        <v>168</v>
      </c>
      <c r="Y2836" s="103" t="s">
        <v>169</v>
      </c>
      <c r="Z2836" s="103" t="s">
        <v>170</v>
      </c>
      <c r="AA2836" s="103" t="s">
        <v>47</v>
      </c>
      <c r="AB2836" s="103" t="s">
        <v>171</v>
      </c>
      <c r="AC2836" s="104" t="s">
        <v>172</v>
      </c>
    </row>
    <row r="2837" spans="1:29" ht="25.5" customHeight="1" x14ac:dyDescent="0.35">
      <c r="A2837" s="188"/>
      <c r="B2837" s="190"/>
      <c r="C2837" s="99" t="str">
        <f>IF(B2837="","",IF(NOT(ISNUMBER(B2837)),"DATA_PC invalida",IF(AND(ISNUMBER(parametros!$C$2),ISNUMBER(parametros!$D$2),B2837&gt;=parametros!$C$2,B2837&lt;=parametros!$D$2),"C0",IF(AND(ISNUMBER(parametros!$C$3),ISNUMBER(parametros!$D$3),B2837&gt;=parametros!$C$3,B2837&lt;=parametros!$D$3),"C1",IF(AND(ISNUMBER(parametros!$C$4),ISNUMBER(parametros!$D$4),B2837&gt;=parametros!$C$4,B2837&lt;=parametros!$D$4),"C2",IF(AND(ISNUMBER(parametros!$C$5),ISNUMBER(parametros!$D$5),B2837&gt;=parametros!$C$5,B2837&lt;=parametros!$D$5),"C3",IF(AND(ISNUMBER(parametros!$C$6),ISNUMBER(parametros!$D$6),B2837&gt;=parametros!$C$6,B2837&lt;=parametros!$D$6),"C4","Fora dos ciclos")))))))</f>
        <v/>
      </c>
      <c r="D2837" s="100"/>
      <c r="E2837" s="78" t="str">
        <f>IF(C2837="","",IFERROR(VLOOKUP(C2837,parametros!$A$11:$E$15,5,0),""))</f>
        <v/>
      </c>
      <c r="F2837" s="79" t="str">
        <f t="shared" si="222"/>
        <v/>
      </c>
      <c r="G2837" s="101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8"/>
      <c r="U2837" s="218" t="str">
        <f t="shared" si="226"/>
        <v/>
      </c>
      <c r="V2837" s="216" t="s">
        <v>47</v>
      </c>
      <c r="W2837" s="102" t="s">
        <v>167</v>
      </c>
      <c r="X2837" s="102" t="s">
        <v>168</v>
      </c>
      <c r="Y2837" s="103" t="s">
        <v>169</v>
      </c>
      <c r="Z2837" s="103" t="s">
        <v>170</v>
      </c>
      <c r="AA2837" s="103" t="s">
        <v>47</v>
      </c>
      <c r="AB2837" s="103" t="s">
        <v>171</v>
      </c>
      <c r="AC2837" s="104" t="s">
        <v>172</v>
      </c>
    </row>
    <row r="2838" spans="1:29" ht="25.5" customHeight="1" x14ac:dyDescent="0.35">
      <c r="A2838" s="188"/>
      <c r="B2838" s="190"/>
      <c r="C2838" s="99" t="str">
        <f>IF(B2838="","",IF(NOT(ISNUMBER(B2838)),"DATA_PC invalida",IF(AND(ISNUMBER(parametros!$C$2),ISNUMBER(parametros!$D$2),B2838&gt;=parametros!$C$2,B2838&lt;=parametros!$D$2),"C0",IF(AND(ISNUMBER(parametros!$C$3),ISNUMBER(parametros!$D$3),B2838&gt;=parametros!$C$3,B2838&lt;=parametros!$D$3),"C1",IF(AND(ISNUMBER(parametros!$C$4),ISNUMBER(parametros!$D$4),B2838&gt;=parametros!$C$4,B2838&lt;=parametros!$D$4),"C2",IF(AND(ISNUMBER(parametros!$C$5),ISNUMBER(parametros!$D$5),B2838&gt;=parametros!$C$5,B2838&lt;=parametros!$D$5),"C3",IF(AND(ISNUMBER(parametros!$C$6),ISNUMBER(parametros!$D$6),B2838&gt;=parametros!$C$6,B2838&lt;=parametros!$D$6),"C4","Fora dos ciclos")))))))</f>
        <v/>
      </c>
      <c r="D2838" s="100"/>
      <c r="E2838" s="78" t="str">
        <f>IF(C2838="","",IFERROR(VLOOKUP(C2838,parametros!$A$11:$E$15,5,0),""))</f>
        <v/>
      </c>
      <c r="F2838" s="79" t="str">
        <f t="shared" si="222"/>
        <v/>
      </c>
      <c r="G2838" s="101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8"/>
      <c r="U2838" s="218" t="str">
        <f t="shared" si="226"/>
        <v/>
      </c>
      <c r="V2838" s="216" t="s">
        <v>47</v>
      </c>
      <c r="W2838" s="102" t="s">
        <v>167</v>
      </c>
      <c r="X2838" s="102" t="s">
        <v>168</v>
      </c>
      <c r="Y2838" s="103" t="s">
        <v>169</v>
      </c>
      <c r="Z2838" s="103" t="s">
        <v>170</v>
      </c>
      <c r="AA2838" s="103" t="s">
        <v>47</v>
      </c>
      <c r="AB2838" s="103" t="s">
        <v>171</v>
      </c>
      <c r="AC2838" s="104" t="s">
        <v>172</v>
      </c>
    </row>
    <row r="2839" spans="1:29" ht="25.5" customHeight="1" x14ac:dyDescent="0.35">
      <c r="A2839" s="188"/>
      <c r="B2839" s="190"/>
      <c r="C2839" s="99" t="str">
        <f>IF(B2839="","",IF(NOT(ISNUMBER(B2839)),"DATA_PC invalida",IF(AND(ISNUMBER(parametros!$C$2),ISNUMBER(parametros!$D$2),B2839&gt;=parametros!$C$2,B2839&lt;=parametros!$D$2),"C0",IF(AND(ISNUMBER(parametros!$C$3),ISNUMBER(parametros!$D$3),B2839&gt;=parametros!$C$3,B2839&lt;=parametros!$D$3),"C1",IF(AND(ISNUMBER(parametros!$C$4),ISNUMBER(parametros!$D$4),B2839&gt;=parametros!$C$4,B2839&lt;=parametros!$D$4),"C2",IF(AND(ISNUMBER(parametros!$C$5),ISNUMBER(parametros!$D$5),B2839&gt;=parametros!$C$5,B2839&lt;=parametros!$D$5),"C3",IF(AND(ISNUMBER(parametros!$C$6),ISNUMBER(parametros!$D$6),B2839&gt;=parametros!$C$6,B2839&lt;=parametros!$D$6),"C4","Fora dos ciclos")))))))</f>
        <v/>
      </c>
      <c r="D2839" s="100"/>
      <c r="E2839" s="78" t="str">
        <f>IF(C2839="","",IFERROR(VLOOKUP(C2839,parametros!$A$11:$E$15,5,0),""))</f>
        <v/>
      </c>
      <c r="F2839" s="79" t="str">
        <f t="shared" si="222"/>
        <v/>
      </c>
      <c r="G2839" s="101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8"/>
      <c r="U2839" s="218" t="str">
        <f t="shared" si="226"/>
        <v/>
      </c>
      <c r="V2839" s="216" t="s">
        <v>47</v>
      </c>
      <c r="W2839" s="102" t="s">
        <v>167</v>
      </c>
      <c r="X2839" s="102" t="s">
        <v>168</v>
      </c>
      <c r="Y2839" s="103" t="s">
        <v>169</v>
      </c>
      <c r="Z2839" s="103" t="s">
        <v>170</v>
      </c>
      <c r="AA2839" s="103" t="s">
        <v>47</v>
      </c>
      <c r="AB2839" s="103" t="s">
        <v>171</v>
      </c>
      <c r="AC2839" s="104" t="s">
        <v>172</v>
      </c>
    </row>
    <row r="2840" spans="1:29" ht="25.5" customHeight="1" x14ac:dyDescent="0.35">
      <c r="A2840" s="188"/>
      <c r="B2840" s="190"/>
      <c r="C2840" s="99" t="str">
        <f>IF(B2840="","",IF(NOT(ISNUMBER(B2840)),"DATA_PC invalida",IF(AND(ISNUMBER(parametros!$C$2),ISNUMBER(parametros!$D$2),B2840&gt;=parametros!$C$2,B2840&lt;=parametros!$D$2),"C0",IF(AND(ISNUMBER(parametros!$C$3),ISNUMBER(parametros!$D$3),B2840&gt;=parametros!$C$3,B2840&lt;=parametros!$D$3),"C1",IF(AND(ISNUMBER(parametros!$C$4),ISNUMBER(parametros!$D$4),B2840&gt;=parametros!$C$4,B2840&lt;=parametros!$D$4),"C2",IF(AND(ISNUMBER(parametros!$C$5),ISNUMBER(parametros!$D$5),B2840&gt;=parametros!$C$5,B2840&lt;=parametros!$D$5),"C3",IF(AND(ISNUMBER(parametros!$C$6),ISNUMBER(parametros!$D$6),B2840&gt;=parametros!$C$6,B2840&lt;=parametros!$D$6),"C4","Fora dos ciclos")))))))</f>
        <v/>
      </c>
      <c r="D2840" s="100"/>
      <c r="E2840" s="78" t="str">
        <f>IF(C2840="","",IFERROR(VLOOKUP(C2840,parametros!$A$11:$E$15,5,0),""))</f>
        <v/>
      </c>
      <c r="F2840" s="79" t="str">
        <f t="shared" si="222"/>
        <v/>
      </c>
      <c r="G2840" s="101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8"/>
      <c r="U2840" s="218" t="str">
        <f t="shared" si="226"/>
        <v/>
      </c>
      <c r="V2840" s="216" t="s">
        <v>47</v>
      </c>
      <c r="W2840" s="102" t="s">
        <v>167</v>
      </c>
      <c r="X2840" s="102" t="s">
        <v>168</v>
      </c>
      <c r="Y2840" s="103" t="s">
        <v>169</v>
      </c>
      <c r="Z2840" s="103" t="s">
        <v>170</v>
      </c>
      <c r="AA2840" s="103" t="s">
        <v>47</v>
      </c>
      <c r="AB2840" s="103" t="s">
        <v>171</v>
      </c>
      <c r="AC2840" s="104" t="s">
        <v>172</v>
      </c>
    </row>
    <row r="2841" spans="1:29" ht="25.5" customHeight="1" x14ac:dyDescent="0.35">
      <c r="A2841" s="188"/>
      <c r="B2841" s="190"/>
      <c r="C2841" s="99" t="str">
        <f>IF(B2841="","",IF(NOT(ISNUMBER(B2841)),"DATA_PC invalida",IF(AND(ISNUMBER(parametros!$C$2),ISNUMBER(parametros!$D$2),B2841&gt;=parametros!$C$2,B2841&lt;=parametros!$D$2),"C0",IF(AND(ISNUMBER(parametros!$C$3),ISNUMBER(parametros!$D$3),B2841&gt;=parametros!$C$3,B2841&lt;=parametros!$D$3),"C1",IF(AND(ISNUMBER(parametros!$C$4),ISNUMBER(parametros!$D$4),B2841&gt;=parametros!$C$4,B2841&lt;=parametros!$D$4),"C2",IF(AND(ISNUMBER(parametros!$C$5),ISNUMBER(parametros!$D$5),B2841&gt;=parametros!$C$5,B2841&lt;=parametros!$D$5),"C3",IF(AND(ISNUMBER(parametros!$C$6),ISNUMBER(parametros!$D$6),B2841&gt;=parametros!$C$6,B2841&lt;=parametros!$D$6),"C4","Fora dos ciclos")))))))</f>
        <v/>
      </c>
      <c r="D2841" s="100"/>
      <c r="E2841" s="78" t="str">
        <f>IF(C2841="","",IFERROR(VLOOKUP(C2841,parametros!$A$11:$E$15,5,0),""))</f>
        <v/>
      </c>
      <c r="F2841" s="79" t="str">
        <f t="shared" si="222"/>
        <v/>
      </c>
      <c r="G2841" s="101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8"/>
      <c r="U2841" s="218" t="str">
        <f t="shared" si="226"/>
        <v/>
      </c>
      <c r="V2841" s="216" t="s">
        <v>47</v>
      </c>
      <c r="W2841" s="102" t="s">
        <v>167</v>
      </c>
      <c r="X2841" s="102" t="s">
        <v>168</v>
      </c>
      <c r="Y2841" s="103" t="s">
        <v>169</v>
      </c>
      <c r="Z2841" s="103" t="s">
        <v>170</v>
      </c>
      <c r="AA2841" s="103" t="s">
        <v>47</v>
      </c>
      <c r="AB2841" s="103" t="s">
        <v>171</v>
      </c>
      <c r="AC2841" s="104" t="s">
        <v>172</v>
      </c>
    </row>
    <row r="2842" spans="1:29" ht="25.5" customHeight="1" x14ac:dyDescent="0.35">
      <c r="A2842" s="188"/>
      <c r="B2842" s="190"/>
      <c r="C2842" s="99" t="str">
        <f>IF(B2842="","",IF(NOT(ISNUMBER(B2842)),"DATA_PC invalida",IF(AND(ISNUMBER(parametros!$C$2),ISNUMBER(parametros!$D$2),B2842&gt;=parametros!$C$2,B2842&lt;=parametros!$D$2),"C0",IF(AND(ISNUMBER(parametros!$C$3),ISNUMBER(parametros!$D$3),B2842&gt;=parametros!$C$3,B2842&lt;=parametros!$D$3),"C1",IF(AND(ISNUMBER(parametros!$C$4),ISNUMBER(parametros!$D$4),B2842&gt;=parametros!$C$4,B2842&lt;=parametros!$D$4),"C2",IF(AND(ISNUMBER(parametros!$C$5),ISNUMBER(parametros!$D$5),B2842&gt;=parametros!$C$5,B2842&lt;=parametros!$D$5),"C3",IF(AND(ISNUMBER(parametros!$C$6),ISNUMBER(parametros!$D$6),B2842&gt;=parametros!$C$6,B2842&lt;=parametros!$D$6),"C4","Fora dos ciclos")))))))</f>
        <v/>
      </c>
      <c r="D2842" s="100"/>
      <c r="E2842" s="78" t="str">
        <f>IF(C2842="","",IFERROR(VLOOKUP(C2842,parametros!$A$11:$E$15,5,0),""))</f>
        <v/>
      </c>
      <c r="F2842" s="79" t="str">
        <f t="shared" si="222"/>
        <v/>
      </c>
      <c r="G2842" s="101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8"/>
      <c r="U2842" s="218" t="str">
        <f t="shared" si="226"/>
        <v/>
      </c>
      <c r="V2842" s="216" t="s">
        <v>47</v>
      </c>
      <c r="W2842" s="102" t="s">
        <v>167</v>
      </c>
      <c r="X2842" s="102" t="s">
        <v>168</v>
      </c>
      <c r="Y2842" s="103" t="s">
        <v>169</v>
      </c>
      <c r="Z2842" s="103" t="s">
        <v>170</v>
      </c>
      <c r="AA2842" s="103" t="s">
        <v>47</v>
      </c>
      <c r="AB2842" s="103" t="s">
        <v>171</v>
      </c>
      <c r="AC2842" s="104" t="s">
        <v>172</v>
      </c>
    </row>
    <row r="2843" spans="1:29" ht="25.5" customHeight="1" x14ac:dyDescent="0.35">
      <c r="A2843" s="188"/>
      <c r="B2843" s="190"/>
      <c r="C2843" s="99" t="str">
        <f>IF(B2843="","",IF(NOT(ISNUMBER(B2843)),"DATA_PC invalida",IF(AND(ISNUMBER(parametros!$C$2),ISNUMBER(parametros!$D$2),B2843&gt;=parametros!$C$2,B2843&lt;=parametros!$D$2),"C0",IF(AND(ISNUMBER(parametros!$C$3),ISNUMBER(parametros!$D$3),B2843&gt;=parametros!$C$3,B2843&lt;=parametros!$D$3),"C1",IF(AND(ISNUMBER(parametros!$C$4),ISNUMBER(parametros!$D$4),B2843&gt;=parametros!$C$4,B2843&lt;=parametros!$D$4),"C2",IF(AND(ISNUMBER(parametros!$C$5),ISNUMBER(parametros!$D$5),B2843&gt;=parametros!$C$5,B2843&lt;=parametros!$D$5),"C3",IF(AND(ISNUMBER(parametros!$C$6),ISNUMBER(parametros!$D$6),B2843&gt;=parametros!$C$6,B2843&lt;=parametros!$D$6),"C4","Fora dos ciclos")))))))</f>
        <v/>
      </c>
      <c r="D2843" s="100"/>
      <c r="E2843" s="78" t="str">
        <f>IF(C2843="","",IFERROR(VLOOKUP(C2843,parametros!$A$11:$E$15,5,0),""))</f>
        <v/>
      </c>
      <c r="F2843" s="79" t="str">
        <f t="shared" si="222"/>
        <v/>
      </c>
      <c r="G2843" s="101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8"/>
      <c r="U2843" s="218" t="str">
        <f t="shared" si="226"/>
        <v/>
      </c>
      <c r="V2843" s="216" t="s">
        <v>47</v>
      </c>
      <c r="W2843" s="102" t="s">
        <v>167</v>
      </c>
      <c r="X2843" s="102" t="s">
        <v>168</v>
      </c>
      <c r="Y2843" s="103" t="s">
        <v>169</v>
      </c>
      <c r="Z2843" s="103" t="s">
        <v>170</v>
      </c>
      <c r="AA2843" s="103" t="s">
        <v>47</v>
      </c>
      <c r="AB2843" s="103" t="s">
        <v>171</v>
      </c>
      <c r="AC2843" s="104" t="s">
        <v>172</v>
      </c>
    </row>
    <row r="2844" spans="1:29" ht="25.5" customHeight="1" x14ac:dyDescent="0.35">
      <c r="A2844" s="188"/>
      <c r="B2844" s="190"/>
      <c r="C2844" s="99" t="str">
        <f>IF(B2844="","",IF(NOT(ISNUMBER(B2844)),"DATA_PC invalida",IF(AND(ISNUMBER(parametros!$C$2),ISNUMBER(parametros!$D$2),B2844&gt;=parametros!$C$2,B2844&lt;=parametros!$D$2),"C0",IF(AND(ISNUMBER(parametros!$C$3),ISNUMBER(parametros!$D$3),B2844&gt;=parametros!$C$3,B2844&lt;=parametros!$D$3),"C1",IF(AND(ISNUMBER(parametros!$C$4),ISNUMBER(parametros!$D$4),B2844&gt;=parametros!$C$4,B2844&lt;=parametros!$D$4),"C2",IF(AND(ISNUMBER(parametros!$C$5),ISNUMBER(parametros!$D$5),B2844&gt;=parametros!$C$5,B2844&lt;=parametros!$D$5),"C3",IF(AND(ISNUMBER(parametros!$C$6),ISNUMBER(parametros!$D$6),B2844&gt;=parametros!$C$6,B2844&lt;=parametros!$D$6),"C4","Fora dos ciclos")))))))</f>
        <v/>
      </c>
      <c r="D2844" s="100"/>
      <c r="E2844" s="78" t="str">
        <f>IF(C2844="","",IFERROR(VLOOKUP(C2844,parametros!$A$11:$E$15,5,0),""))</f>
        <v/>
      </c>
      <c r="F2844" s="79" t="str">
        <f t="shared" si="222"/>
        <v/>
      </c>
      <c r="G2844" s="101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8"/>
      <c r="U2844" s="218" t="str">
        <f t="shared" si="226"/>
        <v/>
      </c>
      <c r="V2844" s="216" t="s">
        <v>47</v>
      </c>
      <c r="W2844" s="102" t="s">
        <v>167</v>
      </c>
      <c r="X2844" s="102" t="s">
        <v>168</v>
      </c>
      <c r="Y2844" s="103" t="s">
        <v>169</v>
      </c>
      <c r="Z2844" s="103" t="s">
        <v>170</v>
      </c>
      <c r="AA2844" s="103" t="s">
        <v>47</v>
      </c>
      <c r="AB2844" s="103" t="s">
        <v>171</v>
      </c>
      <c r="AC2844" s="104" t="s">
        <v>172</v>
      </c>
    </row>
    <row r="2845" spans="1:29" ht="25.5" customHeight="1" x14ac:dyDescent="0.35">
      <c r="A2845" s="188"/>
      <c r="B2845" s="190"/>
      <c r="C2845" s="99" t="str">
        <f>IF(B2845="","",IF(NOT(ISNUMBER(B2845)),"DATA_PC invalida",IF(AND(ISNUMBER(parametros!$C$2),ISNUMBER(parametros!$D$2),B2845&gt;=parametros!$C$2,B2845&lt;=parametros!$D$2),"C0",IF(AND(ISNUMBER(parametros!$C$3),ISNUMBER(parametros!$D$3),B2845&gt;=parametros!$C$3,B2845&lt;=parametros!$D$3),"C1",IF(AND(ISNUMBER(parametros!$C$4),ISNUMBER(parametros!$D$4),B2845&gt;=parametros!$C$4,B2845&lt;=parametros!$D$4),"C2",IF(AND(ISNUMBER(parametros!$C$5),ISNUMBER(parametros!$D$5),B2845&gt;=parametros!$C$5,B2845&lt;=parametros!$D$5),"C3",IF(AND(ISNUMBER(parametros!$C$6),ISNUMBER(parametros!$D$6),B2845&gt;=parametros!$C$6,B2845&lt;=parametros!$D$6),"C4","Fora dos ciclos")))))))</f>
        <v/>
      </c>
      <c r="D2845" s="100"/>
      <c r="E2845" s="78" t="str">
        <f>IF(C2845="","",IFERROR(VLOOKUP(C2845,parametros!$A$11:$E$15,5,0),""))</f>
        <v/>
      </c>
      <c r="F2845" s="79" t="str">
        <f t="shared" si="222"/>
        <v/>
      </c>
      <c r="G2845" s="101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8"/>
      <c r="U2845" s="218" t="str">
        <f t="shared" si="226"/>
        <v/>
      </c>
      <c r="V2845" s="216" t="s">
        <v>47</v>
      </c>
      <c r="W2845" s="102" t="s">
        <v>167</v>
      </c>
      <c r="X2845" s="102" t="s">
        <v>168</v>
      </c>
      <c r="Y2845" s="103" t="s">
        <v>169</v>
      </c>
      <c r="Z2845" s="103" t="s">
        <v>170</v>
      </c>
      <c r="AA2845" s="103" t="s">
        <v>47</v>
      </c>
      <c r="AB2845" s="103" t="s">
        <v>171</v>
      </c>
      <c r="AC2845" s="104" t="s">
        <v>172</v>
      </c>
    </row>
    <row r="2846" spans="1:29" ht="25.5" customHeight="1" x14ac:dyDescent="0.35">
      <c r="A2846" s="188"/>
      <c r="B2846" s="190"/>
      <c r="C2846" s="99" t="str">
        <f>IF(B2846="","",IF(NOT(ISNUMBER(B2846)),"DATA_PC invalida",IF(AND(ISNUMBER(parametros!$C$2),ISNUMBER(parametros!$D$2),B2846&gt;=parametros!$C$2,B2846&lt;=parametros!$D$2),"C0",IF(AND(ISNUMBER(parametros!$C$3),ISNUMBER(parametros!$D$3),B2846&gt;=parametros!$C$3,B2846&lt;=parametros!$D$3),"C1",IF(AND(ISNUMBER(parametros!$C$4),ISNUMBER(parametros!$D$4),B2846&gt;=parametros!$C$4,B2846&lt;=parametros!$D$4),"C2",IF(AND(ISNUMBER(parametros!$C$5),ISNUMBER(parametros!$D$5),B2846&gt;=parametros!$C$5,B2846&lt;=parametros!$D$5),"C3",IF(AND(ISNUMBER(parametros!$C$6),ISNUMBER(parametros!$D$6),B2846&gt;=parametros!$C$6,B2846&lt;=parametros!$D$6),"C4","Fora dos ciclos")))))))</f>
        <v/>
      </c>
      <c r="D2846" s="100"/>
      <c r="E2846" s="78" t="str">
        <f>IF(C2846="","",IFERROR(VLOOKUP(C2846,parametros!$A$11:$E$15,5,0),""))</f>
        <v/>
      </c>
      <c r="F2846" s="79" t="str">
        <f t="shared" si="222"/>
        <v/>
      </c>
      <c r="G2846" s="101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8"/>
      <c r="U2846" s="218" t="str">
        <f t="shared" si="226"/>
        <v/>
      </c>
      <c r="V2846" s="216" t="s">
        <v>47</v>
      </c>
      <c r="W2846" s="102" t="s">
        <v>167</v>
      </c>
      <c r="X2846" s="102" t="s">
        <v>168</v>
      </c>
      <c r="Y2846" s="103" t="s">
        <v>169</v>
      </c>
      <c r="Z2846" s="103" t="s">
        <v>170</v>
      </c>
      <c r="AA2846" s="103" t="s">
        <v>47</v>
      </c>
      <c r="AB2846" s="103" t="s">
        <v>171</v>
      </c>
      <c r="AC2846" s="104" t="s">
        <v>172</v>
      </c>
    </row>
    <row r="2847" spans="1:29" ht="25.5" customHeight="1" x14ac:dyDescent="0.35">
      <c r="A2847" s="188"/>
      <c r="B2847" s="190"/>
      <c r="C2847" s="99" t="str">
        <f>IF(B2847="","",IF(NOT(ISNUMBER(B2847)),"DATA_PC invalida",IF(AND(ISNUMBER(parametros!$C$2),ISNUMBER(parametros!$D$2),B2847&gt;=parametros!$C$2,B2847&lt;=parametros!$D$2),"C0",IF(AND(ISNUMBER(parametros!$C$3),ISNUMBER(parametros!$D$3),B2847&gt;=parametros!$C$3,B2847&lt;=parametros!$D$3),"C1",IF(AND(ISNUMBER(parametros!$C$4),ISNUMBER(parametros!$D$4),B2847&gt;=parametros!$C$4,B2847&lt;=parametros!$D$4),"C2",IF(AND(ISNUMBER(parametros!$C$5),ISNUMBER(parametros!$D$5),B2847&gt;=parametros!$C$5,B2847&lt;=parametros!$D$5),"C3",IF(AND(ISNUMBER(parametros!$C$6),ISNUMBER(parametros!$D$6),B2847&gt;=parametros!$C$6,B2847&lt;=parametros!$D$6),"C4","Fora dos ciclos")))))))</f>
        <v/>
      </c>
      <c r="D2847" s="100"/>
      <c r="E2847" s="78" t="str">
        <f>IF(C2847="","",IFERROR(VLOOKUP(C2847,parametros!$A$11:$E$15,5,0),""))</f>
        <v/>
      </c>
      <c r="F2847" s="79" t="str">
        <f t="shared" si="222"/>
        <v/>
      </c>
      <c r="G2847" s="101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8"/>
      <c r="U2847" s="218" t="str">
        <f t="shared" si="226"/>
        <v/>
      </c>
      <c r="V2847" s="216" t="s">
        <v>47</v>
      </c>
      <c r="W2847" s="102" t="s">
        <v>167</v>
      </c>
      <c r="X2847" s="102" t="s">
        <v>168</v>
      </c>
      <c r="Y2847" s="103" t="s">
        <v>169</v>
      </c>
      <c r="Z2847" s="103" t="s">
        <v>170</v>
      </c>
      <c r="AA2847" s="103" t="s">
        <v>47</v>
      </c>
      <c r="AB2847" s="103" t="s">
        <v>171</v>
      </c>
      <c r="AC2847" s="104" t="s">
        <v>172</v>
      </c>
    </row>
    <row r="2848" spans="1:29" ht="25.5" customHeight="1" x14ac:dyDescent="0.35">
      <c r="A2848" s="188"/>
      <c r="B2848" s="190"/>
      <c r="C2848" s="99" t="str">
        <f>IF(B2848="","",IF(NOT(ISNUMBER(B2848)),"DATA_PC invalida",IF(AND(ISNUMBER(parametros!$C$2),ISNUMBER(parametros!$D$2),B2848&gt;=parametros!$C$2,B2848&lt;=parametros!$D$2),"C0",IF(AND(ISNUMBER(parametros!$C$3),ISNUMBER(parametros!$D$3),B2848&gt;=parametros!$C$3,B2848&lt;=parametros!$D$3),"C1",IF(AND(ISNUMBER(parametros!$C$4),ISNUMBER(parametros!$D$4),B2848&gt;=parametros!$C$4,B2848&lt;=parametros!$D$4),"C2",IF(AND(ISNUMBER(parametros!$C$5),ISNUMBER(parametros!$D$5),B2848&gt;=parametros!$C$5,B2848&lt;=parametros!$D$5),"C3",IF(AND(ISNUMBER(parametros!$C$6),ISNUMBER(parametros!$D$6),B2848&gt;=parametros!$C$6,B2848&lt;=parametros!$D$6),"C4","Fora dos ciclos")))))))</f>
        <v/>
      </c>
      <c r="D2848" s="100"/>
      <c r="E2848" s="78" t="str">
        <f>IF(C2848="","",IFERROR(VLOOKUP(C2848,parametros!$A$11:$E$15,5,0),""))</f>
        <v/>
      </c>
      <c r="F2848" s="79" t="str">
        <f t="shared" si="222"/>
        <v/>
      </c>
      <c r="G2848" s="101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8"/>
      <c r="U2848" s="218" t="str">
        <f t="shared" si="226"/>
        <v/>
      </c>
      <c r="V2848" s="216" t="s">
        <v>47</v>
      </c>
      <c r="W2848" s="102" t="s">
        <v>167</v>
      </c>
      <c r="X2848" s="102" t="s">
        <v>168</v>
      </c>
      <c r="Y2848" s="103" t="s">
        <v>169</v>
      </c>
      <c r="Z2848" s="103" t="s">
        <v>170</v>
      </c>
      <c r="AA2848" s="103" t="s">
        <v>47</v>
      </c>
      <c r="AB2848" s="103" t="s">
        <v>171</v>
      </c>
      <c r="AC2848" s="104" t="s">
        <v>172</v>
      </c>
    </row>
    <row r="2849" spans="1:29" ht="25.5" customHeight="1" x14ac:dyDescent="0.35">
      <c r="A2849" s="188"/>
      <c r="B2849" s="190"/>
      <c r="C2849" s="99" t="str">
        <f>IF(B2849="","",IF(NOT(ISNUMBER(B2849)),"DATA_PC invalida",IF(AND(ISNUMBER(parametros!$C$2),ISNUMBER(parametros!$D$2),B2849&gt;=parametros!$C$2,B2849&lt;=parametros!$D$2),"C0",IF(AND(ISNUMBER(parametros!$C$3),ISNUMBER(parametros!$D$3),B2849&gt;=parametros!$C$3,B2849&lt;=parametros!$D$3),"C1",IF(AND(ISNUMBER(parametros!$C$4),ISNUMBER(parametros!$D$4),B2849&gt;=parametros!$C$4,B2849&lt;=parametros!$D$4),"C2",IF(AND(ISNUMBER(parametros!$C$5),ISNUMBER(parametros!$D$5),B2849&gt;=parametros!$C$5,B2849&lt;=parametros!$D$5),"C3",IF(AND(ISNUMBER(parametros!$C$6),ISNUMBER(parametros!$D$6),B2849&gt;=parametros!$C$6,B2849&lt;=parametros!$D$6),"C4","Fora dos ciclos")))))))</f>
        <v/>
      </c>
      <c r="D2849" s="100"/>
      <c r="E2849" s="78" t="str">
        <f>IF(C2849="","",IFERROR(VLOOKUP(C2849,parametros!$A$11:$E$15,5,0),""))</f>
        <v/>
      </c>
      <c r="F2849" s="79" t="str">
        <f t="shared" si="222"/>
        <v/>
      </c>
      <c r="G2849" s="101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8"/>
      <c r="U2849" s="218" t="str">
        <f t="shared" si="226"/>
        <v/>
      </c>
      <c r="V2849" s="216" t="s">
        <v>47</v>
      </c>
      <c r="W2849" s="102" t="s">
        <v>167</v>
      </c>
      <c r="X2849" s="102" t="s">
        <v>168</v>
      </c>
      <c r="Y2849" s="103" t="s">
        <v>169</v>
      </c>
      <c r="Z2849" s="103" t="s">
        <v>170</v>
      </c>
      <c r="AA2849" s="103" t="s">
        <v>47</v>
      </c>
      <c r="AB2849" s="103" t="s">
        <v>171</v>
      </c>
      <c r="AC2849" s="104" t="s">
        <v>172</v>
      </c>
    </row>
    <row r="2850" spans="1:29" ht="25.5" customHeight="1" x14ac:dyDescent="0.35">
      <c r="A2850" s="188"/>
      <c r="B2850" s="190"/>
      <c r="C2850" s="99" t="str">
        <f>IF(B2850="","",IF(NOT(ISNUMBER(B2850)),"DATA_PC invalida",IF(AND(ISNUMBER(parametros!$C$2),ISNUMBER(parametros!$D$2),B2850&gt;=parametros!$C$2,B2850&lt;=parametros!$D$2),"C0",IF(AND(ISNUMBER(parametros!$C$3),ISNUMBER(parametros!$D$3),B2850&gt;=parametros!$C$3,B2850&lt;=parametros!$D$3),"C1",IF(AND(ISNUMBER(parametros!$C$4),ISNUMBER(parametros!$D$4),B2850&gt;=parametros!$C$4,B2850&lt;=parametros!$D$4),"C2",IF(AND(ISNUMBER(parametros!$C$5),ISNUMBER(parametros!$D$5),B2850&gt;=parametros!$C$5,B2850&lt;=parametros!$D$5),"C3",IF(AND(ISNUMBER(parametros!$C$6),ISNUMBER(parametros!$D$6),B2850&gt;=parametros!$C$6,B2850&lt;=parametros!$D$6),"C4","Fora dos ciclos")))))))</f>
        <v/>
      </c>
      <c r="D2850" s="100"/>
      <c r="E2850" s="78" t="str">
        <f>IF(C2850="","",IFERROR(VLOOKUP(C2850,parametros!$A$11:$E$15,5,0),""))</f>
        <v/>
      </c>
      <c r="F2850" s="79" t="str">
        <f t="shared" si="222"/>
        <v/>
      </c>
      <c r="G2850" s="101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8"/>
      <c r="U2850" s="218" t="str">
        <f t="shared" si="226"/>
        <v/>
      </c>
      <c r="V2850" s="216" t="s">
        <v>47</v>
      </c>
      <c r="W2850" s="102" t="s">
        <v>167</v>
      </c>
      <c r="X2850" s="102" t="s">
        <v>168</v>
      </c>
      <c r="Y2850" s="103" t="s">
        <v>169</v>
      </c>
      <c r="Z2850" s="103" t="s">
        <v>170</v>
      </c>
      <c r="AA2850" s="103" t="s">
        <v>47</v>
      </c>
      <c r="AB2850" s="103" t="s">
        <v>171</v>
      </c>
      <c r="AC2850" s="104" t="s">
        <v>172</v>
      </c>
    </row>
    <row r="2851" spans="1:29" ht="25.5" customHeight="1" x14ac:dyDescent="0.35">
      <c r="A2851" s="188"/>
      <c r="B2851" s="190"/>
      <c r="C2851" s="99" t="str">
        <f>IF(B2851="","",IF(NOT(ISNUMBER(B2851)),"DATA_PC invalida",IF(AND(ISNUMBER(parametros!$C$2),ISNUMBER(parametros!$D$2),B2851&gt;=parametros!$C$2,B2851&lt;=parametros!$D$2),"C0",IF(AND(ISNUMBER(parametros!$C$3),ISNUMBER(parametros!$D$3),B2851&gt;=parametros!$C$3,B2851&lt;=parametros!$D$3),"C1",IF(AND(ISNUMBER(parametros!$C$4),ISNUMBER(parametros!$D$4),B2851&gt;=parametros!$C$4,B2851&lt;=parametros!$D$4),"C2",IF(AND(ISNUMBER(parametros!$C$5),ISNUMBER(parametros!$D$5),B2851&gt;=parametros!$C$5,B2851&lt;=parametros!$D$5),"C3",IF(AND(ISNUMBER(parametros!$C$6),ISNUMBER(parametros!$D$6),B2851&gt;=parametros!$C$6,B2851&lt;=parametros!$D$6),"C4","Fora dos ciclos")))))))</f>
        <v/>
      </c>
      <c r="D2851" s="100"/>
      <c r="E2851" s="78" t="str">
        <f>IF(C2851="","",IFERROR(VLOOKUP(C2851,parametros!$A$11:$E$15,5,0),""))</f>
        <v/>
      </c>
      <c r="F2851" s="79" t="str">
        <f t="shared" si="222"/>
        <v/>
      </c>
      <c r="G2851" s="101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8"/>
      <c r="U2851" s="218" t="str">
        <f t="shared" si="226"/>
        <v/>
      </c>
      <c r="V2851" s="216" t="s">
        <v>47</v>
      </c>
      <c r="W2851" s="102" t="s">
        <v>167</v>
      </c>
      <c r="X2851" s="102" t="s">
        <v>168</v>
      </c>
      <c r="Y2851" s="103" t="s">
        <v>169</v>
      </c>
      <c r="Z2851" s="103" t="s">
        <v>170</v>
      </c>
      <c r="AA2851" s="103" t="s">
        <v>47</v>
      </c>
      <c r="AB2851" s="103" t="s">
        <v>171</v>
      </c>
      <c r="AC2851" s="104" t="s">
        <v>172</v>
      </c>
    </row>
    <row r="2852" spans="1:29" ht="25.5" customHeight="1" x14ac:dyDescent="0.35">
      <c r="A2852" s="188"/>
      <c r="B2852" s="190"/>
      <c r="C2852" s="99" t="str">
        <f>IF(B2852="","",IF(NOT(ISNUMBER(B2852)),"DATA_PC invalida",IF(AND(ISNUMBER(parametros!$C$2),ISNUMBER(parametros!$D$2),B2852&gt;=parametros!$C$2,B2852&lt;=parametros!$D$2),"C0",IF(AND(ISNUMBER(parametros!$C$3),ISNUMBER(parametros!$D$3),B2852&gt;=parametros!$C$3,B2852&lt;=parametros!$D$3),"C1",IF(AND(ISNUMBER(parametros!$C$4),ISNUMBER(parametros!$D$4),B2852&gt;=parametros!$C$4,B2852&lt;=parametros!$D$4),"C2",IF(AND(ISNUMBER(parametros!$C$5),ISNUMBER(parametros!$D$5),B2852&gt;=parametros!$C$5,B2852&lt;=parametros!$D$5),"C3",IF(AND(ISNUMBER(parametros!$C$6),ISNUMBER(parametros!$D$6),B2852&gt;=parametros!$C$6,B2852&lt;=parametros!$D$6),"C4","Fora dos ciclos")))))))</f>
        <v/>
      </c>
      <c r="D2852" s="100"/>
      <c r="E2852" s="78" t="str">
        <f>IF(C2852="","",IFERROR(VLOOKUP(C2852,parametros!$A$11:$E$15,5,0),""))</f>
        <v/>
      </c>
      <c r="F2852" s="79" t="str">
        <f t="shared" si="222"/>
        <v/>
      </c>
      <c r="G2852" s="101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8"/>
      <c r="U2852" s="218" t="str">
        <f t="shared" si="226"/>
        <v/>
      </c>
      <c r="V2852" s="216" t="s">
        <v>47</v>
      </c>
      <c r="W2852" s="102" t="s">
        <v>167</v>
      </c>
      <c r="X2852" s="102" t="s">
        <v>168</v>
      </c>
      <c r="Y2852" s="103" t="s">
        <v>169</v>
      </c>
      <c r="Z2852" s="103" t="s">
        <v>170</v>
      </c>
      <c r="AA2852" s="103" t="s">
        <v>47</v>
      </c>
      <c r="AB2852" s="103" t="s">
        <v>171</v>
      </c>
      <c r="AC2852" s="104" t="s">
        <v>172</v>
      </c>
    </row>
    <row r="2853" spans="1:29" ht="25.5" customHeight="1" x14ac:dyDescent="0.35">
      <c r="A2853" s="188"/>
      <c r="B2853" s="190"/>
      <c r="C2853" s="99" t="str">
        <f>IF(B2853="","",IF(NOT(ISNUMBER(B2853)),"DATA_PC invalida",IF(AND(ISNUMBER(parametros!$C$2),ISNUMBER(parametros!$D$2),B2853&gt;=parametros!$C$2,B2853&lt;=parametros!$D$2),"C0",IF(AND(ISNUMBER(parametros!$C$3),ISNUMBER(parametros!$D$3),B2853&gt;=parametros!$C$3,B2853&lt;=parametros!$D$3),"C1",IF(AND(ISNUMBER(parametros!$C$4),ISNUMBER(parametros!$D$4),B2853&gt;=parametros!$C$4,B2853&lt;=parametros!$D$4),"C2",IF(AND(ISNUMBER(parametros!$C$5),ISNUMBER(parametros!$D$5),B2853&gt;=parametros!$C$5,B2853&lt;=parametros!$D$5),"C3",IF(AND(ISNUMBER(parametros!$C$6),ISNUMBER(parametros!$D$6),B2853&gt;=parametros!$C$6,B2853&lt;=parametros!$D$6),"C4","Fora dos ciclos")))))))</f>
        <v/>
      </c>
      <c r="D2853" s="100"/>
      <c r="E2853" s="78" t="str">
        <f>IF(C2853="","",IFERROR(VLOOKUP(C2853,parametros!$A$11:$E$15,5,0),""))</f>
        <v/>
      </c>
      <c r="F2853" s="79" t="str">
        <f t="shared" si="222"/>
        <v/>
      </c>
      <c r="G2853" s="101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8"/>
      <c r="U2853" s="218" t="str">
        <f t="shared" si="226"/>
        <v/>
      </c>
      <c r="V2853" s="216" t="s">
        <v>47</v>
      </c>
      <c r="W2853" s="102" t="s">
        <v>167</v>
      </c>
      <c r="X2853" s="102" t="s">
        <v>168</v>
      </c>
      <c r="Y2853" s="103" t="s">
        <v>169</v>
      </c>
      <c r="Z2853" s="103" t="s">
        <v>170</v>
      </c>
      <c r="AA2853" s="103" t="s">
        <v>47</v>
      </c>
      <c r="AB2853" s="103" t="s">
        <v>171</v>
      </c>
      <c r="AC2853" s="104" t="s">
        <v>172</v>
      </c>
    </row>
    <row r="2854" spans="1:29" ht="25.5" customHeight="1" x14ac:dyDescent="0.35">
      <c r="A2854" s="188"/>
      <c r="B2854" s="190"/>
      <c r="C2854" s="99" t="str">
        <f>IF(B2854="","",IF(NOT(ISNUMBER(B2854)),"DATA_PC invalida",IF(AND(ISNUMBER(parametros!$C$2),ISNUMBER(parametros!$D$2),B2854&gt;=parametros!$C$2,B2854&lt;=parametros!$D$2),"C0",IF(AND(ISNUMBER(parametros!$C$3),ISNUMBER(parametros!$D$3),B2854&gt;=parametros!$C$3,B2854&lt;=parametros!$D$3),"C1",IF(AND(ISNUMBER(parametros!$C$4),ISNUMBER(parametros!$D$4),B2854&gt;=parametros!$C$4,B2854&lt;=parametros!$D$4),"C2",IF(AND(ISNUMBER(parametros!$C$5),ISNUMBER(parametros!$D$5),B2854&gt;=parametros!$C$5,B2854&lt;=parametros!$D$5),"C3",IF(AND(ISNUMBER(parametros!$C$6),ISNUMBER(parametros!$D$6),B2854&gt;=parametros!$C$6,B2854&lt;=parametros!$D$6),"C4","Fora dos ciclos")))))))</f>
        <v/>
      </c>
      <c r="D2854" s="100"/>
      <c r="E2854" s="78" t="str">
        <f>IF(C2854="","",IFERROR(VLOOKUP(C2854,parametros!$A$11:$E$15,5,0),""))</f>
        <v/>
      </c>
      <c r="F2854" s="79" t="str">
        <f t="shared" si="222"/>
        <v/>
      </c>
      <c r="G2854" s="101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8"/>
      <c r="U2854" s="218" t="str">
        <f t="shared" si="226"/>
        <v/>
      </c>
      <c r="V2854" s="216" t="s">
        <v>47</v>
      </c>
      <c r="W2854" s="102" t="s">
        <v>167</v>
      </c>
      <c r="X2854" s="102" t="s">
        <v>168</v>
      </c>
      <c r="Y2854" s="103" t="s">
        <v>169</v>
      </c>
      <c r="Z2854" s="103" t="s">
        <v>170</v>
      </c>
      <c r="AA2854" s="103" t="s">
        <v>47</v>
      </c>
      <c r="AB2854" s="103" t="s">
        <v>171</v>
      </c>
      <c r="AC2854" s="104" t="s">
        <v>172</v>
      </c>
    </row>
    <row r="2855" spans="1:29" ht="25.5" customHeight="1" x14ac:dyDescent="0.35">
      <c r="A2855" s="188"/>
      <c r="B2855" s="190"/>
      <c r="C2855" s="99" t="str">
        <f>IF(B2855="","",IF(NOT(ISNUMBER(B2855)),"DATA_PC invalida",IF(AND(ISNUMBER(parametros!$C$2),ISNUMBER(parametros!$D$2),B2855&gt;=parametros!$C$2,B2855&lt;=parametros!$D$2),"C0",IF(AND(ISNUMBER(parametros!$C$3),ISNUMBER(parametros!$D$3),B2855&gt;=parametros!$C$3,B2855&lt;=parametros!$D$3),"C1",IF(AND(ISNUMBER(parametros!$C$4),ISNUMBER(parametros!$D$4),B2855&gt;=parametros!$C$4,B2855&lt;=parametros!$D$4),"C2",IF(AND(ISNUMBER(parametros!$C$5),ISNUMBER(parametros!$D$5),B2855&gt;=parametros!$C$5,B2855&lt;=parametros!$D$5),"C3",IF(AND(ISNUMBER(parametros!$C$6),ISNUMBER(parametros!$D$6),B2855&gt;=parametros!$C$6,B2855&lt;=parametros!$D$6),"C4","Fora dos ciclos")))))))</f>
        <v/>
      </c>
      <c r="D2855" s="100"/>
      <c r="E2855" s="78" t="str">
        <f>IF(C2855="","",IFERROR(VLOOKUP(C2855,parametros!$A$11:$E$15,5,0),""))</f>
        <v/>
      </c>
      <c r="F2855" s="79" t="str">
        <f t="shared" si="222"/>
        <v/>
      </c>
      <c r="G2855" s="101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8"/>
      <c r="U2855" s="218" t="str">
        <f t="shared" si="226"/>
        <v/>
      </c>
      <c r="V2855" s="216" t="s">
        <v>47</v>
      </c>
      <c r="W2855" s="102" t="s">
        <v>167</v>
      </c>
      <c r="X2855" s="102" t="s">
        <v>168</v>
      </c>
      <c r="Y2855" s="103" t="s">
        <v>169</v>
      </c>
      <c r="Z2855" s="103" t="s">
        <v>170</v>
      </c>
      <c r="AA2855" s="103" t="s">
        <v>47</v>
      </c>
      <c r="AB2855" s="103" t="s">
        <v>171</v>
      </c>
      <c r="AC2855" s="104" t="s">
        <v>172</v>
      </c>
    </row>
    <row r="2856" spans="1:29" ht="25.5" customHeight="1" x14ac:dyDescent="0.35">
      <c r="A2856" s="188"/>
      <c r="B2856" s="190"/>
      <c r="C2856" s="99" t="str">
        <f>IF(B2856="","",IF(NOT(ISNUMBER(B2856)),"DATA_PC invalida",IF(AND(ISNUMBER(parametros!$C$2),ISNUMBER(parametros!$D$2),B2856&gt;=parametros!$C$2,B2856&lt;=parametros!$D$2),"C0",IF(AND(ISNUMBER(parametros!$C$3),ISNUMBER(parametros!$D$3),B2856&gt;=parametros!$C$3,B2856&lt;=parametros!$D$3),"C1",IF(AND(ISNUMBER(parametros!$C$4),ISNUMBER(parametros!$D$4),B2856&gt;=parametros!$C$4,B2856&lt;=parametros!$D$4),"C2",IF(AND(ISNUMBER(parametros!$C$5),ISNUMBER(parametros!$D$5),B2856&gt;=parametros!$C$5,B2856&lt;=parametros!$D$5),"C3",IF(AND(ISNUMBER(parametros!$C$6),ISNUMBER(parametros!$D$6),B2856&gt;=parametros!$C$6,B2856&lt;=parametros!$D$6),"C4","Fora dos ciclos")))))))</f>
        <v/>
      </c>
      <c r="D2856" s="100"/>
      <c r="E2856" s="78" t="str">
        <f>IF(C2856="","",IFERROR(VLOOKUP(C2856,parametros!$A$11:$E$15,5,0),""))</f>
        <v/>
      </c>
      <c r="F2856" s="79" t="str">
        <f t="shared" si="222"/>
        <v/>
      </c>
      <c r="G2856" s="101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8"/>
      <c r="U2856" s="218" t="str">
        <f t="shared" si="226"/>
        <v/>
      </c>
      <c r="V2856" s="216" t="s">
        <v>47</v>
      </c>
      <c r="W2856" s="102" t="s">
        <v>167</v>
      </c>
      <c r="X2856" s="102" t="s">
        <v>168</v>
      </c>
      <c r="Y2856" s="103" t="s">
        <v>169</v>
      </c>
      <c r="Z2856" s="103" t="s">
        <v>170</v>
      </c>
      <c r="AA2856" s="103" t="s">
        <v>47</v>
      </c>
      <c r="AB2856" s="103" t="s">
        <v>171</v>
      </c>
      <c r="AC2856" s="104" t="s">
        <v>172</v>
      </c>
    </row>
    <row r="2857" spans="1:29" ht="25.5" customHeight="1" x14ac:dyDescent="0.35">
      <c r="A2857" s="188"/>
      <c r="B2857" s="190"/>
      <c r="C2857" s="99" t="str">
        <f>IF(B2857="","",IF(NOT(ISNUMBER(B2857)),"DATA_PC invalida",IF(AND(ISNUMBER(parametros!$C$2),ISNUMBER(parametros!$D$2),B2857&gt;=parametros!$C$2,B2857&lt;=parametros!$D$2),"C0",IF(AND(ISNUMBER(parametros!$C$3),ISNUMBER(parametros!$D$3),B2857&gt;=parametros!$C$3,B2857&lt;=parametros!$D$3),"C1",IF(AND(ISNUMBER(parametros!$C$4),ISNUMBER(parametros!$D$4),B2857&gt;=parametros!$C$4,B2857&lt;=parametros!$D$4),"C2",IF(AND(ISNUMBER(parametros!$C$5),ISNUMBER(parametros!$D$5),B2857&gt;=parametros!$C$5,B2857&lt;=parametros!$D$5),"C3",IF(AND(ISNUMBER(parametros!$C$6),ISNUMBER(parametros!$D$6),B2857&gt;=parametros!$C$6,B2857&lt;=parametros!$D$6),"C4","Fora dos ciclos")))))))</f>
        <v/>
      </c>
      <c r="D2857" s="100"/>
      <c r="E2857" s="78" t="str">
        <f>IF(C2857="","",IFERROR(VLOOKUP(C2857,parametros!$A$11:$E$15,5,0),""))</f>
        <v/>
      </c>
      <c r="F2857" s="79" t="str">
        <f t="shared" si="222"/>
        <v/>
      </c>
      <c r="G2857" s="101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8"/>
      <c r="U2857" s="218" t="str">
        <f t="shared" si="226"/>
        <v/>
      </c>
      <c r="V2857" s="216" t="s">
        <v>47</v>
      </c>
      <c r="W2857" s="102" t="s">
        <v>167</v>
      </c>
      <c r="X2857" s="102" t="s">
        <v>168</v>
      </c>
      <c r="Y2857" s="103" t="s">
        <v>169</v>
      </c>
      <c r="Z2857" s="103" t="s">
        <v>170</v>
      </c>
      <c r="AA2857" s="103" t="s">
        <v>47</v>
      </c>
      <c r="AB2857" s="103" t="s">
        <v>171</v>
      </c>
      <c r="AC2857" s="104" t="s">
        <v>172</v>
      </c>
    </row>
    <row r="2858" spans="1:29" ht="25.5" customHeight="1" x14ac:dyDescent="0.35">
      <c r="A2858" s="188"/>
      <c r="B2858" s="190"/>
      <c r="C2858" s="99" t="str">
        <f>IF(B2858="","",IF(NOT(ISNUMBER(B2858)),"DATA_PC invalida",IF(AND(ISNUMBER(parametros!$C$2),ISNUMBER(parametros!$D$2),B2858&gt;=parametros!$C$2,B2858&lt;=parametros!$D$2),"C0",IF(AND(ISNUMBER(parametros!$C$3),ISNUMBER(parametros!$D$3),B2858&gt;=parametros!$C$3,B2858&lt;=parametros!$D$3),"C1",IF(AND(ISNUMBER(parametros!$C$4),ISNUMBER(parametros!$D$4),B2858&gt;=parametros!$C$4,B2858&lt;=parametros!$D$4),"C2",IF(AND(ISNUMBER(parametros!$C$5),ISNUMBER(parametros!$D$5),B2858&gt;=parametros!$C$5,B2858&lt;=parametros!$D$5),"C3",IF(AND(ISNUMBER(parametros!$C$6),ISNUMBER(parametros!$D$6),B2858&gt;=parametros!$C$6,B2858&lt;=parametros!$D$6),"C4","Fora dos ciclos")))))))</f>
        <v/>
      </c>
      <c r="D2858" s="100"/>
      <c r="E2858" s="78" t="str">
        <f>IF(C2858="","",IFERROR(VLOOKUP(C2858,parametros!$A$11:$E$15,5,0),""))</f>
        <v/>
      </c>
      <c r="F2858" s="79" t="str">
        <f t="shared" si="222"/>
        <v/>
      </c>
      <c r="G2858" s="101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8"/>
      <c r="U2858" s="218" t="str">
        <f t="shared" si="226"/>
        <v/>
      </c>
      <c r="V2858" s="216" t="s">
        <v>47</v>
      </c>
      <c r="W2858" s="102" t="s">
        <v>167</v>
      </c>
      <c r="X2858" s="102" t="s">
        <v>168</v>
      </c>
      <c r="Y2858" s="103" t="s">
        <v>169</v>
      </c>
      <c r="Z2858" s="103" t="s">
        <v>170</v>
      </c>
      <c r="AA2858" s="103" t="s">
        <v>47</v>
      </c>
      <c r="AB2858" s="103" t="s">
        <v>171</v>
      </c>
      <c r="AC2858" s="104" t="s">
        <v>172</v>
      </c>
    </row>
    <row r="2859" spans="1:29" ht="25.5" customHeight="1" x14ac:dyDescent="0.35">
      <c r="A2859" s="188"/>
      <c r="B2859" s="190"/>
      <c r="C2859" s="99" t="str">
        <f>IF(B2859="","",IF(NOT(ISNUMBER(B2859)),"DATA_PC invalida",IF(AND(ISNUMBER(parametros!$C$2),ISNUMBER(parametros!$D$2),B2859&gt;=parametros!$C$2,B2859&lt;=parametros!$D$2),"C0",IF(AND(ISNUMBER(parametros!$C$3),ISNUMBER(parametros!$D$3),B2859&gt;=parametros!$C$3,B2859&lt;=parametros!$D$3),"C1",IF(AND(ISNUMBER(parametros!$C$4),ISNUMBER(parametros!$D$4),B2859&gt;=parametros!$C$4,B2859&lt;=parametros!$D$4),"C2",IF(AND(ISNUMBER(parametros!$C$5),ISNUMBER(parametros!$D$5),B2859&gt;=parametros!$C$5,B2859&lt;=parametros!$D$5),"C3",IF(AND(ISNUMBER(parametros!$C$6),ISNUMBER(parametros!$D$6),B2859&gt;=parametros!$C$6,B2859&lt;=parametros!$D$6),"C4","Fora dos ciclos")))))))</f>
        <v/>
      </c>
      <c r="D2859" s="100"/>
      <c r="E2859" s="78" t="str">
        <f>IF(C2859="","",IFERROR(VLOOKUP(C2859,parametros!$A$11:$E$15,5,0),""))</f>
        <v/>
      </c>
      <c r="F2859" s="79" t="str">
        <f t="shared" si="222"/>
        <v/>
      </c>
      <c r="G2859" s="101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8"/>
      <c r="U2859" s="218" t="str">
        <f t="shared" si="226"/>
        <v/>
      </c>
      <c r="V2859" s="216" t="s">
        <v>47</v>
      </c>
      <c r="W2859" s="102" t="s">
        <v>167</v>
      </c>
      <c r="X2859" s="102" t="s">
        <v>168</v>
      </c>
      <c r="Y2859" s="103" t="s">
        <v>169</v>
      </c>
      <c r="Z2859" s="103" t="s">
        <v>170</v>
      </c>
      <c r="AA2859" s="103" t="s">
        <v>47</v>
      </c>
      <c r="AB2859" s="103" t="s">
        <v>171</v>
      </c>
      <c r="AC2859" s="104" t="s">
        <v>172</v>
      </c>
    </row>
    <row r="2860" spans="1:29" ht="25.5" customHeight="1" x14ac:dyDescent="0.35">
      <c r="A2860" s="188"/>
      <c r="B2860" s="190"/>
      <c r="C2860" s="99" t="str">
        <f>IF(B2860="","",IF(NOT(ISNUMBER(B2860)),"DATA_PC invalida",IF(AND(ISNUMBER(parametros!$C$2),ISNUMBER(parametros!$D$2),B2860&gt;=parametros!$C$2,B2860&lt;=parametros!$D$2),"C0",IF(AND(ISNUMBER(parametros!$C$3),ISNUMBER(parametros!$D$3),B2860&gt;=parametros!$C$3,B2860&lt;=parametros!$D$3),"C1",IF(AND(ISNUMBER(parametros!$C$4),ISNUMBER(parametros!$D$4),B2860&gt;=parametros!$C$4,B2860&lt;=parametros!$D$4),"C2",IF(AND(ISNUMBER(parametros!$C$5),ISNUMBER(parametros!$D$5),B2860&gt;=parametros!$C$5,B2860&lt;=parametros!$D$5),"C3",IF(AND(ISNUMBER(parametros!$C$6),ISNUMBER(parametros!$D$6),B2860&gt;=parametros!$C$6,B2860&lt;=parametros!$D$6),"C4","Fora dos ciclos")))))))</f>
        <v/>
      </c>
      <c r="D2860" s="100"/>
      <c r="E2860" s="78" t="str">
        <f>IF(C2860="","",IFERROR(VLOOKUP(C2860,parametros!$A$11:$E$15,5,0),""))</f>
        <v/>
      </c>
      <c r="F2860" s="79" t="str">
        <f t="shared" si="222"/>
        <v/>
      </c>
      <c r="G2860" s="101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8"/>
      <c r="U2860" s="218" t="str">
        <f t="shared" si="226"/>
        <v/>
      </c>
      <c r="V2860" s="216" t="s">
        <v>47</v>
      </c>
      <c r="W2860" s="102" t="s">
        <v>167</v>
      </c>
      <c r="X2860" s="102" t="s">
        <v>168</v>
      </c>
      <c r="Y2860" s="103" t="s">
        <v>169</v>
      </c>
      <c r="Z2860" s="103" t="s">
        <v>170</v>
      </c>
      <c r="AA2860" s="103" t="s">
        <v>47</v>
      </c>
      <c r="AB2860" s="103" t="s">
        <v>171</v>
      </c>
      <c r="AC2860" s="104" t="s">
        <v>172</v>
      </c>
    </row>
    <row r="2861" spans="1:29" ht="25.5" customHeight="1" x14ac:dyDescent="0.35">
      <c r="A2861" s="188"/>
      <c r="B2861" s="190"/>
      <c r="C2861" s="99" t="str">
        <f>IF(B2861="","",IF(NOT(ISNUMBER(B2861)),"DATA_PC invalida",IF(AND(ISNUMBER(parametros!$C$2),ISNUMBER(parametros!$D$2),B2861&gt;=parametros!$C$2,B2861&lt;=parametros!$D$2),"C0",IF(AND(ISNUMBER(parametros!$C$3),ISNUMBER(parametros!$D$3),B2861&gt;=parametros!$C$3,B2861&lt;=parametros!$D$3),"C1",IF(AND(ISNUMBER(parametros!$C$4),ISNUMBER(parametros!$D$4),B2861&gt;=parametros!$C$4,B2861&lt;=parametros!$D$4),"C2",IF(AND(ISNUMBER(parametros!$C$5),ISNUMBER(parametros!$D$5),B2861&gt;=parametros!$C$5,B2861&lt;=parametros!$D$5),"C3",IF(AND(ISNUMBER(parametros!$C$6),ISNUMBER(parametros!$D$6),B2861&gt;=parametros!$C$6,B2861&lt;=parametros!$D$6),"C4","Fora dos ciclos")))))))</f>
        <v/>
      </c>
      <c r="D2861" s="100"/>
      <c r="E2861" s="78" t="str">
        <f>IF(C2861="","",IFERROR(VLOOKUP(C2861,parametros!$A$11:$E$15,5,0),""))</f>
        <v/>
      </c>
      <c r="F2861" s="79" t="str">
        <f t="shared" si="222"/>
        <v/>
      </c>
      <c r="G2861" s="101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8"/>
      <c r="U2861" s="218" t="str">
        <f t="shared" si="226"/>
        <v/>
      </c>
      <c r="V2861" s="216" t="s">
        <v>47</v>
      </c>
      <c r="W2861" s="102" t="s">
        <v>167</v>
      </c>
      <c r="X2861" s="102" t="s">
        <v>168</v>
      </c>
      <c r="Y2861" s="103" t="s">
        <v>169</v>
      </c>
      <c r="Z2861" s="103" t="s">
        <v>170</v>
      </c>
      <c r="AA2861" s="103" t="s">
        <v>47</v>
      </c>
      <c r="AB2861" s="103" t="s">
        <v>171</v>
      </c>
      <c r="AC2861" s="104" t="s">
        <v>172</v>
      </c>
    </row>
    <row r="2862" spans="1:29" ht="25.5" customHeight="1" x14ac:dyDescent="0.35">
      <c r="A2862" s="188"/>
      <c r="B2862" s="190"/>
      <c r="C2862" s="99" t="str">
        <f>IF(B2862="","",IF(NOT(ISNUMBER(B2862)),"DATA_PC invalida",IF(AND(ISNUMBER(parametros!$C$2),ISNUMBER(parametros!$D$2),B2862&gt;=parametros!$C$2,B2862&lt;=parametros!$D$2),"C0",IF(AND(ISNUMBER(parametros!$C$3),ISNUMBER(parametros!$D$3),B2862&gt;=parametros!$C$3,B2862&lt;=parametros!$D$3),"C1",IF(AND(ISNUMBER(parametros!$C$4),ISNUMBER(parametros!$D$4),B2862&gt;=parametros!$C$4,B2862&lt;=parametros!$D$4),"C2",IF(AND(ISNUMBER(parametros!$C$5),ISNUMBER(parametros!$D$5),B2862&gt;=parametros!$C$5,B2862&lt;=parametros!$D$5),"C3",IF(AND(ISNUMBER(parametros!$C$6),ISNUMBER(parametros!$D$6),B2862&gt;=parametros!$C$6,B2862&lt;=parametros!$D$6),"C4","Fora dos ciclos")))))))</f>
        <v/>
      </c>
      <c r="D2862" s="100"/>
      <c r="E2862" s="78" t="str">
        <f>IF(C2862="","",IFERROR(VLOOKUP(C2862,parametros!$A$11:$E$15,5,0),""))</f>
        <v/>
      </c>
      <c r="F2862" s="79" t="str">
        <f t="shared" si="222"/>
        <v/>
      </c>
      <c r="G2862" s="101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8"/>
      <c r="U2862" s="218" t="str">
        <f t="shared" si="226"/>
        <v/>
      </c>
      <c r="V2862" s="216" t="s">
        <v>47</v>
      </c>
      <c r="W2862" s="102" t="s">
        <v>167</v>
      </c>
      <c r="X2862" s="102" t="s">
        <v>168</v>
      </c>
      <c r="Y2862" s="103" t="s">
        <v>169</v>
      </c>
      <c r="Z2862" s="103" t="s">
        <v>170</v>
      </c>
      <c r="AA2862" s="103" t="s">
        <v>47</v>
      </c>
      <c r="AB2862" s="103" t="s">
        <v>171</v>
      </c>
      <c r="AC2862" s="104" t="s">
        <v>172</v>
      </c>
    </row>
    <row r="2863" spans="1:29" ht="25.5" customHeight="1" x14ac:dyDescent="0.35">
      <c r="A2863" s="188"/>
      <c r="B2863" s="190"/>
      <c r="C2863" s="99" t="str">
        <f>IF(B2863="","",IF(NOT(ISNUMBER(B2863)),"DATA_PC invalida",IF(AND(ISNUMBER(parametros!$C$2),ISNUMBER(parametros!$D$2),B2863&gt;=parametros!$C$2,B2863&lt;=parametros!$D$2),"C0",IF(AND(ISNUMBER(parametros!$C$3),ISNUMBER(parametros!$D$3),B2863&gt;=parametros!$C$3,B2863&lt;=parametros!$D$3),"C1",IF(AND(ISNUMBER(parametros!$C$4),ISNUMBER(parametros!$D$4),B2863&gt;=parametros!$C$4,B2863&lt;=parametros!$D$4),"C2",IF(AND(ISNUMBER(parametros!$C$5),ISNUMBER(parametros!$D$5),B2863&gt;=parametros!$C$5,B2863&lt;=parametros!$D$5),"C3",IF(AND(ISNUMBER(parametros!$C$6),ISNUMBER(parametros!$D$6),B2863&gt;=parametros!$C$6,B2863&lt;=parametros!$D$6),"C4","Fora dos ciclos")))))))</f>
        <v/>
      </c>
      <c r="D2863" s="100"/>
      <c r="E2863" s="78" t="str">
        <f>IF(C2863="","",IFERROR(VLOOKUP(C2863,parametros!$A$11:$E$15,5,0),""))</f>
        <v/>
      </c>
      <c r="F2863" s="79" t="str">
        <f t="shared" si="222"/>
        <v/>
      </c>
      <c r="G2863" s="101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8"/>
      <c r="U2863" s="218" t="str">
        <f t="shared" si="226"/>
        <v/>
      </c>
      <c r="V2863" s="216" t="s">
        <v>47</v>
      </c>
      <c r="W2863" s="102" t="s">
        <v>167</v>
      </c>
      <c r="X2863" s="102" t="s">
        <v>168</v>
      </c>
      <c r="Y2863" s="103" t="s">
        <v>169</v>
      </c>
      <c r="Z2863" s="103" t="s">
        <v>170</v>
      </c>
      <c r="AA2863" s="103" t="s">
        <v>47</v>
      </c>
      <c r="AB2863" s="103" t="s">
        <v>171</v>
      </c>
      <c r="AC2863" s="104" t="s">
        <v>172</v>
      </c>
    </row>
    <row r="2864" spans="1:29" ht="25.5" customHeight="1" x14ac:dyDescent="0.35">
      <c r="A2864" s="188"/>
      <c r="B2864" s="190"/>
      <c r="C2864" s="99" t="str">
        <f>IF(B2864="","",IF(NOT(ISNUMBER(B2864)),"DATA_PC invalida",IF(AND(ISNUMBER(parametros!$C$2),ISNUMBER(parametros!$D$2),B2864&gt;=parametros!$C$2,B2864&lt;=parametros!$D$2),"C0",IF(AND(ISNUMBER(parametros!$C$3),ISNUMBER(parametros!$D$3),B2864&gt;=parametros!$C$3,B2864&lt;=parametros!$D$3),"C1",IF(AND(ISNUMBER(parametros!$C$4),ISNUMBER(parametros!$D$4),B2864&gt;=parametros!$C$4,B2864&lt;=parametros!$D$4),"C2",IF(AND(ISNUMBER(parametros!$C$5),ISNUMBER(parametros!$D$5),B2864&gt;=parametros!$C$5,B2864&lt;=parametros!$D$5),"C3",IF(AND(ISNUMBER(parametros!$C$6),ISNUMBER(parametros!$D$6),B2864&gt;=parametros!$C$6,B2864&lt;=parametros!$D$6),"C4","Fora dos ciclos")))))))</f>
        <v/>
      </c>
      <c r="D2864" s="100"/>
      <c r="E2864" s="78" t="str">
        <f>IF(C2864="","",IFERROR(VLOOKUP(C2864,parametros!$A$11:$E$15,5,0),""))</f>
        <v/>
      </c>
      <c r="F2864" s="79" t="str">
        <f t="shared" si="222"/>
        <v/>
      </c>
      <c r="G2864" s="101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8"/>
      <c r="U2864" s="218" t="str">
        <f t="shared" si="226"/>
        <v/>
      </c>
      <c r="V2864" s="216" t="s">
        <v>47</v>
      </c>
      <c r="W2864" s="102" t="s">
        <v>167</v>
      </c>
      <c r="X2864" s="102" t="s">
        <v>168</v>
      </c>
      <c r="Y2864" s="103" t="s">
        <v>169</v>
      </c>
      <c r="Z2864" s="103" t="s">
        <v>170</v>
      </c>
      <c r="AA2864" s="103" t="s">
        <v>47</v>
      </c>
      <c r="AB2864" s="103" t="s">
        <v>171</v>
      </c>
      <c r="AC2864" s="104" t="s">
        <v>172</v>
      </c>
    </row>
    <row r="2865" spans="1:29" ht="25.5" customHeight="1" x14ac:dyDescent="0.35">
      <c r="A2865" s="188"/>
      <c r="B2865" s="190"/>
      <c r="C2865" s="99" t="str">
        <f>IF(B2865="","",IF(NOT(ISNUMBER(B2865)),"DATA_PC invalida",IF(AND(ISNUMBER(parametros!$C$2),ISNUMBER(parametros!$D$2),B2865&gt;=parametros!$C$2,B2865&lt;=parametros!$D$2),"C0",IF(AND(ISNUMBER(parametros!$C$3),ISNUMBER(parametros!$D$3),B2865&gt;=parametros!$C$3,B2865&lt;=parametros!$D$3),"C1",IF(AND(ISNUMBER(parametros!$C$4),ISNUMBER(parametros!$D$4),B2865&gt;=parametros!$C$4,B2865&lt;=parametros!$D$4),"C2",IF(AND(ISNUMBER(parametros!$C$5),ISNUMBER(parametros!$D$5),B2865&gt;=parametros!$C$5,B2865&lt;=parametros!$D$5),"C3",IF(AND(ISNUMBER(parametros!$C$6),ISNUMBER(parametros!$D$6),B2865&gt;=parametros!$C$6,B2865&lt;=parametros!$D$6),"C4","Fora dos ciclos")))))))</f>
        <v/>
      </c>
      <c r="D2865" s="100"/>
      <c r="E2865" s="78" t="str">
        <f>IF(C2865="","",IFERROR(VLOOKUP(C2865,parametros!$A$11:$E$15,5,0),""))</f>
        <v/>
      </c>
      <c r="F2865" s="79" t="str">
        <f t="shared" si="222"/>
        <v/>
      </c>
      <c r="G2865" s="101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8"/>
      <c r="U2865" s="218" t="str">
        <f t="shared" si="226"/>
        <v/>
      </c>
      <c r="V2865" s="216" t="s">
        <v>47</v>
      </c>
      <c r="W2865" s="102" t="s">
        <v>167</v>
      </c>
      <c r="X2865" s="102" t="s">
        <v>168</v>
      </c>
      <c r="Y2865" s="103" t="s">
        <v>169</v>
      </c>
      <c r="Z2865" s="103" t="s">
        <v>170</v>
      </c>
      <c r="AA2865" s="103" t="s">
        <v>47</v>
      </c>
      <c r="AB2865" s="103" t="s">
        <v>171</v>
      </c>
      <c r="AC2865" s="104" t="s">
        <v>172</v>
      </c>
    </row>
    <row r="2866" spans="1:29" ht="25.5" customHeight="1" x14ac:dyDescent="0.35">
      <c r="A2866" s="188"/>
      <c r="B2866" s="190"/>
      <c r="C2866" s="99" t="str">
        <f>IF(B2866="","",IF(NOT(ISNUMBER(B2866)),"DATA_PC invalida",IF(AND(ISNUMBER(parametros!$C$2),ISNUMBER(parametros!$D$2),B2866&gt;=parametros!$C$2,B2866&lt;=parametros!$D$2),"C0",IF(AND(ISNUMBER(parametros!$C$3),ISNUMBER(parametros!$D$3),B2866&gt;=parametros!$C$3,B2866&lt;=parametros!$D$3),"C1",IF(AND(ISNUMBER(parametros!$C$4),ISNUMBER(parametros!$D$4),B2866&gt;=parametros!$C$4,B2866&lt;=parametros!$D$4),"C2",IF(AND(ISNUMBER(parametros!$C$5),ISNUMBER(parametros!$D$5),B2866&gt;=parametros!$C$5,B2866&lt;=parametros!$D$5),"C3",IF(AND(ISNUMBER(parametros!$C$6),ISNUMBER(parametros!$D$6),B2866&gt;=parametros!$C$6,B2866&lt;=parametros!$D$6),"C4","Fora dos ciclos")))))))</f>
        <v/>
      </c>
      <c r="D2866" s="100"/>
      <c r="E2866" s="78" t="str">
        <f>IF(C2866="","",IFERROR(VLOOKUP(C2866,parametros!$A$11:$E$15,5,0),""))</f>
        <v/>
      </c>
      <c r="F2866" s="79" t="str">
        <f t="shared" si="222"/>
        <v/>
      </c>
      <c r="G2866" s="101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8"/>
      <c r="U2866" s="218" t="str">
        <f t="shared" si="226"/>
        <v/>
      </c>
      <c r="V2866" s="216" t="s">
        <v>47</v>
      </c>
      <c r="W2866" s="102" t="s">
        <v>167</v>
      </c>
      <c r="X2866" s="102" t="s">
        <v>168</v>
      </c>
      <c r="Y2866" s="103" t="s">
        <v>169</v>
      </c>
      <c r="Z2866" s="103" t="s">
        <v>170</v>
      </c>
      <c r="AA2866" s="103" t="s">
        <v>47</v>
      </c>
      <c r="AB2866" s="103" t="s">
        <v>171</v>
      </c>
      <c r="AC2866" s="104" t="s">
        <v>172</v>
      </c>
    </row>
    <row r="2867" spans="1:29" ht="25.5" customHeight="1" x14ac:dyDescent="0.35">
      <c r="A2867" s="188"/>
      <c r="B2867" s="190"/>
      <c r="C2867" s="99" t="str">
        <f>IF(B2867="","",IF(NOT(ISNUMBER(B2867)),"DATA_PC invalida",IF(AND(ISNUMBER(parametros!$C$2),ISNUMBER(parametros!$D$2),B2867&gt;=parametros!$C$2,B2867&lt;=parametros!$D$2),"C0",IF(AND(ISNUMBER(parametros!$C$3),ISNUMBER(parametros!$D$3),B2867&gt;=parametros!$C$3,B2867&lt;=parametros!$D$3),"C1",IF(AND(ISNUMBER(parametros!$C$4),ISNUMBER(parametros!$D$4),B2867&gt;=parametros!$C$4,B2867&lt;=parametros!$D$4),"C2",IF(AND(ISNUMBER(parametros!$C$5),ISNUMBER(parametros!$D$5),B2867&gt;=parametros!$C$5,B2867&lt;=parametros!$D$5),"C3",IF(AND(ISNUMBER(parametros!$C$6),ISNUMBER(parametros!$D$6),B2867&gt;=parametros!$C$6,B2867&lt;=parametros!$D$6),"C4","Fora dos ciclos")))))))</f>
        <v/>
      </c>
      <c r="D2867" s="100"/>
      <c r="E2867" s="78" t="str">
        <f>IF(C2867="","",IFERROR(VLOOKUP(C2867,parametros!$A$11:$E$15,5,0),""))</f>
        <v/>
      </c>
      <c r="F2867" s="79" t="str">
        <f t="shared" si="222"/>
        <v/>
      </c>
      <c r="G2867" s="101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8"/>
      <c r="U2867" s="218" t="str">
        <f t="shared" si="226"/>
        <v/>
      </c>
      <c r="V2867" s="216" t="s">
        <v>47</v>
      </c>
      <c r="W2867" s="102" t="s">
        <v>167</v>
      </c>
      <c r="X2867" s="102" t="s">
        <v>168</v>
      </c>
      <c r="Y2867" s="103" t="s">
        <v>169</v>
      </c>
      <c r="Z2867" s="103" t="s">
        <v>170</v>
      </c>
      <c r="AA2867" s="103" t="s">
        <v>47</v>
      </c>
      <c r="AB2867" s="103" t="s">
        <v>171</v>
      </c>
      <c r="AC2867" s="104" t="s">
        <v>172</v>
      </c>
    </row>
    <row r="2868" spans="1:29" ht="25.5" customHeight="1" x14ac:dyDescent="0.35">
      <c r="A2868" s="188"/>
      <c r="B2868" s="190"/>
      <c r="C2868" s="99" t="str">
        <f>IF(B2868="","",IF(NOT(ISNUMBER(B2868)),"DATA_PC invalida",IF(AND(ISNUMBER(parametros!$C$2),ISNUMBER(parametros!$D$2),B2868&gt;=parametros!$C$2,B2868&lt;=parametros!$D$2),"C0",IF(AND(ISNUMBER(parametros!$C$3),ISNUMBER(parametros!$D$3),B2868&gt;=parametros!$C$3,B2868&lt;=parametros!$D$3),"C1",IF(AND(ISNUMBER(parametros!$C$4),ISNUMBER(parametros!$D$4),B2868&gt;=parametros!$C$4,B2868&lt;=parametros!$D$4),"C2",IF(AND(ISNUMBER(parametros!$C$5),ISNUMBER(parametros!$D$5),B2868&gt;=parametros!$C$5,B2868&lt;=parametros!$D$5),"C3",IF(AND(ISNUMBER(parametros!$C$6),ISNUMBER(parametros!$D$6),B2868&gt;=parametros!$C$6,B2868&lt;=parametros!$D$6),"C4","Fora dos ciclos")))))))</f>
        <v/>
      </c>
      <c r="D2868" s="100"/>
      <c r="E2868" s="78" t="str">
        <f>IF(C2868="","",IFERROR(VLOOKUP(C2868,parametros!$A$11:$E$15,5,0),""))</f>
        <v/>
      </c>
      <c r="F2868" s="79" t="str">
        <f t="shared" si="222"/>
        <v/>
      </c>
      <c r="G2868" s="101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8"/>
      <c r="U2868" s="218" t="str">
        <f t="shared" si="226"/>
        <v/>
      </c>
      <c r="V2868" s="216" t="s">
        <v>47</v>
      </c>
      <c r="W2868" s="102" t="s">
        <v>167</v>
      </c>
      <c r="X2868" s="102" t="s">
        <v>168</v>
      </c>
      <c r="Y2868" s="103" t="s">
        <v>169</v>
      </c>
      <c r="Z2868" s="103" t="s">
        <v>170</v>
      </c>
      <c r="AA2868" s="103" t="s">
        <v>47</v>
      </c>
      <c r="AB2868" s="103" t="s">
        <v>171</v>
      </c>
      <c r="AC2868" s="104" t="s">
        <v>172</v>
      </c>
    </row>
    <row r="2869" spans="1:29" ht="25.5" customHeight="1" x14ac:dyDescent="0.35">
      <c r="A2869" s="188"/>
      <c r="B2869" s="190"/>
      <c r="C2869" s="99" t="str">
        <f>IF(B2869="","",IF(NOT(ISNUMBER(B2869)),"DATA_PC invalida",IF(AND(ISNUMBER(parametros!$C$2),ISNUMBER(parametros!$D$2),B2869&gt;=parametros!$C$2,B2869&lt;=parametros!$D$2),"C0",IF(AND(ISNUMBER(parametros!$C$3),ISNUMBER(parametros!$D$3),B2869&gt;=parametros!$C$3,B2869&lt;=parametros!$D$3),"C1",IF(AND(ISNUMBER(parametros!$C$4),ISNUMBER(parametros!$D$4),B2869&gt;=parametros!$C$4,B2869&lt;=parametros!$D$4),"C2",IF(AND(ISNUMBER(parametros!$C$5),ISNUMBER(parametros!$D$5),B2869&gt;=parametros!$C$5,B2869&lt;=parametros!$D$5),"C3",IF(AND(ISNUMBER(parametros!$C$6),ISNUMBER(parametros!$D$6),B2869&gt;=parametros!$C$6,B2869&lt;=parametros!$D$6),"C4","Fora dos ciclos")))))))</f>
        <v/>
      </c>
      <c r="D2869" s="100"/>
      <c r="E2869" s="78" t="str">
        <f>IF(C2869="","",IFERROR(VLOOKUP(C2869,parametros!$A$11:$E$15,5,0),""))</f>
        <v/>
      </c>
      <c r="F2869" s="79" t="str">
        <f t="shared" si="222"/>
        <v/>
      </c>
      <c r="G2869" s="101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8"/>
      <c r="U2869" s="218" t="str">
        <f t="shared" si="226"/>
        <v/>
      </c>
      <c r="V2869" s="216" t="s">
        <v>47</v>
      </c>
      <c r="W2869" s="102" t="s">
        <v>167</v>
      </c>
      <c r="X2869" s="102" t="s">
        <v>168</v>
      </c>
      <c r="Y2869" s="103" t="s">
        <v>169</v>
      </c>
      <c r="Z2869" s="103" t="s">
        <v>170</v>
      </c>
      <c r="AA2869" s="103" t="s">
        <v>47</v>
      </c>
      <c r="AB2869" s="103" t="s">
        <v>171</v>
      </c>
      <c r="AC2869" s="104" t="s">
        <v>172</v>
      </c>
    </row>
    <row r="2870" spans="1:29" ht="25.5" customHeight="1" x14ac:dyDescent="0.35">
      <c r="A2870" s="188"/>
      <c r="B2870" s="190"/>
      <c r="C2870" s="99" t="str">
        <f>IF(B2870="","",IF(NOT(ISNUMBER(B2870)),"DATA_PC invalida",IF(AND(ISNUMBER(parametros!$C$2),ISNUMBER(parametros!$D$2),B2870&gt;=parametros!$C$2,B2870&lt;=parametros!$D$2),"C0",IF(AND(ISNUMBER(parametros!$C$3),ISNUMBER(parametros!$D$3),B2870&gt;=parametros!$C$3,B2870&lt;=parametros!$D$3),"C1",IF(AND(ISNUMBER(parametros!$C$4),ISNUMBER(parametros!$D$4),B2870&gt;=parametros!$C$4,B2870&lt;=parametros!$D$4),"C2",IF(AND(ISNUMBER(parametros!$C$5),ISNUMBER(parametros!$D$5),B2870&gt;=parametros!$C$5,B2870&lt;=parametros!$D$5),"C3",IF(AND(ISNUMBER(parametros!$C$6),ISNUMBER(parametros!$D$6),B2870&gt;=parametros!$C$6,B2870&lt;=parametros!$D$6),"C4","Fora dos ciclos")))))))</f>
        <v/>
      </c>
      <c r="D2870" s="100"/>
      <c r="E2870" s="78" t="str">
        <f>IF(C2870="","",IFERROR(VLOOKUP(C2870,parametros!$A$11:$E$15,5,0),""))</f>
        <v/>
      </c>
      <c r="F2870" s="79" t="str">
        <f t="shared" si="222"/>
        <v/>
      </c>
      <c r="G2870" s="101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8"/>
      <c r="U2870" s="218" t="str">
        <f t="shared" si="226"/>
        <v/>
      </c>
      <c r="V2870" s="216" t="s">
        <v>47</v>
      </c>
      <c r="W2870" s="102" t="s">
        <v>167</v>
      </c>
      <c r="X2870" s="102" t="s">
        <v>168</v>
      </c>
      <c r="Y2870" s="103" t="s">
        <v>169</v>
      </c>
      <c r="Z2870" s="103" t="s">
        <v>170</v>
      </c>
      <c r="AA2870" s="103" t="s">
        <v>47</v>
      </c>
      <c r="AB2870" s="103" t="s">
        <v>171</v>
      </c>
      <c r="AC2870" s="104" t="s">
        <v>172</v>
      </c>
    </row>
    <row r="2871" spans="1:29" ht="25.5" customHeight="1" x14ac:dyDescent="0.35">
      <c r="A2871" s="188"/>
      <c r="B2871" s="190"/>
      <c r="C2871" s="99" t="str">
        <f>IF(B2871="","",IF(NOT(ISNUMBER(B2871)),"DATA_PC invalida",IF(AND(ISNUMBER(parametros!$C$2),ISNUMBER(parametros!$D$2),B2871&gt;=parametros!$C$2,B2871&lt;=parametros!$D$2),"C0",IF(AND(ISNUMBER(parametros!$C$3),ISNUMBER(parametros!$D$3),B2871&gt;=parametros!$C$3,B2871&lt;=parametros!$D$3),"C1",IF(AND(ISNUMBER(parametros!$C$4),ISNUMBER(parametros!$D$4),B2871&gt;=parametros!$C$4,B2871&lt;=parametros!$D$4),"C2",IF(AND(ISNUMBER(parametros!$C$5),ISNUMBER(parametros!$D$5),B2871&gt;=parametros!$C$5,B2871&lt;=parametros!$D$5),"C3",IF(AND(ISNUMBER(parametros!$C$6),ISNUMBER(parametros!$D$6),B2871&gt;=parametros!$C$6,B2871&lt;=parametros!$D$6),"C4","Fora dos ciclos")))))))</f>
        <v/>
      </c>
      <c r="D2871" s="100"/>
      <c r="E2871" s="78" t="str">
        <f>IF(C2871="","",IFERROR(VLOOKUP(C2871,parametros!$A$11:$E$15,5,0),""))</f>
        <v/>
      </c>
      <c r="F2871" s="79" t="str">
        <f t="shared" si="222"/>
        <v/>
      </c>
      <c r="G2871" s="101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8"/>
      <c r="U2871" s="218" t="str">
        <f t="shared" si="226"/>
        <v/>
      </c>
      <c r="V2871" s="216" t="s">
        <v>47</v>
      </c>
      <c r="W2871" s="102" t="s">
        <v>167</v>
      </c>
      <c r="X2871" s="102" t="s">
        <v>168</v>
      </c>
      <c r="Y2871" s="103" t="s">
        <v>169</v>
      </c>
      <c r="Z2871" s="103" t="s">
        <v>170</v>
      </c>
      <c r="AA2871" s="103" t="s">
        <v>47</v>
      </c>
      <c r="AB2871" s="103" t="s">
        <v>171</v>
      </c>
      <c r="AC2871" s="104" t="s">
        <v>172</v>
      </c>
    </row>
    <row r="2872" spans="1:29" ht="25.5" customHeight="1" x14ac:dyDescent="0.35">
      <c r="A2872" s="188"/>
      <c r="B2872" s="190"/>
      <c r="C2872" s="99" t="str">
        <f>IF(B2872="","",IF(NOT(ISNUMBER(B2872)),"DATA_PC invalida",IF(AND(ISNUMBER(parametros!$C$2),ISNUMBER(parametros!$D$2),B2872&gt;=parametros!$C$2,B2872&lt;=parametros!$D$2),"C0",IF(AND(ISNUMBER(parametros!$C$3),ISNUMBER(parametros!$D$3),B2872&gt;=parametros!$C$3,B2872&lt;=parametros!$D$3),"C1",IF(AND(ISNUMBER(parametros!$C$4),ISNUMBER(parametros!$D$4),B2872&gt;=parametros!$C$4,B2872&lt;=parametros!$D$4),"C2",IF(AND(ISNUMBER(parametros!$C$5),ISNUMBER(parametros!$D$5),B2872&gt;=parametros!$C$5,B2872&lt;=parametros!$D$5),"C3",IF(AND(ISNUMBER(parametros!$C$6),ISNUMBER(parametros!$D$6),B2872&gt;=parametros!$C$6,B2872&lt;=parametros!$D$6),"C4","Fora dos ciclos")))))))</f>
        <v/>
      </c>
      <c r="D2872" s="100"/>
      <c r="E2872" s="78" t="str">
        <f>IF(C2872="","",IFERROR(VLOOKUP(C2872,parametros!$A$11:$E$15,5,0),""))</f>
        <v/>
      </c>
      <c r="F2872" s="79" t="str">
        <f t="shared" si="222"/>
        <v/>
      </c>
      <c r="G2872" s="101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8"/>
      <c r="U2872" s="218" t="str">
        <f t="shared" si="226"/>
        <v/>
      </c>
      <c r="V2872" s="216" t="s">
        <v>47</v>
      </c>
      <c r="W2872" s="102" t="s">
        <v>167</v>
      </c>
      <c r="X2872" s="102" t="s">
        <v>168</v>
      </c>
      <c r="Y2872" s="103" t="s">
        <v>169</v>
      </c>
      <c r="Z2872" s="103" t="s">
        <v>170</v>
      </c>
      <c r="AA2872" s="103" t="s">
        <v>47</v>
      </c>
      <c r="AB2872" s="103" t="s">
        <v>171</v>
      </c>
      <c r="AC2872" s="104" t="s">
        <v>172</v>
      </c>
    </row>
    <row r="2873" spans="1:29" ht="25.5" customHeight="1" x14ac:dyDescent="0.35">
      <c r="A2873" s="188"/>
      <c r="B2873" s="190"/>
      <c r="C2873" s="99" t="str">
        <f>IF(B2873="","",IF(NOT(ISNUMBER(B2873)),"DATA_PC invalida",IF(AND(ISNUMBER(parametros!$C$2),ISNUMBER(parametros!$D$2),B2873&gt;=parametros!$C$2,B2873&lt;=parametros!$D$2),"C0",IF(AND(ISNUMBER(parametros!$C$3),ISNUMBER(parametros!$D$3),B2873&gt;=parametros!$C$3,B2873&lt;=parametros!$D$3),"C1",IF(AND(ISNUMBER(parametros!$C$4),ISNUMBER(parametros!$D$4),B2873&gt;=parametros!$C$4,B2873&lt;=parametros!$D$4),"C2",IF(AND(ISNUMBER(parametros!$C$5),ISNUMBER(parametros!$D$5),B2873&gt;=parametros!$C$5,B2873&lt;=parametros!$D$5),"C3",IF(AND(ISNUMBER(parametros!$C$6),ISNUMBER(parametros!$D$6),B2873&gt;=parametros!$C$6,B2873&lt;=parametros!$D$6),"C4","Fora dos ciclos")))))))</f>
        <v/>
      </c>
      <c r="D2873" s="100"/>
      <c r="E2873" s="78" t="str">
        <f>IF(C2873="","",IFERROR(VLOOKUP(C2873,parametros!$A$11:$E$15,5,0),""))</f>
        <v/>
      </c>
      <c r="F2873" s="79" t="str">
        <f t="shared" si="222"/>
        <v/>
      </c>
      <c r="G2873" s="101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8"/>
      <c r="U2873" s="218" t="str">
        <f t="shared" si="226"/>
        <v/>
      </c>
      <c r="V2873" s="216" t="s">
        <v>47</v>
      </c>
      <c r="W2873" s="102" t="s">
        <v>167</v>
      </c>
      <c r="X2873" s="102" t="s">
        <v>168</v>
      </c>
      <c r="Y2873" s="103" t="s">
        <v>169</v>
      </c>
      <c r="Z2873" s="103" t="s">
        <v>170</v>
      </c>
      <c r="AA2873" s="103" t="s">
        <v>47</v>
      </c>
      <c r="AB2873" s="103" t="s">
        <v>171</v>
      </c>
      <c r="AC2873" s="104" t="s">
        <v>172</v>
      </c>
    </row>
    <row r="2874" spans="1:29" ht="25.5" customHeight="1" x14ac:dyDescent="0.35">
      <c r="A2874" s="188"/>
      <c r="B2874" s="190"/>
      <c r="C2874" s="99" t="str">
        <f>IF(B2874="","",IF(NOT(ISNUMBER(B2874)),"DATA_PC invalida",IF(AND(ISNUMBER(parametros!$C$2),ISNUMBER(parametros!$D$2),B2874&gt;=parametros!$C$2,B2874&lt;=parametros!$D$2),"C0",IF(AND(ISNUMBER(parametros!$C$3),ISNUMBER(parametros!$D$3),B2874&gt;=parametros!$C$3,B2874&lt;=parametros!$D$3),"C1",IF(AND(ISNUMBER(parametros!$C$4),ISNUMBER(parametros!$D$4),B2874&gt;=parametros!$C$4,B2874&lt;=parametros!$D$4),"C2",IF(AND(ISNUMBER(parametros!$C$5),ISNUMBER(parametros!$D$5),B2874&gt;=parametros!$C$5,B2874&lt;=parametros!$D$5),"C3",IF(AND(ISNUMBER(parametros!$C$6),ISNUMBER(parametros!$D$6),B2874&gt;=parametros!$C$6,B2874&lt;=parametros!$D$6),"C4","Fora dos ciclos")))))))</f>
        <v/>
      </c>
      <c r="D2874" s="100"/>
      <c r="E2874" s="78" t="str">
        <f>IF(C2874="","",IFERROR(VLOOKUP(C2874,parametros!$A$11:$E$15,5,0),""))</f>
        <v/>
      </c>
      <c r="F2874" s="79" t="str">
        <f t="shared" si="222"/>
        <v/>
      </c>
      <c r="G2874" s="101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8"/>
      <c r="U2874" s="218" t="str">
        <f t="shared" si="226"/>
        <v/>
      </c>
      <c r="V2874" s="216" t="s">
        <v>47</v>
      </c>
      <c r="W2874" s="102" t="s">
        <v>167</v>
      </c>
      <c r="X2874" s="102" t="s">
        <v>168</v>
      </c>
      <c r="Y2874" s="103" t="s">
        <v>169</v>
      </c>
      <c r="Z2874" s="103" t="s">
        <v>170</v>
      </c>
      <c r="AA2874" s="103" t="s">
        <v>47</v>
      </c>
      <c r="AB2874" s="103" t="s">
        <v>171</v>
      </c>
      <c r="AC2874" s="104" t="s">
        <v>172</v>
      </c>
    </row>
    <row r="2875" spans="1:29" ht="25.5" customHeight="1" x14ac:dyDescent="0.35">
      <c r="A2875" s="188"/>
      <c r="B2875" s="190"/>
      <c r="C2875" s="99" t="str">
        <f>IF(B2875="","",IF(NOT(ISNUMBER(B2875)),"DATA_PC invalida",IF(AND(ISNUMBER(parametros!$C$2),ISNUMBER(parametros!$D$2),B2875&gt;=parametros!$C$2,B2875&lt;=parametros!$D$2),"C0",IF(AND(ISNUMBER(parametros!$C$3),ISNUMBER(parametros!$D$3),B2875&gt;=parametros!$C$3,B2875&lt;=parametros!$D$3),"C1",IF(AND(ISNUMBER(parametros!$C$4),ISNUMBER(parametros!$D$4),B2875&gt;=parametros!$C$4,B2875&lt;=parametros!$D$4),"C2",IF(AND(ISNUMBER(parametros!$C$5),ISNUMBER(parametros!$D$5),B2875&gt;=parametros!$C$5,B2875&lt;=parametros!$D$5),"C3",IF(AND(ISNUMBER(parametros!$C$6),ISNUMBER(parametros!$D$6),B2875&gt;=parametros!$C$6,B2875&lt;=parametros!$D$6),"C4","Fora dos ciclos")))))))</f>
        <v/>
      </c>
      <c r="D2875" s="100"/>
      <c r="E2875" s="78" t="str">
        <f>IF(C2875="","",IFERROR(VLOOKUP(C2875,parametros!$A$11:$E$15,5,0),""))</f>
        <v/>
      </c>
      <c r="F2875" s="79" t="str">
        <f t="shared" si="222"/>
        <v/>
      </c>
      <c r="G2875" s="101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8"/>
      <c r="U2875" s="218" t="str">
        <f t="shared" si="226"/>
        <v/>
      </c>
      <c r="V2875" s="216" t="s">
        <v>47</v>
      </c>
      <c r="W2875" s="102" t="s">
        <v>167</v>
      </c>
      <c r="X2875" s="102" t="s">
        <v>168</v>
      </c>
      <c r="Y2875" s="103" t="s">
        <v>169</v>
      </c>
      <c r="Z2875" s="103" t="s">
        <v>170</v>
      </c>
      <c r="AA2875" s="103" t="s">
        <v>47</v>
      </c>
      <c r="AB2875" s="103" t="s">
        <v>171</v>
      </c>
      <c r="AC2875" s="104" t="s">
        <v>172</v>
      </c>
    </row>
    <row r="2876" spans="1:29" ht="25.5" customHeight="1" x14ac:dyDescent="0.35">
      <c r="A2876" s="188"/>
      <c r="B2876" s="190"/>
      <c r="C2876" s="99" t="str">
        <f>IF(B2876="","",IF(NOT(ISNUMBER(B2876)),"DATA_PC invalida",IF(AND(ISNUMBER(parametros!$C$2),ISNUMBER(parametros!$D$2),B2876&gt;=parametros!$C$2,B2876&lt;=parametros!$D$2),"C0",IF(AND(ISNUMBER(parametros!$C$3),ISNUMBER(parametros!$D$3),B2876&gt;=parametros!$C$3,B2876&lt;=parametros!$D$3),"C1",IF(AND(ISNUMBER(parametros!$C$4),ISNUMBER(parametros!$D$4),B2876&gt;=parametros!$C$4,B2876&lt;=parametros!$D$4),"C2",IF(AND(ISNUMBER(parametros!$C$5),ISNUMBER(parametros!$D$5),B2876&gt;=parametros!$C$5,B2876&lt;=parametros!$D$5),"C3",IF(AND(ISNUMBER(parametros!$C$6),ISNUMBER(parametros!$D$6),B2876&gt;=parametros!$C$6,B2876&lt;=parametros!$D$6),"C4","Fora dos ciclos")))))))</f>
        <v/>
      </c>
      <c r="D2876" s="100"/>
      <c r="E2876" s="78" t="str">
        <f>IF(C2876="","",IFERROR(VLOOKUP(C2876,parametros!$A$11:$E$15,5,0),""))</f>
        <v/>
      </c>
      <c r="F2876" s="79" t="str">
        <f t="shared" si="222"/>
        <v/>
      </c>
      <c r="G2876" s="101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8"/>
      <c r="U2876" s="218" t="str">
        <f t="shared" si="226"/>
        <v/>
      </c>
      <c r="V2876" s="216" t="s">
        <v>47</v>
      </c>
      <c r="W2876" s="102" t="s">
        <v>167</v>
      </c>
      <c r="X2876" s="102" t="s">
        <v>168</v>
      </c>
      <c r="Y2876" s="103" t="s">
        <v>169</v>
      </c>
      <c r="Z2876" s="103" t="s">
        <v>170</v>
      </c>
      <c r="AA2876" s="103" t="s">
        <v>47</v>
      </c>
      <c r="AB2876" s="103" t="s">
        <v>171</v>
      </c>
      <c r="AC2876" s="104" t="s">
        <v>172</v>
      </c>
    </row>
    <row r="2877" spans="1:29" ht="25.5" customHeight="1" x14ac:dyDescent="0.35">
      <c r="A2877" s="188"/>
      <c r="B2877" s="190"/>
      <c r="C2877" s="99" t="str">
        <f>IF(B2877="","",IF(NOT(ISNUMBER(B2877)),"DATA_PC invalida",IF(AND(ISNUMBER(parametros!$C$2),ISNUMBER(parametros!$D$2),B2877&gt;=parametros!$C$2,B2877&lt;=parametros!$D$2),"C0",IF(AND(ISNUMBER(parametros!$C$3),ISNUMBER(parametros!$D$3),B2877&gt;=parametros!$C$3,B2877&lt;=parametros!$D$3),"C1",IF(AND(ISNUMBER(parametros!$C$4),ISNUMBER(parametros!$D$4),B2877&gt;=parametros!$C$4,B2877&lt;=parametros!$D$4),"C2",IF(AND(ISNUMBER(parametros!$C$5),ISNUMBER(parametros!$D$5),B2877&gt;=parametros!$C$5,B2877&lt;=parametros!$D$5),"C3",IF(AND(ISNUMBER(parametros!$C$6),ISNUMBER(parametros!$D$6),B2877&gt;=parametros!$C$6,B2877&lt;=parametros!$D$6),"C4","Fora dos ciclos")))))))</f>
        <v/>
      </c>
      <c r="D2877" s="100"/>
      <c r="E2877" s="78" t="str">
        <f>IF(C2877="","",IFERROR(VLOOKUP(C2877,parametros!$A$11:$E$15,5,0),""))</f>
        <v/>
      </c>
      <c r="F2877" s="79" t="str">
        <f t="shared" si="222"/>
        <v/>
      </c>
      <c r="G2877" s="101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8"/>
      <c r="U2877" s="218" t="str">
        <f t="shared" si="226"/>
        <v/>
      </c>
      <c r="V2877" s="216" t="s">
        <v>47</v>
      </c>
      <c r="W2877" s="102" t="s">
        <v>167</v>
      </c>
      <c r="X2877" s="102" t="s">
        <v>168</v>
      </c>
      <c r="Y2877" s="103" t="s">
        <v>169</v>
      </c>
      <c r="Z2877" s="103" t="s">
        <v>170</v>
      </c>
      <c r="AA2877" s="103" t="s">
        <v>47</v>
      </c>
      <c r="AB2877" s="103" t="s">
        <v>171</v>
      </c>
      <c r="AC2877" s="104" t="s">
        <v>172</v>
      </c>
    </row>
    <row r="2878" spans="1:29" ht="25.5" customHeight="1" x14ac:dyDescent="0.35">
      <c r="A2878" s="188"/>
      <c r="B2878" s="190"/>
      <c r="C2878" s="99" t="str">
        <f>IF(B2878="","",IF(NOT(ISNUMBER(B2878)),"DATA_PC invalida",IF(AND(ISNUMBER(parametros!$C$2),ISNUMBER(parametros!$D$2),B2878&gt;=parametros!$C$2,B2878&lt;=parametros!$D$2),"C0",IF(AND(ISNUMBER(parametros!$C$3),ISNUMBER(parametros!$D$3),B2878&gt;=parametros!$C$3,B2878&lt;=parametros!$D$3),"C1",IF(AND(ISNUMBER(parametros!$C$4),ISNUMBER(parametros!$D$4),B2878&gt;=parametros!$C$4,B2878&lt;=parametros!$D$4),"C2",IF(AND(ISNUMBER(parametros!$C$5),ISNUMBER(parametros!$D$5),B2878&gt;=parametros!$C$5,B2878&lt;=parametros!$D$5),"C3",IF(AND(ISNUMBER(parametros!$C$6),ISNUMBER(parametros!$D$6),B2878&gt;=parametros!$C$6,B2878&lt;=parametros!$D$6),"C4","Fora dos ciclos")))))))</f>
        <v/>
      </c>
      <c r="D2878" s="100"/>
      <c r="E2878" s="78" t="str">
        <f>IF(C2878="","",IFERROR(VLOOKUP(C2878,parametros!$A$11:$E$15,5,0),""))</f>
        <v/>
      </c>
      <c r="F2878" s="79" t="str">
        <f t="shared" si="222"/>
        <v/>
      </c>
      <c r="G2878" s="101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8"/>
      <c r="U2878" s="218" t="str">
        <f t="shared" si="226"/>
        <v/>
      </c>
      <c r="V2878" s="216" t="s">
        <v>47</v>
      </c>
      <c r="W2878" s="102" t="s">
        <v>167</v>
      </c>
      <c r="X2878" s="102" t="s">
        <v>168</v>
      </c>
      <c r="Y2878" s="103" t="s">
        <v>169</v>
      </c>
      <c r="Z2878" s="103" t="s">
        <v>170</v>
      </c>
      <c r="AA2878" s="103" t="s">
        <v>47</v>
      </c>
      <c r="AB2878" s="103" t="s">
        <v>171</v>
      </c>
      <c r="AC2878" s="104" t="s">
        <v>172</v>
      </c>
    </row>
    <row r="2879" spans="1:29" ht="25.5" customHeight="1" x14ac:dyDescent="0.35">
      <c r="A2879" s="188"/>
      <c r="B2879" s="190"/>
      <c r="C2879" s="99" t="str">
        <f>IF(B2879="","",IF(NOT(ISNUMBER(B2879)),"DATA_PC invalida",IF(AND(ISNUMBER(parametros!$C$2),ISNUMBER(parametros!$D$2),B2879&gt;=parametros!$C$2,B2879&lt;=parametros!$D$2),"C0",IF(AND(ISNUMBER(parametros!$C$3),ISNUMBER(parametros!$D$3),B2879&gt;=parametros!$C$3,B2879&lt;=parametros!$D$3),"C1",IF(AND(ISNUMBER(parametros!$C$4),ISNUMBER(parametros!$D$4),B2879&gt;=parametros!$C$4,B2879&lt;=parametros!$D$4),"C2",IF(AND(ISNUMBER(parametros!$C$5),ISNUMBER(parametros!$D$5),B2879&gt;=parametros!$C$5,B2879&lt;=parametros!$D$5),"C3",IF(AND(ISNUMBER(parametros!$C$6),ISNUMBER(parametros!$D$6),B2879&gt;=parametros!$C$6,B2879&lt;=parametros!$D$6),"C4","Fora dos ciclos")))))))</f>
        <v/>
      </c>
      <c r="D2879" s="100"/>
      <c r="E2879" s="78" t="str">
        <f>IF(C2879="","",IFERROR(VLOOKUP(C2879,parametros!$A$11:$E$15,5,0),""))</f>
        <v/>
      </c>
      <c r="F2879" s="79" t="str">
        <f t="shared" si="222"/>
        <v/>
      </c>
      <c r="G2879" s="101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8"/>
      <c r="U2879" s="218" t="str">
        <f t="shared" si="226"/>
        <v/>
      </c>
      <c r="V2879" s="216" t="s">
        <v>47</v>
      </c>
      <c r="W2879" s="102" t="s">
        <v>167</v>
      </c>
      <c r="X2879" s="102" t="s">
        <v>168</v>
      </c>
      <c r="Y2879" s="103" t="s">
        <v>169</v>
      </c>
      <c r="Z2879" s="103" t="s">
        <v>170</v>
      </c>
      <c r="AA2879" s="103" t="s">
        <v>47</v>
      </c>
      <c r="AB2879" s="103" t="s">
        <v>171</v>
      </c>
      <c r="AC2879" s="104" t="s">
        <v>172</v>
      </c>
    </row>
    <row r="2880" spans="1:29" ht="25.5" customHeight="1" x14ac:dyDescent="0.35">
      <c r="A2880" s="188"/>
      <c r="B2880" s="190"/>
      <c r="C2880" s="99" t="str">
        <f>IF(B2880="","",IF(NOT(ISNUMBER(B2880)),"DATA_PC invalida",IF(AND(ISNUMBER(parametros!$C$2),ISNUMBER(parametros!$D$2),B2880&gt;=parametros!$C$2,B2880&lt;=parametros!$D$2),"C0",IF(AND(ISNUMBER(parametros!$C$3),ISNUMBER(parametros!$D$3),B2880&gt;=parametros!$C$3,B2880&lt;=parametros!$D$3),"C1",IF(AND(ISNUMBER(parametros!$C$4),ISNUMBER(parametros!$D$4),B2880&gt;=parametros!$C$4,B2880&lt;=parametros!$D$4),"C2",IF(AND(ISNUMBER(parametros!$C$5),ISNUMBER(parametros!$D$5),B2880&gt;=parametros!$C$5,B2880&lt;=parametros!$D$5),"C3",IF(AND(ISNUMBER(parametros!$C$6),ISNUMBER(parametros!$D$6),B2880&gt;=parametros!$C$6,B2880&lt;=parametros!$D$6),"C4","Fora dos ciclos")))))))</f>
        <v/>
      </c>
      <c r="D2880" s="100"/>
      <c r="E2880" s="78" t="str">
        <f>IF(C2880="","",IFERROR(VLOOKUP(C2880,parametros!$A$11:$E$15,5,0),""))</f>
        <v/>
      </c>
      <c r="F2880" s="79" t="str">
        <f t="shared" si="222"/>
        <v/>
      </c>
      <c r="G2880" s="101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8"/>
      <c r="U2880" s="218" t="str">
        <f t="shared" si="226"/>
        <v/>
      </c>
      <c r="V2880" s="216" t="s">
        <v>47</v>
      </c>
      <c r="W2880" s="102" t="s">
        <v>167</v>
      </c>
      <c r="X2880" s="102" t="s">
        <v>168</v>
      </c>
      <c r="Y2880" s="103" t="s">
        <v>169</v>
      </c>
      <c r="Z2880" s="103" t="s">
        <v>170</v>
      </c>
      <c r="AA2880" s="103" t="s">
        <v>47</v>
      </c>
      <c r="AB2880" s="103" t="s">
        <v>171</v>
      </c>
      <c r="AC2880" s="104" t="s">
        <v>172</v>
      </c>
    </row>
    <row r="2881" spans="1:29" ht="25.5" customHeight="1" x14ac:dyDescent="0.35">
      <c r="A2881" s="188"/>
      <c r="B2881" s="190"/>
      <c r="C2881" s="99" t="str">
        <f>IF(B2881="","",IF(NOT(ISNUMBER(B2881)),"DATA_PC invalida",IF(AND(ISNUMBER(parametros!$C$2),ISNUMBER(parametros!$D$2),B2881&gt;=parametros!$C$2,B2881&lt;=parametros!$D$2),"C0",IF(AND(ISNUMBER(parametros!$C$3),ISNUMBER(parametros!$D$3),B2881&gt;=parametros!$C$3,B2881&lt;=parametros!$D$3),"C1",IF(AND(ISNUMBER(parametros!$C$4),ISNUMBER(parametros!$D$4),B2881&gt;=parametros!$C$4,B2881&lt;=parametros!$D$4),"C2",IF(AND(ISNUMBER(parametros!$C$5),ISNUMBER(parametros!$D$5),B2881&gt;=parametros!$C$5,B2881&lt;=parametros!$D$5),"C3",IF(AND(ISNUMBER(parametros!$C$6),ISNUMBER(parametros!$D$6),B2881&gt;=parametros!$C$6,B2881&lt;=parametros!$D$6),"C4","Fora dos ciclos")))))))</f>
        <v/>
      </c>
      <c r="D2881" s="100"/>
      <c r="E2881" s="78" t="str">
        <f>IF(C2881="","",IFERROR(VLOOKUP(C2881,parametros!$A$11:$E$15,5,0),""))</f>
        <v/>
      </c>
      <c r="F2881" s="79" t="str">
        <f t="shared" si="222"/>
        <v/>
      </c>
      <c r="G2881" s="101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8"/>
      <c r="U2881" s="218" t="str">
        <f t="shared" si="226"/>
        <v/>
      </c>
      <c r="V2881" s="216" t="s">
        <v>47</v>
      </c>
      <c r="W2881" s="102" t="s">
        <v>167</v>
      </c>
      <c r="X2881" s="102" t="s">
        <v>168</v>
      </c>
      <c r="Y2881" s="103" t="s">
        <v>169</v>
      </c>
      <c r="Z2881" s="103" t="s">
        <v>170</v>
      </c>
      <c r="AA2881" s="103" t="s">
        <v>47</v>
      </c>
      <c r="AB2881" s="103" t="s">
        <v>171</v>
      </c>
      <c r="AC2881" s="104" t="s">
        <v>172</v>
      </c>
    </row>
    <row r="2882" spans="1:29" ht="25.5" customHeight="1" x14ac:dyDescent="0.35">
      <c r="A2882" s="188"/>
      <c r="B2882" s="190"/>
      <c r="C2882" s="99" t="str">
        <f>IF(B2882="","",IF(NOT(ISNUMBER(B2882)),"DATA_PC invalida",IF(AND(ISNUMBER(parametros!$C$2),ISNUMBER(parametros!$D$2),B2882&gt;=parametros!$C$2,B2882&lt;=parametros!$D$2),"C0",IF(AND(ISNUMBER(parametros!$C$3),ISNUMBER(parametros!$D$3),B2882&gt;=parametros!$C$3,B2882&lt;=parametros!$D$3),"C1",IF(AND(ISNUMBER(parametros!$C$4),ISNUMBER(parametros!$D$4),B2882&gt;=parametros!$C$4,B2882&lt;=parametros!$D$4),"C2",IF(AND(ISNUMBER(parametros!$C$5),ISNUMBER(parametros!$D$5),B2882&gt;=parametros!$C$5,B2882&lt;=parametros!$D$5),"C3",IF(AND(ISNUMBER(parametros!$C$6),ISNUMBER(parametros!$D$6),B2882&gt;=parametros!$C$6,B2882&lt;=parametros!$D$6),"C4","Fora dos ciclos")))))))</f>
        <v/>
      </c>
      <c r="D2882" s="100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101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8"/>
      <c r="U2882" s="218" t="str">
        <f t="shared" ref="U2882:U2945" si="231">IF(OR($D2882="",$H2882=""),"",ROUND($D2882+$H2882,2))</f>
        <v/>
      </c>
      <c r="V2882" s="216" t="s">
        <v>47</v>
      </c>
      <c r="W2882" s="102" t="s">
        <v>167</v>
      </c>
      <c r="X2882" s="102" t="s">
        <v>168</v>
      </c>
      <c r="Y2882" s="103" t="s">
        <v>169</v>
      </c>
      <c r="Z2882" s="103" t="s">
        <v>170</v>
      </c>
      <c r="AA2882" s="103" t="s">
        <v>47</v>
      </c>
      <c r="AB2882" s="103" t="s">
        <v>171</v>
      </c>
      <c r="AC2882" s="104" t="s">
        <v>172</v>
      </c>
    </row>
    <row r="2883" spans="1:29" ht="25.5" customHeight="1" x14ac:dyDescent="0.35">
      <c r="A2883" s="188"/>
      <c r="B2883" s="190"/>
      <c r="C2883" s="99" t="str">
        <f>IF(B2883="","",IF(NOT(ISNUMBER(B2883)),"DATA_PC invalida",IF(AND(ISNUMBER(parametros!$C$2),ISNUMBER(parametros!$D$2),B2883&gt;=parametros!$C$2,B2883&lt;=parametros!$D$2),"C0",IF(AND(ISNUMBER(parametros!$C$3),ISNUMBER(parametros!$D$3),B2883&gt;=parametros!$C$3,B2883&lt;=parametros!$D$3),"C1",IF(AND(ISNUMBER(parametros!$C$4),ISNUMBER(parametros!$D$4),B2883&gt;=parametros!$C$4,B2883&lt;=parametros!$D$4),"C2",IF(AND(ISNUMBER(parametros!$C$5),ISNUMBER(parametros!$D$5),B2883&gt;=parametros!$C$5,B2883&lt;=parametros!$D$5),"C3",IF(AND(ISNUMBER(parametros!$C$6),ISNUMBER(parametros!$D$6),B2883&gt;=parametros!$C$6,B2883&lt;=parametros!$D$6),"C4","Fora dos ciclos")))))))</f>
        <v/>
      </c>
      <c r="D2883" s="100"/>
      <c r="E2883" s="78" t="str">
        <f>IF(C2883="","",IFERROR(VLOOKUP(C2883,parametros!$A$11:$E$15,5,0),""))</f>
        <v/>
      </c>
      <c r="F2883" s="79" t="str">
        <f t="shared" si="227"/>
        <v/>
      </c>
      <c r="G2883" s="101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8"/>
      <c r="U2883" s="218" t="str">
        <f t="shared" si="231"/>
        <v/>
      </c>
      <c r="V2883" s="216" t="s">
        <v>47</v>
      </c>
      <c r="W2883" s="102" t="s">
        <v>167</v>
      </c>
      <c r="X2883" s="102" t="s">
        <v>168</v>
      </c>
      <c r="Y2883" s="103" t="s">
        <v>169</v>
      </c>
      <c r="Z2883" s="103" t="s">
        <v>170</v>
      </c>
      <c r="AA2883" s="103" t="s">
        <v>47</v>
      </c>
      <c r="AB2883" s="103" t="s">
        <v>171</v>
      </c>
      <c r="AC2883" s="104" t="s">
        <v>172</v>
      </c>
    </row>
    <row r="2884" spans="1:29" ht="25.5" customHeight="1" x14ac:dyDescent="0.35">
      <c r="A2884" s="188"/>
      <c r="B2884" s="190"/>
      <c r="C2884" s="99" t="str">
        <f>IF(B2884="","",IF(NOT(ISNUMBER(B2884)),"DATA_PC invalida",IF(AND(ISNUMBER(parametros!$C$2),ISNUMBER(parametros!$D$2),B2884&gt;=parametros!$C$2,B2884&lt;=parametros!$D$2),"C0",IF(AND(ISNUMBER(parametros!$C$3),ISNUMBER(parametros!$D$3),B2884&gt;=parametros!$C$3,B2884&lt;=parametros!$D$3),"C1",IF(AND(ISNUMBER(parametros!$C$4),ISNUMBER(parametros!$D$4),B2884&gt;=parametros!$C$4,B2884&lt;=parametros!$D$4),"C2",IF(AND(ISNUMBER(parametros!$C$5),ISNUMBER(parametros!$D$5),B2884&gt;=parametros!$C$5,B2884&lt;=parametros!$D$5),"C3",IF(AND(ISNUMBER(parametros!$C$6),ISNUMBER(parametros!$D$6),B2884&gt;=parametros!$C$6,B2884&lt;=parametros!$D$6),"C4","Fora dos ciclos")))))))</f>
        <v/>
      </c>
      <c r="D2884" s="100"/>
      <c r="E2884" s="78" t="str">
        <f>IF(C2884="","",IFERROR(VLOOKUP(C2884,parametros!$A$11:$E$15,5,0),""))</f>
        <v/>
      </c>
      <c r="F2884" s="79" t="str">
        <f t="shared" si="227"/>
        <v/>
      </c>
      <c r="G2884" s="101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8"/>
      <c r="U2884" s="218" t="str">
        <f t="shared" si="231"/>
        <v/>
      </c>
      <c r="V2884" s="216" t="s">
        <v>47</v>
      </c>
      <c r="W2884" s="102" t="s">
        <v>167</v>
      </c>
      <c r="X2884" s="102" t="s">
        <v>168</v>
      </c>
      <c r="Y2884" s="103" t="s">
        <v>169</v>
      </c>
      <c r="Z2884" s="103" t="s">
        <v>170</v>
      </c>
      <c r="AA2884" s="103" t="s">
        <v>47</v>
      </c>
      <c r="AB2884" s="103" t="s">
        <v>171</v>
      </c>
      <c r="AC2884" s="104" t="s">
        <v>172</v>
      </c>
    </row>
    <row r="2885" spans="1:29" ht="25.5" customHeight="1" x14ac:dyDescent="0.35">
      <c r="A2885" s="188"/>
      <c r="B2885" s="190"/>
      <c r="C2885" s="99" t="str">
        <f>IF(B2885="","",IF(NOT(ISNUMBER(B2885)),"DATA_PC invalida",IF(AND(ISNUMBER(parametros!$C$2),ISNUMBER(parametros!$D$2),B2885&gt;=parametros!$C$2,B2885&lt;=parametros!$D$2),"C0",IF(AND(ISNUMBER(parametros!$C$3),ISNUMBER(parametros!$D$3),B2885&gt;=parametros!$C$3,B2885&lt;=parametros!$D$3),"C1",IF(AND(ISNUMBER(parametros!$C$4),ISNUMBER(parametros!$D$4),B2885&gt;=parametros!$C$4,B2885&lt;=parametros!$D$4),"C2",IF(AND(ISNUMBER(parametros!$C$5),ISNUMBER(parametros!$D$5),B2885&gt;=parametros!$C$5,B2885&lt;=parametros!$D$5),"C3",IF(AND(ISNUMBER(parametros!$C$6),ISNUMBER(parametros!$D$6),B2885&gt;=parametros!$C$6,B2885&lt;=parametros!$D$6),"C4","Fora dos ciclos")))))))</f>
        <v/>
      </c>
      <c r="D2885" s="100"/>
      <c r="E2885" s="78" t="str">
        <f>IF(C2885="","",IFERROR(VLOOKUP(C2885,parametros!$A$11:$E$15,5,0),""))</f>
        <v/>
      </c>
      <c r="F2885" s="79" t="str">
        <f t="shared" si="227"/>
        <v/>
      </c>
      <c r="G2885" s="101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8"/>
      <c r="U2885" s="218" t="str">
        <f t="shared" si="231"/>
        <v/>
      </c>
      <c r="V2885" s="216" t="s">
        <v>47</v>
      </c>
      <c r="W2885" s="102" t="s">
        <v>167</v>
      </c>
      <c r="X2885" s="102" t="s">
        <v>168</v>
      </c>
      <c r="Y2885" s="103" t="s">
        <v>169</v>
      </c>
      <c r="Z2885" s="103" t="s">
        <v>170</v>
      </c>
      <c r="AA2885" s="103" t="s">
        <v>47</v>
      </c>
      <c r="AB2885" s="103" t="s">
        <v>171</v>
      </c>
      <c r="AC2885" s="104" t="s">
        <v>172</v>
      </c>
    </row>
    <row r="2886" spans="1:29" ht="25.5" customHeight="1" x14ac:dyDescent="0.35">
      <c r="A2886" s="188"/>
      <c r="B2886" s="190"/>
      <c r="C2886" s="99" t="str">
        <f>IF(B2886="","",IF(NOT(ISNUMBER(B2886)),"DATA_PC invalida",IF(AND(ISNUMBER(parametros!$C$2),ISNUMBER(parametros!$D$2),B2886&gt;=parametros!$C$2,B2886&lt;=parametros!$D$2),"C0",IF(AND(ISNUMBER(parametros!$C$3),ISNUMBER(parametros!$D$3),B2886&gt;=parametros!$C$3,B2886&lt;=parametros!$D$3),"C1",IF(AND(ISNUMBER(parametros!$C$4),ISNUMBER(parametros!$D$4),B2886&gt;=parametros!$C$4,B2886&lt;=parametros!$D$4),"C2",IF(AND(ISNUMBER(parametros!$C$5),ISNUMBER(parametros!$D$5),B2886&gt;=parametros!$C$5,B2886&lt;=parametros!$D$5),"C3",IF(AND(ISNUMBER(parametros!$C$6),ISNUMBER(parametros!$D$6),B2886&gt;=parametros!$C$6,B2886&lt;=parametros!$D$6),"C4","Fora dos ciclos")))))))</f>
        <v/>
      </c>
      <c r="D2886" s="100"/>
      <c r="E2886" s="78" t="str">
        <f>IF(C2886="","",IFERROR(VLOOKUP(C2886,parametros!$A$11:$E$15,5,0),""))</f>
        <v/>
      </c>
      <c r="F2886" s="79" t="str">
        <f t="shared" si="227"/>
        <v/>
      </c>
      <c r="G2886" s="101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8"/>
      <c r="U2886" s="218" t="str">
        <f t="shared" si="231"/>
        <v/>
      </c>
      <c r="V2886" s="216" t="s">
        <v>47</v>
      </c>
      <c r="W2886" s="102" t="s">
        <v>167</v>
      </c>
      <c r="X2886" s="102" t="s">
        <v>168</v>
      </c>
      <c r="Y2886" s="103" t="s">
        <v>169</v>
      </c>
      <c r="Z2886" s="103" t="s">
        <v>170</v>
      </c>
      <c r="AA2886" s="103" t="s">
        <v>47</v>
      </c>
      <c r="AB2886" s="103" t="s">
        <v>171</v>
      </c>
      <c r="AC2886" s="104" t="s">
        <v>172</v>
      </c>
    </row>
    <row r="2887" spans="1:29" ht="25.5" customHeight="1" x14ac:dyDescent="0.35">
      <c r="A2887" s="188"/>
      <c r="B2887" s="190"/>
      <c r="C2887" s="99" t="str">
        <f>IF(B2887="","",IF(NOT(ISNUMBER(B2887)),"DATA_PC invalida",IF(AND(ISNUMBER(parametros!$C$2),ISNUMBER(parametros!$D$2),B2887&gt;=parametros!$C$2,B2887&lt;=parametros!$D$2),"C0",IF(AND(ISNUMBER(parametros!$C$3),ISNUMBER(parametros!$D$3),B2887&gt;=parametros!$C$3,B2887&lt;=parametros!$D$3),"C1",IF(AND(ISNUMBER(parametros!$C$4),ISNUMBER(parametros!$D$4),B2887&gt;=parametros!$C$4,B2887&lt;=parametros!$D$4),"C2",IF(AND(ISNUMBER(parametros!$C$5),ISNUMBER(parametros!$D$5),B2887&gt;=parametros!$C$5,B2887&lt;=parametros!$D$5),"C3",IF(AND(ISNUMBER(parametros!$C$6),ISNUMBER(parametros!$D$6),B2887&gt;=parametros!$C$6,B2887&lt;=parametros!$D$6),"C4","Fora dos ciclos")))))))</f>
        <v/>
      </c>
      <c r="D2887" s="100"/>
      <c r="E2887" s="78" t="str">
        <f>IF(C2887="","",IFERROR(VLOOKUP(C2887,parametros!$A$11:$E$15,5,0),""))</f>
        <v/>
      </c>
      <c r="F2887" s="79" t="str">
        <f t="shared" si="227"/>
        <v/>
      </c>
      <c r="G2887" s="101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8"/>
      <c r="U2887" s="218" t="str">
        <f t="shared" si="231"/>
        <v/>
      </c>
      <c r="V2887" s="216" t="s">
        <v>47</v>
      </c>
      <c r="W2887" s="102" t="s">
        <v>167</v>
      </c>
      <c r="X2887" s="102" t="s">
        <v>168</v>
      </c>
      <c r="Y2887" s="103" t="s">
        <v>169</v>
      </c>
      <c r="Z2887" s="103" t="s">
        <v>170</v>
      </c>
      <c r="AA2887" s="103" t="s">
        <v>47</v>
      </c>
      <c r="AB2887" s="103" t="s">
        <v>171</v>
      </c>
      <c r="AC2887" s="104" t="s">
        <v>172</v>
      </c>
    </row>
    <row r="2888" spans="1:29" ht="25.5" customHeight="1" x14ac:dyDescent="0.35">
      <c r="A2888" s="188"/>
      <c r="B2888" s="190"/>
      <c r="C2888" s="99" t="str">
        <f>IF(B2888="","",IF(NOT(ISNUMBER(B2888)),"DATA_PC invalida",IF(AND(ISNUMBER(parametros!$C$2),ISNUMBER(parametros!$D$2),B2888&gt;=parametros!$C$2,B2888&lt;=parametros!$D$2),"C0",IF(AND(ISNUMBER(parametros!$C$3),ISNUMBER(parametros!$D$3),B2888&gt;=parametros!$C$3,B2888&lt;=parametros!$D$3),"C1",IF(AND(ISNUMBER(parametros!$C$4),ISNUMBER(parametros!$D$4),B2888&gt;=parametros!$C$4,B2888&lt;=parametros!$D$4),"C2",IF(AND(ISNUMBER(parametros!$C$5),ISNUMBER(parametros!$D$5),B2888&gt;=parametros!$C$5,B2888&lt;=parametros!$D$5),"C3",IF(AND(ISNUMBER(parametros!$C$6),ISNUMBER(parametros!$D$6),B2888&gt;=parametros!$C$6,B2888&lt;=parametros!$D$6),"C4","Fora dos ciclos")))))))</f>
        <v/>
      </c>
      <c r="D2888" s="100"/>
      <c r="E2888" s="78" t="str">
        <f>IF(C2888="","",IFERROR(VLOOKUP(C2888,parametros!$A$11:$E$15,5,0),""))</f>
        <v/>
      </c>
      <c r="F2888" s="79" t="str">
        <f t="shared" si="227"/>
        <v/>
      </c>
      <c r="G2888" s="101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8"/>
      <c r="U2888" s="218" t="str">
        <f t="shared" si="231"/>
        <v/>
      </c>
      <c r="V2888" s="216" t="s">
        <v>47</v>
      </c>
      <c r="W2888" s="102" t="s">
        <v>167</v>
      </c>
      <c r="X2888" s="102" t="s">
        <v>168</v>
      </c>
      <c r="Y2888" s="103" t="s">
        <v>169</v>
      </c>
      <c r="Z2888" s="103" t="s">
        <v>170</v>
      </c>
      <c r="AA2888" s="103" t="s">
        <v>47</v>
      </c>
      <c r="AB2888" s="103" t="s">
        <v>171</v>
      </c>
      <c r="AC2888" s="104" t="s">
        <v>172</v>
      </c>
    </row>
    <row r="2889" spans="1:29" ht="25.5" customHeight="1" x14ac:dyDescent="0.35">
      <c r="A2889" s="188"/>
      <c r="B2889" s="190"/>
      <c r="C2889" s="99" t="str">
        <f>IF(B2889="","",IF(NOT(ISNUMBER(B2889)),"DATA_PC invalida",IF(AND(ISNUMBER(parametros!$C$2),ISNUMBER(parametros!$D$2),B2889&gt;=parametros!$C$2,B2889&lt;=parametros!$D$2),"C0",IF(AND(ISNUMBER(parametros!$C$3),ISNUMBER(parametros!$D$3),B2889&gt;=parametros!$C$3,B2889&lt;=parametros!$D$3),"C1",IF(AND(ISNUMBER(parametros!$C$4),ISNUMBER(parametros!$D$4),B2889&gt;=parametros!$C$4,B2889&lt;=parametros!$D$4),"C2",IF(AND(ISNUMBER(parametros!$C$5),ISNUMBER(parametros!$D$5),B2889&gt;=parametros!$C$5,B2889&lt;=parametros!$D$5),"C3",IF(AND(ISNUMBER(parametros!$C$6),ISNUMBER(parametros!$D$6),B2889&gt;=parametros!$C$6,B2889&lt;=parametros!$D$6),"C4","Fora dos ciclos")))))))</f>
        <v/>
      </c>
      <c r="D2889" s="100"/>
      <c r="E2889" s="78" t="str">
        <f>IF(C2889="","",IFERROR(VLOOKUP(C2889,parametros!$A$11:$E$15,5,0),""))</f>
        <v/>
      </c>
      <c r="F2889" s="79" t="str">
        <f t="shared" si="227"/>
        <v/>
      </c>
      <c r="G2889" s="101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8"/>
      <c r="U2889" s="218" t="str">
        <f t="shared" si="231"/>
        <v/>
      </c>
      <c r="V2889" s="216" t="s">
        <v>47</v>
      </c>
      <c r="W2889" s="102" t="s">
        <v>167</v>
      </c>
      <c r="X2889" s="102" t="s">
        <v>168</v>
      </c>
      <c r="Y2889" s="103" t="s">
        <v>169</v>
      </c>
      <c r="Z2889" s="103" t="s">
        <v>170</v>
      </c>
      <c r="AA2889" s="103" t="s">
        <v>47</v>
      </c>
      <c r="AB2889" s="103" t="s">
        <v>171</v>
      </c>
      <c r="AC2889" s="104" t="s">
        <v>172</v>
      </c>
    </row>
    <row r="2890" spans="1:29" ht="25.5" customHeight="1" x14ac:dyDescent="0.35">
      <c r="A2890" s="188"/>
      <c r="B2890" s="190"/>
      <c r="C2890" s="99" t="str">
        <f>IF(B2890="","",IF(NOT(ISNUMBER(B2890)),"DATA_PC invalida",IF(AND(ISNUMBER(parametros!$C$2),ISNUMBER(parametros!$D$2),B2890&gt;=parametros!$C$2,B2890&lt;=parametros!$D$2),"C0",IF(AND(ISNUMBER(parametros!$C$3),ISNUMBER(parametros!$D$3),B2890&gt;=parametros!$C$3,B2890&lt;=parametros!$D$3),"C1",IF(AND(ISNUMBER(parametros!$C$4),ISNUMBER(parametros!$D$4),B2890&gt;=parametros!$C$4,B2890&lt;=parametros!$D$4),"C2",IF(AND(ISNUMBER(parametros!$C$5),ISNUMBER(parametros!$D$5),B2890&gt;=parametros!$C$5,B2890&lt;=parametros!$D$5),"C3",IF(AND(ISNUMBER(parametros!$C$6),ISNUMBER(parametros!$D$6),B2890&gt;=parametros!$C$6,B2890&lt;=parametros!$D$6),"C4","Fora dos ciclos")))))))</f>
        <v/>
      </c>
      <c r="D2890" s="100"/>
      <c r="E2890" s="78" t="str">
        <f>IF(C2890="","",IFERROR(VLOOKUP(C2890,parametros!$A$11:$E$15,5,0),""))</f>
        <v/>
      </c>
      <c r="F2890" s="79" t="str">
        <f t="shared" si="227"/>
        <v/>
      </c>
      <c r="G2890" s="101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8"/>
      <c r="U2890" s="218" t="str">
        <f t="shared" si="231"/>
        <v/>
      </c>
      <c r="V2890" s="216" t="s">
        <v>47</v>
      </c>
      <c r="W2890" s="102" t="s">
        <v>167</v>
      </c>
      <c r="X2890" s="102" t="s">
        <v>168</v>
      </c>
      <c r="Y2890" s="103" t="s">
        <v>169</v>
      </c>
      <c r="Z2890" s="103" t="s">
        <v>170</v>
      </c>
      <c r="AA2890" s="103" t="s">
        <v>47</v>
      </c>
      <c r="AB2890" s="103" t="s">
        <v>171</v>
      </c>
      <c r="AC2890" s="104" t="s">
        <v>172</v>
      </c>
    </row>
    <row r="2891" spans="1:29" ht="25.5" customHeight="1" x14ac:dyDescent="0.35">
      <c r="A2891" s="188"/>
      <c r="B2891" s="190"/>
      <c r="C2891" s="99" t="str">
        <f>IF(B2891="","",IF(NOT(ISNUMBER(B2891)),"DATA_PC invalida",IF(AND(ISNUMBER(parametros!$C$2),ISNUMBER(parametros!$D$2),B2891&gt;=parametros!$C$2,B2891&lt;=parametros!$D$2),"C0",IF(AND(ISNUMBER(parametros!$C$3),ISNUMBER(parametros!$D$3),B2891&gt;=parametros!$C$3,B2891&lt;=parametros!$D$3),"C1",IF(AND(ISNUMBER(parametros!$C$4),ISNUMBER(parametros!$D$4),B2891&gt;=parametros!$C$4,B2891&lt;=parametros!$D$4),"C2",IF(AND(ISNUMBER(parametros!$C$5),ISNUMBER(parametros!$D$5),B2891&gt;=parametros!$C$5,B2891&lt;=parametros!$D$5),"C3",IF(AND(ISNUMBER(parametros!$C$6),ISNUMBER(parametros!$D$6),B2891&gt;=parametros!$C$6,B2891&lt;=parametros!$D$6),"C4","Fora dos ciclos")))))))</f>
        <v/>
      </c>
      <c r="D2891" s="100"/>
      <c r="E2891" s="78" t="str">
        <f>IF(C2891="","",IFERROR(VLOOKUP(C2891,parametros!$A$11:$E$15,5,0),""))</f>
        <v/>
      </c>
      <c r="F2891" s="79" t="str">
        <f t="shared" si="227"/>
        <v/>
      </c>
      <c r="G2891" s="101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8"/>
      <c r="U2891" s="218" t="str">
        <f t="shared" si="231"/>
        <v/>
      </c>
      <c r="V2891" s="216" t="s">
        <v>47</v>
      </c>
      <c r="W2891" s="102" t="s">
        <v>167</v>
      </c>
      <c r="X2891" s="102" t="s">
        <v>168</v>
      </c>
      <c r="Y2891" s="103" t="s">
        <v>169</v>
      </c>
      <c r="Z2891" s="103" t="s">
        <v>170</v>
      </c>
      <c r="AA2891" s="103" t="s">
        <v>47</v>
      </c>
      <c r="AB2891" s="103" t="s">
        <v>171</v>
      </c>
      <c r="AC2891" s="104" t="s">
        <v>172</v>
      </c>
    </row>
    <row r="2892" spans="1:29" ht="25.5" customHeight="1" x14ac:dyDescent="0.35">
      <c r="A2892" s="188"/>
      <c r="B2892" s="190"/>
      <c r="C2892" s="99" t="str">
        <f>IF(B2892="","",IF(NOT(ISNUMBER(B2892)),"DATA_PC invalida",IF(AND(ISNUMBER(parametros!$C$2),ISNUMBER(parametros!$D$2),B2892&gt;=parametros!$C$2,B2892&lt;=parametros!$D$2),"C0",IF(AND(ISNUMBER(parametros!$C$3),ISNUMBER(parametros!$D$3),B2892&gt;=parametros!$C$3,B2892&lt;=parametros!$D$3),"C1",IF(AND(ISNUMBER(parametros!$C$4),ISNUMBER(parametros!$D$4),B2892&gt;=parametros!$C$4,B2892&lt;=parametros!$D$4),"C2",IF(AND(ISNUMBER(parametros!$C$5),ISNUMBER(parametros!$D$5),B2892&gt;=parametros!$C$5,B2892&lt;=parametros!$D$5),"C3",IF(AND(ISNUMBER(parametros!$C$6),ISNUMBER(parametros!$D$6),B2892&gt;=parametros!$C$6,B2892&lt;=parametros!$D$6),"C4","Fora dos ciclos")))))))</f>
        <v/>
      </c>
      <c r="D2892" s="100"/>
      <c r="E2892" s="78" t="str">
        <f>IF(C2892="","",IFERROR(VLOOKUP(C2892,parametros!$A$11:$E$15,5,0),""))</f>
        <v/>
      </c>
      <c r="F2892" s="79" t="str">
        <f t="shared" si="227"/>
        <v/>
      </c>
      <c r="G2892" s="101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8"/>
      <c r="U2892" s="218" t="str">
        <f t="shared" si="231"/>
        <v/>
      </c>
      <c r="V2892" s="216" t="s">
        <v>47</v>
      </c>
      <c r="W2892" s="102" t="s">
        <v>167</v>
      </c>
      <c r="X2892" s="102" t="s">
        <v>168</v>
      </c>
      <c r="Y2892" s="103" t="s">
        <v>169</v>
      </c>
      <c r="Z2892" s="103" t="s">
        <v>170</v>
      </c>
      <c r="AA2892" s="103" t="s">
        <v>47</v>
      </c>
      <c r="AB2892" s="103" t="s">
        <v>171</v>
      </c>
      <c r="AC2892" s="104" t="s">
        <v>172</v>
      </c>
    </row>
    <row r="2893" spans="1:29" ht="25.5" customHeight="1" x14ac:dyDescent="0.35">
      <c r="A2893" s="188"/>
      <c r="B2893" s="190"/>
      <c r="C2893" s="99" t="str">
        <f>IF(B2893="","",IF(NOT(ISNUMBER(B2893)),"DATA_PC invalida",IF(AND(ISNUMBER(parametros!$C$2),ISNUMBER(parametros!$D$2),B2893&gt;=parametros!$C$2,B2893&lt;=parametros!$D$2),"C0",IF(AND(ISNUMBER(parametros!$C$3),ISNUMBER(parametros!$D$3),B2893&gt;=parametros!$C$3,B2893&lt;=parametros!$D$3),"C1",IF(AND(ISNUMBER(parametros!$C$4),ISNUMBER(parametros!$D$4),B2893&gt;=parametros!$C$4,B2893&lt;=parametros!$D$4),"C2",IF(AND(ISNUMBER(parametros!$C$5),ISNUMBER(parametros!$D$5),B2893&gt;=parametros!$C$5,B2893&lt;=parametros!$D$5),"C3",IF(AND(ISNUMBER(parametros!$C$6),ISNUMBER(parametros!$D$6),B2893&gt;=parametros!$C$6,B2893&lt;=parametros!$D$6),"C4","Fora dos ciclos")))))))</f>
        <v/>
      </c>
      <c r="D2893" s="100"/>
      <c r="E2893" s="78" t="str">
        <f>IF(C2893="","",IFERROR(VLOOKUP(C2893,parametros!$A$11:$E$15,5,0),""))</f>
        <v/>
      </c>
      <c r="F2893" s="79" t="str">
        <f t="shared" si="227"/>
        <v/>
      </c>
      <c r="G2893" s="101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8"/>
      <c r="U2893" s="218" t="str">
        <f t="shared" si="231"/>
        <v/>
      </c>
      <c r="V2893" s="216" t="s">
        <v>47</v>
      </c>
      <c r="W2893" s="102" t="s">
        <v>167</v>
      </c>
      <c r="X2893" s="102" t="s">
        <v>168</v>
      </c>
      <c r="Y2893" s="103" t="s">
        <v>169</v>
      </c>
      <c r="Z2893" s="103" t="s">
        <v>170</v>
      </c>
      <c r="AA2893" s="103" t="s">
        <v>47</v>
      </c>
      <c r="AB2893" s="103" t="s">
        <v>171</v>
      </c>
      <c r="AC2893" s="104" t="s">
        <v>172</v>
      </c>
    </row>
    <row r="2894" spans="1:29" ht="25.5" customHeight="1" x14ac:dyDescent="0.35">
      <c r="A2894" s="188"/>
      <c r="B2894" s="190"/>
      <c r="C2894" s="99" t="str">
        <f>IF(B2894="","",IF(NOT(ISNUMBER(B2894)),"DATA_PC invalida",IF(AND(ISNUMBER(parametros!$C$2),ISNUMBER(parametros!$D$2),B2894&gt;=parametros!$C$2,B2894&lt;=parametros!$D$2),"C0",IF(AND(ISNUMBER(parametros!$C$3),ISNUMBER(parametros!$D$3),B2894&gt;=parametros!$C$3,B2894&lt;=parametros!$D$3),"C1",IF(AND(ISNUMBER(parametros!$C$4),ISNUMBER(parametros!$D$4),B2894&gt;=parametros!$C$4,B2894&lt;=parametros!$D$4),"C2",IF(AND(ISNUMBER(parametros!$C$5),ISNUMBER(parametros!$D$5),B2894&gt;=parametros!$C$5,B2894&lt;=parametros!$D$5),"C3",IF(AND(ISNUMBER(parametros!$C$6),ISNUMBER(parametros!$D$6),B2894&gt;=parametros!$C$6,B2894&lt;=parametros!$D$6),"C4","Fora dos ciclos")))))))</f>
        <v/>
      </c>
      <c r="D2894" s="100"/>
      <c r="E2894" s="78" t="str">
        <f>IF(C2894="","",IFERROR(VLOOKUP(C2894,parametros!$A$11:$E$15,5,0),""))</f>
        <v/>
      </c>
      <c r="F2894" s="79" t="str">
        <f t="shared" si="227"/>
        <v/>
      </c>
      <c r="G2894" s="101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8"/>
      <c r="U2894" s="218" t="str">
        <f t="shared" si="231"/>
        <v/>
      </c>
      <c r="V2894" s="216" t="s">
        <v>47</v>
      </c>
      <c r="W2894" s="102" t="s">
        <v>167</v>
      </c>
      <c r="X2894" s="102" t="s">
        <v>168</v>
      </c>
      <c r="Y2894" s="103" t="s">
        <v>169</v>
      </c>
      <c r="Z2894" s="103" t="s">
        <v>170</v>
      </c>
      <c r="AA2894" s="103" t="s">
        <v>47</v>
      </c>
      <c r="AB2894" s="103" t="s">
        <v>171</v>
      </c>
      <c r="AC2894" s="104" t="s">
        <v>172</v>
      </c>
    </row>
    <row r="2895" spans="1:29" ht="25.5" customHeight="1" x14ac:dyDescent="0.35">
      <c r="A2895" s="188"/>
      <c r="B2895" s="190"/>
      <c r="C2895" s="99" t="str">
        <f>IF(B2895="","",IF(NOT(ISNUMBER(B2895)),"DATA_PC invalida",IF(AND(ISNUMBER(parametros!$C$2),ISNUMBER(parametros!$D$2),B2895&gt;=parametros!$C$2,B2895&lt;=parametros!$D$2),"C0",IF(AND(ISNUMBER(parametros!$C$3),ISNUMBER(parametros!$D$3),B2895&gt;=parametros!$C$3,B2895&lt;=parametros!$D$3),"C1",IF(AND(ISNUMBER(parametros!$C$4),ISNUMBER(parametros!$D$4),B2895&gt;=parametros!$C$4,B2895&lt;=parametros!$D$4),"C2",IF(AND(ISNUMBER(parametros!$C$5),ISNUMBER(parametros!$D$5),B2895&gt;=parametros!$C$5,B2895&lt;=parametros!$D$5),"C3",IF(AND(ISNUMBER(parametros!$C$6),ISNUMBER(parametros!$D$6),B2895&gt;=parametros!$C$6,B2895&lt;=parametros!$D$6),"C4","Fora dos ciclos")))))))</f>
        <v/>
      </c>
      <c r="D2895" s="100"/>
      <c r="E2895" s="78" t="str">
        <f>IF(C2895="","",IFERROR(VLOOKUP(C2895,parametros!$A$11:$E$15,5,0),""))</f>
        <v/>
      </c>
      <c r="F2895" s="79" t="str">
        <f t="shared" si="227"/>
        <v/>
      </c>
      <c r="G2895" s="101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8"/>
      <c r="U2895" s="218" t="str">
        <f t="shared" si="231"/>
        <v/>
      </c>
      <c r="V2895" s="216" t="s">
        <v>47</v>
      </c>
      <c r="W2895" s="102" t="s">
        <v>167</v>
      </c>
      <c r="X2895" s="102" t="s">
        <v>168</v>
      </c>
      <c r="Y2895" s="103" t="s">
        <v>169</v>
      </c>
      <c r="Z2895" s="103" t="s">
        <v>170</v>
      </c>
      <c r="AA2895" s="103" t="s">
        <v>47</v>
      </c>
      <c r="AB2895" s="103" t="s">
        <v>171</v>
      </c>
      <c r="AC2895" s="104" t="s">
        <v>172</v>
      </c>
    </row>
    <row r="2896" spans="1:29" ht="25.5" customHeight="1" x14ac:dyDescent="0.35">
      <c r="A2896" s="188"/>
      <c r="B2896" s="190"/>
      <c r="C2896" s="99" t="str">
        <f>IF(B2896="","",IF(NOT(ISNUMBER(B2896)),"DATA_PC invalida",IF(AND(ISNUMBER(parametros!$C$2),ISNUMBER(parametros!$D$2),B2896&gt;=parametros!$C$2,B2896&lt;=parametros!$D$2),"C0",IF(AND(ISNUMBER(parametros!$C$3),ISNUMBER(parametros!$D$3),B2896&gt;=parametros!$C$3,B2896&lt;=parametros!$D$3),"C1",IF(AND(ISNUMBER(parametros!$C$4),ISNUMBER(parametros!$D$4),B2896&gt;=parametros!$C$4,B2896&lt;=parametros!$D$4),"C2",IF(AND(ISNUMBER(parametros!$C$5),ISNUMBER(parametros!$D$5),B2896&gt;=parametros!$C$5,B2896&lt;=parametros!$D$5),"C3",IF(AND(ISNUMBER(parametros!$C$6),ISNUMBER(parametros!$D$6),B2896&gt;=parametros!$C$6,B2896&lt;=parametros!$D$6),"C4","Fora dos ciclos")))))))</f>
        <v/>
      </c>
      <c r="D2896" s="100"/>
      <c r="E2896" s="78" t="str">
        <f>IF(C2896="","",IFERROR(VLOOKUP(C2896,parametros!$A$11:$E$15,5,0),""))</f>
        <v/>
      </c>
      <c r="F2896" s="79" t="str">
        <f t="shared" si="227"/>
        <v/>
      </c>
      <c r="G2896" s="101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8"/>
      <c r="U2896" s="218" t="str">
        <f t="shared" si="231"/>
        <v/>
      </c>
      <c r="V2896" s="216" t="s">
        <v>47</v>
      </c>
      <c r="W2896" s="102" t="s">
        <v>167</v>
      </c>
      <c r="X2896" s="102" t="s">
        <v>168</v>
      </c>
      <c r="Y2896" s="103" t="s">
        <v>169</v>
      </c>
      <c r="Z2896" s="103" t="s">
        <v>170</v>
      </c>
      <c r="AA2896" s="103" t="s">
        <v>47</v>
      </c>
      <c r="AB2896" s="103" t="s">
        <v>171</v>
      </c>
      <c r="AC2896" s="104" t="s">
        <v>172</v>
      </c>
    </row>
    <row r="2897" spans="1:29" ht="25.5" customHeight="1" x14ac:dyDescent="0.35">
      <c r="A2897" s="188"/>
      <c r="B2897" s="190"/>
      <c r="C2897" s="99" t="str">
        <f>IF(B2897="","",IF(NOT(ISNUMBER(B2897)),"DATA_PC invalida",IF(AND(ISNUMBER(parametros!$C$2),ISNUMBER(parametros!$D$2),B2897&gt;=parametros!$C$2,B2897&lt;=parametros!$D$2),"C0",IF(AND(ISNUMBER(parametros!$C$3),ISNUMBER(parametros!$D$3),B2897&gt;=parametros!$C$3,B2897&lt;=parametros!$D$3),"C1",IF(AND(ISNUMBER(parametros!$C$4),ISNUMBER(parametros!$D$4),B2897&gt;=parametros!$C$4,B2897&lt;=parametros!$D$4),"C2",IF(AND(ISNUMBER(parametros!$C$5),ISNUMBER(parametros!$D$5),B2897&gt;=parametros!$C$5,B2897&lt;=parametros!$D$5),"C3",IF(AND(ISNUMBER(parametros!$C$6),ISNUMBER(parametros!$D$6),B2897&gt;=parametros!$C$6,B2897&lt;=parametros!$D$6),"C4","Fora dos ciclos")))))))</f>
        <v/>
      </c>
      <c r="D2897" s="100"/>
      <c r="E2897" s="78" t="str">
        <f>IF(C2897="","",IFERROR(VLOOKUP(C2897,parametros!$A$11:$E$15,5,0),""))</f>
        <v/>
      </c>
      <c r="F2897" s="79" t="str">
        <f t="shared" si="227"/>
        <v/>
      </c>
      <c r="G2897" s="101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8"/>
      <c r="U2897" s="218" t="str">
        <f t="shared" si="231"/>
        <v/>
      </c>
      <c r="V2897" s="216" t="s">
        <v>47</v>
      </c>
      <c r="W2897" s="102" t="s">
        <v>167</v>
      </c>
      <c r="X2897" s="102" t="s">
        <v>168</v>
      </c>
      <c r="Y2897" s="103" t="s">
        <v>169</v>
      </c>
      <c r="Z2897" s="103" t="s">
        <v>170</v>
      </c>
      <c r="AA2897" s="103" t="s">
        <v>47</v>
      </c>
      <c r="AB2897" s="103" t="s">
        <v>171</v>
      </c>
      <c r="AC2897" s="104" t="s">
        <v>172</v>
      </c>
    </row>
    <row r="2898" spans="1:29" ht="25.5" customHeight="1" x14ac:dyDescent="0.35">
      <c r="A2898" s="188"/>
      <c r="B2898" s="190"/>
      <c r="C2898" s="99" t="str">
        <f>IF(B2898="","",IF(NOT(ISNUMBER(B2898)),"DATA_PC invalida",IF(AND(ISNUMBER(parametros!$C$2),ISNUMBER(parametros!$D$2),B2898&gt;=parametros!$C$2,B2898&lt;=parametros!$D$2),"C0",IF(AND(ISNUMBER(parametros!$C$3),ISNUMBER(parametros!$D$3),B2898&gt;=parametros!$C$3,B2898&lt;=parametros!$D$3),"C1",IF(AND(ISNUMBER(parametros!$C$4),ISNUMBER(parametros!$D$4),B2898&gt;=parametros!$C$4,B2898&lt;=parametros!$D$4),"C2",IF(AND(ISNUMBER(parametros!$C$5),ISNUMBER(parametros!$D$5),B2898&gt;=parametros!$C$5,B2898&lt;=parametros!$D$5),"C3",IF(AND(ISNUMBER(parametros!$C$6),ISNUMBER(parametros!$D$6),B2898&gt;=parametros!$C$6,B2898&lt;=parametros!$D$6),"C4","Fora dos ciclos")))))))</f>
        <v/>
      </c>
      <c r="D2898" s="100"/>
      <c r="E2898" s="78" t="str">
        <f>IF(C2898="","",IFERROR(VLOOKUP(C2898,parametros!$A$11:$E$15,5,0),""))</f>
        <v/>
      </c>
      <c r="F2898" s="79" t="str">
        <f t="shared" si="227"/>
        <v/>
      </c>
      <c r="G2898" s="101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8"/>
      <c r="U2898" s="218" t="str">
        <f t="shared" si="231"/>
        <v/>
      </c>
      <c r="V2898" s="216" t="s">
        <v>47</v>
      </c>
      <c r="W2898" s="102" t="s">
        <v>167</v>
      </c>
      <c r="X2898" s="102" t="s">
        <v>168</v>
      </c>
      <c r="Y2898" s="103" t="s">
        <v>169</v>
      </c>
      <c r="Z2898" s="103" t="s">
        <v>170</v>
      </c>
      <c r="AA2898" s="103" t="s">
        <v>47</v>
      </c>
      <c r="AB2898" s="103" t="s">
        <v>171</v>
      </c>
      <c r="AC2898" s="104" t="s">
        <v>172</v>
      </c>
    </row>
    <row r="2899" spans="1:29" ht="25.5" customHeight="1" x14ac:dyDescent="0.35">
      <c r="A2899" s="188"/>
      <c r="B2899" s="190"/>
      <c r="C2899" s="99" t="str">
        <f>IF(B2899="","",IF(NOT(ISNUMBER(B2899)),"DATA_PC invalida",IF(AND(ISNUMBER(parametros!$C$2),ISNUMBER(parametros!$D$2),B2899&gt;=parametros!$C$2,B2899&lt;=parametros!$D$2),"C0",IF(AND(ISNUMBER(parametros!$C$3),ISNUMBER(parametros!$D$3),B2899&gt;=parametros!$C$3,B2899&lt;=parametros!$D$3),"C1",IF(AND(ISNUMBER(parametros!$C$4),ISNUMBER(parametros!$D$4),B2899&gt;=parametros!$C$4,B2899&lt;=parametros!$D$4),"C2",IF(AND(ISNUMBER(parametros!$C$5),ISNUMBER(parametros!$D$5),B2899&gt;=parametros!$C$5,B2899&lt;=parametros!$D$5),"C3",IF(AND(ISNUMBER(parametros!$C$6),ISNUMBER(parametros!$D$6),B2899&gt;=parametros!$C$6,B2899&lt;=parametros!$D$6),"C4","Fora dos ciclos")))))))</f>
        <v/>
      </c>
      <c r="D2899" s="100"/>
      <c r="E2899" s="78" t="str">
        <f>IF(C2899="","",IFERROR(VLOOKUP(C2899,parametros!$A$11:$E$15,5,0),""))</f>
        <v/>
      </c>
      <c r="F2899" s="79" t="str">
        <f t="shared" si="227"/>
        <v/>
      </c>
      <c r="G2899" s="101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8"/>
      <c r="U2899" s="218" t="str">
        <f t="shared" si="231"/>
        <v/>
      </c>
      <c r="V2899" s="216" t="s">
        <v>47</v>
      </c>
      <c r="W2899" s="102" t="s">
        <v>167</v>
      </c>
      <c r="X2899" s="102" t="s">
        <v>168</v>
      </c>
      <c r="Y2899" s="103" t="s">
        <v>169</v>
      </c>
      <c r="Z2899" s="103" t="s">
        <v>170</v>
      </c>
      <c r="AA2899" s="103" t="s">
        <v>47</v>
      </c>
      <c r="AB2899" s="103" t="s">
        <v>171</v>
      </c>
      <c r="AC2899" s="104" t="s">
        <v>172</v>
      </c>
    </row>
    <row r="2900" spans="1:29" ht="25.5" customHeight="1" x14ac:dyDescent="0.35">
      <c r="A2900" s="188"/>
      <c r="B2900" s="190"/>
      <c r="C2900" s="99" t="str">
        <f>IF(B2900="","",IF(NOT(ISNUMBER(B2900)),"DATA_PC invalida",IF(AND(ISNUMBER(parametros!$C$2),ISNUMBER(parametros!$D$2),B2900&gt;=parametros!$C$2,B2900&lt;=parametros!$D$2),"C0",IF(AND(ISNUMBER(parametros!$C$3),ISNUMBER(parametros!$D$3),B2900&gt;=parametros!$C$3,B2900&lt;=parametros!$D$3),"C1",IF(AND(ISNUMBER(parametros!$C$4),ISNUMBER(parametros!$D$4),B2900&gt;=parametros!$C$4,B2900&lt;=parametros!$D$4),"C2",IF(AND(ISNUMBER(parametros!$C$5),ISNUMBER(parametros!$D$5),B2900&gt;=parametros!$C$5,B2900&lt;=parametros!$D$5),"C3",IF(AND(ISNUMBER(parametros!$C$6),ISNUMBER(parametros!$D$6),B2900&gt;=parametros!$C$6,B2900&lt;=parametros!$D$6),"C4","Fora dos ciclos")))))))</f>
        <v/>
      </c>
      <c r="D2900" s="100"/>
      <c r="E2900" s="78" t="str">
        <f>IF(C2900="","",IFERROR(VLOOKUP(C2900,parametros!$A$11:$E$15,5,0),""))</f>
        <v/>
      </c>
      <c r="F2900" s="79" t="str">
        <f t="shared" si="227"/>
        <v/>
      </c>
      <c r="G2900" s="101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8"/>
      <c r="U2900" s="218" t="str">
        <f t="shared" si="231"/>
        <v/>
      </c>
      <c r="V2900" s="216" t="s">
        <v>47</v>
      </c>
      <c r="W2900" s="102" t="s">
        <v>167</v>
      </c>
      <c r="X2900" s="102" t="s">
        <v>168</v>
      </c>
      <c r="Y2900" s="103" t="s">
        <v>169</v>
      </c>
      <c r="Z2900" s="103" t="s">
        <v>170</v>
      </c>
      <c r="AA2900" s="103" t="s">
        <v>47</v>
      </c>
      <c r="AB2900" s="103" t="s">
        <v>171</v>
      </c>
      <c r="AC2900" s="104" t="s">
        <v>172</v>
      </c>
    </row>
    <row r="2901" spans="1:29" ht="25.5" customHeight="1" x14ac:dyDescent="0.35">
      <c r="A2901" s="188"/>
      <c r="B2901" s="190"/>
      <c r="C2901" s="99" t="str">
        <f>IF(B2901="","",IF(NOT(ISNUMBER(B2901)),"DATA_PC invalida",IF(AND(ISNUMBER(parametros!$C$2),ISNUMBER(parametros!$D$2),B2901&gt;=parametros!$C$2,B2901&lt;=parametros!$D$2),"C0",IF(AND(ISNUMBER(parametros!$C$3),ISNUMBER(parametros!$D$3),B2901&gt;=parametros!$C$3,B2901&lt;=parametros!$D$3),"C1",IF(AND(ISNUMBER(parametros!$C$4),ISNUMBER(parametros!$D$4),B2901&gt;=parametros!$C$4,B2901&lt;=parametros!$D$4),"C2",IF(AND(ISNUMBER(parametros!$C$5),ISNUMBER(parametros!$D$5),B2901&gt;=parametros!$C$5,B2901&lt;=parametros!$D$5),"C3",IF(AND(ISNUMBER(parametros!$C$6),ISNUMBER(parametros!$D$6),B2901&gt;=parametros!$C$6,B2901&lt;=parametros!$D$6),"C4","Fora dos ciclos")))))))</f>
        <v/>
      </c>
      <c r="D2901" s="100"/>
      <c r="E2901" s="78" t="str">
        <f>IF(C2901="","",IFERROR(VLOOKUP(C2901,parametros!$A$11:$E$15,5,0),""))</f>
        <v/>
      </c>
      <c r="F2901" s="79" t="str">
        <f t="shared" si="227"/>
        <v/>
      </c>
      <c r="G2901" s="101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8"/>
      <c r="U2901" s="218" t="str">
        <f t="shared" si="231"/>
        <v/>
      </c>
      <c r="V2901" s="216" t="s">
        <v>47</v>
      </c>
      <c r="W2901" s="102" t="s">
        <v>167</v>
      </c>
      <c r="X2901" s="102" t="s">
        <v>168</v>
      </c>
      <c r="Y2901" s="103" t="s">
        <v>169</v>
      </c>
      <c r="Z2901" s="103" t="s">
        <v>170</v>
      </c>
      <c r="AA2901" s="103" t="s">
        <v>47</v>
      </c>
      <c r="AB2901" s="103" t="s">
        <v>171</v>
      </c>
      <c r="AC2901" s="104" t="s">
        <v>172</v>
      </c>
    </row>
    <row r="2902" spans="1:29" ht="25.5" customHeight="1" x14ac:dyDescent="0.35">
      <c r="A2902" s="188"/>
      <c r="B2902" s="190"/>
      <c r="C2902" s="99" t="str">
        <f>IF(B2902="","",IF(NOT(ISNUMBER(B2902)),"DATA_PC invalida",IF(AND(ISNUMBER(parametros!$C$2),ISNUMBER(parametros!$D$2),B2902&gt;=parametros!$C$2,B2902&lt;=parametros!$D$2),"C0",IF(AND(ISNUMBER(parametros!$C$3),ISNUMBER(parametros!$D$3),B2902&gt;=parametros!$C$3,B2902&lt;=parametros!$D$3),"C1",IF(AND(ISNUMBER(parametros!$C$4),ISNUMBER(parametros!$D$4),B2902&gt;=parametros!$C$4,B2902&lt;=parametros!$D$4),"C2",IF(AND(ISNUMBER(parametros!$C$5),ISNUMBER(parametros!$D$5),B2902&gt;=parametros!$C$5,B2902&lt;=parametros!$D$5),"C3",IF(AND(ISNUMBER(parametros!$C$6),ISNUMBER(parametros!$D$6),B2902&gt;=parametros!$C$6,B2902&lt;=parametros!$D$6),"C4","Fora dos ciclos")))))))</f>
        <v/>
      </c>
      <c r="D2902" s="100"/>
      <c r="E2902" s="78" t="str">
        <f>IF(C2902="","",IFERROR(VLOOKUP(C2902,parametros!$A$11:$E$15,5,0),""))</f>
        <v/>
      </c>
      <c r="F2902" s="79" t="str">
        <f t="shared" si="227"/>
        <v/>
      </c>
      <c r="G2902" s="101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8"/>
      <c r="U2902" s="218" t="str">
        <f t="shared" si="231"/>
        <v/>
      </c>
      <c r="V2902" s="216" t="s">
        <v>47</v>
      </c>
      <c r="W2902" s="102" t="s">
        <v>167</v>
      </c>
      <c r="X2902" s="102" t="s">
        <v>168</v>
      </c>
      <c r="Y2902" s="103" t="s">
        <v>169</v>
      </c>
      <c r="Z2902" s="103" t="s">
        <v>170</v>
      </c>
      <c r="AA2902" s="103" t="s">
        <v>47</v>
      </c>
      <c r="AB2902" s="103" t="s">
        <v>171</v>
      </c>
      <c r="AC2902" s="104" t="s">
        <v>172</v>
      </c>
    </row>
    <row r="2903" spans="1:29" ht="25.5" customHeight="1" x14ac:dyDescent="0.35">
      <c r="A2903" s="188"/>
      <c r="B2903" s="190"/>
      <c r="C2903" s="99" t="str">
        <f>IF(B2903="","",IF(NOT(ISNUMBER(B2903)),"DATA_PC invalida",IF(AND(ISNUMBER(parametros!$C$2),ISNUMBER(parametros!$D$2),B2903&gt;=parametros!$C$2,B2903&lt;=parametros!$D$2),"C0",IF(AND(ISNUMBER(parametros!$C$3),ISNUMBER(parametros!$D$3),B2903&gt;=parametros!$C$3,B2903&lt;=parametros!$D$3),"C1",IF(AND(ISNUMBER(parametros!$C$4),ISNUMBER(parametros!$D$4),B2903&gt;=parametros!$C$4,B2903&lt;=parametros!$D$4),"C2",IF(AND(ISNUMBER(parametros!$C$5),ISNUMBER(parametros!$D$5),B2903&gt;=parametros!$C$5,B2903&lt;=parametros!$D$5),"C3",IF(AND(ISNUMBER(parametros!$C$6),ISNUMBER(parametros!$D$6),B2903&gt;=parametros!$C$6,B2903&lt;=parametros!$D$6),"C4","Fora dos ciclos")))))))</f>
        <v/>
      </c>
      <c r="D2903" s="100"/>
      <c r="E2903" s="78" t="str">
        <f>IF(C2903="","",IFERROR(VLOOKUP(C2903,parametros!$A$11:$E$15,5,0),""))</f>
        <v/>
      </c>
      <c r="F2903" s="79" t="str">
        <f t="shared" si="227"/>
        <v/>
      </c>
      <c r="G2903" s="101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8"/>
      <c r="U2903" s="218" t="str">
        <f t="shared" si="231"/>
        <v/>
      </c>
      <c r="V2903" s="216" t="s">
        <v>47</v>
      </c>
      <c r="W2903" s="102" t="s">
        <v>167</v>
      </c>
      <c r="X2903" s="102" t="s">
        <v>168</v>
      </c>
      <c r="Y2903" s="103" t="s">
        <v>169</v>
      </c>
      <c r="Z2903" s="103" t="s">
        <v>170</v>
      </c>
      <c r="AA2903" s="103" t="s">
        <v>47</v>
      </c>
      <c r="AB2903" s="103" t="s">
        <v>171</v>
      </c>
      <c r="AC2903" s="104" t="s">
        <v>172</v>
      </c>
    </row>
    <row r="2904" spans="1:29" ht="25.5" customHeight="1" x14ac:dyDescent="0.35">
      <c r="A2904" s="188"/>
      <c r="B2904" s="190"/>
      <c r="C2904" s="99" t="str">
        <f>IF(B2904="","",IF(NOT(ISNUMBER(B2904)),"DATA_PC invalida",IF(AND(ISNUMBER(parametros!$C$2),ISNUMBER(parametros!$D$2),B2904&gt;=parametros!$C$2,B2904&lt;=parametros!$D$2),"C0",IF(AND(ISNUMBER(parametros!$C$3),ISNUMBER(parametros!$D$3),B2904&gt;=parametros!$C$3,B2904&lt;=parametros!$D$3),"C1",IF(AND(ISNUMBER(parametros!$C$4),ISNUMBER(parametros!$D$4),B2904&gt;=parametros!$C$4,B2904&lt;=parametros!$D$4),"C2",IF(AND(ISNUMBER(parametros!$C$5),ISNUMBER(parametros!$D$5),B2904&gt;=parametros!$C$5,B2904&lt;=parametros!$D$5),"C3",IF(AND(ISNUMBER(parametros!$C$6),ISNUMBER(parametros!$D$6),B2904&gt;=parametros!$C$6,B2904&lt;=parametros!$D$6),"C4","Fora dos ciclos")))))))</f>
        <v/>
      </c>
      <c r="D2904" s="100"/>
      <c r="E2904" s="78" t="str">
        <f>IF(C2904="","",IFERROR(VLOOKUP(C2904,parametros!$A$11:$E$15,5,0),""))</f>
        <v/>
      </c>
      <c r="F2904" s="79" t="str">
        <f t="shared" si="227"/>
        <v/>
      </c>
      <c r="G2904" s="101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8"/>
      <c r="U2904" s="218" t="str">
        <f t="shared" si="231"/>
        <v/>
      </c>
      <c r="V2904" s="216" t="s">
        <v>47</v>
      </c>
      <c r="W2904" s="102" t="s">
        <v>167</v>
      </c>
      <c r="X2904" s="102" t="s">
        <v>168</v>
      </c>
      <c r="Y2904" s="103" t="s">
        <v>169</v>
      </c>
      <c r="Z2904" s="103" t="s">
        <v>170</v>
      </c>
      <c r="AA2904" s="103" t="s">
        <v>47</v>
      </c>
      <c r="AB2904" s="103" t="s">
        <v>171</v>
      </c>
      <c r="AC2904" s="104" t="s">
        <v>172</v>
      </c>
    </row>
    <row r="2905" spans="1:29" ht="25.5" customHeight="1" x14ac:dyDescent="0.35">
      <c r="A2905" s="188"/>
      <c r="B2905" s="190"/>
      <c r="C2905" s="99" t="str">
        <f>IF(B2905="","",IF(NOT(ISNUMBER(B2905)),"DATA_PC invalida",IF(AND(ISNUMBER(parametros!$C$2),ISNUMBER(parametros!$D$2),B2905&gt;=parametros!$C$2,B2905&lt;=parametros!$D$2),"C0",IF(AND(ISNUMBER(parametros!$C$3),ISNUMBER(parametros!$D$3),B2905&gt;=parametros!$C$3,B2905&lt;=parametros!$D$3),"C1",IF(AND(ISNUMBER(parametros!$C$4),ISNUMBER(parametros!$D$4),B2905&gt;=parametros!$C$4,B2905&lt;=parametros!$D$4),"C2",IF(AND(ISNUMBER(parametros!$C$5),ISNUMBER(parametros!$D$5),B2905&gt;=parametros!$C$5,B2905&lt;=parametros!$D$5),"C3",IF(AND(ISNUMBER(parametros!$C$6),ISNUMBER(parametros!$D$6),B2905&gt;=parametros!$C$6,B2905&lt;=parametros!$D$6),"C4","Fora dos ciclos")))))))</f>
        <v/>
      </c>
      <c r="D2905" s="100"/>
      <c r="E2905" s="78" t="str">
        <f>IF(C2905="","",IFERROR(VLOOKUP(C2905,parametros!$A$11:$E$15,5,0),""))</f>
        <v/>
      </c>
      <c r="F2905" s="79" t="str">
        <f t="shared" si="227"/>
        <v/>
      </c>
      <c r="G2905" s="101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8"/>
      <c r="U2905" s="218" t="str">
        <f t="shared" si="231"/>
        <v/>
      </c>
      <c r="V2905" s="216" t="s">
        <v>47</v>
      </c>
      <c r="W2905" s="102" t="s">
        <v>167</v>
      </c>
      <c r="X2905" s="102" t="s">
        <v>168</v>
      </c>
      <c r="Y2905" s="103" t="s">
        <v>169</v>
      </c>
      <c r="Z2905" s="103" t="s">
        <v>170</v>
      </c>
      <c r="AA2905" s="103" t="s">
        <v>47</v>
      </c>
      <c r="AB2905" s="103" t="s">
        <v>171</v>
      </c>
      <c r="AC2905" s="104" t="s">
        <v>172</v>
      </c>
    </row>
    <row r="2906" spans="1:29" ht="25.5" customHeight="1" x14ac:dyDescent="0.35">
      <c r="A2906" s="188"/>
      <c r="B2906" s="190"/>
      <c r="C2906" s="99" t="str">
        <f>IF(B2906="","",IF(NOT(ISNUMBER(B2906)),"DATA_PC invalida",IF(AND(ISNUMBER(parametros!$C$2),ISNUMBER(parametros!$D$2),B2906&gt;=parametros!$C$2,B2906&lt;=parametros!$D$2),"C0",IF(AND(ISNUMBER(parametros!$C$3),ISNUMBER(parametros!$D$3),B2906&gt;=parametros!$C$3,B2906&lt;=parametros!$D$3),"C1",IF(AND(ISNUMBER(parametros!$C$4),ISNUMBER(parametros!$D$4),B2906&gt;=parametros!$C$4,B2906&lt;=parametros!$D$4),"C2",IF(AND(ISNUMBER(parametros!$C$5),ISNUMBER(parametros!$D$5),B2906&gt;=parametros!$C$5,B2906&lt;=parametros!$D$5),"C3",IF(AND(ISNUMBER(parametros!$C$6),ISNUMBER(parametros!$D$6),B2906&gt;=parametros!$C$6,B2906&lt;=parametros!$D$6),"C4","Fora dos ciclos")))))))</f>
        <v/>
      </c>
      <c r="D2906" s="100"/>
      <c r="E2906" s="78" t="str">
        <f>IF(C2906="","",IFERROR(VLOOKUP(C2906,parametros!$A$11:$E$15,5,0),""))</f>
        <v/>
      </c>
      <c r="F2906" s="79" t="str">
        <f t="shared" si="227"/>
        <v/>
      </c>
      <c r="G2906" s="101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8"/>
      <c r="U2906" s="218" t="str">
        <f t="shared" si="231"/>
        <v/>
      </c>
      <c r="V2906" s="216" t="s">
        <v>47</v>
      </c>
      <c r="W2906" s="102" t="s">
        <v>167</v>
      </c>
      <c r="X2906" s="102" t="s">
        <v>168</v>
      </c>
      <c r="Y2906" s="103" t="s">
        <v>169</v>
      </c>
      <c r="Z2906" s="103" t="s">
        <v>170</v>
      </c>
      <c r="AA2906" s="103" t="s">
        <v>47</v>
      </c>
      <c r="AB2906" s="103" t="s">
        <v>171</v>
      </c>
      <c r="AC2906" s="104" t="s">
        <v>172</v>
      </c>
    </row>
    <row r="2907" spans="1:29" ht="25.5" customHeight="1" x14ac:dyDescent="0.35">
      <c r="A2907" s="188"/>
      <c r="B2907" s="190"/>
      <c r="C2907" s="99" t="str">
        <f>IF(B2907="","",IF(NOT(ISNUMBER(B2907)),"DATA_PC invalida",IF(AND(ISNUMBER(parametros!$C$2),ISNUMBER(parametros!$D$2),B2907&gt;=parametros!$C$2,B2907&lt;=parametros!$D$2),"C0",IF(AND(ISNUMBER(parametros!$C$3),ISNUMBER(parametros!$D$3),B2907&gt;=parametros!$C$3,B2907&lt;=parametros!$D$3),"C1",IF(AND(ISNUMBER(parametros!$C$4),ISNUMBER(parametros!$D$4),B2907&gt;=parametros!$C$4,B2907&lt;=parametros!$D$4),"C2",IF(AND(ISNUMBER(parametros!$C$5),ISNUMBER(parametros!$D$5),B2907&gt;=parametros!$C$5,B2907&lt;=parametros!$D$5),"C3",IF(AND(ISNUMBER(parametros!$C$6),ISNUMBER(parametros!$D$6),B2907&gt;=parametros!$C$6,B2907&lt;=parametros!$D$6),"C4","Fora dos ciclos")))))))</f>
        <v/>
      </c>
      <c r="D2907" s="100"/>
      <c r="E2907" s="78" t="str">
        <f>IF(C2907="","",IFERROR(VLOOKUP(C2907,parametros!$A$11:$E$15,5,0),""))</f>
        <v/>
      </c>
      <c r="F2907" s="79" t="str">
        <f t="shared" si="227"/>
        <v/>
      </c>
      <c r="G2907" s="101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8"/>
      <c r="U2907" s="218" t="str">
        <f t="shared" si="231"/>
        <v/>
      </c>
      <c r="V2907" s="216" t="s">
        <v>47</v>
      </c>
      <c r="W2907" s="102" t="s">
        <v>167</v>
      </c>
      <c r="X2907" s="102" t="s">
        <v>168</v>
      </c>
      <c r="Y2907" s="103" t="s">
        <v>169</v>
      </c>
      <c r="Z2907" s="103" t="s">
        <v>170</v>
      </c>
      <c r="AA2907" s="103" t="s">
        <v>47</v>
      </c>
      <c r="AB2907" s="103" t="s">
        <v>171</v>
      </c>
      <c r="AC2907" s="104" t="s">
        <v>172</v>
      </c>
    </row>
    <row r="2908" spans="1:29" ht="25.5" customHeight="1" x14ac:dyDescent="0.35">
      <c r="A2908" s="188"/>
      <c r="B2908" s="190"/>
      <c r="C2908" s="99" t="str">
        <f>IF(B2908="","",IF(NOT(ISNUMBER(B2908)),"DATA_PC invalida",IF(AND(ISNUMBER(parametros!$C$2),ISNUMBER(parametros!$D$2),B2908&gt;=parametros!$C$2,B2908&lt;=parametros!$D$2),"C0",IF(AND(ISNUMBER(parametros!$C$3),ISNUMBER(parametros!$D$3),B2908&gt;=parametros!$C$3,B2908&lt;=parametros!$D$3),"C1",IF(AND(ISNUMBER(parametros!$C$4),ISNUMBER(parametros!$D$4),B2908&gt;=parametros!$C$4,B2908&lt;=parametros!$D$4),"C2",IF(AND(ISNUMBER(parametros!$C$5),ISNUMBER(parametros!$D$5),B2908&gt;=parametros!$C$5,B2908&lt;=parametros!$D$5),"C3",IF(AND(ISNUMBER(parametros!$C$6),ISNUMBER(parametros!$D$6),B2908&gt;=parametros!$C$6,B2908&lt;=parametros!$D$6),"C4","Fora dos ciclos")))))))</f>
        <v/>
      </c>
      <c r="D2908" s="100"/>
      <c r="E2908" s="78" t="str">
        <f>IF(C2908="","",IFERROR(VLOOKUP(C2908,parametros!$A$11:$E$15,5,0),""))</f>
        <v/>
      </c>
      <c r="F2908" s="79" t="str">
        <f t="shared" si="227"/>
        <v/>
      </c>
      <c r="G2908" s="101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8"/>
      <c r="U2908" s="218" t="str">
        <f t="shared" si="231"/>
        <v/>
      </c>
      <c r="V2908" s="216" t="s">
        <v>47</v>
      </c>
      <c r="W2908" s="102" t="s">
        <v>167</v>
      </c>
      <c r="X2908" s="102" t="s">
        <v>168</v>
      </c>
      <c r="Y2908" s="103" t="s">
        <v>169</v>
      </c>
      <c r="Z2908" s="103" t="s">
        <v>170</v>
      </c>
      <c r="AA2908" s="103" t="s">
        <v>47</v>
      </c>
      <c r="AB2908" s="103" t="s">
        <v>171</v>
      </c>
      <c r="AC2908" s="104" t="s">
        <v>172</v>
      </c>
    </row>
    <row r="2909" spans="1:29" ht="25.5" customHeight="1" x14ac:dyDescent="0.35">
      <c r="A2909" s="188"/>
      <c r="B2909" s="190"/>
      <c r="C2909" s="99" t="str">
        <f>IF(B2909="","",IF(NOT(ISNUMBER(B2909)),"DATA_PC invalida",IF(AND(ISNUMBER(parametros!$C$2),ISNUMBER(parametros!$D$2),B2909&gt;=parametros!$C$2,B2909&lt;=parametros!$D$2),"C0",IF(AND(ISNUMBER(parametros!$C$3),ISNUMBER(parametros!$D$3),B2909&gt;=parametros!$C$3,B2909&lt;=parametros!$D$3),"C1",IF(AND(ISNUMBER(parametros!$C$4),ISNUMBER(parametros!$D$4),B2909&gt;=parametros!$C$4,B2909&lt;=parametros!$D$4),"C2",IF(AND(ISNUMBER(parametros!$C$5),ISNUMBER(parametros!$D$5),B2909&gt;=parametros!$C$5,B2909&lt;=parametros!$D$5),"C3",IF(AND(ISNUMBER(parametros!$C$6),ISNUMBER(parametros!$D$6),B2909&gt;=parametros!$C$6,B2909&lt;=parametros!$D$6),"C4","Fora dos ciclos")))))))</f>
        <v/>
      </c>
      <c r="D2909" s="100"/>
      <c r="E2909" s="78" t="str">
        <f>IF(C2909="","",IFERROR(VLOOKUP(C2909,parametros!$A$11:$E$15,5,0),""))</f>
        <v/>
      </c>
      <c r="F2909" s="79" t="str">
        <f t="shared" si="227"/>
        <v/>
      </c>
      <c r="G2909" s="101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8"/>
      <c r="U2909" s="218" t="str">
        <f t="shared" si="231"/>
        <v/>
      </c>
      <c r="V2909" s="216" t="s">
        <v>47</v>
      </c>
      <c r="W2909" s="102" t="s">
        <v>167</v>
      </c>
      <c r="X2909" s="102" t="s">
        <v>168</v>
      </c>
      <c r="Y2909" s="103" t="s">
        <v>169</v>
      </c>
      <c r="Z2909" s="103" t="s">
        <v>170</v>
      </c>
      <c r="AA2909" s="103" t="s">
        <v>47</v>
      </c>
      <c r="AB2909" s="103" t="s">
        <v>171</v>
      </c>
      <c r="AC2909" s="104" t="s">
        <v>172</v>
      </c>
    </row>
    <row r="2910" spans="1:29" ht="25.5" customHeight="1" x14ac:dyDescent="0.35">
      <c r="A2910" s="188"/>
      <c r="B2910" s="190"/>
      <c r="C2910" s="99" t="str">
        <f>IF(B2910="","",IF(NOT(ISNUMBER(B2910)),"DATA_PC invalida",IF(AND(ISNUMBER(parametros!$C$2),ISNUMBER(parametros!$D$2),B2910&gt;=parametros!$C$2,B2910&lt;=parametros!$D$2),"C0",IF(AND(ISNUMBER(parametros!$C$3),ISNUMBER(parametros!$D$3),B2910&gt;=parametros!$C$3,B2910&lt;=parametros!$D$3),"C1",IF(AND(ISNUMBER(parametros!$C$4),ISNUMBER(parametros!$D$4),B2910&gt;=parametros!$C$4,B2910&lt;=parametros!$D$4),"C2",IF(AND(ISNUMBER(parametros!$C$5),ISNUMBER(parametros!$D$5),B2910&gt;=parametros!$C$5,B2910&lt;=parametros!$D$5),"C3",IF(AND(ISNUMBER(parametros!$C$6),ISNUMBER(parametros!$D$6),B2910&gt;=parametros!$C$6,B2910&lt;=parametros!$D$6),"C4","Fora dos ciclos")))))))</f>
        <v/>
      </c>
      <c r="D2910" s="100"/>
      <c r="E2910" s="78" t="str">
        <f>IF(C2910="","",IFERROR(VLOOKUP(C2910,parametros!$A$11:$E$15,5,0),""))</f>
        <v/>
      </c>
      <c r="F2910" s="79" t="str">
        <f t="shared" si="227"/>
        <v/>
      </c>
      <c r="G2910" s="101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8"/>
      <c r="U2910" s="218" t="str">
        <f t="shared" si="231"/>
        <v/>
      </c>
      <c r="V2910" s="216" t="s">
        <v>47</v>
      </c>
      <c r="W2910" s="102" t="s">
        <v>167</v>
      </c>
      <c r="X2910" s="102" t="s">
        <v>168</v>
      </c>
      <c r="Y2910" s="103" t="s">
        <v>169</v>
      </c>
      <c r="Z2910" s="103" t="s">
        <v>170</v>
      </c>
      <c r="AA2910" s="103" t="s">
        <v>47</v>
      </c>
      <c r="AB2910" s="103" t="s">
        <v>171</v>
      </c>
      <c r="AC2910" s="104" t="s">
        <v>172</v>
      </c>
    </row>
    <row r="2911" spans="1:29" ht="25.5" customHeight="1" x14ac:dyDescent="0.35">
      <c r="A2911" s="188"/>
      <c r="B2911" s="190"/>
      <c r="C2911" s="99" t="str">
        <f>IF(B2911="","",IF(NOT(ISNUMBER(B2911)),"DATA_PC invalida",IF(AND(ISNUMBER(parametros!$C$2),ISNUMBER(parametros!$D$2),B2911&gt;=parametros!$C$2,B2911&lt;=parametros!$D$2),"C0",IF(AND(ISNUMBER(parametros!$C$3),ISNUMBER(parametros!$D$3),B2911&gt;=parametros!$C$3,B2911&lt;=parametros!$D$3),"C1",IF(AND(ISNUMBER(parametros!$C$4),ISNUMBER(parametros!$D$4),B2911&gt;=parametros!$C$4,B2911&lt;=parametros!$D$4),"C2",IF(AND(ISNUMBER(parametros!$C$5),ISNUMBER(parametros!$D$5),B2911&gt;=parametros!$C$5,B2911&lt;=parametros!$D$5),"C3",IF(AND(ISNUMBER(parametros!$C$6),ISNUMBER(parametros!$D$6),B2911&gt;=parametros!$C$6,B2911&lt;=parametros!$D$6),"C4","Fora dos ciclos")))))))</f>
        <v/>
      </c>
      <c r="D2911" s="100"/>
      <c r="E2911" s="78" t="str">
        <f>IF(C2911="","",IFERROR(VLOOKUP(C2911,parametros!$A$11:$E$15,5,0),""))</f>
        <v/>
      </c>
      <c r="F2911" s="79" t="str">
        <f t="shared" si="227"/>
        <v/>
      </c>
      <c r="G2911" s="101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8"/>
      <c r="U2911" s="218" t="str">
        <f t="shared" si="231"/>
        <v/>
      </c>
      <c r="V2911" s="216" t="s">
        <v>47</v>
      </c>
      <c r="W2911" s="102" t="s">
        <v>167</v>
      </c>
      <c r="X2911" s="102" t="s">
        <v>168</v>
      </c>
      <c r="Y2911" s="103" t="s">
        <v>169</v>
      </c>
      <c r="Z2911" s="103" t="s">
        <v>170</v>
      </c>
      <c r="AA2911" s="103" t="s">
        <v>47</v>
      </c>
      <c r="AB2911" s="103" t="s">
        <v>171</v>
      </c>
      <c r="AC2911" s="104" t="s">
        <v>172</v>
      </c>
    </row>
    <row r="2912" spans="1:29" ht="25.5" customHeight="1" x14ac:dyDescent="0.35">
      <c r="A2912" s="188"/>
      <c r="B2912" s="190"/>
      <c r="C2912" s="99" t="str">
        <f>IF(B2912="","",IF(NOT(ISNUMBER(B2912)),"DATA_PC invalida",IF(AND(ISNUMBER(parametros!$C$2),ISNUMBER(parametros!$D$2),B2912&gt;=parametros!$C$2,B2912&lt;=parametros!$D$2),"C0",IF(AND(ISNUMBER(parametros!$C$3),ISNUMBER(parametros!$D$3),B2912&gt;=parametros!$C$3,B2912&lt;=parametros!$D$3),"C1",IF(AND(ISNUMBER(parametros!$C$4),ISNUMBER(parametros!$D$4),B2912&gt;=parametros!$C$4,B2912&lt;=parametros!$D$4),"C2",IF(AND(ISNUMBER(parametros!$C$5),ISNUMBER(parametros!$D$5),B2912&gt;=parametros!$C$5,B2912&lt;=parametros!$D$5),"C3",IF(AND(ISNUMBER(parametros!$C$6),ISNUMBER(parametros!$D$6),B2912&gt;=parametros!$C$6,B2912&lt;=parametros!$D$6),"C4","Fora dos ciclos")))))))</f>
        <v/>
      </c>
      <c r="D2912" s="100"/>
      <c r="E2912" s="78" t="str">
        <f>IF(C2912="","",IFERROR(VLOOKUP(C2912,parametros!$A$11:$E$15,5,0),""))</f>
        <v/>
      </c>
      <c r="F2912" s="79" t="str">
        <f t="shared" si="227"/>
        <v/>
      </c>
      <c r="G2912" s="101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8"/>
      <c r="U2912" s="218" t="str">
        <f t="shared" si="231"/>
        <v/>
      </c>
      <c r="V2912" s="216" t="s">
        <v>47</v>
      </c>
      <c r="W2912" s="102" t="s">
        <v>167</v>
      </c>
      <c r="X2912" s="102" t="s">
        <v>168</v>
      </c>
      <c r="Y2912" s="103" t="s">
        <v>169</v>
      </c>
      <c r="Z2912" s="103" t="s">
        <v>170</v>
      </c>
      <c r="AA2912" s="103" t="s">
        <v>47</v>
      </c>
      <c r="AB2912" s="103" t="s">
        <v>171</v>
      </c>
      <c r="AC2912" s="104" t="s">
        <v>172</v>
      </c>
    </row>
    <row r="2913" spans="1:29" ht="25.5" customHeight="1" x14ac:dyDescent="0.35">
      <c r="A2913" s="188"/>
      <c r="B2913" s="190"/>
      <c r="C2913" s="99" t="str">
        <f>IF(B2913="","",IF(NOT(ISNUMBER(B2913)),"DATA_PC invalida",IF(AND(ISNUMBER(parametros!$C$2),ISNUMBER(parametros!$D$2),B2913&gt;=parametros!$C$2,B2913&lt;=parametros!$D$2),"C0",IF(AND(ISNUMBER(parametros!$C$3),ISNUMBER(parametros!$D$3),B2913&gt;=parametros!$C$3,B2913&lt;=parametros!$D$3),"C1",IF(AND(ISNUMBER(parametros!$C$4),ISNUMBER(parametros!$D$4),B2913&gt;=parametros!$C$4,B2913&lt;=parametros!$D$4),"C2",IF(AND(ISNUMBER(parametros!$C$5),ISNUMBER(parametros!$D$5),B2913&gt;=parametros!$C$5,B2913&lt;=parametros!$D$5),"C3",IF(AND(ISNUMBER(parametros!$C$6),ISNUMBER(parametros!$D$6),B2913&gt;=parametros!$C$6,B2913&lt;=parametros!$D$6),"C4","Fora dos ciclos")))))))</f>
        <v/>
      </c>
      <c r="D2913" s="100"/>
      <c r="E2913" s="78" t="str">
        <f>IF(C2913="","",IFERROR(VLOOKUP(C2913,parametros!$A$11:$E$15,5,0),""))</f>
        <v/>
      </c>
      <c r="F2913" s="79" t="str">
        <f t="shared" si="227"/>
        <v/>
      </c>
      <c r="G2913" s="101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8"/>
      <c r="U2913" s="218" t="str">
        <f t="shared" si="231"/>
        <v/>
      </c>
      <c r="V2913" s="216" t="s">
        <v>47</v>
      </c>
      <c r="W2913" s="102" t="s">
        <v>167</v>
      </c>
      <c r="X2913" s="102" t="s">
        <v>168</v>
      </c>
      <c r="Y2913" s="103" t="s">
        <v>169</v>
      </c>
      <c r="Z2913" s="103" t="s">
        <v>170</v>
      </c>
      <c r="AA2913" s="103" t="s">
        <v>47</v>
      </c>
      <c r="AB2913" s="103" t="s">
        <v>171</v>
      </c>
      <c r="AC2913" s="104" t="s">
        <v>172</v>
      </c>
    </row>
    <row r="2914" spans="1:29" ht="25.5" customHeight="1" x14ac:dyDescent="0.35">
      <c r="A2914" s="188"/>
      <c r="B2914" s="190"/>
      <c r="C2914" s="99" t="str">
        <f>IF(B2914="","",IF(NOT(ISNUMBER(B2914)),"DATA_PC invalida",IF(AND(ISNUMBER(parametros!$C$2),ISNUMBER(parametros!$D$2),B2914&gt;=parametros!$C$2,B2914&lt;=parametros!$D$2),"C0",IF(AND(ISNUMBER(parametros!$C$3),ISNUMBER(parametros!$D$3),B2914&gt;=parametros!$C$3,B2914&lt;=parametros!$D$3),"C1",IF(AND(ISNUMBER(parametros!$C$4),ISNUMBER(parametros!$D$4),B2914&gt;=parametros!$C$4,B2914&lt;=parametros!$D$4),"C2",IF(AND(ISNUMBER(parametros!$C$5),ISNUMBER(parametros!$D$5),B2914&gt;=parametros!$C$5,B2914&lt;=parametros!$D$5),"C3",IF(AND(ISNUMBER(parametros!$C$6),ISNUMBER(parametros!$D$6),B2914&gt;=parametros!$C$6,B2914&lt;=parametros!$D$6),"C4","Fora dos ciclos")))))))</f>
        <v/>
      </c>
      <c r="D2914" s="100"/>
      <c r="E2914" s="78" t="str">
        <f>IF(C2914="","",IFERROR(VLOOKUP(C2914,parametros!$A$11:$E$15,5,0),""))</f>
        <v/>
      </c>
      <c r="F2914" s="79" t="str">
        <f t="shared" si="227"/>
        <v/>
      </c>
      <c r="G2914" s="101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8"/>
      <c r="U2914" s="218" t="str">
        <f t="shared" si="231"/>
        <v/>
      </c>
      <c r="V2914" s="216" t="s">
        <v>47</v>
      </c>
      <c r="W2914" s="102" t="s">
        <v>167</v>
      </c>
      <c r="X2914" s="102" t="s">
        <v>168</v>
      </c>
      <c r="Y2914" s="103" t="s">
        <v>169</v>
      </c>
      <c r="Z2914" s="103" t="s">
        <v>170</v>
      </c>
      <c r="AA2914" s="103" t="s">
        <v>47</v>
      </c>
      <c r="AB2914" s="103" t="s">
        <v>171</v>
      </c>
      <c r="AC2914" s="104" t="s">
        <v>172</v>
      </c>
    </row>
    <row r="2915" spans="1:29" ht="25.5" customHeight="1" x14ac:dyDescent="0.35">
      <c r="A2915" s="188"/>
      <c r="B2915" s="190"/>
      <c r="C2915" s="99" t="str">
        <f>IF(B2915="","",IF(NOT(ISNUMBER(B2915)),"DATA_PC invalida",IF(AND(ISNUMBER(parametros!$C$2),ISNUMBER(parametros!$D$2),B2915&gt;=parametros!$C$2,B2915&lt;=parametros!$D$2),"C0",IF(AND(ISNUMBER(parametros!$C$3),ISNUMBER(parametros!$D$3),B2915&gt;=parametros!$C$3,B2915&lt;=parametros!$D$3),"C1",IF(AND(ISNUMBER(parametros!$C$4),ISNUMBER(parametros!$D$4),B2915&gt;=parametros!$C$4,B2915&lt;=parametros!$D$4),"C2",IF(AND(ISNUMBER(parametros!$C$5),ISNUMBER(parametros!$D$5),B2915&gt;=parametros!$C$5,B2915&lt;=parametros!$D$5),"C3",IF(AND(ISNUMBER(parametros!$C$6),ISNUMBER(parametros!$D$6),B2915&gt;=parametros!$C$6,B2915&lt;=parametros!$D$6),"C4","Fora dos ciclos")))))))</f>
        <v/>
      </c>
      <c r="D2915" s="100"/>
      <c r="E2915" s="78" t="str">
        <f>IF(C2915="","",IFERROR(VLOOKUP(C2915,parametros!$A$11:$E$15,5,0),""))</f>
        <v/>
      </c>
      <c r="F2915" s="79" t="str">
        <f t="shared" si="227"/>
        <v/>
      </c>
      <c r="G2915" s="101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8"/>
      <c r="U2915" s="218" t="str">
        <f t="shared" si="231"/>
        <v/>
      </c>
      <c r="V2915" s="216" t="s">
        <v>47</v>
      </c>
      <c r="W2915" s="102" t="s">
        <v>167</v>
      </c>
      <c r="X2915" s="102" t="s">
        <v>168</v>
      </c>
      <c r="Y2915" s="103" t="s">
        <v>169</v>
      </c>
      <c r="Z2915" s="103" t="s">
        <v>170</v>
      </c>
      <c r="AA2915" s="103" t="s">
        <v>47</v>
      </c>
      <c r="AB2915" s="103" t="s">
        <v>171</v>
      </c>
      <c r="AC2915" s="104" t="s">
        <v>172</v>
      </c>
    </row>
    <row r="2916" spans="1:29" ht="25.5" customHeight="1" x14ac:dyDescent="0.35">
      <c r="A2916" s="188"/>
      <c r="B2916" s="190"/>
      <c r="C2916" s="99" t="str">
        <f>IF(B2916="","",IF(NOT(ISNUMBER(B2916)),"DATA_PC invalida",IF(AND(ISNUMBER(parametros!$C$2),ISNUMBER(parametros!$D$2),B2916&gt;=parametros!$C$2,B2916&lt;=parametros!$D$2),"C0",IF(AND(ISNUMBER(parametros!$C$3),ISNUMBER(parametros!$D$3),B2916&gt;=parametros!$C$3,B2916&lt;=parametros!$D$3),"C1",IF(AND(ISNUMBER(parametros!$C$4),ISNUMBER(parametros!$D$4),B2916&gt;=parametros!$C$4,B2916&lt;=parametros!$D$4),"C2",IF(AND(ISNUMBER(parametros!$C$5),ISNUMBER(parametros!$D$5),B2916&gt;=parametros!$C$5,B2916&lt;=parametros!$D$5),"C3",IF(AND(ISNUMBER(parametros!$C$6),ISNUMBER(parametros!$D$6),B2916&gt;=parametros!$C$6,B2916&lt;=parametros!$D$6),"C4","Fora dos ciclos")))))))</f>
        <v/>
      </c>
      <c r="D2916" s="100"/>
      <c r="E2916" s="78" t="str">
        <f>IF(C2916="","",IFERROR(VLOOKUP(C2916,parametros!$A$11:$E$15,5,0),""))</f>
        <v/>
      </c>
      <c r="F2916" s="79" t="str">
        <f t="shared" si="227"/>
        <v/>
      </c>
      <c r="G2916" s="101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8"/>
      <c r="U2916" s="218" t="str">
        <f t="shared" si="231"/>
        <v/>
      </c>
      <c r="V2916" s="216" t="s">
        <v>47</v>
      </c>
      <c r="W2916" s="102" t="s">
        <v>167</v>
      </c>
      <c r="X2916" s="102" t="s">
        <v>168</v>
      </c>
      <c r="Y2916" s="103" t="s">
        <v>169</v>
      </c>
      <c r="Z2916" s="103" t="s">
        <v>170</v>
      </c>
      <c r="AA2916" s="103" t="s">
        <v>47</v>
      </c>
      <c r="AB2916" s="103" t="s">
        <v>171</v>
      </c>
      <c r="AC2916" s="104" t="s">
        <v>172</v>
      </c>
    </row>
    <row r="2917" spans="1:29" ht="25.5" customHeight="1" x14ac:dyDescent="0.35">
      <c r="A2917" s="188"/>
      <c r="B2917" s="190"/>
      <c r="C2917" s="99" t="str">
        <f>IF(B2917="","",IF(NOT(ISNUMBER(B2917)),"DATA_PC invalida",IF(AND(ISNUMBER(parametros!$C$2),ISNUMBER(parametros!$D$2),B2917&gt;=parametros!$C$2,B2917&lt;=parametros!$D$2),"C0",IF(AND(ISNUMBER(parametros!$C$3),ISNUMBER(parametros!$D$3),B2917&gt;=parametros!$C$3,B2917&lt;=parametros!$D$3),"C1",IF(AND(ISNUMBER(parametros!$C$4),ISNUMBER(parametros!$D$4),B2917&gt;=parametros!$C$4,B2917&lt;=parametros!$D$4),"C2",IF(AND(ISNUMBER(parametros!$C$5),ISNUMBER(parametros!$D$5),B2917&gt;=parametros!$C$5,B2917&lt;=parametros!$D$5),"C3",IF(AND(ISNUMBER(parametros!$C$6),ISNUMBER(parametros!$D$6),B2917&gt;=parametros!$C$6,B2917&lt;=parametros!$D$6),"C4","Fora dos ciclos")))))))</f>
        <v/>
      </c>
      <c r="D2917" s="100"/>
      <c r="E2917" s="78" t="str">
        <f>IF(C2917="","",IFERROR(VLOOKUP(C2917,parametros!$A$11:$E$15,5,0),""))</f>
        <v/>
      </c>
      <c r="F2917" s="79" t="str">
        <f t="shared" si="227"/>
        <v/>
      </c>
      <c r="G2917" s="101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8"/>
      <c r="U2917" s="218" t="str">
        <f t="shared" si="231"/>
        <v/>
      </c>
      <c r="V2917" s="216" t="s">
        <v>47</v>
      </c>
      <c r="W2917" s="102" t="s">
        <v>167</v>
      </c>
      <c r="X2917" s="102" t="s">
        <v>168</v>
      </c>
      <c r="Y2917" s="103" t="s">
        <v>169</v>
      </c>
      <c r="Z2917" s="103" t="s">
        <v>170</v>
      </c>
      <c r="AA2917" s="103" t="s">
        <v>47</v>
      </c>
      <c r="AB2917" s="103" t="s">
        <v>171</v>
      </c>
      <c r="AC2917" s="104" t="s">
        <v>172</v>
      </c>
    </row>
    <row r="2918" spans="1:29" ht="25.5" customHeight="1" x14ac:dyDescent="0.35">
      <c r="A2918" s="188"/>
      <c r="B2918" s="190"/>
      <c r="C2918" s="99" t="str">
        <f>IF(B2918="","",IF(NOT(ISNUMBER(B2918)),"DATA_PC invalida",IF(AND(ISNUMBER(parametros!$C$2),ISNUMBER(parametros!$D$2),B2918&gt;=parametros!$C$2,B2918&lt;=parametros!$D$2),"C0",IF(AND(ISNUMBER(parametros!$C$3),ISNUMBER(parametros!$D$3),B2918&gt;=parametros!$C$3,B2918&lt;=parametros!$D$3),"C1",IF(AND(ISNUMBER(parametros!$C$4),ISNUMBER(parametros!$D$4),B2918&gt;=parametros!$C$4,B2918&lt;=parametros!$D$4),"C2",IF(AND(ISNUMBER(parametros!$C$5),ISNUMBER(parametros!$D$5),B2918&gt;=parametros!$C$5,B2918&lt;=parametros!$D$5),"C3",IF(AND(ISNUMBER(parametros!$C$6),ISNUMBER(parametros!$D$6),B2918&gt;=parametros!$C$6,B2918&lt;=parametros!$D$6),"C4","Fora dos ciclos")))))))</f>
        <v/>
      </c>
      <c r="D2918" s="100"/>
      <c r="E2918" s="78" t="str">
        <f>IF(C2918="","",IFERROR(VLOOKUP(C2918,parametros!$A$11:$E$15,5,0),""))</f>
        <v/>
      </c>
      <c r="F2918" s="79" t="str">
        <f t="shared" si="227"/>
        <v/>
      </c>
      <c r="G2918" s="101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8"/>
      <c r="U2918" s="218" t="str">
        <f t="shared" si="231"/>
        <v/>
      </c>
      <c r="V2918" s="216" t="s">
        <v>47</v>
      </c>
      <c r="W2918" s="102" t="s">
        <v>167</v>
      </c>
      <c r="X2918" s="102" t="s">
        <v>168</v>
      </c>
      <c r="Y2918" s="103" t="s">
        <v>169</v>
      </c>
      <c r="Z2918" s="103" t="s">
        <v>170</v>
      </c>
      <c r="AA2918" s="103" t="s">
        <v>47</v>
      </c>
      <c r="AB2918" s="103" t="s">
        <v>171</v>
      </c>
      <c r="AC2918" s="104" t="s">
        <v>172</v>
      </c>
    </row>
    <row r="2919" spans="1:29" ht="25.5" customHeight="1" x14ac:dyDescent="0.35">
      <c r="A2919" s="188"/>
      <c r="B2919" s="190"/>
      <c r="C2919" s="99" t="str">
        <f>IF(B2919="","",IF(NOT(ISNUMBER(B2919)),"DATA_PC invalida",IF(AND(ISNUMBER(parametros!$C$2),ISNUMBER(parametros!$D$2),B2919&gt;=parametros!$C$2,B2919&lt;=parametros!$D$2),"C0",IF(AND(ISNUMBER(parametros!$C$3),ISNUMBER(parametros!$D$3),B2919&gt;=parametros!$C$3,B2919&lt;=parametros!$D$3),"C1",IF(AND(ISNUMBER(parametros!$C$4),ISNUMBER(parametros!$D$4),B2919&gt;=parametros!$C$4,B2919&lt;=parametros!$D$4),"C2",IF(AND(ISNUMBER(parametros!$C$5),ISNUMBER(parametros!$D$5),B2919&gt;=parametros!$C$5,B2919&lt;=parametros!$D$5),"C3",IF(AND(ISNUMBER(parametros!$C$6),ISNUMBER(parametros!$D$6),B2919&gt;=parametros!$C$6,B2919&lt;=parametros!$D$6),"C4","Fora dos ciclos")))))))</f>
        <v/>
      </c>
      <c r="D2919" s="100"/>
      <c r="E2919" s="78" t="str">
        <f>IF(C2919="","",IFERROR(VLOOKUP(C2919,parametros!$A$11:$E$15,5,0),""))</f>
        <v/>
      </c>
      <c r="F2919" s="79" t="str">
        <f t="shared" si="227"/>
        <v/>
      </c>
      <c r="G2919" s="101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8"/>
      <c r="U2919" s="218" t="str">
        <f t="shared" si="231"/>
        <v/>
      </c>
      <c r="V2919" s="216" t="s">
        <v>47</v>
      </c>
      <c r="W2919" s="102" t="s">
        <v>167</v>
      </c>
      <c r="X2919" s="102" t="s">
        <v>168</v>
      </c>
      <c r="Y2919" s="103" t="s">
        <v>169</v>
      </c>
      <c r="Z2919" s="103" t="s">
        <v>170</v>
      </c>
      <c r="AA2919" s="103" t="s">
        <v>47</v>
      </c>
      <c r="AB2919" s="103" t="s">
        <v>171</v>
      </c>
      <c r="AC2919" s="104" t="s">
        <v>172</v>
      </c>
    </row>
    <row r="2920" spans="1:29" ht="25.5" customHeight="1" x14ac:dyDescent="0.35">
      <c r="A2920" s="188"/>
      <c r="B2920" s="190"/>
      <c r="C2920" s="99" t="str">
        <f>IF(B2920="","",IF(NOT(ISNUMBER(B2920)),"DATA_PC invalida",IF(AND(ISNUMBER(parametros!$C$2),ISNUMBER(parametros!$D$2),B2920&gt;=parametros!$C$2,B2920&lt;=parametros!$D$2),"C0",IF(AND(ISNUMBER(parametros!$C$3),ISNUMBER(parametros!$D$3),B2920&gt;=parametros!$C$3,B2920&lt;=parametros!$D$3),"C1",IF(AND(ISNUMBER(parametros!$C$4),ISNUMBER(parametros!$D$4),B2920&gt;=parametros!$C$4,B2920&lt;=parametros!$D$4),"C2",IF(AND(ISNUMBER(parametros!$C$5),ISNUMBER(parametros!$D$5),B2920&gt;=parametros!$C$5,B2920&lt;=parametros!$D$5),"C3",IF(AND(ISNUMBER(parametros!$C$6),ISNUMBER(parametros!$D$6),B2920&gt;=parametros!$C$6,B2920&lt;=parametros!$D$6),"C4","Fora dos ciclos")))))))</f>
        <v/>
      </c>
      <c r="D2920" s="100"/>
      <c r="E2920" s="78" t="str">
        <f>IF(C2920="","",IFERROR(VLOOKUP(C2920,parametros!$A$11:$E$15,5,0),""))</f>
        <v/>
      </c>
      <c r="F2920" s="79" t="str">
        <f t="shared" si="227"/>
        <v/>
      </c>
      <c r="G2920" s="101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8"/>
      <c r="U2920" s="218" t="str">
        <f t="shared" si="231"/>
        <v/>
      </c>
      <c r="V2920" s="216" t="s">
        <v>47</v>
      </c>
      <c r="W2920" s="102" t="s">
        <v>167</v>
      </c>
      <c r="X2920" s="102" t="s">
        <v>168</v>
      </c>
      <c r="Y2920" s="103" t="s">
        <v>169</v>
      </c>
      <c r="Z2920" s="103" t="s">
        <v>170</v>
      </c>
      <c r="AA2920" s="103" t="s">
        <v>47</v>
      </c>
      <c r="AB2920" s="103" t="s">
        <v>171</v>
      </c>
      <c r="AC2920" s="104" t="s">
        <v>172</v>
      </c>
    </row>
    <row r="2921" spans="1:29" ht="25.5" customHeight="1" x14ac:dyDescent="0.35">
      <c r="A2921" s="188"/>
      <c r="B2921" s="190"/>
      <c r="C2921" s="99" t="str">
        <f>IF(B2921="","",IF(NOT(ISNUMBER(B2921)),"DATA_PC invalida",IF(AND(ISNUMBER(parametros!$C$2),ISNUMBER(parametros!$D$2),B2921&gt;=parametros!$C$2,B2921&lt;=parametros!$D$2),"C0",IF(AND(ISNUMBER(parametros!$C$3),ISNUMBER(parametros!$D$3),B2921&gt;=parametros!$C$3,B2921&lt;=parametros!$D$3),"C1",IF(AND(ISNUMBER(parametros!$C$4),ISNUMBER(parametros!$D$4),B2921&gt;=parametros!$C$4,B2921&lt;=parametros!$D$4),"C2",IF(AND(ISNUMBER(parametros!$C$5),ISNUMBER(parametros!$D$5),B2921&gt;=parametros!$C$5,B2921&lt;=parametros!$D$5),"C3",IF(AND(ISNUMBER(parametros!$C$6),ISNUMBER(parametros!$D$6),B2921&gt;=parametros!$C$6,B2921&lt;=parametros!$D$6),"C4","Fora dos ciclos")))))))</f>
        <v/>
      </c>
      <c r="D2921" s="100"/>
      <c r="E2921" s="78" t="str">
        <f>IF(C2921="","",IFERROR(VLOOKUP(C2921,parametros!$A$11:$E$15,5,0),""))</f>
        <v/>
      </c>
      <c r="F2921" s="79" t="str">
        <f t="shared" si="227"/>
        <v/>
      </c>
      <c r="G2921" s="101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8"/>
      <c r="U2921" s="218" t="str">
        <f t="shared" si="231"/>
        <v/>
      </c>
      <c r="V2921" s="216" t="s">
        <v>47</v>
      </c>
      <c r="W2921" s="102" t="s">
        <v>167</v>
      </c>
      <c r="X2921" s="102" t="s">
        <v>168</v>
      </c>
      <c r="Y2921" s="103" t="s">
        <v>169</v>
      </c>
      <c r="Z2921" s="103" t="s">
        <v>170</v>
      </c>
      <c r="AA2921" s="103" t="s">
        <v>47</v>
      </c>
      <c r="AB2921" s="103" t="s">
        <v>171</v>
      </c>
      <c r="AC2921" s="104" t="s">
        <v>172</v>
      </c>
    </row>
    <row r="2922" spans="1:29" ht="25.5" customHeight="1" x14ac:dyDescent="0.35">
      <c r="A2922" s="188"/>
      <c r="B2922" s="190"/>
      <c r="C2922" s="99" t="str">
        <f>IF(B2922="","",IF(NOT(ISNUMBER(B2922)),"DATA_PC invalida",IF(AND(ISNUMBER(parametros!$C$2),ISNUMBER(parametros!$D$2),B2922&gt;=parametros!$C$2,B2922&lt;=parametros!$D$2),"C0",IF(AND(ISNUMBER(parametros!$C$3),ISNUMBER(parametros!$D$3),B2922&gt;=parametros!$C$3,B2922&lt;=parametros!$D$3),"C1",IF(AND(ISNUMBER(parametros!$C$4),ISNUMBER(parametros!$D$4),B2922&gt;=parametros!$C$4,B2922&lt;=parametros!$D$4),"C2",IF(AND(ISNUMBER(parametros!$C$5),ISNUMBER(parametros!$D$5),B2922&gt;=parametros!$C$5,B2922&lt;=parametros!$D$5),"C3",IF(AND(ISNUMBER(parametros!$C$6),ISNUMBER(parametros!$D$6),B2922&gt;=parametros!$C$6,B2922&lt;=parametros!$D$6),"C4","Fora dos ciclos")))))))</f>
        <v/>
      </c>
      <c r="D2922" s="100"/>
      <c r="E2922" s="78" t="str">
        <f>IF(C2922="","",IFERROR(VLOOKUP(C2922,parametros!$A$11:$E$15,5,0),""))</f>
        <v/>
      </c>
      <c r="F2922" s="79" t="str">
        <f t="shared" si="227"/>
        <v/>
      </c>
      <c r="G2922" s="101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8"/>
      <c r="U2922" s="218" t="str">
        <f t="shared" si="231"/>
        <v/>
      </c>
      <c r="V2922" s="216" t="s">
        <v>47</v>
      </c>
      <c r="W2922" s="102" t="s">
        <v>167</v>
      </c>
      <c r="X2922" s="102" t="s">
        <v>168</v>
      </c>
      <c r="Y2922" s="103" t="s">
        <v>169</v>
      </c>
      <c r="Z2922" s="103" t="s">
        <v>170</v>
      </c>
      <c r="AA2922" s="103" t="s">
        <v>47</v>
      </c>
      <c r="AB2922" s="103" t="s">
        <v>171</v>
      </c>
      <c r="AC2922" s="104" t="s">
        <v>172</v>
      </c>
    </row>
    <row r="2923" spans="1:29" ht="25.5" customHeight="1" x14ac:dyDescent="0.35">
      <c r="A2923" s="188"/>
      <c r="B2923" s="190"/>
      <c r="C2923" s="99" t="str">
        <f>IF(B2923="","",IF(NOT(ISNUMBER(B2923)),"DATA_PC invalida",IF(AND(ISNUMBER(parametros!$C$2),ISNUMBER(parametros!$D$2),B2923&gt;=parametros!$C$2,B2923&lt;=parametros!$D$2),"C0",IF(AND(ISNUMBER(parametros!$C$3),ISNUMBER(parametros!$D$3),B2923&gt;=parametros!$C$3,B2923&lt;=parametros!$D$3),"C1",IF(AND(ISNUMBER(parametros!$C$4),ISNUMBER(parametros!$D$4),B2923&gt;=parametros!$C$4,B2923&lt;=parametros!$D$4),"C2",IF(AND(ISNUMBER(parametros!$C$5),ISNUMBER(parametros!$D$5),B2923&gt;=parametros!$C$5,B2923&lt;=parametros!$D$5),"C3",IF(AND(ISNUMBER(parametros!$C$6),ISNUMBER(parametros!$D$6),B2923&gt;=parametros!$C$6,B2923&lt;=parametros!$D$6),"C4","Fora dos ciclos")))))))</f>
        <v/>
      </c>
      <c r="D2923" s="100"/>
      <c r="E2923" s="78" t="str">
        <f>IF(C2923="","",IFERROR(VLOOKUP(C2923,parametros!$A$11:$E$15,5,0),""))</f>
        <v/>
      </c>
      <c r="F2923" s="79" t="str">
        <f t="shared" si="227"/>
        <v/>
      </c>
      <c r="G2923" s="101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8"/>
      <c r="U2923" s="218" t="str">
        <f t="shared" si="231"/>
        <v/>
      </c>
      <c r="V2923" s="216" t="s">
        <v>47</v>
      </c>
      <c r="W2923" s="102" t="s">
        <v>167</v>
      </c>
      <c r="X2923" s="102" t="s">
        <v>168</v>
      </c>
      <c r="Y2923" s="103" t="s">
        <v>169</v>
      </c>
      <c r="Z2923" s="103" t="s">
        <v>170</v>
      </c>
      <c r="AA2923" s="103" t="s">
        <v>47</v>
      </c>
      <c r="AB2923" s="103" t="s">
        <v>171</v>
      </c>
      <c r="AC2923" s="104" t="s">
        <v>172</v>
      </c>
    </row>
    <row r="2924" spans="1:29" ht="25.5" customHeight="1" x14ac:dyDescent="0.35">
      <c r="A2924" s="188"/>
      <c r="B2924" s="190"/>
      <c r="C2924" s="99" t="str">
        <f>IF(B2924="","",IF(NOT(ISNUMBER(B2924)),"DATA_PC invalida",IF(AND(ISNUMBER(parametros!$C$2),ISNUMBER(parametros!$D$2),B2924&gt;=parametros!$C$2,B2924&lt;=parametros!$D$2),"C0",IF(AND(ISNUMBER(parametros!$C$3),ISNUMBER(parametros!$D$3),B2924&gt;=parametros!$C$3,B2924&lt;=parametros!$D$3),"C1",IF(AND(ISNUMBER(parametros!$C$4),ISNUMBER(parametros!$D$4),B2924&gt;=parametros!$C$4,B2924&lt;=parametros!$D$4),"C2",IF(AND(ISNUMBER(parametros!$C$5),ISNUMBER(parametros!$D$5),B2924&gt;=parametros!$C$5,B2924&lt;=parametros!$D$5),"C3",IF(AND(ISNUMBER(parametros!$C$6),ISNUMBER(parametros!$D$6),B2924&gt;=parametros!$C$6,B2924&lt;=parametros!$D$6),"C4","Fora dos ciclos")))))))</f>
        <v/>
      </c>
      <c r="D2924" s="100"/>
      <c r="E2924" s="78" t="str">
        <f>IF(C2924="","",IFERROR(VLOOKUP(C2924,parametros!$A$11:$E$15,5,0),""))</f>
        <v/>
      </c>
      <c r="F2924" s="79" t="str">
        <f t="shared" si="227"/>
        <v/>
      </c>
      <c r="G2924" s="101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8"/>
      <c r="U2924" s="218" t="str">
        <f t="shared" si="231"/>
        <v/>
      </c>
      <c r="V2924" s="216" t="s">
        <v>47</v>
      </c>
      <c r="W2924" s="102" t="s">
        <v>167</v>
      </c>
      <c r="X2924" s="102" t="s">
        <v>168</v>
      </c>
      <c r="Y2924" s="103" t="s">
        <v>169</v>
      </c>
      <c r="Z2924" s="103" t="s">
        <v>170</v>
      </c>
      <c r="AA2924" s="103" t="s">
        <v>47</v>
      </c>
      <c r="AB2924" s="103" t="s">
        <v>171</v>
      </c>
      <c r="AC2924" s="104" t="s">
        <v>172</v>
      </c>
    </row>
    <row r="2925" spans="1:29" ht="25.5" customHeight="1" x14ac:dyDescent="0.35">
      <c r="A2925" s="188"/>
      <c r="B2925" s="190"/>
      <c r="C2925" s="99" t="str">
        <f>IF(B2925="","",IF(NOT(ISNUMBER(B2925)),"DATA_PC invalida",IF(AND(ISNUMBER(parametros!$C$2),ISNUMBER(parametros!$D$2),B2925&gt;=parametros!$C$2,B2925&lt;=parametros!$D$2),"C0",IF(AND(ISNUMBER(parametros!$C$3),ISNUMBER(parametros!$D$3),B2925&gt;=parametros!$C$3,B2925&lt;=parametros!$D$3),"C1",IF(AND(ISNUMBER(parametros!$C$4),ISNUMBER(parametros!$D$4),B2925&gt;=parametros!$C$4,B2925&lt;=parametros!$D$4),"C2",IF(AND(ISNUMBER(parametros!$C$5),ISNUMBER(parametros!$D$5),B2925&gt;=parametros!$C$5,B2925&lt;=parametros!$D$5),"C3",IF(AND(ISNUMBER(parametros!$C$6),ISNUMBER(parametros!$D$6),B2925&gt;=parametros!$C$6,B2925&lt;=parametros!$D$6),"C4","Fora dos ciclos")))))))</f>
        <v/>
      </c>
      <c r="D2925" s="100"/>
      <c r="E2925" s="78" t="str">
        <f>IF(C2925="","",IFERROR(VLOOKUP(C2925,parametros!$A$11:$E$15,5,0),""))</f>
        <v/>
      </c>
      <c r="F2925" s="79" t="str">
        <f t="shared" si="227"/>
        <v/>
      </c>
      <c r="G2925" s="101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8"/>
      <c r="U2925" s="218" t="str">
        <f t="shared" si="231"/>
        <v/>
      </c>
      <c r="V2925" s="216" t="s">
        <v>47</v>
      </c>
      <c r="W2925" s="102" t="s">
        <v>167</v>
      </c>
      <c r="X2925" s="102" t="s">
        <v>168</v>
      </c>
      <c r="Y2925" s="103" t="s">
        <v>169</v>
      </c>
      <c r="Z2925" s="103" t="s">
        <v>170</v>
      </c>
      <c r="AA2925" s="103" t="s">
        <v>47</v>
      </c>
      <c r="AB2925" s="103" t="s">
        <v>171</v>
      </c>
      <c r="AC2925" s="104" t="s">
        <v>172</v>
      </c>
    </row>
    <row r="2926" spans="1:29" ht="25.5" customHeight="1" x14ac:dyDescent="0.35">
      <c r="A2926" s="188"/>
      <c r="B2926" s="190"/>
      <c r="C2926" s="99" t="str">
        <f>IF(B2926="","",IF(NOT(ISNUMBER(B2926)),"DATA_PC invalida",IF(AND(ISNUMBER(parametros!$C$2),ISNUMBER(parametros!$D$2),B2926&gt;=parametros!$C$2,B2926&lt;=parametros!$D$2),"C0",IF(AND(ISNUMBER(parametros!$C$3),ISNUMBER(parametros!$D$3),B2926&gt;=parametros!$C$3,B2926&lt;=parametros!$D$3),"C1",IF(AND(ISNUMBER(parametros!$C$4),ISNUMBER(parametros!$D$4),B2926&gt;=parametros!$C$4,B2926&lt;=parametros!$D$4),"C2",IF(AND(ISNUMBER(parametros!$C$5),ISNUMBER(parametros!$D$5),B2926&gt;=parametros!$C$5,B2926&lt;=parametros!$D$5),"C3",IF(AND(ISNUMBER(parametros!$C$6),ISNUMBER(parametros!$D$6),B2926&gt;=parametros!$C$6,B2926&lt;=parametros!$D$6),"C4","Fora dos ciclos")))))))</f>
        <v/>
      </c>
      <c r="D2926" s="100"/>
      <c r="E2926" s="78" t="str">
        <f>IF(C2926="","",IFERROR(VLOOKUP(C2926,parametros!$A$11:$E$15,5,0),""))</f>
        <v/>
      </c>
      <c r="F2926" s="79" t="str">
        <f t="shared" si="227"/>
        <v/>
      </c>
      <c r="G2926" s="101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8"/>
      <c r="U2926" s="218" t="str">
        <f t="shared" si="231"/>
        <v/>
      </c>
      <c r="V2926" s="216" t="s">
        <v>47</v>
      </c>
      <c r="W2926" s="102" t="s">
        <v>167</v>
      </c>
      <c r="X2926" s="102" t="s">
        <v>168</v>
      </c>
      <c r="Y2926" s="103" t="s">
        <v>169</v>
      </c>
      <c r="Z2926" s="103" t="s">
        <v>170</v>
      </c>
      <c r="AA2926" s="103" t="s">
        <v>47</v>
      </c>
      <c r="AB2926" s="103" t="s">
        <v>171</v>
      </c>
      <c r="AC2926" s="104" t="s">
        <v>172</v>
      </c>
    </row>
    <row r="2927" spans="1:29" ht="25.5" customHeight="1" x14ac:dyDescent="0.35">
      <c r="A2927" s="188"/>
      <c r="B2927" s="190"/>
      <c r="C2927" s="99" t="str">
        <f>IF(B2927="","",IF(NOT(ISNUMBER(B2927)),"DATA_PC invalida",IF(AND(ISNUMBER(parametros!$C$2),ISNUMBER(parametros!$D$2),B2927&gt;=parametros!$C$2,B2927&lt;=parametros!$D$2),"C0",IF(AND(ISNUMBER(parametros!$C$3),ISNUMBER(parametros!$D$3),B2927&gt;=parametros!$C$3,B2927&lt;=parametros!$D$3),"C1",IF(AND(ISNUMBER(parametros!$C$4),ISNUMBER(parametros!$D$4),B2927&gt;=parametros!$C$4,B2927&lt;=parametros!$D$4),"C2",IF(AND(ISNUMBER(parametros!$C$5),ISNUMBER(parametros!$D$5),B2927&gt;=parametros!$C$5,B2927&lt;=parametros!$D$5),"C3",IF(AND(ISNUMBER(parametros!$C$6),ISNUMBER(parametros!$D$6),B2927&gt;=parametros!$C$6,B2927&lt;=parametros!$D$6),"C4","Fora dos ciclos")))))))</f>
        <v/>
      </c>
      <c r="D2927" s="100"/>
      <c r="E2927" s="78" t="str">
        <f>IF(C2927="","",IFERROR(VLOOKUP(C2927,parametros!$A$11:$E$15,5,0),""))</f>
        <v/>
      </c>
      <c r="F2927" s="79" t="str">
        <f t="shared" si="227"/>
        <v/>
      </c>
      <c r="G2927" s="101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8"/>
      <c r="U2927" s="218" t="str">
        <f t="shared" si="231"/>
        <v/>
      </c>
      <c r="V2927" s="216" t="s">
        <v>47</v>
      </c>
      <c r="W2927" s="102" t="s">
        <v>167</v>
      </c>
      <c r="X2927" s="102" t="s">
        <v>168</v>
      </c>
      <c r="Y2927" s="103" t="s">
        <v>169</v>
      </c>
      <c r="Z2927" s="103" t="s">
        <v>170</v>
      </c>
      <c r="AA2927" s="103" t="s">
        <v>47</v>
      </c>
      <c r="AB2927" s="103" t="s">
        <v>171</v>
      </c>
      <c r="AC2927" s="104" t="s">
        <v>172</v>
      </c>
    </row>
    <row r="2928" spans="1:29" ht="25.5" customHeight="1" x14ac:dyDescent="0.35">
      <c r="A2928" s="188"/>
      <c r="B2928" s="190"/>
      <c r="C2928" s="99" t="str">
        <f>IF(B2928="","",IF(NOT(ISNUMBER(B2928)),"DATA_PC invalida",IF(AND(ISNUMBER(parametros!$C$2),ISNUMBER(parametros!$D$2),B2928&gt;=parametros!$C$2,B2928&lt;=parametros!$D$2),"C0",IF(AND(ISNUMBER(parametros!$C$3),ISNUMBER(parametros!$D$3),B2928&gt;=parametros!$C$3,B2928&lt;=parametros!$D$3),"C1",IF(AND(ISNUMBER(parametros!$C$4),ISNUMBER(parametros!$D$4),B2928&gt;=parametros!$C$4,B2928&lt;=parametros!$D$4),"C2",IF(AND(ISNUMBER(parametros!$C$5),ISNUMBER(parametros!$D$5),B2928&gt;=parametros!$C$5,B2928&lt;=parametros!$D$5),"C3",IF(AND(ISNUMBER(parametros!$C$6),ISNUMBER(parametros!$D$6),B2928&gt;=parametros!$C$6,B2928&lt;=parametros!$D$6),"C4","Fora dos ciclos")))))))</f>
        <v/>
      </c>
      <c r="D2928" s="100"/>
      <c r="E2928" s="78" t="str">
        <f>IF(C2928="","",IFERROR(VLOOKUP(C2928,parametros!$A$11:$E$15,5,0),""))</f>
        <v/>
      </c>
      <c r="F2928" s="79" t="str">
        <f t="shared" si="227"/>
        <v/>
      </c>
      <c r="G2928" s="101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8"/>
      <c r="U2928" s="218" t="str">
        <f t="shared" si="231"/>
        <v/>
      </c>
      <c r="V2928" s="216" t="s">
        <v>47</v>
      </c>
      <c r="W2928" s="102" t="s">
        <v>167</v>
      </c>
      <c r="X2928" s="102" t="s">
        <v>168</v>
      </c>
      <c r="Y2928" s="103" t="s">
        <v>169</v>
      </c>
      <c r="Z2928" s="103" t="s">
        <v>170</v>
      </c>
      <c r="AA2928" s="103" t="s">
        <v>47</v>
      </c>
      <c r="AB2928" s="103" t="s">
        <v>171</v>
      </c>
      <c r="AC2928" s="104" t="s">
        <v>172</v>
      </c>
    </row>
    <row r="2929" spans="1:29" ht="25.5" customHeight="1" x14ac:dyDescent="0.35">
      <c r="A2929" s="188"/>
      <c r="B2929" s="190"/>
      <c r="C2929" s="99" t="str">
        <f>IF(B2929="","",IF(NOT(ISNUMBER(B2929)),"DATA_PC invalida",IF(AND(ISNUMBER(parametros!$C$2),ISNUMBER(parametros!$D$2),B2929&gt;=parametros!$C$2,B2929&lt;=parametros!$D$2),"C0",IF(AND(ISNUMBER(parametros!$C$3),ISNUMBER(parametros!$D$3),B2929&gt;=parametros!$C$3,B2929&lt;=parametros!$D$3),"C1",IF(AND(ISNUMBER(parametros!$C$4),ISNUMBER(parametros!$D$4),B2929&gt;=parametros!$C$4,B2929&lt;=parametros!$D$4),"C2",IF(AND(ISNUMBER(parametros!$C$5),ISNUMBER(parametros!$D$5),B2929&gt;=parametros!$C$5,B2929&lt;=parametros!$D$5),"C3",IF(AND(ISNUMBER(parametros!$C$6),ISNUMBER(parametros!$D$6),B2929&gt;=parametros!$C$6,B2929&lt;=parametros!$D$6),"C4","Fora dos ciclos")))))))</f>
        <v/>
      </c>
      <c r="D2929" s="100"/>
      <c r="E2929" s="78" t="str">
        <f>IF(C2929="","",IFERROR(VLOOKUP(C2929,parametros!$A$11:$E$15,5,0),""))</f>
        <v/>
      </c>
      <c r="F2929" s="79" t="str">
        <f t="shared" si="227"/>
        <v/>
      </c>
      <c r="G2929" s="101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8"/>
      <c r="U2929" s="218" t="str">
        <f t="shared" si="231"/>
        <v/>
      </c>
      <c r="V2929" s="216" t="s">
        <v>47</v>
      </c>
      <c r="W2929" s="102" t="s">
        <v>167</v>
      </c>
      <c r="X2929" s="102" t="s">
        <v>168</v>
      </c>
      <c r="Y2929" s="103" t="s">
        <v>169</v>
      </c>
      <c r="Z2929" s="103" t="s">
        <v>170</v>
      </c>
      <c r="AA2929" s="103" t="s">
        <v>47</v>
      </c>
      <c r="AB2929" s="103" t="s">
        <v>171</v>
      </c>
      <c r="AC2929" s="104" t="s">
        <v>172</v>
      </c>
    </row>
    <row r="2930" spans="1:29" ht="25.5" customHeight="1" x14ac:dyDescent="0.35">
      <c r="A2930" s="188"/>
      <c r="B2930" s="190"/>
      <c r="C2930" s="99" t="str">
        <f>IF(B2930="","",IF(NOT(ISNUMBER(B2930)),"DATA_PC invalida",IF(AND(ISNUMBER(parametros!$C$2),ISNUMBER(parametros!$D$2),B2930&gt;=parametros!$C$2,B2930&lt;=parametros!$D$2),"C0",IF(AND(ISNUMBER(parametros!$C$3),ISNUMBER(parametros!$D$3),B2930&gt;=parametros!$C$3,B2930&lt;=parametros!$D$3),"C1",IF(AND(ISNUMBER(parametros!$C$4),ISNUMBER(parametros!$D$4),B2930&gt;=parametros!$C$4,B2930&lt;=parametros!$D$4),"C2",IF(AND(ISNUMBER(parametros!$C$5),ISNUMBER(parametros!$D$5),B2930&gt;=parametros!$C$5,B2930&lt;=parametros!$D$5),"C3",IF(AND(ISNUMBER(parametros!$C$6),ISNUMBER(parametros!$D$6),B2930&gt;=parametros!$C$6,B2930&lt;=parametros!$D$6),"C4","Fora dos ciclos")))))))</f>
        <v/>
      </c>
      <c r="D2930" s="100"/>
      <c r="E2930" s="78" t="str">
        <f>IF(C2930="","",IFERROR(VLOOKUP(C2930,parametros!$A$11:$E$15,5,0),""))</f>
        <v/>
      </c>
      <c r="F2930" s="79" t="str">
        <f t="shared" si="227"/>
        <v/>
      </c>
      <c r="G2930" s="101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8"/>
      <c r="U2930" s="218" t="str">
        <f t="shared" si="231"/>
        <v/>
      </c>
      <c r="V2930" s="216" t="s">
        <v>47</v>
      </c>
      <c r="W2930" s="102" t="s">
        <v>167</v>
      </c>
      <c r="X2930" s="102" t="s">
        <v>168</v>
      </c>
      <c r="Y2930" s="103" t="s">
        <v>169</v>
      </c>
      <c r="Z2930" s="103" t="s">
        <v>170</v>
      </c>
      <c r="AA2930" s="103" t="s">
        <v>47</v>
      </c>
      <c r="AB2930" s="103" t="s">
        <v>171</v>
      </c>
      <c r="AC2930" s="104" t="s">
        <v>172</v>
      </c>
    </row>
    <row r="2931" spans="1:29" ht="25.5" customHeight="1" x14ac:dyDescent="0.35">
      <c r="A2931" s="188"/>
      <c r="B2931" s="190"/>
      <c r="C2931" s="99" t="str">
        <f>IF(B2931="","",IF(NOT(ISNUMBER(B2931)),"DATA_PC invalida",IF(AND(ISNUMBER(parametros!$C$2),ISNUMBER(parametros!$D$2),B2931&gt;=parametros!$C$2,B2931&lt;=parametros!$D$2),"C0",IF(AND(ISNUMBER(parametros!$C$3),ISNUMBER(parametros!$D$3),B2931&gt;=parametros!$C$3,B2931&lt;=parametros!$D$3),"C1",IF(AND(ISNUMBER(parametros!$C$4),ISNUMBER(parametros!$D$4),B2931&gt;=parametros!$C$4,B2931&lt;=parametros!$D$4),"C2",IF(AND(ISNUMBER(parametros!$C$5),ISNUMBER(parametros!$D$5),B2931&gt;=parametros!$C$5,B2931&lt;=parametros!$D$5),"C3",IF(AND(ISNUMBER(parametros!$C$6),ISNUMBER(parametros!$D$6),B2931&gt;=parametros!$C$6,B2931&lt;=parametros!$D$6),"C4","Fora dos ciclos")))))))</f>
        <v/>
      </c>
      <c r="D2931" s="100"/>
      <c r="E2931" s="78" t="str">
        <f>IF(C2931="","",IFERROR(VLOOKUP(C2931,parametros!$A$11:$E$15,5,0),""))</f>
        <v/>
      </c>
      <c r="F2931" s="79" t="str">
        <f t="shared" si="227"/>
        <v/>
      </c>
      <c r="G2931" s="101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8"/>
      <c r="U2931" s="218" t="str">
        <f t="shared" si="231"/>
        <v/>
      </c>
      <c r="V2931" s="216" t="s">
        <v>47</v>
      </c>
      <c r="W2931" s="102" t="s">
        <v>167</v>
      </c>
      <c r="X2931" s="102" t="s">
        <v>168</v>
      </c>
      <c r="Y2931" s="103" t="s">
        <v>169</v>
      </c>
      <c r="Z2931" s="103" t="s">
        <v>170</v>
      </c>
      <c r="AA2931" s="103" t="s">
        <v>47</v>
      </c>
      <c r="AB2931" s="103" t="s">
        <v>171</v>
      </c>
      <c r="AC2931" s="104" t="s">
        <v>172</v>
      </c>
    </row>
    <row r="2932" spans="1:29" ht="25.5" customHeight="1" x14ac:dyDescent="0.35">
      <c r="A2932" s="188"/>
      <c r="B2932" s="190"/>
      <c r="C2932" s="99" t="str">
        <f>IF(B2932="","",IF(NOT(ISNUMBER(B2932)),"DATA_PC invalida",IF(AND(ISNUMBER(parametros!$C$2),ISNUMBER(parametros!$D$2),B2932&gt;=parametros!$C$2,B2932&lt;=parametros!$D$2),"C0",IF(AND(ISNUMBER(parametros!$C$3),ISNUMBER(parametros!$D$3),B2932&gt;=parametros!$C$3,B2932&lt;=parametros!$D$3),"C1",IF(AND(ISNUMBER(parametros!$C$4),ISNUMBER(parametros!$D$4),B2932&gt;=parametros!$C$4,B2932&lt;=parametros!$D$4),"C2",IF(AND(ISNUMBER(parametros!$C$5),ISNUMBER(parametros!$D$5),B2932&gt;=parametros!$C$5,B2932&lt;=parametros!$D$5),"C3",IF(AND(ISNUMBER(parametros!$C$6),ISNUMBER(parametros!$D$6),B2932&gt;=parametros!$C$6,B2932&lt;=parametros!$D$6),"C4","Fora dos ciclos")))))))</f>
        <v/>
      </c>
      <c r="D2932" s="100"/>
      <c r="E2932" s="78" t="str">
        <f>IF(C2932="","",IFERROR(VLOOKUP(C2932,parametros!$A$11:$E$15,5,0),""))</f>
        <v/>
      </c>
      <c r="F2932" s="79" t="str">
        <f t="shared" si="227"/>
        <v/>
      </c>
      <c r="G2932" s="101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8"/>
      <c r="U2932" s="218" t="str">
        <f t="shared" si="231"/>
        <v/>
      </c>
      <c r="V2932" s="216" t="s">
        <v>47</v>
      </c>
      <c r="W2932" s="102" t="s">
        <v>167</v>
      </c>
      <c r="X2932" s="102" t="s">
        <v>168</v>
      </c>
      <c r="Y2932" s="103" t="s">
        <v>169</v>
      </c>
      <c r="Z2932" s="103" t="s">
        <v>170</v>
      </c>
      <c r="AA2932" s="103" t="s">
        <v>47</v>
      </c>
      <c r="AB2932" s="103" t="s">
        <v>171</v>
      </c>
      <c r="AC2932" s="104" t="s">
        <v>172</v>
      </c>
    </row>
    <row r="2933" spans="1:29" ht="25.5" customHeight="1" x14ac:dyDescent="0.35">
      <c r="A2933" s="188"/>
      <c r="B2933" s="190"/>
      <c r="C2933" s="99" t="str">
        <f>IF(B2933="","",IF(NOT(ISNUMBER(B2933)),"DATA_PC invalida",IF(AND(ISNUMBER(parametros!$C$2),ISNUMBER(parametros!$D$2),B2933&gt;=parametros!$C$2,B2933&lt;=parametros!$D$2),"C0",IF(AND(ISNUMBER(parametros!$C$3),ISNUMBER(parametros!$D$3),B2933&gt;=parametros!$C$3,B2933&lt;=parametros!$D$3),"C1",IF(AND(ISNUMBER(parametros!$C$4),ISNUMBER(parametros!$D$4),B2933&gt;=parametros!$C$4,B2933&lt;=parametros!$D$4),"C2",IF(AND(ISNUMBER(parametros!$C$5),ISNUMBER(parametros!$D$5),B2933&gt;=parametros!$C$5,B2933&lt;=parametros!$D$5),"C3",IF(AND(ISNUMBER(parametros!$C$6),ISNUMBER(parametros!$D$6),B2933&gt;=parametros!$C$6,B2933&lt;=parametros!$D$6),"C4","Fora dos ciclos")))))))</f>
        <v/>
      </c>
      <c r="D2933" s="100"/>
      <c r="E2933" s="78" t="str">
        <f>IF(C2933="","",IFERROR(VLOOKUP(C2933,parametros!$A$11:$E$15,5,0),""))</f>
        <v/>
      </c>
      <c r="F2933" s="79" t="str">
        <f t="shared" si="227"/>
        <v/>
      </c>
      <c r="G2933" s="101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8"/>
      <c r="U2933" s="218" t="str">
        <f t="shared" si="231"/>
        <v/>
      </c>
      <c r="V2933" s="216" t="s">
        <v>47</v>
      </c>
      <c r="W2933" s="102" t="s">
        <v>167</v>
      </c>
      <c r="X2933" s="102" t="s">
        <v>168</v>
      </c>
      <c r="Y2933" s="103" t="s">
        <v>169</v>
      </c>
      <c r="Z2933" s="103" t="s">
        <v>170</v>
      </c>
      <c r="AA2933" s="103" t="s">
        <v>47</v>
      </c>
      <c r="AB2933" s="103" t="s">
        <v>171</v>
      </c>
      <c r="AC2933" s="104" t="s">
        <v>172</v>
      </c>
    </row>
    <row r="2934" spans="1:29" ht="25.5" customHeight="1" x14ac:dyDescent="0.35">
      <c r="A2934" s="188"/>
      <c r="B2934" s="190"/>
      <c r="C2934" s="99" t="str">
        <f>IF(B2934="","",IF(NOT(ISNUMBER(B2934)),"DATA_PC invalida",IF(AND(ISNUMBER(parametros!$C$2),ISNUMBER(parametros!$D$2),B2934&gt;=parametros!$C$2,B2934&lt;=parametros!$D$2),"C0",IF(AND(ISNUMBER(parametros!$C$3),ISNUMBER(parametros!$D$3),B2934&gt;=parametros!$C$3,B2934&lt;=parametros!$D$3),"C1",IF(AND(ISNUMBER(parametros!$C$4),ISNUMBER(parametros!$D$4),B2934&gt;=parametros!$C$4,B2934&lt;=parametros!$D$4),"C2",IF(AND(ISNUMBER(parametros!$C$5),ISNUMBER(parametros!$D$5),B2934&gt;=parametros!$C$5,B2934&lt;=parametros!$D$5),"C3",IF(AND(ISNUMBER(parametros!$C$6),ISNUMBER(parametros!$D$6),B2934&gt;=parametros!$C$6,B2934&lt;=parametros!$D$6),"C4","Fora dos ciclos")))))))</f>
        <v/>
      </c>
      <c r="D2934" s="100"/>
      <c r="E2934" s="78" t="str">
        <f>IF(C2934="","",IFERROR(VLOOKUP(C2934,parametros!$A$11:$E$15,5,0),""))</f>
        <v/>
      </c>
      <c r="F2934" s="79" t="str">
        <f t="shared" si="227"/>
        <v/>
      </c>
      <c r="G2934" s="101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8"/>
      <c r="U2934" s="218" t="str">
        <f t="shared" si="231"/>
        <v/>
      </c>
      <c r="V2934" s="216" t="s">
        <v>47</v>
      </c>
      <c r="W2934" s="102" t="s">
        <v>167</v>
      </c>
      <c r="X2934" s="102" t="s">
        <v>168</v>
      </c>
      <c r="Y2934" s="103" t="s">
        <v>169</v>
      </c>
      <c r="Z2934" s="103" t="s">
        <v>170</v>
      </c>
      <c r="AA2934" s="103" t="s">
        <v>47</v>
      </c>
      <c r="AB2934" s="103" t="s">
        <v>171</v>
      </c>
      <c r="AC2934" s="104" t="s">
        <v>172</v>
      </c>
    </row>
    <row r="2935" spans="1:29" ht="25.5" customHeight="1" x14ac:dyDescent="0.35">
      <c r="A2935" s="188"/>
      <c r="B2935" s="190"/>
      <c r="C2935" s="99" t="str">
        <f>IF(B2935="","",IF(NOT(ISNUMBER(B2935)),"DATA_PC invalida",IF(AND(ISNUMBER(parametros!$C$2),ISNUMBER(parametros!$D$2),B2935&gt;=parametros!$C$2,B2935&lt;=parametros!$D$2),"C0",IF(AND(ISNUMBER(parametros!$C$3),ISNUMBER(parametros!$D$3),B2935&gt;=parametros!$C$3,B2935&lt;=parametros!$D$3),"C1",IF(AND(ISNUMBER(parametros!$C$4),ISNUMBER(parametros!$D$4),B2935&gt;=parametros!$C$4,B2935&lt;=parametros!$D$4),"C2",IF(AND(ISNUMBER(parametros!$C$5),ISNUMBER(parametros!$D$5),B2935&gt;=parametros!$C$5,B2935&lt;=parametros!$D$5),"C3",IF(AND(ISNUMBER(parametros!$C$6),ISNUMBER(parametros!$D$6),B2935&gt;=parametros!$C$6,B2935&lt;=parametros!$D$6),"C4","Fora dos ciclos")))))))</f>
        <v/>
      </c>
      <c r="D2935" s="100"/>
      <c r="E2935" s="78" t="str">
        <f>IF(C2935="","",IFERROR(VLOOKUP(C2935,parametros!$A$11:$E$15,5,0),""))</f>
        <v/>
      </c>
      <c r="F2935" s="79" t="str">
        <f t="shared" si="227"/>
        <v/>
      </c>
      <c r="G2935" s="101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8"/>
      <c r="U2935" s="218" t="str">
        <f t="shared" si="231"/>
        <v/>
      </c>
      <c r="V2935" s="216" t="s">
        <v>47</v>
      </c>
      <c r="W2935" s="102" t="s">
        <v>167</v>
      </c>
      <c r="X2935" s="102" t="s">
        <v>168</v>
      </c>
      <c r="Y2935" s="103" t="s">
        <v>169</v>
      </c>
      <c r="Z2935" s="103" t="s">
        <v>170</v>
      </c>
      <c r="AA2935" s="103" t="s">
        <v>47</v>
      </c>
      <c r="AB2935" s="103" t="s">
        <v>171</v>
      </c>
      <c r="AC2935" s="104" t="s">
        <v>172</v>
      </c>
    </row>
    <row r="2936" spans="1:29" ht="25.5" customHeight="1" x14ac:dyDescent="0.35">
      <c r="A2936" s="188"/>
      <c r="B2936" s="190"/>
      <c r="C2936" s="99" t="str">
        <f>IF(B2936="","",IF(NOT(ISNUMBER(B2936)),"DATA_PC invalida",IF(AND(ISNUMBER(parametros!$C$2),ISNUMBER(parametros!$D$2),B2936&gt;=parametros!$C$2,B2936&lt;=parametros!$D$2),"C0",IF(AND(ISNUMBER(parametros!$C$3),ISNUMBER(parametros!$D$3),B2936&gt;=parametros!$C$3,B2936&lt;=parametros!$D$3),"C1",IF(AND(ISNUMBER(parametros!$C$4),ISNUMBER(parametros!$D$4),B2936&gt;=parametros!$C$4,B2936&lt;=parametros!$D$4),"C2",IF(AND(ISNUMBER(parametros!$C$5),ISNUMBER(parametros!$D$5),B2936&gt;=parametros!$C$5,B2936&lt;=parametros!$D$5),"C3",IF(AND(ISNUMBER(parametros!$C$6),ISNUMBER(parametros!$D$6),B2936&gt;=parametros!$C$6,B2936&lt;=parametros!$D$6),"C4","Fora dos ciclos")))))))</f>
        <v/>
      </c>
      <c r="D2936" s="100"/>
      <c r="E2936" s="78" t="str">
        <f>IF(C2936="","",IFERROR(VLOOKUP(C2936,parametros!$A$11:$E$15,5,0),""))</f>
        <v/>
      </c>
      <c r="F2936" s="79" t="str">
        <f t="shared" si="227"/>
        <v/>
      </c>
      <c r="G2936" s="101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8"/>
      <c r="U2936" s="218" t="str">
        <f t="shared" si="231"/>
        <v/>
      </c>
      <c r="V2936" s="216" t="s">
        <v>47</v>
      </c>
      <c r="W2936" s="102" t="s">
        <v>167</v>
      </c>
      <c r="X2936" s="102" t="s">
        <v>168</v>
      </c>
      <c r="Y2936" s="103" t="s">
        <v>169</v>
      </c>
      <c r="Z2936" s="103" t="s">
        <v>170</v>
      </c>
      <c r="AA2936" s="103" t="s">
        <v>47</v>
      </c>
      <c r="AB2936" s="103" t="s">
        <v>171</v>
      </c>
      <c r="AC2936" s="104" t="s">
        <v>172</v>
      </c>
    </row>
    <row r="2937" spans="1:29" ht="25.5" customHeight="1" x14ac:dyDescent="0.35">
      <c r="A2937" s="188"/>
      <c r="B2937" s="190"/>
      <c r="C2937" s="99" t="str">
        <f>IF(B2937="","",IF(NOT(ISNUMBER(B2937)),"DATA_PC invalida",IF(AND(ISNUMBER(parametros!$C$2),ISNUMBER(parametros!$D$2),B2937&gt;=parametros!$C$2,B2937&lt;=parametros!$D$2),"C0",IF(AND(ISNUMBER(parametros!$C$3),ISNUMBER(parametros!$D$3),B2937&gt;=parametros!$C$3,B2937&lt;=parametros!$D$3),"C1",IF(AND(ISNUMBER(parametros!$C$4),ISNUMBER(parametros!$D$4),B2937&gt;=parametros!$C$4,B2937&lt;=parametros!$D$4),"C2",IF(AND(ISNUMBER(parametros!$C$5),ISNUMBER(parametros!$D$5),B2937&gt;=parametros!$C$5,B2937&lt;=parametros!$D$5),"C3",IF(AND(ISNUMBER(parametros!$C$6),ISNUMBER(parametros!$D$6),B2937&gt;=parametros!$C$6,B2937&lt;=parametros!$D$6),"C4","Fora dos ciclos")))))))</f>
        <v/>
      </c>
      <c r="D2937" s="100"/>
      <c r="E2937" s="78" t="str">
        <f>IF(C2937="","",IFERROR(VLOOKUP(C2937,parametros!$A$11:$E$15,5,0),""))</f>
        <v/>
      </c>
      <c r="F2937" s="79" t="str">
        <f t="shared" si="227"/>
        <v/>
      </c>
      <c r="G2937" s="101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8"/>
      <c r="U2937" s="218" t="str">
        <f t="shared" si="231"/>
        <v/>
      </c>
      <c r="V2937" s="216" t="s">
        <v>47</v>
      </c>
      <c r="W2937" s="102" t="s">
        <v>167</v>
      </c>
      <c r="X2937" s="102" t="s">
        <v>168</v>
      </c>
      <c r="Y2937" s="103" t="s">
        <v>169</v>
      </c>
      <c r="Z2937" s="103" t="s">
        <v>170</v>
      </c>
      <c r="AA2937" s="103" t="s">
        <v>47</v>
      </c>
      <c r="AB2937" s="103" t="s">
        <v>171</v>
      </c>
      <c r="AC2937" s="104" t="s">
        <v>172</v>
      </c>
    </row>
    <row r="2938" spans="1:29" ht="25.5" customHeight="1" x14ac:dyDescent="0.35">
      <c r="A2938" s="188"/>
      <c r="B2938" s="190"/>
      <c r="C2938" s="99" t="str">
        <f>IF(B2938="","",IF(NOT(ISNUMBER(B2938)),"DATA_PC invalida",IF(AND(ISNUMBER(parametros!$C$2),ISNUMBER(parametros!$D$2),B2938&gt;=parametros!$C$2,B2938&lt;=parametros!$D$2),"C0",IF(AND(ISNUMBER(parametros!$C$3),ISNUMBER(parametros!$D$3),B2938&gt;=parametros!$C$3,B2938&lt;=parametros!$D$3),"C1",IF(AND(ISNUMBER(parametros!$C$4),ISNUMBER(parametros!$D$4),B2938&gt;=parametros!$C$4,B2938&lt;=parametros!$D$4),"C2",IF(AND(ISNUMBER(parametros!$C$5),ISNUMBER(parametros!$D$5),B2938&gt;=parametros!$C$5,B2938&lt;=parametros!$D$5),"C3",IF(AND(ISNUMBER(parametros!$C$6),ISNUMBER(parametros!$D$6),B2938&gt;=parametros!$C$6,B2938&lt;=parametros!$D$6),"C4","Fora dos ciclos")))))))</f>
        <v/>
      </c>
      <c r="D2938" s="100"/>
      <c r="E2938" s="78" t="str">
        <f>IF(C2938="","",IFERROR(VLOOKUP(C2938,parametros!$A$11:$E$15,5,0),""))</f>
        <v/>
      </c>
      <c r="F2938" s="79" t="str">
        <f t="shared" si="227"/>
        <v/>
      </c>
      <c r="G2938" s="101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8"/>
      <c r="U2938" s="218" t="str">
        <f t="shared" si="231"/>
        <v/>
      </c>
      <c r="V2938" s="216" t="s">
        <v>47</v>
      </c>
      <c r="W2938" s="102" t="s">
        <v>167</v>
      </c>
      <c r="X2938" s="102" t="s">
        <v>168</v>
      </c>
      <c r="Y2938" s="103" t="s">
        <v>169</v>
      </c>
      <c r="Z2938" s="103" t="s">
        <v>170</v>
      </c>
      <c r="AA2938" s="103" t="s">
        <v>47</v>
      </c>
      <c r="AB2938" s="103" t="s">
        <v>171</v>
      </c>
      <c r="AC2938" s="104" t="s">
        <v>172</v>
      </c>
    </row>
    <row r="2939" spans="1:29" ht="25.5" customHeight="1" x14ac:dyDescent="0.35">
      <c r="A2939" s="188"/>
      <c r="B2939" s="190"/>
      <c r="C2939" s="99" t="str">
        <f>IF(B2939="","",IF(NOT(ISNUMBER(B2939)),"DATA_PC invalida",IF(AND(ISNUMBER(parametros!$C$2),ISNUMBER(parametros!$D$2),B2939&gt;=parametros!$C$2,B2939&lt;=parametros!$D$2),"C0",IF(AND(ISNUMBER(parametros!$C$3),ISNUMBER(parametros!$D$3),B2939&gt;=parametros!$C$3,B2939&lt;=parametros!$D$3),"C1",IF(AND(ISNUMBER(parametros!$C$4),ISNUMBER(parametros!$D$4),B2939&gt;=parametros!$C$4,B2939&lt;=parametros!$D$4),"C2",IF(AND(ISNUMBER(parametros!$C$5),ISNUMBER(parametros!$D$5),B2939&gt;=parametros!$C$5,B2939&lt;=parametros!$D$5),"C3",IF(AND(ISNUMBER(parametros!$C$6),ISNUMBER(parametros!$D$6),B2939&gt;=parametros!$C$6,B2939&lt;=parametros!$D$6),"C4","Fora dos ciclos")))))))</f>
        <v/>
      </c>
      <c r="D2939" s="100"/>
      <c r="E2939" s="78" t="str">
        <f>IF(C2939="","",IFERROR(VLOOKUP(C2939,parametros!$A$11:$E$15,5,0),""))</f>
        <v/>
      </c>
      <c r="F2939" s="79" t="str">
        <f t="shared" si="227"/>
        <v/>
      </c>
      <c r="G2939" s="101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8"/>
      <c r="U2939" s="218" t="str">
        <f t="shared" si="231"/>
        <v/>
      </c>
      <c r="V2939" s="216" t="s">
        <v>47</v>
      </c>
      <c r="W2939" s="102" t="s">
        <v>167</v>
      </c>
      <c r="X2939" s="102" t="s">
        <v>168</v>
      </c>
      <c r="Y2939" s="103" t="s">
        <v>169</v>
      </c>
      <c r="Z2939" s="103" t="s">
        <v>170</v>
      </c>
      <c r="AA2939" s="103" t="s">
        <v>47</v>
      </c>
      <c r="AB2939" s="103" t="s">
        <v>171</v>
      </c>
      <c r="AC2939" s="104" t="s">
        <v>172</v>
      </c>
    </row>
    <row r="2940" spans="1:29" ht="25.5" customHeight="1" x14ac:dyDescent="0.35">
      <c r="A2940" s="188"/>
      <c r="B2940" s="190"/>
      <c r="C2940" s="99" t="str">
        <f>IF(B2940="","",IF(NOT(ISNUMBER(B2940)),"DATA_PC invalida",IF(AND(ISNUMBER(parametros!$C$2),ISNUMBER(parametros!$D$2),B2940&gt;=parametros!$C$2,B2940&lt;=parametros!$D$2),"C0",IF(AND(ISNUMBER(parametros!$C$3),ISNUMBER(parametros!$D$3),B2940&gt;=parametros!$C$3,B2940&lt;=parametros!$D$3),"C1",IF(AND(ISNUMBER(parametros!$C$4),ISNUMBER(parametros!$D$4),B2940&gt;=parametros!$C$4,B2940&lt;=parametros!$D$4),"C2",IF(AND(ISNUMBER(parametros!$C$5),ISNUMBER(parametros!$D$5),B2940&gt;=parametros!$C$5,B2940&lt;=parametros!$D$5),"C3",IF(AND(ISNUMBER(parametros!$C$6),ISNUMBER(parametros!$D$6),B2940&gt;=parametros!$C$6,B2940&lt;=parametros!$D$6),"C4","Fora dos ciclos")))))))</f>
        <v/>
      </c>
      <c r="D2940" s="100"/>
      <c r="E2940" s="78" t="str">
        <f>IF(C2940="","",IFERROR(VLOOKUP(C2940,parametros!$A$11:$E$15,5,0),""))</f>
        <v/>
      </c>
      <c r="F2940" s="79" t="str">
        <f t="shared" si="227"/>
        <v/>
      </c>
      <c r="G2940" s="101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8"/>
      <c r="U2940" s="218" t="str">
        <f t="shared" si="231"/>
        <v/>
      </c>
      <c r="V2940" s="216" t="s">
        <v>47</v>
      </c>
      <c r="W2940" s="102" t="s">
        <v>167</v>
      </c>
      <c r="X2940" s="102" t="s">
        <v>168</v>
      </c>
      <c r="Y2940" s="103" t="s">
        <v>169</v>
      </c>
      <c r="Z2940" s="103" t="s">
        <v>170</v>
      </c>
      <c r="AA2940" s="103" t="s">
        <v>47</v>
      </c>
      <c r="AB2940" s="103" t="s">
        <v>171</v>
      </c>
      <c r="AC2940" s="104" t="s">
        <v>172</v>
      </c>
    </row>
    <row r="2941" spans="1:29" ht="25.5" customHeight="1" x14ac:dyDescent="0.35">
      <c r="A2941" s="188"/>
      <c r="B2941" s="190"/>
      <c r="C2941" s="99" t="str">
        <f>IF(B2941="","",IF(NOT(ISNUMBER(B2941)),"DATA_PC invalida",IF(AND(ISNUMBER(parametros!$C$2),ISNUMBER(parametros!$D$2),B2941&gt;=parametros!$C$2,B2941&lt;=parametros!$D$2),"C0",IF(AND(ISNUMBER(parametros!$C$3),ISNUMBER(parametros!$D$3),B2941&gt;=parametros!$C$3,B2941&lt;=parametros!$D$3),"C1",IF(AND(ISNUMBER(parametros!$C$4),ISNUMBER(parametros!$D$4),B2941&gt;=parametros!$C$4,B2941&lt;=parametros!$D$4),"C2",IF(AND(ISNUMBER(parametros!$C$5),ISNUMBER(parametros!$D$5),B2941&gt;=parametros!$C$5,B2941&lt;=parametros!$D$5),"C3",IF(AND(ISNUMBER(parametros!$C$6),ISNUMBER(parametros!$D$6),B2941&gt;=parametros!$C$6,B2941&lt;=parametros!$D$6),"C4","Fora dos ciclos")))))))</f>
        <v/>
      </c>
      <c r="D2941" s="100"/>
      <c r="E2941" s="78" t="str">
        <f>IF(C2941="","",IFERROR(VLOOKUP(C2941,parametros!$A$11:$E$15,5,0),""))</f>
        <v/>
      </c>
      <c r="F2941" s="79" t="str">
        <f t="shared" si="227"/>
        <v/>
      </c>
      <c r="G2941" s="101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8"/>
      <c r="U2941" s="218" t="str">
        <f t="shared" si="231"/>
        <v/>
      </c>
      <c r="V2941" s="216" t="s">
        <v>47</v>
      </c>
      <c r="W2941" s="102" t="s">
        <v>167</v>
      </c>
      <c r="X2941" s="102" t="s">
        <v>168</v>
      </c>
      <c r="Y2941" s="103" t="s">
        <v>169</v>
      </c>
      <c r="Z2941" s="103" t="s">
        <v>170</v>
      </c>
      <c r="AA2941" s="103" t="s">
        <v>47</v>
      </c>
      <c r="AB2941" s="103" t="s">
        <v>171</v>
      </c>
      <c r="AC2941" s="104" t="s">
        <v>172</v>
      </c>
    </row>
    <row r="2942" spans="1:29" ht="25.5" customHeight="1" x14ac:dyDescent="0.35">
      <c r="A2942" s="188"/>
      <c r="B2942" s="190"/>
      <c r="C2942" s="99" t="str">
        <f>IF(B2942="","",IF(NOT(ISNUMBER(B2942)),"DATA_PC invalida",IF(AND(ISNUMBER(parametros!$C$2),ISNUMBER(parametros!$D$2),B2942&gt;=parametros!$C$2,B2942&lt;=parametros!$D$2),"C0",IF(AND(ISNUMBER(parametros!$C$3),ISNUMBER(parametros!$D$3),B2942&gt;=parametros!$C$3,B2942&lt;=parametros!$D$3),"C1",IF(AND(ISNUMBER(parametros!$C$4),ISNUMBER(parametros!$D$4),B2942&gt;=parametros!$C$4,B2942&lt;=parametros!$D$4),"C2",IF(AND(ISNUMBER(parametros!$C$5),ISNUMBER(parametros!$D$5),B2942&gt;=parametros!$C$5,B2942&lt;=parametros!$D$5),"C3",IF(AND(ISNUMBER(parametros!$C$6),ISNUMBER(parametros!$D$6),B2942&gt;=parametros!$C$6,B2942&lt;=parametros!$D$6),"C4","Fora dos ciclos")))))))</f>
        <v/>
      </c>
      <c r="D2942" s="100"/>
      <c r="E2942" s="78" t="str">
        <f>IF(C2942="","",IFERROR(VLOOKUP(C2942,parametros!$A$11:$E$15,5,0),""))</f>
        <v/>
      </c>
      <c r="F2942" s="79" t="str">
        <f t="shared" si="227"/>
        <v/>
      </c>
      <c r="G2942" s="101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8"/>
      <c r="U2942" s="218" t="str">
        <f t="shared" si="231"/>
        <v/>
      </c>
      <c r="V2942" s="216" t="s">
        <v>47</v>
      </c>
      <c r="W2942" s="102" t="s">
        <v>167</v>
      </c>
      <c r="X2942" s="102" t="s">
        <v>168</v>
      </c>
      <c r="Y2942" s="103" t="s">
        <v>169</v>
      </c>
      <c r="Z2942" s="103" t="s">
        <v>170</v>
      </c>
      <c r="AA2942" s="103" t="s">
        <v>47</v>
      </c>
      <c r="AB2942" s="103" t="s">
        <v>171</v>
      </c>
      <c r="AC2942" s="104" t="s">
        <v>172</v>
      </c>
    </row>
    <row r="2943" spans="1:29" ht="25.5" customHeight="1" x14ac:dyDescent="0.35">
      <c r="A2943" s="188"/>
      <c r="B2943" s="190"/>
      <c r="C2943" s="99" t="str">
        <f>IF(B2943="","",IF(NOT(ISNUMBER(B2943)),"DATA_PC invalida",IF(AND(ISNUMBER(parametros!$C$2),ISNUMBER(parametros!$D$2),B2943&gt;=parametros!$C$2,B2943&lt;=parametros!$D$2),"C0",IF(AND(ISNUMBER(parametros!$C$3),ISNUMBER(parametros!$D$3),B2943&gt;=parametros!$C$3,B2943&lt;=parametros!$D$3),"C1",IF(AND(ISNUMBER(parametros!$C$4),ISNUMBER(parametros!$D$4),B2943&gt;=parametros!$C$4,B2943&lt;=parametros!$D$4),"C2",IF(AND(ISNUMBER(parametros!$C$5),ISNUMBER(parametros!$D$5),B2943&gt;=parametros!$C$5,B2943&lt;=parametros!$D$5),"C3",IF(AND(ISNUMBER(parametros!$C$6),ISNUMBER(parametros!$D$6),B2943&gt;=parametros!$C$6,B2943&lt;=parametros!$D$6),"C4","Fora dos ciclos")))))))</f>
        <v/>
      </c>
      <c r="D2943" s="100"/>
      <c r="E2943" s="78" t="str">
        <f>IF(C2943="","",IFERROR(VLOOKUP(C2943,parametros!$A$11:$E$15,5,0),""))</f>
        <v/>
      </c>
      <c r="F2943" s="79" t="str">
        <f t="shared" si="227"/>
        <v/>
      </c>
      <c r="G2943" s="101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8"/>
      <c r="U2943" s="218" t="str">
        <f t="shared" si="231"/>
        <v/>
      </c>
      <c r="V2943" s="216" t="s">
        <v>47</v>
      </c>
      <c r="W2943" s="102" t="s">
        <v>167</v>
      </c>
      <c r="X2943" s="102" t="s">
        <v>168</v>
      </c>
      <c r="Y2943" s="103" t="s">
        <v>169</v>
      </c>
      <c r="Z2943" s="103" t="s">
        <v>170</v>
      </c>
      <c r="AA2943" s="103" t="s">
        <v>47</v>
      </c>
      <c r="AB2943" s="103" t="s">
        <v>171</v>
      </c>
      <c r="AC2943" s="104" t="s">
        <v>172</v>
      </c>
    </row>
    <row r="2944" spans="1:29" ht="25.5" customHeight="1" x14ac:dyDescent="0.35">
      <c r="A2944" s="188"/>
      <c r="B2944" s="190"/>
      <c r="C2944" s="99" t="str">
        <f>IF(B2944="","",IF(NOT(ISNUMBER(B2944)),"DATA_PC invalida",IF(AND(ISNUMBER(parametros!$C$2),ISNUMBER(parametros!$D$2),B2944&gt;=parametros!$C$2,B2944&lt;=parametros!$D$2),"C0",IF(AND(ISNUMBER(parametros!$C$3),ISNUMBER(parametros!$D$3),B2944&gt;=parametros!$C$3,B2944&lt;=parametros!$D$3),"C1",IF(AND(ISNUMBER(parametros!$C$4),ISNUMBER(parametros!$D$4),B2944&gt;=parametros!$C$4,B2944&lt;=parametros!$D$4),"C2",IF(AND(ISNUMBER(parametros!$C$5),ISNUMBER(parametros!$D$5),B2944&gt;=parametros!$C$5,B2944&lt;=parametros!$D$5),"C3",IF(AND(ISNUMBER(parametros!$C$6),ISNUMBER(parametros!$D$6),B2944&gt;=parametros!$C$6,B2944&lt;=parametros!$D$6),"C4","Fora dos ciclos")))))))</f>
        <v/>
      </c>
      <c r="D2944" s="100"/>
      <c r="E2944" s="78" t="str">
        <f>IF(C2944="","",IFERROR(VLOOKUP(C2944,parametros!$A$11:$E$15,5,0),""))</f>
        <v/>
      </c>
      <c r="F2944" s="79" t="str">
        <f t="shared" si="227"/>
        <v/>
      </c>
      <c r="G2944" s="101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8"/>
      <c r="U2944" s="218" t="str">
        <f t="shared" si="231"/>
        <v/>
      </c>
      <c r="V2944" s="216" t="s">
        <v>47</v>
      </c>
      <c r="W2944" s="102" t="s">
        <v>167</v>
      </c>
      <c r="X2944" s="102" t="s">
        <v>168</v>
      </c>
      <c r="Y2944" s="103" t="s">
        <v>169</v>
      </c>
      <c r="Z2944" s="103" t="s">
        <v>170</v>
      </c>
      <c r="AA2944" s="103" t="s">
        <v>47</v>
      </c>
      <c r="AB2944" s="103" t="s">
        <v>171</v>
      </c>
      <c r="AC2944" s="104" t="s">
        <v>172</v>
      </c>
    </row>
    <row r="2945" spans="1:29" ht="25.5" customHeight="1" x14ac:dyDescent="0.35">
      <c r="A2945" s="188"/>
      <c r="B2945" s="190"/>
      <c r="C2945" s="99" t="str">
        <f>IF(B2945="","",IF(NOT(ISNUMBER(B2945)),"DATA_PC invalida",IF(AND(ISNUMBER(parametros!$C$2),ISNUMBER(parametros!$D$2),B2945&gt;=parametros!$C$2,B2945&lt;=parametros!$D$2),"C0",IF(AND(ISNUMBER(parametros!$C$3),ISNUMBER(parametros!$D$3),B2945&gt;=parametros!$C$3,B2945&lt;=parametros!$D$3),"C1",IF(AND(ISNUMBER(parametros!$C$4),ISNUMBER(parametros!$D$4),B2945&gt;=parametros!$C$4,B2945&lt;=parametros!$D$4),"C2",IF(AND(ISNUMBER(parametros!$C$5),ISNUMBER(parametros!$D$5),B2945&gt;=parametros!$C$5,B2945&lt;=parametros!$D$5),"C3",IF(AND(ISNUMBER(parametros!$C$6),ISNUMBER(parametros!$D$6),B2945&gt;=parametros!$C$6,B2945&lt;=parametros!$D$6),"C4","Fora dos ciclos")))))))</f>
        <v/>
      </c>
      <c r="D2945" s="100"/>
      <c r="E2945" s="78" t="str">
        <f>IF(C2945="","",IFERROR(VLOOKUP(C2945,parametros!$A$11:$E$15,5,0),""))</f>
        <v/>
      </c>
      <c r="F2945" s="79" t="str">
        <f t="shared" si="227"/>
        <v/>
      </c>
      <c r="G2945" s="101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8"/>
      <c r="U2945" s="218" t="str">
        <f t="shared" si="231"/>
        <v/>
      </c>
      <c r="V2945" s="216" t="s">
        <v>47</v>
      </c>
      <c r="W2945" s="102" t="s">
        <v>167</v>
      </c>
      <c r="X2945" s="102" t="s">
        <v>168</v>
      </c>
      <c r="Y2945" s="103" t="s">
        <v>169</v>
      </c>
      <c r="Z2945" s="103" t="s">
        <v>170</v>
      </c>
      <c r="AA2945" s="103" t="s">
        <v>47</v>
      </c>
      <c r="AB2945" s="103" t="s">
        <v>171</v>
      </c>
      <c r="AC2945" s="104" t="s">
        <v>172</v>
      </c>
    </row>
    <row r="2946" spans="1:29" ht="25.5" customHeight="1" x14ac:dyDescent="0.35">
      <c r="A2946" s="188"/>
      <c r="B2946" s="190"/>
      <c r="C2946" s="99" t="str">
        <f>IF(B2946="","",IF(NOT(ISNUMBER(B2946)),"DATA_PC invalida",IF(AND(ISNUMBER(parametros!$C$2),ISNUMBER(parametros!$D$2),B2946&gt;=parametros!$C$2,B2946&lt;=parametros!$D$2),"C0",IF(AND(ISNUMBER(parametros!$C$3),ISNUMBER(parametros!$D$3),B2946&gt;=parametros!$C$3,B2946&lt;=parametros!$D$3),"C1",IF(AND(ISNUMBER(parametros!$C$4),ISNUMBER(parametros!$D$4),B2946&gt;=parametros!$C$4,B2946&lt;=parametros!$D$4),"C2",IF(AND(ISNUMBER(parametros!$C$5),ISNUMBER(parametros!$D$5),B2946&gt;=parametros!$C$5,B2946&lt;=parametros!$D$5),"C3",IF(AND(ISNUMBER(parametros!$C$6),ISNUMBER(parametros!$D$6),B2946&gt;=parametros!$C$6,B2946&lt;=parametros!$D$6),"C4","Fora dos ciclos")))))))</f>
        <v/>
      </c>
      <c r="D2946" s="100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101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8"/>
      <c r="U2946" s="218" t="str">
        <f t="shared" ref="U2946:U3009" si="236">IF(OR($D2946="",$H2946=""),"",ROUND($D2946+$H2946,2))</f>
        <v/>
      </c>
      <c r="V2946" s="216" t="s">
        <v>47</v>
      </c>
      <c r="W2946" s="102" t="s">
        <v>167</v>
      </c>
      <c r="X2946" s="102" t="s">
        <v>168</v>
      </c>
      <c r="Y2946" s="103" t="s">
        <v>169</v>
      </c>
      <c r="Z2946" s="103" t="s">
        <v>170</v>
      </c>
      <c r="AA2946" s="103" t="s">
        <v>47</v>
      </c>
      <c r="AB2946" s="103" t="s">
        <v>171</v>
      </c>
      <c r="AC2946" s="104" t="s">
        <v>172</v>
      </c>
    </row>
    <row r="2947" spans="1:29" ht="25.5" customHeight="1" x14ac:dyDescent="0.35">
      <c r="A2947" s="188"/>
      <c r="B2947" s="190"/>
      <c r="C2947" s="99" t="str">
        <f>IF(B2947="","",IF(NOT(ISNUMBER(B2947)),"DATA_PC invalida",IF(AND(ISNUMBER(parametros!$C$2),ISNUMBER(parametros!$D$2),B2947&gt;=parametros!$C$2,B2947&lt;=parametros!$D$2),"C0",IF(AND(ISNUMBER(parametros!$C$3),ISNUMBER(parametros!$D$3),B2947&gt;=parametros!$C$3,B2947&lt;=parametros!$D$3),"C1",IF(AND(ISNUMBER(parametros!$C$4),ISNUMBER(parametros!$D$4),B2947&gt;=parametros!$C$4,B2947&lt;=parametros!$D$4),"C2",IF(AND(ISNUMBER(parametros!$C$5),ISNUMBER(parametros!$D$5),B2947&gt;=parametros!$C$5,B2947&lt;=parametros!$D$5),"C3",IF(AND(ISNUMBER(parametros!$C$6),ISNUMBER(parametros!$D$6),B2947&gt;=parametros!$C$6,B2947&lt;=parametros!$D$6),"C4","Fora dos ciclos")))))))</f>
        <v/>
      </c>
      <c r="D2947" s="100"/>
      <c r="E2947" s="78" t="str">
        <f>IF(C2947="","",IFERROR(VLOOKUP(C2947,parametros!$A$11:$E$15,5,0),""))</f>
        <v/>
      </c>
      <c r="F2947" s="79" t="str">
        <f t="shared" si="232"/>
        <v/>
      </c>
      <c r="G2947" s="101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8"/>
      <c r="U2947" s="218" t="str">
        <f t="shared" si="236"/>
        <v/>
      </c>
      <c r="V2947" s="216" t="s">
        <v>47</v>
      </c>
      <c r="W2947" s="102" t="s">
        <v>167</v>
      </c>
      <c r="X2947" s="102" t="s">
        <v>168</v>
      </c>
      <c r="Y2947" s="103" t="s">
        <v>169</v>
      </c>
      <c r="Z2947" s="103" t="s">
        <v>170</v>
      </c>
      <c r="AA2947" s="103" t="s">
        <v>47</v>
      </c>
      <c r="AB2947" s="103" t="s">
        <v>171</v>
      </c>
      <c r="AC2947" s="104" t="s">
        <v>172</v>
      </c>
    </row>
    <row r="2948" spans="1:29" ht="25.5" customHeight="1" x14ac:dyDescent="0.35">
      <c r="A2948" s="188"/>
      <c r="B2948" s="190"/>
      <c r="C2948" s="99" t="str">
        <f>IF(B2948="","",IF(NOT(ISNUMBER(B2948)),"DATA_PC invalida",IF(AND(ISNUMBER(parametros!$C$2),ISNUMBER(parametros!$D$2),B2948&gt;=parametros!$C$2,B2948&lt;=parametros!$D$2),"C0",IF(AND(ISNUMBER(parametros!$C$3),ISNUMBER(parametros!$D$3),B2948&gt;=parametros!$C$3,B2948&lt;=parametros!$D$3),"C1",IF(AND(ISNUMBER(parametros!$C$4),ISNUMBER(parametros!$D$4),B2948&gt;=parametros!$C$4,B2948&lt;=parametros!$D$4),"C2",IF(AND(ISNUMBER(parametros!$C$5),ISNUMBER(parametros!$D$5),B2948&gt;=parametros!$C$5,B2948&lt;=parametros!$D$5),"C3",IF(AND(ISNUMBER(parametros!$C$6),ISNUMBER(parametros!$D$6),B2948&gt;=parametros!$C$6,B2948&lt;=parametros!$D$6),"C4","Fora dos ciclos")))))))</f>
        <v/>
      </c>
      <c r="D2948" s="100"/>
      <c r="E2948" s="78" t="str">
        <f>IF(C2948="","",IFERROR(VLOOKUP(C2948,parametros!$A$11:$E$15,5,0),""))</f>
        <v/>
      </c>
      <c r="F2948" s="79" t="str">
        <f t="shared" si="232"/>
        <v/>
      </c>
      <c r="G2948" s="101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8"/>
      <c r="U2948" s="218" t="str">
        <f t="shared" si="236"/>
        <v/>
      </c>
      <c r="V2948" s="216" t="s">
        <v>47</v>
      </c>
      <c r="W2948" s="102" t="s">
        <v>167</v>
      </c>
      <c r="X2948" s="102" t="s">
        <v>168</v>
      </c>
      <c r="Y2948" s="103" t="s">
        <v>169</v>
      </c>
      <c r="Z2948" s="103" t="s">
        <v>170</v>
      </c>
      <c r="AA2948" s="103" t="s">
        <v>47</v>
      </c>
      <c r="AB2948" s="103" t="s">
        <v>171</v>
      </c>
      <c r="AC2948" s="104" t="s">
        <v>172</v>
      </c>
    </row>
    <row r="2949" spans="1:29" ht="25.5" customHeight="1" x14ac:dyDescent="0.35">
      <c r="A2949" s="188"/>
      <c r="B2949" s="190"/>
      <c r="C2949" s="99" t="str">
        <f>IF(B2949="","",IF(NOT(ISNUMBER(B2949)),"DATA_PC invalida",IF(AND(ISNUMBER(parametros!$C$2),ISNUMBER(parametros!$D$2),B2949&gt;=parametros!$C$2,B2949&lt;=parametros!$D$2),"C0",IF(AND(ISNUMBER(parametros!$C$3),ISNUMBER(parametros!$D$3),B2949&gt;=parametros!$C$3,B2949&lt;=parametros!$D$3),"C1",IF(AND(ISNUMBER(parametros!$C$4),ISNUMBER(parametros!$D$4),B2949&gt;=parametros!$C$4,B2949&lt;=parametros!$D$4),"C2",IF(AND(ISNUMBER(parametros!$C$5),ISNUMBER(parametros!$D$5),B2949&gt;=parametros!$C$5,B2949&lt;=parametros!$D$5),"C3",IF(AND(ISNUMBER(parametros!$C$6),ISNUMBER(parametros!$D$6),B2949&gt;=parametros!$C$6,B2949&lt;=parametros!$D$6),"C4","Fora dos ciclos")))))))</f>
        <v/>
      </c>
      <c r="D2949" s="100"/>
      <c r="E2949" s="78" t="str">
        <f>IF(C2949="","",IFERROR(VLOOKUP(C2949,parametros!$A$11:$E$15,5,0),""))</f>
        <v/>
      </c>
      <c r="F2949" s="79" t="str">
        <f t="shared" si="232"/>
        <v/>
      </c>
      <c r="G2949" s="101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8"/>
      <c r="U2949" s="218" t="str">
        <f t="shared" si="236"/>
        <v/>
      </c>
      <c r="V2949" s="216" t="s">
        <v>47</v>
      </c>
      <c r="W2949" s="102" t="s">
        <v>167</v>
      </c>
      <c r="X2949" s="102" t="s">
        <v>168</v>
      </c>
      <c r="Y2949" s="103" t="s">
        <v>169</v>
      </c>
      <c r="Z2949" s="103" t="s">
        <v>170</v>
      </c>
      <c r="AA2949" s="103" t="s">
        <v>47</v>
      </c>
      <c r="AB2949" s="103" t="s">
        <v>171</v>
      </c>
      <c r="AC2949" s="104" t="s">
        <v>172</v>
      </c>
    </row>
    <row r="2950" spans="1:29" ht="25.5" customHeight="1" x14ac:dyDescent="0.35">
      <c r="A2950" s="188"/>
      <c r="B2950" s="190"/>
      <c r="C2950" s="99" t="str">
        <f>IF(B2950="","",IF(NOT(ISNUMBER(B2950)),"DATA_PC invalida",IF(AND(ISNUMBER(parametros!$C$2),ISNUMBER(parametros!$D$2),B2950&gt;=parametros!$C$2,B2950&lt;=parametros!$D$2),"C0",IF(AND(ISNUMBER(parametros!$C$3),ISNUMBER(parametros!$D$3),B2950&gt;=parametros!$C$3,B2950&lt;=parametros!$D$3),"C1",IF(AND(ISNUMBER(parametros!$C$4),ISNUMBER(parametros!$D$4),B2950&gt;=parametros!$C$4,B2950&lt;=parametros!$D$4),"C2",IF(AND(ISNUMBER(parametros!$C$5),ISNUMBER(parametros!$D$5),B2950&gt;=parametros!$C$5,B2950&lt;=parametros!$D$5),"C3",IF(AND(ISNUMBER(parametros!$C$6),ISNUMBER(parametros!$D$6),B2950&gt;=parametros!$C$6,B2950&lt;=parametros!$D$6),"C4","Fora dos ciclos")))))))</f>
        <v/>
      </c>
      <c r="D2950" s="100"/>
      <c r="E2950" s="78" t="str">
        <f>IF(C2950="","",IFERROR(VLOOKUP(C2950,parametros!$A$11:$E$15,5,0),""))</f>
        <v/>
      </c>
      <c r="F2950" s="79" t="str">
        <f t="shared" si="232"/>
        <v/>
      </c>
      <c r="G2950" s="101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8"/>
      <c r="U2950" s="218" t="str">
        <f t="shared" si="236"/>
        <v/>
      </c>
      <c r="V2950" s="216" t="s">
        <v>47</v>
      </c>
      <c r="W2950" s="102" t="s">
        <v>167</v>
      </c>
      <c r="X2950" s="102" t="s">
        <v>168</v>
      </c>
      <c r="Y2950" s="103" t="s">
        <v>169</v>
      </c>
      <c r="Z2950" s="103" t="s">
        <v>170</v>
      </c>
      <c r="AA2950" s="103" t="s">
        <v>47</v>
      </c>
      <c r="AB2950" s="103" t="s">
        <v>171</v>
      </c>
      <c r="AC2950" s="104" t="s">
        <v>172</v>
      </c>
    </row>
    <row r="2951" spans="1:29" ht="25.5" customHeight="1" x14ac:dyDescent="0.35">
      <c r="A2951" s="188"/>
      <c r="B2951" s="190"/>
      <c r="C2951" s="99" t="str">
        <f>IF(B2951="","",IF(NOT(ISNUMBER(B2951)),"DATA_PC invalida",IF(AND(ISNUMBER(parametros!$C$2),ISNUMBER(parametros!$D$2),B2951&gt;=parametros!$C$2,B2951&lt;=parametros!$D$2),"C0",IF(AND(ISNUMBER(parametros!$C$3),ISNUMBER(parametros!$D$3),B2951&gt;=parametros!$C$3,B2951&lt;=parametros!$D$3),"C1",IF(AND(ISNUMBER(parametros!$C$4),ISNUMBER(parametros!$D$4),B2951&gt;=parametros!$C$4,B2951&lt;=parametros!$D$4),"C2",IF(AND(ISNUMBER(parametros!$C$5),ISNUMBER(parametros!$D$5),B2951&gt;=parametros!$C$5,B2951&lt;=parametros!$D$5),"C3",IF(AND(ISNUMBER(parametros!$C$6),ISNUMBER(parametros!$D$6),B2951&gt;=parametros!$C$6,B2951&lt;=parametros!$D$6),"C4","Fora dos ciclos")))))))</f>
        <v/>
      </c>
      <c r="D2951" s="100"/>
      <c r="E2951" s="78" t="str">
        <f>IF(C2951="","",IFERROR(VLOOKUP(C2951,parametros!$A$11:$E$15,5,0),""))</f>
        <v/>
      </c>
      <c r="F2951" s="79" t="str">
        <f t="shared" si="232"/>
        <v/>
      </c>
      <c r="G2951" s="101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8"/>
      <c r="U2951" s="218" t="str">
        <f t="shared" si="236"/>
        <v/>
      </c>
      <c r="V2951" s="216" t="s">
        <v>47</v>
      </c>
      <c r="W2951" s="102" t="s">
        <v>167</v>
      </c>
      <c r="X2951" s="102" t="s">
        <v>168</v>
      </c>
      <c r="Y2951" s="103" t="s">
        <v>169</v>
      </c>
      <c r="Z2951" s="103" t="s">
        <v>170</v>
      </c>
      <c r="AA2951" s="103" t="s">
        <v>47</v>
      </c>
      <c r="AB2951" s="103" t="s">
        <v>171</v>
      </c>
      <c r="AC2951" s="104" t="s">
        <v>172</v>
      </c>
    </row>
    <row r="2952" spans="1:29" ht="25.5" customHeight="1" x14ac:dyDescent="0.35">
      <c r="A2952" s="188"/>
      <c r="B2952" s="190"/>
      <c r="C2952" s="99" t="str">
        <f>IF(B2952="","",IF(NOT(ISNUMBER(B2952)),"DATA_PC invalida",IF(AND(ISNUMBER(parametros!$C$2),ISNUMBER(parametros!$D$2),B2952&gt;=parametros!$C$2,B2952&lt;=parametros!$D$2),"C0",IF(AND(ISNUMBER(parametros!$C$3),ISNUMBER(parametros!$D$3),B2952&gt;=parametros!$C$3,B2952&lt;=parametros!$D$3),"C1",IF(AND(ISNUMBER(parametros!$C$4),ISNUMBER(parametros!$D$4),B2952&gt;=parametros!$C$4,B2952&lt;=parametros!$D$4),"C2",IF(AND(ISNUMBER(parametros!$C$5),ISNUMBER(parametros!$D$5),B2952&gt;=parametros!$C$5,B2952&lt;=parametros!$D$5),"C3",IF(AND(ISNUMBER(parametros!$C$6),ISNUMBER(parametros!$D$6),B2952&gt;=parametros!$C$6,B2952&lt;=parametros!$D$6),"C4","Fora dos ciclos")))))))</f>
        <v/>
      </c>
      <c r="D2952" s="100"/>
      <c r="E2952" s="78" t="str">
        <f>IF(C2952="","",IFERROR(VLOOKUP(C2952,parametros!$A$11:$E$15,5,0),""))</f>
        <v/>
      </c>
      <c r="F2952" s="79" t="str">
        <f t="shared" si="232"/>
        <v/>
      </c>
      <c r="G2952" s="101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8"/>
      <c r="U2952" s="218" t="str">
        <f t="shared" si="236"/>
        <v/>
      </c>
      <c r="V2952" s="216" t="s">
        <v>47</v>
      </c>
      <c r="W2952" s="102" t="s">
        <v>167</v>
      </c>
      <c r="X2952" s="102" t="s">
        <v>168</v>
      </c>
      <c r="Y2952" s="103" t="s">
        <v>169</v>
      </c>
      <c r="Z2952" s="103" t="s">
        <v>170</v>
      </c>
      <c r="AA2952" s="103" t="s">
        <v>47</v>
      </c>
      <c r="AB2952" s="103" t="s">
        <v>171</v>
      </c>
      <c r="AC2952" s="104" t="s">
        <v>172</v>
      </c>
    </row>
    <row r="2953" spans="1:29" ht="25.5" customHeight="1" x14ac:dyDescent="0.35">
      <c r="A2953" s="188"/>
      <c r="B2953" s="190"/>
      <c r="C2953" s="99" t="str">
        <f>IF(B2953="","",IF(NOT(ISNUMBER(B2953)),"DATA_PC invalida",IF(AND(ISNUMBER(parametros!$C$2),ISNUMBER(parametros!$D$2),B2953&gt;=parametros!$C$2,B2953&lt;=parametros!$D$2),"C0",IF(AND(ISNUMBER(parametros!$C$3),ISNUMBER(parametros!$D$3),B2953&gt;=parametros!$C$3,B2953&lt;=parametros!$D$3),"C1",IF(AND(ISNUMBER(parametros!$C$4),ISNUMBER(parametros!$D$4),B2953&gt;=parametros!$C$4,B2953&lt;=parametros!$D$4),"C2",IF(AND(ISNUMBER(parametros!$C$5),ISNUMBER(parametros!$D$5),B2953&gt;=parametros!$C$5,B2953&lt;=parametros!$D$5),"C3",IF(AND(ISNUMBER(parametros!$C$6),ISNUMBER(parametros!$D$6),B2953&gt;=parametros!$C$6,B2953&lt;=parametros!$D$6),"C4","Fora dos ciclos")))))))</f>
        <v/>
      </c>
      <c r="D2953" s="100"/>
      <c r="E2953" s="78" t="str">
        <f>IF(C2953="","",IFERROR(VLOOKUP(C2953,parametros!$A$11:$E$15,5,0),""))</f>
        <v/>
      </c>
      <c r="F2953" s="79" t="str">
        <f t="shared" si="232"/>
        <v/>
      </c>
      <c r="G2953" s="101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8"/>
      <c r="U2953" s="218" t="str">
        <f t="shared" si="236"/>
        <v/>
      </c>
      <c r="V2953" s="216" t="s">
        <v>47</v>
      </c>
      <c r="W2953" s="102" t="s">
        <v>167</v>
      </c>
      <c r="X2953" s="102" t="s">
        <v>168</v>
      </c>
      <c r="Y2953" s="103" t="s">
        <v>169</v>
      </c>
      <c r="Z2953" s="103" t="s">
        <v>170</v>
      </c>
      <c r="AA2953" s="103" t="s">
        <v>47</v>
      </c>
      <c r="AB2953" s="103" t="s">
        <v>171</v>
      </c>
      <c r="AC2953" s="104" t="s">
        <v>172</v>
      </c>
    </row>
    <row r="2954" spans="1:29" ht="25.5" customHeight="1" x14ac:dyDescent="0.35">
      <c r="A2954" s="188"/>
      <c r="B2954" s="190"/>
      <c r="C2954" s="99" t="str">
        <f>IF(B2954="","",IF(NOT(ISNUMBER(B2954)),"DATA_PC invalida",IF(AND(ISNUMBER(parametros!$C$2),ISNUMBER(parametros!$D$2),B2954&gt;=parametros!$C$2,B2954&lt;=parametros!$D$2),"C0",IF(AND(ISNUMBER(parametros!$C$3),ISNUMBER(parametros!$D$3),B2954&gt;=parametros!$C$3,B2954&lt;=parametros!$D$3),"C1",IF(AND(ISNUMBER(parametros!$C$4),ISNUMBER(parametros!$D$4),B2954&gt;=parametros!$C$4,B2954&lt;=parametros!$D$4),"C2",IF(AND(ISNUMBER(parametros!$C$5),ISNUMBER(parametros!$D$5),B2954&gt;=parametros!$C$5,B2954&lt;=parametros!$D$5),"C3",IF(AND(ISNUMBER(parametros!$C$6),ISNUMBER(parametros!$D$6),B2954&gt;=parametros!$C$6,B2954&lt;=parametros!$D$6),"C4","Fora dos ciclos")))))))</f>
        <v/>
      </c>
      <c r="D2954" s="100"/>
      <c r="E2954" s="78" t="str">
        <f>IF(C2954="","",IFERROR(VLOOKUP(C2954,parametros!$A$11:$E$15,5,0),""))</f>
        <v/>
      </c>
      <c r="F2954" s="79" t="str">
        <f t="shared" si="232"/>
        <v/>
      </c>
      <c r="G2954" s="101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8"/>
      <c r="U2954" s="218" t="str">
        <f t="shared" si="236"/>
        <v/>
      </c>
      <c r="V2954" s="216" t="s">
        <v>47</v>
      </c>
      <c r="W2954" s="102" t="s">
        <v>167</v>
      </c>
      <c r="X2954" s="102" t="s">
        <v>168</v>
      </c>
      <c r="Y2954" s="103" t="s">
        <v>169</v>
      </c>
      <c r="Z2954" s="103" t="s">
        <v>170</v>
      </c>
      <c r="AA2954" s="103" t="s">
        <v>47</v>
      </c>
      <c r="AB2954" s="103" t="s">
        <v>171</v>
      </c>
      <c r="AC2954" s="104" t="s">
        <v>172</v>
      </c>
    </row>
    <row r="2955" spans="1:29" ht="25.5" customHeight="1" x14ac:dyDescent="0.35">
      <c r="A2955" s="188"/>
      <c r="B2955" s="190"/>
      <c r="C2955" s="99" t="str">
        <f>IF(B2955="","",IF(NOT(ISNUMBER(B2955)),"DATA_PC invalida",IF(AND(ISNUMBER(parametros!$C$2),ISNUMBER(parametros!$D$2),B2955&gt;=parametros!$C$2,B2955&lt;=parametros!$D$2),"C0",IF(AND(ISNUMBER(parametros!$C$3),ISNUMBER(parametros!$D$3),B2955&gt;=parametros!$C$3,B2955&lt;=parametros!$D$3),"C1",IF(AND(ISNUMBER(parametros!$C$4),ISNUMBER(parametros!$D$4),B2955&gt;=parametros!$C$4,B2955&lt;=parametros!$D$4),"C2",IF(AND(ISNUMBER(parametros!$C$5),ISNUMBER(parametros!$D$5),B2955&gt;=parametros!$C$5,B2955&lt;=parametros!$D$5),"C3",IF(AND(ISNUMBER(parametros!$C$6),ISNUMBER(parametros!$D$6),B2955&gt;=parametros!$C$6,B2955&lt;=parametros!$D$6),"C4","Fora dos ciclos")))))))</f>
        <v/>
      </c>
      <c r="D2955" s="100"/>
      <c r="E2955" s="78" t="str">
        <f>IF(C2955="","",IFERROR(VLOOKUP(C2955,parametros!$A$11:$E$15,5,0),""))</f>
        <v/>
      </c>
      <c r="F2955" s="79" t="str">
        <f t="shared" si="232"/>
        <v/>
      </c>
      <c r="G2955" s="101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8"/>
      <c r="U2955" s="218" t="str">
        <f t="shared" si="236"/>
        <v/>
      </c>
      <c r="V2955" s="216" t="s">
        <v>47</v>
      </c>
      <c r="W2955" s="102" t="s">
        <v>167</v>
      </c>
      <c r="X2955" s="102" t="s">
        <v>168</v>
      </c>
      <c r="Y2955" s="103" t="s">
        <v>169</v>
      </c>
      <c r="Z2955" s="103" t="s">
        <v>170</v>
      </c>
      <c r="AA2955" s="103" t="s">
        <v>47</v>
      </c>
      <c r="AB2955" s="103" t="s">
        <v>171</v>
      </c>
      <c r="AC2955" s="104" t="s">
        <v>172</v>
      </c>
    </row>
    <row r="2956" spans="1:29" ht="25.5" customHeight="1" x14ac:dyDescent="0.35">
      <c r="A2956" s="188"/>
      <c r="B2956" s="190"/>
      <c r="C2956" s="99" t="str">
        <f>IF(B2956="","",IF(NOT(ISNUMBER(B2956)),"DATA_PC invalida",IF(AND(ISNUMBER(parametros!$C$2),ISNUMBER(parametros!$D$2),B2956&gt;=parametros!$C$2,B2956&lt;=parametros!$D$2),"C0",IF(AND(ISNUMBER(parametros!$C$3),ISNUMBER(parametros!$D$3),B2956&gt;=parametros!$C$3,B2956&lt;=parametros!$D$3),"C1",IF(AND(ISNUMBER(parametros!$C$4),ISNUMBER(parametros!$D$4),B2956&gt;=parametros!$C$4,B2956&lt;=parametros!$D$4),"C2",IF(AND(ISNUMBER(parametros!$C$5),ISNUMBER(parametros!$D$5),B2956&gt;=parametros!$C$5,B2956&lt;=parametros!$D$5),"C3",IF(AND(ISNUMBER(parametros!$C$6),ISNUMBER(parametros!$D$6),B2956&gt;=parametros!$C$6,B2956&lt;=parametros!$D$6),"C4","Fora dos ciclos")))))))</f>
        <v/>
      </c>
      <c r="D2956" s="100"/>
      <c r="E2956" s="78" t="str">
        <f>IF(C2956="","",IFERROR(VLOOKUP(C2956,parametros!$A$11:$E$15,5,0),""))</f>
        <v/>
      </c>
      <c r="F2956" s="79" t="str">
        <f t="shared" si="232"/>
        <v/>
      </c>
      <c r="G2956" s="101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8"/>
      <c r="U2956" s="218" t="str">
        <f t="shared" si="236"/>
        <v/>
      </c>
      <c r="V2956" s="216" t="s">
        <v>47</v>
      </c>
      <c r="W2956" s="102" t="s">
        <v>167</v>
      </c>
      <c r="X2956" s="102" t="s">
        <v>168</v>
      </c>
      <c r="Y2956" s="103" t="s">
        <v>169</v>
      </c>
      <c r="Z2956" s="103" t="s">
        <v>170</v>
      </c>
      <c r="AA2956" s="103" t="s">
        <v>47</v>
      </c>
      <c r="AB2956" s="103" t="s">
        <v>171</v>
      </c>
      <c r="AC2956" s="104" t="s">
        <v>172</v>
      </c>
    </row>
    <row r="2957" spans="1:29" ht="25.5" customHeight="1" x14ac:dyDescent="0.35">
      <c r="A2957" s="188"/>
      <c r="B2957" s="190"/>
      <c r="C2957" s="99" t="str">
        <f>IF(B2957="","",IF(NOT(ISNUMBER(B2957)),"DATA_PC invalida",IF(AND(ISNUMBER(parametros!$C$2),ISNUMBER(parametros!$D$2),B2957&gt;=parametros!$C$2,B2957&lt;=parametros!$D$2),"C0",IF(AND(ISNUMBER(parametros!$C$3),ISNUMBER(parametros!$D$3),B2957&gt;=parametros!$C$3,B2957&lt;=parametros!$D$3),"C1",IF(AND(ISNUMBER(parametros!$C$4),ISNUMBER(parametros!$D$4),B2957&gt;=parametros!$C$4,B2957&lt;=parametros!$D$4),"C2",IF(AND(ISNUMBER(parametros!$C$5),ISNUMBER(parametros!$D$5),B2957&gt;=parametros!$C$5,B2957&lt;=parametros!$D$5),"C3",IF(AND(ISNUMBER(parametros!$C$6),ISNUMBER(parametros!$D$6),B2957&gt;=parametros!$C$6,B2957&lt;=parametros!$D$6),"C4","Fora dos ciclos")))))))</f>
        <v/>
      </c>
      <c r="D2957" s="100"/>
      <c r="E2957" s="78" t="str">
        <f>IF(C2957="","",IFERROR(VLOOKUP(C2957,parametros!$A$11:$E$15,5,0),""))</f>
        <v/>
      </c>
      <c r="F2957" s="79" t="str">
        <f t="shared" si="232"/>
        <v/>
      </c>
      <c r="G2957" s="101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8"/>
      <c r="U2957" s="218" t="str">
        <f t="shared" si="236"/>
        <v/>
      </c>
      <c r="V2957" s="216" t="s">
        <v>47</v>
      </c>
      <c r="W2957" s="102" t="s">
        <v>167</v>
      </c>
      <c r="X2957" s="102" t="s">
        <v>168</v>
      </c>
      <c r="Y2957" s="103" t="s">
        <v>169</v>
      </c>
      <c r="Z2957" s="103" t="s">
        <v>170</v>
      </c>
      <c r="AA2957" s="103" t="s">
        <v>47</v>
      </c>
      <c r="AB2957" s="103" t="s">
        <v>171</v>
      </c>
      <c r="AC2957" s="104" t="s">
        <v>172</v>
      </c>
    </row>
    <row r="2958" spans="1:29" ht="25.5" customHeight="1" x14ac:dyDescent="0.35">
      <c r="A2958" s="188"/>
      <c r="B2958" s="190"/>
      <c r="C2958" s="99" t="str">
        <f>IF(B2958="","",IF(NOT(ISNUMBER(B2958)),"DATA_PC invalida",IF(AND(ISNUMBER(parametros!$C$2),ISNUMBER(parametros!$D$2),B2958&gt;=parametros!$C$2,B2958&lt;=parametros!$D$2),"C0",IF(AND(ISNUMBER(parametros!$C$3),ISNUMBER(parametros!$D$3),B2958&gt;=parametros!$C$3,B2958&lt;=parametros!$D$3),"C1",IF(AND(ISNUMBER(parametros!$C$4),ISNUMBER(parametros!$D$4),B2958&gt;=parametros!$C$4,B2958&lt;=parametros!$D$4),"C2",IF(AND(ISNUMBER(parametros!$C$5),ISNUMBER(parametros!$D$5),B2958&gt;=parametros!$C$5,B2958&lt;=parametros!$D$5),"C3",IF(AND(ISNUMBER(parametros!$C$6),ISNUMBER(parametros!$D$6),B2958&gt;=parametros!$C$6,B2958&lt;=parametros!$D$6),"C4","Fora dos ciclos")))))))</f>
        <v/>
      </c>
      <c r="D2958" s="100"/>
      <c r="E2958" s="78" t="str">
        <f>IF(C2958="","",IFERROR(VLOOKUP(C2958,parametros!$A$11:$E$15,5,0),""))</f>
        <v/>
      </c>
      <c r="F2958" s="79" t="str">
        <f t="shared" si="232"/>
        <v/>
      </c>
      <c r="G2958" s="101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8"/>
      <c r="U2958" s="218" t="str">
        <f t="shared" si="236"/>
        <v/>
      </c>
      <c r="V2958" s="216" t="s">
        <v>47</v>
      </c>
      <c r="W2958" s="102" t="s">
        <v>167</v>
      </c>
      <c r="X2958" s="102" t="s">
        <v>168</v>
      </c>
      <c r="Y2958" s="103" t="s">
        <v>169</v>
      </c>
      <c r="Z2958" s="103" t="s">
        <v>170</v>
      </c>
      <c r="AA2958" s="103" t="s">
        <v>47</v>
      </c>
      <c r="AB2958" s="103" t="s">
        <v>171</v>
      </c>
      <c r="AC2958" s="104" t="s">
        <v>172</v>
      </c>
    </row>
    <row r="2959" spans="1:29" ht="25.5" customHeight="1" x14ac:dyDescent="0.35">
      <c r="A2959" s="188"/>
      <c r="B2959" s="190"/>
      <c r="C2959" s="99" t="str">
        <f>IF(B2959="","",IF(NOT(ISNUMBER(B2959)),"DATA_PC invalida",IF(AND(ISNUMBER(parametros!$C$2),ISNUMBER(parametros!$D$2),B2959&gt;=parametros!$C$2,B2959&lt;=parametros!$D$2),"C0",IF(AND(ISNUMBER(parametros!$C$3),ISNUMBER(parametros!$D$3),B2959&gt;=parametros!$C$3,B2959&lt;=parametros!$D$3),"C1",IF(AND(ISNUMBER(parametros!$C$4),ISNUMBER(parametros!$D$4),B2959&gt;=parametros!$C$4,B2959&lt;=parametros!$D$4),"C2",IF(AND(ISNUMBER(parametros!$C$5),ISNUMBER(parametros!$D$5),B2959&gt;=parametros!$C$5,B2959&lt;=parametros!$D$5),"C3",IF(AND(ISNUMBER(parametros!$C$6),ISNUMBER(parametros!$D$6),B2959&gt;=parametros!$C$6,B2959&lt;=parametros!$D$6),"C4","Fora dos ciclos")))))))</f>
        <v/>
      </c>
      <c r="D2959" s="100"/>
      <c r="E2959" s="78" t="str">
        <f>IF(C2959="","",IFERROR(VLOOKUP(C2959,parametros!$A$11:$E$15,5,0),""))</f>
        <v/>
      </c>
      <c r="F2959" s="79" t="str">
        <f t="shared" si="232"/>
        <v/>
      </c>
      <c r="G2959" s="101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8"/>
      <c r="U2959" s="218" t="str">
        <f t="shared" si="236"/>
        <v/>
      </c>
      <c r="V2959" s="216" t="s">
        <v>47</v>
      </c>
      <c r="W2959" s="102" t="s">
        <v>167</v>
      </c>
      <c r="X2959" s="102" t="s">
        <v>168</v>
      </c>
      <c r="Y2959" s="103" t="s">
        <v>169</v>
      </c>
      <c r="Z2959" s="103" t="s">
        <v>170</v>
      </c>
      <c r="AA2959" s="103" t="s">
        <v>47</v>
      </c>
      <c r="AB2959" s="103" t="s">
        <v>171</v>
      </c>
      <c r="AC2959" s="104" t="s">
        <v>172</v>
      </c>
    </row>
    <row r="2960" spans="1:29" ht="25.5" customHeight="1" x14ac:dyDescent="0.35">
      <c r="A2960" s="188"/>
      <c r="B2960" s="190"/>
      <c r="C2960" s="99" t="str">
        <f>IF(B2960="","",IF(NOT(ISNUMBER(B2960)),"DATA_PC invalida",IF(AND(ISNUMBER(parametros!$C$2),ISNUMBER(parametros!$D$2),B2960&gt;=parametros!$C$2,B2960&lt;=parametros!$D$2),"C0",IF(AND(ISNUMBER(parametros!$C$3),ISNUMBER(parametros!$D$3),B2960&gt;=parametros!$C$3,B2960&lt;=parametros!$D$3),"C1",IF(AND(ISNUMBER(parametros!$C$4),ISNUMBER(parametros!$D$4),B2960&gt;=parametros!$C$4,B2960&lt;=parametros!$D$4),"C2",IF(AND(ISNUMBER(parametros!$C$5),ISNUMBER(parametros!$D$5),B2960&gt;=parametros!$C$5,B2960&lt;=parametros!$D$5),"C3",IF(AND(ISNUMBER(parametros!$C$6),ISNUMBER(parametros!$D$6),B2960&gt;=parametros!$C$6,B2960&lt;=parametros!$D$6),"C4","Fora dos ciclos")))))))</f>
        <v/>
      </c>
      <c r="D2960" s="100"/>
      <c r="E2960" s="78" t="str">
        <f>IF(C2960="","",IFERROR(VLOOKUP(C2960,parametros!$A$11:$E$15,5,0),""))</f>
        <v/>
      </c>
      <c r="F2960" s="79" t="str">
        <f t="shared" si="232"/>
        <v/>
      </c>
      <c r="G2960" s="101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8"/>
      <c r="U2960" s="218" t="str">
        <f t="shared" si="236"/>
        <v/>
      </c>
      <c r="V2960" s="216" t="s">
        <v>47</v>
      </c>
      <c r="W2960" s="102" t="s">
        <v>167</v>
      </c>
      <c r="X2960" s="102" t="s">
        <v>168</v>
      </c>
      <c r="Y2960" s="103" t="s">
        <v>169</v>
      </c>
      <c r="Z2960" s="103" t="s">
        <v>170</v>
      </c>
      <c r="AA2960" s="103" t="s">
        <v>47</v>
      </c>
      <c r="AB2960" s="103" t="s">
        <v>171</v>
      </c>
      <c r="AC2960" s="104" t="s">
        <v>172</v>
      </c>
    </row>
    <row r="2961" spans="1:29" ht="25.5" customHeight="1" x14ac:dyDescent="0.35">
      <c r="A2961" s="188"/>
      <c r="B2961" s="190"/>
      <c r="C2961" s="99" t="str">
        <f>IF(B2961="","",IF(NOT(ISNUMBER(B2961)),"DATA_PC invalida",IF(AND(ISNUMBER(parametros!$C$2),ISNUMBER(parametros!$D$2),B2961&gt;=parametros!$C$2,B2961&lt;=parametros!$D$2),"C0",IF(AND(ISNUMBER(parametros!$C$3),ISNUMBER(parametros!$D$3),B2961&gt;=parametros!$C$3,B2961&lt;=parametros!$D$3),"C1",IF(AND(ISNUMBER(parametros!$C$4),ISNUMBER(parametros!$D$4),B2961&gt;=parametros!$C$4,B2961&lt;=parametros!$D$4),"C2",IF(AND(ISNUMBER(parametros!$C$5),ISNUMBER(parametros!$D$5),B2961&gt;=parametros!$C$5,B2961&lt;=parametros!$D$5),"C3",IF(AND(ISNUMBER(parametros!$C$6),ISNUMBER(parametros!$D$6),B2961&gt;=parametros!$C$6,B2961&lt;=parametros!$D$6),"C4","Fora dos ciclos")))))))</f>
        <v/>
      </c>
      <c r="D2961" s="100"/>
      <c r="E2961" s="78" t="str">
        <f>IF(C2961="","",IFERROR(VLOOKUP(C2961,parametros!$A$11:$E$15,5,0),""))</f>
        <v/>
      </c>
      <c r="F2961" s="79" t="str">
        <f t="shared" si="232"/>
        <v/>
      </c>
      <c r="G2961" s="101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8"/>
      <c r="U2961" s="218" t="str">
        <f t="shared" si="236"/>
        <v/>
      </c>
      <c r="V2961" s="216" t="s">
        <v>47</v>
      </c>
      <c r="W2961" s="102" t="s">
        <v>167</v>
      </c>
      <c r="X2961" s="102" t="s">
        <v>168</v>
      </c>
      <c r="Y2961" s="103" t="s">
        <v>169</v>
      </c>
      <c r="Z2961" s="103" t="s">
        <v>170</v>
      </c>
      <c r="AA2961" s="103" t="s">
        <v>47</v>
      </c>
      <c r="AB2961" s="103" t="s">
        <v>171</v>
      </c>
      <c r="AC2961" s="104" t="s">
        <v>172</v>
      </c>
    </row>
    <row r="2962" spans="1:29" ht="25.5" customHeight="1" x14ac:dyDescent="0.35">
      <c r="A2962" s="188"/>
      <c r="B2962" s="190"/>
      <c r="C2962" s="99" t="str">
        <f>IF(B2962="","",IF(NOT(ISNUMBER(B2962)),"DATA_PC invalida",IF(AND(ISNUMBER(parametros!$C$2),ISNUMBER(parametros!$D$2),B2962&gt;=parametros!$C$2,B2962&lt;=parametros!$D$2),"C0",IF(AND(ISNUMBER(parametros!$C$3),ISNUMBER(parametros!$D$3),B2962&gt;=parametros!$C$3,B2962&lt;=parametros!$D$3),"C1",IF(AND(ISNUMBER(parametros!$C$4),ISNUMBER(parametros!$D$4),B2962&gt;=parametros!$C$4,B2962&lt;=parametros!$D$4),"C2",IF(AND(ISNUMBER(parametros!$C$5),ISNUMBER(parametros!$D$5),B2962&gt;=parametros!$C$5,B2962&lt;=parametros!$D$5),"C3",IF(AND(ISNUMBER(parametros!$C$6),ISNUMBER(parametros!$D$6),B2962&gt;=parametros!$C$6,B2962&lt;=parametros!$D$6),"C4","Fora dos ciclos")))))))</f>
        <v/>
      </c>
      <c r="D2962" s="100"/>
      <c r="E2962" s="78" t="str">
        <f>IF(C2962="","",IFERROR(VLOOKUP(C2962,parametros!$A$11:$E$15,5,0),""))</f>
        <v/>
      </c>
      <c r="F2962" s="79" t="str">
        <f t="shared" si="232"/>
        <v/>
      </c>
      <c r="G2962" s="101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8"/>
      <c r="U2962" s="218" t="str">
        <f t="shared" si="236"/>
        <v/>
      </c>
      <c r="V2962" s="216" t="s">
        <v>47</v>
      </c>
      <c r="W2962" s="102" t="s">
        <v>167</v>
      </c>
      <c r="X2962" s="102" t="s">
        <v>168</v>
      </c>
      <c r="Y2962" s="103" t="s">
        <v>169</v>
      </c>
      <c r="Z2962" s="103" t="s">
        <v>170</v>
      </c>
      <c r="AA2962" s="103" t="s">
        <v>47</v>
      </c>
      <c r="AB2962" s="103" t="s">
        <v>171</v>
      </c>
      <c r="AC2962" s="104" t="s">
        <v>172</v>
      </c>
    </row>
    <row r="2963" spans="1:29" ht="25.5" customHeight="1" x14ac:dyDescent="0.35">
      <c r="A2963" s="188"/>
      <c r="B2963" s="190"/>
      <c r="C2963" s="99" t="str">
        <f>IF(B2963="","",IF(NOT(ISNUMBER(B2963)),"DATA_PC invalida",IF(AND(ISNUMBER(parametros!$C$2),ISNUMBER(parametros!$D$2),B2963&gt;=parametros!$C$2,B2963&lt;=parametros!$D$2),"C0",IF(AND(ISNUMBER(parametros!$C$3),ISNUMBER(parametros!$D$3),B2963&gt;=parametros!$C$3,B2963&lt;=parametros!$D$3),"C1",IF(AND(ISNUMBER(parametros!$C$4),ISNUMBER(parametros!$D$4),B2963&gt;=parametros!$C$4,B2963&lt;=parametros!$D$4),"C2",IF(AND(ISNUMBER(parametros!$C$5),ISNUMBER(parametros!$D$5),B2963&gt;=parametros!$C$5,B2963&lt;=parametros!$D$5),"C3",IF(AND(ISNUMBER(parametros!$C$6),ISNUMBER(parametros!$D$6),B2963&gt;=parametros!$C$6,B2963&lt;=parametros!$D$6),"C4","Fora dos ciclos")))))))</f>
        <v/>
      </c>
      <c r="D2963" s="100"/>
      <c r="E2963" s="78" t="str">
        <f>IF(C2963="","",IFERROR(VLOOKUP(C2963,parametros!$A$11:$E$15,5,0),""))</f>
        <v/>
      </c>
      <c r="F2963" s="79" t="str">
        <f t="shared" si="232"/>
        <v/>
      </c>
      <c r="G2963" s="101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8"/>
      <c r="U2963" s="218" t="str">
        <f t="shared" si="236"/>
        <v/>
      </c>
      <c r="V2963" s="216" t="s">
        <v>47</v>
      </c>
      <c r="W2963" s="102" t="s">
        <v>167</v>
      </c>
      <c r="X2963" s="102" t="s">
        <v>168</v>
      </c>
      <c r="Y2963" s="103" t="s">
        <v>169</v>
      </c>
      <c r="Z2963" s="103" t="s">
        <v>170</v>
      </c>
      <c r="AA2963" s="103" t="s">
        <v>47</v>
      </c>
      <c r="AB2963" s="103" t="s">
        <v>171</v>
      </c>
      <c r="AC2963" s="104" t="s">
        <v>172</v>
      </c>
    </row>
    <row r="2964" spans="1:29" ht="25.5" customHeight="1" x14ac:dyDescent="0.35">
      <c r="A2964" s="188"/>
      <c r="B2964" s="190"/>
      <c r="C2964" s="99" t="str">
        <f>IF(B2964="","",IF(NOT(ISNUMBER(B2964)),"DATA_PC invalida",IF(AND(ISNUMBER(parametros!$C$2),ISNUMBER(parametros!$D$2),B2964&gt;=parametros!$C$2,B2964&lt;=parametros!$D$2),"C0",IF(AND(ISNUMBER(parametros!$C$3),ISNUMBER(parametros!$D$3),B2964&gt;=parametros!$C$3,B2964&lt;=parametros!$D$3),"C1",IF(AND(ISNUMBER(parametros!$C$4),ISNUMBER(parametros!$D$4),B2964&gt;=parametros!$C$4,B2964&lt;=parametros!$D$4),"C2",IF(AND(ISNUMBER(parametros!$C$5),ISNUMBER(parametros!$D$5),B2964&gt;=parametros!$C$5,B2964&lt;=parametros!$D$5),"C3",IF(AND(ISNUMBER(parametros!$C$6),ISNUMBER(parametros!$D$6),B2964&gt;=parametros!$C$6,B2964&lt;=parametros!$D$6),"C4","Fora dos ciclos")))))))</f>
        <v/>
      </c>
      <c r="D2964" s="100"/>
      <c r="E2964" s="78" t="str">
        <f>IF(C2964="","",IFERROR(VLOOKUP(C2964,parametros!$A$11:$E$15,5,0),""))</f>
        <v/>
      </c>
      <c r="F2964" s="79" t="str">
        <f t="shared" si="232"/>
        <v/>
      </c>
      <c r="G2964" s="101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8"/>
      <c r="U2964" s="218" t="str">
        <f t="shared" si="236"/>
        <v/>
      </c>
      <c r="V2964" s="216" t="s">
        <v>47</v>
      </c>
      <c r="W2964" s="102" t="s">
        <v>167</v>
      </c>
      <c r="X2964" s="102" t="s">
        <v>168</v>
      </c>
      <c r="Y2964" s="103" t="s">
        <v>169</v>
      </c>
      <c r="Z2964" s="103" t="s">
        <v>170</v>
      </c>
      <c r="AA2964" s="103" t="s">
        <v>47</v>
      </c>
      <c r="AB2964" s="103" t="s">
        <v>171</v>
      </c>
      <c r="AC2964" s="104" t="s">
        <v>172</v>
      </c>
    </row>
    <row r="2965" spans="1:29" ht="25.5" customHeight="1" x14ac:dyDescent="0.35">
      <c r="A2965" s="188"/>
      <c r="B2965" s="190"/>
      <c r="C2965" s="99" t="str">
        <f>IF(B2965="","",IF(NOT(ISNUMBER(B2965)),"DATA_PC invalida",IF(AND(ISNUMBER(parametros!$C$2),ISNUMBER(parametros!$D$2),B2965&gt;=parametros!$C$2,B2965&lt;=parametros!$D$2),"C0",IF(AND(ISNUMBER(parametros!$C$3),ISNUMBER(parametros!$D$3),B2965&gt;=parametros!$C$3,B2965&lt;=parametros!$D$3),"C1",IF(AND(ISNUMBER(parametros!$C$4),ISNUMBER(parametros!$D$4),B2965&gt;=parametros!$C$4,B2965&lt;=parametros!$D$4),"C2",IF(AND(ISNUMBER(parametros!$C$5),ISNUMBER(parametros!$D$5),B2965&gt;=parametros!$C$5,B2965&lt;=parametros!$D$5),"C3",IF(AND(ISNUMBER(parametros!$C$6),ISNUMBER(parametros!$D$6),B2965&gt;=parametros!$C$6,B2965&lt;=parametros!$D$6),"C4","Fora dos ciclos")))))))</f>
        <v/>
      </c>
      <c r="D2965" s="100"/>
      <c r="E2965" s="78" t="str">
        <f>IF(C2965="","",IFERROR(VLOOKUP(C2965,parametros!$A$11:$E$15,5,0),""))</f>
        <v/>
      </c>
      <c r="F2965" s="79" t="str">
        <f t="shared" si="232"/>
        <v/>
      </c>
      <c r="G2965" s="101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8"/>
      <c r="U2965" s="218" t="str">
        <f t="shared" si="236"/>
        <v/>
      </c>
      <c r="V2965" s="216" t="s">
        <v>47</v>
      </c>
      <c r="W2965" s="102" t="s">
        <v>167</v>
      </c>
      <c r="X2965" s="102" t="s">
        <v>168</v>
      </c>
      <c r="Y2965" s="103" t="s">
        <v>169</v>
      </c>
      <c r="Z2965" s="103" t="s">
        <v>170</v>
      </c>
      <c r="AA2965" s="103" t="s">
        <v>47</v>
      </c>
      <c r="AB2965" s="103" t="s">
        <v>171</v>
      </c>
      <c r="AC2965" s="104" t="s">
        <v>172</v>
      </c>
    </row>
    <row r="2966" spans="1:29" ht="25.5" customHeight="1" x14ac:dyDescent="0.35">
      <c r="A2966" s="188"/>
      <c r="B2966" s="190"/>
      <c r="C2966" s="99" t="str">
        <f>IF(B2966="","",IF(NOT(ISNUMBER(B2966)),"DATA_PC invalida",IF(AND(ISNUMBER(parametros!$C$2),ISNUMBER(parametros!$D$2),B2966&gt;=parametros!$C$2,B2966&lt;=parametros!$D$2),"C0",IF(AND(ISNUMBER(parametros!$C$3),ISNUMBER(parametros!$D$3),B2966&gt;=parametros!$C$3,B2966&lt;=parametros!$D$3),"C1",IF(AND(ISNUMBER(parametros!$C$4),ISNUMBER(parametros!$D$4),B2966&gt;=parametros!$C$4,B2966&lt;=parametros!$D$4),"C2",IF(AND(ISNUMBER(parametros!$C$5),ISNUMBER(parametros!$D$5),B2966&gt;=parametros!$C$5,B2966&lt;=parametros!$D$5),"C3",IF(AND(ISNUMBER(parametros!$C$6),ISNUMBER(parametros!$D$6),B2966&gt;=parametros!$C$6,B2966&lt;=parametros!$D$6),"C4","Fora dos ciclos")))))))</f>
        <v/>
      </c>
      <c r="D2966" s="100"/>
      <c r="E2966" s="78" t="str">
        <f>IF(C2966="","",IFERROR(VLOOKUP(C2966,parametros!$A$11:$E$15,5,0),""))</f>
        <v/>
      </c>
      <c r="F2966" s="79" t="str">
        <f t="shared" si="232"/>
        <v/>
      </c>
      <c r="G2966" s="101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8"/>
      <c r="U2966" s="218" t="str">
        <f t="shared" si="236"/>
        <v/>
      </c>
      <c r="V2966" s="216" t="s">
        <v>47</v>
      </c>
      <c r="W2966" s="102" t="s">
        <v>167</v>
      </c>
      <c r="X2966" s="102" t="s">
        <v>168</v>
      </c>
      <c r="Y2966" s="103" t="s">
        <v>169</v>
      </c>
      <c r="Z2966" s="103" t="s">
        <v>170</v>
      </c>
      <c r="AA2966" s="103" t="s">
        <v>47</v>
      </c>
      <c r="AB2966" s="103" t="s">
        <v>171</v>
      </c>
      <c r="AC2966" s="104" t="s">
        <v>172</v>
      </c>
    </row>
    <row r="2967" spans="1:29" ht="25.5" customHeight="1" x14ac:dyDescent="0.35">
      <c r="A2967" s="188"/>
      <c r="B2967" s="190"/>
      <c r="C2967" s="99" t="str">
        <f>IF(B2967="","",IF(NOT(ISNUMBER(B2967)),"DATA_PC invalida",IF(AND(ISNUMBER(parametros!$C$2),ISNUMBER(parametros!$D$2),B2967&gt;=parametros!$C$2,B2967&lt;=parametros!$D$2),"C0",IF(AND(ISNUMBER(parametros!$C$3),ISNUMBER(parametros!$D$3),B2967&gt;=parametros!$C$3,B2967&lt;=parametros!$D$3),"C1",IF(AND(ISNUMBER(parametros!$C$4),ISNUMBER(parametros!$D$4),B2967&gt;=parametros!$C$4,B2967&lt;=parametros!$D$4),"C2",IF(AND(ISNUMBER(parametros!$C$5),ISNUMBER(parametros!$D$5),B2967&gt;=parametros!$C$5,B2967&lt;=parametros!$D$5),"C3",IF(AND(ISNUMBER(parametros!$C$6),ISNUMBER(parametros!$D$6),B2967&gt;=parametros!$C$6,B2967&lt;=parametros!$D$6),"C4","Fora dos ciclos")))))))</f>
        <v/>
      </c>
      <c r="D2967" s="100"/>
      <c r="E2967" s="78" t="str">
        <f>IF(C2967="","",IFERROR(VLOOKUP(C2967,parametros!$A$11:$E$15,5,0),""))</f>
        <v/>
      </c>
      <c r="F2967" s="79" t="str">
        <f t="shared" si="232"/>
        <v/>
      </c>
      <c r="G2967" s="101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8"/>
      <c r="U2967" s="218" t="str">
        <f t="shared" si="236"/>
        <v/>
      </c>
      <c r="V2967" s="216" t="s">
        <v>47</v>
      </c>
      <c r="W2967" s="102" t="s">
        <v>167</v>
      </c>
      <c r="X2967" s="102" t="s">
        <v>168</v>
      </c>
      <c r="Y2967" s="103" t="s">
        <v>169</v>
      </c>
      <c r="Z2967" s="103" t="s">
        <v>170</v>
      </c>
      <c r="AA2967" s="103" t="s">
        <v>47</v>
      </c>
      <c r="AB2967" s="103" t="s">
        <v>171</v>
      </c>
      <c r="AC2967" s="104" t="s">
        <v>172</v>
      </c>
    </row>
    <row r="2968" spans="1:29" ht="25.5" customHeight="1" x14ac:dyDescent="0.35">
      <c r="A2968" s="188"/>
      <c r="B2968" s="190"/>
      <c r="C2968" s="99" t="str">
        <f>IF(B2968="","",IF(NOT(ISNUMBER(B2968)),"DATA_PC invalida",IF(AND(ISNUMBER(parametros!$C$2),ISNUMBER(parametros!$D$2),B2968&gt;=parametros!$C$2,B2968&lt;=parametros!$D$2),"C0",IF(AND(ISNUMBER(parametros!$C$3),ISNUMBER(parametros!$D$3),B2968&gt;=parametros!$C$3,B2968&lt;=parametros!$D$3),"C1",IF(AND(ISNUMBER(parametros!$C$4),ISNUMBER(parametros!$D$4),B2968&gt;=parametros!$C$4,B2968&lt;=parametros!$D$4),"C2",IF(AND(ISNUMBER(parametros!$C$5),ISNUMBER(parametros!$D$5),B2968&gt;=parametros!$C$5,B2968&lt;=parametros!$D$5),"C3",IF(AND(ISNUMBER(parametros!$C$6),ISNUMBER(parametros!$D$6),B2968&gt;=parametros!$C$6,B2968&lt;=parametros!$D$6),"C4","Fora dos ciclos")))))))</f>
        <v/>
      </c>
      <c r="D2968" s="100"/>
      <c r="E2968" s="78" t="str">
        <f>IF(C2968="","",IFERROR(VLOOKUP(C2968,parametros!$A$11:$E$15,5,0),""))</f>
        <v/>
      </c>
      <c r="F2968" s="79" t="str">
        <f t="shared" si="232"/>
        <v/>
      </c>
      <c r="G2968" s="101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8"/>
      <c r="U2968" s="218" t="str">
        <f t="shared" si="236"/>
        <v/>
      </c>
      <c r="V2968" s="216" t="s">
        <v>47</v>
      </c>
      <c r="W2968" s="102" t="s">
        <v>167</v>
      </c>
      <c r="X2968" s="102" t="s">
        <v>168</v>
      </c>
      <c r="Y2968" s="103" t="s">
        <v>169</v>
      </c>
      <c r="Z2968" s="103" t="s">
        <v>170</v>
      </c>
      <c r="AA2968" s="103" t="s">
        <v>47</v>
      </c>
      <c r="AB2968" s="103" t="s">
        <v>171</v>
      </c>
      <c r="AC2968" s="104" t="s">
        <v>172</v>
      </c>
    </row>
    <row r="2969" spans="1:29" ht="25.5" customHeight="1" x14ac:dyDescent="0.35">
      <c r="A2969" s="188"/>
      <c r="B2969" s="190"/>
      <c r="C2969" s="99" t="str">
        <f>IF(B2969="","",IF(NOT(ISNUMBER(B2969)),"DATA_PC invalida",IF(AND(ISNUMBER(parametros!$C$2),ISNUMBER(parametros!$D$2),B2969&gt;=parametros!$C$2,B2969&lt;=parametros!$D$2),"C0",IF(AND(ISNUMBER(parametros!$C$3),ISNUMBER(parametros!$D$3),B2969&gt;=parametros!$C$3,B2969&lt;=parametros!$D$3),"C1",IF(AND(ISNUMBER(parametros!$C$4),ISNUMBER(parametros!$D$4),B2969&gt;=parametros!$C$4,B2969&lt;=parametros!$D$4),"C2",IF(AND(ISNUMBER(parametros!$C$5),ISNUMBER(parametros!$D$5),B2969&gt;=parametros!$C$5,B2969&lt;=parametros!$D$5),"C3",IF(AND(ISNUMBER(parametros!$C$6),ISNUMBER(parametros!$D$6),B2969&gt;=parametros!$C$6,B2969&lt;=parametros!$D$6),"C4","Fora dos ciclos")))))))</f>
        <v/>
      </c>
      <c r="D2969" s="100"/>
      <c r="E2969" s="78" t="str">
        <f>IF(C2969="","",IFERROR(VLOOKUP(C2969,parametros!$A$11:$E$15,5,0),""))</f>
        <v/>
      </c>
      <c r="F2969" s="79" t="str">
        <f t="shared" si="232"/>
        <v/>
      </c>
      <c r="G2969" s="101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8"/>
      <c r="U2969" s="218" t="str">
        <f t="shared" si="236"/>
        <v/>
      </c>
      <c r="V2969" s="216" t="s">
        <v>47</v>
      </c>
      <c r="W2969" s="102" t="s">
        <v>167</v>
      </c>
      <c r="X2969" s="102" t="s">
        <v>168</v>
      </c>
      <c r="Y2969" s="103" t="s">
        <v>169</v>
      </c>
      <c r="Z2969" s="103" t="s">
        <v>170</v>
      </c>
      <c r="AA2969" s="103" t="s">
        <v>47</v>
      </c>
      <c r="AB2969" s="103" t="s">
        <v>171</v>
      </c>
      <c r="AC2969" s="104" t="s">
        <v>172</v>
      </c>
    </row>
    <row r="2970" spans="1:29" ht="25.5" customHeight="1" x14ac:dyDescent="0.35">
      <c r="A2970" s="188"/>
      <c r="B2970" s="190"/>
      <c r="C2970" s="99" t="str">
        <f>IF(B2970="","",IF(NOT(ISNUMBER(B2970)),"DATA_PC invalida",IF(AND(ISNUMBER(parametros!$C$2),ISNUMBER(parametros!$D$2),B2970&gt;=parametros!$C$2,B2970&lt;=parametros!$D$2),"C0",IF(AND(ISNUMBER(parametros!$C$3),ISNUMBER(parametros!$D$3),B2970&gt;=parametros!$C$3,B2970&lt;=parametros!$D$3),"C1",IF(AND(ISNUMBER(parametros!$C$4),ISNUMBER(parametros!$D$4),B2970&gt;=parametros!$C$4,B2970&lt;=parametros!$D$4),"C2",IF(AND(ISNUMBER(parametros!$C$5),ISNUMBER(parametros!$D$5),B2970&gt;=parametros!$C$5,B2970&lt;=parametros!$D$5),"C3",IF(AND(ISNUMBER(parametros!$C$6),ISNUMBER(parametros!$D$6),B2970&gt;=parametros!$C$6,B2970&lt;=parametros!$D$6),"C4","Fora dos ciclos")))))))</f>
        <v/>
      </c>
      <c r="D2970" s="100"/>
      <c r="E2970" s="78" t="str">
        <f>IF(C2970="","",IFERROR(VLOOKUP(C2970,parametros!$A$11:$E$15,5,0),""))</f>
        <v/>
      </c>
      <c r="F2970" s="79" t="str">
        <f t="shared" si="232"/>
        <v/>
      </c>
      <c r="G2970" s="101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8"/>
      <c r="U2970" s="218" t="str">
        <f t="shared" si="236"/>
        <v/>
      </c>
      <c r="V2970" s="216" t="s">
        <v>47</v>
      </c>
      <c r="W2970" s="102" t="s">
        <v>167</v>
      </c>
      <c r="X2970" s="102" t="s">
        <v>168</v>
      </c>
      <c r="Y2970" s="103" t="s">
        <v>169</v>
      </c>
      <c r="Z2970" s="103" t="s">
        <v>170</v>
      </c>
      <c r="AA2970" s="103" t="s">
        <v>47</v>
      </c>
      <c r="AB2970" s="103" t="s">
        <v>171</v>
      </c>
      <c r="AC2970" s="104" t="s">
        <v>172</v>
      </c>
    </row>
    <row r="2971" spans="1:29" ht="25.5" customHeight="1" x14ac:dyDescent="0.35">
      <c r="A2971" s="188"/>
      <c r="B2971" s="190"/>
      <c r="C2971" s="99" t="str">
        <f>IF(B2971="","",IF(NOT(ISNUMBER(B2971)),"DATA_PC invalida",IF(AND(ISNUMBER(parametros!$C$2),ISNUMBER(parametros!$D$2),B2971&gt;=parametros!$C$2,B2971&lt;=parametros!$D$2),"C0",IF(AND(ISNUMBER(parametros!$C$3),ISNUMBER(parametros!$D$3),B2971&gt;=parametros!$C$3,B2971&lt;=parametros!$D$3),"C1",IF(AND(ISNUMBER(parametros!$C$4),ISNUMBER(parametros!$D$4),B2971&gt;=parametros!$C$4,B2971&lt;=parametros!$D$4),"C2",IF(AND(ISNUMBER(parametros!$C$5),ISNUMBER(parametros!$D$5),B2971&gt;=parametros!$C$5,B2971&lt;=parametros!$D$5),"C3",IF(AND(ISNUMBER(parametros!$C$6),ISNUMBER(parametros!$D$6),B2971&gt;=parametros!$C$6,B2971&lt;=parametros!$D$6),"C4","Fora dos ciclos")))))))</f>
        <v/>
      </c>
      <c r="D2971" s="100"/>
      <c r="E2971" s="78" t="str">
        <f>IF(C2971="","",IFERROR(VLOOKUP(C2971,parametros!$A$11:$E$15,5,0),""))</f>
        <v/>
      </c>
      <c r="F2971" s="79" t="str">
        <f t="shared" si="232"/>
        <v/>
      </c>
      <c r="G2971" s="101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8"/>
      <c r="U2971" s="218" t="str">
        <f t="shared" si="236"/>
        <v/>
      </c>
      <c r="V2971" s="216" t="s">
        <v>47</v>
      </c>
      <c r="W2971" s="102" t="s">
        <v>167</v>
      </c>
      <c r="X2971" s="102" t="s">
        <v>168</v>
      </c>
      <c r="Y2971" s="103" t="s">
        <v>169</v>
      </c>
      <c r="Z2971" s="103" t="s">
        <v>170</v>
      </c>
      <c r="AA2971" s="103" t="s">
        <v>47</v>
      </c>
      <c r="AB2971" s="103" t="s">
        <v>171</v>
      </c>
      <c r="AC2971" s="104" t="s">
        <v>172</v>
      </c>
    </row>
    <row r="2972" spans="1:29" ht="25.5" customHeight="1" x14ac:dyDescent="0.35">
      <c r="A2972" s="188"/>
      <c r="B2972" s="190"/>
      <c r="C2972" s="99" t="str">
        <f>IF(B2972="","",IF(NOT(ISNUMBER(B2972)),"DATA_PC invalida",IF(AND(ISNUMBER(parametros!$C$2),ISNUMBER(parametros!$D$2),B2972&gt;=parametros!$C$2,B2972&lt;=parametros!$D$2),"C0",IF(AND(ISNUMBER(parametros!$C$3),ISNUMBER(parametros!$D$3),B2972&gt;=parametros!$C$3,B2972&lt;=parametros!$D$3),"C1",IF(AND(ISNUMBER(parametros!$C$4),ISNUMBER(parametros!$D$4),B2972&gt;=parametros!$C$4,B2972&lt;=parametros!$D$4),"C2",IF(AND(ISNUMBER(parametros!$C$5),ISNUMBER(parametros!$D$5),B2972&gt;=parametros!$C$5,B2972&lt;=parametros!$D$5),"C3",IF(AND(ISNUMBER(parametros!$C$6),ISNUMBER(parametros!$D$6),B2972&gt;=parametros!$C$6,B2972&lt;=parametros!$D$6),"C4","Fora dos ciclos")))))))</f>
        <v/>
      </c>
      <c r="D2972" s="100"/>
      <c r="E2972" s="78" t="str">
        <f>IF(C2972="","",IFERROR(VLOOKUP(C2972,parametros!$A$11:$E$15,5,0),""))</f>
        <v/>
      </c>
      <c r="F2972" s="79" t="str">
        <f t="shared" si="232"/>
        <v/>
      </c>
      <c r="G2972" s="101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8"/>
      <c r="U2972" s="218" t="str">
        <f t="shared" si="236"/>
        <v/>
      </c>
      <c r="V2972" s="216" t="s">
        <v>47</v>
      </c>
      <c r="W2972" s="102" t="s">
        <v>167</v>
      </c>
      <c r="X2972" s="102" t="s">
        <v>168</v>
      </c>
      <c r="Y2972" s="103" t="s">
        <v>169</v>
      </c>
      <c r="Z2972" s="103" t="s">
        <v>170</v>
      </c>
      <c r="AA2972" s="103" t="s">
        <v>47</v>
      </c>
      <c r="AB2972" s="103" t="s">
        <v>171</v>
      </c>
      <c r="AC2972" s="104" t="s">
        <v>172</v>
      </c>
    </row>
    <row r="2973" spans="1:29" ht="25.5" customHeight="1" x14ac:dyDescent="0.35">
      <c r="A2973" s="188"/>
      <c r="B2973" s="190"/>
      <c r="C2973" s="99" t="str">
        <f>IF(B2973="","",IF(NOT(ISNUMBER(B2973)),"DATA_PC invalida",IF(AND(ISNUMBER(parametros!$C$2),ISNUMBER(parametros!$D$2),B2973&gt;=parametros!$C$2,B2973&lt;=parametros!$D$2),"C0",IF(AND(ISNUMBER(parametros!$C$3),ISNUMBER(parametros!$D$3),B2973&gt;=parametros!$C$3,B2973&lt;=parametros!$D$3),"C1",IF(AND(ISNUMBER(parametros!$C$4),ISNUMBER(parametros!$D$4),B2973&gt;=parametros!$C$4,B2973&lt;=parametros!$D$4),"C2",IF(AND(ISNUMBER(parametros!$C$5),ISNUMBER(parametros!$D$5),B2973&gt;=parametros!$C$5,B2973&lt;=parametros!$D$5),"C3",IF(AND(ISNUMBER(parametros!$C$6),ISNUMBER(parametros!$D$6),B2973&gt;=parametros!$C$6,B2973&lt;=parametros!$D$6),"C4","Fora dos ciclos")))))))</f>
        <v/>
      </c>
      <c r="D2973" s="100"/>
      <c r="E2973" s="78" t="str">
        <f>IF(C2973="","",IFERROR(VLOOKUP(C2973,parametros!$A$11:$E$15,5,0),""))</f>
        <v/>
      </c>
      <c r="F2973" s="79" t="str">
        <f t="shared" si="232"/>
        <v/>
      </c>
      <c r="G2973" s="101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8"/>
      <c r="U2973" s="218" t="str">
        <f t="shared" si="236"/>
        <v/>
      </c>
      <c r="V2973" s="216" t="s">
        <v>47</v>
      </c>
      <c r="W2973" s="102" t="s">
        <v>167</v>
      </c>
      <c r="X2973" s="102" t="s">
        <v>168</v>
      </c>
      <c r="Y2973" s="103" t="s">
        <v>169</v>
      </c>
      <c r="Z2973" s="103" t="s">
        <v>170</v>
      </c>
      <c r="AA2973" s="103" t="s">
        <v>47</v>
      </c>
      <c r="AB2973" s="103" t="s">
        <v>171</v>
      </c>
      <c r="AC2973" s="104" t="s">
        <v>172</v>
      </c>
    </row>
    <row r="2974" spans="1:29" ht="25.5" customHeight="1" x14ac:dyDescent="0.35">
      <c r="A2974" s="188"/>
      <c r="B2974" s="190"/>
      <c r="C2974" s="99" t="str">
        <f>IF(B2974="","",IF(NOT(ISNUMBER(B2974)),"DATA_PC invalida",IF(AND(ISNUMBER(parametros!$C$2),ISNUMBER(parametros!$D$2),B2974&gt;=parametros!$C$2,B2974&lt;=parametros!$D$2),"C0",IF(AND(ISNUMBER(parametros!$C$3),ISNUMBER(parametros!$D$3),B2974&gt;=parametros!$C$3,B2974&lt;=parametros!$D$3),"C1",IF(AND(ISNUMBER(parametros!$C$4),ISNUMBER(parametros!$D$4),B2974&gt;=parametros!$C$4,B2974&lt;=parametros!$D$4),"C2",IF(AND(ISNUMBER(parametros!$C$5),ISNUMBER(parametros!$D$5),B2974&gt;=parametros!$C$5,B2974&lt;=parametros!$D$5),"C3",IF(AND(ISNUMBER(parametros!$C$6),ISNUMBER(parametros!$D$6),B2974&gt;=parametros!$C$6,B2974&lt;=parametros!$D$6),"C4","Fora dos ciclos")))))))</f>
        <v/>
      </c>
      <c r="D2974" s="100"/>
      <c r="E2974" s="78" t="str">
        <f>IF(C2974="","",IFERROR(VLOOKUP(C2974,parametros!$A$11:$E$15,5,0),""))</f>
        <v/>
      </c>
      <c r="F2974" s="79" t="str">
        <f t="shared" si="232"/>
        <v/>
      </c>
      <c r="G2974" s="101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8"/>
      <c r="U2974" s="218" t="str">
        <f t="shared" si="236"/>
        <v/>
      </c>
      <c r="V2974" s="216" t="s">
        <v>47</v>
      </c>
      <c r="W2974" s="102" t="s">
        <v>167</v>
      </c>
      <c r="X2974" s="102" t="s">
        <v>168</v>
      </c>
      <c r="Y2974" s="103" t="s">
        <v>169</v>
      </c>
      <c r="Z2974" s="103" t="s">
        <v>170</v>
      </c>
      <c r="AA2974" s="103" t="s">
        <v>47</v>
      </c>
      <c r="AB2974" s="103" t="s">
        <v>171</v>
      </c>
      <c r="AC2974" s="104" t="s">
        <v>172</v>
      </c>
    </row>
    <row r="2975" spans="1:29" ht="25.5" customHeight="1" x14ac:dyDescent="0.35">
      <c r="A2975" s="188"/>
      <c r="B2975" s="190"/>
      <c r="C2975" s="99" t="str">
        <f>IF(B2975="","",IF(NOT(ISNUMBER(B2975)),"DATA_PC invalida",IF(AND(ISNUMBER(parametros!$C$2),ISNUMBER(parametros!$D$2),B2975&gt;=parametros!$C$2,B2975&lt;=parametros!$D$2),"C0",IF(AND(ISNUMBER(parametros!$C$3),ISNUMBER(parametros!$D$3),B2975&gt;=parametros!$C$3,B2975&lt;=parametros!$D$3),"C1",IF(AND(ISNUMBER(parametros!$C$4),ISNUMBER(parametros!$D$4),B2975&gt;=parametros!$C$4,B2975&lt;=parametros!$D$4),"C2",IF(AND(ISNUMBER(parametros!$C$5),ISNUMBER(parametros!$D$5),B2975&gt;=parametros!$C$5,B2975&lt;=parametros!$D$5),"C3",IF(AND(ISNUMBER(parametros!$C$6),ISNUMBER(parametros!$D$6),B2975&gt;=parametros!$C$6,B2975&lt;=parametros!$D$6),"C4","Fora dos ciclos")))))))</f>
        <v/>
      </c>
      <c r="D2975" s="100"/>
      <c r="E2975" s="78" t="str">
        <f>IF(C2975="","",IFERROR(VLOOKUP(C2975,parametros!$A$11:$E$15,5,0),""))</f>
        <v/>
      </c>
      <c r="F2975" s="79" t="str">
        <f t="shared" si="232"/>
        <v/>
      </c>
      <c r="G2975" s="101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8"/>
      <c r="U2975" s="218" t="str">
        <f t="shared" si="236"/>
        <v/>
      </c>
      <c r="V2975" s="216" t="s">
        <v>47</v>
      </c>
      <c r="W2975" s="102" t="s">
        <v>167</v>
      </c>
      <c r="X2975" s="102" t="s">
        <v>168</v>
      </c>
      <c r="Y2975" s="103" t="s">
        <v>169</v>
      </c>
      <c r="Z2975" s="103" t="s">
        <v>170</v>
      </c>
      <c r="AA2975" s="103" t="s">
        <v>47</v>
      </c>
      <c r="AB2975" s="103" t="s">
        <v>171</v>
      </c>
      <c r="AC2975" s="104" t="s">
        <v>172</v>
      </c>
    </row>
    <row r="2976" spans="1:29" ht="25.5" customHeight="1" x14ac:dyDescent="0.35">
      <c r="A2976" s="188"/>
      <c r="B2976" s="190"/>
      <c r="C2976" s="99" t="str">
        <f>IF(B2976="","",IF(NOT(ISNUMBER(B2976)),"DATA_PC invalida",IF(AND(ISNUMBER(parametros!$C$2),ISNUMBER(parametros!$D$2),B2976&gt;=parametros!$C$2,B2976&lt;=parametros!$D$2),"C0",IF(AND(ISNUMBER(parametros!$C$3),ISNUMBER(parametros!$D$3),B2976&gt;=parametros!$C$3,B2976&lt;=parametros!$D$3),"C1",IF(AND(ISNUMBER(parametros!$C$4),ISNUMBER(parametros!$D$4),B2976&gt;=parametros!$C$4,B2976&lt;=parametros!$D$4),"C2",IF(AND(ISNUMBER(parametros!$C$5),ISNUMBER(parametros!$D$5),B2976&gt;=parametros!$C$5,B2976&lt;=parametros!$D$5),"C3",IF(AND(ISNUMBER(parametros!$C$6),ISNUMBER(parametros!$D$6),B2976&gt;=parametros!$C$6,B2976&lt;=parametros!$D$6),"C4","Fora dos ciclos")))))))</f>
        <v/>
      </c>
      <c r="D2976" s="100"/>
      <c r="E2976" s="78" t="str">
        <f>IF(C2976="","",IFERROR(VLOOKUP(C2976,parametros!$A$11:$E$15,5,0),""))</f>
        <v/>
      </c>
      <c r="F2976" s="79" t="str">
        <f t="shared" si="232"/>
        <v/>
      </c>
      <c r="G2976" s="101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8"/>
      <c r="U2976" s="218" t="str">
        <f t="shared" si="236"/>
        <v/>
      </c>
      <c r="V2976" s="216" t="s">
        <v>47</v>
      </c>
      <c r="W2976" s="102" t="s">
        <v>167</v>
      </c>
      <c r="X2976" s="102" t="s">
        <v>168</v>
      </c>
      <c r="Y2976" s="103" t="s">
        <v>169</v>
      </c>
      <c r="Z2976" s="103" t="s">
        <v>170</v>
      </c>
      <c r="AA2976" s="103" t="s">
        <v>47</v>
      </c>
      <c r="AB2976" s="103" t="s">
        <v>171</v>
      </c>
      <c r="AC2976" s="104" t="s">
        <v>172</v>
      </c>
    </row>
    <row r="2977" spans="1:29" ht="25.5" customHeight="1" x14ac:dyDescent="0.35">
      <c r="A2977" s="188"/>
      <c r="B2977" s="190"/>
      <c r="C2977" s="99" t="str">
        <f>IF(B2977="","",IF(NOT(ISNUMBER(B2977)),"DATA_PC invalida",IF(AND(ISNUMBER(parametros!$C$2),ISNUMBER(parametros!$D$2),B2977&gt;=parametros!$C$2,B2977&lt;=parametros!$D$2),"C0",IF(AND(ISNUMBER(parametros!$C$3),ISNUMBER(parametros!$D$3),B2977&gt;=parametros!$C$3,B2977&lt;=parametros!$D$3),"C1",IF(AND(ISNUMBER(parametros!$C$4),ISNUMBER(parametros!$D$4),B2977&gt;=parametros!$C$4,B2977&lt;=parametros!$D$4),"C2",IF(AND(ISNUMBER(parametros!$C$5),ISNUMBER(parametros!$D$5),B2977&gt;=parametros!$C$5,B2977&lt;=parametros!$D$5),"C3",IF(AND(ISNUMBER(parametros!$C$6),ISNUMBER(parametros!$D$6),B2977&gt;=parametros!$C$6,B2977&lt;=parametros!$D$6),"C4","Fora dos ciclos")))))))</f>
        <v/>
      </c>
      <c r="D2977" s="100"/>
      <c r="E2977" s="78" t="str">
        <f>IF(C2977="","",IFERROR(VLOOKUP(C2977,parametros!$A$11:$E$15,5,0),""))</f>
        <v/>
      </c>
      <c r="F2977" s="79" t="str">
        <f t="shared" si="232"/>
        <v/>
      </c>
      <c r="G2977" s="101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8"/>
      <c r="U2977" s="218" t="str">
        <f t="shared" si="236"/>
        <v/>
      </c>
      <c r="V2977" s="216" t="s">
        <v>47</v>
      </c>
      <c r="W2977" s="102" t="s">
        <v>167</v>
      </c>
      <c r="X2977" s="102" t="s">
        <v>168</v>
      </c>
      <c r="Y2977" s="103" t="s">
        <v>169</v>
      </c>
      <c r="Z2977" s="103" t="s">
        <v>170</v>
      </c>
      <c r="AA2977" s="103" t="s">
        <v>47</v>
      </c>
      <c r="AB2977" s="103" t="s">
        <v>171</v>
      </c>
      <c r="AC2977" s="104" t="s">
        <v>172</v>
      </c>
    </row>
    <row r="2978" spans="1:29" ht="25.5" customHeight="1" x14ac:dyDescent="0.35">
      <c r="A2978" s="188"/>
      <c r="B2978" s="190"/>
      <c r="C2978" s="99" t="str">
        <f>IF(B2978="","",IF(NOT(ISNUMBER(B2978)),"DATA_PC invalida",IF(AND(ISNUMBER(parametros!$C$2),ISNUMBER(parametros!$D$2),B2978&gt;=parametros!$C$2,B2978&lt;=parametros!$D$2),"C0",IF(AND(ISNUMBER(parametros!$C$3),ISNUMBER(parametros!$D$3),B2978&gt;=parametros!$C$3,B2978&lt;=parametros!$D$3),"C1",IF(AND(ISNUMBER(parametros!$C$4),ISNUMBER(parametros!$D$4),B2978&gt;=parametros!$C$4,B2978&lt;=parametros!$D$4),"C2",IF(AND(ISNUMBER(parametros!$C$5),ISNUMBER(parametros!$D$5),B2978&gt;=parametros!$C$5,B2978&lt;=parametros!$D$5),"C3",IF(AND(ISNUMBER(parametros!$C$6),ISNUMBER(parametros!$D$6),B2978&gt;=parametros!$C$6,B2978&lt;=parametros!$D$6),"C4","Fora dos ciclos")))))))</f>
        <v/>
      </c>
      <c r="D2978" s="100"/>
      <c r="E2978" s="78" t="str">
        <f>IF(C2978="","",IFERROR(VLOOKUP(C2978,parametros!$A$11:$E$15,5,0),""))</f>
        <v/>
      </c>
      <c r="F2978" s="79" t="str">
        <f t="shared" si="232"/>
        <v/>
      </c>
      <c r="G2978" s="101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8"/>
      <c r="U2978" s="218" t="str">
        <f t="shared" si="236"/>
        <v/>
      </c>
      <c r="V2978" s="216" t="s">
        <v>47</v>
      </c>
      <c r="W2978" s="102" t="s">
        <v>167</v>
      </c>
      <c r="X2978" s="102" t="s">
        <v>168</v>
      </c>
      <c r="Y2978" s="103" t="s">
        <v>169</v>
      </c>
      <c r="Z2978" s="103" t="s">
        <v>170</v>
      </c>
      <c r="AA2978" s="103" t="s">
        <v>47</v>
      </c>
      <c r="AB2978" s="103" t="s">
        <v>171</v>
      </c>
      <c r="AC2978" s="104" t="s">
        <v>172</v>
      </c>
    </row>
    <row r="2979" spans="1:29" ht="25.5" customHeight="1" x14ac:dyDescent="0.35">
      <c r="A2979" s="188"/>
      <c r="B2979" s="190"/>
      <c r="C2979" s="99" t="str">
        <f>IF(B2979="","",IF(NOT(ISNUMBER(B2979)),"DATA_PC invalida",IF(AND(ISNUMBER(parametros!$C$2),ISNUMBER(parametros!$D$2),B2979&gt;=parametros!$C$2,B2979&lt;=parametros!$D$2),"C0",IF(AND(ISNUMBER(parametros!$C$3),ISNUMBER(parametros!$D$3),B2979&gt;=parametros!$C$3,B2979&lt;=parametros!$D$3),"C1",IF(AND(ISNUMBER(parametros!$C$4),ISNUMBER(parametros!$D$4),B2979&gt;=parametros!$C$4,B2979&lt;=parametros!$D$4),"C2",IF(AND(ISNUMBER(parametros!$C$5),ISNUMBER(parametros!$D$5),B2979&gt;=parametros!$C$5,B2979&lt;=parametros!$D$5),"C3",IF(AND(ISNUMBER(parametros!$C$6),ISNUMBER(parametros!$D$6),B2979&gt;=parametros!$C$6,B2979&lt;=parametros!$D$6),"C4","Fora dos ciclos")))))))</f>
        <v/>
      </c>
      <c r="D2979" s="100"/>
      <c r="E2979" s="78" t="str">
        <f>IF(C2979="","",IFERROR(VLOOKUP(C2979,parametros!$A$11:$E$15,5,0),""))</f>
        <v/>
      </c>
      <c r="F2979" s="79" t="str">
        <f t="shared" si="232"/>
        <v/>
      </c>
      <c r="G2979" s="101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8"/>
      <c r="U2979" s="218" t="str">
        <f t="shared" si="236"/>
        <v/>
      </c>
      <c r="V2979" s="216" t="s">
        <v>47</v>
      </c>
      <c r="W2979" s="102" t="s">
        <v>167</v>
      </c>
      <c r="X2979" s="102" t="s">
        <v>168</v>
      </c>
      <c r="Y2979" s="103" t="s">
        <v>169</v>
      </c>
      <c r="Z2979" s="103" t="s">
        <v>170</v>
      </c>
      <c r="AA2979" s="103" t="s">
        <v>47</v>
      </c>
      <c r="AB2979" s="103" t="s">
        <v>171</v>
      </c>
      <c r="AC2979" s="104" t="s">
        <v>172</v>
      </c>
    </row>
    <row r="2980" spans="1:29" ht="25.5" customHeight="1" x14ac:dyDescent="0.35">
      <c r="A2980" s="188"/>
      <c r="B2980" s="190"/>
      <c r="C2980" s="99" t="str">
        <f>IF(B2980="","",IF(NOT(ISNUMBER(B2980)),"DATA_PC invalida",IF(AND(ISNUMBER(parametros!$C$2),ISNUMBER(parametros!$D$2),B2980&gt;=parametros!$C$2,B2980&lt;=parametros!$D$2),"C0",IF(AND(ISNUMBER(parametros!$C$3),ISNUMBER(parametros!$D$3),B2980&gt;=parametros!$C$3,B2980&lt;=parametros!$D$3),"C1",IF(AND(ISNUMBER(parametros!$C$4),ISNUMBER(parametros!$D$4),B2980&gt;=parametros!$C$4,B2980&lt;=parametros!$D$4),"C2",IF(AND(ISNUMBER(parametros!$C$5),ISNUMBER(parametros!$D$5),B2980&gt;=parametros!$C$5,B2980&lt;=parametros!$D$5),"C3",IF(AND(ISNUMBER(parametros!$C$6),ISNUMBER(parametros!$D$6),B2980&gt;=parametros!$C$6,B2980&lt;=parametros!$D$6),"C4","Fora dos ciclos")))))))</f>
        <v/>
      </c>
      <c r="D2980" s="100"/>
      <c r="E2980" s="78" t="str">
        <f>IF(C2980="","",IFERROR(VLOOKUP(C2980,parametros!$A$11:$E$15,5,0),""))</f>
        <v/>
      </c>
      <c r="F2980" s="79" t="str">
        <f t="shared" si="232"/>
        <v/>
      </c>
      <c r="G2980" s="101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8"/>
      <c r="U2980" s="218" t="str">
        <f t="shared" si="236"/>
        <v/>
      </c>
      <c r="V2980" s="216" t="s">
        <v>47</v>
      </c>
      <c r="W2980" s="102" t="s">
        <v>167</v>
      </c>
      <c r="X2980" s="102" t="s">
        <v>168</v>
      </c>
      <c r="Y2980" s="103" t="s">
        <v>169</v>
      </c>
      <c r="Z2980" s="103" t="s">
        <v>170</v>
      </c>
      <c r="AA2980" s="103" t="s">
        <v>47</v>
      </c>
      <c r="AB2980" s="103" t="s">
        <v>171</v>
      </c>
      <c r="AC2980" s="104" t="s">
        <v>172</v>
      </c>
    </row>
    <row r="2981" spans="1:29" ht="25.5" customHeight="1" x14ac:dyDescent="0.35">
      <c r="A2981" s="188"/>
      <c r="B2981" s="190"/>
      <c r="C2981" s="99" t="str">
        <f>IF(B2981="","",IF(NOT(ISNUMBER(B2981)),"DATA_PC invalida",IF(AND(ISNUMBER(parametros!$C$2),ISNUMBER(parametros!$D$2),B2981&gt;=parametros!$C$2,B2981&lt;=parametros!$D$2),"C0",IF(AND(ISNUMBER(parametros!$C$3),ISNUMBER(parametros!$D$3),B2981&gt;=parametros!$C$3,B2981&lt;=parametros!$D$3),"C1",IF(AND(ISNUMBER(parametros!$C$4),ISNUMBER(parametros!$D$4),B2981&gt;=parametros!$C$4,B2981&lt;=parametros!$D$4),"C2",IF(AND(ISNUMBER(parametros!$C$5),ISNUMBER(parametros!$D$5),B2981&gt;=parametros!$C$5,B2981&lt;=parametros!$D$5),"C3",IF(AND(ISNUMBER(parametros!$C$6),ISNUMBER(parametros!$D$6),B2981&gt;=parametros!$C$6,B2981&lt;=parametros!$D$6),"C4","Fora dos ciclos")))))))</f>
        <v/>
      </c>
      <c r="D2981" s="100"/>
      <c r="E2981" s="78" t="str">
        <f>IF(C2981="","",IFERROR(VLOOKUP(C2981,parametros!$A$11:$E$15,5,0),""))</f>
        <v/>
      </c>
      <c r="F2981" s="79" t="str">
        <f t="shared" si="232"/>
        <v/>
      </c>
      <c r="G2981" s="101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8"/>
      <c r="U2981" s="218" t="str">
        <f t="shared" si="236"/>
        <v/>
      </c>
      <c r="V2981" s="216" t="s">
        <v>47</v>
      </c>
      <c r="W2981" s="102" t="s">
        <v>167</v>
      </c>
      <c r="X2981" s="102" t="s">
        <v>168</v>
      </c>
      <c r="Y2981" s="103" t="s">
        <v>169</v>
      </c>
      <c r="Z2981" s="103" t="s">
        <v>170</v>
      </c>
      <c r="AA2981" s="103" t="s">
        <v>47</v>
      </c>
      <c r="AB2981" s="103" t="s">
        <v>171</v>
      </c>
      <c r="AC2981" s="104" t="s">
        <v>172</v>
      </c>
    </row>
    <row r="2982" spans="1:29" ht="25.5" customHeight="1" x14ac:dyDescent="0.35">
      <c r="A2982" s="188"/>
      <c r="B2982" s="190"/>
      <c r="C2982" s="99" t="str">
        <f>IF(B2982="","",IF(NOT(ISNUMBER(B2982)),"DATA_PC invalida",IF(AND(ISNUMBER(parametros!$C$2),ISNUMBER(parametros!$D$2),B2982&gt;=parametros!$C$2,B2982&lt;=parametros!$D$2),"C0",IF(AND(ISNUMBER(parametros!$C$3),ISNUMBER(parametros!$D$3),B2982&gt;=parametros!$C$3,B2982&lt;=parametros!$D$3),"C1",IF(AND(ISNUMBER(parametros!$C$4),ISNUMBER(parametros!$D$4),B2982&gt;=parametros!$C$4,B2982&lt;=parametros!$D$4),"C2",IF(AND(ISNUMBER(parametros!$C$5),ISNUMBER(parametros!$D$5),B2982&gt;=parametros!$C$5,B2982&lt;=parametros!$D$5),"C3",IF(AND(ISNUMBER(parametros!$C$6),ISNUMBER(parametros!$D$6),B2982&gt;=parametros!$C$6,B2982&lt;=parametros!$D$6),"C4","Fora dos ciclos")))))))</f>
        <v/>
      </c>
      <c r="D2982" s="100"/>
      <c r="E2982" s="78" t="str">
        <f>IF(C2982="","",IFERROR(VLOOKUP(C2982,parametros!$A$11:$E$15,5,0),""))</f>
        <v/>
      </c>
      <c r="F2982" s="79" t="str">
        <f t="shared" si="232"/>
        <v/>
      </c>
      <c r="G2982" s="101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8"/>
      <c r="U2982" s="218" t="str">
        <f t="shared" si="236"/>
        <v/>
      </c>
      <c r="V2982" s="216" t="s">
        <v>47</v>
      </c>
      <c r="W2982" s="102" t="s">
        <v>167</v>
      </c>
      <c r="X2982" s="102" t="s">
        <v>168</v>
      </c>
      <c r="Y2982" s="103" t="s">
        <v>169</v>
      </c>
      <c r="Z2982" s="103" t="s">
        <v>170</v>
      </c>
      <c r="AA2982" s="103" t="s">
        <v>47</v>
      </c>
      <c r="AB2982" s="103" t="s">
        <v>171</v>
      </c>
      <c r="AC2982" s="104" t="s">
        <v>172</v>
      </c>
    </row>
    <row r="2983" spans="1:29" ht="25.5" customHeight="1" x14ac:dyDescent="0.35">
      <c r="A2983" s="188"/>
      <c r="B2983" s="190"/>
      <c r="C2983" s="99" t="str">
        <f>IF(B2983="","",IF(NOT(ISNUMBER(B2983)),"DATA_PC invalida",IF(AND(ISNUMBER(parametros!$C$2),ISNUMBER(parametros!$D$2),B2983&gt;=parametros!$C$2,B2983&lt;=parametros!$D$2),"C0",IF(AND(ISNUMBER(parametros!$C$3),ISNUMBER(parametros!$D$3),B2983&gt;=parametros!$C$3,B2983&lt;=parametros!$D$3),"C1",IF(AND(ISNUMBER(parametros!$C$4),ISNUMBER(parametros!$D$4),B2983&gt;=parametros!$C$4,B2983&lt;=parametros!$D$4),"C2",IF(AND(ISNUMBER(parametros!$C$5),ISNUMBER(parametros!$D$5),B2983&gt;=parametros!$C$5,B2983&lt;=parametros!$D$5),"C3",IF(AND(ISNUMBER(parametros!$C$6),ISNUMBER(parametros!$D$6),B2983&gt;=parametros!$C$6,B2983&lt;=parametros!$D$6),"C4","Fora dos ciclos")))))))</f>
        <v/>
      </c>
      <c r="D2983" s="100"/>
      <c r="E2983" s="78" t="str">
        <f>IF(C2983="","",IFERROR(VLOOKUP(C2983,parametros!$A$11:$E$15,5,0),""))</f>
        <v/>
      </c>
      <c r="F2983" s="79" t="str">
        <f t="shared" si="232"/>
        <v/>
      </c>
      <c r="G2983" s="101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8"/>
      <c r="U2983" s="218" t="str">
        <f t="shared" si="236"/>
        <v/>
      </c>
      <c r="V2983" s="216" t="s">
        <v>47</v>
      </c>
      <c r="W2983" s="102" t="s">
        <v>167</v>
      </c>
      <c r="X2983" s="102" t="s">
        <v>168</v>
      </c>
      <c r="Y2983" s="103" t="s">
        <v>169</v>
      </c>
      <c r="Z2983" s="103" t="s">
        <v>170</v>
      </c>
      <c r="AA2983" s="103" t="s">
        <v>47</v>
      </c>
      <c r="AB2983" s="103" t="s">
        <v>171</v>
      </c>
      <c r="AC2983" s="104" t="s">
        <v>172</v>
      </c>
    </row>
    <row r="2984" spans="1:29" ht="25.5" customHeight="1" x14ac:dyDescent="0.35">
      <c r="A2984" s="188"/>
      <c r="B2984" s="190"/>
      <c r="C2984" s="99" t="str">
        <f>IF(B2984="","",IF(NOT(ISNUMBER(B2984)),"DATA_PC invalida",IF(AND(ISNUMBER(parametros!$C$2),ISNUMBER(parametros!$D$2),B2984&gt;=parametros!$C$2,B2984&lt;=parametros!$D$2),"C0",IF(AND(ISNUMBER(parametros!$C$3),ISNUMBER(parametros!$D$3),B2984&gt;=parametros!$C$3,B2984&lt;=parametros!$D$3),"C1",IF(AND(ISNUMBER(parametros!$C$4),ISNUMBER(parametros!$D$4),B2984&gt;=parametros!$C$4,B2984&lt;=parametros!$D$4),"C2",IF(AND(ISNUMBER(parametros!$C$5),ISNUMBER(parametros!$D$5),B2984&gt;=parametros!$C$5,B2984&lt;=parametros!$D$5),"C3",IF(AND(ISNUMBER(parametros!$C$6),ISNUMBER(parametros!$D$6),B2984&gt;=parametros!$C$6,B2984&lt;=parametros!$D$6),"C4","Fora dos ciclos")))))))</f>
        <v/>
      </c>
      <c r="D2984" s="100"/>
      <c r="E2984" s="78" t="str">
        <f>IF(C2984="","",IFERROR(VLOOKUP(C2984,parametros!$A$11:$E$15,5,0),""))</f>
        <v/>
      </c>
      <c r="F2984" s="79" t="str">
        <f t="shared" si="232"/>
        <v/>
      </c>
      <c r="G2984" s="101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8"/>
      <c r="U2984" s="218" t="str">
        <f t="shared" si="236"/>
        <v/>
      </c>
      <c r="V2984" s="216" t="s">
        <v>47</v>
      </c>
      <c r="W2984" s="102" t="s">
        <v>167</v>
      </c>
      <c r="X2984" s="102" t="s">
        <v>168</v>
      </c>
      <c r="Y2984" s="103" t="s">
        <v>169</v>
      </c>
      <c r="Z2984" s="103" t="s">
        <v>170</v>
      </c>
      <c r="AA2984" s="103" t="s">
        <v>47</v>
      </c>
      <c r="AB2984" s="103" t="s">
        <v>171</v>
      </c>
      <c r="AC2984" s="104" t="s">
        <v>172</v>
      </c>
    </row>
    <row r="2985" spans="1:29" ht="25.5" customHeight="1" x14ac:dyDescent="0.35">
      <c r="A2985" s="188"/>
      <c r="B2985" s="190"/>
      <c r="C2985" s="99" t="str">
        <f>IF(B2985="","",IF(NOT(ISNUMBER(B2985)),"DATA_PC invalida",IF(AND(ISNUMBER(parametros!$C$2),ISNUMBER(parametros!$D$2),B2985&gt;=parametros!$C$2,B2985&lt;=parametros!$D$2),"C0",IF(AND(ISNUMBER(parametros!$C$3),ISNUMBER(parametros!$D$3),B2985&gt;=parametros!$C$3,B2985&lt;=parametros!$D$3),"C1",IF(AND(ISNUMBER(parametros!$C$4),ISNUMBER(parametros!$D$4),B2985&gt;=parametros!$C$4,B2985&lt;=parametros!$D$4),"C2",IF(AND(ISNUMBER(parametros!$C$5),ISNUMBER(parametros!$D$5),B2985&gt;=parametros!$C$5,B2985&lt;=parametros!$D$5),"C3",IF(AND(ISNUMBER(parametros!$C$6),ISNUMBER(parametros!$D$6),B2985&gt;=parametros!$C$6,B2985&lt;=parametros!$D$6),"C4","Fora dos ciclos")))))))</f>
        <v/>
      </c>
      <c r="D2985" s="100"/>
      <c r="E2985" s="78" t="str">
        <f>IF(C2985="","",IFERROR(VLOOKUP(C2985,parametros!$A$11:$E$15,5,0),""))</f>
        <v/>
      </c>
      <c r="F2985" s="79" t="str">
        <f t="shared" si="232"/>
        <v/>
      </c>
      <c r="G2985" s="101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8"/>
      <c r="U2985" s="218" t="str">
        <f t="shared" si="236"/>
        <v/>
      </c>
      <c r="V2985" s="216" t="s">
        <v>47</v>
      </c>
      <c r="W2985" s="102" t="s">
        <v>167</v>
      </c>
      <c r="X2985" s="102" t="s">
        <v>168</v>
      </c>
      <c r="Y2985" s="103" t="s">
        <v>169</v>
      </c>
      <c r="Z2985" s="103" t="s">
        <v>170</v>
      </c>
      <c r="AA2985" s="103" t="s">
        <v>47</v>
      </c>
      <c r="AB2985" s="103" t="s">
        <v>171</v>
      </c>
      <c r="AC2985" s="104" t="s">
        <v>172</v>
      </c>
    </row>
    <row r="2986" spans="1:29" ht="25.5" customHeight="1" x14ac:dyDescent="0.35">
      <c r="A2986" s="188"/>
      <c r="B2986" s="190"/>
      <c r="C2986" s="99" t="str">
        <f>IF(B2986="","",IF(NOT(ISNUMBER(B2986)),"DATA_PC invalida",IF(AND(ISNUMBER(parametros!$C$2),ISNUMBER(parametros!$D$2),B2986&gt;=parametros!$C$2,B2986&lt;=parametros!$D$2),"C0",IF(AND(ISNUMBER(parametros!$C$3),ISNUMBER(parametros!$D$3),B2986&gt;=parametros!$C$3,B2986&lt;=parametros!$D$3),"C1",IF(AND(ISNUMBER(parametros!$C$4),ISNUMBER(parametros!$D$4),B2986&gt;=parametros!$C$4,B2986&lt;=parametros!$D$4),"C2",IF(AND(ISNUMBER(parametros!$C$5),ISNUMBER(parametros!$D$5),B2986&gt;=parametros!$C$5,B2986&lt;=parametros!$D$5),"C3",IF(AND(ISNUMBER(parametros!$C$6),ISNUMBER(parametros!$D$6),B2986&gt;=parametros!$C$6,B2986&lt;=parametros!$D$6),"C4","Fora dos ciclos")))))))</f>
        <v/>
      </c>
      <c r="D2986" s="100"/>
      <c r="E2986" s="78" t="str">
        <f>IF(C2986="","",IFERROR(VLOOKUP(C2986,parametros!$A$11:$E$15,5,0),""))</f>
        <v/>
      </c>
      <c r="F2986" s="79" t="str">
        <f t="shared" si="232"/>
        <v/>
      </c>
      <c r="G2986" s="101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8"/>
      <c r="U2986" s="218" t="str">
        <f t="shared" si="236"/>
        <v/>
      </c>
      <c r="V2986" s="216" t="s">
        <v>47</v>
      </c>
      <c r="W2986" s="102" t="s">
        <v>167</v>
      </c>
      <c r="X2986" s="102" t="s">
        <v>168</v>
      </c>
      <c r="Y2986" s="103" t="s">
        <v>169</v>
      </c>
      <c r="Z2986" s="103" t="s">
        <v>170</v>
      </c>
      <c r="AA2986" s="103" t="s">
        <v>47</v>
      </c>
      <c r="AB2986" s="103" t="s">
        <v>171</v>
      </c>
      <c r="AC2986" s="104" t="s">
        <v>172</v>
      </c>
    </row>
    <row r="2987" spans="1:29" ht="25.5" customHeight="1" x14ac:dyDescent="0.35">
      <c r="A2987" s="188"/>
      <c r="B2987" s="190"/>
      <c r="C2987" s="99" t="str">
        <f>IF(B2987="","",IF(NOT(ISNUMBER(B2987)),"DATA_PC invalida",IF(AND(ISNUMBER(parametros!$C$2),ISNUMBER(parametros!$D$2),B2987&gt;=parametros!$C$2,B2987&lt;=parametros!$D$2),"C0",IF(AND(ISNUMBER(parametros!$C$3),ISNUMBER(parametros!$D$3),B2987&gt;=parametros!$C$3,B2987&lt;=parametros!$D$3),"C1",IF(AND(ISNUMBER(parametros!$C$4),ISNUMBER(parametros!$D$4),B2987&gt;=parametros!$C$4,B2987&lt;=parametros!$D$4),"C2",IF(AND(ISNUMBER(parametros!$C$5),ISNUMBER(parametros!$D$5),B2987&gt;=parametros!$C$5,B2987&lt;=parametros!$D$5),"C3",IF(AND(ISNUMBER(parametros!$C$6),ISNUMBER(parametros!$D$6),B2987&gt;=parametros!$C$6,B2987&lt;=parametros!$D$6),"C4","Fora dos ciclos")))))))</f>
        <v/>
      </c>
      <c r="D2987" s="100"/>
      <c r="E2987" s="78" t="str">
        <f>IF(C2987="","",IFERROR(VLOOKUP(C2987,parametros!$A$11:$E$15,5,0),""))</f>
        <v/>
      </c>
      <c r="F2987" s="79" t="str">
        <f t="shared" si="232"/>
        <v/>
      </c>
      <c r="G2987" s="101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8"/>
      <c r="U2987" s="218" t="str">
        <f t="shared" si="236"/>
        <v/>
      </c>
      <c r="V2987" s="216" t="s">
        <v>47</v>
      </c>
      <c r="W2987" s="102" t="s">
        <v>167</v>
      </c>
      <c r="X2987" s="102" t="s">
        <v>168</v>
      </c>
      <c r="Y2987" s="103" t="s">
        <v>169</v>
      </c>
      <c r="Z2987" s="103" t="s">
        <v>170</v>
      </c>
      <c r="AA2987" s="103" t="s">
        <v>47</v>
      </c>
      <c r="AB2987" s="103" t="s">
        <v>171</v>
      </c>
      <c r="AC2987" s="104" t="s">
        <v>172</v>
      </c>
    </row>
    <row r="2988" spans="1:29" ht="25.5" customHeight="1" x14ac:dyDescent="0.35">
      <c r="A2988" s="188"/>
      <c r="B2988" s="190"/>
      <c r="C2988" s="99" t="str">
        <f>IF(B2988="","",IF(NOT(ISNUMBER(B2988)),"DATA_PC invalida",IF(AND(ISNUMBER(parametros!$C$2),ISNUMBER(parametros!$D$2),B2988&gt;=parametros!$C$2,B2988&lt;=parametros!$D$2),"C0",IF(AND(ISNUMBER(parametros!$C$3),ISNUMBER(parametros!$D$3),B2988&gt;=parametros!$C$3,B2988&lt;=parametros!$D$3),"C1",IF(AND(ISNUMBER(parametros!$C$4),ISNUMBER(parametros!$D$4),B2988&gt;=parametros!$C$4,B2988&lt;=parametros!$D$4),"C2",IF(AND(ISNUMBER(parametros!$C$5),ISNUMBER(parametros!$D$5),B2988&gt;=parametros!$C$5,B2988&lt;=parametros!$D$5),"C3",IF(AND(ISNUMBER(parametros!$C$6),ISNUMBER(parametros!$D$6),B2988&gt;=parametros!$C$6,B2988&lt;=parametros!$D$6),"C4","Fora dos ciclos")))))))</f>
        <v/>
      </c>
      <c r="D2988" s="100"/>
      <c r="E2988" s="78" t="str">
        <f>IF(C2988="","",IFERROR(VLOOKUP(C2988,parametros!$A$11:$E$15,5,0),""))</f>
        <v/>
      </c>
      <c r="F2988" s="79" t="str">
        <f t="shared" si="232"/>
        <v/>
      </c>
      <c r="G2988" s="101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8"/>
      <c r="U2988" s="218" t="str">
        <f t="shared" si="236"/>
        <v/>
      </c>
      <c r="V2988" s="216" t="s">
        <v>47</v>
      </c>
      <c r="W2988" s="102" t="s">
        <v>167</v>
      </c>
      <c r="X2988" s="102" t="s">
        <v>168</v>
      </c>
      <c r="Y2988" s="103" t="s">
        <v>169</v>
      </c>
      <c r="Z2988" s="103" t="s">
        <v>170</v>
      </c>
      <c r="AA2988" s="103" t="s">
        <v>47</v>
      </c>
      <c r="AB2988" s="103" t="s">
        <v>171</v>
      </c>
      <c r="AC2988" s="104" t="s">
        <v>172</v>
      </c>
    </row>
    <row r="2989" spans="1:29" ht="25.5" customHeight="1" x14ac:dyDescent="0.35">
      <c r="A2989" s="188"/>
      <c r="B2989" s="190"/>
      <c r="C2989" s="99" t="str">
        <f>IF(B2989="","",IF(NOT(ISNUMBER(B2989)),"DATA_PC invalida",IF(AND(ISNUMBER(parametros!$C$2),ISNUMBER(parametros!$D$2),B2989&gt;=parametros!$C$2,B2989&lt;=parametros!$D$2),"C0",IF(AND(ISNUMBER(parametros!$C$3),ISNUMBER(parametros!$D$3),B2989&gt;=parametros!$C$3,B2989&lt;=parametros!$D$3),"C1",IF(AND(ISNUMBER(parametros!$C$4),ISNUMBER(parametros!$D$4),B2989&gt;=parametros!$C$4,B2989&lt;=parametros!$D$4),"C2",IF(AND(ISNUMBER(parametros!$C$5),ISNUMBER(parametros!$D$5),B2989&gt;=parametros!$C$5,B2989&lt;=parametros!$D$5),"C3",IF(AND(ISNUMBER(parametros!$C$6),ISNUMBER(parametros!$D$6),B2989&gt;=parametros!$C$6,B2989&lt;=parametros!$D$6),"C4","Fora dos ciclos")))))))</f>
        <v/>
      </c>
      <c r="D2989" s="100"/>
      <c r="E2989" s="78" t="str">
        <f>IF(C2989="","",IFERROR(VLOOKUP(C2989,parametros!$A$11:$E$15,5,0),""))</f>
        <v/>
      </c>
      <c r="F2989" s="79" t="str">
        <f t="shared" si="232"/>
        <v/>
      </c>
      <c r="G2989" s="101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8"/>
      <c r="U2989" s="218" t="str">
        <f t="shared" si="236"/>
        <v/>
      </c>
      <c r="V2989" s="216" t="s">
        <v>47</v>
      </c>
      <c r="W2989" s="102" t="s">
        <v>167</v>
      </c>
      <c r="X2989" s="102" t="s">
        <v>168</v>
      </c>
      <c r="Y2989" s="103" t="s">
        <v>169</v>
      </c>
      <c r="Z2989" s="103" t="s">
        <v>170</v>
      </c>
      <c r="AA2989" s="103" t="s">
        <v>47</v>
      </c>
      <c r="AB2989" s="103" t="s">
        <v>171</v>
      </c>
      <c r="AC2989" s="104" t="s">
        <v>172</v>
      </c>
    </row>
    <row r="2990" spans="1:29" ht="25.5" customHeight="1" x14ac:dyDescent="0.35">
      <c r="A2990" s="188"/>
      <c r="B2990" s="190"/>
      <c r="C2990" s="99" t="str">
        <f>IF(B2990="","",IF(NOT(ISNUMBER(B2990)),"DATA_PC invalida",IF(AND(ISNUMBER(parametros!$C$2),ISNUMBER(parametros!$D$2),B2990&gt;=parametros!$C$2,B2990&lt;=parametros!$D$2),"C0",IF(AND(ISNUMBER(parametros!$C$3),ISNUMBER(parametros!$D$3),B2990&gt;=parametros!$C$3,B2990&lt;=parametros!$D$3),"C1",IF(AND(ISNUMBER(parametros!$C$4),ISNUMBER(parametros!$D$4),B2990&gt;=parametros!$C$4,B2990&lt;=parametros!$D$4),"C2",IF(AND(ISNUMBER(parametros!$C$5),ISNUMBER(parametros!$D$5),B2990&gt;=parametros!$C$5,B2990&lt;=parametros!$D$5),"C3",IF(AND(ISNUMBER(parametros!$C$6),ISNUMBER(parametros!$D$6),B2990&gt;=parametros!$C$6,B2990&lt;=parametros!$D$6),"C4","Fora dos ciclos")))))))</f>
        <v/>
      </c>
      <c r="D2990" s="100"/>
      <c r="E2990" s="78" t="str">
        <f>IF(C2990="","",IFERROR(VLOOKUP(C2990,parametros!$A$11:$E$15,5,0),""))</f>
        <v/>
      </c>
      <c r="F2990" s="79" t="str">
        <f t="shared" si="232"/>
        <v/>
      </c>
      <c r="G2990" s="101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8"/>
      <c r="U2990" s="218" t="str">
        <f t="shared" si="236"/>
        <v/>
      </c>
      <c r="V2990" s="216" t="s">
        <v>47</v>
      </c>
      <c r="W2990" s="102" t="s">
        <v>167</v>
      </c>
      <c r="X2990" s="102" t="s">
        <v>168</v>
      </c>
      <c r="Y2990" s="103" t="s">
        <v>169</v>
      </c>
      <c r="Z2990" s="103" t="s">
        <v>170</v>
      </c>
      <c r="AA2990" s="103" t="s">
        <v>47</v>
      </c>
      <c r="AB2990" s="103" t="s">
        <v>171</v>
      </c>
      <c r="AC2990" s="104" t="s">
        <v>172</v>
      </c>
    </row>
    <row r="2991" spans="1:29" ht="25.5" customHeight="1" x14ac:dyDescent="0.35">
      <c r="A2991" s="188"/>
      <c r="B2991" s="190"/>
      <c r="C2991" s="99" t="str">
        <f>IF(B2991="","",IF(NOT(ISNUMBER(B2991)),"DATA_PC invalida",IF(AND(ISNUMBER(parametros!$C$2),ISNUMBER(parametros!$D$2),B2991&gt;=parametros!$C$2,B2991&lt;=parametros!$D$2),"C0",IF(AND(ISNUMBER(parametros!$C$3),ISNUMBER(parametros!$D$3),B2991&gt;=parametros!$C$3,B2991&lt;=parametros!$D$3),"C1",IF(AND(ISNUMBER(parametros!$C$4),ISNUMBER(parametros!$D$4),B2991&gt;=parametros!$C$4,B2991&lt;=parametros!$D$4),"C2",IF(AND(ISNUMBER(parametros!$C$5),ISNUMBER(parametros!$D$5),B2991&gt;=parametros!$C$5,B2991&lt;=parametros!$D$5),"C3",IF(AND(ISNUMBER(parametros!$C$6),ISNUMBER(parametros!$D$6),B2991&gt;=parametros!$C$6,B2991&lt;=parametros!$D$6),"C4","Fora dos ciclos")))))))</f>
        <v/>
      </c>
      <c r="D2991" s="100"/>
      <c r="E2991" s="78" t="str">
        <f>IF(C2991="","",IFERROR(VLOOKUP(C2991,parametros!$A$11:$E$15,5,0),""))</f>
        <v/>
      </c>
      <c r="F2991" s="79" t="str">
        <f t="shared" si="232"/>
        <v/>
      </c>
      <c r="G2991" s="101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8"/>
      <c r="U2991" s="218" t="str">
        <f t="shared" si="236"/>
        <v/>
      </c>
      <c r="V2991" s="216" t="s">
        <v>47</v>
      </c>
      <c r="W2991" s="102" t="s">
        <v>167</v>
      </c>
      <c r="X2991" s="102" t="s">
        <v>168</v>
      </c>
      <c r="Y2991" s="103" t="s">
        <v>169</v>
      </c>
      <c r="Z2991" s="103" t="s">
        <v>170</v>
      </c>
      <c r="AA2991" s="103" t="s">
        <v>47</v>
      </c>
      <c r="AB2991" s="103" t="s">
        <v>171</v>
      </c>
      <c r="AC2991" s="104" t="s">
        <v>172</v>
      </c>
    </row>
    <row r="2992" spans="1:29" ht="25.5" customHeight="1" x14ac:dyDescent="0.35">
      <c r="A2992" s="188"/>
      <c r="B2992" s="190"/>
      <c r="C2992" s="99" t="str">
        <f>IF(B2992="","",IF(NOT(ISNUMBER(B2992)),"DATA_PC invalida",IF(AND(ISNUMBER(parametros!$C$2),ISNUMBER(parametros!$D$2),B2992&gt;=parametros!$C$2,B2992&lt;=parametros!$D$2),"C0",IF(AND(ISNUMBER(parametros!$C$3),ISNUMBER(parametros!$D$3),B2992&gt;=parametros!$C$3,B2992&lt;=parametros!$D$3),"C1",IF(AND(ISNUMBER(parametros!$C$4),ISNUMBER(parametros!$D$4),B2992&gt;=parametros!$C$4,B2992&lt;=parametros!$D$4),"C2",IF(AND(ISNUMBER(parametros!$C$5),ISNUMBER(parametros!$D$5),B2992&gt;=parametros!$C$5,B2992&lt;=parametros!$D$5),"C3",IF(AND(ISNUMBER(parametros!$C$6),ISNUMBER(parametros!$D$6),B2992&gt;=parametros!$C$6,B2992&lt;=parametros!$D$6),"C4","Fora dos ciclos")))))))</f>
        <v/>
      </c>
      <c r="D2992" s="100"/>
      <c r="E2992" s="78" t="str">
        <f>IF(C2992="","",IFERROR(VLOOKUP(C2992,parametros!$A$11:$E$15,5,0),""))</f>
        <v/>
      </c>
      <c r="F2992" s="79" t="str">
        <f t="shared" si="232"/>
        <v/>
      </c>
      <c r="G2992" s="101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8"/>
      <c r="U2992" s="218" t="str">
        <f t="shared" si="236"/>
        <v/>
      </c>
      <c r="V2992" s="216" t="s">
        <v>47</v>
      </c>
      <c r="W2992" s="102" t="s">
        <v>167</v>
      </c>
      <c r="X2992" s="102" t="s">
        <v>168</v>
      </c>
      <c r="Y2992" s="103" t="s">
        <v>169</v>
      </c>
      <c r="Z2992" s="103" t="s">
        <v>170</v>
      </c>
      <c r="AA2992" s="103" t="s">
        <v>47</v>
      </c>
      <c r="AB2992" s="103" t="s">
        <v>171</v>
      </c>
      <c r="AC2992" s="104" t="s">
        <v>172</v>
      </c>
    </row>
    <row r="2993" spans="1:29" ht="25.5" customHeight="1" x14ac:dyDescent="0.35">
      <c r="A2993" s="188"/>
      <c r="B2993" s="190"/>
      <c r="C2993" s="99" t="str">
        <f>IF(B2993="","",IF(NOT(ISNUMBER(B2993)),"DATA_PC invalida",IF(AND(ISNUMBER(parametros!$C$2),ISNUMBER(parametros!$D$2),B2993&gt;=parametros!$C$2,B2993&lt;=parametros!$D$2),"C0",IF(AND(ISNUMBER(parametros!$C$3),ISNUMBER(parametros!$D$3),B2993&gt;=parametros!$C$3,B2993&lt;=parametros!$D$3),"C1",IF(AND(ISNUMBER(parametros!$C$4),ISNUMBER(parametros!$D$4),B2993&gt;=parametros!$C$4,B2993&lt;=parametros!$D$4),"C2",IF(AND(ISNUMBER(parametros!$C$5),ISNUMBER(parametros!$D$5),B2993&gt;=parametros!$C$5,B2993&lt;=parametros!$D$5),"C3",IF(AND(ISNUMBER(parametros!$C$6),ISNUMBER(parametros!$D$6),B2993&gt;=parametros!$C$6,B2993&lt;=parametros!$D$6),"C4","Fora dos ciclos")))))))</f>
        <v/>
      </c>
      <c r="D2993" s="100"/>
      <c r="E2993" s="78" t="str">
        <f>IF(C2993="","",IFERROR(VLOOKUP(C2993,parametros!$A$11:$E$15,5,0),""))</f>
        <v/>
      </c>
      <c r="F2993" s="79" t="str">
        <f t="shared" si="232"/>
        <v/>
      </c>
      <c r="G2993" s="101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8"/>
      <c r="U2993" s="218" t="str">
        <f t="shared" si="236"/>
        <v/>
      </c>
      <c r="V2993" s="216" t="s">
        <v>47</v>
      </c>
      <c r="W2993" s="102" t="s">
        <v>167</v>
      </c>
      <c r="X2993" s="102" t="s">
        <v>168</v>
      </c>
      <c r="Y2993" s="103" t="s">
        <v>169</v>
      </c>
      <c r="Z2993" s="103" t="s">
        <v>170</v>
      </c>
      <c r="AA2993" s="103" t="s">
        <v>47</v>
      </c>
      <c r="AB2993" s="103" t="s">
        <v>171</v>
      </c>
      <c r="AC2993" s="104" t="s">
        <v>172</v>
      </c>
    </row>
    <row r="2994" spans="1:29" ht="25.5" customHeight="1" x14ac:dyDescent="0.35">
      <c r="A2994" s="188"/>
      <c r="B2994" s="190"/>
      <c r="C2994" s="99" t="str">
        <f>IF(B2994="","",IF(NOT(ISNUMBER(B2994)),"DATA_PC invalida",IF(AND(ISNUMBER(parametros!$C$2),ISNUMBER(parametros!$D$2),B2994&gt;=parametros!$C$2,B2994&lt;=parametros!$D$2),"C0",IF(AND(ISNUMBER(parametros!$C$3),ISNUMBER(parametros!$D$3),B2994&gt;=parametros!$C$3,B2994&lt;=parametros!$D$3),"C1",IF(AND(ISNUMBER(parametros!$C$4),ISNUMBER(parametros!$D$4),B2994&gt;=parametros!$C$4,B2994&lt;=parametros!$D$4),"C2",IF(AND(ISNUMBER(parametros!$C$5),ISNUMBER(parametros!$D$5),B2994&gt;=parametros!$C$5,B2994&lt;=parametros!$D$5),"C3",IF(AND(ISNUMBER(parametros!$C$6),ISNUMBER(parametros!$D$6),B2994&gt;=parametros!$C$6,B2994&lt;=parametros!$D$6),"C4","Fora dos ciclos")))))))</f>
        <v/>
      </c>
      <c r="D2994" s="100"/>
      <c r="E2994" s="78" t="str">
        <f>IF(C2994="","",IFERROR(VLOOKUP(C2994,parametros!$A$11:$E$15,5,0),""))</f>
        <v/>
      </c>
      <c r="F2994" s="79" t="str">
        <f t="shared" si="232"/>
        <v/>
      </c>
      <c r="G2994" s="101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8"/>
      <c r="U2994" s="218" t="str">
        <f t="shared" si="236"/>
        <v/>
      </c>
      <c r="V2994" s="216" t="s">
        <v>47</v>
      </c>
      <c r="W2994" s="102" t="s">
        <v>167</v>
      </c>
      <c r="X2994" s="102" t="s">
        <v>168</v>
      </c>
      <c r="Y2994" s="103" t="s">
        <v>169</v>
      </c>
      <c r="Z2994" s="103" t="s">
        <v>170</v>
      </c>
      <c r="AA2994" s="103" t="s">
        <v>47</v>
      </c>
      <c r="AB2994" s="103" t="s">
        <v>171</v>
      </c>
      <c r="AC2994" s="104" t="s">
        <v>172</v>
      </c>
    </row>
    <row r="2995" spans="1:29" ht="25.5" customHeight="1" x14ac:dyDescent="0.35">
      <c r="A2995" s="188"/>
      <c r="B2995" s="190"/>
      <c r="C2995" s="99" t="str">
        <f>IF(B2995="","",IF(NOT(ISNUMBER(B2995)),"DATA_PC invalida",IF(AND(ISNUMBER(parametros!$C$2),ISNUMBER(parametros!$D$2),B2995&gt;=parametros!$C$2,B2995&lt;=parametros!$D$2),"C0",IF(AND(ISNUMBER(parametros!$C$3),ISNUMBER(parametros!$D$3),B2995&gt;=parametros!$C$3,B2995&lt;=parametros!$D$3),"C1",IF(AND(ISNUMBER(parametros!$C$4),ISNUMBER(parametros!$D$4),B2995&gt;=parametros!$C$4,B2995&lt;=parametros!$D$4),"C2",IF(AND(ISNUMBER(parametros!$C$5),ISNUMBER(parametros!$D$5),B2995&gt;=parametros!$C$5,B2995&lt;=parametros!$D$5),"C3",IF(AND(ISNUMBER(parametros!$C$6),ISNUMBER(parametros!$D$6),B2995&gt;=parametros!$C$6,B2995&lt;=parametros!$D$6),"C4","Fora dos ciclos")))))))</f>
        <v/>
      </c>
      <c r="D2995" s="100"/>
      <c r="E2995" s="78" t="str">
        <f>IF(C2995="","",IFERROR(VLOOKUP(C2995,parametros!$A$11:$E$15,5,0),""))</f>
        <v/>
      </c>
      <c r="F2995" s="79" t="str">
        <f t="shared" si="232"/>
        <v/>
      </c>
      <c r="G2995" s="101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8"/>
      <c r="U2995" s="218" t="str">
        <f t="shared" si="236"/>
        <v/>
      </c>
      <c r="V2995" s="216" t="s">
        <v>47</v>
      </c>
      <c r="W2995" s="102" t="s">
        <v>167</v>
      </c>
      <c r="X2995" s="102" t="s">
        <v>168</v>
      </c>
      <c r="Y2995" s="103" t="s">
        <v>169</v>
      </c>
      <c r="Z2995" s="103" t="s">
        <v>170</v>
      </c>
      <c r="AA2995" s="103" t="s">
        <v>47</v>
      </c>
      <c r="AB2995" s="103" t="s">
        <v>171</v>
      </c>
      <c r="AC2995" s="104" t="s">
        <v>172</v>
      </c>
    </row>
    <row r="2996" spans="1:29" ht="25.5" customHeight="1" x14ac:dyDescent="0.35">
      <c r="A2996" s="188"/>
      <c r="B2996" s="190"/>
      <c r="C2996" s="99" t="str">
        <f>IF(B2996="","",IF(NOT(ISNUMBER(B2996)),"DATA_PC invalida",IF(AND(ISNUMBER(parametros!$C$2),ISNUMBER(parametros!$D$2),B2996&gt;=parametros!$C$2,B2996&lt;=parametros!$D$2),"C0",IF(AND(ISNUMBER(parametros!$C$3),ISNUMBER(parametros!$D$3),B2996&gt;=parametros!$C$3,B2996&lt;=parametros!$D$3),"C1",IF(AND(ISNUMBER(parametros!$C$4),ISNUMBER(parametros!$D$4),B2996&gt;=parametros!$C$4,B2996&lt;=parametros!$D$4),"C2",IF(AND(ISNUMBER(parametros!$C$5),ISNUMBER(parametros!$D$5),B2996&gt;=parametros!$C$5,B2996&lt;=parametros!$D$5),"C3",IF(AND(ISNUMBER(parametros!$C$6),ISNUMBER(parametros!$D$6),B2996&gt;=parametros!$C$6,B2996&lt;=parametros!$D$6),"C4","Fora dos ciclos")))))))</f>
        <v/>
      </c>
      <c r="D2996" s="100"/>
      <c r="E2996" s="78" t="str">
        <f>IF(C2996="","",IFERROR(VLOOKUP(C2996,parametros!$A$11:$E$15,5,0),""))</f>
        <v/>
      </c>
      <c r="F2996" s="79" t="str">
        <f t="shared" si="232"/>
        <v/>
      </c>
      <c r="G2996" s="101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8"/>
      <c r="U2996" s="218" t="str">
        <f t="shared" si="236"/>
        <v/>
      </c>
      <c r="V2996" s="216" t="s">
        <v>47</v>
      </c>
      <c r="W2996" s="102" t="s">
        <v>167</v>
      </c>
      <c r="X2996" s="102" t="s">
        <v>168</v>
      </c>
      <c r="Y2996" s="103" t="s">
        <v>169</v>
      </c>
      <c r="Z2996" s="103" t="s">
        <v>170</v>
      </c>
      <c r="AA2996" s="103" t="s">
        <v>47</v>
      </c>
      <c r="AB2996" s="103" t="s">
        <v>171</v>
      </c>
      <c r="AC2996" s="104" t="s">
        <v>172</v>
      </c>
    </row>
    <row r="2997" spans="1:29" ht="25.5" customHeight="1" x14ac:dyDescent="0.35">
      <c r="A2997" s="188"/>
      <c r="B2997" s="190"/>
      <c r="C2997" s="99" t="str">
        <f>IF(B2997="","",IF(NOT(ISNUMBER(B2997)),"DATA_PC invalida",IF(AND(ISNUMBER(parametros!$C$2),ISNUMBER(parametros!$D$2),B2997&gt;=parametros!$C$2,B2997&lt;=parametros!$D$2),"C0",IF(AND(ISNUMBER(parametros!$C$3),ISNUMBER(parametros!$D$3),B2997&gt;=parametros!$C$3,B2997&lt;=parametros!$D$3),"C1",IF(AND(ISNUMBER(parametros!$C$4),ISNUMBER(parametros!$D$4),B2997&gt;=parametros!$C$4,B2997&lt;=parametros!$D$4),"C2",IF(AND(ISNUMBER(parametros!$C$5),ISNUMBER(parametros!$D$5),B2997&gt;=parametros!$C$5,B2997&lt;=parametros!$D$5),"C3",IF(AND(ISNUMBER(parametros!$C$6),ISNUMBER(parametros!$D$6),B2997&gt;=parametros!$C$6,B2997&lt;=parametros!$D$6),"C4","Fora dos ciclos")))))))</f>
        <v/>
      </c>
      <c r="D2997" s="100"/>
      <c r="E2997" s="78" t="str">
        <f>IF(C2997="","",IFERROR(VLOOKUP(C2997,parametros!$A$11:$E$15,5,0),""))</f>
        <v/>
      </c>
      <c r="F2997" s="79" t="str">
        <f t="shared" si="232"/>
        <v/>
      </c>
      <c r="G2997" s="101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8"/>
      <c r="U2997" s="218" t="str">
        <f t="shared" si="236"/>
        <v/>
      </c>
      <c r="V2997" s="216" t="s">
        <v>47</v>
      </c>
      <c r="W2997" s="102" t="s">
        <v>167</v>
      </c>
      <c r="X2997" s="102" t="s">
        <v>168</v>
      </c>
      <c r="Y2997" s="103" t="s">
        <v>169</v>
      </c>
      <c r="Z2997" s="103" t="s">
        <v>170</v>
      </c>
      <c r="AA2997" s="103" t="s">
        <v>47</v>
      </c>
      <c r="AB2997" s="103" t="s">
        <v>171</v>
      </c>
      <c r="AC2997" s="104" t="s">
        <v>172</v>
      </c>
    </row>
    <row r="2998" spans="1:29" ht="25.5" customHeight="1" x14ac:dyDescent="0.35">
      <c r="A2998" s="188"/>
      <c r="B2998" s="190"/>
      <c r="C2998" s="99" t="str">
        <f>IF(B2998="","",IF(NOT(ISNUMBER(B2998)),"DATA_PC invalida",IF(AND(ISNUMBER(parametros!$C$2),ISNUMBER(parametros!$D$2),B2998&gt;=parametros!$C$2,B2998&lt;=parametros!$D$2),"C0",IF(AND(ISNUMBER(parametros!$C$3),ISNUMBER(parametros!$D$3),B2998&gt;=parametros!$C$3,B2998&lt;=parametros!$D$3),"C1",IF(AND(ISNUMBER(parametros!$C$4),ISNUMBER(parametros!$D$4),B2998&gt;=parametros!$C$4,B2998&lt;=parametros!$D$4),"C2",IF(AND(ISNUMBER(parametros!$C$5),ISNUMBER(parametros!$D$5),B2998&gt;=parametros!$C$5,B2998&lt;=parametros!$D$5),"C3",IF(AND(ISNUMBER(parametros!$C$6),ISNUMBER(parametros!$D$6),B2998&gt;=parametros!$C$6,B2998&lt;=parametros!$D$6),"C4","Fora dos ciclos")))))))</f>
        <v/>
      </c>
      <c r="D2998" s="100"/>
      <c r="E2998" s="78" t="str">
        <f>IF(C2998="","",IFERROR(VLOOKUP(C2998,parametros!$A$11:$E$15,5,0),""))</f>
        <v/>
      </c>
      <c r="F2998" s="79" t="str">
        <f t="shared" si="232"/>
        <v/>
      </c>
      <c r="G2998" s="101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8"/>
      <c r="U2998" s="218" t="str">
        <f t="shared" si="236"/>
        <v/>
      </c>
      <c r="V2998" s="216" t="s">
        <v>47</v>
      </c>
      <c r="W2998" s="102" t="s">
        <v>167</v>
      </c>
      <c r="X2998" s="102" t="s">
        <v>168</v>
      </c>
      <c r="Y2998" s="103" t="s">
        <v>169</v>
      </c>
      <c r="Z2998" s="103" t="s">
        <v>170</v>
      </c>
      <c r="AA2998" s="103" t="s">
        <v>47</v>
      </c>
      <c r="AB2998" s="103" t="s">
        <v>171</v>
      </c>
      <c r="AC2998" s="104" t="s">
        <v>172</v>
      </c>
    </row>
    <row r="2999" spans="1:29" ht="25.5" customHeight="1" x14ac:dyDescent="0.35">
      <c r="A2999" s="188"/>
      <c r="B2999" s="190"/>
      <c r="C2999" s="99" t="str">
        <f>IF(B2999="","",IF(NOT(ISNUMBER(B2999)),"DATA_PC invalida",IF(AND(ISNUMBER(parametros!$C$2),ISNUMBER(parametros!$D$2),B2999&gt;=parametros!$C$2,B2999&lt;=parametros!$D$2),"C0",IF(AND(ISNUMBER(parametros!$C$3),ISNUMBER(parametros!$D$3),B2999&gt;=parametros!$C$3,B2999&lt;=parametros!$D$3),"C1",IF(AND(ISNUMBER(parametros!$C$4),ISNUMBER(parametros!$D$4),B2999&gt;=parametros!$C$4,B2999&lt;=parametros!$D$4),"C2",IF(AND(ISNUMBER(parametros!$C$5),ISNUMBER(parametros!$D$5),B2999&gt;=parametros!$C$5,B2999&lt;=parametros!$D$5),"C3",IF(AND(ISNUMBER(parametros!$C$6),ISNUMBER(parametros!$D$6),B2999&gt;=parametros!$C$6,B2999&lt;=parametros!$D$6),"C4","Fora dos ciclos")))))))</f>
        <v/>
      </c>
      <c r="D2999" s="100"/>
      <c r="E2999" s="78" t="str">
        <f>IF(C2999="","",IFERROR(VLOOKUP(C2999,parametros!$A$11:$E$15,5,0),""))</f>
        <v/>
      </c>
      <c r="F2999" s="79" t="str">
        <f t="shared" si="232"/>
        <v/>
      </c>
      <c r="G2999" s="101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8"/>
      <c r="U2999" s="218" t="str">
        <f t="shared" si="236"/>
        <v/>
      </c>
      <c r="V2999" s="216" t="s">
        <v>47</v>
      </c>
      <c r="W2999" s="102" t="s">
        <v>167</v>
      </c>
      <c r="X2999" s="102" t="s">
        <v>168</v>
      </c>
      <c r="Y2999" s="103" t="s">
        <v>169</v>
      </c>
      <c r="Z2999" s="103" t="s">
        <v>170</v>
      </c>
      <c r="AA2999" s="103" t="s">
        <v>47</v>
      </c>
      <c r="AB2999" s="103" t="s">
        <v>171</v>
      </c>
      <c r="AC2999" s="104" t="s">
        <v>172</v>
      </c>
    </row>
    <row r="3000" spans="1:29" ht="25.5" customHeight="1" x14ac:dyDescent="0.35">
      <c r="A3000" s="188"/>
      <c r="B3000" s="190"/>
      <c r="C3000" s="99" t="str">
        <f>IF(B3000="","",IF(NOT(ISNUMBER(B3000)),"DATA_PC invalida",IF(AND(ISNUMBER(parametros!$C$2),ISNUMBER(parametros!$D$2),B3000&gt;=parametros!$C$2,B3000&lt;=parametros!$D$2),"C0",IF(AND(ISNUMBER(parametros!$C$3),ISNUMBER(parametros!$D$3),B3000&gt;=parametros!$C$3,B3000&lt;=parametros!$D$3),"C1",IF(AND(ISNUMBER(parametros!$C$4),ISNUMBER(parametros!$D$4),B3000&gt;=parametros!$C$4,B3000&lt;=parametros!$D$4),"C2",IF(AND(ISNUMBER(parametros!$C$5),ISNUMBER(parametros!$D$5),B3000&gt;=parametros!$C$5,B3000&lt;=parametros!$D$5),"C3",IF(AND(ISNUMBER(parametros!$C$6),ISNUMBER(parametros!$D$6),B3000&gt;=parametros!$C$6,B3000&lt;=parametros!$D$6),"C4","Fora dos ciclos")))))))</f>
        <v/>
      </c>
      <c r="D3000" s="100"/>
      <c r="E3000" s="78" t="str">
        <f>IF(C3000="","",IFERROR(VLOOKUP(C3000,parametros!$A$11:$E$15,5,0),""))</f>
        <v/>
      </c>
      <c r="F3000" s="79" t="str">
        <f t="shared" si="232"/>
        <v/>
      </c>
      <c r="G3000" s="101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8"/>
      <c r="U3000" s="218" t="str">
        <f t="shared" si="236"/>
        <v/>
      </c>
      <c r="V3000" s="216" t="s">
        <v>47</v>
      </c>
      <c r="W3000" s="102" t="s">
        <v>167</v>
      </c>
      <c r="X3000" s="102" t="s">
        <v>168</v>
      </c>
      <c r="Y3000" s="103" t="s">
        <v>169</v>
      </c>
      <c r="Z3000" s="103" t="s">
        <v>170</v>
      </c>
      <c r="AA3000" s="103" t="s">
        <v>47</v>
      </c>
      <c r="AB3000" s="103" t="s">
        <v>171</v>
      </c>
      <c r="AC3000" s="104" t="s">
        <v>172</v>
      </c>
    </row>
    <row r="3001" spans="1:29" ht="25.5" customHeight="1" x14ac:dyDescent="0.35">
      <c r="A3001" s="188"/>
      <c r="B3001" s="190"/>
      <c r="C3001" s="99" t="str">
        <f>IF(B3001="","",IF(NOT(ISNUMBER(B3001)),"DATA_PC invalida",IF(AND(ISNUMBER(parametros!$C$2),ISNUMBER(parametros!$D$2),B3001&gt;=parametros!$C$2,B3001&lt;=parametros!$D$2),"C0",IF(AND(ISNUMBER(parametros!$C$3),ISNUMBER(parametros!$D$3),B3001&gt;=parametros!$C$3,B3001&lt;=parametros!$D$3),"C1",IF(AND(ISNUMBER(parametros!$C$4),ISNUMBER(parametros!$D$4),B3001&gt;=parametros!$C$4,B3001&lt;=parametros!$D$4),"C2",IF(AND(ISNUMBER(parametros!$C$5),ISNUMBER(parametros!$D$5),B3001&gt;=parametros!$C$5,B3001&lt;=parametros!$D$5),"C3",IF(AND(ISNUMBER(parametros!$C$6),ISNUMBER(parametros!$D$6),B3001&gt;=parametros!$C$6,B3001&lt;=parametros!$D$6),"C4","Fora dos ciclos")))))))</f>
        <v/>
      </c>
      <c r="D3001" s="100"/>
      <c r="E3001" s="78" t="str">
        <f>IF(C3001="","",IFERROR(VLOOKUP(C3001,parametros!$A$11:$E$15,5,0),""))</f>
        <v/>
      </c>
      <c r="F3001" s="79" t="str">
        <f t="shared" si="232"/>
        <v/>
      </c>
      <c r="G3001" s="101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8"/>
      <c r="U3001" s="218" t="str">
        <f t="shared" si="236"/>
        <v/>
      </c>
      <c r="V3001" s="216" t="s">
        <v>47</v>
      </c>
      <c r="W3001" s="102" t="s">
        <v>167</v>
      </c>
      <c r="X3001" s="102" t="s">
        <v>168</v>
      </c>
      <c r="Y3001" s="103" t="s">
        <v>169</v>
      </c>
      <c r="Z3001" s="103" t="s">
        <v>170</v>
      </c>
      <c r="AA3001" s="103" t="s">
        <v>47</v>
      </c>
      <c r="AB3001" s="103" t="s">
        <v>171</v>
      </c>
      <c r="AC3001" s="104" t="s">
        <v>172</v>
      </c>
    </row>
    <row r="3002" spans="1:29" ht="25.5" customHeight="1" x14ac:dyDescent="0.35">
      <c r="A3002" s="188"/>
      <c r="B3002" s="190"/>
      <c r="C3002" s="99" t="str">
        <f>IF(B3002="","",IF(NOT(ISNUMBER(B3002)),"DATA_PC invalida",IF(AND(ISNUMBER(parametros!$C$2),ISNUMBER(parametros!$D$2),B3002&gt;=parametros!$C$2,B3002&lt;=parametros!$D$2),"C0",IF(AND(ISNUMBER(parametros!$C$3),ISNUMBER(parametros!$D$3),B3002&gt;=parametros!$C$3,B3002&lt;=parametros!$D$3),"C1",IF(AND(ISNUMBER(parametros!$C$4),ISNUMBER(parametros!$D$4),B3002&gt;=parametros!$C$4,B3002&lt;=parametros!$D$4),"C2",IF(AND(ISNUMBER(parametros!$C$5),ISNUMBER(parametros!$D$5),B3002&gt;=parametros!$C$5,B3002&lt;=parametros!$D$5),"C3",IF(AND(ISNUMBER(parametros!$C$6),ISNUMBER(parametros!$D$6),B3002&gt;=parametros!$C$6,B3002&lt;=parametros!$D$6),"C4","Fora dos ciclos")))))))</f>
        <v/>
      </c>
      <c r="D3002" s="100"/>
      <c r="E3002" s="78" t="str">
        <f>IF(C3002="","",IFERROR(VLOOKUP(C3002,parametros!$A$11:$E$15,5,0),""))</f>
        <v/>
      </c>
      <c r="F3002" s="79" t="str">
        <f t="shared" si="232"/>
        <v/>
      </c>
      <c r="G3002" s="101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8"/>
      <c r="U3002" s="218" t="str">
        <f t="shared" si="236"/>
        <v/>
      </c>
      <c r="V3002" s="216" t="s">
        <v>47</v>
      </c>
      <c r="W3002" s="102" t="s">
        <v>167</v>
      </c>
      <c r="X3002" s="102" t="s">
        <v>168</v>
      </c>
      <c r="Y3002" s="103" t="s">
        <v>169</v>
      </c>
      <c r="Z3002" s="103" t="s">
        <v>170</v>
      </c>
      <c r="AA3002" s="103" t="s">
        <v>47</v>
      </c>
      <c r="AB3002" s="103" t="s">
        <v>171</v>
      </c>
      <c r="AC3002" s="104" t="s">
        <v>172</v>
      </c>
    </row>
    <row r="3003" spans="1:29" ht="25.5" customHeight="1" x14ac:dyDescent="0.35">
      <c r="A3003" s="188"/>
      <c r="B3003" s="190"/>
      <c r="C3003" s="99" t="str">
        <f>IF(B3003="","",IF(NOT(ISNUMBER(B3003)),"DATA_PC invalida",IF(AND(ISNUMBER(parametros!$C$2),ISNUMBER(parametros!$D$2),B3003&gt;=parametros!$C$2,B3003&lt;=parametros!$D$2),"C0",IF(AND(ISNUMBER(parametros!$C$3),ISNUMBER(parametros!$D$3),B3003&gt;=parametros!$C$3,B3003&lt;=parametros!$D$3),"C1",IF(AND(ISNUMBER(parametros!$C$4),ISNUMBER(parametros!$D$4),B3003&gt;=parametros!$C$4,B3003&lt;=parametros!$D$4),"C2",IF(AND(ISNUMBER(parametros!$C$5),ISNUMBER(parametros!$D$5),B3003&gt;=parametros!$C$5,B3003&lt;=parametros!$D$5),"C3",IF(AND(ISNUMBER(parametros!$C$6),ISNUMBER(parametros!$D$6),B3003&gt;=parametros!$C$6,B3003&lt;=parametros!$D$6),"C4","Fora dos ciclos")))))))</f>
        <v/>
      </c>
      <c r="D3003" s="100"/>
      <c r="E3003" s="78" t="str">
        <f>IF(C3003="","",IFERROR(VLOOKUP(C3003,parametros!$A$11:$E$15,5,0),""))</f>
        <v/>
      </c>
      <c r="F3003" s="79" t="str">
        <f t="shared" si="232"/>
        <v/>
      </c>
      <c r="G3003" s="101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8"/>
      <c r="U3003" s="218" t="str">
        <f t="shared" si="236"/>
        <v/>
      </c>
      <c r="V3003" s="216" t="s">
        <v>47</v>
      </c>
      <c r="W3003" s="102" t="s">
        <v>167</v>
      </c>
      <c r="X3003" s="102" t="s">
        <v>168</v>
      </c>
      <c r="Y3003" s="103" t="s">
        <v>169</v>
      </c>
      <c r="Z3003" s="103" t="s">
        <v>170</v>
      </c>
      <c r="AA3003" s="103" t="s">
        <v>47</v>
      </c>
      <c r="AB3003" s="103" t="s">
        <v>171</v>
      </c>
      <c r="AC3003" s="104" t="s">
        <v>172</v>
      </c>
    </row>
    <row r="3004" spans="1:29" ht="25.5" customHeight="1" x14ac:dyDescent="0.35">
      <c r="A3004" s="188"/>
      <c r="B3004" s="190"/>
      <c r="C3004" s="99" t="str">
        <f>IF(B3004="","",IF(NOT(ISNUMBER(B3004)),"DATA_PC invalida",IF(AND(ISNUMBER(parametros!$C$2),ISNUMBER(parametros!$D$2),B3004&gt;=parametros!$C$2,B3004&lt;=parametros!$D$2),"C0",IF(AND(ISNUMBER(parametros!$C$3),ISNUMBER(parametros!$D$3),B3004&gt;=parametros!$C$3,B3004&lt;=parametros!$D$3),"C1",IF(AND(ISNUMBER(parametros!$C$4),ISNUMBER(parametros!$D$4),B3004&gt;=parametros!$C$4,B3004&lt;=parametros!$D$4),"C2",IF(AND(ISNUMBER(parametros!$C$5),ISNUMBER(parametros!$D$5),B3004&gt;=parametros!$C$5,B3004&lt;=parametros!$D$5),"C3",IF(AND(ISNUMBER(parametros!$C$6),ISNUMBER(parametros!$D$6),B3004&gt;=parametros!$C$6,B3004&lt;=parametros!$D$6),"C4","Fora dos ciclos")))))))</f>
        <v/>
      </c>
      <c r="D3004" s="100"/>
      <c r="E3004" s="78" t="str">
        <f>IF(C3004="","",IFERROR(VLOOKUP(C3004,parametros!$A$11:$E$15,5,0),""))</f>
        <v/>
      </c>
      <c r="F3004" s="79" t="str">
        <f t="shared" si="232"/>
        <v/>
      </c>
      <c r="G3004" s="101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8"/>
      <c r="U3004" s="218" t="str">
        <f t="shared" si="236"/>
        <v/>
      </c>
      <c r="V3004" s="216" t="s">
        <v>47</v>
      </c>
      <c r="W3004" s="102" t="s">
        <v>167</v>
      </c>
      <c r="X3004" s="102" t="s">
        <v>168</v>
      </c>
      <c r="Y3004" s="103" t="s">
        <v>169</v>
      </c>
      <c r="Z3004" s="103" t="s">
        <v>170</v>
      </c>
      <c r="AA3004" s="103" t="s">
        <v>47</v>
      </c>
      <c r="AB3004" s="103" t="s">
        <v>171</v>
      </c>
      <c r="AC3004" s="104" t="s">
        <v>172</v>
      </c>
    </row>
    <row r="3005" spans="1:29" ht="25.5" customHeight="1" x14ac:dyDescent="0.35">
      <c r="A3005" s="188"/>
      <c r="B3005" s="190"/>
      <c r="C3005" s="99" t="str">
        <f>IF(B3005="","",IF(NOT(ISNUMBER(B3005)),"DATA_PC invalida",IF(AND(ISNUMBER(parametros!$C$2),ISNUMBER(parametros!$D$2),B3005&gt;=parametros!$C$2,B3005&lt;=parametros!$D$2),"C0",IF(AND(ISNUMBER(parametros!$C$3),ISNUMBER(parametros!$D$3),B3005&gt;=parametros!$C$3,B3005&lt;=parametros!$D$3),"C1",IF(AND(ISNUMBER(parametros!$C$4),ISNUMBER(parametros!$D$4),B3005&gt;=parametros!$C$4,B3005&lt;=parametros!$D$4),"C2",IF(AND(ISNUMBER(parametros!$C$5),ISNUMBER(parametros!$D$5),B3005&gt;=parametros!$C$5,B3005&lt;=parametros!$D$5),"C3",IF(AND(ISNUMBER(parametros!$C$6),ISNUMBER(parametros!$D$6),B3005&gt;=parametros!$C$6,B3005&lt;=parametros!$D$6),"C4","Fora dos ciclos")))))))</f>
        <v/>
      </c>
      <c r="D3005" s="100"/>
      <c r="E3005" s="78" t="str">
        <f>IF(C3005="","",IFERROR(VLOOKUP(C3005,parametros!$A$11:$E$15,5,0),""))</f>
        <v/>
      </c>
      <c r="F3005" s="79" t="str">
        <f t="shared" si="232"/>
        <v/>
      </c>
      <c r="G3005" s="101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8"/>
      <c r="U3005" s="218" t="str">
        <f t="shared" si="236"/>
        <v/>
      </c>
      <c r="V3005" s="216" t="s">
        <v>47</v>
      </c>
      <c r="W3005" s="102" t="s">
        <v>167</v>
      </c>
      <c r="X3005" s="102" t="s">
        <v>168</v>
      </c>
      <c r="Y3005" s="103" t="s">
        <v>169</v>
      </c>
      <c r="Z3005" s="103" t="s">
        <v>170</v>
      </c>
      <c r="AA3005" s="103" t="s">
        <v>47</v>
      </c>
      <c r="AB3005" s="103" t="s">
        <v>171</v>
      </c>
      <c r="AC3005" s="104" t="s">
        <v>172</v>
      </c>
    </row>
    <row r="3006" spans="1:29" ht="25.5" customHeight="1" x14ac:dyDescent="0.35">
      <c r="A3006" s="188"/>
      <c r="B3006" s="190"/>
      <c r="C3006" s="99" t="str">
        <f>IF(B3006="","",IF(NOT(ISNUMBER(B3006)),"DATA_PC invalida",IF(AND(ISNUMBER(parametros!$C$2),ISNUMBER(parametros!$D$2),B3006&gt;=parametros!$C$2,B3006&lt;=parametros!$D$2),"C0",IF(AND(ISNUMBER(parametros!$C$3),ISNUMBER(parametros!$D$3),B3006&gt;=parametros!$C$3,B3006&lt;=parametros!$D$3),"C1",IF(AND(ISNUMBER(parametros!$C$4),ISNUMBER(parametros!$D$4),B3006&gt;=parametros!$C$4,B3006&lt;=parametros!$D$4),"C2",IF(AND(ISNUMBER(parametros!$C$5),ISNUMBER(parametros!$D$5),B3006&gt;=parametros!$C$5,B3006&lt;=parametros!$D$5),"C3",IF(AND(ISNUMBER(parametros!$C$6),ISNUMBER(parametros!$D$6),B3006&gt;=parametros!$C$6,B3006&lt;=parametros!$D$6),"C4","Fora dos ciclos")))))))</f>
        <v/>
      </c>
      <c r="D3006" s="100"/>
      <c r="E3006" s="78" t="str">
        <f>IF(C3006="","",IFERROR(VLOOKUP(C3006,parametros!$A$11:$E$15,5,0),""))</f>
        <v/>
      </c>
      <c r="F3006" s="79" t="str">
        <f t="shared" si="232"/>
        <v/>
      </c>
      <c r="G3006" s="101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8"/>
      <c r="U3006" s="218" t="str">
        <f t="shared" si="236"/>
        <v/>
      </c>
      <c r="V3006" s="216" t="s">
        <v>47</v>
      </c>
      <c r="W3006" s="102" t="s">
        <v>167</v>
      </c>
      <c r="X3006" s="102" t="s">
        <v>168</v>
      </c>
      <c r="Y3006" s="103" t="s">
        <v>169</v>
      </c>
      <c r="Z3006" s="103" t="s">
        <v>170</v>
      </c>
      <c r="AA3006" s="103" t="s">
        <v>47</v>
      </c>
      <c r="AB3006" s="103" t="s">
        <v>171</v>
      </c>
      <c r="AC3006" s="104" t="s">
        <v>172</v>
      </c>
    </row>
    <row r="3007" spans="1:29" ht="25.5" customHeight="1" x14ac:dyDescent="0.35">
      <c r="A3007" s="188"/>
      <c r="B3007" s="190"/>
      <c r="C3007" s="99" t="str">
        <f>IF(B3007="","",IF(NOT(ISNUMBER(B3007)),"DATA_PC invalida",IF(AND(ISNUMBER(parametros!$C$2),ISNUMBER(parametros!$D$2),B3007&gt;=parametros!$C$2,B3007&lt;=parametros!$D$2),"C0",IF(AND(ISNUMBER(parametros!$C$3),ISNUMBER(parametros!$D$3),B3007&gt;=parametros!$C$3,B3007&lt;=parametros!$D$3),"C1",IF(AND(ISNUMBER(parametros!$C$4),ISNUMBER(parametros!$D$4),B3007&gt;=parametros!$C$4,B3007&lt;=parametros!$D$4),"C2",IF(AND(ISNUMBER(parametros!$C$5),ISNUMBER(parametros!$D$5),B3007&gt;=parametros!$C$5,B3007&lt;=parametros!$D$5),"C3",IF(AND(ISNUMBER(parametros!$C$6),ISNUMBER(parametros!$D$6),B3007&gt;=parametros!$C$6,B3007&lt;=parametros!$D$6),"C4","Fora dos ciclos")))))))</f>
        <v/>
      </c>
      <c r="D3007" s="100"/>
      <c r="E3007" s="78" t="str">
        <f>IF(C3007="","",IFERROR(VLOOKUP(C3007,parametros!$A$11:$E$15,5,0),""))</f>
        <v/>
      </c>
      <c r="F3007" s="79" t="str">
        <f t="shared" si="232"/>
        <v/>
      </c>
      <c r="G3007" s="101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8"/>
      <c r="U3007" s="218" t="str">
        <f t="shared" si="236"/>
        <v/>
      </c>
      <c r="V3007" s="216" t="s">
        <v>47</v>
      </c>
      <c r="W3007" s="102" t="s">
        <v>167</v>
      </c>
      <c r="X3007" s="102" t="s">
        <v>168</v>
      </c>
      <c r="Y3007" s="103" t="s">
        <v>169</v>
      </c>
      <c r="Z3007" s="103" t="s">
        <v>170</v>
      </c>
      <c r="AA3007" s="103" t="s">
        <v>47</v>
      </c>
      <c r="AB3007" s="103" t="s">
        <v>171</v>
      </c>
      <c r="AC3007" s="104" t="s">
        <v>172</v>
      </c>
    </row>
    <row r="3008" spans="1:29" ht="25.5" customHeight="1" x14ac:dyDescent="0.35">
      <c r="A3008" s="188"/>
      <c r="B3008" s="190"/>
      <c r="C3008" s="99" t="str">
        <f>IF(B3008="","",IF(NOT(ISNUMBER(B3008)),"DATA_PC invalida",IF(AND(ISNUMBER(parametros!$C$2),ISNUMBER(parametros!$D$2),B3008&gt;=parametros!$C$2,B3008&lt;=parametros!$D$2),"C0",IF(AND(ISNUMBER(parametros!$C$3),ISNUMBER(parametros!$D$3),B3008&gt;=parametros!$C$3,B3008&lt;=parametros!$D$3),"C1",IF(AND(ISNUMBER(parametros!$C$4),ISNUMBER(parametros!$D$4),B3008&gt;=parametros!$C$4,B3008&lt;=parametros!$D$4),"C2",IF(AND(ISNUMBER(parametros!$C$5),ISNUMBER(parametros!$D$5),B3008&gt;=parametros!$C$5,B3008&lt;=parametros!$D$5),"C3",IF(AND(ISNUMBER(parametros!$C$6),ISNUMBER(parametros!$D$6),B3008&gt;=parametros!$C$6,B3008&lt;=parametros!$D$6),"C4","Fora dos ciclos")))))))</f>
        <v/>
      </c>
      <c r="D3008" s="100"/>
      <c r="E3008" s="78" t="str">
        <f>IF(C3008="","",IFERROR(VLOOKUP(C3008,parametros!$A$11:$E$15,5,0),""))</f>
        <v/>
      </c>
      <c r="F3008" s="79" t="str">
        <f t="shared" si="232"/>
        <v/>
      </c>
      <c r="G3008" s="101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8"/>
      <c r="U3008" s="218" t="str">
        <f t="shared" si="236"/>
        <v/>
      </c>
      <c r="V3008" s="216" t="s">
        <v>47</v>
      </c>
      <c r="W3008" s="102" t="s">
        <v>167</v>
      </c>
      <c r="X3008" s="102" t="s">
        <v>168</v>
      </c>
      <c r="Y3008" s="103" t="s">
        <v>169</v>
      </c>
      <c r="Z3008" s="103" t="s">
        <v>170</v>
      </c>
      <c r="AA3008" s="103" t="s">
        <v>47</v>
      </c>
      <c r="AB3008" s="103" t="s">
        <v>171</v>
      </c>
      <c r="AC3008" s="104" t="s">
        <v>172</v>
      </c>
    </row>
    <row r="3009" spans="1:29" ht="25.5" customHeight="1" x14ac:dyDescent="0.35">
      <c r="A3009" s="188"/>
      <c r="B3009" s="190"/>
      <c r="C3009" s="99" t="str">
        <f>IF(B3009="","",IF(NOT(ISNUMBER(B3009)),"DATA_PC invalida",IF(AND(ISNUMBER(parametros!$C$2),ISNUMBER(parametros!$D$2),B3009&gt;=parametros!$C$2,B3009&lt;=parametros!$D$2),"C0",IF(AND(ISNUMBER(parametros!$C$3),ISNUMBER(parametros!$D$3),B3009&gt;=parametros!$C$3,B3009&lt;=parametros!$D$3),"C1",IF(AND(ISNUMBER(parametros!$C$4),ISNUMBER(parametros!$D$4),B3009&gt;=parametros!$C$4,B3009&lt;=parametros!$D$4),"C2",IF(AND(ISNUMBER(parametros!$C$5),ISNUMBER(parametros!$D$5),B3009&gt;=parametros!$C$5,B3009&lt;=parametros!$D$5),"C3",IF(AND(ISNUMBER(parametros!$C$6),ISNUMBER(parametros!$D$6),B3009&gt;=parametros!$C$6,B3009&lt;=parametros!$D$6),"C4","Fora dos ciclos")))))))</f>
        <v/>
      </c>
      <c r="D3009" s="100"/>
      <c r="E3009" s="78" t="str">
        <f>IF(C3009="","",IFERROR(VLOOKUP(C3009,parametros!$A$11:$E$15,5,0),""))</f>
        <v/>
      </c>
      <c r="F3009" s="79" t="str">
        <f t="shared" si="232"/>
        <v/>
      </c>
      <c r="G3009" s="101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8"/>
      <c r="U3009" s="218" t="str">
        <f t="shared" si="236"/>
        <v/>
      </c>
      <c r="V3009" s="216" t="s">
        <v>47</v>
      </c>
      <c r="W3009" s="102" t="s">
        <v>167</v>
      </c>
      <c r="X3009" s="102" t="s">
        <v>168</v>
      </c>
      <c r="Y3009" s="103" t="s">
        <v>169</v>
      </c>
      <c r="Z3009" s="103" t="s">
        <v>170</v>
      </c>
      <c r="AA3009" s="103" t="s">
        <v>47</v>
      </c>
      <c r="AB3009" s="103" t="s">
        <v>171</v>
      </c>
      <c r="AC3009" s="104" t="s">
        <v>172</v>
      </c>
    </row>
    <row r="3010" spans="1:29" ht="25.5" customHeight="1" x14ac:dyDescent="0.35">
      <c r="A3010" s="188"/>
      <c r="B3010" s="190"/>
      <c r="C3010" s="99" t="str">
        <f>IF(B3010="","",IF(NOT(ISNUMBER(B3010)),"DATA_PC invalida",IF(AND(ISNUMBER(parametros!$C$2),ISNUMBER(parametros!$D$2),B3010&gt;=parametros!$C$2,B3010&lt;=parametros!$D$2),"C0",IF(AND(ISNUMBER(parametros!$C$3),ISNUMBER(parametros!$D$3),B3010&gt;=parametros!$C$3,B3010&lt;=parametros!$D$3),"C1",IF(AND(ISNUMBER(parametros!$C$4),ISNUMBER(parametros!$D$4),B3010&gt;=parametros!$C$4,B3010&lt;=parametros!$D$4),"C2",IF(AND(ISNUMBER(parametros!$C$5),ISNUMBER(parametros!$D$5),B3010&gt;=parametros!$C$5,B3010&lt;=parametros!$D$5),"C3",IF(AND(ISNUMBER(parametros!$C$6),ISNUMBER(parametros!$D$6),B3010&gt;=parametros!$C$6,B3010&lt;=parametros!$D$6),"C4","Fora dos ciclos")))))))</f>
        <v/>
      </c>
      <c r="D3010" s="100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101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8"/>
      <c r="U3010" s="218" t="str">
        <f t="shared" ref="U3010:U3073" si="241">IF(OR($D3010="",$H3010=""),"",ROUND($D3010+$H3010,2))</f>
        <v/>
      </c>
      <c r="V3010" s="216" t="s">
        <v>47</v>
      </c>
      <c r="W3010" s="102" t="s">
        <v>167</v>
      </c>
      <c r="X3010" s="102" t="s">
        <v>168</v>
      </c>
      <c r="Y3010" s="103" t="s">
        <v>169</v>
      </c>
      <c r="Z3010" s="103" t="s">
        <v>170</v>
      </c>
      <c r="AA3010" s="103" t="s">
        <v>47</v>
      </c>
      <c r="AB3010" s="103" t="s">
        <v>171</v>
      </c>
      <c r="AC3010" s="104" t="s">
        <v>172</v>
      </c>
    </row>
    <row r="3011" spans="1:29" ht="25.5" customHeight="1" x14ac:dyDescent="0.35">
      <c r="A3011" s="188"/>
      <c r="B3011" s="190"/>
      <c r="C3011" s="99" t="str">
        <f>IF(B3011="","",IF(NOT(ISNUMBER(B3011)),"DATA_PC invalida",IF(AND(ISNUMBER(parametros!$C$2),ISNUMBER(parametros!$D$2),B3011&gt;=parametros!$C$2,B3011&lt;=parametros!$D$2),"C0",IF(AND(ISNUMBER(parametros!$C$3),ISNUMBER(parametros!$D$3),B3011&gt;=parametros!$C$3,B3011&lt;=parametros!$D$3),"C1",IF(AND(ISNUMBER(parametros!$C$4),ISNUMBER(parametros!$D$4),B3011&gt;=parametros!$C$4,B3011&lt;=parametros!$D$4),"C2",IF(AND(ISNUMBER(parametros!$C$5),ISNUMBER(parametros!$D$5),B3011&gt;=parametros!$C$5,B3011&lt;=parametros!$D$5),"C3",IF(AND(ISNUMBER(parametros!$C$6),ISNUMBER(parametros!$D$6),B3011&gt;=parametros!$C$6,B3011&lt;=parametros!$D$6),"C4","Fora dos ciclos")))))))</f>
        <v/>
      </c>
      <c r="D3011" s="100"/>
      <c r="E3011" s="78" t="str">
        <f>IF(C3011="","",IFERROR(VLOOKUP(C3011,parametros!$A$11:$E$15,5,0),""))</f>
        <v/>
      </c>
      <c r="F3011" s="79" t="str">
        <f t="shared" si="237"/>
        <v/>
      </c>
      <c r="G3011" s="101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8"/>
      <c r="U3011" s="218" t="str">
        <f t="shared" si="241"/>
        <v/>
      </c>
      <c r="V3011" s="216" t="s">
        <v>47</v>
      </c>
      <c r="W3011" s="102" t="s">
        <v>167</v>
      </c>
      <c r="X3011" s="102" t="s">
        <v>168</v>
      </c>
      <c r="Y3011" s="103" t="s">
        <v>169</v>
      </c>
      <c r="Z3011" s="103" t="s">
        <v>170</v>
      </c>
      <c r="AA3011" s="103" t="s">
        <v>47</v>
      </c>
      <c r="AB3011" s="103" t="s">
        <v>171</v>
      </c>
      <c r="AC3011" s="104" t="s">
        <v>172</v>
      </c>
    </row>
    <row r="3012" spans="1:29" ht="25.5" customHeight="1" x14ac:dyDescent="0.35">
      <c r="A3012" s="188"/>
      <c r="B3012" s="190"/>
      <c r="C3012" s="99" t="str">
        <f>IF(B3012="","",IF(NOT(ISNUMBER(B3012)),"DATA_PC invalida",IF(AND(ISNUMBER(parametros!$C$2),ISNUMBER(parametros!$D$2),B3012&gt;=parametros!$C$2,B3012&lt;=parametros!$D$2),"C0",IF(AND(ISNUMBER(parametros!$C$3),ISNUMBER(parametros!$D$3),B3012&gt;=parametros!$C$3,B3012&lt;=parametros!$D$3),"C1",IF(AND(ISNUMBER(parametros!$C$4),ISNUMBER(parametros!$D$4),B3012&gt;=parametros!$C$4,B3012&lt;=parametros!$D$4),"C2",IF(AND(ISNUMBER(parametros!$C$5),ISNUMBER(parametros!$D$5),B3012&gt;=parametros!$C$5,B3012&lt;=parametros!$D$5),"C3",IF(AND(ISNUMBER(parametros!$C$6),ISNUMBER(parametros!$D$6),B3012&gt;=parametros!$C$6,B3012&lt;=parametros!$D$6),"C4","Fora dos ciclos")))))))</f>
        <v/>
      </c>
      <c r="D3012" s="100"/>
      <c r="E3012" s="78" t="str">
        <f>IF(C3012="","",IFERROR(VLOOKUP(C3012,parametros!$A$11:$E$15,5,0),""))</f>
        <v/>
      </c>
      <c r="F3012" s="79" t="str">
        <f t="shared" si="237"/>
        <v/>
      </c>
      <c r="G3012" s="101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8"/>
      <c r="U3012" s="218" t="str">
        <f t="shared" si="241"/>
        <v/>
      </c>
      <c r="V3012" s="216" t="s">
        <v>47</v>
      </c>
      <c r="W3012" s="102" t="s">
        <v>167</v>
      </c>
      <c r="X3012" s="102" t="s">
        <v>168</v>
      </c>
      <c r="Y3012" s="103" t="s">
        <v>169</v>
      </c>
      <c r="Z3012" s="103" t="s">
        <v>170</v>
      </c>
      <c r="AA3012" s="103" t="s">
        <v>47</v>
      </c>
      <c r="AB3012" s="103" t="s">
        <v>171</v>
      </c>
      <c r="AC3012" s="104" t="s">
        <v>172</v>
      </c>
    </row>
    <row r="3013" spans="1:29" ht="25.5" customHeight="1" x14ac:dyDescent="0.35">
      <c r="A3013" s="188"/>
      <c r="B3013" s="190"/>
      <c r="C3013" s="99" t="str">
        <f>IF(B3013="","",IF(NOT(ISNUMBER(B3013)),"DATA_PC invalida",IF(AND(ISNUMBER(parametros!$C$2),ISNUMBER(parametros!$D$2),B3013&gt;=parametros!$C$2,B3013&lt;=parametros!$D$2),"C0",IF(AND(ISNUMBER(parametros!$C$3),ISNUMBER(parametros!$D$3),B3013&gt;=parametros!$C$3,B3013&lt;=parametros!$D$3),"C1",IF(AND(ISNUMBER(parametros!$C$4),ISNUMBER(parametros!$D$4),B3013&gt;=parametros!$C$4,B3013&lt;=parametros!$D$4),"C2",IF(AND(ISNUMBER(parametros!$C$5),ISNUMBER(parametros!$D$5),B3013&gt;=parametros!$C$5,B3013&lt;=parametros!$D$5),"C3",IF(AND(ISNUMBER(parametros!$C$6),ISNUMBER(parametros!$D$6),B3013&gt;=parametros!$C$6,B3013&lt;=parametros!$D$6),"C4","Fora dos ciclos")))))))</f>
        <v/>
      </c>
      <c r="D3013" s="100"/>
      <c r="E3013" s="78" t="str">
        <f>IF(C3013="","",IFERROR(VLOOKUP(C3013,parametros!$A$11:$E$15,5,0),""))</f>
        <v/>
      </c>
      <c r="F3013" s="79" t="str">
        <f t="shared" si="237"/>
        <v/>
      </c>
      <c r="G3013" s="101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8"/>
      <c r="U3013" s="218" t="str">
        <f t="shared" si="241"/>
        <v/>
      </c>
      <c r="V3013" s="216" t="s">
        <v>47</v>
      </c>
      <c r="W3013" s="102" t="s">
        <v>167</v>
      </c>
      <c r="X3013" s="102" t="s">
        <v>168</v>
      </c>
      <c r="Y3013" s="103" t="s">
        <v>169</v>
      </c>
      <c r="Z3013" s="103" t="s">
        <v>170</v>
      </c>
      <c r="AA3013" s="103" t="s">
        <v>47</v>
      </c>
      <c r="AB3013" s="103" t="s">
        <v>171</v>
      </c>
      <c r="AC3013" s="104" t="s">
        <v>172</v>
      </c>
    </row>
    <row r="3014" spans="1:29" ht="25.5" customHeight="1" x14ac:dyDescent="0.35">
      <c r="A3014" s="188"/>
      <c r="B3014" s="190"/>
      <c r="C3014" s="99" t="str">
        <f>IF(B3014="","",IF(NOT(ISNUMBER(B3014)),"DATA_PC invalida",IF(AND(ISNUMBER(parametros!$C$2),ISNUMBER(parametros!$D$2),B3014&gt;=parametros!$C$2,B3014&lt;=parametros!$D$2),"C0",IF(AND(ISNUMBER(parametros!$C$3),ISNUMBER(parametros!$D$3),B3014&gt;=parametros!$C$3,B3014&lt;=parametros!$D$3),"C1",IF(AND(ISNUMBER(parametros!$C$4),ISNUMBER(parametros!$D$4),B3014&gt;=parametros!$C$4,B3014&lt;=parametros!$D$4),"C2",IF(AND(ISNUMBER(parametros!$C$5),ISNUMBER(parametros!$D$5),B3014&gt;=parametros!$C$5,B3014&lt;=parametros!$D$5),"C3",IF(AND(ISNUMBER(parametros!$C$6),ISNUMBER(parametros!$D$6),B3014&gt;=parametros!$C$6,B3014&lt;=parametros!$D$6),"C4","Fora dos ciclos")))))))</f>
        <v/>
      </c>
      <c r="D3014" s="100"/>
      <c r="E3014" s="78" t="str">
        <f>IF(C3014="","",IFERROR(VLOOKUP(C3014,parametros!$A$11:$E$15,5,0),""))</f>
        <v/>
      </c>
      <c r="F3014" s="79" t="str">
        <f t="shared" si="237"/>
        <v/>
      </c>
      <c r="G3014" s="101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8"/>
      <c r="U3014" s="218" t="str">
        <f t="shared" si="241"/>
        <v/>
      </c>
      <c r="V3014" s="216" t="s">
        <v>47</v>
      </c>
      <c r="W3014" s="102" t="s">
        <v>167</v>
      </c>
      <c r="X3014" s="102" t="s">
        <v>168</v>
      </c>
      <c r="Y3014" s="103" t="s">
        <v>169</v>
      </c>
      <c r="Z3014" s="103" t="s">
        <v>170</v>
      </c>
      <c r="AA3014" s="103" t="s">
        <v>47</v>
      </c>
      <c r="AB3014" s="103" t="s">
        <v>171</v>
      </c>
      <c r="AC3014" s="104" t="s">
        <v>172</v>
      </c>
    </row>
    <row r="3015" spans="1:29" ht="25.5" customHeight="1" x14ac:dyDescent="0.35">
      <c r="A3015" s="188"/>
      <c r="B3015" s="190"/>
      <c r="C3015" s="99" t="str">
        <f>IF(B3015="","",IF(NOT(ISNUMBER(B3015)),"DATA_PC invalida",IF(AND(ISNUMBER(parametros!$C$2),ISNUMBER(parametros!$D$2),B3015&gt;=parametros!$C$2,B3015&lt;=parametros!$D$2),"C0",IF(AND(ISNUMBER(parametros!$C$3),ISNUMBER(parametros!$D$3),B3015&gt;=parametros!$C$3,B3015&lt;=parametros!$D$3),"C1",IF(AND(ISNUMBER(parametros!$C$4),ISNUMBER(parametros!$D$4),B3015&gt;=parametros!$C$4,B3015&lt;=parametros!$D$4),"C2",IF(AND(ISNUMBER(parametros!$C$5),ISNUMBER(parametros!$D$5),B3015&gt;=parametros!$C$5,B3015&lt;=parametros!$D$5),"C3",IF(AND(ISNUMBER(parametros!$C$6),ISNUMBER(parametros!$D$6),B3015&gt;=parametros!$C$6,B3015&lt;=parametros!$D$6),"C4","Fora dos ciclos")))))))</f>
        <v/>
      </c>
      <c r="D3015" s="100"/>
      <c r="E3015" s="78" t="str">
        <f>IF(C3015="","",IFERROR(VLOOKUP(C3015,parametros!$A$11:$E$15,5,0),""))</f>
        <v/>
      </c>
      <c r="F3015" s="79" t="str">
        <f t="shared" si="237"/>
        <v/>
      </c>
      <c r="G3015" s="101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8"/>
      <c r="U3015" s="218" t="str">
        <f t="shared" si="241"/>
        <v/>
      </c>
      <c r="V3015" s="216" t="s">
        <v>47</v>
      </c>
      <c r="W3015" s="102" t="s">
        <v>167</v>
      </c>
      <c r="X3015" s="102" t="s">
        <v>168</v>
      </c>
      <c r="Y3015" s="103" t="s">
        <v>169</v>
      </c>
      <c r="Z3015" s="103" t="s">
        <v>170</v>
      </c>
      <c r="AA3015" s="103" t="s">
        <v>47</v>
      </c>
      <c r="AB3015" s="103" t="s">
        <v>171</v>
      </c>
      <c r="AC3015" s="104" t="s">
        <v>172</v>
      </c>
    </row>
    <row r="3016" spans="1:29" ht="25.5" customHeight="1" x14ac:dyDescent="0.35">
      <c r="A3016" s="188"/>
      <c r="B3016" s="190"/>
      <c r="C3016" s="99" t="str">
        <f>IF(B3016="","",IF(NOT(ISNUMBER(B3016)),"DATA_PC invalida",IF(AND(ISNUMBER(parametros!$C$2),ISNUMBER(parametros!$D$2),B3016&gt;=parametros!$C$2,B3016&lt;=parametros!$D$2),"C0",IF(AND(ISNUMBER(parametros!$C$3),ISNUMBER(parametros!$D$3),B3016&gt;=parametros!$C$3,B3016&lt;=parametros!$D$3),"C1",IF(AND(ISNUMBER(parametros!$C$4),ISNUMBER(parametros!$D$4),B3016&gt;=parametros!$C$4,B3016&lt;=parametros!$D$4),"C2",IF(AND(ISNUMBER(parametros!$C$5),ISNUMBER(parametros!$D$5),B3016&gt;=parametros!$C$5,B3016&lt;=parametros!$D$5),"C3",IF(AND(ISNUMBER(parametros!$C$6),ISNUMBER(parametros!$D$6),B3016&gt;=parametros!$C$6,B3016&lt;=parametros!$D$6),"C4","Fora dos ciclos")))))))</f>
        <v/>
      </c>
      <c r="D3016" s="100"/>
      <c r="E3016" s="78" t="str">
        <f>IF(C3016="","",IFERROR(VLOOKUP(C3016,parametros!$A$11:$E$15,5,0),""))</f>
        <v/>
      </c>
      <c r="F3016" s="79" t="str">
        <f t="shared" si="237"/>
        <v/>
      </c>
      <c r="G3016" s="101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8"/>
      <c r="U3016" s="218" t="str">
        <f t="shared" si="241"/>
        <v/>
      </c>
      <c r="V3016" s="216" t="s">
        <v>47</v>
      </c>
      <c r="W3016" s="102" t="s">
        <v>167</v>
      </c>
      <c r="X3016" s="102" t="s">
        <v>168</v>
      </c>
      <c r="Y3016" s="103" t="s">
        <v>169</v>
      </c>
      <c r="Z3016" s="103" t="s">
        <v>170</v>
      </c>
      <c r="AA3016" s="103" t="s">
        <v>47</v>
      </c>
      <c r="AB3016" s="103" t="s">
        <v>171</v>
      </c>
      <c r="AC3016" s="104" t="s">
        <v>172</v>
      </c>
    </row>
    <row r="3017" spans="1:29" ht="25.5" customHeight="1" x14ac:dyDescent="0.35">
      <c r="A3017" s="188"/>
      <c r="B3017" s="190"/>
      <c r="C3017" s="99" t="str">
        <f>IF(B3017="","",IF(NOT(ISNUMBER(B3017)),"DATA_PC invalida",IF(AND(ISNUMBER(parametros!$C$2),ISNUMBER(parametros!$D$2),B3017&gt;=parametros!$C$2,B3017&lt;=parametros!$D$2),"C0",IF(AND(ISNUMBER(parametros!$C$3),ISNUMBER(parametros!$D$3),B3017&gt;=parametros!$C$3,B3017&lt;=parametros!$D$3),"C1",IF(AND(ISNUMBER(parametros!$C$4),ISNUMBER(parametros!$D$4),B3017&gt;=parametros!$C$4,B3017&lt;=parametros!$D$4),"C2",IF(AND(ISNUMBER(parametros!$C$5),ISNUMBER(parametros!$D$5),B3017&gt;=parametros!$C$5,B3017&lt;=parametros!$D$5),"C3",IF(AND(ISNUMBER(parametros!$C$6),ISNUMBER(parametros!$D$6),B3017&gt;=parametros!$C$6,B3017&lt;=parametros!$D$6),"C4","Fora dos ciclos")))))))</f>
        <v/>
      </c>
      <c r="D3017" s="100"/>
      <c r="E3017" s="78" t="str">
        <f>IF(C3017="","",IFERROR(VLOOKUP(C3017,parametros!$A$11:$E$15,5,0),""))</f>
        <v/>
      </c>
      <c r="F3017" s="79" t="str">
        <f t="shared" si="237"/>
        <v/>
      </c>
      <c r="G3017" s="101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8"/>
      <c r="U3017" s="218" t="str">
        <f t="shared" si="241"/>
        <v/>
      </c>
      <c r="V3017" s="216" t="s">
        <v>47</v>
      </c>
      <c r="W3017" s="102" t="s">
        <v>167</v>
      </c>
      <c r="X3017" s="102" t="s">
        <v>168</v>
      </c>
      <c r="Y3017" s="103" t="s">
        <v>169</v>
      </c>
      <c r="Z3017" s="103" t="s">
        <v>170</v>
      </c>
      <c r="AA3017" s="103" t="s">
        <v>47</v>
      </c>
      <c r="AB3017" s="103" t="s">
        <v>171</v>
      </c>
      <c r="AC3017" s="104" t="s">
        <v>172</v>
      </c>
    </row>
    <row r="3018" spans="1:29" ht="25.5" customHeight="1" x14ac:dyDescent="0.35">
      <c r="A3018" s="188"/>
      <c r="B3018" s="190"/>
      <c r="C3018" s="99" t="str">
        <f>IF(B3018="","",IF(NOT(ISNUMBER(B3018)),"DATA_PC invalida",IF(AND(ISNUMBER(parametros!$C$2),ISNUMBER(parametros!$D$2),B3018&gt;=parametros!$C$2,B3018&lt;=parametros!$D$2),"C0",IF(AND(ISNUMBER(parametros!$C$3),ISNUMBER(parametros!$D$3),B3018&gt;=parametros!$C$3,B3018&lt;=parametros!$D$3),"C1",IF(AND(ISNUMBER(parametros!$C$4),ISNUMBER(parametros!$D$4),B3018&gt;=parametros!$C$4,B3018&lt;=parametros!$D$4),"C2",IF(AND(ISNUMBER(parametros!$C$5),ISNUMBER(parametros!$D$5),B3018&gt;=parametros!$C$5,B3018&lt;=parametros!$D$5),"C3",IF(AND(ISNUMBER(parametros!$C$6),ISNUMBER(parametros!$D$6),B3018&gt;=parametros!$C$6,B3018&lt;=parametros!$D$6),"C4","Fora dos ciclos")))))))</f>
        <v/>
      </c>
      <c r="D3018" s="100"/>
      <c r="E3018" s="78" t="str">
        <f>IF(C3018="","",IFERROR(VLOOKUP(C3018,parametros!$A$11:$E$15,5,0),""))</f>
        <v/>
      </c>
      <c r="F3018" s="79" t="str">
        <f t="shared" si="237"/>
        <v/>
      </c>
      <c r="G3018" s="101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8"/>
      <c r="U3018" s="218" t="str">
        <f t="shared" si="241"/>
        <v/>
      </c>
      <c r="V3018" s="216" t="s">
        <v>47</v>
      </c>
      <c r="W3018" s="102" t="s">
        <v>167</v>
      </c>
      <c r="X3018" s="102" t="s">
        <v>168</v>
      </c>
      <c r="Y3018" s="103" t="s">
        <v>169</v>
      </c>
      <c r="Z3018" s="103" t="s">
        <v>170</v>
      </c>
      <c r="AA3018" s="103" t="s">
        <v>47</v>
      </c>
      <c r="AB3018" s="103" t="s">
        <v>171</v>
      </c>
      <c r="AC3018" s="104" t="s">
        <v>172</v>
      </c>
    </row>
    <row r="3019" spans="1:29" ht="25.5" customHeight="1" x14ac:dyDescent="0.35">
      <c r="A3019" s="188"/>
      <c r="B3019" s="190"/>
      <c r="C3019" s="99" t="str">
        <f>IF(B3019="","",IF(NOT(ISNUMBER(B3019)),"DATA_PC invalida",IF(AND(ISNUMBER(parametros!$C$2),ISNUMBER(parametros!$D$2),B3019&gt;=parametros!$C$2,B3019&lt;=parametros!$D$2),"C0",IF(AND(ISNUMBER(parametros!$C$3),ISNUMBER(parametros!$D$3),B3019&gt;=parametros!$C$3,B3019&lt;=parametros!$D$3),"C1",IF(AND(ISNUMBER(parametros!$C$4),ISNUMBER(parametros!$D$4),B3019&gt;=parametros!$C$4,B3019&lt;=parametros!$D$4),"C2",IF(AND(ISNUMBER(parametros!$C$5),ISNUMBER(parametros!$D$5),B3019&gt;=parametros!$C$5,B3019&lt;=parametros!$D$5),"C3",IF(AND(ISNUMBER(parametros!$C$6),ISNUMBER(parametros!$D$6),B3019&gt;=parametros!$C$6,B3019&lt;=parametros!$D$6),"C4","Fora dos ciclos")))))))</f>
        <v/>
      </c>
      <c r="D3019" s="100"/>
      <c r="E3019" s="78" t="str">
        <f>IF(C3019="","",IFERROR(VLOOKUP(C3019,parametros!$A$11:$E$15,5,0),""))</f>
        <v/>
      </c>
      <c r="F3019" s="79" t="str">
        <f t="shared" si="237"/>
        <v/>
      </c>
      <c r="G3019" s="101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8"/>
      <c r="U3019" s="218" t="str">
        <f t="shared" si="241"/>
        <v/>
      </c>
      <c r="V3019" s="216" t="s">
        <v>47</v>
      </c>
      <c r="W3019" s="102" t="s">
        <v>167</v>
      </c>
      <c r="X3019" s="102" t="s">
        <v>168</v>
      </c>
      <c r="Y3019" s="103" t="s">
        <v>169</v>
      </c>
      <c r="Z3019" s="103" t="s">
        <v>170</v>
      </c>
      <c r="AA3019" s="103" t="s">
        <v>47</v>
      </c>
      <c r="AB3019" s="103" t="s">
        <v>171</v>
      </c>
      <c r="AC3019" s="104" t="s">
        <v>172</v>
      </c>
    </row>
    <row r="3020" spans="1:29" ht="25.5" customHeight="1" x14ac:dyDescent="0.35">
      <c r="A3020" s="188"/>
      <c r="B3020" s="190"/>
      <c r="C3020" s="99" t="str">
        <f>IF(B3020="","",IF(NOT(ISNUMBER(B3020)),"DATA_PC invalida",IF(AND(ISNUMBER(parametros!$C$2),ISNUMBER(parametros!$D$2),B3020&gt;=parametros!$C$2,B3020&lt;=parametros!$D$2),"C0",IF(AND(ISNUMBER(parametros!$C$3),ISNUMBER(parametros!$D$3),B3020&gt;=parametros!$C$3,B3020&lt;=parametros!$D$3),"C1",IF(AND(ISNUMBER(parametros!$C$4),ISNUMBER(parametros!$D$4),B3020&gt;=parametros!$C$4,B3020&lt;=parametros!$D$4),"C2",IF(AND(ISNUMBER(parametros!$C$5),ISNUMBER(parametros!$D$5),B3020&gt;=parametros!$C$5,B3020&lt;=parametros!$D$5),"C3",IF(AND(ISNUMBER(parametros!$C$6),ISNUMBER(parametros!$D$6),B3020&gt;=parametros!$C$6,B3020&lt;=parametros!$D$6),"C4","Fora dos ciclos")))))))</f>
        <v/>
      </c>
      <c r="D3020" s="100"/>
      <c r="E3020" s="78" t="str">
        <f>IF(C3020="","",IFERROR(VLOOKUP(C3020,parametros!$A$11:$E$15,5,0),""))</f>
        <v/>
      </c>
      <c r="F3020" s="79" t="str">
        <f t="shared" si="237"/>
        <v/>
      </c>
      <c r="G3020" s="101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8"/>
      <c r="U3020" s="218" t="str">
        <f t="shared" si="241"/>
        <v/>
      </c>
      <c r="V3020" s="216" t="s">
        <v>47</v>
      </c>
      <c r="W3020" s="102" t="s">
        <v>167</v>
      </c>
      <c r="X3020" s="102" t="s">
        <v>168</v>
      </c>
      <c r="Y3020" s="103" t="s">
        <v>169</v>
      </c>
      <c r="Z3020" s="103" t="s">
        <v>170</v>
      </c>
      <c r="AA3020" s="103" t="s">
        <v>47</v>
      </c>
      <c r="AB3020" s="103" t="s">
        <v>171</v>
      </c>
      <c r="AC3020" s="104" t="s">
        <v>172</v>
      </c>
    </row>
    <row r="3021" spans="1:29" ht="25.5" customHeight="1" x14ac:dyDescent="0.35">
      <c r="A3021" s="188"/>
      <c r="B3021" s="190"/>
      <c r="C3021" s="99" t="str">
        <f>IF(B3021="","",IF(NOT(ISNUMBER(B3021)),"DATA_PC invalida",IF(AND(ISNUMBER(parametros!$C$2),ISNUMBER(parametros!$D$2),B3021&gt;=parametros!$C$2,B3021&lt;=parametros!$D$2),"C0",IF(AND(ISNUMBER(parametros!$C$3),ISNUMBER(parametros!$D$3),B3021&gt;=parametros!$C$3,B3021&lt;=parametros!$D$3),"C1",IF(AND(ISNUMBER(parametros!$C$4),ISNUMBER(parametros!$D$4),B3021&gt;=parametros!$C$4,B3021&lt;=parametros!$D$4),"C2",IF(AND(ISNUMBER(parametros!$C$5),ISNUMBER(parametros!$D$5),B3021&gt;=parametros!$C$5,B3021&lt;=parametros!$D$5),"C3",IF(AND(ISNUMBER(parametros!$C$6),ISNUMBER(parametros!$D$6),B3021&gt;=parametros!$C$6,B3021&lt;=parametros!$D$6),"C4","Fora dos ciclos")))))))</f>
        <v/>
      </c>
      <c r="D3021" s="100"/>
      <c r="E3021" s="78" t="str">
        <f>IF(C3021="","",IFERROR(VLOOKUP(C3021,parametros!$A$11:$E$15,5,0),""))</f>
        <v/>
      </c>
      <c r="F3021" s="79" t="str">
        <f t="shared" si="237"/>
        <v/>
      </c>
      <c r="G3021" s="101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8"/>
      <c r="U3021" s="218" t="str">
        <f t="shared" si="241"/>
        <v/>
      </c>
      <c r="V3021" s="216" t="s">
        <v>47</v>
      </c>
      <c r="W3021" s="102" t="s">
        <v>167</v>
      </c>
      <c r="X3021" s="102" t="s">
        <v>168</v>
      </c>
      <c r="Y3021" s="103" t="s">
        <v>169</v>
      </c>
      <c r="Z3021" s="103" t="s">
        <v>170</v>
      </c>
      <c r="AA3021" s="103" t="s">
        <v>47</v>
      </c>
      <c r="AB3021" s="103" t="s">
        <v>171</v>
      </c>
      <c r="AC3021" s="104" t="s">
        <v>172</v>
      </c>
    </row>
    <row r="3022" spans="1:29" ht="25.5" customHeight="1" x14ac:dyDescent="0.35">
      <c r="A3022" s="188"/>
      <c r="B3022" s="190"/>
      <c r="C3022" s="99" t="str">
        <f>IF(B3022="","",IF(NOT(ISNUMBER(B3022)),"DATA_PC invalida",IF(AND(ISNUMBER(parametros!$C$2),ISNUMBER(parametros!$D$2),B3022&gt;=parametros!$C$2,B3022&lt;=parametros!$D$2),"C0",IF(AND(ISNUMBER(parametros!$C$3),ISNUMBER(parametros!$D$3),B3022&gt;=parametros!$C$3,B3022&lt;=parametros!$D$3),"C1",IF(AND(ISNUMBER(parametros!$C$4),ISNUMBER(parametros!$D$4),B3022&gt;=parametros!$C$4,B3022&lt;=parametros!$D$4),"C2",IF(AND(ISNUMBER(parametros!$C$5),ISNUMBER(parametros!$D$5),B3022&gt;=parametros!$C$5,B3022&lt;=parametros!$D$5),"C3",IF(AND(ISNUMBER(parametros!$C$6),ISNUMBER(parametros!$D$6),B3022&gt;=parametros!$C$6,B3022&lt;=parametros!$D$6),"C4","Fora dos ciclos")))))))</f>
        <v/>
      </c>
      <c r="D3022" s="100"/>
      <c r="E3022" s="78" t="str">
        <f>IF(C3022="","",IFERROR(VLOOKUP(C3022,parametros!$A$11:$E$15,5,0),""))</f>
        <v/>
      </c>
      <c r="F3022" s="79" t="str">
        <f t="shared" si="237"/>
        <v/>
      </c>
      <c r="G3022" s="101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8"/>
      <c r="U3022" s="218" t="str">
        <f t="shared" si="241"/>
        <v/>
      </c>
      <c r="V3022" s="216" t="s">
        <v>47</v>
      </c>
      <c r="W3022" s="102" t="s">
        <v>167</v>
      </c>
      <c r="X3022" s="102" t="s">
        <v>168</v>
      </c>
      <c r="Y3022" s="103" t="s">
        <v>169</v>
      </c>
      <c r="Z3022" s="103" t="s">
        <v>170</v>
      </c>
      <c r="AA3022" s="103" t="s">
        <v>47</v>
      </c>
      <c r="AB3022" s="103" t="s">
        <v>171</v>
      </c>
      <c r="AC3022" s="104" t="s">
        <v>172</v>
      </c>
    </row>
    <row r="3023" spans="1:29" ht="25.5" customHeight="1" x14ac:dyDescent="0.35">
      <c r="A3023" s="188"/>
      <c r="B3023" s="190"/>
      <c r="C3023" s="99" t="str">
        <f>IF(B3023="","",IF(NOT(ISNUMBER(B3023)),"DATA_PC invalida",IF(AND(ISNUMBER(parametros!$C$2),ISNUMBER(parametros!$D$2),B3023&gt;=parametros!$C$2,B3023&lt;=parametros!$D$2),"C0",IF(AND(ISNUMBER(parametros!$C$3),ISNUMBER(parametros!$D$3),B3023&gt;=parametros!$C$3,B3023&lt;=parametros!$D$3),"C1",IF(AND(ISNUMBER(parametros!$C$4),ISNUMBER(parametros!$D$4),B3023&gt;=parametros!$C$4,B3023&lt;=parametros!$D$4),"C2",IF(AND(ISNUMBER(parametros!$C$5),ISNUMBER(parametros!$D$5),B3023&gt;=parametros!$C$5,B3023&lt;=parametros!$D$5),"C3",IF(AND(ISNUMBER(parametros!$C$6),ISNUMBER(parametros!$D$6),B3023&gt;=parametros!$C$6,B3023&lt;=parametros!$D$6),"C4","Fora dos ciclos")))))))</f>
        <v/>
      </c>
      <c r="D3023" s="100"/>
      <c r="E3023" s="78" t="str">
        <f>IF(C3023="","",IFERROR(VLOOKUP(C3023,parametros!$A$11:$E$15,5,0),""))</f>
        <v/>
      </c>
      <c r="F3023" s="79" t="str">
        <f t="shared" si="237"/>
        <v/>
      </c>
      <c r="G3023" s="101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8"/>
      <c r="U3023" s="218" t="str">
        <f t="shared" si="241"/>
        <v/>
      </c>
      <c r="V3023" s="216" t="s">
        <v>47</v>
      </c>
      <c r="W3023" s="102" t="s">
        <v>167</v>
      </c>
      <c r="X3023" s="102" t="s">
        <v>168</v>
      </c>
      <c r="Y3023" s="103" t="s">
        <v>169</v>
      </c>
      <c r="Z3023" s="103" t="s">
        <v>170</v>
      </c>
      <c r="AA3023" s="103" t="s">
        <v>47</v>
      </c>
      <c r="AB3023" s="103" t="s">
        <v>171</v>
      </c>
      <c r="AC3023" s="104" t="s">
        <v>172</v>
      </c>
    </row>
    <row r="3024" spans="1:29" ht="25.5" customHeight="1" x14ac:dyDescent="0.35">
      <c r="A3024" s="188"/>
      <c r="B3024" s="190"/>
      <c r="C3024" s="99" t="str">
        <f>IF(B3024="","",IF(NOT(ISNUMBER(B3024)),"DATA_PC invalida",IF(AND(ISNUMBER(parametros!$C$2),ISNUMBER(parametros!$D$2),B3024&gt;=parametros!$C$2,B3024&lt;=parametros!$D$2),"C0",IF(AND(ISNUMBER(parametros!$C$3),ISNUMBER(parametros!$D$3),B3024&gt;=parametros!$C$3,B3024&lt;=parametros!$D$3),"C1",IF(AND(ISNUMBER(parametros!$C$4),ISNUMBER(parametros!$D$4),B3024&gt;=parametros!$C$4,B3024&lt;=parametros!$D$4),"C2",IF(AND(ISNUMBER(parametros!$C$5),ISNUMBER(parametros!$D$5),B3024&gt;=parametros!$C$5,B3024&lt;=parametros!$D$5),"C3",IF(AND(ISNUMBER(parametros!$C$6),ISNUMBER(parametros!$D$6),B3024&gt;=parametros!$C$6,B3024&lt;=parametros!$D$6),"C4","Fora dos ciclos")))))))</f>
        <v/>
      </c>
      <c r="D3024" s="100"/>
      <c r="E3024" s="78" t="str">
        <f>IF(C3024="","",IFERROR(VLOOKUP(C3024,parametros!$A$11:$E$15,5,0),""))</f>
        <v/>
      </c>
      <c r="F3024" s="79" t="str">
        <f t="shared" si="237"/>
        <v/>
      </c>
      <c r="G3024" s="101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8"/>
      <c r="U3024" s="218" t="str">
        <f t="shared" si="241"/>
        <v/>
      </c>
      <c r="V3024" s="216" t="s">
        <v>47</v>
      </c>
      <c r="W3024" s="102" t="s">
        <v>167</v>
      </c>
      <c r="X3024" s="102" t="s">
        <v>168</v>
      </c>
      <c r="Y3024" s="103" t="s">
        <v>169</v>
      </c>
      <c r="Z3024" s="103" t="s">
        <v>170</v>
      </c>
      <c r="AA3024" s="103" t="s">
        <v>47</v>
      </c>
      <c r="AB3024" s="103" t="s">
        <v>171</v>
      </c>
      <c r="AC3024" s="104" t="s">
        <v>172</v>
      </c>
    </row>
    <row r="3025" spans="1:29" ht="25.5" customHeight="1" x14ac:dyDescent="0.35">
      <c r="A3025" s="188"/>
      <c r="B3025" s="190"/>
      <c r="C3025" s="99" t="str">
        <f>IF(B3025="","",IF(NOT(ISNUMBER(B3025)),"DATA_PC invalida",IF(AND(ISNUMBER(parametros!$C$2),ISNUMBER(parametros!$D$2),B3025&gt;=parametros!$C$2,B3025&lt;=parametros!$D$2),"C0",IF(AND(ISNUMBER(parametros!$C$3),ISNUMBER(parametros!$D$3),B3025&gt;=parametros!$C$3,B3025&lt;=parametros!$D$3),"C1",IF(AND(ISNUMBER(parametros!$C$4),ISNUMBER(parametros!$D$4),B3025&gt;=parametros!$C$4,B3025&lt;=parametros!$D$4),"C2",IF(AND(ISNUMBER(parametros!$C$5),ISNUMBER(parametros!$D$5),B3025&gt;=parametros!$C$5,B3025&lt;=parametros!$D$5),"C3",IF(AND(ISNUMBER(parametros!$C$6),ISNUMBER(parametros!$D$6),B3025&gt;=parametros!$C$6,B3025&lt;=parametros!$D$6),"C4","Fora dos ciclos")))))))</f>
        <v/>
      </c>
      <c r="D3025" s="100"/>
      <c r="E3025" s="78" t="str">
        <f>IF(C3025="","",IFERROR(VLOOKUP(C3025,parametros!$A$11:$E$15,5,0),""))</f>
        <v/>
      </c>
      <c r="F3025" s="79" t="str">
        <f t="shared" si="237"/>
        <v/>
      </c>
      <c r="G3025" s="101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8"/>
      <c r="U3025" s="218" t="str">
        <f t="shared" si="241"/>
        <v/>
      </c>
      <c r="V3025" s="216" t="s">
        <v>47</v>
      </c>
      <c r="W3025" s="102" t="s">
        <v>167</v>
      </c>
      <c r="X3025" s="102" t="s">
        <v>168</v>
      </c>
      <c r="Y3025" s="103" t="s">
        <v>169</v>
      </c>
      <c r="Z3025" s="103" t="s">
        <v>170</v>
      </c>
      <c r="AA3025" s="103" t="s">
        <v>47</v>
      </c>
      <c r="AB3025" s="103" t="s">
        <v>171</v>
      </c>
      <c r="AC3025" s="104" t="s">
        <v>172</v>
      </c>
    </row>
    <row r="3026" spans="1:29" ht="25.5" customHeight="1" x14ac:dyDescent="0.35">
      <c r="A3026" s="188"/>
      <c r="B3026" s="190"/>
      <c r="C3026" s="99" t="str">
        <f>IF(B3026="","",IF(NOT(ISNUMBER(B3026)),"DATA_PC invalida",IF(AND(ISNUMBER(parametros!$C$2),ISNUMBER(parametros!$D$2),B3026&gt;=parametros!$C$2,B3026&lt;=parametros!$D$2),"C0",IF(AND(ISNUMBER(parametros!$C$3),ISNUMBER(parametros!$D$3),B3026&gt;=parametros!$C$3,B3026&lt;=parametros!$D$3),"C1",IF(AND(ISNUMBER(parametros!$C$4),ISNUMBER(parametros!$D$4),B3026&gt;=parametros!$C$4,B3026&lt;=parametros!$D$4),"C2",IF(AND(ISNUMBER(parametros!$C$5),ISNUMBER(parametros!$D$5),B3026&gt;=parametros!$C$5,B3026&lt;=parametros!$D$5),"C3",IF(AND(ISNUMBER(parametros!$C$6),ISNUMBER(parametros!$D$6),B3026&gt;=parametros!$C$6,B3026&lt;=parametros!$D$6),"C4","Fora dos ciclos")))))))</f>
        <v/>
      </c>
      <c r="D3026" s="100"/>
      <c r="E3026" s="78" t="str">
        <f>IF(C3026="","",IFERROR(VLOOKUP(C3026,parametros!$A$11:$E$15,5,0),""))</f>
        <v/>
      </c>
      <c r="F3026" s="79" t="str">
        <f t="shared" si="237"/>
        <v/>
      </c>
      <c r="G3026" s="101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8"/>
      <c r="U3026" s="218" t="str">
        <f t="shared" si="241"/>
        <v/>
      </c>
      <c r="V3026" s="216" t="s">
        <v>47</v>
      </c>
      <c r="W3026" s="102" t="s">
        <v>167</v>
      </c>
      <c r="X3026" s="102" t="s">
        <v>168</v>
      </c>
      <c r="Y3026" s="103" t="s">
        <v>169</v>
      </c>
      <c r="Z3026" s="103" t="s">
        <v>170</v>
      </c>
      <c r="AA3026" s="103" t="s">
        <v>47</v>
      </c>
      <c r="AB3026" s="103" t="s">
        <v>171</v>
      </c>
      <c r="AC3026" s="104" t="s">
        <v>172</v>
      </c>
    </row>
    <row r="3027" spans="1:29" ht="25.5" customHeight="1" x14ac:dyDescent="0.35">
      <c r="A3027" s="188"/>
      <c r="B3027" s="190"/>
      <c r="C3027" s="99" t="str">
        <f>IF(B3027="","",IF(NOT(ISNUMBER(B3027)),"DATA_PC invalida",IF(AND(ISNUMBER(parametros!$C$2),ISNUMBER(parametros!$D$2),B3027&gt;=parametros!$C$2,B3027&lt;=parametros!$D$2),"C0",IF(AND(ISNUMBER(parametros!$C$3),ISNUMBER(parametros!$D$3),B3027&gt;=parametros!$C$3,B3027&lt;=parametros!$D$3),"C1",IF(AND(ISNUMBER(parametros!$C$4),ISNUMBER(parametros!$D$4),B3027&gt;=parametros!$C$4,B3027&lt;=parametros!$D$4),"C2",IF(AND(ISNUMBER(parametros!$C$5),ISNUMBER(parametros!$D$5),B3027&gt;=parametros!$C$5,B3027&lt;=parametros!$D$5),"C3",IF(AND(ISNUMBER(parametros!$C$6),ISNUMBER(parametros!$D$6),B3027&gt;=parametros!$C$6,B3027&lt;=parametros!$D$6),"C4","Fora dos ciclos")))))))</f>
        <v/>
      </c>
      <c r="D3027" s="100"/>
      <c r="E3027" s="78" t="str">
        <f>IF(C3027="","",IFERROR(VLOOKUP(C3027,parametros!$A$11:$E$15,5,0),""))</f>
        <v/>
      </c>
      <c r="F3027" s="79" t="str">
        <f t="shared" si="237"/>
        <v/>
      </c>
      <c r="G3027" s="101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8"/>
      <c r="U3027" s="218" t="str">
        <f t="shared" si="241"/>
        <v/>
      </c>
      <c r="V3027" s="216" t="s">
        <v>47</v>
      </c>
      <c r="W3027" s="102" t="s">
        <v>167</v>
      </c>
      <c r="X3027" s="102" t="s">
        <v>168</v>
      </c>
      <c r="Y3027" s="103" t="s">
        <v>169</v>
      </c>
      <c r="Z3027" s="103" t="s">
        <v>170</v>
      </c>
      <c r="AA3027" s="103" t="s">
        <v>47</v>
      </c>
      <c r="AB3027" s="103" t="s">
        <v>171</v>
      </c>
      <c r="AC3027" s="104" t="s">
        <v>172</v>
      </c>
    </row>
    <row r="3028" spans="1:29" ht="25.5" customHeight="1" x14ac:dyDescent="0.35">
      <c r="A3028" s="188"/>
      <c r="B3028" s="190"/>
      <c r="C3028" s="99" t="str">
        <f>IF(B3028="","",IF(NOT(ISNUMBER(B3028)),"DATA_PC invalida",IF(AND(ISNUMBER(parametros!$C$2),ISNUMBER(parametros!$D$2),B3028&gt;=parametros!$C$2,B3028&lt;=parametros!$D$2),"C0",IF(AND(ISNUMBER(parametros!$C$3),ISNUMBER(parametros!$D$3),B3028&gt;=parametros!$C$3,B3028&lt;=parametros!$D$3),"C1",IF(AND(ISNUMBER(parametros!$C$4),ISNUMBER(parametros!$D$4),B3028&gt;=parametros!$C$4,B3028&lt;=parametros!$D$4),"C2",IF(AND(ISNUMBER(parametros!$C$5),ISNUMBER(parametros!$D$5),B3028&gt;=parametros!$C$5,B3028&lt;=parametros!$D$5),"C3",IF(AND(ISNUMBER(parametros!$C$6),ISNUMBER(parametros!$D$6),B3028&gt;=parametros!$C$6,B3028&lt;=parametros!$D$6),"C4","Fora dos ciclos")))))))</f>
        <v/>
      </c>
      <c r="D3028" s="100"/>
      <c r="E3028" s="78" t="str">
        <f>IF(C3028="","",IFERROR(VLOOKUP(C3028,parametros!$A$11:$E$15,5,0),""))</f>
        <v/>
      </c>
      <c r="F3028" s="79" t="str">
        <f t="shared" si="237"/>
        <v/>
      </c>
      <c r="G3028" s="101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8"/>
      <c r="U3028" s="218" t="str">
        <f t="shared" si="241"/>
        <v/>
      </c>
      <c r="V3028" s="216" t="s">
        <v>47</v>
      </c>
      <c r="W3028" s="102" t="s">
        <v>167</v>
      </c>
      <c r="X3028" s="102" t="s">
        <v>168</v>
      </c>
      <c r="Y3028" s="103" t="s">
        <v>169</v>
      </c>
      <c r="Z3028" s="103" t="s">
        <v>170</v>
      </c>
      <c r="AA3028" s="103" t="s">
        <v>47</v>
      </c>
      <c r="AB3028" s="103" t="s">
        <v>171</v>
      </c>
      <c r="AC3028" s="104" t="s">
        <v>172</v>
      </c>
    </row>
    <row r="3029" spans="1:29" ht="25.5" customHeight="1" x14ac:dyDescent="0.35">
      <c r="A3029" s="188"/>
      <c r="B3029" s="190"/>
      <c r="C3029" s="99" t="str">
        <f>IF(B3029="","",IF(NOT(ISNUMBER(B3029)),"DATA_PC invalida",IF(AND(ISNUMBER(parametros!$C$2),ISNUMBER(parametros!$D$2),B3029&gt;=parametros!$C$2,B3029&lt;=parametros!$D$2),"C0",IF(AND(ISNUMBER(parametros!$C$3),ISNUMBER(parametros!$D$3),B3029&gt;=parametros!$C$3,B3029&lt;=parametros!$D$3),"C1",IF(AND(ISNUMBER(parametros!$C$4),ISNUMBER(parametros!$D$4),B3029&gt;=parametros!$C$4,B3029&lt;=parametros!$D$4),"C2",IF(AND(ISNUMBER(parametros!$C$5),ISNUMBER(parametros!$D$5),B3029&gt;=parametros!$C$5,B3029&lt;=parametros!$D$5),"C3",IF(AND(ISNUMBER(parametros!$C$6),ISNUMBER(parametros!$D$6),B3029&gt;=parametros!$C$6,B3029&lt;=parametros!$D$6),"C4","Fora dos ciclos")))))))</f>
        <v/>
      </c>
      <c r="D3029" s="100"/>
      <c r="E3029" s="78" t="str">
        <f>IF(C3029="","",IFERROR(VLOOKUP(C3029,parametros!$A$11:$E$15,5,0),""))</f>
        <v/>
      </c>
      <c r="F3029" s="79" t="str">
        <f t="shared" si="237"/>
        <v/>
      </c>
      <c r="G3029" s="101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8"/>
      <c r="U3029" s="218" t="str">
        <f t="shared" si="241"/>
        <v/>
      </c>
      <c r="V3029" s="216" t="s">
        <v>47</v>
      </c>
      <c r="W3029" s="102" t="s">
        <v>167</v>
      </c>
      <c r="X3029" s="102" t="s">
        <v>168</v>
      </c>
      <c r="Y3029" s="103" t="s">
        <v>169</v>
      </c>
      <c r="Z3029" s="103" t="s">
        <v>170</v>
      </c>
      <c r="AA3029" s="103" t="s">
        <v>47</v>
      </c>
      <c r="AB3029" s="103" t="s">
        <v>171</v>
      </c>
      <c r="AC3029" s="104" t="s">
        <v>172</v>
      </c>
    </row>
    <row r="3030" spans="1:29" ht="25.5" customHeight="1" x14ac:dyDescent="0.35">
      <c r="A3030" s="188"/>
      <c r="B3030" s="190"/>
      <c r="C3030" s="99" t="str">
        <f>IF(B3030="","",IF(NOT(ISNUMBER(B3030)),"DATA_PC invalida",IF(AND(ISNUMBER(parametros!$C$2),ISNUMBER(parametros!$D$2),B3030&gt;=parametros!$C$2,B3030&lt;=parametros!$D$2),"C0",IF(AND(ISNUMBER(parametros!$C$3),ISNUMBER(parametros!$D$3),B3030&gt;=parametros!$C$3,B3030&lt;=parametros!$D$3),"C1",IF(AND(ISNUMBER(parametros!$C$4),ISNUMBER(parametros!$D$4),B3030&gt;=parametros!$C$4,B3030&lt;=parametros!$D$4),"C2",IF(AND(ISNUMBER(parametros!$C$5),ISNUMBER(parametros!$D$5),B3030&gt;=parametros!$C$5,B3030&lt;=parametros!$D$5),"C3",IF(AND(ISNUMBER(parametros!$C$6),ISNUMBER(parametros!$D$6),B3030&gt;=parametros!$C$6,B3030&lt;=parametros!$D$6),"C4","Fora dos ciclos")))))))</f>
        <v/>
      </c>
      <c r="D3030" s="100"/>
      <c r="E3030" s="78" t="str">
        <f>IF(C3030="","",IFERROR(VLOOKUP(C3030,parametros!$A$11:$E$15,5,0),""))</f>
        <v/>
      </c>
      <c r="F3030" s="79" t="str">
        <f t="shared" si="237"/>
        <v/>
      </c>
      <c r="G3030" s="101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8"/>
      <c r="U3030" s="218" t="str">
        <f t="shared" si="241"/>
        <v/>
      </c>
      <c r="V3030" s="216" t="s">
        <v>47</v>
      </c>
      <c r="W3030" s="102" t="s">
        <v>167</v>
      </c>
      <c r="X3030" s="102" t="s">
        <v>168</v>
      </c>
      <c r="Y3030" s="103" t="s">
        <v>169</v>
      </c>
      <c r="Z3030" s="103" t="s">
        <v>170</v>
      </c>
      <c r="AA3030" s="103" t="s">
        <v>47</v>
      </c>
      <c r="AB3030" s="103" t="s">
        <v>171</v>
      </c>
      <c r="AC3030" s="104" t="s">
        <v>172</v>
      </c>
    </row>
    <row r="3031" spans="1:29" ht="25.5" customHeight="1" x14ac:dyDescent="0.35">
      <c r="A3031" s="188"/>
      <c r="B3031" s="190"/>
      <c r="C3031" s="99" t="str">
        <f>IF(B3031="","",IF(NOT(ISNUMBER(B3031)),"DATA_PC invalida",IF(AND(ISNUMBER(parametros!$C$2),ISNUMBER(parametros!$D$2),B3031&gt;=parametros!$C$2,B3031&lt;=parametros!$D$2),"C0",IF(AND(ISNUMBER(parametros!$C$3),ISNUMBER(parametros!$D$3),B3031&gt;=parametros!$C$3,B3031&lt;=parametros!$D$3),"C1",IF(AND(ISNUMBER(parametros!$C$4),ISNUMBER(parametros!$D$4),B3031&gt;=parametros!$C$4,B3031&lt;=parametros!$D$4),"C2",IF(AND(ISNUMBER(parametros!$C$5),ISNUMBER(parametros!$D$5),B3031&gt;=parametros!$C$5,B3031&lt;=parametros!$D$5),"C3",IF(AND(ISNUMBER(parametros!$C$6),ISNUMBER(parametros!$D$6),B3031&gt;=parametros!$C$6,B3031&lt;=parametros!$D$6),"C4","Fora dos ciclos")))))))</f>
        <v/>
      </c>
      <c r="D3031" s="100"/>
      <c r="E3031" s="78" t="str">
        <f>IF(C3031="","",IFERROR(VLOOKUP(C3031,parametros!$A$11:$E$15,5,0),""))</f>
        <v/>
      </c>
      <c r="F3031" s="79" t="str">
        <f t="shared" si="237"/>
        <v/>
      </c>
      <c r="G3031" s="101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8"/>
      <c r="U3031" s="218" t="str">
        <f t="shared" si="241"/>
        <v/>
      </c>
      <c r="V3031" s="216" t="s">
        <v>47</v>
      </c>
      <c r="W3031" s="102" t="s">
        <v>167</v>
      </c>
      <c r="X3031" s="102" t="s">
        <v>168</v>
      </c>
      <c r="Y3031" s="103" t="s">
        <v>169</v>
      </c>
      <c r="Z3031" s="103" t="s">
        <v>170</v>
      </c>
      <c r="AA3031" s="103" t="s">
        <v>47</v>
      </c>
      <c r="AB3031" s="103" t="s">
        <v>171</v>
      </c>
      <c r="AC3031" s="104" t="s">
        <v>172</v>
      </c>
    </row>
    <row r="3032" spans="1:29" ht="25.5" customHeight="1" x14ac:dyDescent="0.35">
      <c r="A3032" s="188"/>
      <c r="B3032" s="190"/>
      <c r="C3032" s="99" t="str">
        <f>IF(B3032="","",IF(NOT(ISNUMBER(B3032)),"DATA_PC invalida",IF(AND(ISNUMBER(parametros!$C$2),ISNUMBER(parametros!$D$2),B3032&gt;=parametros!$C$2,B3032&lt;=parametros!$D$2),"C0",IF(AND(ISNUMBER(parametros!$C$3),ISNUMBER(parametros!$D$3),B3032&gt;=parametros!$C$3,B3032&lt;=parametros!$D$3),"C1",IF(AND(ISNUMBER(parametros!$C$4),ISNUMBER(parametros!$D$4),B3032&gt;=parametros!$C$4,B3032&lt;=parametros!$D$4),"C2",IF(AND(ISNUMBER(parametros!$C$5),ISNUMBER(parametros!$D$5),B3032&gt;=parametros!$C$5,B3032&lt;=parametros!$D$5),"C3",IF(AND(ISNUMBER(parametros!$C$6),ISNUMBER(parametros!$D$6),B3032&gt;=parametros!$C$6,B3032&lt;=parametros!$D$6),"C4","Fora dos ciclos")))))))</f>
        <v/>
      </c>
      <c r="D3032" s="100"/>
      <c r="E3032" s="78" t="str">
        <f>IF(C3032="","",IFERROR(VLOOKUP(C3032,parametros!$A$11:$E$15,5,0),""))</f>
        <v/>
      </c>
      <c r="F3032" s="79" t="str">
        <f t="shared" si="237"/>
        <v/>
      </c>
      <c r="G3032" s="101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8"/>
      <c r="U3032" s="218" t="str">
        <f t="shared" si="241"/>
        <v/>
      </c>
      <c r="V3032" s="216" t="s">
        <v>47</v>
      </c>
      <c r="W3032" s="102" t="s">
        <v>167</v>
      </c>
      <c r="X3032" s="102" t="s">
        <v>168</v>
      </c>
      <c r="Y3032" s="103" t="s">
        <v>169</v>
      </c>
      <c r="Z3032" s="103" t="s">
        <v>170</v>
      </c>
      <c r="AA3032" s="103" t="s">
        <v>47</v>
      </c>
      <c r="AB3032" s="103" t="s">
        <v>171</v>
      </c>
      <c r="AC3032" s="104" t="s">
        <v>172</v>
      </c>
    </row>
    <row r="3033" spans="1:29" ht="25.5" customHeight="1" x14ac:dyDescent="0.35">
      <c r="A3033" s="188"/>
      <c r="B3033" s="190"/>
      <c r="C3033" s="99" t="str">
        <f>IF(B3033="","",IF(NOT(ISNUMBER(B3033)),"DATA_PC invalida",IF(AND(ISNUMBER(parametros!$C$2),ISNUMBER(parametros!$D$2),B3033&gt;=parametros!$C$2,B3033&lt;=parametros!$D$2),"C0",IF(AND(ISNUMBER(parametros!$C$3),ISNUMBER(parametros!$D$3),B3033&gt;=parametros!$C$3,B3033&lt;=parametros!$D$3),"C1",IF(AND(ISNUMBER(parametros!$C$4),ISNUMBER(parametros!$D$4),B3033&gt;=parametros!$C$4,B3033&lt;=parametros!$D$4),"C2",IF(AND(ISNUMBER(parametros!$C$5),ISNUMBER(parametros!$D$5),B3033&gt;=parametros!$C$5,B3033&lt;=parametros!$D$5),"C3",IF(AND(ISNUMBER(parametros!$C$6),ISNUMBER(parametros!$D$6),B3033&gt;=parametros!$C$6,B3033&lt;=parametros!$D$6),"C4","Fora dos ciclos")))))))</f>
        <v/>
      </c>
      <c r="D3033" s="100"/>
      <c r="E3033" s="78" t="str">
        <f>IF(C3033="","",IFERROR(VLOOKUP(C3033,parametros!$A$11:$E$15,5,0),""))</f>
        <v/>
      </c>
      <c r="F3033" s="79" t="str">
        <f t="shared" si="237"/>
        <v/>
      </c>
      <c r="G3033" s="101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8"/>
      <c r="U3033" s="218" t="str">
        <f t="shared" si="241"/>
        <v/>
      </c>
      <c r="V3033" s="216" t="s">
        <v>47</v>
      </c>
      <c r="W3033" s="102" t="s">
        <v>167</v>
      </c>
      <c r="X3033" s="102" t="s">
        <v>168</v>
      </c>
      <c r="Y3033" s="103" t="s">
        <v>169</v>
      </c>
      <c r="Z3033" s="103" t="s">
        <v>170</v>
      </c>
      <c r="AA3033" s="103" t="s">
        <v>47</v>
      </c>
      <c r="AB3033" s="103" t="s">
        <v>171</v>
      </c>
      <c r="AC3033" s="104" t="s">
        <v>172</v>
      </c>
    </row>
    <row r="3034" spans="1:29" ht="25.5" customHeight="1" x14ac:dyDescent="0.35">
      <c r="A3034" s="188"/>
      <c r="B3034" s="190"/>
      <c r="C3034" s="99" t="str">
        <f>IF(B3034="","",IF(NOT(ISNUMBER(B3034)),"DATA_PC invalida",IF(AND(ISNUMBER(parametros!$C$2),ISNUMBER(parametros!$D$2),B3034&gt;=parametros!$C$2,B3034&lt;=parametros!$D$2),"C0",IF(AND(ISNUMBER(parametros!$C$3),ISNUMBER(parametros!$D$3),B3034&gt;=parametros!$C$3,B3034&lt;=parametros!$D$3),"C1",IF(AND(ISNUMBER(parametros!$C$4),ISNUMBER(parametros!$D$4),B3034&gt;=parametros!$C$4,B3034&lt;=parametros!$D$4),"C2",IF(AND(ISNUMBER(parametros!$C$5),ISNUMBER(parametros!$D$5),B3034&gt;=parametros!$C$5,B3034&lt;=parametros!$D$5),"C3",IF(AND(ISNUMBER(parametros!$C$6),ISNUMBER(parametros!$D$6),B3034&gt;=parametros!$C$6,B3034&lt;=parametros!$D$6),"C4","Fora dos ciclos")))))))</f>
        <v/>
      </c>
      <c r="D3034" s="100"/>
      <c r="E3034" s="78" t="str">
        <f>IF(C3034="","",IFERROR(VLOOKUP(C3034,parametros!$A$11:$E$15,5,0),""))</f>
        <v/>
      </c>
      <c r="F3034" s="79" t="str">
        <f t="shared" si="237"/>
        <v/>
      </c>
      <c r="G3034" s="101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8"/>
      <c r="U3034" s="218" t="str">
        <f t="shared" si="241"/>
        <v/>
      </c>
      <c r="V3034" s="216" t="s">
        <v>47</v>
      </c>
      <c r="W3034" s="102" t="s">
        <v>167</v>
      </c>
      <c r="X3034" s="102" t="s">
        <v>168</v>
      </c>
      <c r="Y3034" s="103" t="s">
        <v>169</v>
      </c>
      <c r="Z3034" s="103" t="s">
        <v>170</v>
      </c>
      <c r="AA3034" s="103" t="s">
        <v>47</v>
      </c>
      <c r="AB3034" s="103" t="s">
        <v>171</v>
      </c>
      <c r="AC3034" s="104" t="s">
        <v>172</v>
      </c>
    </row>
    <row r="3035" spans="1:29" ht="25.5" customHeight="1" x14ac:dyDescent="0.35">
      <c r="A3035" s="188"/>
      <c r="B3035" s="190"/>
      <c r="C3035" s="99" t="str">
        <f>IF(B3035="","",IF(NOT(ISNUMBER(B3035)),"DATA_PC invalida",IF(AND(ISNUMBER(parametros!$C$2),ISNUMBER(parametros!$D$2),B3035&gt;=parametros!$C$2,B3035&lt;=parametros!$D$2),"C0",IF(AND(ISNUMBER(parametros!$C$3),ISNUMBER(parametros!$D$3),B3035&gt;=parametros!$C$3,B3035&lt;=parametros!$D$3),"C1",IF(AND(ISNUMBER(parametros!$C$4),ISNUMBER(parametros!$D$4),B3035&gt;=parametros!$C$4,B3035&lt;=parametros!$D$4),"C2",IF(AND(ISNUMBER(parametros!$C$5),ISNUMBER(parametros!$D$5),B3035&gt;=parametros!$C$5,B3035&lt;=parametros!$D$5),"C3",IF(AND(ISNUMBER(parametros!$C$6),ISNUMBER(parametros!$D$6),B3035&gt;=parametros!$C$6,B3035&lt;=parametros!$D$6),"C4","Fora dos ciclos")))))))</f>
        <v/>
      </c>
      <c r="D3035" s="100"/>
      <c r="E3035" s="78" t="str">
        <f>IF(C3035="","",IFERROR(VLOOKUP(C3035,parametros!$A$11:$E$15,5,0),""))</f>
        <v/>
      </c>
      <c r="F3035" s="79" t="str">
        <f t="shared" si="237"/>
        <v/>
      </c>
      <c r="G3035" s="101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8"/>
      <c r="U3035" s="218" t="str">
        <f t="shared" si="241"/>
        <v/>
      </c>
      <c r="V3035" s="216" t="s">
        <v>47</v>
      </c>
      <c r="W3035" s="102" t="s">
        <v>167</v>
      </c>
      <c r="X3035" s="102" t="s">
        <v>168</v>
      </c>
      <c r="Y3035" s="103" t="s">
        <v>169</v>
      </c>
      <c r="Z3035" s="103" t="s">
        <v>170</v>
      </c>
      <c r="AA3035" s="103" t="s">
        <v>47</v>
      </c>
      <c r="AB3035" s="103" t="s">
        <v>171</v>
      </c>
      <c r="AC3035" s="104" t="s">
        <v>172</v>
      </c>
    </row>
    <row r="3036" spans="1:29" ht="25.5" customHeight="1" x14ac:dyDescent="0.35">
      <c r="A3036" s="188"/>
      <c r="B3036" s="190"/>
      <c r="C3036" s="99" t="str">
        <f>IF(B3036="","",IF(NOT(ISNUMBER(B3036)),"DATA_PC invalida",IF(AND(ISNUMBER(parametros!$C$2),ISNUMBER(parametros!$D$2),B3036&gt;=parametros!$C$2,B3036&lt;=parametros!$D$2),"C0",IF(AND(ISNUMBER(parametros!$C$3),ISNUMBER(parametros!$D$3),B3036&gt;=parametros!$C$3,B3036&lt;=parametros!$D$3),"C1",IF(AND(ISNUMBER(parametros!$C$4),ISNUMBER(parametros!$D$4),B3036&gt;=parametros!$C$4,B3036&lt;=parametros!$D$4),"C2",IF(AND(ISNUMBER(parametros!$C$5),ISNUMBER(parametros!$D$5),B3036&gt;=parametros!$C$5,B3036&lt;=parametros!$D$5),"C3",IF(AND(ISNUMBER(parametros!$C$6),ISNUMBER(parametros!$D$6),B3036&gt;=parametros!$C$6,B3036&lt;=parametros!$D$6),"C4","Fora dos ciclos")))))))</f>
        <v/>
      </c>
      <c r="D3036" s="100"/>
      <c r="E3036" s="78" t="str">
        <f>IF(C3036="","",IFERROR(VLOOKUP(C3036,parametros!$A$11:$E$15,5,0),""))</f>
        <v/>
      </c>
      <c r="F3036" s="79" t="str">
        <f t="shared" si="237"/>
        <v/>
      </c>
      <c r="G3036" s="101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8"/>
      <c r="U3036" s="218" t="str">
        <f t="shared" si="241"/>
        <v/>
      </c>
      <c r="V3036" s="216" t="s">
        <v>47</v>
      </c>
      <c r="W3036" s="102" t="s">
        <v>167</v>
      </c>
      <c r="X3036" s="102" t="s">
        <v>168</v>
      </c>
      <c r="Y3036" s="103" t="s">
        <v>169</v>
      </c>
      <c r="Z3036" s="103" t="s">
        <v>170</v>
      </c>
      <c r="AA3036" s="103" t="s">
        <v>47</v>
      </c>
      <c r="AB3036" s="103" t="s">
        <v>171</v>
      </c>
      <c r="AC3036" s="104" t="s">
        <v>172</v>
      </c>
    </row>
    <row r="3037" spans="1:29" ht="25.5" customHeight="1" x14ac:dyDescent="0.35">
      <c r="A3037" s="188"/>
      <c r="B3037" s="190"/>
      <c r="C3037" s="99" t="str">
        <f>IF(B3037="","",IF(NOT(ISNUMBER(B3037)),"DATA_PC invalida",IF(AND(ISNUMBER(parametros!$C$2),ISNUMBER(parametros!$D$2),B3037&gt;=parametros!$C$2,B3037&lt;=parametros!$D$2),"C0",IF(AND(ISNUMBER(parametros!$C$3),ISNUMBER(parametros!$D$3),B3037&gt;=parametros!$C$3,B3037&lt;=parametros!$D$3),"C1",IF(AND(ISNUMBER(parametros!$C$4),ISNUMBER(parametros!$D$4),B3037&gt;=parametros!$C$4,B3037&lt;=parametros!$D$4),"C2",IF(AND(ISNUMBER(parametros!$C$5),ISNUMBER(parametros!$D$5),B3037&gt;=parametros!$C$5,B3037&lt;=parametros!$D$5),"C3",IF(AND(ISNUMBER(parametros!$C$6),ISNUMBER(parametros!$D$6),B3037&gt;=parametros!$C$6,B3037&lt;=parametros!$D$6),"C4","Fora dos ciclos")))))))</f>
        <v/>
      </c>
      <c r="D3037" s="100"/>
      <c r="E3037" s="78" t="str">
        <f>IF(C3037="","",IFERROR(VLOOKUP(C3037,parametros!$A$11:$E$15,5,0),""))</f>
        <v/>
      </c>
      <c r="F3037" s="79" t="str">
        <f t="shared" si="237"/>
        <v/>
      </c>
      <c r="G3037" s="101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8"/>
      <c r="U3037" s="218" t="str">
        <f t="shared" si="241"/>
        <v/>
      </c>
      <c r="V3037" s="216" t="s">
        <v>47</v>
      </c>
      <c r="W3037" s="102" t="s">
        <v>167</v>
      </c>
      <c r="X3037" s="102" t="s">
        <v>168</v>
      </c>
      <c r="Y3037" s="103" t="s">
        <v>169</v>
      </c>
      <c r="Z3037" s="103" t="s">
        <v>170</v>
      </c>
      <c r="AA3037" s="103" t="s">
        <v>47</v>
      </c>
      <c r="AB3037" s="103" t="s">
        <v>171</v>
      </c>
      <c r="AC3037" s="104" t="s">
        <v>172</v>
      </c>
    </row>
    <row r="3038" spans="1:29" ht="25.5" customHeight="1" x14ac:dyDescent="0.35">
      <c r="A3038" s="188"/>
      <c r="B3038" s="190"/>
      <c r="C3038" s="99" t="str">
        <f>IF(B3038="","",IF(NOT(ISNUMBER(B3038)),"DATA_PC invalida",IF(AND(ISNUMBER(parametros!$C$2),ISNUMBER(parametros!$D$2),B3038&gt;=parametros!$C$2,B3038&lt;=parametros!$D$2),"C0",IF(AND(ISNUMBER(parametros!$C$3),ISNUMBER(parametros!$D$3),B3038&gt;=parametros!$C$3,B3038&lt;=parametros!$D$3),"C1",IF(AND(ISNUMBER(parametros!$C$4),ISNUMBER(parametros!$D$4),B3038&gt;=parametros!$C$4,B3038&lt;=parametros!$D$4),"C2",IF(AND(ISNUMBER(parametros!$C$5),ISNUMBER(parametros!$D$5),B3038&gt;=parametros!$C$5,B3038&lt;=parametros!$D$5),"C3",IF(AND(ISNUMBER(parametros!$C$6),ISNUMBER(parametros!$D$6),B3038&gt;=parametros!$C$6,B3038&lt;=parametros!$D$6),"C4","Fora dos ciclos")))))))</f>
        <v/>
      </c>
      <c r="D3038" s="100"/>
      <c r="E3038" s="78" t="str">
        <f>IF(C3038="","",IFERROR(VLOOKUP(C3038,parametros!$A$11:$E$15,5,0),""))</f>
        <v/>
      </c>
      <c r="F3038" s="79" t="str">
        <f t="shared" si="237"/>
        <v/>
      </c>
      <c r="G3038" s="101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8"/>
      <c r="U3038" s="218" t="str">
        <f t="shared" si="241"/>
        <v/>
      </c>
      <c r="V3038" s="216" t="s">
        <v>47</v>
      </c>
      <c r="W3038" s="102" t="s">
        <v>167</v>
      </c>
      <c r="X3038" s="102" t="s">
        <v>168</v>
      </c>
      <c r="Y3038" s="103" t="s">
        <v>169</v>
      </c>
      <c r="Z3038" s="103" t="s">
        <v>170</v>
      </c>
      <c r="AA3038" s="103" t="s">
        <v>47</v>
      </c>
      <c r="AB3038" s="103" t="s">
        <v>171</v>
      </c>
      <c r="AC3038" s="104" t="s">
        <v>172</v>
      </c>
    </row>
    <row r="3039" spans="1:29" ht="25.5" customHeight="1" x14ac:dyDescent="0.35">
      <c r="A3039" s="188"/>
      <c r="B3039" s="190"/>
      <c r="C3039" s="99" t="str">
        <f>IF(B3039="","",IF(NOT(ISNUMBER(B3039)),"DATA_PC invalida",IF(AND(ISNUMBER(parametros!$C$2),ISNUMBER(parametros!$D$2),B3039&gt;=parametros!$C$2,B3039&lt;=parametros!$D$2),"C0",IF(AND(ISNUMBER(parametros!$C$3),ISNUMBER(parametros!$D$3),B3039&gt;=parametros!$C$3,B3039&lt;=parametros!$D$3),"C1",IF(AND(ISNUMBER(parametros!$C$4),ISNUMBER(parametros!$D$4),B3039&gt;=parametros!$C$4,B3039&lt;=parametros!$D$4),"C2",IF(AND(ISNUMBER(parametros!$C$5),ISNUMBER(parametros!$D$5),B3039&gt;=parametros!$C$5,B3039&lt;=parametros!$D$5),"C3",IF(AND(ISNUMBER(parametros!$C$6),ISNUMBER(parametros!$D$6),B3039&gt;=parametros!$C$6,B3039&lt;=parametros!$D$6),"C4","Fora dos ciclos")))))))</f>
        <v/>
      </c>
      <c r="D3039" s="100"/>
      <c r="E3039" s="78" t="str">
        <f>IF(C3039="","",IFERROR(VLOOKUP(C3039,parametros!$A$11:$E$15,5,0),""))</f>
        <v/>
      </c>
      <c r="F3039" s="79" t="str">
        <f t="shared" si="237"/>
        <v/>
      </c>
      <c r="G3039" s="101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8"/>
      <c r="U3039" s="218" t="str">
        <f t="shared" si="241"/>
        <v/>
      </c>
      <c r="V3039" s="216" t="s">
        <v>47</v>
      </c>
      <c r="W3039" s="102" t="s">
        <v>167</v>
      </c>
      <c r="X3039" s="102" t="s">
        <v>168</v>
      </c>
      <c r="Y3039" s="103" t="s">
        <v>169</v>
      </c>
      <c r="Z3039" s="103" t="s">
        <v>170</v>
      </c>
      <c r="AA3039" s="103" t="s">
        <v>47</v>
      </c>
      <c r="AB3039" s="103" t="s">
        <v>171</v>
      </c>
      <c r="AC3039" s="104" t="s">
        <v>172</v>
      </c>
    </row>
    <row r="3040" spans="1:29" ht="25.5" customHeight="1" x14ac:dyDescent="0.35">
      <c r="A3040" s="188"/>
      <c r="B3040" s="190"/>
      <c r="C3040" s="99" t="str">
        <f>IF(B3040="","",IF(NOT(ISNUMBER(B3040)),"DATA_PC invalida",IF(AND(ISNUMBER(parametros!$C$2),ISNUMBER(parametros!$D$2),B3040&gt;=parametros!$C$2,B3040&lt;=parametros!$D$2),"C0",IF(AND(ISNUMBER(parametros!$C$3),ISNUMBER(parametros!$D$3),B3040&gt;=parametros!$C$3,B3040&lt;=parametros!$D$3),"C1",IF(AND(ISNUMBER(parametros!$C$4),ISNUMBER(parametros!$D$4),B3040&gt;=parametros!$C$4,B3040&lt;=parametros!$D$4),"C2",IF(AND(ISNUMBER(parametros!$C$5),ISNUMBER(parametros!$D$5),B3040&gt;=parametros!$C$5,B3040&lt;=parametros!$D$5),"C3",IF(AND(ISNUMBER(parametros!$C$6),ISNUMBER(parametros!$D$6),B3040&gt;=parametros!$C$6,B3040&lt;=parametros!$D$6),"C4","Fora dos ciclos")))))))</f>
        <v/>
      </c>
      <c r="D3040" s="100"/>
      <c r="E3040" s="78" t="str">
        <f>IF(C3040="","",IFERROR(VLOOKUP(C3040,parametros!$A$11:$E$15,5,0),""))</f>
        <v/>
      </c>
      <c r="F3040" s="79" t="str">
        <f t="shared" si="237"/>
        <v/>
      </c>
      <c r="G3040" s="101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8"/>
      <c r="U3040" s="218" t="str">
        <f t="shared" si="241"/>
        <v/>
      </c>
      <c r="V3040" s="216" t="s">
        <v>47</v>
      </c>
      <c r="W3040" s="102" t="s">
        <v>167</v>
      </c>
      <c r="X3040" s="102" t="s">
        <v>168</v>
      </c>
      <c r="Y3040" s="103" t="s">
        <v>169</v>
      </c>
      <c r="Z3040" s="103" t="s">
        <v>170</v>
      </c>
      <c r="AA3040" s="103" t="s">
        <v>47</v>
      </c>
      <c r="AB3040" s="103" t="s">
        <v>171</v>
      </c>
      <c r="AC3040" s="104" t="s">
        <v>172</v>
      </c>
    </row>
    <row r="3041" spans="1:29" ht="25.5" customHeight="1" x14ac:dyDescent="0.35">
      <c r="A3041" s="188"/>
      <c r="B3041" s="190"/>
      <c r="C3041" s="99" t="str">
        <f>IF(B3041="","",IF(NOT(ISNUMBER(B3041)),"DATA_PC invalida",IF(AND(ISNUMBER(parametros!$C$2),ISNUMBER(parametros!$D$2),B3041&gt;=parametros!$C$2,B3041&lt;=parametros!$D$2),"C0",IF(AND(ISNUMBER(parametros!$C$3),ISNUMBER(parametros!$D$3),B3041&gt;=parametros!$C$3,B3041&lt;=parametros!$D$3),"C1",IF(AND(ISNUMBER(parametros!$C$4),ISNUMBER(parametros!$D$4),B3041&gt;=parametros!$C$4,B3041&lt;=parametros!$D$4),"C2",IF(AND(ISNUMBER(parametros!$C$5),ISNUMBER(parametros!$D$5),B3041&gt;=parametros!$C$5,B3041&lt;=parametros!$D$5),"C3",IF(AND(ISNUMBER(parametros!$C$6),ISNUMBER(parametros!$D$6),B3041&gt;=parametros!$C$6,B3041&lt;=parametros!$D$6),"C4","Fora dos ciclos")))))))</f>
        <v/>
      </c>
      <c r="D3041" s="100"/>
      <c r="E3041" s="78" t="str">
        <f>IF(C3041="","",IFERROR(VLOOKUP(C3041,parametros!$A$11:$E$15,5,0),""))</f>
        <v/>
      </c>
      <c r="F3041" s="79" t="str">
        <f t="shared" si="237"/>
        <v/>
      </c>
      <c r="G3041" s="101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8"/>
      <c r="U3041" s="218" t="str">
        <f t="shared" si="241"/>
        <v/>
      </c>
      <c r="V3041" s="216" t="s">
        <v>47</v>
      </c>
      <c r="W3041" s="102" t="s">
        <v>167</v>
      </c>
      <c r="X3041" s="102" t="s">
        <v>168</v>
      </c>
      <c r="Y3041" s="103" t="s">
        <v>169</v>
      </c>
      <c r="Z3041" s="103" t="s">
        <v>170</v>
      </c>
      <c r="AA3041" s="103" t="s">
        <v>47</v>
      </c>
      <c r="AB3041" s="103" t="s">
        <v>171</v>
      </c>
      <c r="AC3041" s="104" t="s">
        <v>172</v>
      </c>
    </row>
    <row r="3042" spans="1:29" ht="25.5" customHeight="1" x14ac:dyDescent="0.35">
      <c r="A3042" s="188"/>
      <c r="B3042" s="190"/>
      <c r="C3042" s="99" t="str">
        <f>IF(B3042="","",IF(NOT(ISNUMBER(B3042)),"DATA_PC invalida",IF(AND(ISNUMBER(parametros!$C$2),ISNUMBER(parametros!$D$2),B3042&gt;=parametros!$C$2,B3042&lt;=parametros!$D$2),"C0",IF(AND(ISNUMBER(parametros!$C$3),ISNUMBER(parametros!$D$3),B3042&gt;=parametros!$C$3,B3042&lt;=parametros!$D$3),"C1",IF(AND(ISNUMBER(parametros!$C$4),ISNUMBER(parametros!$D$4),B3042&gt;=parametros!$C$4,B3042&lt;=parametros!$D$4),"C2",IF(AND(ISNUMBER(parametros!$C$5),ISNUMBER(parametros!$D$5),B3042&gt;=parametros!$C$5,B3042&lt;=parametros!$D$5),"C3",IF(AND(ISNUMBER(parametros!$C$6),ISNUMBER(parametros!$D$6),B3042&gt;=parametros!$C$6,B3042&lt;=parametros!$D$6),"C4","Fora dos ciclos")))))))</f>
        <v/>
      </c>
      <c r="D3042" s="100"/>
      <c r="E3042" s="78" t="str">
        <f>IF(C3042="","",IFERROR(VLOOKUP(C3042,parametros!$A$11:$E$15,5,0),""))</f>
        <v/>
      </c>
      <c r="F3042" s="79" t="str">
        <f t="shared" si="237"/>
        <v/>
      </c>
      <c r="G3042" s="101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8"/>
      <c r="U3042" s="218" t="str">
        <f t="shared" si="241"/>
        <v/>
      </c>
      <c r="V3042" s="216" t="s">
        <v>47</v>
      </c>
      <c r="W3042" s="102" t="s">
        <v>167</v>
      </c>
      <c r="X3042" s="102" t="s">
        <v>168</v>
      </c>
      <c r="Y3042" s="103" t="s">
        <v>169</v>
      </c>
      <c r="Z3042" s="103" t="s">
        <v>170</v>
      </c>
      <c r="AA3042" s="103" t="s">
        <v>47</v>
      </c>
      <c r="AB3042" s="103" t="s">
        <v>171</v>
      </c>
      <c r="AC3042" s="104" t="s">
        <v>172</v>
      </c>
    </row>
    <row r="3043" spans="1:29" ht="25.5" customHeight="1" x14ac:dyDescent="0.35">
      <c r="A3043" s="188"/>
      <c r="B3043" s="190"/>
      <c r="C3043" s="99" t="str">
        <f>IF(B3043="","",IF(NOT(ISNUMBER(B3043)),"DATA_PC invalida",IF(AND(ISNUMBER(parametros!$C$2),ISNUMBER(parametros!$D$2),B3043&gt;=parametros!$C$2,B3043&lt;=parametros!$D$2),"C0",IF(AND(ISNUMBER(parametros!$C$3),ISNUMBER(parametros!$D$3),B3043&gt;=parametros!$C$3,B3043&lt;=parametros!$D$3),"C1",IF(AND(ISNUMBER(parametros!$C$4),ISNUMBER(parametros!$D$4),B3043&gt;=parametros!$C$4,B3043&lt;=parametros!$D$4),"C2",IF(AND(ISNUMBER(parametros!$C$5),ISNUMBER(parametros!$D$5),B3043&gt;=parametros!$C$5,B3043&lt;=parametros!$D$5),"C3",IF(AND(ISNUMBER(parametros!$C$6),ISNUMBER(parametros!$D$6),B3043&gt;=parametros!$C$6,B3043&lt;=parametros!$D$6),"C4","Fora dos ciclos")))))))</f>
        <v/>
      </c>
      <c r="D3043" s="100"/>
      <c r="E3043" s="78" t="str">
        <f>IF(C3043="","",IFERROR(VLOOKUP(C3043,parametros!$A$11:$E$15,5,0),""))</f>
        <v/>
      </c>
      <c r="F3043" s="79" t="str">
        <f t="shared" si="237"/>
        <v/>
      </c>
      <c r="G3043" s="101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8"/>
      <c r="U3043" s="218" t="str">
        <f t="shared" si="241"/>
        <v/>
      </c>
      <c r="V3043" s="216" t="s">
        <v>47</v>
      </c>
      <c r="W3043" s="102" t="s">
        <v>167</v>
      </c>
      <c r="X3043" s="102" t="s">
        <v>168</v>
      </c>
      <c r="Y3043" s="103" t="s">
        <v>169</v>
      </c>
      <c r="Z3043" s="103" t="s">
        <v>170</v>
      </c>
      <c r="AA3043" s="103" t="s">
        <v>47</v>
      </c>
      <c r="AB3043" s="103" t="s">
        <v>171</v>
      </c>
      <c r="AC3043" s="104" t="s">
        <v>172</v>
      </c>
    </row>
    <row r="3044" spans="1:29" ht="25.5" customHeight="1" x14ac:dyDescent="0.35">
      <c r="A3044" s="188"/>
      <c r="B3044" s="190"/>
      <c r="C3044" s="99" t="str">
        <f>IF(B3044="","",IF(NOT(ISNUMBER(B3044)),"DATA_PC invalida",IF(AND(ISNUMBER(parametros!$C$2),ISNUMBER(parametros!$D$2),B3044&gt;=parametros!$C$2,B3044&lt;=parametros!$D$2),"C0",IF(AND(ISNUMBER(parametros!$C$3),ISNUMBER(parametros!$D$3),B3044&gt;=parametros!$C$3,B3044&lt;=parametros!$D$3),"C1",IF(AND(ISNUMBER(parametros!$C$4),ISNUMBER(parametros!$D$4),B3044&gt;=parametros!$C$4,B3044&lt;=parametros!$D$4),"C2",IF(AND(ISNUMBER(parametros!$C$5),ISNUMBER(parametros!$D$5),B3044&gt;=parametros!$C$5,B3044&lt;=parametros!$D$5),"C3",IF(AND(ISNUMBER(parametros!$C$6),ISNUMBER(parametros!$D$6),B3044&gt;=parametros!$C$6,B3044&lt;=parametros!$D$6),"C4","Fora dos ciclos")))))))</f>
        <v/>
      </c>
      <c r="D3044" s="100"/>
      <c r="E3044" s="78" t="str">
        <f>IF(C3044="","",IFERROR(VLOOKUP(C3044,parametros!$A$11:$E$15,5,0),""))</f>
        <v/>
      </c>
      <c r="F3044" s="79" t="str">
        <f t="shared" si="237"/>
        <v/>
      </c>
      <c r="G3044" s="101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8"/>
      <c r="U3044" s="218" t="str">
        <f t="shared" si="241"/>
        <v/>
      </c>
      <c r="V3044" s="216" t="s">
        <v>47</v>
      </c>
      <c r="W3044" s="102" t="s">
        <v>167</v>
      </c>
      <c r="X3044" s="102" t="s">
        <v>168</v>
      </c>
      <c r="Y3044" s="103" t="s">
        <v>169</v>
      </c>
      <c r="Z3044" s="103" t="s">
        <v>170</v>
      </c>
      <c r="AA3044" s="103" t="s">
        <v>47</v>
      </c>
      <c r="AB3044" s="103" t="s">
        <v>171</v>
      </c>
      <c r="AC3044" s="104" t="s">
        <v>172</v>
      </c>
    </row>
    <row r="3045" spans="1:29" ht="25.5" customHeight="1" x14ac:dyDescent="0.35">
      <c r="A3045" s="188"/>
      <c r="B3045" s="190"/>
      <c r="C3045" s="99" t="str">
        <f>IF(B3045="","",IF(NOT(ISNUMBER(B3045)),"DATA_PC invalida",IF(AND(ISNUMBER(parametros!$C$2),ISNUMBER(parametros!$D$2),B3045&gt;=parametros!$C$2,B3045&lt;=parametros!$D$2),"C0",IF(AND(ISNUMBER(parametros!$C$3),ISNUMBER(parametros!$D$3),B3045&gt;=parametros!$C$3,B3045&lt;=parametros!$D$3),"C1",IF(AND(ISNUMBER(parametros!$C$4),ISNUMBER(parametros!$D$4),B3045&gt;=parametros!$C$4,B3045&lt;=parametros!$D$4),"C2",IF(AND(ISNUMBER(parametros!$C$5),ISNUMBER(parametros!$D$5),B3045&gt;=parametros!$C$5,B3045&lt;=parametros!$D$5),"C3",IF(AND(ISNUMBER(parametros!$C$6),ISNUMBER(parametros!$D$6),B3045&gt;=parametros!$C$6,B3045&lt;=parametros!$D$6),"C4","Fora dos ciclos")))))))</f>
        <v/>
      </c>
      <c r="D3045" s="100"/>
      <c r="E3045" s="78" t="str">
        <f>IF(C3045="","",IFERROR(VLOOKUP(C3045,parametros!$A$11:$E$15,5,0),""))</f>
        <v/>
      </c>
      <c r="F3045" s="79" t="str">
        <f t="shared" si="237"/>
        <v/>
      </c>
      <c r="G3045" s="101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8"/>
      <c r="U3045" s="218" t="str">
        <f t="shared" si="241"/>
        <v/>
      </c>
      <c r="V3045" s="216" t="s">
        <v>47</v>
      </c>
      <c r="W3045" s="102" t="s">
        <v>167</v>
      </c>
      <c r="X3045" s="102" t="s">
        <v>168</v>
      </c>
      <c r="Y3045" s="103" t="s">
        <v>169</v>
      </c>
      <c r="Z3045" s="103" t="s">
        <v>170</v>
      </c>
      <c r="AA3045" s="103" t="s">
        <v>47</v>
      </c>
      <c r="AB3045" s="103" t="s">
        <v>171</v>
      </c>
      <c r="AC3045" s="104" t="s">
        <v>172</v>
      </c>
    </row>
    <row r="3046" spans="1:29" ht="25.5" customHeight="1" x14ac:dyDescent="0.35">
      <c r="A3046" s="188"/>
      <c r="B3046" s="190"/>
      <c r="C3046" s="99" t="str">
        <f>IF(B3046="","",IF(NOT(ISNUMBER(B3046)),"DATA_PC invalida",IF(AND(ISNUMBER(parametros!$C$2),ISNUMBER(parametros!$D$2),B3046&gt;=parametros!$C$2,B3046&lt;=parametros!$D$2),"C0",IF(AND(ISNUMBER(parametros!$C$3),ISNUMBER(parametros!$D$3),B3046&gt;=parametros!$C$3,B3046&lt;=parametros!$D$3),"C1",IF(AND(ISNUMBER(parametros!$C$4),ISNUMBER(parametros!$D$4),B3046&gt;=parametros!$C$4,B3046&lt;=parametros!$D$4),"C2",IF(AND(ISNUMBER(parametros!$C$5),ISNUMBER(parametros!$D$5),B3046&gt;=parametros!$C$5,B3046&lt;=parametros!$D$5),"C3",IF(AND(ISNUMBER(parametros!$C$6),ISNUMBER(parametros!$D$6),B3046&gt;=parametros!$C$6,B3046&lt;=parametros!$D$6),"C4","Fora dos ciclos")))))))</f>
        <v/>
      </c>
      <c r="D3046" s="100"/>
      <c r="E3046" s="78" t="str">
        <f>IF(C3046="","",IFERROR(VLOOKUP(C3046,parametros!$A$11:$E$15,5,0),""))</f>
        <v/>
      </c>
      <c r="F3046" s="79" t="str">
        <f t="shared" si="237"/>
        <v/>
      </c>
      <c r="G3046" s="101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8"/>
      <c r="U3046" s="218" t="str">
        <f t="shared" si="241"/>
        <v/>
      </c>
      <c r="V3046" s="216" t="s">
        <v>47</v>
      </c>
      <c r="W3046" s="102" t="s">
        <v>167</v>
      </c>
      <c r="X3046" s="102" t="s">
        <v>168</v>
      </c>
      <c r="Y3046" s="103" t="s">
        <v>169</v>
      </c>
      <c r="Z3046" s="103" t="s">
        <v>170</v>
      </c>
      <c r="AA3046" s="103" t="s">
        <v>47</v>
      </c>
      <c r="AB3046" s="103" t="s">
        <v>171</v>
      </c>
      <c r="AC3046" s="104" t="s">
        <v>172</v>
      </c>
    </row>
    <row r="3047" spans="1:29" ht="25.5" customHeight="1" x14ac:dyDescent="0.35">
      <c r="A3047" s="188"/>
      <c r="B3047" s="190"/>
      <c r="C3047" s="99" t="str">
        <f>IF(B3047="","",IF(NOT(ISNUMBER(B3047)),"DATA_PC invalida",IF(AND(ISNUMBER(parametros!$C$2),ISNUMBER(parametros!$D$2),B3047&gt;=parametros!$C$2,B3047&lt;=parametros!$D$2),"C0",IF(AND(ISNUMBER(parametros!$C$3),ISNUMBER(parametros!$D$3),B3047&gt;=parametros!$C$3,B3047&lt;=parametros!$D$3),"C1",IF(AND(ISNUMBER(parametros!$C$4),ISNUMBER(parametros!$D$4),B3047&gt;=parametros!$C$4,B3047&lt;=parametros!$D$4),"C2",IF(AND(ISNUMBER(parametros!$C$5),ISNUMBER(parametros!$D$5),B3047&gt;=parametros!$C$5,B3047&lt;=parametros!$D$5),"C3",IF(AND(ISNUMBER(parametros!$C$6),ISNUMBER(parametros!$D$6),B3047&gt;=parametros!$C$6,B3047&lt;=parametros!$D$6),"C4","Fora dos ciclos")))))))</f>
        <v/>
      </c>
      <c r="D3047" s="100"/>
      <c r="E3047" s="78" t="str">
        <f>IF(C3047="","",IFERROR(VLOOKUP(C3047,parametros!$A$11:$E$15,5,0),""))</f>
        <v/>
      </c>
      <c r="F3047" s="79" t="str">
        <f t="shared" si="237"/>
        <v/>
      </c>
      <c r="G3047" s="101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8"/>
      <c r="U3047" s="218" t="str">
        <f t="shared" si="241"/>
        <v/>
      </c>
      <c r="V3047" s="216" t="s">
        <v>47</v>
      </c>
      <c r="W3047" s="102" t="s">
        <v>167</v>
      </c>
      <c r="X3047" s="102" t="s">
        <v>168</v>
      </c>
      <c r="Y3047" s="103" t="s">
        <v>169</v>
      </c>
      <c r="Z3047" s="103" t="s">
        <v>170</v>
      </c>
      <c r="AA3047" s="103" t="s">
        <v>47</v>
      </c>
      <c r="AB3047" s="103" t="s">
        <v>171</v>
      </c>
      <c r="AC3047" s="104" t="s">
        <v>172</v>
      </c>
    </row>
    <row r="3048" spans="1:29" ht="25.5" customHeight="1" x14ac:dyDescent="0.35">
      <c r="A3048" s="188"/>
      <c r="B3048" s="190"/>
      <c r="C3048" s="99" t="str">
        <f>IF(B3048="","",IF(NOT(ISNUMBER(B3048)),"DATA_PC invalida",IF(AND(ISNUMBER(parametros!$C$2),ISNUMBER(parametros!$D$2),B3048&gt;=parametros!$C$2,B3048&lt;=parametros!$D$2),"C0",IF(AND(ISNUMBER(parametros!$C$3),ISNUMBER(parametros!$D$3),B3048&gt;=parametros!$C$3,B3048&lt;=parametros!$D$3),"C1",IF(AND(ISNUMBER(parametros!$C$4),ISNUMBER(parametros!$D$4),B3048&gt;=parametros!$C$4,B3048&lt;=parametros!$D$4),"C2",IF(AND(ISNUMBER(parametros!$C$5),ISNUMBER(parametros!$D$5),B3048&gt;=parametros!$C$5,B3048&lt;=parametros!$D$5),"C3",IF(AND(ISNUMBER(parametros!$C$6),ISNUMBER(parametros!$D$6),B3048&gt;=parametros!$C$6,B3048&lt;=parametros!$D$6),"C4","Fora dos ciclos")))))))</f>
        <v/>
      </c>
      <c r="D3048" s="100"/>
      <c r="E3048" s="78" t="str">
        <f>IF(C3048="","",IFERROR(VLOOKUP(C3048,parametros!$A$11:$E$15,5,0),""))</f>
        <v/>
      </c>
      <c r="F3048" s="79" t="str">
        <f t="shared" si="237"/>
        <v/>
      </c>
      <c r="G3048" s="101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8"/>
      <c r="U3048" s="218" t="str">
        <f t="shared" si="241"/>
        <v/>
      </c>
      <c r="V3048" s="216" t="s">
        <v>47</v>
      </c>
      <c r="W3048" s="102" t="s">
        <v>167</v>
      </c>
      <c r="X3048" s="102" t="s">
        <v>168</v>
      </c>
      <c r="Y3048" s="103" t="s">
        <v>169</v>
      </c>
      <c r="Z3048" s="103" t="s">
        <v>170</v>
      </c>
      <c r="AA3048" s="103" t="s">
        <v>47</v>
      </c>
      <c r="AB3048" s="103" t="s">
        <v>171</v>
      </c>
      <c r="AC3048" s="104" t="s">
        <v>172</v>
      </c>
    </row>
    <row r="3049" spans="1:29" ht="25.5" customHeight="1" x14ac:dyDescent="0.35">
      <c r="A3049" s="188"/>
      <c r="B3049" s="190"/>
      <c r="C3049" s="99" t="str">
        <f>IF(B3049="","",IF(NOT(ISNUMBER(B3049)),"DATA_PC invalida",IF(AND(ISNUMBER(parametros!$C$2),ISNUMBER(parametros!$D$2),B3049&gt;=parametros!$C$2,B3049&lt;=parametros!$D$2),"C0",IF(AND(ISNUMBER(parametros!$C$3),ISNUMBER(parametros!$D$3),B3049&gt;=parametros!$C$3,B3049&lt;=parametros!$D$3),"C1",IF(AND(ISNUMBER(parametros!$C$4),ISNUMBER(parametros!$D$4),B3049&gt;=parametros!$C$4,B3049&lt;=parametros!$D$4),"C2",IF(AND(ISNUMBER(parametros!$C$5),ISNUMBER(parametros!$D$5),B3049&gt;=parametros!$C$5,B3049&lt;=parametros!$D$5),"C3",IF(AND(ISNUMBER(parametros!$C$6),ISNUMBER(parametros!$D$6),B3049&gt;=parametros!$C$6,B3049&lt;=parametros!$D$6),"C4","Fora dos ciclos")))))))</f>
        <v/>
      </c>
      <c r="D3049" s="100"/>
      <c r="E3049" s="78" t="str">
        <f>IF(C3049="","",IFERROR(VLOOKUP(C3049,parametros!$A$11:$E$15,5,0),""))</f>
        <v/>
      </c>
      <c r="F3049" s="79" t="str">
        <f t="shared" si="237"/>
        <v/>
      </c>
      <c r="G3049" s="101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8"/>
      <c r="U3049" s="218" t="str">
        <f t="shared" si="241"/>
        <v/>
      </c>
      <c r="V3049" s="216" t="s">
        <v>47</v>
      </c>
      <c r="W3049" s="102" t="s">
        <v>167</v>
      </c>
      <c r="X3049" s="102" t="s">
        <v>168</v>
      </c>
      <c r="Y3049" s="103" t="s">
        <v>169</v>
      </c>
      <c r="Z3049" s="103" t="s">
        <v>170</v>
      </c>
      <c r="AA3049" s="103" t="s">
        <v>47</v>
      </c>
      <c r="AB3049" s="103" t="s">
        <v>171</v>
      </c>
      <c r="AC3049" s="104" t="s">
        <v>172</v>
      </c>
    </row>
    <row r="3050" spans="1:29" ht="25.5" customHeight="1" x14ac:dyDescent="0.35">
      <c r="A3050" s="188"/>
      <c r="B3050" s="190"/>
      <c r="C3050" s="99" t="str">
        <f>IF(B3050="","",IF(NOT(ISNUMBER(B3050)),"DATA_PC invalida",IF(AND(ISNUMBER(parametros!$C$2),ISNUMBER(parametros!$D$2),B3050&gt;=parametros!$C$2,B3050&lt;=parametros!$D$2),"C0",IF(AND(ISNUMBER(parametros!$C$3),ISNUMBER(parametros!$D$3),B3050&gt;=parametros!$C$3,B3050&lt;=parametros!$D$3),"C1",IF(AND(ISNUMBER(parametros!$C$4),ISNUMBER(parametros!$D$4),B3050&gt;=parametros!$C$4,B3050&lt;=parametros!$D$4),"C2",IF(AND(ISNUMBER(parametros!$C$5),ISNUMBER(parametros!$D$5),B3050&gt;=parametros!$C$5,B3050&lt;=parametros!$D$5),"C3",IF(AND(ISNUMBER(parametros!$C$6),ISNUMBER(parametros!$D$6),B3050&gt;=parametros!$C$6,B3050&lt;=parametros!$D$6),"C4","Fora dos ciclos")))))))</f>
        <v/>
      </c>
      <c r="D3050" s="100"/>
      <c r="E3050" s="78" t="str">
        <f>IF(C3050="","",IFERROR(VLOOKUP(C3050,parametros!$A$11:$E$15,5,0),""))</f>
        <v/>
      </c>
      <c r="F3050" s="79" t="str">
        <f t="shared" si="237"/>
        <v/>
      </c>
      <c r="G3050" s="101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8"/>
      <c r="U3050" s="218" t="str">
        <f t="shared" si="241"/>
        <v/>
      </c>
      <c r="V3050" s="216" t="s">
        <v>47</v>
      </c>
      <c r="W3050" s="102" t="s">
        <v>167</v>
      </c>
      <c r="X3050" s="102" t="s">
        <v>168</v>
      </c>
      <c r="Y3050" s="103" t="s">
        <v>169</v>
      </c>
      <c r="Z3050" s="103" t="s">
        <v>170</v>
      </c>
      <c r="AA3050" s="103" t="s">
        <v>47</v>
      </c>
      <c r="AB3050" s="103" t="s">
        <v>171</v>
      </c>
      <c r="AC3050" s="104" t="s">
        <v>172</v>
      </c>
    </row>
    <row r="3051" spans="1:29" ht="25.5" customHeight="1" x14ac:dyDescent="0.35">
      <c r="A3051" s="188"/>
      <c r="B3051" s="190"/>
      <c r="C3051" s="99" t="str">
        <f>IF(B3051="","",IF(NOT(ISNUMBER(B3051)),"DATA_PC invalida",IF(AND(ISNUMBER(parametros!$C$2),ISNUMBER(parametros!$D$2),B3051&gt;=parametros!$C$2,B3051&lt;=parametros!$D$2),"C0",IF(AND(ISNUMBER(parametros!$C$3),ISNUMBER(parametros!$D$3),B3051&gt;=parametros!$C$3,B3051&lt;=parametros!$D$3),"C1",IF(AND(ISNUMBER(parametros!$C$4),ISNUMBER(parametros!$D$4),B3051&gt;=parametros!$C$4,B3051&lt;=parametros!$D$4),"C2",IF(AND(ISNUMBER(parametros!$C$5),ISNUMBER(parametros!$D$5),B3051&gt;=parametros!$C$5,B3051&lt;=parametros!$D$5),"C3",IF(AND(ISNUMBER(parametros!$C$6),ISNUMBER(parametros!$D$6),B3051&gt;=parametros!$C$6,B3051&lt;=parametros!$D$6),"C4","Fora dos ciclos")))))))</f>
        <v/>
      </c>
      <c r="D3051" s="100"/>
      <c r="E3051" s="78" t="str">
        <f>IF(C3051="","",IFERROR(VLOOKUP(C3051,parametros!$A$11:$E$15,5,0),""))</f>
        <v/>
      </c>
      <c r="F3051" s="79" t="str">
        <f t="shared" si="237"/>
        <v/>
      </c>
      <c r="G3051" s="101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8"/>
      <c r="U3051" s="218" t="str">
        <f t="shared" si="241"/>
        <v/>
      </c>
      <c r="V3051" s="216" t="s">
        <v>47</v>
      </c>
      <c r="W3051" s="102" t="s">
        <v>167</v>
      </c>
      <c r="X3051" s="102" t="s">
        <v>168</v>
      </c>
      <c r="Y3051" s="103" t="s">
        <v>169</v>
      </c>
      <c r="Z3051" s="103" t="s">
        <v>170</v>
      </c>
      <c r="AA3051" s="103" t="s">
        <v>47</v>
      </c>
      <c r="AB3051" s="103" t="s">
        <v>171</v>
      </c>
      <c r="AC3051" s="104" t="s">
        <v>172</v>
      </c>
    </row>
    <row r="3052" spans="1:29" ht="25.5" customHeight="1" x14ac:dyDescent="0.35">
      <c r="A3052" s="188"/>
      <c r="B3052" s="190"/>
      <c r="C3052" s="99" t="str">
        <f>IF(B3052="","",IF(NOT(ISNUMBER(B3052)),"DATA_PC invalida",IF(AND(ISNUMBER(parametros!$C$2),ISNUMBER(parametros!$D$2),B3052&gt;=parametros!$C$2,B3052&lt;=parametros!$D$2),"C0",IF(AND(ISNUMBER(parametros!$C$3),ISNUMBER(parametros!$D$3),B3052&gt;=parametros!$C$3,B3052&lt;=parametros!$D$3),"C1",IF(AND(ISNUMBER(parametros!$C$4),ISNUMBER(parametros!$D$4),B3052&gt;=parametros!$C$4,B3052&lt;=parametros!$D$4),"C2",IF(AND(ISNUMBER(parametros!$C$5),ISNUMBER(parametros!$D$5),B3052&gt;=parametros!$C$5,B3052&lt;=parametros!$D$5),"C3",IF(AND(ISNUMBER(parametros!$C$6),ISNUMBER(parametros!$D$6),B3052&gt;=parametros!$C$6,B3052&lt;=parametros!$D$6),"C4","Fora dos ciclos")))))))</f>
        <v/>
      </c>
      <c r="D3052" s="100"/>
      <c r="E3052" s="78" t="str">
        <f>IF(C3052="","",IFERROR(VLOOKUP(C3052,parametros!$A$11:$E$15,5,0),""))</f>
        <v/>
      </c>
      <c r="F3052" s="79" t="str">
        <f t="shared" si="237"/>
        <v/>
      </c>
      <c r="G3052" s="101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8"/>
      <c r="U3052" s="218" t="str">
        <f t="shared" si="241"/>
        <v/>
      </c>
      <c r="V3052" s="216" t="s">
        <v>47</v>
      </c>
      <c r="W3052" s="102" t="s">
        <v>167</v>
      </c>
      <c r="X3052" s="102" t="s">
        <v>168</v>
      </c>
      <c r="Y3052" s="103" t="s">
        <v>169</v>
      </c>
      <c r="Z3052" s="103" t="s">
        <v>170</v>
      </c>
      <c r="AA3052" s="103" t="s">
        <v>47</v>
      </c>
      <c r="AB3052" s="103" t="s">
        <v>171</v>
      </c>
      <c r="AC3052" s="104" t="s">
        <v>172</v>
      </c>
    </row>
    <row r="3053" spans="1:29" ht="25.5" customHeight="1" x14ac:dyDescent="0.35">
      <c r="A3053" s="188"/>
      <c r="B3053" s="190"/>
      <c r="C3053" s="99" t="str">
        <f>IF(B3053="","",IF(NOT(ISNUMBER(B3053)),"DATA_PC invalida",IF(AND(ISNUMBER(parametros!$C$2),ISNUMBER(parametros!$D$2),B3053&gt;=parametros!$C$2,B3053&lt;=parametros!$D$2),"C0",IF(AND(ISNUMBER(parametros!$C$3),ISNUMBER(parametros!$D$3),B3053&gt;=parametros!$C$3,B3053&lt;=parametros!$D$3),"C1",IF(AND(ISNUMBER(parametros!$C$4),ISNUMBER(parametros!$D$4),B3053&gt;=parametros!$C$4,B3053&lt;=parametros!$D$4),"C2",IF(AND(ISNUMBER(parametros!$C$5),ISNUMBER(parametros!$D$5),B3053&gt;=parametros!$C$5,B3053&lt;=parametros!$D$5),"C3",IF(AND(ISNUMBER(parametros!$C$6),ISNUMBER(parametros!$D$6),B3053&gt;=parametros!$C$6,B3053&lt;=parametros!$D$6),"C4","Fora dos ciclos")))))))</f>
        <v/>
      </c>
      <c r="D3053" s="100"/>
      <c r="E3053" s="78" t="str">
        <f>IF(C3053="","",IFERROR(VLOOKUP(C3053,parametros!$A$11:$E$15,5,0),""))</f>
        <v/>
      </c>
      <c r="F3053" s="79" t="str">
        <f t="shared" si="237"/>
        <v/>
      </c>
      <c r="G3053" s="101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8"/>
      <c r="U3053" s="218" t="str">
        <f t="shared" si="241"/>
        <v/>
      </c>
      <c r="V3053" s="216" t="s">
        <v>47</v>
      </c>
      <c r="W3053" s="102" t="s">
        <v>167</v>
      </c>
      <c r="X3053" s="102" t="s">
        <v>168</v>
      </c>
      <c r="Y3053" s="103" t="s">
        <v>169</v>
      </c>
      <c r="Z3053" s="103" t="s">
        <v>170</v>
      </c>
      <c r="AA3053" s="103" t="s">
        <v>47</v>
      </c>
      <c r="AB3053" s="103" t="s">
        <v>171</v>
      </c>
      <c r="AC3053" s="104" t="s">
        <v>172</v>
      </c>
    </row>
    <row r="3054" spans="1:29" ht="25.5" customHeight="1" x14ac:dyDescent="0.35">
      <c r="A3054" s="188"/>
      <c r="B3054" s="190"/>
      <c r="C3054" s="99" t="str">
        <f>IF(B3054="","",IF(NOT(ISNUMBER(B3054)),"DATA_PC invalida",IF(AND(ISNUMBER(parametros!$C$2),ISNUMBER(parametros!$D$2),B3054&gt;=parametros!$C$2,B3054&lt;=parametros!$D$2),"C0",IF(AND(ISNUMBER(parametros!$C$3),ISNUMBER(parametros!$D$3),B3054&gt;=parametros!$C$3,B3054&lt;=parametros!$D$3),"C1",IF(AND(ISNUMBER(parametros!$C$4),ISNUMBER(parametros!$D$4),B3054&gt;=parametros!$C$4,B3054&lt;=parametros!$D$4),"C2",IF(AND(ISNUMBER(parametros!$C$5),ISNUMBER(parametros!$D$5),B3054&gt;=parametros!$C$5,B3054&lt;=parametros!$D$5),"C3",IF(AND(ISNUMBER(parametros!$C$6),ISNUMBER(parametros!$D$6),B3054&gt;=parametros!$C$6,B3054&lt;=parametros!$D$6),"C4","Fora dos ciclos")))))))</f>
        <v/>
      </c>
      <c r="D3054" s="100"/>
      <c r="E3054" s="78" t="str">
        <f>IF(C3054="","",IFERROR(VLOOKUP(C3054,parametros!$A$11:$E$15,5,0),""))</f>
        <v/>
      </c>
      <c r="F3054" s="79" t="str">
        <f t="shared" si="237"/>
        <v/>
      </c>
      <c r="G3054" s="101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8"/>
      <c r="U3054" s="218" t="str">
        <f t="shared" si="241"/>
        <v/>
      </c>
      <c r="V3054" s="216" t="s">
        <v>47</v>
      </c>
      <c r="W3054" s="102" t="s">
        <v>167</v>
      </c>
      <c r="X3054" s="102" t="s">
        <v>168</v>
      </c>
      <c r="Y3054" s="103" t="s">
        <v>169</v>
      </c>
      <c r="Z3054" s="103" t="s">
        <v>170</v>
      </c>
      <c r="AA3054" s="103" t="s">
        <v>47</v>
      </c>
      <c r="AB3054" s="103" t="s">
        <v>171</v>
      </c>
      <c r="AC3054" s="104" t="s">
        <v>172</v>
      </c>
    </row>
    <row r="3055" spans="1:29" ht="25.5" customHeight="1" x14ac:dyDescent="0.35">
      <c r="A3055" s="188"/>
      <c r="B3055" s="190"/>
      <c r="C3055" s="99" t="str">
        <f>IF(B3055="","",IF(NOT(ISNUMBER(B3055)),"DATA_PC invalida",IF(AND(ISNUMBER(parametros!$C$2),ISNUMBER(parametros!$D$2),B3055&gt;=parametros!$C$2,B3055&lt;=parametros!$D$2),"C0",IF(AND(ISNUMBER(parametros!$C$3),ISNUMBER(parametros!$D$3),B3055&gt;=parametros!$C$3,B3055&lt;=parametros!$D$3),"C1",IF(AND(ISNUMBER(parametros!$C$4),ISNUMBER(parametros!$D$4),B3055&gt;=parametros!$C$4,B3055&lt;=parametros!$D$4),"C2",IF(AND(ISNUMBER(parametros!$C$5),ISNUMBER(parametros!$D$5),B3055&gt;=parametros!$C$5,B3055&lt;=parametros!$D$5),"C3",IF(AND(ISNUMBER(parametros!$C$6),ISNUMBER(parametros!$D$6),B3055&gt;=parametros!$C$6,B3055&lt;=parametros!$D$6),"C4","Fora dos ciclos")))))))</f>
        <v/>
      </c>
      <c r="D3055" s="100"/>
      <c r="E3055" s="78" t="str">
        <f>IF(C3055="","",IFERROR(VLOOKUP(C3055,parametros!$A$11:$E$15,5,0),""))</f>
        <v/>
      </c>
      <c r="F3055" s="79" t="str">
        <f t="shared" si="237"/>
        <v/>
      </c>
      <c r="G3055" s="101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8"/>
      <c r="U3055" s="218" t="str">
        <f t="shared" si="241"/>
        <v/>
      </c>
      <c r="V3055" s="216" t="s">
        <v>47</v>
      </c>
      <c r="W3055" s="102" t="s">
        <v>167</v>
      </c>
      <c r="X3055" s="102" t="s">
        <v>168</v>
      </c>
      <c r="Y3055" s="103" t="s">
        <v>169</v>
      </c>
      <c r="Z3055" s="103" t="s">
        <v>170</v>
      </c>
      <c r="AA3055" s="103" t="s">
        <v>47</v>
      </c>
      <c r="AB3055" s="103" t="s">
        <v>171</v>
      </c>
      <c r="AC3055" s="104" t="s">
        <v>172</v>
      </c>
    </row>
    <row r="3056" spans="1:29" ht="25.5" customHeight="1" x14ac:dyDescent="0.35">
      <c r="A3056" s="188"/>
      <c r="B3056" s="190"/>
      <c r="C3056" s="99" t="str">
        <f>IF(B3056="","",IF(NOT(ISNUMBER(B3056)),"DATA_PC invalida",IF(AND(ISNUMBER(parametros!$C$2),ISNUMBER(parametros!$D$2),B3056&gt;=parametros!$C$2,B3056&lt;=parametros!$D$2),"C0",IF(AND(ISNUMBER(parametros!$C$3),ISNUMBER(parametros!$D$3),B3056&gt;=parametros!$C$3,B3056&lt;=parametros!$D$3),"C1",IF(AND(ISNUMBER(parametros!$C$4),ISNUMBER(parametros!$D$4),B3056&gt;=parametros!$C$4,B3056&lt;=parametros!$D$4),"C2",IF(AND(ISNUMBER(parametros!$C$5),ISNUMBER(parametros!$D$5),B3056&gt;=parametros!$C$5,B3056&lt;=parametros!$D$5),"C3",IF(AND(ISNUMBER(parametros!$C$6),ISNUMBER(parametros!$D$6),B3056&gt;=parametros!$C$6,B3056&lt;=parametros!$D$6),"C4","Fora dos ciclos")))))))</f>
        <v/>
      </c>
      <c r="D3056" s="100"/>
      <c r="E3056" s="78" t="str">
        <f>IF(C3056="","",IFERROR(VLOOKUP(C3056,parametros!$A$11:$E$15,5,0),""))</f>
        <v/>
      </c>
      <c r="F3056" s="79" t="str">
        <f t="shared" si="237"/>
        <v/>
      </c>
      <c r="G3056" s="101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8"/>
      <c r="U3056" s="218" t="str">
        <f t="shared" si="241"/>
        <v/>
      </c>
      <c r="V3056" s="216" t="s">
        <v>47</v>
      </c>
      <c r="W3056" s="102" t="s">
        <v>167</v>
      </c>
      <c r="X3056" s="102" t="s">
        <v>168</v>
      </c>
      <c r="Y3056" s="103" t="s">
        <v>169</v>
      </c>
      <c r="Z3056" s="103" t="s">
        <v>170</v>
      </c>
      <c r="AA3056" s="103" t="s">
        <v>47</v>
      </c>
      <c r="AB3056" s="103" t="s">
        <v>171</v>
      </c>
      <c r="AC3056" s="104" t="s">
        <v>172</v>
      </c>
    </row>
    <row r="3057" spans="1:29" ht="25.5" customHeight="1" x14ac:dyDescent="0.35">
      <c r="A3057" s="188"/>
      <c r="B3057" s="190"/>
      <c r="C3057" s="99" t="str">
        <f>IF(B3057="","",IF(NOT(ISNUMBER(B3057)),"DATA_PC invalida",IF(AND(ISNUMBER(parametros!$C$2),ISNUMBER(parametros!$D$2),B3057&gt;=parametros!$C$2,B3057&lt;=parametros!$D$2),"C0",IF(AND(ISNUMBER(parametros!$C$3),ISNUMBER(parametros!$D$3),B3057&gt;=parametros!$C$3,B3057&lt;=parametros!$D$3),"C1",IF(AND(ISNUMBER(parametros!$C$4),ISNUMBER(parametros!$D$4),B3057&gt;=parametros!$C$4,B3057&lt;=parametros!$D$4),"C2",IF(AND(ISNUMBER(parametros!$C$5),ISNUMBER(parametros!$D$5),B3057&gt;=parametros!$C$5,B3057&lt;=parametros!$D$5),"C3",IF(AND(ISNUMBER(parametros!$C$6),ISNUMBER(parametros!$D$6),B3057&gt;=parametros!$C$6,B3057&lt;=parametros!$D$6),"C4","Fora dos ciclos")))))))</f>
        <v/>
      </c>
      <c r="D3057" s="100"/>
      <c r="E3057" s="78" t="str">
        <f>IF(C3057="","",IFERROR(VLOOKUP(C3057,parametros!$A$11:$E$15,5,0),""))</f>
        <v/>
      </c>
      <c r="F3057" s="79" t="str">
        <f t="shared" si="237"/>
        <v/>
      </c>
      <c r="G3057" s="101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8"/>
      <c r="U3057" s="218" t="str">
        <f t="shared" si="241"/>
        <v/>
      </c>
      <c r="V3057" s="216" t="s">
        <v>47</v>
      </c>
      <c r="W3057" s="102" t="s">
        <v>167</v>
      </c>
      <c r="X3057" s="102" t="s">
        <v>168</v>
      </c>
      <c r="Y3057" s="103" t="s">
        <v>169</v>
      </c>
      <c r="Z3057" s="103" t="s">
        <v>170</v>
      </c>
      <c r="AA3057" s="103" t="s">
        <v>47</v>
      </c>
      <c r="AB3057" s="103" t="s">
        <v>171</v>
      </c>
      <c r="AC3057" s="104" t="s">
        <v>172</v>
      </c>
    </row>
    <row r="3058" spans="1:29" ht="25.5" customHeight="1" x14ac:dyDescent="0.35">
      <c r="A3058" s="188"/>
      <c r="B3058" s="190"/>
      <c r="C3058" s="99" t="str">
        <f>IF(B3058="","",IF(NOT(ISNUMBER(B3058)),"DATA_PC invalida",IF(AND(ISNUMBER(parametros!$C$2),ISNUMBER(parametros!$D$2),B3058&gt;=parametros!$C$2,B3058&lt;=parametros!$D$2),"C0",IF(AND(ISNUMBER(parametros!$C$3),ISNUMBER(parametros!$D$3),B3058&gt;=parametros!$C$3,B3058&lt;=parametros!$D$3),"C1",IF(AND(ISNUMBER(parametros!$C$4),ISNUMBER(parametros!$D$4),B3058&gt;=parametros!$C$4,B3058&lt;=parametros!$D$4),"C2",IF(AND(ISNUMBER(parametros!$C$5),ISNUMBER(parametros!$D$5),B3058&gt;=parametros!$C$5,B3058&lt;=parametros!$D$5),"C3",IF(AND(ISNUMBER(parametros!$C$6),ISNUMBER(parametros!$D$6),B3058&gt;=parametros!$C$6,B3058&lt;=parametros!$D$6),"C4","Fora dos ciclos")))))))</f>
        <v/>
      </c>
      <c r="D3058" s="100"/>
      <c r="E3058" s="78" t="str">
        <f>IF(C3058="","",IFERROR(VLOOKUP(C3058,parametros!$A$11:$E$15,5,0),""))</f>
        <v/>
      </c>
      <c r="F3058" s="79" t="str">
        <f t="shared" si="237"/>
        <v/>
      </c>
      <c r="G3058" s="101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8"/>
      <c r="U3058" s="218" t="str">
        <f t="shared" si="241"/>
        <v/>
      </c>
      <c r="V3058" s="216" t="s">
        <v>47</v>
      </c>
      <c r="W3058" s="102" t="s">
        <v>167</v>
      </c>
      <c r="X3058" s="102" t="s">
        <v>168</v>
      </c>
      <c r="Y3058" s="103" t="s">
        <v>169</v>
      </c>
      <c r="Z3058" s="103" t="s">
        <v>170</v>
      </c>
      <c r="AA3058" s="103" t="s">
        <v>47</v>
      </c>
      <c r="AB3058" s="103" t="s">
        <v>171</v>
      </c>
      <c r="AC3058" s="104" t="s">
        <v>172</v>
      </c>
    </row>
    <row r="3059" spans="1:29" ht="25.5" customHeight="1" x14ac:dyDescent="0.35">
      <c r="A3059" s="188"/>
      <c r="B3059" s="190"/>
      <c r="C3059" s="99" t="str">
        <f>IF(B3059="","",IF(NOT(ISNUMBER(B3059)),"DATA_PC invalida",IF(AND(ISNUMBER(parametros!$C$2),ISNUMBER(parametros!$D$2),B3059&gt;=parametros!$C$2,B3059&lt;=parametros!$D$2),"C0",IF(AND(ISNUMBER(parametros!$C$3),ISNUMBER(parametros!$D$3),B3059&gt;=parametros!$C$3,B3059&lt;=parametros!$D$3),"C1",IF(AND(ISNUMBER(parametros!$C$4),ISNUMBER(parametros!$D$4),B3059&gt;=parametros!$C$4,B3059&lt;=parametros!$D$4),"C2",IF(AND(ISNUMBER(parametros!$C$5),ISNUMBER(parametros!$D$5),B3059&gt;=parametros!$C$5,B3059&lt;=parametros!$D$5),"C3",IF(AND(ISNUMBER(parametros!$C$6),ISNUMBER(parametros!$D$6),B3059&gt;=parametros!$C$6,B3059&lt;=parametros!$D$6),"C4","Fora dos ciclos")))))))</f>
        <v/>
      </c>
      <c r="D3059" s="100"/>
      <c r="E3059" s="78" t="str">
        <f>IF(C3059="","",IFERROR(VLOOKUP(C3059,parametros!$A$11:$E$15,5,0),""))</f>
        <v/>
      </c>
      <c r="F3059" s="79" t="str">
        <f t="shared" si="237"/>
        <v/>
      </c>
      <c r="G3059" s="101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8"/>
      <c r="U3059" s="218" t="str">
        <f t="shared" si="241"/>
        <v/>
      </c>
      <c r="V3059" s="216" t="s">
        <v>47</v>
      </c>
      <c r="W3059" s="102" t="s">
        <v>167</v>
      </c>
      <c r="X3059" s="102" t="s">
        <v>168</v>
      </c>
      <c r="Y3059" s="103" t="s">
        <v>169</v>
      </c>
      <c r="Z3059" s="103" t="s">
        <v>170</v>
      </c>
      <c r="AA3059" s="103" t="s">
        <v>47</v>
      </c>
      <c r="AB3059" s="103" t="s">
        <v>171</v>
      </c>
      <c r="AC3059" s="104" t="s">
        <v>172</v>
      </c>
    </row>
    <row r="3060" spans="1:29" ht="25.5" customHeight="1" x14ac:dyDescent="0.35">
      <c r="A3060" s="188"/>
      <c r="B3060" s="190"/>
      <c r="C3060" s="99" t="str">
        <f>IF(B3060="","",IF(NOT(ISNUMBER(B3060)),"DATA_PC invalida",IF(AND(ISNUMBER(parametros!$C$2),ISNUMBER(parametros!$D$2),B3060&gt;=parametros!$C$2,B3060&lt;=parametros!$D$2),"C0",IF(AND(ISNUMBER(parametros!$C$3),ISNUMBER(parametros!$D$3),B3060&gt;=parametros!$C$3,B3060&lt;=parametros!$D$3),"C1",IF(AND(ISNUMBER(parametros!$C$4),ISNUMBER(parametros!$D$4),B3060&gt;=parametros!$C$4,B3060&lt;=parametros!$D$4),"C2",IF(AND(ISNUMBER(parametros!$C$5),ISNUMBER(parametros!$D$5),B3060&gt;=parametros!$C$5,B3060&lt;=parametros!$D$5),"C3",IF(AND(ISNUMBER(parametros!$C$6),ISNUMBER(parametros!$D$6),B3060&gt;=parametros!$C$6,B3060&lt;=parametros!$D$6),"C4","Fora dos ciclos")))))))</f>
        <v/>
      </c>
      <c r="D3060" s="100"/>
      <c r="E3060" s="78" t="str">
        <f>IF(C3060="","",IFERROR(VLOOKUP(C3060,parametros!$A$11:$E$15,5,0),""))</f>
        <v/>
      </c>
      <c r="F3060" s="79" t="str">
        <f t="shared" si="237"/>
        <v/>
      </c>
      <c r="G3060" s="101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8"/>
      <c r="U3060" s="218" t="str">
        <f t="shared" si="241"/>
        <v/>
      </c>
      <c r="V3060" s="216" t="s">
        <v>47</v>
      </c>
      <c r="W3060" s="102" t="s">
        <v>167</v>
      </c>
      <c r="X3060" s="102" t="s">
        <v>168</v>
      </c>
      <c r="Y3060" s="103" t="s">
        <v>169</v>
      </c>
      <c r="Z3060" s="103" t="s">
        <v>170</v>
      </c>
      <c r="AA3060" s="103" t="s">
        <v>47</v>
      </c>
      <c r="AB3060" s="103" t="s">
        <v>171</v>
      </c>
      <c r="AC3060" s="104" t="s">
        <v>172</v>
      </c>
    </row>
    <row r="3061" spans="1:29" ht="25.5" customHeight="1" x14ac:dyDescent="0.35">
      <c r="A3061" s="188"/>
      <c r="B3061" s="190"/>
      <c r="C3061" s="99" t="str">
        <f>IF(B3061="","",IF(NOT(ISNUMBER(B3061)),"DATA_PC invalida",IF(AND(ISNUMBER(parametros!$C$2),ISNUMBER(parametros!$D$2),B3061&gt;=parametros!$C$2,B3061&lt;=parametros!$D$2),"C0",IF(AND(ISNUMBER(parametros!$C$3),ISNUMBER(parametros!$D$3),B3061&gt;=parametros!$C$3,B3061&lt;=parametros!$D$3),"C1",IF(AND(ISNUMBER(parametros!$C$4),ISNUMBER(parametros!$D$4),B3061&gt;=parametros!$C$4,B3061&lt;=parametros!$D$4),"C2",IF(AND(ISNUMBER(parametros!$C$5),ISNUMBER(parametros!$D$5),B3061&gt;=parametros!$C$5,B3061&lt;=parametros!$D$5),"C3",IF(AND(ISNUMBER(parametros!$C$6),ISNUMBER(parametros!$D$6),B3061&gt;=parametros!$C$6,B3061&lt;=parametros!$D$6),"C4","Fora dos ciclos")))))))</f>
        <v/>
      </c>
      <c r="D3061" s="100"/>
      <c r="E3061" s="78" t="str">
        <f>IF(C3061="","",IFERROR(VLOOKUP(C3061,parametros!$A$11:$E$15,5,0),""))</f>
        <v/>
      </c>
      <c r="F3061" s="79" t="str">
        <f t="shared" si="237"/>
        <v/>
      </c>
      <c r="G3061" s="101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8"/>
      <c r="U3061" s="218" t="str">
        <f t="shared" si="241"/>
        <v/>
      </c>
      <c r="V3061" s="216" t="s">
        <v>47</v>
      </c>
      <c r="W3061" s="102" t="s">
        <v>167</v>
      </c>
      <c r="X3061" s="102" t="s">
        <v>168</v>
      </c>
      <c r="Y3061" s="103" t="s">
        <v>169</v>
      </c>
      <c r="Z3061" s="103" t="s">
        <v>170</v>
      </c>
      <c r="AA3061" s="103" t="s">
        <v>47</v>
      </c>
      <c r="AB3061" s="103" t="s">
        <v>171</v>
      </c>
      <c r="AC3061" s="104" t="s">
        <v>172</v>
      </c>
    </row>
    <row r="3062" spans="1:29" ht="25.5" customHeight="1" x14ac:dyDescent="0.35">
      <c r="A3062" s="188"/>
      <c r="B3062" s="190"/>
      <c r="C3062" s="99" t="str">
        <f>IF(B3062="","",IF(NOT(ISNUMBER(B3062)),"DATA_PC invalida",IF(AND(ISNUMBER(parametros!$C$2),ISNUMBER(parametros!$D$2),B3062&gt;=parametros!$C$2,B3062&lt;=parametros!$D$2),"C0",IF(AND(ISNUMBER(parametros!$C$3),ISNUMBER(parametros!$D$3),B3062&gt;=parametros!$C$3,B3062&lt;=parametros!$D$3),"C1",IF(AND(ISNUMBER(parametros!$C$4),ISNUMBER(parametros!$D$4),B3062&gt;=parametros!$C$4,B3062&lt;=parametros!$D$4),"C2",IF(AND(ISNUMBER(parametros!$C$5),ISNUMBER(parametros!$D$5),B3062&gt;=parametros!$C$5,B3062&lt;=parametros!$D$5),"C3",IF(AND(ISNUMBER(parametros!$C$6),ISNUMBER(parametros!$D$6),B3062&gt;=parametros!$C$6,B3062&lt;=parametros!$D$6),"C4","Fora dos ciclos")))))))</f>
        <v/>
      </c>
      <c r="D3062" s="100"/>
      <c r="E3062" s="78" t="str">
        <f>IF(C3062="","",IFERROR(VLOOKUP(C3062,parametros!$A$11:$E$15,5,0),""))</f>
        <v/>
      </c>
      <c r="F3062" s="79" t="str">
        <f t="shared" si="237"/>
        <v/>
      </c>
      <c r="G3062" s="101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8"/>
      <c r="U3062" s="218" t="str">
        <f t="shared" si="241"/>
        <v/>
      </c>
      <c r="V3062" s="216" t="s">
        <v>47</v>
      </c>
      <c r="W3062" s="102" t="s">
        <v>167</v>
      </c>
      <c r="X3062" s="102" t="s">
        <v>168</v>
      </c>
      <c r="Y3062" s="103" t="s">
        <v>169</v>
      </c>
      <c r="Z3062" s="103" t="s">
        <v>170</v>
      </c>
      <c r="AA3062" s="103" t="s">
        <v>47</v>
      </c>
      <c r="AB3062" s="103" t="s">
        <v>171</v>
      </c>
      <c r="AC3062" s="104" t="s">
        <v>172</v>
      </c>
    </row>
    <row r="3063" spans="1:29" ht="25.5" customHeight="1" x14ac:dyDescent="0.35">
      <c r="A3063" s="188"/>
      <c r="B3063" s="190"/>
      <c r="C3063" s="99" t="str">
        <f>IF(B3063="","",IF(NOT(ISNUMBER(B3063)),"DATA_PC invalida",IF(AND(ISNUMBER(parametros!$C$2),ISNUMBER(parametros!$D$2),B3063&gt;=parametros!$C$2,B3063&lt;=parametros!$D$2),"C0",IF(AND(ISNUMBER(parametros!$C$3),ISNUMBER(parametros!$D$3),B3063&gt;=parametros!$C$3,B3063&lt;=parametros!$D$3),"C1",IF(AND(ISNUMBER(parametros!$C$4),ISNUMBER(parametros!$D$4),B3063&gt;=parametros!$C$4,B3063&lt;=parametros!$D$4),"C2",IF(AND(ISNUMBER(parametros!$C$5),ISNUMBER(parametros!$D$5),B3063&gt;=parametros!$C$5,B3063&lt;=parametros!$D$5),"C3",IF(AND(ISNUMBER(parametros!$C$6),ISNUMBER(parametros!$D$6),B3063&gt;=parametros!$C$6,B3063&lt;=parametros!$D$6),"C4","Fora dos ciclos")))))))</f>
        <v/>
      </c>
      <c r="D3063" s="100"/>
      <c r="E3063" s="78" t="str">
        <f>IF(C3063="","",IFERROR(VLOOKUP(C3063,parametros!$A$11:$E$15,5,0),""))</f>
        <v/>
      </c>
      <c r="F3063" s="79" t="str">
        <f t="shared" si="237"/>
        <v/>
      </c>
      <c r="G3063" s="101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8"/>
      <c r="U3063" s="218" t="str">
        <f t="shared" si="241"/>
        <v/>
      </c>
      <c r="V3063" s="216" t="s">
        <v>47</v>
      </c>
      <c r="W3063" s="102" t="s">
        <v>167</v>
      </c>
      <c r="X3063" s="102" t="s">
        <v>168</v>
      </c>
      <c r="Y3063" s="103" t="s">
        <v>169</v>
      </c>
      <c r="Z3063" s="103" t="s">
        <v>170</v>
      </c>
      <c r="AA3063" s="103" t="s">
        <v>47</v>
      </c>
      <c r="AB3063" s="103" t="s">
        <v>171</v>
      </c>
      <c r="AC3063" s="104" t="s">
        <v>172</v>
      </c>
    </row>
    <row r="3064" spans="1:29" ht="25.5" customHeight="1" x14ac:dyDescent="0.35">
      <c r="A3064" s="188"/>
      <c r="B3064" s="190"/>
      <c r="C3064" s="99" t="str">
        <f>IF(B3064="","",IF(NOT(ISNUMBER(B3064)),"DATA_PC invalida",IF(AND(ISNUMBER(parametros!$C$2),ISNUMBER(parametros!$D$2),B3064&gt;=parametros!$C$2,B3064&lt;=parametros!$D$2),"C0",IF(AND(ISNUMBER(parametros!$C$3),ISNUMBER(parametros!$D$3),B3064&gt;=parametros!$C$3,B3064&lt;=parametros!$D$3),"C1",IF(AND(ISNUMBER(parametros!$C$4),ISNUMBER(parametros!$D$4),B3064&gt;=parametros!$C$4,B3064&lt;=parametros!$D$4),"C2",IF(AND(ISNUMBER(parametros!$C$5),ISNUMBER(parametros!$D$5),B3064&gt;=parametros!$C$5,B3064&lt;=parametros!$D$5),"C3",IF(AND(ISNUMBER(parametros!$C$6),ISNUMBER(parametros!$D$6),B3064&gt;=parametros!$C$6,B3064&lt;=parametros!$D$6),"C4","Fora dos ciclos")))))))</f>
        <v/>
      </c>
      <c r="D3064" s="100"/>
      <c r="E3064" s="78" t="str">
        <f>IF(C3064="","",IFERROR(VLOOKUP(C3064,parametros!$A$11:$E$15,5,0),""))</f>
        <v/>
      </c>
      <c r="F3064" s="79" t="str">
        <f t="shared" si="237"/>
        <v/>
      </c>
      <c r="G3064" s="101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8"/>
      <c r="U3064" s="218" t="str">
        <f t="shared" si="241"/>
        <v/>
      </c>
      <c r="V3064" s="216" t="s">
        <v>47</v>
      </c>
      <c r="W3064" s="102" t="s">
        <v>167</v>
      </c>
      <c r="X3064" s="102" t="s">
        <v>168</v>
      </c>
      <c r="Y3064" s="103" t="s">
        <v>169</v>
      </c>
      <c r="Z3064" s="103" t="s">
        <v>170</v>
      </c>
      <c r="AA3064" s="103" t="s">
        <v>47</v>
      </c>
      <c r="AB3064" s="103" t="s">
        <v>171</v>
      </c>
      <c r="AC3064" s="104" t="s">
        <v>172</v>
      </c>
    </row>
    <row r="3065" spans="1:29" ht="25.5" customHeight="1" x14ac:dyDescent="0.35">
      <c r="A3065" s="188"/>
      <c r="B3065" s="190"/>
      <c r="C3065" s="99" t="str">
        <f>IF(B3065="","",IF(NOT(ISNUMBER(B3065)),"DATA_PC invalida",IF(AND(ISNUMBER(parametros!$C$2),ISNUMBER(parametros!$D$2),B3065&gt;=parametros!$C$2,B3065&lt;=parametros!$D$2),"C0",IF(AND(ISNUMBER(parametros!$C$3),ISNUMBER(parametros!$D$3),B3065&gt;=parametros!$C$3,B3065&lt;=parametros!$D$3),"C1",IF(AND(ISNUMBER(parametros!$C$4),ISNUMBER(parametros!$D$4),B3065&gt;=parametros!$C$4,B3065&lt;=parametros!$D$4),"C2",IF(AND(ISNUMBER(parametros!$C$5),ISNUMBER(parametros!$D$5),B3065&gt;=parametros!$C$5,B3065&lt;=parametros!$D$5),"C3",IF(AND(ISNUMBER(parametros!$C$6),ISNUMBER(parametros!$D$6),B3065&gt;=parametros!$C$6,B3065&lt;=parametros!$D$6),"C4","Fora dos ciclos")))))))</f>
        <v/>
      </c>
      <c r="D3065" s="100"/>
      <c r="E3065" s="78" t="str">
        <f>IF(C3065="","",IFERROR(VLOOKUP(C3065,parametros!$A$11:$E$15,5,0),""))</f>
        <v/>
      </c>
      <c r="F3065" s="79" t="str">
        <f t="shared" si="237"/>
        <v/>
      </c>
      <c r="G3065" s="101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8"/>
      <c r="U3065" s="218" t="str">
        <f t="shared" si="241"/>
        <v/>
      </c>
      <c r="V3065" s="216" t="s">
        <v>47</v>
      </c>
      <c r="W3065" s="102" t="s">
        <v>167</v>
      </c>
      <c r="X3065" s="102" t="s">
        <v>168</v>
      </c>
      <c r="Y3065" s="103" t="s">
        <v>169</v>
      </c>
      <c r="Z3065" s="103" t="s">
        <v>170</v>
      </c>
      <c r="AA3065" s="103" t="s">
        <v>47</v>
      </c>
      <c r="AB3065" s="103" t="s">
        <v>171</v>
      </c>
      <c r="AC3065" s="104" t="s">
        <v>172</v>
      </c>
    </row>
    <row r="3066" spans="1:29" ht="25.5" customHeight="1" x14ac:dyDescent="0.35">
      <c r="A3066" s="188"/>
      <c r="B3066" s="190"/>
      <c r="C3066" s="99" t="str">
        <f>IF(B3066="","",IF(NOT(ISNUMBER(B3066)),"DATA_PC invalida",IF(AND(ISNUMBER(parametros!$C$2),ISNUMBER(parametros!$D$2),B3066&gt;=parametros!$C$2,B3066&lt;=parametros!$D$2),"C0",IF(AND(ISNUMBER(parametros!$C$3),ISNUMBER(parametros!$D$3),B3066&gt;=parametros!$C$3,B3066&lt;=parametros!$D$3),"C1",IF(AND(ISNUMBER(parametros!$C$4),ISNUMBER(parametros!$D$4),B3066&gt;=parametros!$C$4,B3066&lt;=parametros!$D$4),"C2",IF(AND(ISNUMBER(parametros!$C$5),ISNUMBER(parametros!$D$5),B3066&gt;=parametros!$C$5,B3066&lt;=parametros!$D$5),"C3",IF(AND(ISNUMBER(parametros!$C$6),ISNUMBER(parametros!$D$6),B3066&gt;=parametros!$C$6,B3066&lt;=parametros!$D$6),"C4","Fora dos ciclos")))))))</f>
        <v/>
      </c>
      <c r="D3066" s="100"/>
      <c r="E3066" s="78" t="str">
        <f>IF(C3066="","",IFERROR(VLOOKUP(C3066,parametros!$A$11:$E$15,5,0),""))</f>
        <v/>
      </c>
      <c r="F3066" s="79" t="str">
        <f t="shared" si="237"/>
        <v/>
      </c>
      <c r="G3066" s="101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8"/>
      <c r="U3066" s="218" t="str">
        <f t="shared" si="241"/>
        <v/>
      </c>
      <c r="V3066" s="216" t="s">
        <v>47</v>
      </c>
      <c r="W3066" s="102" t="s">
        <v>167</v>
      </c>
      <c r="X3066" s="102" t="s">
        <v>168</v>
      </c>
      <c r="Y3066" s="103" t="s">
        <v>169</v>
      </c>
      <c r="Z3066" s="103" t="s">
        <v>170</v>
      </c>
      <c r="AA3066" s="103" t="s">
        <v>47</v>
      </c>
      <c r="AB3066" s="103" t="s">
        <v>171</v>
      </c>
      <c r="AC3066" s="104" t="s">
        <v>172</v>
      </c>
    </row>
    <row r="3067" spans="1:29" ht="25.5" customHeight="1" x14ac:dyDescent="0.35">
      <c r="A3067" s="188"/>
      <c r="B3067" s="190"/>
      <c r="C3067" s="99" t="str">
        <f>IF(B3067="","",IF(NOT(ISNUMBER(B3067)),"DATA_PC invalida",IF(AND(ISNUMBER(parametros!$C$2),ISNUMBER(parametros!$D$2),B3067&gt;=parametros!$C$2,B3067&lt;=parametros!$D$2),"C0",IF(AND(ISNUMBER(parametros!$C$3),ISNUMBER(parametros!$D$3),B3067&gt;=parametros!$C$3,B3067&lt;=parametros!$D$3),"C1",IF(AND(ISNUMBER(parametros!$C$4),ISNUMBER(parametros!$D$4),B3067&gt;=parametros!$C$4,B3067&lt;=parametros!$D$4),"C2",IF(AND(ISNUMBER(parametros!$C$5),ISNUMBER(parametros!$D$5),B3067&gt;=parametros!$C$5,B3067&lt;=parametros!$D$5),"C3",IF(AND(ISNUMBER(parametros!$C$6),ISNUMBER(parametros!$D$6),B3067&gt;=parametros!$C$6,B3067&lt;=parametros!$D$6),"C4","Fora dos ciclos")))))))</f>
        <v/>
      </c>
      <c r="D3067" s="100"/>
      <c r="E3067" s="78" t="str">
        <f>IF(C3067="","",IFERROR(VLOOKUP(C3067,parametros!$A$11:$E$15,5,0),""))</f>
        <v/>
      </c>
      <c r="F3067" s="79" t="str">
        <f t="shared" si="237"/>
        <v/>
      </c>
      <c r="G3067" s="101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8"/>
      <c r="U3067" s="218" t="str">
        <f t="shared" si="241"/>
        <v/>
      </c>
      <c r="V3067" s="216" t="s">
        <v>47</v>
      </c>
      <c r="W3067" s="102" t="s">
        <v>167</v>
      </c>
      <c r="X3067" s="102" t="s">
        <v>168</v>
      </c>
      <c r="Y3067" s="103" t="s">
        <v>169</v>
      </c>
      <c r="Z3067" s="103" t="s">
        <v>170</v>
      </c>
      <c r="AA3067" s="103" t="s">
        <v>47</v>
      </c>
      <c r="AB3067" s="103" t="s">
        <v>171</v>
      </c>
      <c r="AC3067" s="104" t="s">
        <v>172</v>
      </c>
    </row>
    <row r="3068" spans="1:29" ht="25.5" customHeight="1" x14ac:dyDescent="0.35">
      <c r="A3068" s="188"/>
      <c r="B3068" s="190"/>
      <c r="C3068" s="99" t="str">
        <f>IF(B3068="","",IF(NOT(ISNUMBER(B3068)),"DATA_PC invalida",IF(AND(ISNUMBER(parametros!$C$2),ISNUMBER(parametros!$D$2),B3068&gt;=parametros!$C$2,B3068&lt;=parametros!$D$2),"C0",IF(AND(ISNUMBER(parametros!$C$3),ISNUMBER(parametros!$D$3),B3068&gt;=parametros!$C$3,B3068&lt;=parametros!$D$3),"C1",IF(AND(ISNUMBER(parametros!$C$4),ISNUMBER(parametros!$D$4),B3068&gt;=parametros!$C$4,B3068&lt;=parametros!$D$4),"C2",IF(AND(ISNUMBER(parametros!$C$5),ISNUMBER(parametros!$D$5),B3068&gt;=parametros!$C$5,B3068&lt;=parametros!$D$5),"C3",IF(AND(ISNUMBER(parametros!$C$6),ISNUMBER(parametros!$D$6),B3068&gt;=parametros!$C$6,B3068&lt;=parametros!$D$6),"C4","Fora dos ciclos")))))))</f>
        <v/>
      </c>
      <c r="D3068" s="100"/>
      <c r="E3068" s="78" t="str">
        <f>IF(C3068="","",IFERROR(VLOOKUP(C3068,parametros!$A$11:$E$15,5,0),""))</f>
        <v/>
      </c>
      <c r="F3068" s="79" t="str">
        <f t="shared" si="237"/>
        <v/>
      </c>
      <c r="G3068" s="101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8"/>
      <c r="U3068" s="218" t="str">
        <f t="shared" si="241"/>
        <v/>
      </c>
      <c r="V3068" s="216" t="s">
        <v>47</v>
      </c>
      <c r="W3068" s="102" t="s">
        <v>167</v>
      </c>
      <c r="X3068" s="102" t="s">
        <v>168</v>
      </c>
      <c r="Y3068" s="103" t="s">
        <v>169</v>
      </c>
      <c r="Z3068" s="103" t="s">
        <v>170</v>
      </c>
      <c r="AA3068" s="103" t="s">
        <v>47</v>
      </c>
      <c r="AB3068" s="103" t="s">
        <v>171</v>
      </c>
      <c r="AC3068" s="104" t="s">
        <v>172</v>
      </c>
    </row>
    <row r="3069" spans="1:29" ht="25.5" customHeight="1" x14ac:dyDescent="0.35">
      <c r="A3069" s="188"/>
      <c r="B3069" s="190"/>
      <c r="C3069" s="99" t="str">
        <f>IF(B3069="","",IF(NOT(ISNUMBER(B3069)),"DATA_PC invalida",IF(AND(ISNUMBER(parametros!$C$2),ISNUMBER(parametros!$D$2),B3069&gt;=parametros!$C$2,B3069&lt;=parametros!$D$2),"C0",IF(AND(ISNUMBER(parametros!$C$3),ISNUMBER(parametros!$D$3),B3069&gt;=parametros!$C$3,B3069&lt;=parametros!$D$3),"C1",IF(AND(ISNUMBER(parametros!$C$4),ISNUMBER(parametros!$D$4),B3069&gt;=parametros!$C$4,B3069&lt;=parametros!$D$4),"C2",IF(AND(ISNUMBER(parametros!$C$5),ISNUMBER(parametros!$D$5),B3069&gt;=parametros!$C$5,B3069&lt;=parametros!$D$5),"C3",IF(AND(ISNUMBER(parametros!$C$6),ISNUMBER(parametros!$D$6),B3069&gt;=parametros!$C$6,B3069&lt;=parametros!$D$6),"C4","Fora dos ciclos")))))))</f>
        <v/>
      </c>
      <c r="D3069" s="100"/>
      <c r="E3069" s="78" t="str">
        <f>IF(C3069="","",IFERROR(VLOOKUP(C3069,parametros!$A$11:$E$15,5,0),""))</f>
        <v/>
      </c>
      <c r="F3069" s="79" t="str">
        <f t="shared" si="237"/>
        <v/>
      </c>
      <c r="G3069" s="101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8"/>
      <c r="U3069" s="218" t="str">
        <f t="shared" si="241"/>
        <v/>
      </c>
      <c r="V3069" s="216" t="s">
        <v>47</v>
      </c>
      <c r="W3069" s="102" t="s">
        <v>167</v>
      </c>
      <c r="X3069" s="102" t="s">
        <v>168</v>
      </c>
      <c r="Y3069" s="103" t="s">
        <v>169</v>
      </c>
      <c r="Z3069" s="103" t="s">
        <v>170</v>
      </c>
      <c r="AA3069" s="103" t="s">
        <v>47</v>
      </c>
      <c r="AB3069" s="103" t="s">
        <v>171</v>
      </c>
      <c r="AC3069" s="104" t="s">
        <v>172</v>
      </c>
    </row>
    <row r="3070" spans="1:29" ht="25.5" customHeight="1" x14ac:dyDescent="0.35">
      <c r="A3070" s="188"/>
      <c r="B3070" s="190"/>
      <c r="C3070" s="99" t="str">
        <f>IF(B3070="","",IF(NOT(ISNUMBER(B3070)),"DATA_PC invalida",IF(AND(ISNUMBER(parametros!$C$2),ISNUMBER(parametros!$D$2),B3070&gt;=parametros!$C$2,B3070&lt;=parametros!$D$2),"C0",IF(AND(ISNUMBER(parametros!$C$3),ISNUMBER(parametros!$D$3),B3070&gt;=parametros!$C$3,B3070&lt;=parametros!$D$3),"C1",IF(AND(ISNUMBER(parametros!$C$4),ISNUMBER(parametros!$D$4),B3070&gt;=parametros!$C$4,B3070&lt;=parametros!$D$4),"C2",IF(AND(ISNUMBER(parametros!$C$5),ISNUMBER(parametros!$D$5),B3070&gt;=parametros!$C$5,B3070&lt;=parametros!$D$5),"C3",IF(AND(ISNUMBER(parametros!$C$6),ISNUMBER(parametros!$D$6),B3070&gt;=parametros!$C$6,B3070&lt;=parametros!$D$6),"C4","Fora dos ciclos")))))))</f>
        <v/>
      </c>
      <c r="D3070" s="100"/>
      <c r="E3070" s="78" t="str">
        <f>IF(C3070="","",IFERROR(VLOOKUP(C3070,parametros!$A$11:$E$15,5,0),""))</f>
        <v/>
      </c>
      <c r="F3070" s="79" t="str">
        <f t="shared" si="237"/>
        <v/>
      </c>
      <c r="G3070" s="101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8"/>
      <c r="U3070" s="218" t="str">
        <f t="shared" si="241"/>
        <v/>
      </c>
      <c r="V3070" s="216" t="s">
        <v>47</v>
      </c>
      <c r="W3070" s="102" t="s">
        <v>167</v>
      </c>
      <c r="X3070" s="102" t="s">
        <v>168</v>
      </c>
      <c r="Y3070" s="103" t="s">
        <v>169</v>
      </c>
      <c r="Z3070" s="103" t="s">
        <v>170</v>
      </c>
      <c r="AA3070" s="103" t="s">
        <v>47</v>
      </c>
      <c r="AB3070" s="103" t="s">
        <v>171</v>
      </c>
      <c r="AC3070" s="104" t="s">
        <v>172</v>
      </c>
    </row>
    <row r="3071" spans="1:29" ht="25.5" customHeight="1" x14ac:dyDescent="0.35">
      <c r="A3071" s="188"/>
      <c r="B3071" s="190"/>
      <c r="C3071" s="99" t="str">
        <f>IF(B3071="","",IF(NOT(ISNUMBER(B3071)),"DATA_PC invalida",IF(AND(ISNUMBER(parametros!$C$2),ISNUMBER(parametros!$D$2),B3071&gt;=parametros!$C$2,B3071&lt;=parametros!$D$2),"C0",IF(AND(ISNUMBER(parametros!$C$3),ISNUMBER(parametros!$D$3),B3071&gt;=parametros!$C$3,B3071&lt;=parametros!$D$3),"C1",IF(AND(ISNUMBER(parametros!$C$4),ISNUMBER(parametros!$D$4),B3071&gt;=parametros!$C$4,B3071&lt;=parametros!$D$4),"C2",IF(AND(ISNUMBER(parametros!$C$5),ISNUMBER(parametros!$D$5),B3071&gt;=parametros!$C$5,B3071&lt;=parametros!$D$5),"C3",IF(AND(ISNUMBER(parametros!$C$6),ISNUMBER(parametros!$D$6),B3071&gt;=parametros!$C$6,B3071&lt;=parametros!$D$6),"C4","Fora dos ciclos")))))))</f>
        <v/>
      </c>
      <c r="D3071" s="100"/>
      <c r="E3071" s="78" t="str">
        <f>IF(C3071="","",IFERROR(VLOOKUP(C3071,parametros!$A$11:$E$15,5,0),""))</f>
        <v/>
      </c>
      <c r="F3071" s="79" t="str">
        <f t="shared" si="237"/>
        <v/>
      </c>
      <c r="G3071" s="101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8"/>
      <c r="U3071" s="218" t="str">
        <f t="shared" si="241"/>
        <v/>
      </c>
      <c r="V3071" s="216" t="s">
        <v>47</v>
      </c>
      <c r="W3071" s="102" t="s">
        <v>167</v>
      </c>
      <c r="X3071" s="102" t="s">
        <v>168</v>
      </c>
      <c r="Y3071" s="103" t="s">
        <v>169</v>
      </c>
      <c r="Z3071" s="103" t="s">
        <v>170</v>
      </c>
      <c r="AA3071" s="103" t="s">
        <v>47</v>
      </c>
      <c r="AB3071" s="103" t="s">
        <v>171</v>
      </c>
      <c r="AC3071" s="104" t="s">
        <v>172</v>
      </c>
    </row>
    <row r="3072" spans="1:29" ht="25.5" customHeight="1" x14ac:dyDescent="0.35">
      <c r="A3072" s="188"/>
      <c r="B3072" s="190"/>
      <c r="C3072" s="99" t="str">
        <f>IF(B3072="","",IF(NOT(ISNUMBER(B3072)),"DATA_PC invalida",IF(AND(ISNUMBER(parametros!$C$2),ISNUMBER(parametros!$D$2),B3072&gt;=parametros!$C$2,B3072&lt;=parametros!$D$2),"C0",IF(AND(ISNUMBER(parametros!$C$3),ISNUMBER(parametros!$D$3),B3072&gt;=parametros!$C$3,B3072&lt;=parametros!$D$3),"C1",IF(AND(ISNUMBER(parametros!$C$4),ISNUMBER(parametros!$D$4),B3072&gt;=parametros!$C$4,B3072&lt;=parametros!$D$4),"C2",IF(AND(ISNUMBER(parametros!$C$5),ISNUMBER(parametros!$D$5),B3072&gt;=parametros!$C$5,B3072&lt;=parametros!$D$5),"C3",IF(AND(ISNUMBER(parametros!$C$6),ISNUMBER(parametros!$D$6),B3072&gt;=parametros!$C$6,B3072&lt;=parametros!$D$6),"C4","Fora dos ciclos")))))))</f>
        <v/>
      </c>
      <c r="D3072" s="100"/>
      <c r="E3072" s="78" t="str">
        <f>IF(C3072="","",IFERROR(VLOOKUP(C3072,parametros!$A$11:$E$15,5,0),""))</f>
        <v/>
      </c>
      <c r="F3072" s="79" t="str">
        <f t="shared" si="237"/>
        <v/>
      </c>
      <c r="G3072" s="101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8"/>
      <c r="U3072" s="218" t="str">
        <f t="shared" si="241"/>
        <v/>
      </c>
      <c r="V3072" s="216" t="s">
        <v>47</v>
      </c>
      <c r="W3072" s="102" t="s">
        <v>167</v>
      </c>
      <c r="X3072" s="102" t="s">
        <v>168</v>
      </c>
      <c r="Y3072" s="103" t="s">
        <v>169</v>
      </c>
      <c r="Z3072" s="103" t="s">
        <v>170</v>
      </c>
      <c r="AA3072" s="103" t="s">
        <v>47</v>
      </c>
      <c r="AB3072" s="103" t="s">
        <v>171</v>
      </c>
      <c r="AC3072" s="104" t="s">
        <v>172</v>
      </c>
    </row>
    <row r="3073" spans="1:29" ht="25.5" customHeight="1" x14ac:dyDescent="0.35">
      <c r="A3073" s="188"/>
      <c r="B3073" s="190"/>
      <c r="C3073" s="99" t="str">
        <f>IF(B3073="","",IF(NOT(ISNUMBER(B3073)),"DATA_PC invalida",IF(AND(ISNUMBER(parametros!$C$2),ISNUMBER(parametros!$D$2),B3073&gt;=parametros!$C$2,B3073&lt;=parametros!$D$2),"C0",IF(AND(ISNUMBER(parametros!$C$3),ISNUMBER(parametros!$D$3),B3073&gt;=parametros!$C$3,B3073&lt;=parametros!$D$3),"C1",IF(AND(ISNUMBER(parametros!$C$4),ISNUMBER(parametros!$D$4),B3073&gt;=parametros!$C$4,B3073&lt;=parametros!$D$4),"C2",IF(AND(ISNUMBER(parametros!$C$5),ISNUMBER(parametros!$D$5),B3073&gt;=parametros!$C$5,B3073&lt;=parametros!$D$5),"C3",IF(AND(ISNUMBER(parametros!$C$6),ISNUMBER(parametros!$D$6),B3073&gt;=parametros!$C$6,B3073&lt;=parametros!$D$6),"C4","Fora dos ciclos")))))))</f>
        <v/>
      </c>
      <c r="D3073" s="100"/>
      <c r="E3073" s="78" t="str">
        <f>IF(C3073="","",IFERROR(VLOOKUP(C3073,parametros!$A$11:$E$15,5,0),""))</f>
        <v/>
      </c>
      <c r="F3073" s="79" t="str">
        <f t="shared" si="237"/>
        <v/>
      </c>
      <c r="G3073" s="101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8"/>
      <c r="U3073" s="218" t="str">
        <f t="shared" si="241"/>
        <v/>
      </c>
      <c r="V3073" s="216" t="s">
        <v>47</v>
      </c>
      <c r="W3073" s="102" t="s">
        <v>167</v>
      </c>
      <c r="X3073" s="102" t="s">
        <v>168</v>
      </c>
      <c r="Y3073" s="103" t="s">
        <v>169</v>
      </c>
      <c r="Z3073" s="103" t="s">
        <v>170</v>
      </c>
      <c r="AA3073" s="103" t="s">
        <v>47</v>
      </c>
      <c r="AB3073" s="103" t="s">
        <v>171</v>
      </c>
      <c r="AC3073" s="104" t="s">
        <v>172</v>
      </c>
    </row>
    <row r="3074" spans="1:29" ht="25.5" customHeight="1" x14ac:dyDescent="0.35">
      <c r="A3074" s="188"/>
      <c r="B3074" s="190"/>
      <c r="C3074" s="99" t="str">
        <f>IF(B3074="","",IF(NOT(ISNUMBER(B3074)),"DATA_PC invalida",IF(AND(ISNUMBER(parametros!$C$2),ISNUMBER(parametros!$D$2),B3074&gt;=parametros!$C$2,B3074&lt;=parametros!$D$2),"C0",IF(AND(ISNUMBER(parametros!$C$3),ISNUMBER(parametros!$D$3),B3074&gt;=parametros!$C$3,B3074&lt;=parametros!$D$3),"C1",IF(AND(ISNUMBER(parametros!$C$4),ISNUMBER(parametros!$D$4),B3074&gt;=parametros!$C$4,B3074&lt;=parametros!$D$4),"C2",IF(AND(ISNUMBER(parametros!$C$5),ISNUMBER(parametros!$D$5),B3074&gt;=parametros!$C$5,B3074&lt;=parametros!$D$5),"C3",IF(AND(ISNUMBER(parametros!$C$6),ISNUMBER(parametros!$D$6),B3074&gt;=parametros!$C$6,B3074&lt;=parametros!$D$6),"C4","Fora dos ciclos")))))))</f>
        <v/>
      </c>
      <c r="D3074" s="100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101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8"/>
      <c r="U3074" s="218" t="str">
        <f t="shared" ref="U3074:U3137" si="246">IF(OR($D3074="",$H3074=""),"",ROUND($D3074+$H3074,2))</f>
        <v/>
      </c>
      <c r="V3074" s="216" t="s">
        <v>47</v>
      </c>
      <c r="W3074" s="102" t="s">
        <v>167</v>
      </c>
      <c r="X3074" s="102" t="s">
        <v>168</v>
      </c>
      <c r="Y3074" s="103" t="s">
        <v>169</v>
      </c>
      <c r="Z3074" s="103" t="s">
        <v>170</v>
      </c>
      <c r="AA3074" s="103" t="s">
        <v>47</v>
      </c>
      <c r="AB3074" s="103" t="s">
        <v>171</v>
      </c>
      <c r="AC3074" s="104" t="s">
        <v>172</v>
      </c>
    </row>
    <row r="3075" spans="1:29" ht="25.5" customHeight="1" x14ac:dyDescent="0.35">
      <c r="A3075" s="188"/>
      <c r="B3075" s="190"/>
      <c r="C3075" s="99" t="str">
        <f>IF(B3075="","",IF(NOT(ISNUMBER(B3075)),"DATA_PC invalida",IF(AND(ISNUMBER(parametros!$C$2),ISNUMBER(parametros!$D$2),B3075&gt;=parametros!$C$2,B3075&lt;=parametros!$D$2),"C0",IF(AND(ISNUMBER(parametros!$C$3),ISNUMBER(parametros!$D$3),B3075&gt;=parametros!$C$3,B3075&lt;=parametros!$D$3),"C1",IF(AND(ISNUMBER(parametros!$C$4),ISNUMBER(parametros!$D$4),B3075&gt;=parametros!$C$4,B3075&lt;=parametros!$D$4),"C2",IF(AND(ISNUMBER(parametros!$C$5),ISNUMBER(parametros!$D$5),B3075&gt;=parametros!$C$5,B3075&lt;=parametros!$D$5),"C3",IF(AND(ISNUMBER(parametros!$C$6),ISNUMBER(parametros!$D$6),B3075&gt;=parametros!$C$6,B3075&lt;=parametros!$D$6),"C4","Fora dos ciclos")))))))</f>
        <v/>
      </c>
      <c r="D3075" s="100"/>
      <c r="E3075" s="78" t="str">
        <f>IF(C3075="","",IFERROR(VLOOKUP(C3075,parametros!$A$11:$E$15,5,0),""))</f>
        <v/>
      </c>
      <c r="F3075" s="79" t="str">
        <f t="shared" si="242"/>
        <v/>
      </c>
      <c r="G3075" s="101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8"/>
      <c r="U3075" s="218" t="str">
        <f t="shared" si="246"/>
        <v/>
      </c>
      <c r="V3075" s="216" t="s">
        <v>47</v>
      </c>
      <c r="W3075" s="102" t="s">
        <v>167</v>
      </c>
      <c r="X3075" s="102" t="s">
        <v>168</v>
      </c>
      <c r="Y3075" s="103" t="s">
        <v>169</v>
      </c>
      <c r="Z3075" s="103" t="s">
        <v>170</v>
      </c>
      <c r="AA3075" s="103" t="s">
        <v>47</v>
      </c>
      <c r="AB3075" s="103" t="s">
        <v>171</v>
      </c>
      <c r="AC3075" s="104" t="s">
        <v>172</v>
      </c>
    </row>
    <row r="3076" spans="1:29" ht="25.5" customHeight="1" x14ac:dyDescent="0.35">
      <c r="A3076" s="188"/>
      <c r="B3076" s="190"/>
      <c r="C3076" s="99" t="str">
        <f>IF(B3076="","",IF(NOT(ISNUMBER(B3076)),"DATA_PC invalida",IF(AND(ISNUMBER(parametros!$C$2),ISNUMBER(parametros!$D$2),B3076&gt;=parametros!$C$2,B3076&lt;=parametros!$D$2),"C0",IF(AND(ISNUMBER(parametros!$C$3),ISNUMBER(parametros!$D$3),B3076&gt;=parametros!$C$3,B3076&lt;=parametros!$D$3),"C1",IF(AND(ISNUMBER(parametros!$C$4),ISNUMBER(parametros!$D$4),B3076&gt;=parametros!$C$4,B3076&lt;=parametros!$D$4),"C2",IF(AND(ISNUMBER(parametros!$C$5),ISNUMBER(parametros!$D$5),B3076&gt;=parametros!$C$5,B3076&lt;=parametros!$D$5),"C3",IF(AND(ISNUMBER(parametros!$C$6),ISNUMBER(parametros!$D$6),B3076&gt;=parametros!$C$6,B3076&lt;=parametros!$D$6),"C4","Fora dos ciclos")))))))</f>
        <v/>
      </c>
      <c r="D3076" s="100"/>
      <c r="E3076" s="78" t="str">
        <f>IF(C3076="","",IFERROR(VLOOKUP(C3076,parametros!$A$11:$E$15,5,0),""))</f>
        <v/>
      </c>
      <c r="F3076" s="79" t="str">
        <f t="shared" si="242"/>
        <v/>
      </c>
      <c r="G3076" s="101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8"/>
      <c r="U3076" s="218" t="str">
        <f t="shared" si="246"/>
        <v/>
      </c>
      <c r="V3076" s="216" t="s">
        <v>47</v>
      </c>
      <c r="W3076" s="102" t="s">
        <v>167</v>
      </c>
      <c r="X3076" s="102" t="s">
        <v>168</v>
      </c>
      <c r="Y3076" s="103" t="s">
        <v>169</v>
      </c>
      <c r="Z3076" s="103" t="s">
        <v>170</v>
      </c>
      <c r="AA3076" s="103" t="s">
        <v>47</v>
      </c>
      <c r="AB3076" s="103" t="s">
        <v>171</v>
      </c>
      <c r="AC3076" s="104" t="s">
        <v>172</v>
      </c>
    </row>
    <row r="3077" spans="1:29" ht="25.5" customHeight="1" x14ac:dyDescent="0.35">
      <c r="A3077" s="188"/>
      <c r="B3077" s="190"/>
      <c r="C3077" s="99" t="str">
        <f>IF(B3077="","",IF(NOT(ISNUMBER(B3077)),"DATA_PC invalida",IF(AND(ISNUMBER(parametros!$C$2),ISNUMBER(parametros!$D$2),B3077&gt;=parametros!$C$2,B3077&lt;=parametros!$D$2),"C0",IF(AND(ISNUMBER(parametros!$C$3),ISNUMBER(parametros!$D$3),B3077&gt;=parametros!$C$3,B3077&lt;=parametros!$D$3),"C1",IF(AND(ISNUMBER(parametros!$C$4),ISNUMBER(parametros!$D$4),B3077&gt;=parametros!$C$4,B3077&lt;=parametros!$D$4),"C2",IF(AND(ISNUMBER(parametros!$C$5),ISNUMBER(parametros!$D$5),B3077&gt;=parametros!$C$5,B3077&lt;=parametros!$D$5),"C3",IF(AND(ISNUMBER(parametros!$C$6),ISNUMBER(parametros!$D$6),B3077&gt;=parametros!$C$6,B3077&lt;=parametros!$D$6),"C4","Fora dos ciclos")))))))</f>
        <v/>
      </c>
      <c r="D3077" s="100"/>
      <c r="E3077" s="78" t="str">
        <f>IF(C3077="","",IFERROR(VLOOKUP(C3077,parametros!$A$11:$E$15,5,0),""))</f>
        <v/>
      </c>
      <c r="F3077" s="79" t="str">
        <f t="shared" si="242"/>
        <v/>
      </c>
      <c r="G3077" s="101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8"/>
      <c r="U3077" s="218" t="str">
        <f t="shared" si="246"/>
        <v/>
      </c>
      <c r="V3077" s="216" t="s">
        <v>47</v>
      </c>
      <c r="W3077" s="102" t="s">
        <v>167</v>
      </c>
      <c r="X3077" s="102" t="s">
        <v>168</v>
      </c>
      <c r="Y3077" s="103" t="s">
        <v>169</v>
      </c>
      <c r="Z3077" s="103" t="s">
        <v>170</v>
      </c>
      <c r="AA3077" s="103" t="s">
        <v>47</v>
      </c>
      <c r="AB3077" s="103" t="s">
        <v>171</v>
      </c>
      <c r="AC3077" s="104" t="s">
        <v>172</v>
      </c>
    </row>
    <row r="3078" spans="1:29" ht="25.5" customHeight="1" x14ac:dyDescent="0.35">
      <c r="A3078" s="188"/>
      <c r="B3078" s="190"/>
      <c r="C3078" s="99" t="str">
        <f>IF(B3078="","",IF(NOT(ISNUMBER(B3078)),"DATA_PC invalida",IF(AND(ISNUMBER(parametros!$C$2),ISNUMBER(parametros!$D$2),B3078&gt;=parametros!$C$2,B3078&lt;=parametros!$D$2),"C0",IF(AND(ISNUMBER(parametros!$C$3),ISNUMBER(parametros!$D$3),B3078&gt;=parametros!$C$3,B3078&lt;=parametros!$D$3),"C1",IF(AND(ISNUMBER(parametros!$C$4),ISNUMBER(parametros!$D$4),B3078&gt;=parametros!$C$4,B3078&lt;=parametros!$D$4),"C2",IF(AND(ISNUMBER(parametros!$C$5),ISNUMBER(parametros!$D$5),B3078&gt;=parametros!$C$5,B3078&lt;=parametros!$D$5),"C3",IF(AND(ISNUMBER(parametros!$C$6),ISNUMBER(parametros!$D$6),B3078&gt;=parametros!$C$6,B3078&lt;=parametros!$D$6),"C4","Fora dos ciclos")))))))</f>
        <v/>
      </c>
      <c r="D3078" s="100"/>
      <c r="E3078" s="78" t="str">
        <f>IF(C3078="","",IFERROR(VLOOKUP(C3078,parametros!$A$11:$E$15,5,0),""))</f>
        <v/>
      </c>
      <c r="F3078" s="79" t="str">
        <f t="shared" si="242"/>
        <v/>
      </c>
      <c r="G3078" s="101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8"/>
      <c r="U3078" s="218" t="str">
        <f t="shared" si="246"/>
        <v/>
      </c>
      <c r="V3078" s="216" t="s">
        <v>47</v>
      </c>
      <c r="W3078" s="102" t="s">
        <v>167</v>
      </c>
      <c r="X3078" s="102" t="s">
        <v>168</v>
      </c>
      <c r="Y3078" s="103" t="s">
        <v>169</v>
      </c>
      <c r="Z3078" s="103" t="s">
        <v>170</v>
      </c>
      <c r="AA3078" s="103" t="s">
        <v>47</v>
      </c>
      <c r="AB3078" s="103" t="s">
        <v>171</v>
      </c>
      <c r="AC3078" s="104" t="s">
        <v>172</v>
      </c>
    </row>
    <row r="3079" spans="1:29" ht="25.5" customHeight="1" x14ac:dyDescent="0.35">
      <c r="A3079" s="188"/>
      <c r="B3079" s="190"/>
      <c r="C3079" s="99" t="str">
        <f>IF(B3079="","",IF(NOT(ISNUMBER(B3079)),"DATA_PC invalida",IF(AND(ISNUMBER(parametros!$C$2),ISNUMBER(parametros!$D$2),B3079&gt;=parametros!$C$2,B3079&lt;=parametros!$D$2),"C0",IF(AND(ISNUMBER(parametros!$C$3),ISNUMBER(parametros!$D$3),B3079&gt;=parametros!$C$3,B3079&lt;=parametros!$D$3),"C1",IF(AND(ISNUMBER(parametros!$C$4),ISNUMBER(parametros!$D$4),B3079&gt;=parametros!$C$4,B3079&lt;=parametros!$D$4),"C2",IF(AND(ISNUMBER(parametros!$C$5),ISNUMBER(parametros!$D$5),B3079&gt;=parametros!$C$5,B3079&lt;=parametros!$D$5),"C3",IF(AND(ISNUMBER(parametros!$C$6),ISNUMBER(parametros!$D$6),B3079&gt;=parametros!$C$6,B3079&lt;=parametros!$D$6),"C4","Fora dos ciclos")))))))</f>
        <v/>
      </c>
      <c r="D3079" s="100"/>
      <c r="E3079" s="78" t="str">
        <f>IF(C3079="","",IFERROR(VLOOKUP(C3079,parametros!$A$11:$E$15,5,0),""))</f>
        <v/>
      </c>
      <c r="F3079" s="79" t="str">
        <f t="shared" si="242"/>
        <v/>
      </c>
      <c r="G3079" s="101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8"/>
      <c r="U3079" s="218" t="str">
        <f t="shared" si="246"/>
        <v/>
      </c>
      <c r="V3079" s="216" t="s">
        <v>47</v>
      </c>
      <c r="W3079" s="102" t="s">
        <v>167</v>
      </c>
      <c r="X3079" s="102" t="s">
        <v>168</v>
      </c>
      <c r="Y3079" s="103" t="s">
        <v>169</v>
      </c>
      <c r="Z3079" s="103" t="s">
        <v>170</v>
      </c>
      <c r="AA3079" s="103" t="s">
        <v>47</v>
      </c>
      <c r="AB3079" s="103" t="s">
        <v>171</v>
      </c>
      <c r="AC3079" s="104" t="s">
        <v>172</v>
      </c>
    </row>
    <row r="3080" spans="1:29" ht="25.5" customHeight="1" x14ac:dyDescent="0.35">
      <c r="A3080" s="188"/>
      <c r="B3080" s="190"/>
      <c r="C3080" s="99" t="str">
        <f>IF(B3080="","",IF(NOT(ISNUMBER(B3080)),"DATA_PC invalida",IF(AND(ISNUMBER(parametros!$C$2),ISNUMBER(parametros!$D$2),B3080&gt;=parametros!$C$2,B3080&lt;=parametros!$D$2),"C0",IF(AND(ISNUMBER(parametros!$C$3),ISNUMBER(parametros!$D$3),B3080&gt;=parametros!$C$3,B3080&lt;=parametros!$D$3),"C1",IF(AND(ISNUMBER(parametros!$C$4),ISNUMBER(parametros!$D$4),B3080&gt;=parametros!$C$4,B3080&lt;=parametros!$D$4),"C2",IF(AND(ISNUMBER(parametros!$C$5),ISNUMBER(parametros!$D$5),B3080&gt;=parametros!$C$5,B3080&lt;=parametros!$D$5),"C3",IF(AND(ISNUMBER(parametros!$C$6),ISNUMBER(parametros!$D$6),B3080&gt;=parametros!$C$6,B3080&lt;=parametros!$D$6),"C4","Fora dos ciclos")))))))</f>
        <v/>
      </c>
      <c r="D3080" s="100"/>
      <c r="E3080" s="78" t="str">
        <f>IF(C3080="","",IFERROR(VLOOKUP(C3080,parametros!$A$11:$E$15,5,0),""))</f>
        <v/>
      </c>
      <c r="F3080" s="79" t="str">
        <f t="shared" si="242"/>
        <v/>
      </c>
      <c r="G3080" s="101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8"/>
      <c r="U3080" s="218" t="str">
        <f t="shared" si="246"/>
        <v/>
      </c>
      <c r="V3080" s="216" t="s">
        <v>47</v>
      </c>
      <c r="W3080" s="102" t="s">
        <v>167</v>
      </c>
      <c r="X3080" s="102" t="s">
        <v>168</v>
      </c>
      <c r="Y3080" s="103" t="s">
        <v>169</v>
      </c>
      <c r="Z3080" s="103" t="s">
        <v>170</v>
      </c>
      <c r="AA3080" s="103" t="s">
        <v>47</v>
      </c>
      <c r="AB3080" s="103" t="s">
        <v>171</v>
      </c>
      <c r="AC3080" s="104" t="s">
        <v>172</v>
      </c>
    </row>
    <row r="3081" spans="1:29" ht="25.5" customHeight="1" x14ac:dyDescent="0.35">
      <c r="A3081" s="188"/>
      <c r="B3081" s="190"/>
      <c r="C3081" s="99" t="str">
        <f>IF(B3081="","",IF(NOT(ISNUMBER(B3081)),"DATA_PC invalida",IF(AND(ISNUMBER(parametros!$C$2),ISNUMBER(parametros!$D$2),B3081&gt;=parametros!$C$2,B3081&lt;=parametros!$D$2),"C0",IF(AND(ISNUMBER(parametros!$C$3),ISNUMBER(parametros!$D$3),B3081&gt;=parametros!$C$3,B3081&lt;=parametros!$D$3),"C1",IF(AND(ISNUMBER(parametros!$C$4),ISNUMBER(parametros!$D$4),B3081&gt;=parametros!$C$4,B3081&lt;=parametros!$D$4),"C2",IF(AND(ISNUMBER(parametros!$C$5),ISNUMBER(parametros!$D$5),B3081&gt;=parametros!$C$5,B3081&lt;=parametros!$D$5),"C3",IF(AND(ISNUMBER(parametros!$C$6),ISNUMBER(parametros!$D$6),B3081&gt;=parametros!$C$6,B3081&lt;=parametros!$D$6),"C4","Fora dos ciclos")))))))</f>
        <v/>
      </c>
      <c r="D3081" s="100"/>
      <c r="E3081" s="78" t="str">
        <f>IF(C3081="","",IFERROR(VLOOKUP(C3081,parametros!$A$11:$E$15,5,0),""))</f>
        <v/>
      </c>
      <c r="F3081" s="79" t="str">
        <f t="shared" si="242"/>
        <v/>
      </c>
      <c r="G3081" s="101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8"/>
      <c r="U3081" s="218" t="str">
        <f t="shared" si="246"/>
        <v/>
      </c>
      <c r="V3081" s="216" t="s">
        <v>47</v>
      </c>
      <c r="W3081" s="102" t="s">
        <v>167</v>
      </c>
      <c r="X3081" s="102" t="s">
        <v>168</v>
      </c>
      <c r="Y3081" s="103" t="s">
        <v>169</v>
      </c>
      <c r="Z3081" s="103" t="s">
        <v>170</v>
      </c>
      <c r="AA3081" s="103" t="s">
        <v>47</v>
      </c>
      <c r="AB3081" s="103" t="s">
        <v>171</v>
      </c>
      <c r="AC3081" s="104" t="s">
        <v>172</v>
      </c>
    </row>
    <row r="3082" spans="1:29" ht="25.5" customHeight="1" x14ac:dyDescent="0.35">
      <c r="A3082" s="188"/>
      <c r="B3082" s="190"/>
      <c r="C3082" s="99" t="str">
        <f>IF(B3082="","",IF(NOT(ISNUMBER(B3082)),"DATA_PC invalida",IF(AND(ISNUMBER(parametros!$C$2),ISNUMBER(parametros!$D$2),B3082&gt;=parametros!$C$2,B3082&lt;=parametros!$D$2),"C0",IF(AND(ISNUMBER(parametros!$C$3),ISNUMBER(parametros!$D$3),B3082&gt;=parametros!$C$3,B3082&lt;=parametros!$D$3),"C1",IF(AND(ISNUMBER(parametros!$C$4),ISNUMBER(parametros!$D$4),B3082&gt;=parametros!$C$4,B3082&lt;=parametros!$D$4),"C2",IF(AND(ISNUMBER(parametros!$C$5),ISNUMBER(parametros!$D$5),B3082&gt;=parametros!$C$5,B3082&lt;=parametros!$D$5),"C3",IF(AND(ISNUMBER(parametros!$C$6),ISNUMBER(parametros!$D$6),B3082&gt;=parametros!$C$6,B3082&lt;=parametros!$D$6),"C4","Fora dos ciclos")))))))</f>
        <v/>
      </c>
      <c r="D3082" s="100"/>
      <c r="E3082" s="78" t="str">
        <f>IF(C3082="","",IFERROR(VLOOKUP(C3082,parametros!$A$11:$E$15,5,0),""))</f>
        <v/>
      </c>
      <c r="F3082" s="79" t="str">
        <f t="shared" si="242"/>
        <v/>
      </c>
      <c r="G3082" s="101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8"/>
      <c r="U3082" s="218" t="str">
        <f t="shared" si="246"/>
        <v/>
      </c>
      <c r="V3082" s="216" t="s">
        <v>47</v>
      </c>
      <c r="W3082" s="102" t="s">
        <v>167</v>
      </c>
      <c r="X3082" s="102" t="s">
        <v>168</v>
      </c>
      <c r="Y3082" s="103" t="s">
        <v>169</v>
      </c>
      <c r="Z3082" s="103" t="s">
        <v>170</v>
      </c>
      <c r="AA3082" s="103" t="s">
        <v>47</v>
      </c>
      <c r="AB3082" s="103" t="s">
        <v>171</v>
      </c>
      <c r="AC3082" s="104" t="s">
        <v>172</v>
      </c>
    </row>
    <row r="3083" spans="1:29" ht="25.5" customHeight="1" x14ac:dyDescent="0.35">
      <c r="A3083" s="188"/>
      <c r="B3083" s="190"/>
      <c r="C3083" s="99" t="str">
        <f>IF(B3083="","",IF(NOT(ISNUMBER(B3083)),"DATA_PC invalida",IF(AND(ISNUMBER(parametros!$C$2),ISNUMBER(parametros!$D$2),B3083&gt;=parametros!$C$2,B3083&lt;=parametros!$D$2),"C0",IF(AND(ISNUMBER(parametros!$C$3),ISNUMBER(parametros!$D$3),B3083&gt;=parametros!$C$3,B3083&lt;=parametros!$D$3),"C1",IF(AND(ISNUMBER(parametros!$C$4),ISNUMBER(parametros!$D$4),B3083&gt;=parametros!$C$4,B3083&lt;=parametros!$D$4),"C2",IF(AND(ISNUMBER(parametros!$C$5),ISNUMBER(parametros!$D$5),B3083&gt;=parametros!$C$5,B3083&lt;=parametros!$D$5),"C3",IF(AND(ISNUMBER(parametros!$C$6),ISNUMBER(parametros!$D$6),B3083&gt;=parametros!$C$6,B3083&lt;=parametros!$D$6),"C4","Fora dos ciclos")))))))</f>
        <v/>
      </c>
      <c r="D3083" s="100"/>
      <c r="E3083" s="78" t="str">
        <f>IF(C3083="","",IFERROR(VLOOKUP(C3083,parametros!$A$11:$E$15,5,0),""))</f>
        <v/>
      </c>
      <c r="F3083" s="79" t="str">
        <f t="shared" si="242"/>
        <v/>
      </c>
      <c r="G3083" s="101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8"/>
      <c r="U3083" s="218" t="str">
        <f t="shared" si="246"/>
        <v/>
      </c>
      <c r="V3083" s="216" t="s">
        <v>47</v>
      </c>
      <c r="W3083" s="102" t="s">
        <v>167</v>
      </c>
      <c r="X3083" s="102" t="s">
        <v>168</v>
      </c>
      <c r="Y3083" s="103" t="s">
        <v>169</v>
      </c>
      <c r="Z3083" s="103" t="s">
        <v>170</v>
      </c>
      <c r="AA3083" s="103" t="s">
        <v>47</v>
      </c>
      <c r="AB3083" s="103" t="s">
        <v>171</v>
      </c>
      <c r="AC3083" s="104" t="s">
        <v>172</v>
      </c>
    </row>
    <row r="3084" spans="1:29" ht="25.5" customHeight="1" x14ac:dyDescent="0.35">
      <c r="A3084" s="188"/>
      <c r="B3084" s="190"/>
      <c r="C3084" s="99" t="str">
        <f>IF(B3084="","",IF(NOT(ISNUMBER(B3084)),"DATA_PC invalida",IF(AND(ISNUMBER(parametros!$C$2),ISNUMBER(parametros!$D$2),B3084&gt;=parametros!$C$2,B3084&lt;=parametros!$D$2),"C0",IF(AND(ISNUMBER(parametros!$C$3),ISNUMBER(parametros!$D$3),B3084&gt;=parametros!$C$3,B3084&lt;=parametros!$D$3),"C1",IF(AND(ISNUMBER(parametros!$C$4),ISNUMBER(parametros!$D$4),B3084&gt;=parametros!$C$4,B3084&lt;=parametros!$D$4),"C2",IF(AND(ISNUMBER(parametros!$C$5),ISNUMBER(parametros!$D$5),B3084&gt;=parametros!$C$5,B3084&lt;=parametros!$D$5),"C3",IF(AND(ISNUMBER(parametros!$C$6),ISNUMBER(parametros!$D$6),B3084&gt;=parametros!$C$6,B3084&lt;=parametros!$D$6),"C4","Fora dos ciclos")))))))</f>
        <v/>
      </c>
      <c r="D3084" s="100"/>
      <c r="E3084" s="78" t="str">
        <f>IF(C3084="","",IFERROR(VLOOKUP(C3084,parametros!$A$11:$E$15,5,0),""))</f>
        <v/>
      </c>
      <c r="F3084" s="79" t="str">
        <f t="shared" si="242"/>
        <v/>
      </c>
      <c r="G3084" s="101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8"/>
      <c r="U3084" s="218" t="str">
        <f t="shared" si="246"/>
        <v/>
      </c>
      <c r="V3084" s="216" t="s">
        <v>47</v>
      </c>
      <c r="W3084" s="102" t="s">
        <v>167</v>
      </c>
      <c r="X3084" s="102" t="s">
        <v>168</v>
      </c>
      <c r="Y3084" s="103" t="s">
        <v>169</v>
      </c>
      <c r="Z3084" s="103" t="s">
        <v>170</v>
      </c>
      <c r="AA3084" s="103" t="s">
        <v>47</v>
      </c>
      <c r="AB3084" s="103" t="s">
        <v>171</v>
      </c>
      <c r="AC3084" s="104" t="s">
        <v>172</v>
      </c>
    </row>
    <row r="3085" spans="1:29" ht="25.5" customHeight="1" x14ac:dyDescent="0.35">
      <c r="A3085" s="188"/>
      <c r="B3085" s="190"/>
      <c r="C3085" s="99" t="str">
        <f>IF(B3085="","",IF(NOT(ISNUMBER(B3085)),"DATA_PC invalida",IF(AND(ISNUMBER(parametros!$C$2),ISNUMBER(parametros!$D$2),B3085&gt;=parametros!$C$2,B3085&lt;=parametros!$D$2),"C0",IF(AND(ISNUMBER(parametros!$C$3),ISNUMBER(parametros!$D$3),B3085&gt;=parametros!$C$3,B3085&lt;=parametros!$D$3),"C1",IF(AND(ISNUMBER(parametros!$C$4),ISNUMBER(parametros!$D$4),B3085&gt;=parametros!$C$4,B3085&lt;=parametros!$D$4),"C2",IF(AND(ISNUMBER(parametros!$C$5),ISNUMBER(parametros!$D$5),B3085&gt;=parametros!$C$5,B3085&lt;=parametros!$D$5),"C3",IF(AND(ISNUMBER(parametros!$C$6),ISNUMBER(parametros!$D$6),B3085&gt;=parametros!$C$6,B3085&lt;=parametros!$D$6),"C4","Fora dos ciclos")))))))</f>
        <v/>
      </c>
      <c r="D3085" s="100"/>
      <c r="E3085" s="78" t="str">
        <f>IF(C3085="","",IFERROR(VLOOKUP(C3085,parametros!$A$11:$E$15,5,0),""))</f>
        <v/>
      </c>
      <c r="F3085" s="79" t="str">
        <f t="shared" si="242"/>
        <v/>
      </c>
      <c r="G3085" s="101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8"/>
      <c r="U3085" s="218" t="str">
        <f t="shared" si="246"/>
        <v/>
      </c>
      <c r="V3085" s="216" t="s">
        <v>47</v>
      </c>
      <c r="W3085" s="102" t="s">
        <v>167</v>
      </c>
      <c r="X3085" s="102" t="s">
        <v>168</v>
      </c>
      <c r="Y3085" s="103" t="s">
        <v>169</v>
      </c>
      <c r="Z3085" s="103" t="s">
        <v>170</v>
      </c>
      <c r="AA3085" s="103" t="s">
        <v>47</v>
      </c>
      <c r="AB3085" s="103" t="s">
        <v>171</v>
      </c>
      <c r="AC3085" s="104" t="s">
        <v>172</v>
      </c>
    </row>
    <row r="3086" spans="1:29" ht="25.5" customHeight="1" x14ac:dyDescent="0.35">
      <c r="A3086" s="188"/>
      <c r="B3086" s="190"/>
      <c r="C3086" s="99" t="str">
        <f>IF(B3086="","",IF(NOT(ISNUMBER(B3086)),"DATA_PC invalida",IF(AND(ISNUMBER(parametros!$C$2),ISNUMBER(parametros!$D$2),B3086&gt;=parametros!$C$2,B3086&lt;=parametros!$D$2),"C0",IF(AND(ISNUMBER(parametros!$C$3),ISNUMBER(parametros!$D$3),B3086&gt;=parametros!$C$3,B3086&lt;=parametros!$D$3),"C1",IF(AND(ISNUMBER(parametros!$C$4),ISNUMBER(parametros!$D$4),B3086&gt;=parametros!$C$4,B3086&lt;=parametros!$D$4),"C2",IF(AND(ISNUMBER(parametros!$C$5),ISNUMBER(parametros!$D$5),B3086&gt;=parametros!$C$5,B3086&lt;=parametros!$D$5),"C3",IF(AND(ISNUMBER(parametros!$C$6),ISNUMBER(parametros!$D$6),B3086&gt;=parametros!$C$6,B3086&lt;=parametros!$D$6),"C4","Fora dos ciclos")))))))</f>
        <v/>
      </c>
      <c r="D3086" s="100"/>
      <c r="E3086" s="78" t="str">
        <f>IF(C3086="","",IFERROR(VLOOKUP(C3086,parametros!$A$11:$E$15,5,0),""))</f>
        <v/>
      </c>
      <c r="F3086" s="79" t="str">
        <f t="shared" si="242"/>
        <v/>
      </c>
      <c r="G3086" s="101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8"/>
      <c r="U3086" s="218" t="str">
        <f t="shared" si="246"/>
        <v/>
      </c>
      <c r="V3086" s="216" t="s">
        <v>47</v>
      </c>
      <c r="W3086" s="102" t="s">
        <v>167</v>
      </c>
      <c r="X3086" s="102" t="s">
        <v>168</v>
      </c>
      <c r="Y3086" s="103" t="s">
        <v>169</v>
      </c>
      <c r="Z3086" s="103" t="s">
        <v>170</v>
      </c>
      <c r="AA3086" s="103" t="s">
        <v>47</v>
      </c>
      <c r="AB3086" s="103" t="s">
        <v>171</v>
      </c>
      <c r="AC3086" s="104" t="s">
        <v>172</v>
      </c>
    </row>
    <row r="3087" spans="1:29" ht="25.5" customHeight="1" x14ac:dyDescent="0.35">
      <c r="A3087" s="188"/>
      <c r="B3087" s="190"/>
      <c r="C3087" s="99" t="str">
        <f>IF(B3087="","",IF(NOT(ISNUMBER(B3087)),"DATA_PC invalida",IF(AND(ISNUMBER(parametros!$C$2),ISNUMBER(parametros!$D$2),B3087&gt;=parametros!$C$2,B3087&lt;=parametros!$D$2),"C0",IF(AND(ISNUMBER(parametros!$C$3),ISNUMBER(parametros!$D$3),B3087&gt;=parametros!$C$3,B3087&lt;=parametros!$D$3),"C1",IF(AND(ISNUMBER(parametros!$C$4),ISNUMBER(parametros!$D$4),B3087&gt;=parametros!$C$4,B3087&lt;=parametros!$D$4),"C2",IF(AND(ISNUMBER(parametros!$C$5),ISNUMBER(parametros!$D$5),B3087&gt;=parametros!$C$5,B3087&lt;=parametros!$D$5),"C3",IF(AND(ISNUMBER(parametros!$C$6),ISNUMBER(parametros!$D$6),B3087&gt;=parametros!$C$6,B3087&lt;=parametros!$D$6),"C4","Fora dos ciclos")))))))</f>
        <v/>
      </c>
      <c r="D3087" s="100"/>
      <c r="E3087" s="78" t="str">
        <f>IF(C3087="","",IFERROR(VLOOKUP(C3087,parametros!$A$11:$E$15,5,0),""))</f>
        <v/>
      </c>
      <c r="F3087" s="79" t="str">
        <f t="shared" si="242"/>
        <v/>
      </c>
      <c r="G3087" s="101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8"/>
      <c r="U3087" s="218" t="str">
        <f t="shared" si="246"/>
        <v/>
      </c>
      <c r="V3087" s="216" t="s">
        <v>47</v>
      </c>
      <c r="W3087" s="102" t="s">
        <v>167</v>
      </c>
      <c r="X3087" s="102" t="s">
        <v>168</v>
      </c>
      <c r="Y3087" s="103" t="s">
        <v>169</v>
      </c>
      <c r="Z3087" s="103" t="s">
        <v>170</v>
      </c>
      <c r="AA3087" s="103" t="s">
        <v>47</v>
      </c>
      <c r="AB3087" s="103" t="s">
        <v>171</v>
      </c>
      <c r="AC3087" s="104" t="s">
        <v>172</v>
      </c>
    </row>
    <row r="3088" spans="1:29" ht="25.5" customHeight="1" x14ac:dyDescent="0.35">
      <c r="A3088" s="188"/>
      <c r="B3088" s="190"/>
      <c r="C3088" s="99" t="str">
        <f>IF(B3088="","",IF(NOT(ISNUMBER(B3088)),"DATA_PC invalida",IF(AND(ISNUMBER(parametros!$C$2),ISNUMBER(parametros!$D$2),B3088&gt;=parametros!$C$2,B3088&lt;=parametros!$D$2),"C0",IF(AND(ISNUMBER(parametros!$C$3),ISNUMBER(parametros!$D$3),B3088&gt;=parametros!$C$3,B3088&lt;=parametros!$D$3),"C1",IF(AND(ISNUMBER(parametros!$C$4),ISNUMBER(parametros!$D$4),B3088&gt;=parametros!$C$4,B3088&lt;=parametros!$D$4),"C2",IF(AND(ISNUMBER(parametros!$C$5),ISNUMBER(parametros!$D$5),B3088&gt;=parametros!$C$5,B3088&lt;=parametros!$D$5),"C3",IF(AND(ISNUMBER(parametros!$C$6),ISNUMBER(parametros!$D$6),B3088&gt;=parametros!$C$6,B3088&lt;=parametros!$D$6),"C4","Fora dos ciclos")))))))</f>
        <v/>
      </c>
      <c r="D3088" s="100"/>
      <c r="E3088" s="78" t="str">
        <f>IF(C3088="","",IFERROR(VLOOKUP(C3088,parametros!$A$11:$E$15,5,0),""))</f>
        <v/>
      </c>
      <c r="F3088" s="79" t="str">
        <f t="shared" si="242"/>
        <v/>
      </c>
      <c r="G3088" s="101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8"/>
      <c r="U3088" s="218" t="str">
        <f t="shared" si="246"/>
        <v/>
      </c>
      <c r="V3088" s="216" t="s">
        <v>47</v>
      </c>
      <c r="W3088" s="102" t="s">
        <v>167</v>
      </c>
      <c r="X3088" s="102" t="s">
        <v>168</v>
      </c>
      <c r="Y3088" s="103" t="s">
        <v>169</v>
      </c>
      <c r="Z3088" s="103" t="s">
        <v>170</v>
      </c>
      <c r="AA3088" s="103" t="s">
        <v>47</v>
      </c>
      <c r="AB3088" s="103" t="s">
        <v>171</v>
      </c>
      <c r="AC3088" s="104" t="s">
        <v>172</v>
      </c>
    </row>
    <row r="3089" spans="1:29" ht="25.5" customHeight="1" x14ac:dyDescent="0.35">
      <c r="A3089" s="188"/>
      <c r="B3089" s="190"/>
      <c r="C3089" s="99" t="str">
        <f>IF(B3089="","",IF(NOT(ISNUMBER(B3089)),"DATA_PC invalida",IF(AND(ISNUMBER(parametros!$C$2),ISNUMBER(parametros!$D$2),B3089&gt;=parametros!$C$2,B3089&lt;=parametros!$D$2),"C0",IF(AND(ISNUMBER(parametros!$C$3),ISNUMBER(parametros!$D$3),B3089&gt;=parametros!$C$3,B3089&lt;=parametros!$D$3),"C1",IF(AND(ISNUMBER(parametros!$C$4),ISNUMBER(parametros!$D$4),B3089&gt;=parametros!$C$4,B3089&lt;=parametros!$D$4),"C2",IF(AND(ISNUMBER(parametros!$C$5),ISNUMBER(parametros!$D$5),B3089&gt;=parametros!$C$5,B3089&lt;=parametros!$D$5),"C3",IF(AND(ISNUMBER(parametros!$C$6),ISNUMBER(parametros!$D$6),B3089&gt;=parametros!$C$6,B3089&lt;=parametros!$D$6),"C4","Fora dos ciclos")))))))</f>
        <v/>
      </c>
      <c r="D3089" s="100"/>
      <c r="E3089" s="78" t="str">
        <f>IF(C3089="","",IFERROR(VLOOKUP(C3089,parametros!$A$11:$E$15,5,0),""))</f>
        <v/>
      </c>
      <c r="F3089" s="79" t="str">
        <f t="shared" si="242"/>
        <v/>
      </c>
      <c r="G3089" s="101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8"/>
      <c r="U3089" s="218" t="str">
        <f t="shared" si="246"/>
        <v/>
      </c>
      <c r="V3089" s="216" t="s">
        <v>47</v>
      </c>
      <c r="W3089" s="102" t="s">
        <v>167</v>
      </c>
      <c r="X3089" s="102" t="s">
        <v>168</v>
      </c>
      <c r="Y3089" s="103" t="s">
        <v>169</v>
      </c>
      <c r="Z3089" s="103" t="s">
        <v>170</v>
      </c>
      <c r="AA3089" s="103" t="s">
        <v>47</v>
      </c>
      <c r="AB3089" s="103" t="s">
        <v>171</v>
      </c>
      <c r="AC3089" s="104" t="s">
        <v>172</v>
      </c>
    </row>
    <row r="3090" spans="1:29" ht="25.5" customHeight="1" x14ac:dyDescent="0.35">
      <c r="A3090" s="188"/>
      <c r="B3090" s="190"/>
      <c r="C3090" s="99" t="str">
        <f>IF(B3090="","",IF(NOT(ISNUMBER(B3090)),"DATA_PC invalida",IF(AND(ISNUMBER(parametros!$C$2),ISNUMBER(parametros!$D$2),B3090&gt;=parametros!$C$2,B3090&lt;=parametros!$D$2),"C0",IF(AND(ISNUMBER(parametros!$C$3),ISNUMBER(parametros!$D$3),B3090&gt;=parametros!$C$3,B3090&lt;=parametros!$D$3),"C1",IF(AND(ISNUMBER(parametros!$C$4),ISNUMBER(parametros!$D$4),B3090&gt;=parametros!$C$4,B3090&lt;=parametros!$D$4),"C2",IF(AND(ISNUMBER(parametros!$C$5),ISNUMBER(parametros!$D$5),B3090&gt;=parametros!$C$5,B3090&lt;=parametros!$D$5),"C3",IF(AND(ISNUMBER(parametros!$C$6),ISNUMBER(parametros!$D$6),B3090&gt;=parametros!$C$6,B3090&lt;=parametros!$D$6),"C4","Fora dos ciclos")))))))</f>
        <v/>
      </c>
      <c r="D3090" s="100"/>
      <c r="E3090" s="78" t="str">
        <f>IF(C3090="","",IFERROR(VLOOKUP(C3090,parametros!$A$11:$E$15,5,0),""))</f>
        <v/>
      </c>
      <c r="F3090" s="79" t="str">
        <f t="shared" si="242"/>
        <v/>
      </c>
      <c r="G3090" s="101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8"/>
      <c r="U3090" s="218" t="str">
        <f t="shared" si="246"/>
        <v/>
      </c>
      <c r="V3090" s="216" t="s">
        <v>47</v>
      </c>
      <c r="W3090" s="102" t="s">
        <v>167</v>
      </c>
      <c r="X3090" s="102" t="s">
        <v>168</v>
      </c>
      <c r="Y3090" s="103" t="s">
        <v>169</v>
      </c>
      <c r="Z3090" s="103" t="s">
        <v>170</v>
      </c>
      <c r="AA3090" s="103" t="s">
        <v>47</v>
      </c>
      <c r="AB3090" s="103" t="s">
        <v>171</v>
      </c>
      <c r="AC3090" s="104" t="s">
        <v>172</v>
      </c>
    </row>
    <row r="3091" spans="1:29" ht="25.5" customHeight="1" x14ac:dyDescent="0.35">
      <c r="A3091" s="188"/>
      <c r="B3091" s="190"/>
      <c r="C3091" s="99" t="str">
        <f>IF(B3091="","",IF(NOT(ISNUMBER(B3091)),"DATA_PC invalida",IF(AND(ISNUMBER(parametros!$C$2),ISNUMBER(parametros!$D$2),B3091&gt;=parametros!$C$2,B3091&lt;=parametros!$D$2),"C0",IF(AND(ISNUMBER(parametros!$C$3),ISNUMBER(parametros!$D$3),B3091&gt;=parametros!$C$3,B3091&lt;=parametros!$D$3),"C1",IF(AND(ISNUMBER(parametros!$C$4),ISNUMBER(parametros!$D$4),B3091&gt;=parametros!$C$4,B3091&lt;=parametros!$D$4),"C2",IF(AND(ISNUMBER(parametros!$C$5),ISNUMBER(parametros!$D$5),B3091&gt;=parametros!$C$5,B3091&lt;=parametros!$D$5),"C3",IF(AND(ISNUMBER(parametros!$C$6),ISNUMBER(parametros!$D$6),B3091&gt;=parametros!$C$6,B3091&lt;=parametros!$D$6),"C4","Fora dos ciclos")))))))</f>
        <v/>
      </c>
      <c r="D3091" s="100"/>
      <c r="E3091" s="78" t="str">
        <f>IF(C3091="","",IFERROR(VLOOKUP(C3091,parametros!$A$11:$E$15,5,0),""))</f>
        <v/>
      </c>
      <c r="F3091" s="79" t="str">
        <f t="shared" si="242"/>
        <v/>
      </c>
      <c r="G3091" s="101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8"/>
      <c r="U3091" s="218" t="str">
        <f t="shared" si="246"/>
        <v/>
      </c>
      <c r="V3091" s="216" t="s">
        <v>47</v>
      </c>
      <c r="W3091" s="102" t="s">
        <v>167</v>
      </c>
      <c r="X3091" s="102" t="s">
        <v>168</v>
      </c>
      <c r="Y3091" s="103" t="s">
        <v>169</v>
      </c>
      <c r="Z3091" s="103" t="s">
        <v>170</v>
      </c>
      <c r="AA3091" s="103" t="s">
        <v>47</v>
      </c>
      <c r="AB3091" s="103" t="s">
        <v>171</v>
      </c>
      <c r="AC3091" s="104" t="s">
        <v>172</v>
      </c>
    </row>
    <row r="3092" spans="1:29" ht="25.5" customHeight="1" x14ac:dyDescent="0.35">
      <c r="A3092" s="188"/>
      <c r="B3092" s="190"/>
      <c r="C3092" s="99" t="str">
        <f>IF(B3092="","",IF(NOT(ISNUMBER(B3092)),"DATA_PC invalida",IF(AND(ISNUMBER(parametros!$C$2),ISNUMBER(parametros!$D$2),B3092&gt;=parametros!$C$2,B3092&lt;=parametros!$D$2),"C0",IF(AND(ISNUMBER(parametros!$C$3),ISNUMBER(parametros!$D$3),B3092&gt;=parametros!$C$3,B3092&lt;=parametros!$D$3),"C1",IF(AND(ISNUMBER(parametros!$C$4),ISNUMBER(parametros!$D$4),B3092&gt;=parametros!$C$4,B3092&lt;=parametros!$D$4),"C2",IF(AND(ISNUMBER(parametros!$C$5),ISNUMBER(parametros!$D$5),B3092&gt;=parametros!$C$5,B3092&lt;=parametros!$D$5),"C3",IF(AND(ISNUMBER(parametros!$C$6),ISNUMBER(parametros!$D$6),B3092&gt;=parametros!$C$6,B3092&lt;=parametros!$D$6),"C4","Fora dos ciclos")))))))</f>
        <v/>
      </c>
      <c r="D3092" s="100"/>
      <c r="E3092" s="78" t="str">
        <f>IF(C3092="","",IFERROR(VLOOKUP(C3092,parametros!$A$11:$E$15,5,0),""))</f>
        <v/>
      </c>
      <c r="F3092" s="79" t="str">
        <f t="shared" si="242"/>
        <v/>
      </c>
      <c r="G3092" s="101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8"/>
      <c r="U3092" s="218" t="str">
        <f t="shared" si="246"/>
        <v/>
      </c>
      <c r="V3092" s="216" t="s">
        <v>47</v>
      </c>
      <c r="W3092" s="102" t="s">
        <v>167</v>
      </c>
      <c r="X3092" s="102" t="s">
        <v>168</v>
      </c>
      <c r="Y3092" s="103" t="s">
        <v>169</v>
      </c>
      <c r="Z3092" s="103" t="s">
        <v>170</v>
      </c>
      <c r="AA3092" s="103" t="s">
        <v>47</v>
      </c>
      <c r="AB3092" s="103" t="s">
        <v>171</v>
      </c>
      <c r="AC3092" s="104" t="s">
        <v>172</v>
      </c>
    </row>
    <row r="3093" spans="1:29" ht="25.5" customHeight="1" x14ac:dyDescent="0.35">
      <c r="A3093" s="188"/>
      <c r="B3093" s="190"/>
      <c r="C3093" s="99" t="str">
        <f>IF(B3093="","",IF(NOT(ISNUMBER(B3093)),"DATA_PC invalida",IF(AND(ISNUMBER(parametros!$C$2),ISNUMBER(parametros!$D$2),B3093&gt;=parametros!$C$2,B3093&lt;=parametros!$D$2),"C0",IF(AND(ISNUMBER(parametros!$C$3),ISNUMBER(parametros!$D$3),B3093&gt;=parametros!$C$3,B3093&lt;=parametros!$D$3),"C1",IF(AND(ISNUMBER(parametros!$C$4),ISNUMBER(parametros!$D$4),B3093&gt;=parametros!$C$4,B3093&lt;=parametros!$D$4),"C2",IF(AND(ISNUMBER(parametros!$C$5),ISNUMBER(parametros!$D$5),B3093&gt;=parametros!$C$5,B3093&lt;=parametros!$D$5),"C3",IF(AND(ISNUMBER(parametros!$C$6),ISNUMBER(parametros!$D$6),B3093&gt;=parametros!$C$6,B3093&lt;=parametros!$D$6),"C4","Fora dos ciclos")))))))</f>
        <v/>
      </c>
      <c r="D3093" s="100"/>
      <c r="E3093" s="78" t="str">
        <f>IF(C3093="","",IFERROR(VLOOKUP(C3093,parametros!$A$11:$E$15,5,0),""))</f>
        <v/>
      </c>
      <c r="F3093" s="79" t="str">
        <f t="shared" si="242"/>
        <v/>
      </c>
      <c r="G3093" s="101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8"/>
      <c r="U3093" s="218" t="str">
        <f t="shared" si="246"/>
        <v/>
      </c>
      <c r="V3093" s="216" t="s">
        <v>47</v>
      </c>
      <c r="W3093" s="102" t="s">
        <v>167</v>
      </c>
      <c r="X3093" s="102" t="s">
        <v>168</v>
      </c>
      <c r="Y3093" s="103" t="s">
        <v>169</v>
      </c>
      <c r="Z3093" s="103" t="s">
        <v>170</v>
      </c>
      <c r="AA3093" s="103" t="s">
        <v>47</v>
      </c>
      <c r="AB3093" s="103" t="s">
        <v>171</v>
      </c>
      <c r="AC3093" s="104" t="s">
        <v>172</v>
      </c>
    </row>
    <row r="3094" spans="1:29" ht="25.5" customHeight="1" x14ac:dyDescent="0.35">
      <c r="A3094" s="188"/>
      <c r="B3094" s="190"/>
      <c r="C3094" s="99" t="str">
        <f>IF(B3094="","",IF(NOT(ISNUMBER(B3094)),"DATA_PC invalida",IF(AND(ISNUMBER(parametros!$C$2),ISNUMBER(parametros!$D$2),B3094&gt;=parametros!$C$2,B3094&lt;=parametros!$D$2),"C0",IF(AND(ISNUMBER(parametros!$C$3),ISNUMBER(parametros!$D$3),B3094&gt;=parametros!$C$3,B3094&lt;=parametros!$D$3),"C1",IF(AND(ISNUMBER(parametros!$C$4),ISNUMBER(parametros!$D$4),B3094&gt;=parametros!$C$4,B3094&lt;=parametros!$D$4),"C2",IF(AND(ISNUMBER(parametros!$C$5),ISNUMBER(parametros!$D$5),B3094&gt;=parametros!$C$5,B3094&lt;=parametros!$D$5),"C3",IF(AND(ISNUMBER(parametros!$C$6),ISNUMBER(parametros!$D$6),B3094&gt;=parametros!$C$6,B3094&lt;=parametros!$D$6),"C4","Fora dos ciclos")))))))</f>
        <v/>
      </c>
      <c r="D3094" s="100"/>
      <c r="E3094" s="78" t="str">
        <f>IF(C3094="","",IFERROR(VLOOKUP(C3094,parametros!$A$11:$E$15,5,0),""))</f>
        <v/>
      </c>
      <c r="F3094" s="79" t="str">
        <f t="shared" si="242"/>
        <v/>
      </c>
      <c r="G3094" s="101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8"/>
      <c r="U3094" s="218" t="str">
        <f t="shared" si="246"/>
        <v/>
      </c>
      <c r="V3094" s="216" t="s">
        <v>47</v>
      </c>
      <c r="W3094" s="102" t="s">
        <v>167</v>
      </c>
      <c r="X3094" s="102" t="s">
        <v>168</v>
      </c>
      <c r="Y3094" s="103" t="s">
        <v>169</v>
      </c>
      <c r="Z3094" s="103" t="s">
        <v>170</v>
      </c>
      <c r="AA3094" s="103" t="s">
        <v>47</v>
      </c>
      <c r="AB3094" s="103" t="s">
        <v>171</v>
      </c>
      <c r="AC3094" s="104" t="s">
        <v>172</v>
      </c>
    </row>
    <row r="3095" spans="1:29" ht="25.5" customHeight="1" x14ac:dyDescent="0.35">
      <c r="A3095" s="188"/>
      <c r="B3095" s="190"/>
      <c r="C3095" s="99" t="str">
        <f>IF(B3095="","",IF(NOT(ISNUMBER(B3095)),"DATA_PC invalida",IF(AND(ISNUMBER(parametros!$C$2),ISNUMBER(parametros!$D$2),B3095&gt;=parametros!$C$2,B3095&lt;=parametros!$D$2),"C0",IF(AND(ISNUMBER(parametros!$C$3),ISNUMBER(parametros!$D$3),B3095&gt;=parametros!$C$3,B3095&lt;=parametros!$D$3),"C1",IF(AND(ISNUMBER(parametros!$C$4),ISNUMBER(parametros!$D$4),B3095&gt;=parametros!$C$4,B3095&lt;=parametros!$D$4),"C2",IF(AND(ISNUMBER(parametros!$C$5),ISNUMBER(parametros!$D$5),B3095&gt;=parametros!$C$5,B3095&lt;=parametros!$D$5),"C3",IF(AND(ISNUMBER(parametros!$C$6),ISNUMBER(parametros!$D$6),B3095&gt;=parametros!$C$6,B3095&lt;=parametros!$D$6),"C4","Fora dos ciclos")))))))</f>
        <v/>
      </c>
      <c r="D3095" s="100"/>
      <c r="E3095" s="78" t="str">
        <f>IF(C3095="","",IFERROR(VLOOKUP(C3095,parametros!$A$11:$E$15,5,0),""))</f>
        <v/>
      </c>
      <c r="F3095" s="79" t="str">
        <f t="shared" si="242"/>
        <v/>
      </c>
      <c r="G3095" s="101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8"/>
      <c r="U3095" s="218" t="str">
        <f t="shared" si="246"/>
        <v/>
      </c>
      <c r="V3095" s="216" t="s">
        <v>47</v>
      </c>
      <c r="W3095" s="102" t="s">
        <v>167</v>
      </c>
      <c r="X3095" s="102" t="s">
        <v>168</v>
      </c>
      <c r="Y3095" s="103" t="s">
        <v>169</v>
      </c>
      <c r="Z3095" s="103" t="s">
        <v>170</v>
      </c>
      <c r="AA3095" s="103" t="s">
        <v>47</v>
      </c>
      <c r="AB3095" s="103" t="s">
        <v>171</v>
      </c>
      <c r="AC3095" s="104" t="s">
        <v>172</v>
      </c>
    </row>
    <row r="3096" spans="1:29" ht="25.5" customHeight="1" x14ac:dyDescent="0.35">
      <c r="A3096" s="188"/>
      <c r="B3096" s="190"/>
      <c r="C3096" s="99" t="str">
        <f>IF(B3096="","",IF(NOT(ISNUMBER(B3096)),"DATA_PC invalida",IF(AND(ISNUMBER(parametros!$C$2),ISNUMBER(parametros!$D$2),B3096&gt;=parametros!$C$2,B3096&lt;=parametros!$D$2),"C0",IF(AND(ISNUMBER(parametros!$C$3),ISNUMBER(parametros!$D$3),B3096&gt;=parametros!$C$3,B3096&lt;=parametros!$D$3),"C1",IF(AND(ISNUMBER(parametros!$C$4),ISNUMBER(parametros!$D$4),B3096&gt;=parametros!$C$4,B3096&lt;=parametros!$D$4),"C2",IF(AND(ISNUMBER(parametros!$C$5),ISNUMBER(parametros!$D$5),B3096&gt;=parametros!$C$5,B3096&lt;=parametros!$D$5),"C3",IF(AND(ISNUMBER(parametros!$C$6),ISNUMBER(parametros!$D$6),B3096&gt;=parametros!$C$6,B3096&lt;=parametros!$D$6),"C4","Fora dos ciclos")))))))</f>
        <v/>
      </c>
      <c r="D3096" s="100"/>
      <c r="E3096" s="78" t="str">
        <f>IF(C3096="","",IFERROR(VLOOKUP(C3096,parametros!$A$11:$E$15,5,0),""))</f>
        <v/>
      </c>
      <c r="F3096" s="79" t="str">
        <f t="shared" si="242"/>
        <v/>
      </c>
      <c r="G3096" s="101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8"/>
      <c r="U3096" s="218" t="str">
        <f t="shared" si="246"/>
        <v/>
      </c>
      <c r="V3096" s="216" t="s">
        <v>47</v>
      </c>
      <c r="W3096" s="102" t="s">
        <v>167</v>
      </c>
      <c r="X3096" s="102" t="s">
        <v>168</v>
      </c>
      <c r="Y3096" s="103" t="s">
        <v>169</v>
      </c>
      <c r="Z3096" s="103" t="s">
        <v>170</v>
      </c>
      <c r="AA3096" s="103" t="s">
        <v>47</v>
      </c>
      <c r="AB3096" s="103" t="s">
        <v>171</v>
      </c>
      <c r="AC3096" s="104" t="s">
        <v>172</v>
      </c>
    </row>
    <row r="3097" spans="1:29" ht="25.5" customHeight="1" x14ac:dyDescent="0.35">
      <c r="A3097" s="188"/>
      <c r="B3097" s="190"/>
      <c r="C3097" s="99" t="str">
        <f>IF(B3097="","",IF(NOT(ISNUMBER(B3097)),"DATA_PC invalida",IF(AND(ISNUMBER(parametros!$C$2),ISNUMBER(parametros!$D$2),B3097&gt;=parametros!$C$2,B3097&lt;=parametros!$D$2),"C0",IF(AND(ISNUMBER(parametros!$C$3),ISNUMBER(parametros!$D$3),B3097&gt;=parametros!$C$3,B3097&lt;=parametros!$D$3),"C1",IF(AND(ISNUMBER(parametros!$C$4),ISNUMBER(parametros!$D$4),B3097&gt;=parametros!$C$4,B3097&lt;=parametros!$D$4),"C2",IF(AND(ISNUMBER(parametros!$C$5),ISNUMBER(parametros!$D$5),B3097&gt;=parametros!$C$5,B3097&lt;=parametros!$D$5),"C3",IF(AND(ISNUMBER(parametros!$C$6),ISNUMBER(parametros!$D$6),B3097&gt;=parametros!$C$6,B3097&lt;=parametros!$D$6),"C4","Fora dos ciclos")))))))</f>
        <v/>
      </c>
      <c r="D3097" s="100"/>
      <c r="E3097" s="78" t="str">
        <f>IF(C3097="","",IFERROR(VLOOKUP(C3097,parametros!$A$11:$E$15,5,0),""))</f>
        <v/>
      </c>
      <c r="F3097" s="79" t="str">
        <f t="shared" si="242"/>
        <v/>
      </c>
      <c r="G3097" s="101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8"/>
      <c r="U3097" s="218" t="str">
        <f t="shared" si="246"/>
        <v/>
      </c>
      <c r="V3097" s="216" t="s">
        <v>47</v>
      </c>
      <c r="W3097" s="102" t="s">
        <v>167</v>
      </c>
      <c r="X3097" s="102" t="s">
        <v>168</v>
      </c>
      <c r="Y3097" s="103" t="s">
        <v>169</v>
      </c>
      <c r="Z3097" s="103" t="s">
        <v>170</v>
      </c>
      <c r="AA3097" s="103" t="s">
        <v>47</v>
      </c>
      <c r="AB3097" s="103" t="s">
        <v>171</v>
      </c>
      <c r="AC3097" s="104" t="s">
        <v>172</v>
      </c>
    </row>
    <row r="3098" spans="1:29" ht="25.5" customHeight="1" x14ac:dyDescent="0.35">
      <c r="A3098" s="188"/>
      <c r="B3098" s="190"/>
      <c r="C3098" s="99" t="str">
        <f>IF(B3098="","",IF(NOT(ISNUMBER(B3098)),"DATA_PC invalida",IF(AND(ISNUMBER(parametros!$C$2),ISNUMBER(parametros!$D$2),B3098&gt;=parametros!$C$2,B3098&lt;=parametros!$D$2),"C0",IF(AND(ISNUMBER(parametros!$C$3),ISNUMBER(parametros!$D$3),B3098&gt;=parametros!$C$3,B3098&lt;=parametros!$D$3),"C1",IF(AND(ISNUMBER(parametros!$C$4),ISNUMBER(parametros!$D$4),B3098&gt;=parametros!$C$4,B3098&lt;=parametros!$D$4),"C2",IF(AND(ISNUMBER(parametros!$C$5),ISNUMBER(parametros!$D$5),B3098&gt;=parametros!$C$5,B3098&lt;=parametros!$D$5),"C3",IF(AND(ISNUMBER(parametros!$C$6),ISNUMBER(parametros!$D$6),B3098&gt;=parametros!$C$6,B3098&lt;=parametros!$D$6),"C4","Fora dos ciclos")))))))</f>
        <v/>
      </c>
      <c r="D3098" s="100"/>
      <c r="E3098" s="78" t="str">
        <f>IF(C3098="","",IFERROR(VLOOKUP(C3098,parametros!$A$11:$E$15,5,0),""))</f>
        <v/>
      </c>
      <c r="F3098" s="79" t="str">
        <f t="shared" si="242"/>
        <v/>
      </c>
      <c r="G3098" s="101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8"/>
      <c r="U3098" s="218" t="str">
        <f t="shared" si="246"/>
        <v/>
      </c>
      <c r="V3098" s="216" t="s">
        <v>47</v>
      </c>
      <c r="W3098" s="102" t="s">
        <v>167</v>
      </c>
      <c r="X3098" s="102" t="s">
        <v>168</v>
      </c>
      <c r="Y3098" s="103" t="s">
        <v>169</v>
      </c>
      <c r="Z3098" s="103" t="s">
        <v>170</v>
      </c>
      <c r="AA3098" s="103" t="s">
        <v>47</v>
      </c>
      <c r="AB3098" s="103" t="s">
        <v>171</v>
      </c>
      <c r="AC3098" s="104" t="s">
        <v>172</v>
      </c>
    </row>
    <row r="3099" spans="1:29" ht="25.5" customHeight="1" x14ac:dyDescent="0.35">
      <c r="A3099" s="188"/>
      <c r="B3099" s="190"/>
      <c r="C3099" s="99" t="str">
        <f>IF(B3099="","",IF(NOT(ISNUMBER(B3099)),"DATA_PC invalida",IF(AND(ISNUMBER(parametros!$C$2),ISNUMBER(parametros!$D$2),B3099&gt;=parametros!$C$2,B3099&lt;=parametros!$D$2),"C0",IF(AND(ISNUMBER(parametros!$C$3),ISNUMBER(parametros!$D$3),B3099&gt;=parametros!$C$3,B3099&lt;=parametros!$D$3),"C1",IF(AND(ISNUMBER(parametros!$C$4),ISNUMBER(parametros!$D$4),B3099&gt;=parametros!$C$4,B3099&lt;=parametros!$D$4),"C2",IF(AND(ISNUMBER(parametros!$C$5),ISNUMBER(parametros!$D$5),B3099&gt;=parametros!$C$5,B3099&lt;=parametros!$D$5),"C3",IF(AND(ISNUMBER(parametros!$C$6),ISNUMBER(parametros!$D$6),B3099&gt;=parametros!$C$6,B3099&lt;=parametros!$D$6),"C4","Fora dos ciclos")))))))</f>
        <v/>
      </c>
      <c r="D3099" s="100"/>
      <c r="E3099" s="78" t="str">
        <f>IF(C3099="","",IFERROR(VLOOKUP(C3099,parametros!$A$11:$E$15,5,0),""))</f>
        <v/>
      </c>
      <c r="F3099" s="79" t="str">
        <f t="shared" si="242"/>
        <v/>
      </c>
      <c r="G3099" s="101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8"/>
      <c r="U3099" s="218" t="str">
        <f t="shared" si="246"/>
        <v/>
      </c>
      <c r="V3099" s="216" t="s">
        <v>47</v>
      </c>
      <c r="W3099" s="102" t="s">
        <v>167</v>
      </c>
      <c r="X3099" s="102" t="s">
        <v>168</v>
      </c>
      <c r="Y3099" s="103" t="s">
        <v>169</v>
      </c>
      <c r="Z3099" s="103" t="s">
        <v>170</v>
      </c>
      <c r="AA3099" s="103" t="s">
        <v>47</v>
      </c>
      <c r="AB3099" s="103" t="s">
        <v>171</v>
      </c>
      <c r="AC3099" s="104" t="s">
        <v>172</v>
      </c>
    </row>
    <row r="3100" spans="1:29" ht="25.5" customHeight="1" x14ac:dyDescent="0.35">
      <c r="A3100" s="188"/>
      <c r="B3100" s="190"/>
      <c r="C3100" s="99" t="str">
        <f>IF(B3100="","",IF(NOT(ISNUMBER(B3100)),"DATA_PC invalida",IF(AND(ISNUMBER(parametros!$C$2),ISNUMBER(parametros!$D$2),B3100&gt;=parametros!$C$2,B3100&lt;=parametros!$D$2),"C0",IF(AND(ISNUMBER(parametros!$C$3),ISNUMBER(parametros!$D$3),B3100&gt;=parametros!$C$3,B3100&lt;=parametros!$D$3),"C1",IF(AND(ISNUMBER(parametros!$C$4),ISNUMBER(parametros!$D$4),B3100&gt;=parametros!$C$4,B3100&lt;=parametros!$D$4),"C2",IF(AND(ISNUMBER(parametros!$C$5),ISNUMBER(parametros!$D$5),B3100&gt;=parametros!$C$5,B3100&lt;=parametros!$D$5),"C3",IF(AND(ISNUMBER(parametros!$C$6),ISNUMBER(parametros!$D$6),B3100&gt;=parametros!$C$6,B3100&lt;=parametros!$D$6),"C4","Fora dos ciclos")))))))</f>
        <v/>
      </c>
      <c r="D3100" s="100"/>
      <c r="E3100" s="78" t="str">
        <f>IF(C3100="","",IFERROR(VLOOKUP(C3100,parametros!$A$11:$E$15,5,0),""))</f>
        <v/>
      </c>
      <c r="F3100" s="79" t="str">
        <f t="shared" si="242"/>
        <v/>
      </c>
      <c r="G3100" s="101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8"/>
      <c r="U3100" s="218" t="str">
        <f t="shared" si="246"/>
        <v/>
      </c>
      <c r="V3100" s="216" t="s">
        <v>47</v>
      </c>
      <c r="W3100" s="102" t="s">
        <v>167</v>
      </c>
      <c r="X3100" s="102" t="s">
        <v>168</v>
      </c>
      <c r="Y3100" s="103" t="s">
        <v>169</v>
      </c>
      <c r="Z3100" s="103" t="s">
        <v>170</v>
      </c>
      <c r="AA3100" s="103" t="s">
        <v>47</v>
      </c>
      <c r="AB3100" s="103" t="s">
        <v>171</v>
      </c>
      <c r="AC3100" s="104" t="s">
        <v>172</v>
      </c>
    </row>
    <row r="3101" spans="1:29" ht="25.5" customHeight="1" x14ac:dyDescent="0.35">
      <c r="A3101" s="188"/>
      <c r="B3101" s="190"/>
      <c r="C3101" s="99" t="str">
        <f>IF(B3101="","",IF(NOT(ISNUMBER(B3101)),"DATA_PC invalida",IF(AND(ISNUMBER(parametros!$C$2),ISNUMBER(parametros!$D$2),B3101&gt;=parametros!$C$2,B3101&lt;=parametros!$D$2),"C0",IF(AND(ISNUMBER(parametros!$C$3),ISNUMBER(parametros!$D$3),B3101&gt;=parametros!$C$3,B3101&lt;=parametros!$D$3),"C1",IF(AND(ISNUMBER(parametros!$C$4),ISNUMBER(parametros!$D$4),B3101&gt;=parametros!$C$4,B3101&lt;=parametros!$D$4),"C2",IF(AND(ISNUMBER(parametros!$C$5),ISNUMBER(parametros!$D$5),B3101&gt;=parametros!$C$5,B3101&lt;=parametros!$D$5),"C3",IF(AND(ISNUMBER(parametros!$C$6),ISNUMBER(parametros!$D$6),B3101&gt;=parametros!$C$6,B3101&lt;=parametros!$D$6),"C4","Fora dos ciclos")))))))</f>
        <v/>
      </c>
      <c r="D3101" s="100"/>
      <c r="E3101" s="78" t="str">
        <f>IF(C3101="","",IFERROR(VLOOKUP(C3101,parametros!$A$11:$E$15,5,0),""))</f>
        <v/>
      </c>
      <c r="F3101" s="79" t="str">
        <f t="shared" si="242"/>
        <v/>
      </c>
      <c r="G3101" s="101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8"/>
      <c r="U3101" s="218" t="str">
        <f t="shared" si="246"/>
        <v/>
      </c>
      <c r="V3101" s="216" t="s">
        <v>47</v>
      </c>
      <c r="W3101" s="102" t="s">
        <v>167</v>
      </c>
      <c r="X3101" s="102" t="s">
        <v>168</v>
      </c>
      <c r="Y3101" s="103" t="s">
        <v>169</v>
      </c>
      <c r="Z3101" s="103" t="s">
        <v>170</v>
      </c>
      <c r="AA3101" s="103" t="s">
        <v>47</v>
      </c>
      <c r="AB3101" s="103" t="s">
        <v>171</v>
      </c>
      <c r="AC3101" s="104" t="s">
        <v>172</v>
      </c>
    </row>
    <row r="3102" spans="1:29" ht="25.5" customHeight="1" x14ac:dyDescent="0.35">
      <c r="A3102" s="188"/>
      <c r="B3102" s="190"/>
      <c r="C3102" s="99" t="str">
        <f>IF(B3102="","",IF(NOT(ISNUMBER(B3102)),"DATA_PC invalida",IF(AND(ISNUMBER(parametros!$C$2),ISNUMBER(parametros!$D$2),B3102&gt;=parametros!$C$2,B3102&lt;=parametros!$D$2),"C0",IF(AND(ISNUMBER(parametros!$C$3),ISNUMBER(parametros!$D$3),B3102&gt;=parametros!$C$3,B3102&lt;=parametros!$D$3),"C1",IF(AND(ISNUMBER(parametros!$C$4),ISNUMBER(parametros!$D$4),B3102&gt;=parametros!$C$4,B3102&lt;=parametros!$D$4),"C2",IF(AND(ISNUMBER(parametros!$C$5),ISNUMBER(parametros!$D$5),B3102&gt;=parametros!$C$5,B3102&lt;=parametros!$D$5),"C3",IF(AND(ISNUMBER(parametros!$C$6),ISNUMBER(parametros!$D$6),B3102&gt;=parametros!$C$6,B3102&lt;=parametros!$D$6),"C4","Fora dos ciclos")))))))</f>
        <v/>
      </c>
      <c r="D3102" s="100"/>
      <c r="E3102" s="78" t="str">
        <f>IF(C3102="","",IFERROR(VLOOKUP(C3102,parametros!$A$11:$E$15,5,0),""))</f>
        <v/>
      </c>
      <c r="F3102" s="79" t="str">
        <f t="shared" si="242"/>
        <v/>
      </c>
      <c r="G3102" s="101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8"/>
      <c r="U3102" s="218" t="str">
        <f t="shared" si="246"/>
        <v/>
      </c>
      <c r="V3102" s="216" t="s">
        <v>47</v>
      </c>
      <c r="W3102" s="102" t="s">
        <v>167</v>
      </c>
      <c r="X3102" s="102" t="s">
        <v>168</v>
      </c>
      <c r="Y3102" s="103" t="s">
        <v>169</v>
      </c>
      <c r="Z3102" s="103" t="s">
        <v>170</v>
      </c>
      <c r="AA3102" s="103" t="s">
        <v>47</v>
      </c>
      <c r="AB3102" s="103" t="s">
        <v>171</v>
      </c>
      <c r="AC3102" s="104" t="s">
        <v>172</v>
      </c>
    </row>
    <row r="3103" spans="1:29" ht="25.5" customHeight="1" x14ac:dyDescent="0.35">
      <c r="A3103" s="188"/>
      <c r="B3103" s="190"/>
      <c r="C3103" s="99" t="str">
        <f>IF(B3103="","",IF(NOT(ISNUMBER(B3103)),"DATA_PC invalida",IF(AND(ISNUMBER(parametros!$C$2),ISNUMBER(parametros!$D$2),B3103&gt;=parametros!$C$2,B3103&lt;=parametros!$D$2),"C0",IF(AND(ISNUMBER(parametros!$C$3),ISNUMBER(parametros!$D$3),B3103&gt;=parametros!$C$3,B3103&lt;=parametros!$D$3),"C1",IF(AND(ISNUMBER(parametros!$C$4),ISNUMBER(parametros!$D$4),B3103&gt;=parametros!$C$4,B3103&lt;=parametros!$D$4),"C2",IF(AND(ISNUMBER(parametros!$C$5),ISNUMBER(parametros!$D$5),B3103&gt;=parametros!$C$5,B3103&lt;=parametros!$D$5),"C3",IF(AND(ISNUMBER(parametros!$C$6),ISNUMBER(parametros!$D$6),B3103&gt;=parametros!$C$6,B3103&lt;=parametros!$D$6),"C4","Fora dos ciclos")))))))</f>
        <v/>
      </c>
      <c r="D3103" s="100"/>
      <c r="E3103" s="78" t="str">
        <f>IF(C3103="","",IFERROR(VLOOKUP(C3103,parametros!$A$11:$E$15,5,0),""))</f>
        <v/>
      </c>
      <c r="F3103" s="79" t="str">
        <f t="shared" si="242"/>
        <v/>
      </c>
      <c r="G3103" s="101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8"/>
      <c r="U3103" s="218" t="str">
        <f t="shared" si="246"/>
        <v/>
      </c>
      <c r="V3103" s="216" t="s">
        <v>47</v>
      </c>
      <c r="W3103" s="102" t="s">
        <v>167</v>
      </c>
      <c r="X3103" s="102" t="s">
        <v>168</v>
      </c>
      <c r="Y3103" s="103" t="s">
        <v>169</v>
      </c>
      <c r="Z3103" s="103" t="s">
        <v>170</v>
      </c>
      <c r="AA3103" s="103" t="s">
        <v>47</v>
      </c>
      <c r="AB3103" s="103" t="s">
        <v>171</v>
      </c>
      <c r="AC3103" s="104" t="s">
        <v>172</v>
      </c>
    </row>
    <row r="3104" spans="1:29" ht="25.5" customHeight="1" x14ac:dyDescent="0.35">
      <c r="A3104" s="188"/>
      <c r="B3104" s="190"/>
      <c r="C3104" s="99" t="str">
        <f>IF(B3104="","",IF(NOT(ISNUMBER(B3104)),"DATA_PC invalida",IF(AND(ISNUMBER(parametros!$C$2),ISNUMBER(parametros!$D$2),B3104&gt;=parametros!$C$2,B3104&lt;=parametros!$D$2),"C0",IF(AND(ISNUMBER(parametros!$C$3),ISNUMBER(parametros!$D$3),B3104&gt;=parametros!$C$3,B3104&lt;=parametros!$D$3),"C1",IF(AND(ISNUMBER(parametros!$C$4),ISNUMBER(parametros!$D$4),B3104&gt;=parametros!$C$4,B3104&lt;=parametros!$D$4),"C2",IF(AND(ISNUMBER(parametros!$C$5),ISNUMBER(parametros!$D$5),B3104&gt;=parametros!$C$5,B3104&lt;=parametros!$D$5),"C3",IF(AND(ISNUMBER(parametros!$C$6),ISNUMBER(parametros!$D$6),B3104&gt;=parametros!$C$6,B3104&lt;=parametros!$D$6),"C4","Fora dos ciclos")))))))</f>
        <v/>
      </c>
      <c r="D3104" s="100"/>
      <c r="E3104" s="78" t="str">
        <f>IF(C3104="","",IFERROR(VLOOKUP(C3104,parametros!$A$11:$E$15,5,0),""))</f>
        <v/>
      </c>
      <c r="F3104" s="79" t="str">
        <f t="shared" si="242"/>
        <v/>
      </c>
      <c r="G3104" s="101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8"/>
      <c r="U3104" s="218" t="str">
        <f t="shared" si="246"/>
        <v/>
      </c>
      <c r="V3104" s="216" t="s">
        <v>47</v>
      </c>
      <c r="W3104" s="102" t="s">
        <v>167</v>
      </c>
      <c r="X3104" s="102" t="s">
        <v>168</v>
      </c>
      <c r="Y3104" s="103" t="s">
        <v>169</v>
      </c>
      <c r="Z3104" s="103" t="s">
        <v>170</v>
      </c>
      <c r="AA3104" s="103" t="s">
        <v>47</v>
      </c>
      <c r="AB3104" s="103" t="s">
        <v>171</v>
      </c>
      <c r="AC3104" s="104" t="s">
        <v>172</v>
      </c>
    </row>
    <row r="3105" spans="1:29" ht="25.5" customHeight="1" x14ac:dyDescent="0.35">
      <c r="A3105" s="188"/>
      <c r="B3105" s="190"/>
      <c r="C3105" s="99" t="str">
        <f>IF(B3105="","",IF(NOT(ISNUMBER(B3105)),"DATA_PC invalida",IF(AND(ISNUMBER(parametros!$C$2),ISNUMBER(parametros!$D$2),B3105&gt;=parametros!$C$2,B3105&lt;=parametros!$D$2),"C0",IF(AND(ISNUMBER(parametros!$C$3),ISNUMBER(parametros!$D$3),B3105&gt;=parametros!$C$3,B3105&lt;=parametros!$D$3),"C1",IF(AND(ISNUMBER(parametros!$C$4),ISNUMBER(parametros!$D$4),B3105&gt;=parametros!$C$4,B3105&lt;=parametros!$D$4),"C2",IF(AND(ISNUMBER(parametros!$C$5),ISNUMBER(parametros!$D$5),B3105&gt;=parametros!$C$5,B3105&lt;=parametros!$D$5),"C3",IF(AND(ISNUMBER(parametros!$C$6),ISNUMBER(parametros!$D$6),B3105&gt;=parametros!$C$6,B3105&lt;=parametros!$D$6),"C4","Fora dos ciclos")))))))</f>
        <v/>
      </c>
      <c r="D3105" s="100"/>
      <c r="E3105" s="78" t="str">
        <f>IF(C3105="","",IFERROR(VLOOKUP(C3105,parametros!$A$11:$E$15,5,0),""))</f>
        <v/>
      </c>
      <c r="F3105" s="79" t="str">
        <f t="shared" si="242"/>
        <v/>
      </c>
      <c r="G3105" s="101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8"/>
      <c r="U3105" s="218" t="str">
        <f t="shared" si="246"/>
        <v/>
      </c>
      <c r="V3105" s="216" t="s">
        <v>47</v>
      </c>
      <c r="W3105" s="102" t="s">
        <v>167</v>
      </c>
      <c r="X3105" s="102" t="s">
        <v>168</v>
      </c>
      <c r="Y3105" s="103" t="s">
        <v>169</v>
      </c>
      <c r="Z3105" s="103" t="s">
        <v>170</v>
      </c>
      <c r="AA3105" s="103" t="s">
        <v>47</v>
      </c>
      <c r="AB3105" s="103" t="s">
        <v>171</v>
      </c>
      <c r="AC3105" s="104" t="s">
        <v>172</v>
      </c>
    </row>
    <row r="3106" spans="1:29" ht="25.5" customHeight="1" x14ac:dyDescent="0.35">
      <c r="A3106" s="188"/>
      <c r="B3106" s="190"/>
      <c r="C3106" s="99" t="str">
        <f>IF(B3106="","",IF(NOT(ISNUMBER(B3106)),"DATA_PC invalida",IF(AND(ISNUMBER(parametros!$C$2),ISNUMBER(parametros!$D$2),B3106&gt;=parametros!$C$2,B3106&lt;=parametros!$D$2),"C0",IF(AND(ISNUMBER(parametros!$C$3),ISNUMBER(parametros!$D$3),B3106&gt;=parametros!$C$3,B3106&lt;=parametros!$D$3),"C1",IF(AND(ISNUMBER(parametros!$C$4),ISNUMBER(parametros!$D$4),B3106&gt;=parametros!$C$4,B3106&lt;=parametros!$D$4),"C2",IF(AND(ISNUMBER(parametros!$C$5),ISNUMBER(parametros!$D$5),B3106&gt;=parametros!$C$5,B3106&lt;=parametros!$D$5),"C3",IF(AND(ISNUMBER(parametros!$C$6),ISNUMBER(parametros!$D$6),B3106&gt;=parametros!$C$6,B3106&lt;=parametros!$D$6),"C4","Fora dos ciclos")))))))</f>
        <v/>
      </c>
      <c r="D3106" s="100"/>
      <c r="E3106" s="78" t="str">
        <f>IF(C3106="","",IFERROR(VLOOKUP(C3106,parametros!$A$11:$E$15,5,0),""))</f>
        <v/>
      </c>
      <c r="F3106" s="79" t="str">
        <f t="shared" si="242"/>
        <v/>
      </c>
      <c r="G3106" s="101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8"/>
      <c r="U3106" s="218" t="str">
        <f t="shared" si="246"/>
        <v/>
      </c>
      <c r="V3106" s="216" t="s">
        <v>47</v>
      </c>
      <c r="W3106" s="102" t="s">
        <v>167</v>
      </c>
      <c r="X3106" s="102" t="s">
        <v>168</v>
      </c>
      <c r="Y3106" s="103" t="s">
        <v>169</v>
      </c>
      <c r="Z3106" s="103" t="s">
        <v>170</v>
      </c>
      <c r="AA3106" s="103" t="s">
        <v>47</v>
      </c>
      <c r="AB3106" s="103" t="s">
        <v>171</v>
      </c>
      <c r="AC3106" s="104" t="s">
        <v>172</v>
      </c>
    </row>
    <row r="3107" spans="1:29" ht="25.5" customHeight="1" x14ac:dyDescent="0.35">
      <c r="A3107" s="188"/>
      <c r="B3107" s="190"/>
      <c r="C3107" s="99" t="str">
        <f>IF(B3107="","",IF(NOT(ISNUMBER(B3107)),"DATA_PC invalida",IF(AND(ISNUMBER(parametros!$C$2),ISNUMBER(parametros!$D$2),B3107&gt;=parametros!$C$2,B3107&lt;=parametros!$D$2),"C0",IF(AND(ISNUMBER(parametros!$C$3),ISNUMBER(parametros!$D$3),B3107&gt;=parametros!$C$3,B3107&lt;=parametros!$D$3),"C1",IF(AND(ISNUMBER(parametros!$C$4),ISNUMBER(parametros!$D$4),B3107&gt;=parametros!$C$4,B3107&lt;=parametros!$D$4),"C2",IF(AND(ISNUMBER(parametros!$C$5),ISNUMBER(parametros!$D$5),B3107&gt;=parametros!$C$5,B3107&lt;=parametros!$D$5),"C3",IF(AND(ISNUMBER(parametros!$C$6),ISNUMBER(parametros!$D$6),B3107&gt;=parametros!$C$6,B3107&lt;=parametros!$D$6),"C4","Fora dos ciclos")))))))</f>
        <v/>
      </c>
      <c r="D3107" s="100"/>
      <c r="E3107" s="78" t="str">
        <f>IF(C3107="","",IFERROR(VLOOKUP(C3107,parametros!$A$11:$E$15,5,0),""))</f>
        <v/>
      </c>
      <c r="F3107" s="79" t="str">
        <f t="shared" si="242"/>
        <v/>
      </c>
      <c r="G3107" s="101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8"/>
      <c r="U3107" s="218" t="str">
        <f t="shared" si="246"/>
        <v/>
      </c>
      <c r="V3107" s="216" t="s">
        <v>47</v>
      </c>
      <c r="W3107" s="102" t="s">
        <v>167</v>
      </c>
      <c r="X3107" s="102" t="s">
        <v>168</v>
      </c>
      <c r="Y3107" s="103" t="s">
        <v>169</v>
      </c>
      <c r="Z3107" s="103" t="s">
        <v>170</v>
      </c>
      <c r="AA3107" s="103" t="s">
        <v>47</v>
      </c>
      <c r="AB3107" s="103" t="s">
        <v>171</v>
      </c>
      <c r="AC3107" s="104" t="s">
        <v>172</v>
      </c>
    </row>
    <row r="3108" spans="1:29" ht="25.5" customHeight="1" x14ac:dyDescent="0.35">
      <c r="A3108" s="188"/>
      <c r="B3108" s="190"/>
      <c r="C3108" s="99" t="str">
        <f>IF(B3108="","",IF(NOT(ISNUMBER(B3108)),"DATA_PC invalida",IF(AND(ISNUMBER(parametros!$C$2),ISNUMBER(parametros!$D$2),B3108&gt;=parametros!$C$2,B3108&lt;=parametros!$D$2),"C0",IF(AND(ISNUMBER(parametros!$C$3),ISNUMBER(parametros!$D$3),B3108&gt;=parametros!$C$3,B3108&lt;=parametros!$D$3),"C1",IF(AND(ISNUMBER(parametros!$C$4),ISNUMBER(parametros!$D$4),B3108&gt;=parametros!$C$4,B3108&lt;=parametros!$D$4),"C2",IF(AND(ISNUMBER(parametros!$C$5),ISNUMBER(parametros!$D$5),B3108&gt;=parametros!$C$5,B3108&lt;=parametros!$D$5),"C3",IF(AND(ISNUMBER(parametros!$C$6),ISNUMBER(parametros!$D$6),B3108&gt;=parametros!$C$6,B3108&lt;=parametros!$D$6),"C4","Fora dos ciclos")))))))</f>
        <v/>
      </c>
      <c r="D3108" s="100"/>
      <c r="E3108" s="78" t="str">
        <f>IF(C3108="","",IFERROR(VLOOKUP(C3108,parametros!$A$11:$E$15,5,0),""))</f>
        <v/>
      </c>
      <c r="F3108" s="79" t="str">
        <f t="shared" si="242"/>
        <v/>
      </c>
      <c r="G3108" s="101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8"/>
      <c r="U3108" s="218" t="str">
        <f t="shared" si="246"/>
        <v/>
      </c>
      <c r="V3108" s="216" t="s">
        <v>47</v>
      </c>
      <c r="W3108" s="102" t="s">
        <v>167</v>
      </c>
      <c r="X3108" s="102" t="s">
        <v>168</v>
      </c>
      <c r="Y3108" s="103" t="s">
        <v>169</v>
      </c>
      <c r="Z3108" s="103" t="s">
        <v>170</v>
      </c>
      <c r="AA3108" s="103" t="s">
        <v>47</v>
      </c>
      <c r="AB3108" s="103" t="s">
        <v>171</v>
      </c>
      <c r="AC3108" s="104" t="s">
        <v>172</v>
      </c>
    </row>
    <row r="3109" spans="1:29" ht="25.5" customHeight="1" x14ac:dyDescent="0.35">
      <c r="A3109" s="188"/>
      <c r="B3109" s="190"/>
      <c r="C3109" s="99" t="str">
        <f>IF(B3109="","",IF(NOT(ISNUMBER(B3109)),"DATA_PC invalida",IF(AND(ISNUMBER(parametros!$C$2),ISNUMBER(parametros!$D$2),B3109&gt;=parametros!$C$2,B3109&lt;=parametros!$D$2),"C0",IF(AND(ISNUMBER(parametros!$C$3),ISNUMBER(parametros!$D$3),B3109&gt;=parametros!$C$3,B3109&lt;=parametros!$D$3),"C1",IF(AND(ISNUMBER(parametros!$C$4),ISNUMBER(parametros!$D$4),B3109&gt;=parametros!$C$4,B3109&lt;=parametros!$D$4),"C2",IF(AND(ISNUMBER(parametros!$C$5),ISNUMBER(parametros!$D$5),B3109&gt;=parametros!$C$5,B3109&lt;=parametros!$D$5),"C3",IF(AND(ISNUMBER(parametros!$C$6),ISNUMBER(parametros!$D$6),B3109&gt;=parametros!$C$6,B3109&lt;=parametros!$D$6),"C4","Fora dos ciclos")))))))</f>
        <v/>
      </c>
      <c r="D3109" s="100"/>
      <c r="E3109" s="78" t="str">
        <f>IF(C3109="","",IFERROR(VLOOKUP(C3109,parametros!$A$11:$E$15,5,0),""))</f>
        <v/>
      </c>
      <c r="F3109" s="79" t="str">
        <f t="shared" si="242"/>
        <v/>
      </c>
      <c r="G3109" s="101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8"/>
      <c r="U3109" s="218" t="str">
        <f t="shared" si="246"/>
        <v/>
      </c>
      <c r="V3109" s="216" t="s">
        <v>47</v>
      </c>
      <c r="W3109" s="102" t="s">
        <v>167</v>
      </c>
      <c r="X3109" s="102" t="s">
        <v>168</v>
      </c>
      <c r="Y3109" s="103" t="s">
        <v>169</v>
      </c>
      <c r="Z3109" s="103" t="s">
        <v>170</v>
      </c>
      <c r="AA3109" s="103" t="s">
        <v>47</v>
      </c>
      <c r="AB3109" s="103" t="s">
        <v>171</v>
      </c>
      <c r="AC3109" s="104" t="s">
        <v>172</v>
      </c>
    </row>
    <row r="3110" spans="1:29" ht="25.5" customHeight="1" x14ac:dyDescent="0.35">
      <c r="A3110" s="188"/>
      <c r="B3110" s="190"/>
      <c r="C3110" s="99" t="str">
        <f>IF(B3110="","",IF(NOT(ISNUMBER(B3110)),"DATA_PC invalida",IF(AND(ISNUMBER(parametros!$C$2),ISNUMBER(parametros!$D$2),B3110&gt;=parametros!$C$2,B3110&lt;=parametros!$D$2),"C0",IF(AND(ISNUMBER(parametros!$C$3),ISNUMBER(parametros!$D$3),B3110&gt;=parametros!$C$3,B3110&lt;=parametros!$D$3),"C1",IF(AND(ISNUMBER(parametros!$C$4),ISNUMBER(parametros!$D$4),B3110&gt;=parametros!$C$4,B3110&lt;=parametros!$D$4),"C2",IF(AND(ISNUMBER(parametros!$C$5),ISNUMBER(parametros!$D$5),B3110&gt;=parametros!$C$5,B3110&lt;=parametros!$D$5),"C3",IF(AND(ISNUMBER(parametros!$C$6),ISNUMBER(parametros!$D$6),B3110&gt;=parametros!$C$6,B3110&lt;=parametros!$D$6),"C4","Fora dos ciclos")))))))</f>
        <v/>
      </c>
      <c r="D3110" s="100"/>
      <c r="E3110" s="78" t="str">
        <f>IF(C3110="","",IFERROR(VLOOKUP(C3110,parametros!$A$11:$E$15,5,0),""))</f>
        <v/>
      </c>
      <c r="F3110" s="79" t="str">
        <f t="shared" si="242"/>
        <v/>
      </c>
      <c r="G3110" s="101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8"/>
      <c r="U3110" s="218" t="str">
        <f t="shared" si="246"/>
        <v/>
      </c>
      <c r="V3110" s="216" t="s">
        <v>47</v>
      </c>
      <c r="W3110" s="102" t="s">
        <v>167</v>
      </c>
      <c r="X3110" s="102" t="s">
        <v>168</v>
      </c>
      <c r="Y3110" s="103" t="s">
        <v>169</v>
      </c>
      <c r="Z3110" s="103" t="s">
        <v>170</v>
      </c>
      <c r="AA3110" s="103" t="s">
        <v>47</v>
      </c>
      <c r="AB3110" s="103" t="s">
        <v>171</v>
      </c>
      <c r="AC3110" s="104" t="s">
        <v>172</v>
      </c>
    </row>
    <row r="3111" spans="1:29" ht="25.5" customHeight="1" x14ac:dyDescent="0.35">
      <c r="A3111" s="188"/>
      <c r="B3111" s="190"/>
      <c r="C3111" s="99" t="str">
        <f>IF(B3111="","",IF(NOT(ISNUMBER(B3111)),"DATA_PC invalida",IF(AND(ISNUMBER(parametros!$C$2),ISNUMBER(parametros!$D$2),B3111&gt;=parametros!$C$2,B3111&lt;=parametros!$D$2),"C0",IF(AND(ISNUMBER(parametros!$C$3),ISNUMBER(parametros!$D$3),B3111&gt;=parametros!$C$3,B3111&lt;=parametros!$D$3),"C1",IF(AND(ISNUMBER(parametros!$C$4),ISNUMBER(parametros!$D$4),B3111&gt;=parametros!$C$4,B3111&lt;=parametros!$D$4),"C2",IF(AND(ISNUMBER(parametros!$C$5),ISNUMBER(parametros!$D$5),B3111&gt;=parametros!$C$5,B3111&lt;=parametros!$D$5),"C3",IF(AND(ISNUMBER(parametros!$C$6),ISNUMBER(parametros!$D$6),B3111&gt;=parametros!$C$6,B3111&lt;=parametros!$D$6),"C4","Fora dos ciclos")))))))</f>
        <v/>
      </c>
      <c r="D3111" s="100"/>
      <c r="E3111" s="78" t="str">
        <f>IF(C3111="","",IFERROR(VLOOKUP(C3111,parametros!$A$11:$E$15,5,0),""))</f>
        <v/>
      </c>
      <c r="F3111" s="79" t="str">
        <f t="shared" si="242"/>
        <v/>
      </c>
      <c r="G3111" s="101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8"/>
      <c r="U3111" s="218" t="str">
        <f t="shared" si="246"/>
        <v/>
      </c>
      <c r="V3111" s="216" t="s">
        <v>47</v>
      </c>
      <c r="W3111" s="102" t="s">
        <v>167</v>
      </c>
      <c r="X3111" s="102" t="s">
        <v>168</v>
      </c>
      <c r="Y3111" s="103" t="s">
        <v>169</v>
      </c>
      <c r="Z3111" s="103" t="s">
        <v>170</v>
      </c>
      <c r="AA3111" s="103" t="s">
        <v>47</v>
      </c>
      <c r="AB3111" s="103" t="s">
        <v>171</v>
      </c>
      <c r="AC3111" s="104" t="s">
        <v>172</v>
      </c>
    </row>
    <row r="3112" spans="1:29" ht="25.5" customHeight="1" x14ac:dyDescent="0.35">
      <c r="A3112" s="188"/>
      <c r="B3112" s="190"/>
      <c r="C3112" s="99" t="str">
        <f>IF(B3112="","",IF(NOT(ISNUMBER(B3112)),"DATA_PC invalida",IF(AND(ISNUMBER(parametros!$C$2),ISNUMBER(parametros!$D$2),B3112&gt;=parametros!$C$2,B3112&lt;=parametros!$D$2),"C0",IF(AND(ISNUMBER(parametros!$C$3),ISNUMBER(parametros!$D$3),B3112&gt;=parametros!$C$3,B3112&lt;=parametros!$D$3),"C1",IF(AND(ISNUMBER(parametros!$C$4),ISNUMBER(parametros!$D$4),B3112&gt;=parametros!$C$4,B3112&lt;=parametros!$D$4),"C2",IF(AND(ISNUMBER(parametros!$C$5),ISNUMBER(parametros!$D$5),B3112&gt;=parametros!$C$5,B3112&lt;=parametros!$D$5),"C3",IF(AND(ISNUMBER(parametros!$C$6),ISNUMBER(parametros!$D$6),B3112&gt;=parametros!$C$6,B3112&lt;=parametros!$D$6),"C4","Fora dos ciclos")))))))</f>
        <v/>
      </c>
      <c r="D3112" s="100"/>
      <c r="E3112" s="78" t="str">
        <f>IF(C3112="","",IFERROR(VLOOKUP(C3112,parametros!$A$11:$E$15,5,0),""))</f>
        <v/>
      </c>
      <c r="F3112" s="79" t="str">
        <f t="shared" si="242"/>
        <v/>
      </c>
      <c r="G3112" s="101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8"/>
      <c r="U3112" s="218" t="str">
        <f t="shared" si="246"/>
        <v/>
      </c>
      <c r="V3112" s="216" t="s">
        <v>47</v>
      </c>
      <c r="W3112" s="102" t="s">
        <v>167</v>
      </c>
      <c r="X3112" s="102" t="s">
        <v>168</v>
      </c>
      <c r="Y3112" s="103" t="s">
        <v>169</v>
      </c>
      <c r="Z3112" s="103" t="s">
        <v>170</v>
      </c>
      <c r="AA3112" s="103" t="s">
        <v>47</v>
      </c>
      <c r="AB3112" s="103" t="s">
        <v>171</v>
      </c>
      <c r="AC3112" s="104" t="s">
        <v>172</v>
      </c>
    </row>
    <row r="3113" spans="1:29" ht="25.5" customHeight="1" x14ac:dyDescent="0.35">
      <c r="A3113" s="188"/>
      <c r="B3113" s="190"/>
      <c r="C3113" s="99" t="str">
        <f>IF(B3113="","",IF(NOT(ISNUMBER(B3113)),"DATA_PC invalida",IF(AND(ISNUMBER(parametros!$C$2),ISNUMBER(parametros!$D$2),B3113&gt;=parametros!$C$2,B3113&lt;=parametros!$D$2),"C0",IF(AND(ISNUMBER(parametros!$C$3),ISNUMBER(parametros!$D$3),B3113&gt;=parametros!$C$3,B3113&lt;=parametros!$D$3),"C1",IF(AND(ISNUMBER(parametros!$C$4),ISNUMBER(parametros!$D$4),B3113&gt;=parametros!$C$4,B3113&lt;=parametros!$D$4),"C2",IF(AND(ISNUMBER(parametros!$C$5),ISNUMBER(parametros!$D$5),B3113&gt;=parametros!$C$5,B3113&lt;=parametros!$D$5),"C3",IF(AND(ISNUMBER(parametros!$C$6),ISNUMBER(parametros!$D$6),B3113&gt;=parametros!$C$6,B3113&lt;=parametros!$D$6),"C4","Fora dos ciclos")))))))</f>
        <v/>
      </c>
      <c r="D3113" s="100"/>
      <c r="E3113" s="78" t="str">
        <f>IF(C3113="","",IFERROR(VLOOKUP(C3113,parametros!$A$11:$E$15,5,0),""))</f>
        <v/>
      </c>
      <c r="F3113" s="79" t="str">
        <f t="shared" si="242"/>
        <v/>
      </c>
      <c r="G3113" s="101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8"/>
      <c r="U3113" s="218" t="str">
        <f t="shared" si="246"/>
        <v/>
      </c>
      <c r="V3113" s="216" t="s">
        <v>47</v>
      </c>
      <c r="W3113" s="102" t="s">
        <v>167</v>
      </c>
      <c r="X3113" s="102" t="s">
        <v>168</v>
      </c>
      <c r="Y3113" s="103" t="s">
        <v>169</v>
      </c>
      <c r="Z3113" s="103" t="s">
        <v>170</v>
      </c>
      <c r="AA3113" s="103" t="s">
        <v>47</v>
      </c>
      <c r="AB3113" s="103" t="s">
        <v>171</v>
      </c>
      <c r="AC3113" s="104" t="s">
        <v>172</v>
      </c>
    </row>
    <row r="3114" spans="1:29" ht="25.5" customHeight="1" x14ac:dyDescent="0.35">
      <c r="A3114" s="188"/>
      <c r="B3114" s="190"/>
      <c r="C3114" s="99" t="str">
        <f>IF(B3114="","",IF(NOT(ISNUMBER(B3114)),"DATA_PC invalida",IF(AND(ISNUMBER(parametros!$C$2),ISNUMBER(parametros!$D$2),B3114&gt;=parametros!$C$2,B3114&lt;=parametros!$D$2),"C0",IF(AND(ISNUMBER(parametros!$C$3),ISNUMBER(parametros!$D$3),B3114&gt;=parametros!$C$3,B3114&lt;=parametros!$D$3),"C1",IF(AND(ISNUMBER(parametros!$C$4),ISNUMBER(parametros!$D$4),B3114&gt;=parametros!$C$4,B3114&lt;=parametros!$D$4),"C2",IF(AND(ISNUMBER(parametros!$C$5),ISNUMBER(parametros!$D$5),B3114&gt;=parametros!$C$5,B3114&lt;=parametros!$D$5),"C3",IF(AND(ISNUMBER(parametros!$C$6),ISNUMBER(parametros!$D$6),B3114&gt;=parametros!$C$6,B3114&lt;=parametros!$D$6),"C4","Fora dos ciclos")))))))</f>
        <v/>
      </c>
      <c r="D3114" s="100"/>
      <c r="E3114" s="78" t="str">
        <f>IF(C3114="","",IFERROR(VLOOKUP(C3114,parametros!$A$11:$E$15,5,0),""))</f>
        <v/>
      </c>
      <c r="F3114" s="79" t="str">
        <f t="shared" si="242"/>
        <v/>
      </c>
      <c r="G3114" s="101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8"/>
      <c r="U3114" s="218" t="str">
        <f t="shared" si="246"/>
        <v/>
      </c>
      <c r="V3114" s="216" t="s">
        <v>47</v>
      </c>
      <c r="W3114" s="102" t="s">
        <v>167</v>
      </c>
      <c r="X3114" s="102" t="s">
        <v>168</v>
      </c>
      <c r="Y3114" s="103" t="s">
        <v>169</v>
      </c>
      <c r="Z3114" s="103" t="s">
        <v>170</v>
      </c>
      <c r="AA3114" s="103" t="s">
        <v>47</v>
      </c>
      <c r="AB3114" s="103" t="s">
        <v>171</v>
      </c>
      <c r="AC3114" s="104" t="s">
        <v>172</v>
      </c>
    </row>
    <row r="3115" spans="1:29" ht="25.5" customHeight="1" x14ac:dyDescent="0.35">
      <c r="A3115" s="188"/>
      <c r="B3115" s="190"/>
      <c r="C3115" s="99" t="str">
        <f>IF(B3115="","",IF(NOT(ISNUMBER(B3115)),"DATA_PC invalida",IF(AND(ISNUMBER(parametros!$C$2),ISNUMBER(parametros!$D$2),B3115&gt;=parametros!$C$2,B3115&lt;=parametros!$D$2),"C0",IF(AND(ISNUMBER(parametros!$C$3),ISNUMBER(parametros!$D$3),B3115&gt;=parametros!$C$3,B3115&lt;=parametros!$D$3),"C1",IF(AND(ISNUMBER(parametros!$C$4),ISNUMBER(parametros!$D$4),B3115&gt;=parametros!$C$4,B3115&lt;=parametros!$D$4),"C2",IF(AND(ISNUMBER(parametros!$C$5),ISNUMBER(parametros!$D$5),B3115&gt;=parametros!$C$5,B3115&lt;=parametros!$D$5),"C3",IF(AND(ISNUMBER(parametros!$C$6),ISNUMBER(parametros!$D$6),B3115&gt;=parametros!$C$6,B3115&lt;=parametros!$D$6),"C4","Fora dos ciclos")))))))</f>
        <v/>
      </c>
      <c r="D3115" s="100"/>
      <c r="E3115" s="78" t="str">
        <f>IF(C3115="","",IFERROR(VLOOKUP(C3115,parametros!$A$11:$E$15,5,0),""))</f>
        <v/>
      </c>
      <c r="F3115" s="79" t="str">
        <f t="shared" si="242"/>
        <v/>
      </c>
      <c r="G3115" s="101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8"/>
      <c r="U3115" s="218" t="str">
        <f t="shared" si="246"/>
        <v/>
      </c>
      <c r="V3115" s="216" t="s">
        <v>47</v>
      </c>
      <c r="W3115" s="102" t="s">
        <v>167</v>
      </c>
      <c r="X3115" s="102" t="s">
        <v>168</v>
      </c>
      <c r="Y3115" s="103" t="s">
        <v>169</v>
      </c>
      <c r="Z3115" s="103" t="s">
        <v>170</v>
      </c>
      <c r="AA3115" s="103" t="s">
        <v>47</v>
      </c>
      <c r="AB3115" s="103" t="s">
        <v>171</v>
      </c>
      <c r="AC3115" s="104" t="s">
        <v>172</v>
      </c>
    </row>
    <row r="3116" spans="1:29" ht="25.5" customHeight="1" x14ac:dyDescent="0.35">
      <c r="A3116" s="188"/>
      <c r="B3116" s="190"/>
      <c r="C3116" s="99" t="str">
        <f>IF(B3116="","",IF(NOT(ISNUMBER(B3116)),"DATA_PC invalida",IF(AND(ISNUMBER(parametros!$C$2),ISNUMBER(parametros!$D$2),B3116&gt;=parametros!$C$2,B3116&lt;=parametros!$D$2),"C0",IF(AND(ISNUMBER(parametros!$C$3),ISNUMBER(parametros!$D$3),B3116&gt;=parametros!$C$3,B3116&lt;=parametros!$D$3),"C1",IF(AND(ISNUMBER(parametros!$C$4),ISNUMBER(parametros!$D$4),B3116&gt;=parametros!$C$4,B3116&lt;=parametros!$D$4),"C2",IF(AND(ISNUMBER(parametros!$C$5),ISNUMBER(parametros!$D$5),B3116&gt;=parametros!$C$5,B3116&lt;=parametros!$D$5),"C3",IF(AND(ISNUMBER(parametros!$C$6),ISNUMBER(parametros!$D$6),B3116&gt;=parametros!$C$6,B3116&lt;=parametros!$D$6),"C4","Fora dos ciclos")))))))</f>
        <v/>
      </c>
      <c r="D3116" s="100"/>
      <c r="E3116" s="78" t="str">
        <f>IF(C3116="","",IFERROR(VLOOKUP(C3116,parametros!$A$11:$E$15,5,0),""))</f>
        <v/>
      </c>
      <c r="F3116" s="79" t="str">
        <f t="shared" si="242"/>
        <v/>
      </c>
      <c r="G3116" s="101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8"/>
      <c r="U3116" s="218" t="str">
        <f t="shared" si="246"/>
        <v/>
      </c>
      <c r="V3116" s="216" t="s">
        <v>47</v>
      </c>
      <c r="W3116" s="102" t="s">
        <v>167</v>
      </c>
      <c r="X3116" s="102" t="s">
        <v>168</v>
      </c>
      <c r="Y3116" s="103" t="s">
        <v>169</v>
      </c>
      <c r="Z3116" s="103" t="s">
        <v>170</v>
      </c>
      <c r="AA3116" s="103" t="s">
        <v>47</v>
      </c>
      <c r="AB3116" s="103" t="s">
        <v>171</v>
      </c>
      <c r="AC3116" s="104" t="s">
        <v>172</v>
      </c>
    </row>
    <row r="3117" spans="1:29" ht="25.5" customHeight="1" x14ac:dyDescent="0.35">
      <c r="A3117" s="188"/>
      <c r="B3117" s="190"/>
      <c r="C3117" s="99" t="str">
        <f>IF(B3117="","",IF(NOT(ISNUMBER(B3117)),"DATA_PC invalida",IF(AND(ISNUMBER(parametros!$C$2),ISNUMBER(parametros!$D$2),B3117&gt;=parametros!$C$2,B3117&lt;=parametros!$D$2),"C0",IF(AND(ISNUMBER(parametros!$C$3),ISNUMBER(parametros!$D$3),B3117&gt;=parametros!$C$3,B3117&lt;=parametros!$D$3),"C1",IF(AND(ISNUMBER(parametros!$C$4),ISNUMBER(parametros!$D$4),B3117&gt;=parametros!$C$4,B3117&lt;=parametros!$D$4),"C2",IF(AND(ISNUMBER(parametros!$C$5),ISNUMBER(parametros!$D$5),B3117&gt;=parametros!$C$5,B3117&lt;=parametros!$D$5),"C3",IF(AND(ISNUMBER(parametros!$C$6),ISNUMBER(parametros!$D$6),B3117&gt;=parametros!$C$6,B3117&lt;=parametros!$D$6),"C4","Fora dos ciclos")))))))</f>
        <v/>
      </c>
      <c r="D3117" s="100"/>
      <c r="E3117" s="78" t="str">
        <f>IF(C3117="","",IFERROR(VLOOKUP(C3117,parametros!$A$11:$E$15,5,0),""))</f>
        <v/>
      </c>
      <c r="F3117" s="79" t="str">
        <f t="shared" si="242"/>
        <v/>
      </c>
      <c r="G3117" s="101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8"/>
      <c r="U3117" s="218" t="str">
        <f t="shared" si="246"/>
        <v/>
      </c>
      <c r="V3117" s="216" t="s">
        <v>47</v>
      </c>
      <c r="W3117" s="102" t="s">
        <v>167</v>
      </c>
      <c r="X3117" s="102" t="s">
        <v>168</v>
      </c>
      <c r="Y3117" s="103" t="s">
        <v>169</v>
      </c>
      <c r="Z3117" s="103" t="s">
        <v>170</v>
      </c>
      <c r="AA3117" s="103" t="s">
        <v>47</v>
      </c>
      <c r="AB3117" s="103" t="s">
        <v>171</v>
      </c>
      <c r="AC3117" s="104" t="s">
        <v>172</v>
      </c>
    </row>
    <row r="3118" spans="1:29" ht="25.5" customHeight="1" x14ac:dyDescent="0.35">
      <c r="A3118" s="188"/>
      <c r="B3118" s="190"/>
      <c r="C3118" s="99" t="str">
        <f>IF(B3118="","",IF(NOT(ISNUMBER(B3118)),"DATA_PC invalida",IF(AND(ISNUMBER(parametros!$C$2),ISNUMBER(parametros!$D$2),B3118&gt;=parametros!$C$2,B3118&lt;=parametros!$D$2),"C0",IF(AND(ISNUMBER(parametros!$C$3),ISNUMBER(parametros!$D$3),B3118&gt;=parametros!$C$3,B3118&lt;=parametros!$D$3),"C1",IF(AND(ISNUMBER(parametros!$C$4),ISNUMBER(parametros!$D$4),B3118&gt;=parametros!$C$4,B3118&lt;=parametros!$D$4),"C2",IF(AND(ISNUMBER(parametros!$C$5),ISNUMBER(parametros!$D$5),B3118&gt;=parametros!$C$5,B3118&lt;=parametros!$D$5),"C3",IF(AND(ISNUMBER(parametros!$C$6),ISNUMBER(parametros!$D$6),B3118&gt;=parametros!$C$6,B3118&lt;=parametros!$D$6),"C4","Fora dos ciclos")))))))</f>
        <v/>
      </c>
      <c r="D3118" s="100"/>
      <c r="E3118" s="78" t="str">
        <f>IF(C3118="","",IFERROR(VLOOKUP(C3118,parametros!$A$11:$E$15,5,0),""))</f>
        <v/>
      </c>
      <c r="F3118" s="79" t="str">
        <f t="shared" si="242"/>
        <v/>
      </c>
      <c r="G3118" s="101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8"/>
      <c r="U3118" s="218" t="str">
        <f t="shared" si="246"/>
        <v/>
      </c>
      <c r="V3118" s="216" t="s">
        <v>47</v>
      </c>
      <c r="W3118" s="102" t="s">
        <v>167</v>
      </c>
      <c r="X3118" s="102" t="s">
        <v>168</v>
      </c>
      <c r="Y3118" s="103" t="s">
        <v>169</v>
      </c>
      <c r="Z3118" s="103" t="s">
        <v>170</v>
      </c>
      <c r="AA3118" s="103" t="s">
        <v>47</v>
      </c>
      <c r="AB3118" s="103" t="s">
        <v>171</v>
      </c>
      <c r="AC3118" s="104" t="s">
        <v>172</v>
      </c>
    </row>
    <row r="3119" spans="1:29" ht="25.5" customHeight="1" x14ac:dyDescent="0.35">
      <c r="A3119" s="188"/>
      <c r="B3119" s="190"/>
      <c r="C3119" s="99" t="str">
        <f>IF(B3119="","",IF(NOT(ISNUMBER(B3119)),"DATA_PC invalida",IF(AND(ISNUMBER(parametros!$C$2),ISNUMBER(parametros!$D$2),B3119&gt;=parametros!$C$2,B3119&lt;=parametros!$D$2),"C0",IF(AND(ISNUMBER(parametros!$C$3),ISNUMBER(parametros!$D$3),B3119&gt;=parametros!$C$3,B3119&lt;=parametros!$D$3),"C1",IF(AND(ISNUMBER(parametros!$C$4),ISNUMBER(parametros!$D$4),B3119&gt;=parametros!$C$4,B3119&lt;=parametros!$D$4),"C2",IF(AND(ISNUMBER(parametros!$C$5),ISNUMBER(parametros!$D$5),B3119&gt;=parametros!$C$5,B3119&lt;=parametros!$D$5),"C3",IF(AND(ISNUMBER(parametros!$C$6),ISNUMBER(parametros!$D$6),B3119&gt;=parametros!$C$6,B3119&lt;=parametros!$D$6),"C4","Fora dos ciclos")))))))</f>
        <v/>
      </c>
      <c r="D3119" s="100"/>
      <c r="E3119" s="78" t="str">
        <f>IF(C3119="","",IFERROR(VLOOKUP(C3119,parametros!$A$11:$E$15,5,0),""))</f>
        <v/>
      </c>
      <c r="F3119" s="79" t="str">
        <f t="shared" si="242"/>
        <v/>
      </c>
      <c r="G3119" s="101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8"/>
      <c r="U3119" s="218" t="str">
        <f t="shared" si="246"/>
        <v/>
      </c>
      <c r="V3119" s="216" t="s">
        <v>47</v>
      </c>
      <c r="W3119" s="102" t="s">
        <v>167</v>
      </c>
      <c r="X3119" s="102" t="s">
        <v>168</v>
      </c>
      <c r="Y3119" s="103" t="s">
        <v>169</v>
      </c>
      <c r="Z3119" s="103" t="s">
        <v>170</v>
      </c>
      <c r="AA3119" s="103" t="s">
        <v>47</v>
      </c>
      <c r="AB3119" s="103" t="s">
        <v>171</v>
      </c>
      <c r="AC3119" s="104" t="s">
        <v>172</v>
      </c>
    </row>
    <row r="3120" spans="1:29" ht="25.5" customHeight="1" x14ac:dyDescent="0.35">
      <c r="A3120" s="188"/>
      <c r="B3120" s="190"/>
      <c r="C3120" s="99" t="str">
        <f>IF(B3120="","",IF(NOT(ISNUMBER(B3120)),"DATA_PC invalida",IF(AND(ISNUMBER(parametros!$C$2),ISNUMBER(parametros!$D$2),B3120&gt;=parametros!$C$2,B3120&lt;=parametros!$D$2),"C0",IF(AND(ISNUMBER(parametros!$C$3),ISNUMBER(parametros!$D$3),B3120&gt;=parametros!$C$3,B3120&lt;=parametros!$D$3),"C1",IF(AND(ISNUMBER(parametros!$C$4),ISNUMBER(parametros!$D$4),B3120&gt;=parametros!$C$4,B3120&lt;=parametros!$D$4),"C2",IF(AND(ISNUMBER(parametros!$C$5),ISNUMBER(parametros!$D$5),B3120&gt;=parametros!$C$5,B3120&lt;=parametros!$D$5),"C3",IF(AND(ISNUMBER(parametros!$C$6),ISNUMBER(parametros!$D$6),B3120&gt;=parametros!$C$6,B3120&lt;=parametros!$D$6),"C4","Fora dos ciclos")))))))</f>
        <v/>
      </c>
      <c r="D3120" s="100"/>
      <c r="E3120" s="78" t="str">
        <f>IF(C3120="","",IFERROR(VLOOKUP(C3120,parametros!$A$11:$E$15,5,0),""))</f>
        <v/>
      </c>
      <c r="F3120" s="79" t="str">
        <f t="shared" si="242"/>
        <v/>
      </c>
      <c r="G3120" s="101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8"/>
      <c r="U3120" s="218" t="str">
        <f t="shared" si="246"/>
        <v/>
      </c>
      <c r="V3120" s="216" t="s">
        <v>47</v>
      </c>
      <c r="W3120" s="102" t="s">
        <v>167</v>
      </c>
      <c r="X3120" s="102" t="s">
        <v>168</v>
      </c>
      <c r="Y3120" s="103" t="s">
        <v>169</v>
      </c>
      <c r="Z3120" s="103" t="s">
        <v>170</v>
      </c>
      <c r="AA3120" s="103" t="s">
        <v>47</v>
      </c>
      <c r="AB3120" s="103" t="s">
        <v>171</v>
      </c>
      <c r="AC3120" s="104" t="s">
        <v>172</v>
      </c>
    </row>
    <row r="3121" spans="1:29" ht="25.5" customHeight="1" x14ac:dyDescent="0.35">
      <c r="A3121" s="188"/>
      <c r="B3121" s="190"/>
      <c r="C3121" s="99" t="str">
        <f>IF(B3121="","",IF(NOT(ISNUMBER(B3121)),"DATA_PC invalida",IF(AND(ISNUMBER(parametros!$C$2),ISNUMBER(parametros!$D$2),B3121&gt;=parametros!$C$2,B3121&lt;=parametros!$D$2),"C0",IF(AND(ISNUMBER(parametros!$C$3),ISNUMBER(parametros!$D$3),B3121&gt;=parametros!$C$3,B3121&lt;=parametros!$D$3),"C1",IF(AND(ISNUMBER(parametros!$C$4),ISNUMBER(parametros!$D$4),B3121&gt;=parametros!$C$4,B3121&lt;=parametros!$D$4),"C2",IF(AND(ISNUMBER(parametros!$C$5),ISNUMBER(parametros!$D$5),B3121&gt;=parametros!$C$5,B3121&lt;=parametros!$D$5),"C3",IF(AND(ISNUMBER(parametros!$C$6),ISNUMBER(parametros!$D$6),B3121&gt;=parametros!$C$6,B3121&lt;=parametros!$D$6),"C4","Fora dos ciclos")))))))</f>
        <v/>
      </c>
      <c r="D3121" s="100"/>
      <c r="E3121" s="78" t="str">
        <f>IF(C3121="","",IFERROR(VLOOKUP(C3121,parametros!$A$11:$E$15,5,0),""))</f>
        <v/>
      </c>
      <c r="F3121" s="79" t="str">
        <f t="shared" si="242"/>
        <v/>
      </c>
      <c r="G3121" s="101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8"/>
      <c r="U3121" s="218" t="str">
        <f t="shared" si="246"/>
        <v/>
      </c>
      <c r="V3121" s="216" t="s">
        <v>47</v>
      </c>
      <c r="W3121" s="102" t="s">
        <v>167</v>
      </c>
      <c r="X3121" s="102" t="s">
        <v>168</v>
      </c>
      <c r="Y3121" s="103" t="s">
        <v>169</v>
      </c>
      <c r="Z3121" s="103" t="s">
        <v>170</v>
      </c>
      <c r="AA3121" s="103" t="s">
        <v>47</v>
      </c>
      <c r="AB3121" s="103" t="s">
        <v>171</v>
      </c>
      <c r="AC3121" s="104" t="s">
        <v>172</v>
      </c>
    </row>
    <row r="3122" spans="1:29" ht="25.5" customHeight="1" x14ac:dyDescent="0.35">
      <c r="A3122" s="188"/>
      <c r="B3122" s="190"/>
      <c r="C3122" s="99" t="str">
        <f>IF(B3122="","",IF(NOT(ISNUMBER(B3122)),"DATA_PC invalida",IF(AND(ISNUMBER(parametros!$C$2),ISNUMBER(parametros!$D$2),B3122&gt;=parametros!$C$2,B3122&lt;=parametros!$D$2),"C0",IF(AND(ISNUMBER(parametros!$C$3),ISNUMBER(parametros!$D$3),B3122&gt;=parametros!$C$3,B3122&lt;=parametros!$D$3),"C1",IF(AND(ISNUMBER(parametros!$C$4),ISNUMBER(parametros!$D$4),B3122&gt;=parametros!$C$4,B3122&lt;=parametros!$D$4),"C2",IF(AND(ISNUMBER(parametros!$C$5),ISNUMBER(parametros!$D$5),B3122&gt;=parametros!$C$5,B3122&lt;=parametros!$D$5),"C3",IF(AND(ISNUMBER(parametros!$C$6),ISNUMBER(parametros!$D$6),B3122&gt;=parametros!$C$6,B3122&lt;=parametros!$D$6),"C4","Fora dos ciclos")))))))</f>
        <v/>
      </c>
      <c r="D3122" s="100"/>
      <c r="E3122" s="78" t="str">
        <f>IF(C3122="","",IFERROR(VLOOKUP(C3122,parametros!$A$11:$E$15,5,0),""))</f>
        <v/>
      </c>
      <c r="F3122" s="79" t="str">
        <f t="shared" si="242"/>
        <v/>
      </c>
      <c r="G3122" s="101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8"/>
      <c r="U3122" s="218" t="str">
        <f t="shared" si="246"/>
        <v/>
      </c>
      <c r="V3122" s="216" t="s">
        <v>47</v>
      </c>
      <c r="W3122" s="102" t="s">
        <v>167</v>
      </c>
      <c r="X3122" s="102" t="s">
        <v>168</v>
      </c>
      <c r="Y3122" s="103" t="s">
        <v>169</v>
      </c>
      <c r="Z3122" s="103" t="s">
        <v>170</v>
      </c>
      <c r="AA3122" s="103" t="s">
        <v>47</v>
      </c>
      <c r="AB3122" s="103" t="s">
        <v>171</v>
      </c>
      <c r="AC3122" s="104" t="s">
        <v>172</v>
      </c>
    </row>
    <row r="3123" spans="1:29" ht="25.5" customHeight="1" x14ac:dyDescent="0.35">
      <c r="A3123" s="188"/>
      <c r="B3123" s="190"/>
      <c r="C3123" s="99" t="str">
        <f>IF(B3123="","",IF(NOT(ISNUMBER(B3123)),"DATA_PC invalida",IF(AND(ISNUMBER(parametros!$C$2),ISNUMBER(parametros!$D$2),B3123&gt;=parametros!$C$2,B3123&lt;=parametros!$D$2),"C0",IF(AND(ISNUMBER(parametros!$C$3),ISNUMBER(parametros!$D$3),B3123&gt;=parametros!$C$3,B3123&lt;=parametros!$D$3),"C1",IF(AND(ISNUMBER(parametros!$C$4),ISNUMBER(parametros!$D$4),B3123&gt;=parametros!$C$4,B3123&lt;=parametros!$D$4),"C2",IF(AND(ISNUMBER(parametros!$C$5),ISNUMBER(parametros!$D$5),B3123&gt;=parametros!$C$5,B3123&lt;=parametros!$D$5),"C3",IF(AND(ISNUMBER(parametros!$C$6),ISNUMBER(parametros!$D$6),B3123&gt;=parametros!$C$6,B3123&lt;=parametros!$D$6),"C4","Fora dos ciclos")))))))</f>
        <v/>
      </c>
      <c r="D3123" s="100"/>
      <c r="E3123" s="78" t="str">
        <f>IF(C3123="","",IFERROR(VLOOKUP(C3123,parametros!$A$11:$E$15,5,0),""))</f>
        <v/>
      </c>
      <c r="F3123" s="79" t="str">
        <f t="shared" si="242"/>
        <v/>
      </c>
      <c r="G3123" s="101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8"/>
      <c r="U3123" s="218" t="str">
        <f t="shared" si="246"/>
        <v/>
      </c>
      <c r="V3123" s="216" t="s">
        <v>47</v>
      </c>
      <c r="W3123" s="102" t="s">
        <v>167</v>
      </c>
      <c r="X3123" s="102" t="s">
        <v>168</v>
      </c>
      <c r="Y3123" s="103" t="s">
        <v>169</v>
      </c>
      <c r="Z3123" s="103" t="s">
        <v>170</v>
      </c>
      <c r="AA3123" s="103" t="s">
        <v>47</v>
      </c>
      <c r="AB3123" s="103" t="s">
        <v>171</v>
      </c>
      <c r="AC3123" s="104" t="s">
        <v>172</v>
      </c>
    </row>
    <row r="3124" spans="1:29" ht="25.5" customHeight="1" x14ac:dyDescent="0.35">
      <c r="A3124" s="188"/>
      <c r="B3124" s="190"/>
      <c r="C3124" s="99" t="str">
        <f>IF(B3124="","",IF(NOT(ISNUMBER(B3124)),"DATA_PC invalida",IF(AND(ISNUMBER(parametros!$C$2),ISNUMBER(parametros!$D$2),B3124&gt;=parametros!$C$2,B3124&lt;=parametros!$D$2),"C0",IF(AND(ISNUMBER(parametros!$C$3),ISNUMBER(parametros!$D$3),B3124&gt;=parametros!$C$3,B3124&lt;=parametros!$D$3),"C1",IF(AND(ISNUMBER(parametros!$C$4),ISNUMBER(parametros!$D$4),B3124&gt;=parametros!$C$4,B3124&lt;=parametros!$D$4),"C2",IF(AND(ISNUMBER(parametros!$C$5),ISNUMBER(parametros!$D$5),B3124&gt;=parametros!$C$5,B3124&lt;=parametros!$D$5),"C3",IF(AND(ISNUMBER(parametros!$C$6),ISNUMBER(parametros!$D$6),B3124&gt;=parametros!$C$6,B3124&lt;=parametros!$D$6),"C4","Fora dos ciclos")))))))</f>
        <v/>
      </c>
      <c r="D3124" s="100"/>
      <c r="E3124" s="78" t="str">
        <f>IF(C3124="","",IFERROR(VLOOKUP(C3124,parametros!$A$11:$E$15,5,0),""))</f>
        <v/>
      </c>
      <c r="F3124" s="79" t="str">
        <f t="shared" si="242"/>
        <v/>
      </c>
      <c r="G3124" s="101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8"/>
      <c r="U3124" s="218" t="str">
        <f t="shared" si="246"/>
        <v/>
      </c>
      <c r="V3124" s="216" t="s">
        <v>47</v>
      </c>
      <c r="W3124" s="102" t="s">
        <v>167</v>
      </c>
      <c r="X3124" s="102" t="s">
        <v>168</v>
      </c>
      <c r="Y3124" s="103" t="s">
        <v>169</v>
      </c>
      <c r="Z3124" s="103" t="s">
        <v>170</v>
      </c>
      <c r="AA3124" s="103" t="s">
        <v>47</v>
      </c>
      <c r="AB3124" s="103" t="s">
        <v>171</v>
      </c>
      <c r="AC3124" s="104" t="s">
        <v>172</v>
      </c>
    </row>
    <row r="3125" spans="1:29" ht="25.5" customHeight="1" x14ac:dyDescent="0.35">
      <c r="A3125" s="188"/>
      <c r="B3125" s="190"/>
      <c r="C3125" s="99" t="str">
        <f>IF(B3125="","",IF(NOT(ISNUMBER(B3125)),"DATA_PC invalida",IF(AND(ISNUMBER(parametros!$C$2),ISNUMBER(parametros!$D$2),B3125&gt;=parametros!$C$2,B3125&lt;=parametros!$D$2),"C0",IF(AND(ISNUMBER(parametros!$C$3),ISNUMBER(parametros!$D$3),B3125&gt;=parametros!$C$3,B3125&lt;=parametros!$D$3),"C1",IF(AND(ISNUMBER(parametros!$C$4),ISNUMBER(parametros!$D$4),B3125&gt;=parametros!$C$4,B3125&lt;=parametros!$D$4),"C2",IF(AND(ISNUMBER(parametros!$C$5),ISNUMBER(parametros!$D$5),B3125&gt;=parametros!$C$5,B3125&lt;=parametros!$D$5),"C3",IF(AND(ISNUMBER(parametros!$C$6),ISNUMBER(parametros!$D$6),B3125&gt;=parametros!$C$6,B3125&lt;=parametros!$D$6),"C4","Fora dos ciclos")))))))</f>
        <v/>
      </c>
      <c r="D3125" s="100"/>
      <c r="E3125" s="78" t="str">
        <f>IF(C3125="","",IFERROR(VLOOKUP(C3125,parametros!$A$11:$E$15,5,0),""))</f>
        <v/>
      </c>
      <c r="F3125" s="79" t="str">
        <f t="shared" si="242"/>
        <v/>
      </c>
      <c r="G3125" s="101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8"/>
      <c r="U3125" s="218" t="str">
        <f t="shared" si="246"/>
        <v/>
      </c>
      <c r="V3125" s="216" t="s">
        <v>47</v>
      </c>
      <c r="W3125" s="102" t="s">
        <v>167</v>
      </c>
      <c r="X3125" s="102" t="s">
        <v>168</v>
      </c>
      <c r="Y3125" s="103" t="s">
        <v>169</v>
      </c>
      <c r="Z3125" s="103" t="s">
        <v>170</v>
      </c>
      <c r="AA3125" s="103" t="s">
        <v>47</v>
      </c>
      <c r="AB3125" s="103" t="s">
        <v>171</v>
      </c>
      <c r="AC3125" s="104" t="s">
        <v>172</v>
      </c>
    </row>
    <row r="3126" spans="1:29" ht="25.5" customHeight="1" x14ac:dyDescent="0.35">
      <c r="A3126" s="188"/>
      <c r="B3126" s="190"/>
      <c r="C3126" s="99" t="str">
        <f>IF(B3126="","",IF(NOT(ISNUMBER(B3126)),"DATA_PC invalida",IF(AND(ISNUMBER(parametros!$C$2),ISNUMBER(parametros!$D$2),B3126&gt;=parametros!$C$2,B3126&lt;=parametros!$D$2),"C0",IF(AND(ISNUMBER(parametros!$C$3),ISNUMBER(parametros!$D$3),B3126&gt;=parametros!$C$3,B3126&lt;=parametros!$D$3),"C1",IF(AND(ISNUMBER(parametros!$C$4),ISNUMBER(parametros!$D$4),B3126&gt;=parametros!$C$4,B3126&lt;=parametros!$D$4),"C2",IF(AND(ISNUMBER(parametros!$C$5),ISNUMBER(parametros!$D$5),B3126&gt;=parametros!$C$5,B3126&lt;=parametros!$D$5),"C3",IF(AND(ISNUMBER(parametros!$C$6),ISNUMBER(parametros!$D$6),B3126&gt;=parametros!$C$6,B3126&lt;=parametros!$D$6),"C4","Fora dos ciclos")))))))</f>
        <v/>
      </c>
      <c r="D3126" s="100"/>
      <c r="E3126" s="78" t="str">
        <f>IF(C3126="","",IFERROR(VLOOKUP(C3126,parametros!$A$11:$E$15,5,0),""))</f>
        <v/>
      </c>
      <c r="F3126" s="79" t="str">
        <f t="shared" si="242"/>
        <v/>
      </c>
      <c r="G3126" s="101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8"/>
      <c r="U3126" s="218" t="str">
        <f t="shared" si="246"/>
        <v/>
      </c>
      <c r="V3126" s="216" t="s">
        <v>47</v>
      </c>
      <c r="W3126" s="102" t="s">
        <v>167</v>
      </c>
      <c r="X3126" s="102" t="s">
        <v>168</v>
      </c>
      <c r="Y3126" s="103" t="s">
        <v>169</v>
      </c>
      <c r="Z3126" s="103" t="s">
        <v>170</v>
      </c>
      <c r="AA3126" s="103" t="s">
        <v>47</v>
      </c>
      <c r="AB3126" s="103" t="s">
        <v>171</v>
      </c>
      <c r="AC3126" s="104" t="s">
        <v>172</v>
      </c>
    </row>
    <row r="3127" spans="1:29" ht="25.5" customHeight="1" x14ac:dyDescent="0.35">
      <c r="A3127" s="188"/>
      <c r="B3127" s="190"/>
      <c r="C3127" s="99" t="str">
        <f>IF(B3127="","",IF(NOT(ISNUMBER(B3127)),"DATA_PC invalida",IF(AND(ISNUMBER(parametros!$C$2),ISNUMBER(parametros!$D$2),B3127&gt;=parametros!$C$2,B3127&lt;=parametros!$D$2),"C0",IF(AND(ISNUMBER(parametros!$C$3),ISNUMBER(parametros!$D$3),B3127&gt;=parametros!$C$3,B3127&lt;=parametros!$D$3),"C1",IF(AND(ISNUMBER(parametros!$C$4),ISNUMBER(parametros!$D$4),B3127&gt;=parametros!$C$4,B3127&lt;=parametros!$D$4),"C2",IF(AND(ISNUMBER(parametros!$C$5),ISNUMBER(parametros!$D$5),B3127&gt;=parametros!$C$5,B3127&lt;=parametros!$D$5),"C3",IF(AND(ISNUMBER(parametros!$C$6),ISNUMBER(parametros!$D$6),B3127&gt;=parametros!$C$6,B3127&lt;=parametros!$D$6),"C4","Fora dos ciclos")))))))</f>
        <v/>
      </c>
      <c r="D3127" s="100"/>
      <c r="E3127" s="78" t="str">
        <f>IF(C3127="","",IFERROR(VLOOKUP(C3127,parametros!$A$11:$E$15,5,0),""))</f>
        <v/>
      </c>
      <c r="F3127" s="79" t="str">
        <f t="shared" si="242"/>
        <v/>
      </c>
      <c r="G3127" s="101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8"/>
      <c r="U3127" s="218" t="str">
        <f t="shared" si="246"/>
        <v/>
      </c>
      <c r="V3127" s="216" t="s">
        <v>47</v>
      </c>
      <c r="W3127" s="102" t="s">
        <v>167</v>
      </c>
      <c r="X3127" s="102" t="s">
        <v>168</v>
      </c>
      <c r="Y3127" s="103" t="s">
        <v>169</v>
      </c>
      <c r="Z3127" s="103" t="s">
        <v>170</v>
      </c>
      <c r="AA3127" s="103" t="s">
        <v>47</v>
      </c>
      <c r="AB3127" s="103" t="s">
        <v>171</v>
      </c>
      <c r="AC3127" s="104" t="s">
        <v>172</v>
      </c>
    </row>
    <row r="3128" spans="1:29" ht="25.5" customHeight="1" x14ac:dyDescent="0.35">
      <c r="A3128" s="188"/>
      <c r="B3128" s="190"/>
      <c r="C3128" s="99" t="str">
        <f>IF(B3128="","",IF(NOT(ISNUMBER(B3128)),"DATA_PC invalida",IF(AND(ISNUMBER(parametros!$C$2),ISNUMBER(parametros!$D$2),B3128&gt;=parametros!$C$2,B3128&lt;=parametros!$D$2),"C0",IF(AND(ISNUMBER(parametros!$C$3),ISNUMBER(parametros!$D$3),B3128&gt;=parametros!$C$3,B3128&lt;=parametros!$D$3),"C1",IF(AND(ISNUMBER(parametros!$C$4),ISNUMBER(parametros!$D$4),B3128&gt;=parametros!$C$4,B3128&lt;=parametros!$D$4),"C2",IF(AND(ISNUMBER(parametros!$C$5),ISNUMBER(parametros!$D$5),B3128&gt;=parametros!$C$5,B3128&lt;=parametros!$D$5),"C3",IF(AND(ISNUMBER(parametros!$C$6),ISNUMBER(parametros!$D$6),B3128&gt;=parametros!$C$6,B3128&lt;=parametros!$D$6),"C4","Fora dos ciclos")))))))</f>
        <v/>
      </c>
      <c r="D3128" s="100"/>
      <c r="E3128" s="78" t="str">
        <f>IF(C3128="","",IFERROR(VLOOKUP(C3128,parametros!$A$11:$E$15,5,0),""))</f>
        <v/>
      </c>
      <c r="F3128" s="79" t="str">
        <f t="shared" si="242"/>
        <v/>
      </c>
      <c r="G3128" s="101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8"/>
      <c r="U3128" s="218" t="str">
        <f t="shared" si="246"/>
        <v/>
      </c>
      <c r="V3128" s="216" t="s">
        <v>47</v>
      </c>
      <c r="W3128" s="102" t="s">
        <v>167</v>
      </c>
      <c r="X3128" s="102" t="s">
        <v>168</v>
      </c>
      <c r="Y3128" s="103" t="s">
        <v>169</v>
      </c>
      <c r="Z3128" s="103" t="s">
        <v>170</v>
      </c>
      <c r="AA3128" s="103" t="s">
        <v>47</v>
      </c>
      <c r="AB3128" s="103" t="s">
        <v>171</v>
      </c>
      <c r="AC3128" s="104" t="s">
        <v>172</v>
      </c>
    </row>
    <row r="3129" spans="1:29" ht="25.5" customHeight="1" x14ac:dyDescent="0.35">
      <c r="A3129" s="188"/>
      <c r="B3129" s="190"/>
      <c r="C3129" s="99" t="str">
        <f>IF(B3129="","",IF(NOT(ISNUMBER(B3129)),"DATA_PC invalida",IF(AND(ISNUMBER(parametros!$C$2),ISNUMBER(parametros!$D$2),B3129&gt;=parametros!$C$2,B3129&lt;=parametros!$D$2),"C0",IF(AND(ISNUMBER(parametros!$C$3),ISNUMBER(parametros!$D$3),B3129&gt;=parametros!$C$3,B3129&lt;=parametros!$D$3),"C1",IF(AND(ISNUMBER(parametros!$C$4),ISNUMBER(parametros!$D$4),B3129&gt;=parametros!$C$4,B3129&lt;=parametros!$D$4),"C2",IF(AND(ISNUMBER(parametros!$C$5),ISNUMBER(parametros!$D$5),B3129&gt;=parametros!$C$5,B3129&lt;=parametros!$D$5),"C3",IF(AND(ISNUMBER(parametros!$C$6),ISNUMBER(parametros!$D$6),B3129&gt;=parametros!$C$6,B3129&lt;=parametros!$D$6),"C4","Fora dos ciclos")))))))</f>
        <v/>
      </c>
      <c r="D3129" s="100"/>
      <c r="E3129" s="78" t="str">
        <f>IF(C3129="","",IFERROR(VLOOKUP(C3129,parametros!$A$11:$E$15,5,0),""))</f>
        <v/>
      </c>
      <c r="F3129" s="79" t="str">
        <f t="shared" si="242"/>
        <v/>
      </c>
      <c r="G3129" s="101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8"/>
      <c r="U3129" s="218" t="str">
        <f t="shared" si="246"/>
        <v/>
      </c>
      <c r="V3129" s="216" t="s">
        <v>47</v>
      </c>
      <c r="W3129" s="102" t="s">
        <v>167</v>
      </c>
      <c r="X3129" s="102" t="s">
        <v>168</v>
      </c>
      <c r="Y3129" s="103" t="s">
        <v>169</v>
      </c>
      <c r="Z3129" s="103" t="s">
        <v>170</v>
      </c>
      <c r="AA3129" s="103" t="s">
        <v>47</v>
      </c>
      <c r="AB3129" s="103" t="s">
        <v>171</v>
      </c>
      <c r="AC3129" s="104" t="s">
        <v>172</v>
      </c>
    </row>
    <row r="3130" spans="1:29" ht="25.5" customHeight="1" x14ac:dyDescent="0.35">
      <c r="A3130" s="188"/>
      <c r="B3130" s="190"/>
      <c r="C3130" s="99" t="str">
        <f>IF(B3130="","",IF(NOT(ISNUMBER(B3130)),"DATA_PC invalida",IF(AND(ISNUMBER(parametros!$C$2),ISNUMBER(parametros!$D$2),B3130&gt;=parametros!$C$2,B3130&lt;=parametros!$D$2),"C0",IF(AND(ISNUMBER(parametros!$C$3),ISNUMBER(parametros!$D$3),B3130&gt;=parametros!$C$3,B3130&lt;=parametros!$D$3),"C1",IF(AND(ISNUMBER(parametros!$C$4),ISNUMBER(parametros!$D$4),B3130&gt;=parametros!$C$4,B3130&lt;=parametros!$D$4),"C2",IF(AND(ISNUMBER(parametros!$C$5),ISNUMBER(parametros!$D$5),B3130&gt;=parametros!$C$5,B3130&lt;=parametros!$D$5),"C3",IF(AND(ISNUMBER(parametros!$C$6),ISNUMBER(parametros!$D$6),B3130&gt;=parametros!$C$6,B3130&lt;=parametros!$D$6),"C4","Fora dos ciclos")))))))</f>
        <v/>
      </c>
      <c r="D3130" s="100"/>
      <c r="E3130" s="78" t="str">
        <f>IF(C3130="","",IFERROR(VLOOKUP(C3130,parametros!$A$11:$E$15,5,0),""))</f>
        <v/>
      </c>
      <c r="F3130" s="79" t="str">
        <f t="shared" si="242"/>
        <v/>
      </c>
      <c r="G3130" s="101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8"/>
      <c r="U3130" s="218" t="str">
        <f t="shared" si="246"/>
        <v/>
      </c>
      <c r="V3130" s="216" t="s">
        <v>47</v>
      </c>
      <c r="W3130" s="102" t="s">
        <v>167</v>
      </c>
      <c r="X3130" s="102" t="s">
        <v>168</v>
      </c>
      <c r="Y3130" s="103" t="s">
        <v>169</v>
      </c>
      <c r="Z3130" s="103" t="s">
        <v>170</v>
      </c>
      <c r="AA3130" s="103" t="s">
        <v>47</v>
      </c>
      <c r="AB3130" s="103" t="s">
        <v>171</v>
      </c>
      <c r="AC3130" s="104" t="s">
        <v>172</v>
      </c>
    </row>
    <row r="3131" spans="1:29" ht="25.5" customHeight="1" x14ac:dyDescent="0.35">
      <c r="A3131" s="188"/>
      <c r="B3131" s="190"/>
      <c r="C3131" s="99" t="str">
        <f>IF(B3131="","",IF(NOT(ISNUMBER(B3131)),"DATA_PC invalida",IF(AND(ISNUMBER(parametros!$C$2),ISNUMBER(parametros!$D$2),B3131&gt;=parametros!$C$2,B3131&lt;=parametros!$D$2),"C0",IF(AND(ISNUMBER(parametros!$C$3),ISNUMBER(parametros!$D$3),B3131&gt;=parametros!$C$3,B3131&lt;=parametros!$D$3),"C1",IF(AND(ISNUMBER(parametros!$C$4),ISNUMBER(parametros!$D$4),B3131&gt;=parametros!$C$4,B3131&lt;=parametros!$D$4),"C2",IF(AND(ISNUMBER(parametros!$C$5),ISNUMBER(parametros!$D$5),B3131&gt;=parametros!$C$5,B3131&lt;=parametros!$D$5),"C3",IF(AND(ISNUMBER(parametros!$C$6),ISNUMBER(parametros!$D$6),B3131&gt;=parametros!$C$6,B3131&lt;=parametros!$D$6),"C4","Fora dos ciclos")))))))</f>
        <v/>
      </c>
      <c r="D3131" s="100"/>
      <c r="E3131" s="78" t="str">
        <f>IF(C3131="","",IFERROR(VLOOKUP(C3131,parametros!$A$11:$E$15,5,0),""))</f>
        <v/>
      </c>
      <c r="F3131" s="79" t="str">
        <f t="shared" si="242"/>
        <v/>
      </c>
      <c r="G3131" s="101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8"/>
      <c r="U3131" s="218" t="str">
        <f t="shared" si="246"/>
        <v/>
      </c>
      <c r="V3131" s="216" t="s">
        <v>47</v>
      </c>
      <c r="W3131" s="102" t="s">
        <v>167</v>
      </c>
      <c r="X3131" s="102" t="s">
        <v>168</v>
      </c>
      <c r="Y3131" s="103" t="s">
        <v>169</v>
      </c>
      <c r="Z3131" s="103" t="s">
        <v>170</v>
      </c>
      <c r="AA3131" s="103" t="s">
        <v>47</v>
      </c>
      <c r="AB3131" s="103" t="s">
        <v>171</v>
      </c>
      <c r="AC3131" s="104" t="s">
        <v>172</v>
      </c>
    </row>
    <row r="3132" spans="1:29" ht="25.5" customHeight="1" x14ac:dyDescent="0.35">
      <c r="A3132" s="188"/>
      <c r="B3132" s="190"/>
      <c r="C3132" s="99" t="str">
        <f>IF(B3132="","",IF(NOT(ISNUMBER(B3132)),"DATA_PC invalida",IF(AND(ISNUMBER(parametros!$C$2),ISNUMBER(parametros!$D$2),B3132&gt;=parametros!$C$2,B3132&lt;=parametros!$D$2),"C0",IF(AND(ISNUMBER(parametros!$C$3),ISNUMBER(parametros!$D$3),B3132&gt;=parametros!$C$3,B3132&lt;=parametros!$D$3),"C1",IF(AND(ISNUMBER(parametros!$C$4),ISNUMBER(parametros!$D$4),B3132&gt;=parametros!$C$4,B3132&lt;=parametros!$D$4),"C2",IF(AND(ISNUMBER(parametros!$C$5),ISNUMBER(parametros!$D$5),B3132&gt;=parametros!$C$5,B3132&lt;=parametros!$D$5),"C3",IF(AND(ISNUMBER(parametros!$C$6),ISNUMBER(parametros!$D$6),B3132&gt;=parametros!$C$6,B3132&lt;=parametros!$D$6),"C4","Fora dos ciclos")))))))</f>
        <v/>
      </c>
      <c r="D3132" s="100"/>
      <c r="E3132" s="78" t="str">
        <f>IF(C3132="","",IFERROR(VLOOKUP(C3132,parametros!$A$11:$E$15,5,0),""))</f>
        <v/>
      </c>
      <c r="F3132" s="79" t="str">
        <f t="shared" si="242"/>
        <v/>
      </c>
      <c r="G3132" s="101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8"/>
      <c r="U3132" s="218" t="str">
        <f t="shared" si="246"/>
        <v/>
      </c>
      <c r="V3132" s="216" t="s">
        <v>47</v>
      </c>
      <c r="W3132" s="102" t="s">
        <v>167</v>
      </c>
      <c r="X3132" s="102" t="s">
        <v>168</v>
      </c>
      <c r="Y3132" s="103" t="s">
        <v>169</v>
      </c>
      <c r="Z3132" s="103" t="s">
        <v>170</v>
      </c>
      <c r="AA3132" s="103" t="s">
        <v>47</v>
      </c>
      <c r="AB3132" s="103" t="s">
        <v>171</v>
      </c>
      <c r="AC3132" s="104" t="s">
        <v>172</v>
      </c>
    </row>
    <row r="3133" spans="1:29" ht="25.5" customHeight="1" x14ac:dyDescent="0.35">
      <c r="A3133" s="188"/>
      <c r="B3133" s="190"/>
      <c r="C3133" s="99" t="str">
        <f>IF(B3133="","",IF(NOT(ISNUMBER(B3133)),"DATA_PC invalida",IF(AND(ISNUMBER(parametros!$C$2),ISNUMBER(parametros!$D$2),B3133&gt;=parametros!$C$2,B3133&lt;=parametros!$D$2),"C0",IF(AND(ISNUMBER(parametros!$C$3),ISNUMBER(parametros!$D$3),B3133&gt;=parametros!$C$3,B3133&lt;=parametros!$D$3),"C1",IF(AND(ISNUMBER(parametros!$C$4),ISNUMBER(parametros!$D$4),B3133&gt;=parametros!$C$4,B3133&lt;=parametros!$D$4),"C2",IF(AND(ISNUMBER(parametros!$C$5),ISNUMBER(parametros!$D$5),B3133&gt;=parametros!$C$5,B3133&lt;=parametros!$D$5),"C3",IF(AND(ISNUMBER(parametros!$C$6),ISNUMBER(parametros!$D$6),B3133&gt;=parametros!$C$6,B3133&lt;=parametros!$D$6),"C4","Fora dos ciclos")))))))</f>
        <v/>
      </c>
      <c r="D3133" s="100"/>
      <c r="E3133" s="78" t="str">
        <f>IF(C3133="","",IFERROR(VLOOKUP(C3133,parametros!$A$11:$E$15,5,0),""))</f>
        <v/>
      </c>
      <c r="F3133" s="79" t="str">
        <f t="shared" si="242"/>
        <v/>
      </c>
      <c r="G3133" s="101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8"/>
      <c r="U3133" s="218" t="str">
        <f t="shared" si="246"/>
        <v/>
      </c>
      <c r="V3133" s="216" t="s">
        <v>47</v>
      </c>
      <c r="W3133" s="102" t="s">
        <v>167</v>
      </c>
      <c r="X3133" s="102" t="s">
        <v>168</v>
      </c>
      <c r="Y3133" s="103" t="s">
        <v>169</v>
      </c>
      <c r="Z3133" s="103" t="s">
        <v>170</v>
      </c>
      <c r="AA3133" s="103" t="s">
        <v>47</v>
      </c>
      <c r="AB3133" s="103" t="s">
        <v>171</v>
      </c>
      <c r="AC3133" s="104" t="s">
        <v>172</v>
      </c>
    </row>
    <row r="3134" spans="1:29" ht="25.5" customHeight="1" x14ac:dyDescent="0.35">
      <c r="A3134" s="188"/>
      <c r="B3134" s="190"/>
      <c r="C3134" s="99" t="str">
        <f>IF(B3134="","",IF(NOT(ISNUMBER(B3134)),"DATA_PC invalida",IF(AND(ISNUMBER(parametros!$C$2),ISNUMBER(parametros!$D$2),B3134&gt;=parametros!$C$2,B3134&lt;=parametros!$D$2),"C0",IF(AND(ISNUMBER(parametros!$C$3),ISNUMBER(parametros!$D$3),B3134&gt;=parametros!$C$3,B3134&lt;=parametros!$D$3),"C1",IF(AND(ISNUMBER(parametros!$C$4),ISNUMBER(parametros!$D$4),B3134&gt;=parametros!$C$4,B3134&lt;=parametros!$D$4),"C2",IF(AND(ISNUMBER(parametros!$C$5),ISNUMBER(parametros!$D$5),B3134&gt;=parametros!$C$5,B3134&lt;=parametros!$D$5),"C3",IF(AND(ISNUMBER(parametros!$C$6),ISNUMBER(parametros!$D$6),B3134&gt;=parametros!$C$6,B3134&lt;=parametros!$D$6),"C4","Fora dos ciclos")))))))</f>
        <v/>
      </c>
      <c r="D3134" s="100"/>
      <c r="E3134" s="78" t="str">
        <f>IF(C3134="","",IFERROR(VLOOKUP(C3134,parametros!$A$11:$E$15,5,0),""))</f>
        <v/>
      </c>
      <c r="F3134" s="79" t="str">
        <f t="shared" si="242"/>
        <v/>
      </c>
      <c r="G3134" s="101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8"/>
      <c r="U3134" s="218" t="str">
        <f t="shared" si="246"/>
        <v/>
      </c>
      <c r="V3134" s="216" t="s">
        <v>47</v>
      </c>
      <c r="W3134" s="102" t="s">
        <v>167</v>
      </c>
      <c r="X3134" s="102" t="s">
        <v>168</v>
      </c>
      <c r="Y3134" s="103" t="s">
        <v>169</v>
      </c>
      <c r="Z3134" s="103" t="s">
        <v>170</v>
      </c>
      <c r="AA3134" s="103" t="s">
        <v>47</v>
      </c>
      <c r="AB3134" s="103" t="s">
        <v>171</v>
      </c>
      <c r="AC3134" s="104" t="s">
        <v>172</v>
      </c>
    </row>
    <row r="3135" spans="1:29" ht="25.5" customHeight="1" x14ac:dyDescent="0.35">
      <c r="A3135" s="188"/>
      <c r="B3135" s="190"/>
      <c r="C3135" s="99" t="str">
        <f>IF(B3135="","",IF(NOT(ISNUMBER(B3135)),"DATA_PC invalida",IF(AND(ISNUMBER(parametros!$C$2),ISNUMBER(parametros!$D$2),B3135&gt;=parametros!$C$2,B3135&lt;=parametros!$D$2),"C0",IF(AND(ISNUMBER(parametros!$C$3),ISNUMBER(parametros!$D$3),B3135&gt;=parametros!$C$3,B3135&lt;=parametros!$D$3),"C1",IF(AND(ISNUMBER(parametros!$C$4),ISNUMBER(parametros!$D$4),B3135&gt;=parametros!$C$4,B3135&lt;=parametros!$D$4),"C2",IF(AND(ISNUMBER(parametros!$C$5),ISNUMBER(parametros!$D$5),B3135&gt;=parametros!$C$5,B3135&lt;=parametros!$D$5),"C3",IF(AND(ISNUMBER(parametros!$C$6),ISNUMBER(parametros!$D$6),B3135&gt;=parametros!$C$6,B3135&lt;=parametros!$D$6),"C4","Fora dos ciclos")))))))</f>
        <v/>
      </c>
      <c r="D3135" s="100"/>
      <c r="E3135" s="78" t="str">
        <f>IF(C3135="","",IFERROR(VLOOKUP(C3135,parametros!$A$11:$E$15,5,0),""))</f>
        <v/>
      </c>
      <c r="F3135" s="79" t="str">
        <f t="shared" si="242"/>
        <v/>
      </c>
      <c r="G3135" s="101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8"/>
      <c r="U3135" s="218" t="str">
        <f t="shared" si="246"/>
        <v/>
      </c>
      <c r="V3135" s="216" t="s">
        <v>47</v>
      </c>
      <c r="W3135" s="102" t="s">
        <v>167</v>
      </c>
      <c r="X3135" s="102" t="s">
        <v>168</v>
      </c>
      <c r="Y3135" s="103" t="s">
        <v>169</v>
      </c>
      <c r="Z3135" s="103" t="s">
        <v>170</v>
      </c>
      <c r="AA3135" s="103" t="s">
        <v>47</v>
      </c>
      <c r="AB3135" s="103" t="s">
        <v>171</v>
      </c>
      <c r="AC3135" s="104" t="s">
        <v>172</v>
      </c>
    </row>
    <row r="3136" spans="1:29" ht="25.5" customHeight="1" x14ac:dyDescent="0.35">
      <c r="A3136" s="188"/>
      <c r="B3136" s="190"/>
      <c r="C3136" s="99" t="str">
        <f>IF(B3136="","",IF(NOT(ISNUMBER(B3136)),"DATA_PC invalida",IF(AND(ISNUMBER(parametros!$C$2),ISNUMBER(parametros!$D$2),B3136&gt;=parametros!$C$2,B3136&lt;=parametros!$D$2),"C0",IF(AND(ISNUMBER(parametros!$C$3),ISNUMBER(parametros!$D$3),B3136&gt;=parametros!$C$3,B3136&lt;=parametros!$D$3),"C1",IF(AND(ISNUMBER(parametros!$C$4),ISNUMBER(parametros!$D$4),B3136&gt;=parametros!$C$4,B3136&lt;=parametros!$D$4),"C2",IF(AND(ISNUMBER(parametros!$C$5),ISNUMBER(parametros!$D$5),B3136&gt;=parametros!$C$5,B3136&lt;=parametros!$D$5),"C3",IF(AND(ISNUMBER(parametros!$C$6),ISNUMBER(parametros!$D$6),B3136&gt;=parametros!$C$6,B3136&lt;=parametros!$D$6),"C4","Fora dos ciclos")))))))</f>
        <v/>
      </c>
      <c r="D3136" s="100"/>
      <c r="E3136" s="78" t="str">
        <f>IF(C3136="","",IFERROR(VLOOKUP(C3136,parametros!$A$11:$E$15,5,0),""))</f>
        <v/>
      </c>
      <c r="F3136" s="79" t="str">
        <f t="shared" si="242"/>
        <v/>
      </c>
      <c r="G3136" s="101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8"/>
      <c r="U3136" s="218" t="str">
        <f t="shared" si="246"/>
        <v/>
      </c>
      <c r="V3136" s="216" t="s">
        <v>47</v>
      </c>
      <c r="W3136" s="102" t="s">
        <v>167</v>
      </c>
      <c r="X3136" s="102" t="s">
        <v>168</v>
      </c>
      <c r="Y3136" s="103" t="s">
        <v>169</v>
      </c>
      <c r="Z3136" s="103" t="s">
        <v>170</v>
      </c>
      <c r="AA3136" s="103" t="s">
        <v>47</v>
      </c>
      <c r="AB3136" s="103" t="s">
        <v>171</v>
      </c>
      <c r="AC3136" s="104" t="s">
        <v>172</v>
      </c>
    </row>
    <row r="3137" spans="1:29" ht="25.5" customHeight="1" x14ac:dyDescent="0.35">
      <c r="A3137" s="188"/>
      <c r="B3137" s="190"/>
      <c r="C3137" s="99" t="str">
        <f>IF(B3137="","",IF(NOT(ISNUMBER(B3137)),"DATA_PC invalida",IF(AND(ISNUMBER(parametros!$C$2),ISNUMBER(parametros!$D$2),B3137&gt;=parametros!$C$2,B3137&lt;=parametros!$D$2),"C0",IF(AND(ISNUMBER(parametros!$C$3),ISNUMBER(parametros!$D$3),B3137&gt;=parametros!$C$3,B3137&lt;=parametros!$D$3),"C1",IF(AND(ISNUMBER(parametros!$C$4),ISNUMBER(parametros!$D$4),B3137&gt;=parametros!$C$4,B3137&lt;=parametros!$D$4),"C2",IF(AND(ISNUMBER(parametros!$C$5),ISNUMBER(parametros!$D$5),B3137&gt;=parametros!$C$5,B3137&lt;=parametros!$D$5),"C3",IF(AND(ISNUMBER(parametros!$C$6),ISNUMBER(parametros!$D$6),B3137&gt;=parametros!$C$6,B3137&lt;=parametros!$D$6),"C4","Fora dos ciclos")))))))</f>
        <v/>
      </c>
      <c r="D3137" s="100"/>
      <c r="E3137" s="78" t="str">
        <f>IF(C3137="","",IFERROR(VLOOKUP(C3137,parametros!$A$11:$E$15,5,0),""))</f>
        <v/>
      </c>
      <c r="F3137" s="79" t="str">
        <f t="shared" si="242"/>
        <v/>
      </c>
      <c r="G3137" s="101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8"/>
      <c r="U3137" s="218" t="str">
        <f t="shared" si="246"/>
        <v/>
      </c>
      <c r="V3137" s="216" t="s">
        <v>47</v>
      </c>
      <c r="W3137" s="102" t="s">
        <v>167</v>
      </c>
      <c r="X3137" s="102" t="s">
        <v>168</v>
      </c>
      <c r="Y3137" s="103" t="s">
        <v>169</v>
      </c>
      <c r="Z3137" s="103" t="s">
        <v>170</v>
      </c>
      <c r="AA3137" s="103" t="s">
        <v>47</v>
      </c>
      <c r="AB3137" s="103" t="s">
        <v>171</v>
      </c>
      <c r="AC3137" s="104" t="s">
        <v>172</v>
      </c>
    </row>
    <row r="3138" spans="1:29" ht="25.5" customHeight="1" x14ac:dyDescent="0.35">
      <c r="A3138" s="188"/>
      <c r="B3138" s="190"/>
      <c r="C3138" s="99" t="str">
        <f>IF(B3138="","",IF(NOT(ISNUMBER(B3138)),"DATA_PC invalida",IF(AND(ISNUMBER(parametros!$C$2),ISNUMBER(parametros!$D$2),B3138&gt;=parametros!$C$2,B3138&lt;=parametros!$D$2),"C0",IF(AND(ISNUMBER(parametros!$C$3),ISNUMBER(parametros!$D$3),B3138&gt;=parametros!$C$3,B3138&lt;=parametros!$D$3),"C1",IF(AND(ISNUMBER(parametros!$C$4),ISNUMBER(parametros!$D$4),B3138&gt;=parametros!$C$4,B3138&lt;=parametros!$D$4),"C2",IF(AND(ISNUMBER(parametros!$C$5),ISNUMBER(parametros!$D$5),B3138&gt;=parametros!$C$5,B3138&lt;=parametros!$D$5),"C3",IF(AND(ISNUMBER(parametros!$C$6),ISNUMBER(parametros!$D$6),B3138&gt;=parametros!$C$6,B3138&lt;=parametros!$D$6),"C4","Fora dos ciclos")))))))</f>
        <v/>
      </c>
      <c r="D3138" s="100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101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8"/>
      <c r="U3138" s="218" t="str">
        <f t="shared" ref="U3138:U3201" si="251">IF(OR($D3138="",$H3138=""),"",ROUND($D3138+$H3138,2))</f>
        <v/>
      </c>
      <c r="V3138" s="216" t="s">
        <v>47</v>
      </c>
      <c r="W3138" s="102" t="s">
        <v>167</v>
      </c>
      <c r="X3138" s="102" t="s">
        <v>168</v>
      </c>
      <c r="Y3138" s="103" t="s">
        <v>169</v>
      </c>
      <c r="Z3138" s="103" t="s">
        <v>170</v>
      </c>
      <c r="AA3138" s="103" t="s">
        <v>47</v>
      </c>
      <c r="AB3138" s="103" t="s">
        <v>171</v>
      </c>
      <c r="AC3138" s="104" t="s">
        <v>172</v>
      </c>
    </row>
    <row r="3139" spans="1:29" ht="25.5" customHeight="1" x14ac:dyDescent="0.35">
      <c r="A3139" s="188"/>
      <c r="B3139" s="190"/>
      <c r="C3139" s="99" t="str">
        <f>IF(B3139="","",IF(NOT(ISNUMBER(B3139)),"DATA_PC invalida",IF(AND(ISNUMBER(parametros!$C$2),ISNUMBER(parametros!$D$2),B3139&gt;=parametros!$C$2,B3139&lt;=parametros!$D$2),"C0",IF(AND(ISNUMBER(parametros!$C$3),ISNUMBER(parametros!$D$3),B3139&gt;=parametros!$C$3,B3139&lt;=parametros!$D$3),"C1",IF(AND(ISNUMBER(parametros!$C$4),ISNUMBER(parametros!$D$4),B3139&gt;=parametros!$C$4,B3139&lt;=parametros!$D$4),"C2",IF(AND(ISNUMBER(parametros!$C$5),ISNUMBER(parametros!$D$5),B3139&gt;=parametros!$C$5,B3139&lt;=parametros!$D$5),"C3",IF(AND(ISNUMBER(parametros!$C$6),ISNUMBER(parametros!$D$6),B3139&gt;=parametros!$C$6,B3139&lt;=parametros!$D$6),"C4","Fora dos ciclos")))))))</f>
        <v/>
      </c>
      <c r="D3139" s="100"/>
      <c r="E3139" s="78" t="str">
        <f>IF(C3139="","",IFERROR(VLOOKUP(C3139,parametros!$A$11:$E$15,5,0),""))</f>
        <v/>
      </c>
      <c r="F3139" s="79" t="str">
        <f t="shared" si="247"/>
        <v/>
      </c>
      <c r="G3139" s="101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8"/>
      <c r="U3139" s="218" t="str">
        <f t="shared" si="251"/>
        <v/>
      </c>
      <c r="V3139" s="216" t="s">
        <v>47</v>
      </c>
      <c r="W3139" s="102" t="s">
        <v>167</v>
      </c>
      <c r="X3139" s="102" t="s">
        <v>168</v>
      </c>
      <c r="Y3139" s="103" t="s">
        <v>169</v>
      </c>
      <c r="Z3139" s="103" t="s">
        <v>170</v>
      </c>
      <c r="AA3139" s="103" t="s">
        <v>47</v>
      </c>
      <c r="AB3139" s="103" t="s">
        <v>171</v>
      </c>
      <c r="AC3139" s="104" t="s">
        <v>172</v>
      </c>
    </row>
    <row r="3140" spans="1:29" ht="25.5" customHeight="1" x14ac:dyDescent="0.35">
      <c r="A3140" s="188"/>
      <c r="B3140" s="190"/>
      <c r="C3140" s="99" t="str">
        <f>IF(B3140="","",IF(NOT(ISNUMBER(B3140)),"DATA_PC invalida",IF(AND(ISNUMBER(parametros!$C$2),ISNUMBER(parametros!$D$2),B3140&gt;=parametros!$C$2,B3140&lt;=parametros!$D$2),"C0",IF(AND(ISNUMBER(parametros!$C$3),ISNUMBER(parametros!$D$3),B3140&gt;=parametros!$C$3,B3140&lt;=parametros!$D$3),"C1",IF(AND(ISNUMBER(parametros!$C$4),ISNUMBER(parametros!$D$4),B3140&gt;=parametros!$C$4,B3140&lt;=parametros!$D$4),"C2",IF(AND(ISNUMBER(parametros!$C$5),ISNUMBER(parametros!$D$5),B3140&gt;=parametros!$C$5,B3140&lt;=parametros!$D$5),"C3",IF(AND(ISNUMBER(parametros!$C$6),ISNUMBER(parametros!$D$6),B3140&gt;=parametros!$C$6,B3140&lt;=parametros!$D$6),"C4","Fora dos ciclos")))))))</f>
        <v/>
      </c>
      <c r="D3140" s="100"/>
      <c r="E3140" s="78" t="str">
        <f>IF(C3140="","",IFERROR(VLOOKUP(C3140,parametros!$A$11:$E$15,5,0),""))</f>
        <v/>
      </c>
      <c r="F3140" s="79" t="str">
        <f t="shared" si="247"/>
        <v/>
      </c>
      <c r="G3140" s="101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8"/>
      <c r="U3140" s="218" t="str">
        <f t="shared" si="251"/>
        <v/>
      </c>
      <c r="V3140" s="216" t="s">
        <v>47</v>
      </c>
      <c r="W3140" s="102" t="s">
        <v>167</v>
      </c>
      <c r="X3140" s="102" t="s">
        <v>168</v>
      </c>
      <c r="Y3140" s="103" t="s">
        <v>169</v>
      </c>
      <c r="Z3140" s="103" t="s">
        <v>170</v>
      </c>
      <c r="AA3140" s="103" t="s">
        <v>47</v>
      </c>
      <c r="AB3140" s="103" t="s">
        <v>171</v>
      </c>
      <c r="AC3140" s="104" t="s">
        <v>172</v>
      </c>
    </row>
    <row r="3141" spans="1:29" ht="25.5" customHeight="1" x14ac:dyDescent="0.35">
      <c r="A3141" s="188"/>
      <c r="B3141" s="190"/>
      <c r="C3141" s="99" t="str">
        <f>IF(B3141="","",IF(NOT(ISNUMBER(B3141)),"DATA_PC invalida",IF(AND(ISNUMBER(parametros!$C$2),ISNUMBER(parametros!$D$2),B3141&gt;=parametros!$C$2,B3141&lt;=parametros!$D$2),"C0",IF(AND(ISNUMBER(parametros!$C$3),ISNUMBER(parametros!$D$3),B3141&gt;=parametros!$C$3,B3141&lt;=parametros!$D$3),"C1",IF(AND(ISNUMBER(parametros!$C$4),ISNUMBER(parametros!$D$4),B3141&gt;=parametros!$C$4,B3141&lt;=parametros!$D$4),"C2",IF(AND(ISNUMBER(parametros!$C$5),ISNUMBER(parametros!$D$5),B3141&gt;=parametros!$C$5,B3141&lt;=parametros!$D$5),"C3",IF(AND(ISNUMBER(parametros!$C$6),ISNUMBER(parametros!$D$6),B3141&gt;=parametros!$C$6,B3141&lt;=parametros!$D$6),"C4","Fora dos ciclos")))))))</f>
        <v/>
      </c>
      <c r="D3141" s="100"/>
      <c r="E3141" s="78" t="str">
        <f>IF(C3141="","",IFERROR(VLOOKUP(C3141,parametros!$A$11:$E$15,5,0),""))</f>
        <v/>
      </c>
      <c r="F3141" s="79" t="str">
        <f t="shared" si="247"/>
        <v/>
      </c>
      <c r="G3141" s="101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8"/>
      <c r="U3141" s="218" t="str">
        <f t="shared" si="251"/>
        <v/>
      </c>
      <c r="V3141" s="216" t="s">
        <v>47</v>
      </c>
      <c r="W3141" s="102" t="s">
        <v>167</v>
      </c>
      <c r="X3141" s="102" t="s">
        <v>168</v>
      </c>
      <c r="Y3141" s="103" t="s">
        <v>169</v>
      </c>
      <c r="Z3141" s="103" t="s">
        <v>170</v>
      </c>
      <c r="AA3141" s="103" t="s">
        <v>47</v>
      </c>
      <c r="AB3141" s="103" t="s">
        <v>171</v>
      </c>
      <c r="AC3141" s="104" t="s">
        <v>172</v>
      </c>
    </row>
    <row r="3142" spans="1:29" ht="25.5" customHeight="1" x14ac:dyDescent="0.35">
      <c r="A3142" s="188"/>
      <c r="B3142" s="190"/>
      <c r="C3142" s="99" t="str">
        <f>IF(B3142="","",IF(NOT(ISNUMBER(B3142)),"DATA_PC invalida",IF(AND(ISNUMBER(parametros!$C$2),ISNUMBER(parametros!$D$2),B3142&gt;=parametros!$C$2,B3142&lt;=parametros!$D$2),"C0",IF(AND(ISNUMBER(parametros!$C$3),ISNUMBER(parametros!$D$3),B3142&gt;=parametros!$C$3,B3142&lt;=parametros!$D$3),"C1",IF(AND(ISNUMBER(parametros!$C$4),ISNUMBER(parametros!$D$4),B3142&gt;=parametros!$C$4,B3142&lt;=parametros!$D$4),"C2",IF(AND(ISNUMBER(parametros!$C$5),ISNUMBER(parametros!$D$5),B3142&gt;=parametros!$C$5,B3142&lt;=parametros!$D$5),"C3",IF(AND(ISNUMBER(parametros!$C$6),ISNUMBER(parametros!$D$6),B3142&gt;=parametros!$C$6,B3142&lt;=parametros!$D$6),"C4","Fora dos ciclos")))))))</f>
        <v/>
      </c>
      <c r="D3142" s="100"/>
      <c r="E3142" s="78" t="str">
        <f>IF(C3142="","",IFERROR(VLOOKUP(C3142,parametros!$A$11:$E$15,5,0),""))</f>
        <v/>
      </c>
      <c r="F3142" s="79" t="str">
        <f t="shared" si="247"/>
        <v/>
      </c>
      <c r="G3142" s="101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8"/>
      <c r="U3142" s="218" t="str">
        <f t="shared" si="251"/>
        <v/>
      </c>
      <c r="V3142" s="216" t="s">
        <v>47</v>
      </c>
      <c r="W3142" s="102" t="s">
        <v>167</v>
      </c>
      <c r="X3142" s="102" t="s">
        <v>168</v>
      </c>
      <c r="Y3142" s="103" t="s">
        <v>169</v>
      </c>
      <c r="Z3142" s="103" t="s">
        <v>170</v>
      </c>
      <c r="AA3142" s="103" t="s">
        <v>47</v>
      </c>
      <c r="AB3142" s="103" t="s">
        <v>171</v>
      </c>
      <c r="AC3142" s="104" t="s">
        <v>172</v>
      </c>
    </row>
    <row r="3143" spans="1:29" ht="25.5" customHeight="1" x14ac:dyDescent="0.35">
      <c r="A3143" s="188"/>
      <c r="B3143" s="190"/>
      <c r="C3143" s="99" t="str">
        <f>IF(B3143="","",IF(NOT(ISNUMBER(B3143)),"DATA_PC invalida",IF(AND(ISNUMBER(parametros!$C$2),ISNUMBER(parametros!$D$2),B3143&gt;=parametros!$C$2,B3143&lt;=parametros!$D$2),"C0",IF(AND(ISNUMBER(parametros!$C$3),ISNUMBER(parametros!$D$3),B3143&gt;=parametros!$C$3,B3143&lt;=parametros!$D$3),"C1",IF(AND(ISNUMBER(parametros!$C$4),ISNUMBER(parametros!$D$4),B3143&gt;=parametros!$C$4,B3143&lt;=parametros!$D$4),"C2",IF(AND(ISNUMBER(parametros!$C$5),ISNUMBER(parametros!$D$5),B3143&gt;=parametros!$C$5,B3143&lt;=parametros!$D$5),"C3",IF(AND(ISNUMBER(parametros!$C$6),ISNUMBER(parametros!$D$6),B3143&gt;=parametros!$C$6,B3143&lt;=parametros!$D$6),"C4","Fora dos ciclos")))))))</f>
        <v/>
      </c>
      <c r="D3143" s="100"/>
      <c r="E3143" s="78" t="str">
        <f>IF(C3143="","",IFERROR(VLOOKUP(C3143,parametros!$A$11:$E$15,5,0),""))</f>
        <v/>
      </c>
      <c r="F3143" s="79" t="str">
        <f t="shared" si="247"/>
        <v/>
      </c>
      <c r="G3143" s="101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8"/>
      <c r="U3143" s="218" t="str">
        <f t="shared" si="251"/>
        <v/>
      </c>
      <c r="V3143" s="216" t="s">
        <v>47</v>
      </c>
      <c r="W3143" s="102" t="s">
        <v>167</v>
      </c>
      <c r="X3143" s="102" t="s">
        <v>168</v>
      </c>
      <c r="Y3143" s="103" t="s">
        <v>169</v>
      </c>
      <c r="Z3143" s="103" t="s">
        <v>170</v>
      </c>
      <c r="AA3143" s="103" t="s">
        <v>47</v>
      </c>
      <c r="AB3143" s="103" t="s">
        <v>171</v>
      </c>
      <c r="AC3143" s="104" t="s">
        <v>172</v>
      </c>
    </row>
    <row r="3144" spans="1:29" ht="25.5" customHeight="1" x14ac:dyDescent="0.35">
      <c r="A3144" s="188"/>
      <c r="B3144" s="190"/>
      <c r="C3144" s="99" t="str">
        <f>IF(B3144="","",IF(NOT(ISNUMBER(B3144)),"DATA_PC invalida",IF(AND(ISNUMBER(parametros!$C$2),ISNUMBER(parametros!$D$2),B3144&gt;=parametros!$C$2,B3144&lt;=parametros!$D$2),"C0",IF(AND(ISNUMBER(parametros!$C$3),ISNUMBER(parametros!$D$3),B3144&gt;=parametros!$C$3,B3144&lt;=parametros!$D$3),"C1",IF(AND(ISNUMBER(parametros!$C$4),ISNUMBER(parametros!$D$4),B3144&gt;=parametros!$C$4,B3144&lt;=parametros!$D$4),"C2",IF(AND(ISNUMBER(parametros!$C$5),ISNUMBER(parametros!$D$5),B3144&gt;=parametros!$C$5,B3144&lt;=parametros!$D$5),"C3",IF(AND(ISNUMBER(parametros!$C$6),ISNUMBER(parametros!$D$6),B3144&gt;=parametros!$C$6,B3144&lt;=parametros!$D$6),"C4","Fora dos ciclos")))))))</f>
        <v/>
      </c>
      <c r="D3144" s="100"/>
      <c r="E3144" s="78" t="str">
        <f>IF(C3144="","",IFERROR(VLOOKUP(C3144,parametros!$A$11:$E$15,5,0),""))</f>
        <v/>
      </c>
      <c r="F3144" s="79" t="str">
        <f t="shared" si="247"/>
        <v/>
      </c>
      <c r="G3144" s="101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8"/>
      <c r="U3144" s="218" t="str">
        <f t="shared" si="251"/>
        <v/>
      </c>
      <c r="V3144" s="216" t="s">
        <v>47</v>
      </c>
      <c r="W3144" s="102" t="s">
        <v>167</v>
      </c>
      <c r="X3144" s="102" t="s">
        <v>168</v>
      </c>
      <c r="Y3144" s="103" t="s">
        <v>169</v>
      </c>
      <c r="Z3144" s="103" t="s">
        <v>170</v>
      </c>
      <c r="AA3144" s="103" t="s">
        <v>47</v>
      </c>
      <c r="AB3144" s="103" t="s">
        <v>171</v>
      </c>
      <c r="AC3144" s="104" t="s">
        <v>172</v>
      </c>
    </row>
    <row r="3145" spans="1:29" ht="25.5" customHeight="1" x14ac:dyDescent="0.35">
      <c r="A3145" s="188"/>
      <c r="B3145" s="190"/>
      <c r="C3145" s="99" t="str">
        <f>IF(B3145="","",IF(NOT(ISNUMBER(B3145)),"DATA_PC invalida",IF(AND(ISNUMBER(parametros!$C$2),ISNUMBER(parametros!$D$2),B3145&gt;=parametros!$C$2,B3145&lt;=parametros!$D$2),"C0",IF(AND(ISNUMBER(parametros!$C$3),ISNUMBER(parametros!$D$3),B3145&gt;=parametros!$C$3,B3145&lt;=parametros!$D$3),"C1",IF(AND(ISNUMBER(parametros!$C$4),ISNUMBER(parametros!$D$4),B3145&gt;=parametros!$C$4,B3145&lt;=parametros!$D$4),"C2",IF(AND(ISNUMBER(parametros!$C$5),ISNUMBER(parametros!$D$5),B3145&gt;=parametros!$C$5,B3145&lt;=parametros!$D$5),"C3",IF(AND(ISNUMBER(parametros!$C$6),ISNUMBER(parametros!$D$6),B3145&gt;=parametros!$C$6,B3145&lt;=parametros!$D$6),"C4","Fora dos ciclos")))))))</f>
        <v/>
      </c>
      <c r="D3145" s="100"/>
      <c r="E3145" s="78" t="str">
        <f>IF(C3145="","",IFERROR(VLOOKUP(C3145,parametros!$A$11:$E$15,5,0),""))</f>
        <v/>
      </c>
      <c r="F3145" s="79" t="str">
        <f t="shared" si="247"/>
        <v/>
      </c>
      <c r="G3145" s="101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8"/>
      <c r="U3145" s="218" t="str">
        <f t="shared" si="251"/>
        <v/>
      </c>
      <c r="V3145" s="216" t="s">
        <v>47</v>
      </c>
      <c r="W3145" s="102" t="s">
        <v>167</v>
      </c>
      <c r="X3145" s="102" t="s">
        <v>168</v>
      </c>
      <c r="Y3145" s="103" t="s">
        <v>169</v>
      </c>
      <c r="Z3145" s="103" t="s">
        <v>170</v>
      </c>
      <c r="AA3145" s="103" t="s">
        <v>47</v>
      </c>
      <c r="AB3145" s="103" t="s">
        <v>171</v>
      </c>
      <c r="AC3145" s="104" t="s">
        <v>172</v>
      </c>
    </row>
    <row r="3146" spans="1:29" ht="25.5" customHeight="1" x14ac:dyDescent="0.35">
      <c r="A3146" s="188"/>
      <c r="B3146" s="190"/>
      <c r="C3146" s="99" t="str">
        <f>IF(B3146="","",IF(NOT(ISNUMBER(B3146)),"DATA_PC invalida",IF(AND(ISNUMBER(parametros!$C$2),ISNUMBER(parametros!$D$2),B3146&gt;=parametros!$C$2,B3146&lt;=parametros!$D$2),"C0",IF(AND(ISNUMBER(parametros!$C$3),ISNUMBER(parametros!$D$3),B3146&gt;=parametros!$C$3,B3146&lt;=parametros!$D$3),"C1",IF(AND(ISNUMBER(parametros!$C$4),ISNUMBER(parametros!$D$4),B3146&gt;=parametros!$C$4,B3146&lt;=parametros!$D$4),"C2",IF(AND(ISNUMBER(parametros!$C$5),ISNUMBER(parametros!$D$5),B3146&gt;=parametros!$C$5,B3146&lt;=parametros!$D$5),"C3",IF(AND(ISNUMBER(parametros!$C$6),ISNUMBER(parametros!$D$6),B3146&gt;=parametros!$C$6,B3146&lt;=parametros!$D$6),"C4","Fora dos ciclos")))))))</f>
        <v/>
      </c>
      <c r="D3146" s="100"/>
      <c r="E3146" s="78" t="str">
        <f>IF(C3146="","",IFERROR(VLOOKUP(C3146,parametros!$A$11:$E$15,5,0),""))</f>
        <v/>
      </c>
      <c r="F3146" s="79" t="str">
        <f t="shared" si="247"/>
        <v/>
      </c>
      <c r="G3146" s="101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8"/>
      <c r="U3146" s="218" t="str">
        <f t="shared" si="251"/>
        <v/>
      </c>
      <c r="V3146" s="216" t="s">
        <v>47</v>
      </c>
      <c r="W3146" s="102" t="s">
        <v>167</v>
      </c>
      <c r="X3146" s="102" t="s">
        <v>168</v>
      </c>
      <c r="Y3146" s="103" t="s">
        <v>169</v>
      </c>
      <c r="Z3146" s="103" t="s">
        <v>170</v>
      </c>
      <c r="AA3146" s="103" t="s">
        <v>47</v>
      </c>
      <c r="AB3146" s="103" t="s">
        <v>171</v>
      </c>
      <c r="AC3146" s="104" t="s">
        <v>172</v>
      </c>
    </row>
    <row r="3147" spans="1:29" ht="25.5" customHeight="1" x14ac:dyDescent="0.35">
      <c r="A3147" s="188"/>
      <c r="B3147" s="190"/>
      <c r="C3147" s="99" t="str">
        <f>IF(B3147="","",IF(NOT(ISNUMBER(B3147)),"DATA_PC invalida",IF(AND(ISNUMBER(parametros!$C$2),ISNUMBER(parametros!$D$2),B3147&gt;=parametros!$C$2,B3147&lt;=parametros!$D$2),"C0",IF(AND(ISNUMBER(parametros!$C$3),ISNUMBER(parametros!$D$3),B3147&gt;=parametros!$C$3,B3147&lt;=parametros!$D$3),"C1",IF(AND(ISNUMBER(parametros!$C$4),ISNUMBER(parametros!$D$4),B3147&gt;=parametros!$C$4,B3147&lt;=parametros!$D$4),"C2",IF(AND(ISNUMBER(parametros!$C$5),ISNUMBER(parametros!$D$5),B3147&gt;=parametros!$C$5,B3147&lt;=parametros!$D$5),"C3",IF(AND(ISNUMBER(parametros!$C$6),ISNUMBER(parametros!$D$6),B3147&gt;=parametros!$C$6,B3147&lt;=parametros!$D$6),"C4","Fora dos ciclos")))))))</f>
        <v/>
      </c>
      <c r="D3147" s="100"/>
      <c r="E3147" s="78" t="str">
        <f>IF(C3147="","",IFERROR(VLOOKUP(C3147,parametros!$A$11:$E$15,5,0),""))</f>
        <v/>
      </c>
      <c r="F3147" s="79" t="str">
        <f t="shared" si="247"/>
        <v/>
      </c>
      <c r="G3147" s="101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8"/>
      <c r="U3147" s="218" t="str">
        <f t="shared" si="251"/>
        <v/>
      </c>
      <c r="V3147" s="216" t="s">
        <v>47</v>
      </c>
      <c r="W3147" s="102" t="s">
        <v>167</v>
      </c>
      <c r="X3147" s="102" t="s">
        <v>168</v>
      </c>
      <c r="Y3147" s="103" t="s">
        <v>169</v>
      </c>
      <c r="Z3147" s="103" t="s">
        <v>170</v>
      </c>
      <c r="AA3147" s="103" t="s">
        <v>47</v>
      </c>
      <c r="AB3147" s="103" t="s">
        <v>171</v>
      </c>
      <c r="AC3147" s="104" t="s">
        <v>172</v>
      </c>
    </row>
    <row r="3148" spans="1:29" ht="25.5" customHeight="1" x14ac:dyDescent="0.35">
      <c r="A3148" s="188"/>
      <c r="B3148" s="190"/>
      <c r="C3148" s="99" t="str">
        <f>IF(B3148="","",IF(NOT(ISNUMBER(B3148)),"DATA_PC invalida",IF(AND(ISNUMBER(parametros!$C$2),ISNUMBER(parametros!$D$2),B3148&gt;=parametros!$C$2,B3148&lt;=parametros!$D$2),"C0",IF(AND(ISNUMBER(parametros!$C$3),ISNUMBER(parametros!$D$3),B3148&gt;=parametros!$C$3,B3148&lt;=parametros!$D$3),"C1",IF(AND(ISNUMBER(parametros!$C$4),ISNUMBER(parametros!$D$4),B3148&gt;=parametros!$C$4,B3148&lt;=parametros!$D$4),"C2",IF(AND(ISNUMBER(parametros!$C$5),ISNUMBER(parametros!$D$5),B3148&gt;=parametros!$C$5,B3148&lt;=parametros!$D$5),"C3",IF(AND(ISNUMBER(parametros!$C$6),ISNUMBER(parametros!$D$6),B3148&gt;=parametros!$C$6,B3148&lt;=parametros!$D$6),"C4","Fora dos ciclos")))))))</f>
        <v/>
      </c>
      <c r="D3148" s="100"/>
      <c r="E3148" s="78" t="str">
        <f>IF(C3148="","",IFERROR(VLOOKUP(C3148,parametros!$A$11:$E$15,5,0),""))</f>
        <v/>
      </c>
      <c r="F3148" s="79" t="str">
        <f t="shared" si="247"/>
        <v/>
      </c>
      <c r="G3148" s="101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8"/>
      <c r="U3148" s="218" t="str">
        <f t="shared" si="251"/>
        <v/>
      </c>
      <c r="V3148" s="216" t="s">
        <v>47</v>
      </c>
      <c r="W3148" s="102" t="s">
        <v>167</v>
      </c>
      <c r="X3148" s="102" t="s">
        <v>168</v>
      </c>
      <c r="Y3148" s="103" t="s">
        <v>169</v>
      </c>
      <c r="Z3148" s="103" t="s">
        <v>170</v>
      </c>
      <c r="AA3148" s="103" t="s">
        <v>47</v>
      </c>
      <c r="AB3148" s="103" t="s">
        <v>171</v>
      </c>
      <c r="AC3148" s="104" t="s">
        <v>172</v>
      </c>
    </row>
    <row r="3149" spans="1:29" ht="25.5" customHeight="1" x14ac:dyDescent="0.35">
      <c r="A3149" s="188"/>
      <c r="B3149" s="190"/>
      <c r="C3149" s="99" t="str">
        <f>IF(B3149="","",IF(NOT(ISNUMBER(B3149)),"DATA_PC invalida",IF(AND(ISNUMBER(parametros!$C$2),ISNUMBER(parametros!$D$2),B3149&gt;=parametros!$C$2,B3149&lt;=parametros!$D$2),"C0",IF(AND(ISNUMBER(parametros!$C$3),ISNUMBER(parametros!$D$3),B3149&gt;=parametros!$C$3,B3149&lt;=parametros!$D$3),"C1",IF(AND(ISNUMBER(parametros!$C$4),ISNUMBER(parametros!$D$4),B3149&gt;=parametros!$C$4,B3149&lt;=parametros!$D$4),"C2",IF(AND(ISNUMBER(parametros!$C$5),ISNUMBER(parametros!$D$5),B3149&gt;=parametros!$C$5,B3149&lt;=parametros!$D$5),"C3",IF(AND(ISNUMBER(parametros!$C$6),ISNUMBER(parametros!$D$6),B3149&gt;=parametros!$C$6,B3149&lt;=parametros!$D$6),"C4","Fora dos ciclos")))))))</f>
        <v/>
      </c>
      <c r="D3149" s="100"/>
      <c r="E3149" s="78" t="str">
        <f>IF(C3149="","",IFERROR(VLOOKUP(C3149,parametros!$A$11:$E$15,5,0),""))</f>
        <v/>
      </c>
      <c r="F3149" s="79" t="str">
        <f t="shared" si="247"/>
        <v/>
      </c>
      <c r="G3149" s="101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8"/>
      <c r="U3149" s="218" t="str">
        <f t="shared" si="251"/>
        <v/>
      </c>
      <c r="V3149" s="216" t="s">
        <v>47</v>
      </c>
      <c r="W3149" s="102" t="s">
        <v>167</v>
      </c>
      <c r="X3149" s="102" t="s">
        <v>168</v>
      </c>
      <c r="Y3149" s="103" t="s">
        <v>169</v>
      </c>
      <c r="Z3149" s="103" t="s">
        <v>170</v>
      </c>
      <c r="AA3149" s="103" t="s">
        <v>47</v>
      </c>
      <c r="AB3149" s="103" t="s">
        <v>171</v>
      </c>
      <c r="AC3149" s="104" t="s">
        <v>172</v>
      </c>
    </row>
    <row r="3150" spans="1:29" ht="25.5" customHeight="1" x14ac:dyDescent="0.35">
      <c r="A3150" s="188"/>
      <c r="B3150" s="190"/>
      <c r="C3150" s="99" t="str">
        <f>IF(B3150="","",IF(NOT(ISNUMBER(B3150)),"DATA_PC invalida",IF(AND(ISNUMBER(parametros!$C$2),ISNUMBER(parametros!$D$2),B3150&gt;=parametros!$C$2,B3150&lt;=parametros!$D$2),"C0",IF(AND(ISNUMBER(parametros!$C$3),ISNUMBER(parametros!$D$3),B3150&gt;=parametros!$C$3,B3150&lt;=parametros!$D$3),"C1",IF(AND(ISNUMBER(parametros!$C$4),ISNUMBER(parametros!$D$4),B3150&gt;=parametros!$C$4,B3150&lt;=parametros!$D$4),"C2",IF(AND(ISNUMBER(parametros!$C$5),ISNUMBER(parametros!$D$5),B3150&gt;=parametros!$C$5,B3150&lt;=parametros!$D$5),"C3",IF(AND(ISNUMBER(parametros!$C$6),ISNUMBER(parametros!$D$6),B3150&gt;=parametros!$C$6,B3150&lt;=parametros!$D$6),"C4","Fora dos ciclos")))))))</f>
        <v/>
      </c>
      <c r="D3150" s="100"/>
      <c r="E3150" s="78" t="str">
        <f>IF(C3150="","",IFERROR(VLOOKUP(C3150,parametros!$A$11:$E$15,5,0),""))</f>
        <v/>
      </c>
      <c r="F3150" s="79" t="str">
        <f t="shared" si="247"/>
        <v/>
      </c>
      <c r="G3150" s="101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8"/>
      <c r="U3150" s="218" t="str">
        <f t="shared" si="251"/>
        <v/>
      </c>
      <c r="V3150" s="216" t="s">
        <v>47</v>
      </c>
      <c r="W3150" s="102" t="s">
        <v>167</v>
      </c>
      <c r="X3150" s="102" t="s">
        <v>168</v>
      </c>
      <c r="Y3150" s="103" t="s">
        <v>169</v>
      </c>
      <c r="Z3150" s="103" t="s">
        <v>170</v>
      </c>
      <c r="AA3150" s="103" t="s">
        <v>47</v>
      </c>
      <c r="AB3150" s="103" t="s">
        <v>171</v>
      </c>
      <c r="AC3150" s="104" t="s">
        <v>172</v>
      </c>
    </row>
    <row r="3151" spans="1:29" ht="25.5" customHeight="1" x14ac:dyDescent="0.35">
      <c r="A3151" s="188"/>
      <c r="B3151" s="190"/>
      <c r="C3151" s="99" t="str">
        <f>IF(B3151="","",IF(NOT(ISNUMBER(B3151)),"DATA_PC invalida",IF(AND(ISNUMBER(parametros!$C$2),ISNUMBER(parametros!$D$2),B3151&gt;=parametros!$C$2,B3151&lt;=parametros!$D$2),"C0",IF(AND(ISNUMBER(parametros!$C$3),ISNUMBER(parametros!$D$3),B3151&gt;=parametros!$C$3,B3151&lt;=parametros!$D$3),"C1",IF(AND(ISNUMBER(parametros!$C$4),ISNUMBER(parametros!$D$4),B3151&gt;=parametros!$C$4,B3151&lt;=parametros!$D$4),"C2",IF(AND(ISNUMBER(parametros!$C$5),ISNUMBER(parametros!$D$5),B3151&gt;=parametros!$C$5,B3151&lt;=parametros!$D$5),"C3",IF(AND(ISNUMBER(parametros!$C$6),ISNUMBER(parametros!$D$6),B3151&gt;=parametros!$C$6,B3151&lt;=parametros!$D$6),"C4","Fora dos ciclos")))))))</f>
        <v/>
      </c>
      <c r="D3151" s="100"/>
      <c r="E3151" s="78" t="str">
        <f>IF(C3151="","",IFERROR(VLOOKUP(C3151,parametros!$A$11:$E$15,5,0),""))</f>
        <v/>
      </c>
      <c r="F3151" s="79" t="str">
        <f t="shared" si="247"/>
        <v/>
      </c>
      <c r="G3151" s="101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8"/>
      <c r="U3151" s="218" t="str">
        <f t="shared" si="251"/>
        <v/>
      </c>
      <c r="V3151" s="216" t="s">
        <v>47</v>
      </c>
      <c r="W3151" s="102" t="s">
        <v>167</v>
      </c>
      <c r="X3151" s="102" t="s">
        <v>168</v>
      </c>
      <c r="Y3151" s="103" t="s">
        <v>169</v>
      </c>
      <c r="Z3151" s="103" t="s">
        <v>170</v>
      </c>
      <c r="AA3151" s="103" t="s">
        <v>47</v>
      </c>
      <c r="AB3151" s="103" t="s">
        <v>171</v>
      </c>
      <c r="AC3151" s="104" t="s">
        <v>172</v>
      </c>
    </row>
    <row r="3152" spans="1:29" ht="25.5" customHeight="1" x14ac:dyDescent="0.35">
      <c r="A3152" s="188"/>
      <c r="B3152" s="190"/>
      <c r="C3152" s="99" t="str">
        <f>IF(B3152="","",IF(NOT(ISNUMBER(B3152)),"DATA_PC invalida",IF(AND(ISNUMBER(parametros!$C$2),ISNUMBER(parametros!$D$2),B3152&gt;=parametros!$C$2,B3152&lt;=parametros!$D$2),"C0",IF(AND(ISNUMBER(parametros!$C$3),ISNUMBER(parametros!$D$3),B3152&gt;=parametros!$C$3,B3152&lt;=parametros!$D$3),"C1",IF(AND(ISNUMBER(parametros!$C$4),ISNUMBER(parametros!$D$4),B3152&gt;=parametros!$C$4,B3152&lt;=parametros!$D$4),"C2",IF(AND(ISNUMBER(parametros!$C$5),ISNUMBER(parametros!$D$5),B3152&gt;=parametros!$C$5,B3152&lt;=parametros!$D$5),"C3",IF(AND(ISNUMBER(parametros!$C$6),ISNUMBER(parametros!$D$6),B3152&gt;=parametros!$C$6,B3152&lt;=parametros!$D$6),"C4","Fora dos ciclos")))))))</f>
        <v/>
      </c>
      <c r="D3152" s="100"/>
      <c r="E3152" s="78" t="str">
        <f>IF(C3152="","",IFERROR(VLOOKUP(C3152,parametros!$A$11:$E$15,5,0),""))</f>
        <v/>
      </c>
      <c r="F3152" s="79" t="str">
        <f t="shared" si="247"/>
        <v/>
      </c>
      <c r="G3152" s="101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8"/>
      <c r="U3152" s="218" t="str">
        <f t="shared" si="251"/>
        <v/>
      </c>
      <c r="V3152" s="216" t="s">
        <v>47</v>
      </c>
      <c r="W3152" s="102" t="s">
        <v>167</v>
      </c>
      <c r="X3152" s="102" t="s">
        <v>168</v>
      </c>
      <c r="Y3152" s="103" t="s">
        <v>169</v>
      </c>
      <c r="Z3152" s="103" t="s">
        <v>170</v>
      </c>
      <c r="AA3152" s="103" t="s">
        <v>47</v>
      </c>
      <c r="AB3152" s="103" t="s">
        <v>171</v>
      </c>
      <c r="AC3152" s="104" t="s">
        <v>172</v>
      </c>
    </row>
    <row r="3153" spans="1:29" ht="25.5" customHeight="1" x14ac:dyDescent="0.35">
      <c r="A3153" s="188"/>
      <c r="B3153" s="190"/>
      <c r="C3153" s="99" t="str">
        <f>IF(B3153="","",IF(NOT(ISNUMBER(B3153)),"DATA_PC invalida",IF(AND(ISNUMBER(parametros!$C$2),ISNUMBER(parametros!$D$2),B3153&gt;=parametros!$C$2,B3153&lt;=parametros!$D$2),"C0",IF(AND(ISNUMBER(parametros!$C$3),ISNUMBER(parametros!$D$3),B3153&gt;=parametros!$C$3,B3153&lt;=parametros!$D$3),"C1",IF(AND(ISNUMBER(parametros!$C$4),ISNUMBER(parametros!$D$4),B3153&gt;=parametros!$C$4,B3153&lt;=parametros!$D$4),"C2",IF(AND(ISNUMBER(parametros!$C$5),ISNUMBER(parametros!$D$5),B3153&gt;=parametros!$C$5,B3153&lt;=parametros!$D$5),"C3",IF(AND(ISNUMBER(parametros!$C$6),ISNUMBER(parametros!$D$6),B3153&gt;=parametros!$C$6,B3153&lt;=parametros!$D$6),"C4","Fora dos ciclos")))))))</f>
        <v/>
      </c>
      <c r="D3153" s="100"/>
      <c r="E3153" s="78" t="str">
        <f>IF(C3153="","",IFERROR(VLOOKUP(C3153,parametros!$A$11:$E$15,5,0),""))</f>
        <v/>
      </c>
      <c r="F3153" s="79" t="str">
        <f t="shared" si="247"/>
        <v/>
      </c>
      <c r="G3153" s="101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8"/>
      <c r="U3153" s="218" t="str">
        <f t="shared" si="251"/>
        <v/>
      </c>
      <c r="V3153" s="216" t="s">
        <v>47</v>
      </c>
      <c r="W3153" s="102" t="s">
        <v>167</v>
      </c>
      <c r="X3153" s="102" t="s">
        <v>168</v>
      </c>
      <c r="Y3153" s="103" t="s">
        <v>169</v>
      </c>
      <c r="Z3153" s="103" t="s">
        <v>170</v>
      </c>
      <c r="AA3153" s="103" t="s">
        <v>47</v>
      </c>
      <c r="AB3153" s="103" t="s">
        <v>171</v>
      </c>
      <c r="AC3153" s="104" t="s">
        <v>172</v>
      </c>
    </row>
    <row r="3154" spans="1:29" ht="25.5" customHeight="1" x14ac:dyDescent="0.35">
      <c r="A3154" s="188"/>
      <c r="B3154" s="190"/>
      <c r="C3154" s="99" t="str">
        <f>IF(B3154="","",IF(NOT(ISNUMBER(B3154)),"DATA_PC invalida",IF(AND(ISNUMBER(parametros!$C$2),ISNUMBER(parametros!$D$2),B3154&gt;=parametros!$C$2,B3154&lt;=parametros!$D$2),"C0",IF(AND(ISNUMBER(parametros!$C$3),ISNUMBER(parametros!$D$3),B3154&gt;=parametros!$C$3,B3154&lt;=parametros!$D$3),"C1",IF(AND(ISNUMBER(parametros!$C$4),ISNUMBER(parametros!$D$4),B3154&gt;=parametros!$C$4,B3154&lt;=parametros!$D$4),"C2",IF(AND(ISNUMBER(parametros!$C$5),ISNUMBER(parametros!$D$5),B3154&gt;=parametros!$C$5,B3154&lt;=parametros!$D$5),"C3",IF(AND(ISNUMBER(parametros!$C$6),ISNUMBER(parametros!$D$6),B3154&gt;=parametros!$C$6,B3154&lt;=parametros!$D$6),"C4","Fora dos ciclos")))))))</f>
        <v/>
      </c>
      <c r="D3154" s="100"/>
      <c r="E3154" s="78" t="str">
        <f>IF(C3154="","",IFERROR(VLOOKUP(C3154,parametros!$A$11:$E$15,5,0),""))</f>
        <v/>
      </c>
      <c r="F3154" s="79" t="str">
        <f t="shared" si="247"/>
        <v/>
      </c>
      <c r="G3154" s="101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8"/>
      <c r="U3154" s="218" t="str">
        <f t="shared" si="251"/>
        <v/>
      </c>
      <c r="V3154" s="216" t="s">
        <v>47</v>
      </c>
      <c r="W3154" s="102" t="s">
        <v>167</v>
      </c>
      <c r="X3154" s="102" t="s">
        <v>168</v>
      </c>
      <c r="Y3154" s="103" t="s">
        <v>169</v>
      </c>
      <c r="Z3154" s="103" t="s">
        <v>170</v>
      </c>
      <c r="AA3154" s="103" t="s">
        <v>47</v>
      </c>
      <c r="AB3154" s="103" t="s">
        <v>171</v>
      </c>
      <c r="AC3154" s="104" t="s">
        <v>172</v>
      </c>
    </row>
    <row r="3155" spans="1:29" ht="25.5" customHeight="1" x14ac:dyDescent="0.35">
      <c r="A3155" s="188"/>
      <c r="B3155" s="190"/>
      <c r="C3155" s="99" t="str">
        <f>IF(B3155="","",IF(NOT(ISNUMBER(B3155)),"DATA_PC invalida",IF(AND(ISNUMBER(parametros!$C$2),ISNUMBER(parametros!$D$2),B3155&gt;=parametros!$C$2,B3155&lt;=parametros!$D$2),"C0",IF(AND(ISNUMBER(parametros!$C$3),ISNUMBER(parametros!$D$3),B3155&gt;=parametros!$C$3,B3155&lt;=parametros!$D$3),"C1",IF(AND(ISNUMBER(parametros!$C$4),ISNUMBER(parametros!$D$4),B3155&gt;=parametros!$C$4,B3155&lt;=parametros!$D$4),"C2",IF(AND(ISNUMBER(parametros!$C$5),ISNUMBER(parametros!$D$5),B3155&gt;=parametros!$C$5,B3155&lt;=parametros!$D$5),"C3",IF(AND(ISNUMBER(parametros!$C$6),ISNUMBER(parametros!$D$6),B3155&gt;=parametros!$C$6,B3155&lt;=parametros!$D$6),"C4","Fora dos ciclos")))))))</f>
        <v/>
      </c>
      <c r="D3155" s="100"/>
      <c r="E3155" s="78" t="str">
        <f>IF(C3155="","",IFERROR(VLOOKUP(C3155,parametros!$A$11:$E$15,5,0),""))</f>
        <v/>
      </c>
      <c r="F3155" s="79" t="str">
        <f t="shared" si="247"/>
        <v/>
      </c>
      <c r="G3155" s="101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8"/>
      <c r="U3155" s="218" t="str">
        <f t="shared" si="251"/>
        <v/>
      </c>
      <c r="V3155" s="216" t="s">
        <v>47</v>
      </c>
      <c r="W3155" s="102" t="s">
        <v>167</v>
      </c>
      <c r="X3155" s="102" t="s">
        <v>168</v>
      </c>
      <c r="Y3155" s="103" t="s">
        <v>169</v>
      </c>
      <c r="Z3155" s="103" t="s">
        <v>170</v>
      </c>
      <c r="AA3155" s="103" t="s">
        <v>47</v>
      </c>
      <c r="AB3155" s="103" t="s">
        <v>171</v>
      </c>
      <c r="AC3155" s="104" t="s">
        <v>172</v>
      </c>
    </row>
    <row r="3156" spans="1:29" ht="25.5" customHeight="1" x14ac:dyDescent="0.35">
      <c r="A3156" s="188"/>
      <c r="B3156" s="190"/>
      <c r="C3156" s="99" t="str">
        <f>IF(B3156="","",IF(NOT(ISNUMBER(B3156)),"DATA_PC invalida",IF(AND(ISNUMBER(parametros!$C$2),ISNUMBER(parametros!$D$2),B3156&gt;=parametros!$C$2,B3156&lt;=parametros!$D$2),"C0",IF(AND(ISNUMBER(parametros!$C$3),ISNUMBER(parametros!$D$3),B3156&gt;=parametros!$C$3,B3156&lt;=parametros!$D$3),"C1",IF(AND(ISNUMBER(parametros!$C$4),ISNUMBER(parametros!$D$4),B3156&gt;=parametros!$C$4,B3156&lt;=parametros!$D$4),"C2",IF(AND(ISNUMBER(parametros!$C$5),ISNUMBER(parametros!$D$5),B3156&gt;=parametros!$C$5,B3156&lt;=parametros!$D$5),"C3",IF(AND(ISNUMBER(parametros!$C$6),ISNUMBER(parametros!$D$6),B3156&gt;=parametros!$C$6,B3156&lt;=parametros!$D$6),"C4","Fora dos ciclos")))))))</f>
        <v/>
      </c>
      <c r="D3156" s="100"/>
      <c r="E3156" s="78" t="str">
        <f>IF(C3156="","",IFERROR(VLOOKUP(C3156,parametros!$A$11:$E$15,5,0),""))</f>
        <v/>
      </c>
      <c r="F3156" s="79" t="str">
        <f t="shared" si="247"/>
        <v/>
      </c>
      <c r="G3156" s="101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8"/>
      <c r="U3156" s="218" t="str">
        <f t="shared" si="251"/>
        <v/>
      </c>
      <c r="V3156" s="216" t="s">
        <v>47</v>
      </c>
      <c r="W3156" s="102" t="s">
        <v>167</v>
      </c>
      <c r="X3156" s="102" t="s">
        <v>168</v>
      </c>
      <c r="Y3156" s="103" t="s">
        <v>169</v>
      </c>
      <c r="Z3156" s="103" t="s">
        <v>170</v>
      </c>
      <c r="AA3156" s="103" t="s">
        <v>47</v>
      </c>
      <c r="AB3156" s="103" t="s">
        <v>171</v>
      </c>
      <c r="AC3156" s="104" t="s">
        <v>172</v>
      </c>
    </row>
    <row r="3157" spans="1:29" ht="25.5" customHeight="1" x14ac:dyDescent="0.35">
      <c r="A3157" s="188"/>
      <c r="B3157" s="190"/>
      <c r="C3157" s="99" t="str">
        <f>IF(B3157="","",IF(NOT(ISNUMBER(B3157)),"DATA_PC invalida",IF(AND(ISNUMBER(parametros!$C$2),ISNUMBER(parametros!$D$2),B3157&gt;=parametros!$C$2,B3157&lt;=parametros!$D$2),"C0",IF(AND(ISNUMBER(parametros!$C$3),ISNUMBER(parametros!$D$3),B3157&gt;=parametros!$C$3,B3157&lt;=parametros!$D$3),"C1",IF(AND(ISNUMBER(parametros!$C$4),ISNUMBER(parametros!$D$4),B3157&gt;=parametros!$C$4,B3157&lt;=parametros!$D$4),"C2",IF(AND(ISNUMBER(parametros!$C$5),ISNUMBER(parametros!$D$5),B3157&gt;=parametros!$C$5,B3157&lt;=parametros!$D$5),"C3",IF(AND(ISNUMBER(parametros!$C$6),ISNUMBER(parametros!$D$6),B3157&gt;=parametros!$C$6,B3157&lt;=parametros!$D$6),"C4","Fora dos ciclos")))))))</f>
        <v/>
      </c>
      <c r="D3157" s="100"/>
      <c r="E3157" s="78" t="str">
        <f>IF(C3157="","",IFERROR(VLOOKUP(C3157,parametros!$A$11:$E$15,5,0),""))</f>
        <v/>
      </c>
      <c r="F3157" s="79" t="str">
        <f t="shared" si="247"/>
        <v/>
      </c>
      <c r="G3157" s="101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8"/>
      <c r="U3157" s="218" t="str">
        <f t="shared" si="251"/>
        <v/>
      </c>
      <c r="V3157" s="216" t="s">
        <v>47</v>
      </c>
      <c r="W3157" s="102" t="s">
        <v>167</v>
      </c>
      <c r="X3157" s="102" t="s">
        <v>168</v>
      </c>
      <c r="Y3157" s="103" t="s">
        <v>169</v>
      </c>
      <c r="Z3157" s="103" t="s">
        <v>170</v>
      </c>
      <c r="AA3157" s="103" t="s">
        <v>47</v>
      </c>
      <c r="AB3157" s="103" t="s">
        <v>171</v>
      </c>
      <c r="AC3157" s="104" t="s">
        <v>172</v>
      </c>
    </row>
    <row r="3158" spans="1:29" ht="25.5" customHeight="1" x14ac:dyDescent="0.35">
      <c r="A3158" s="188"/>
      <c r="B3158" s="190"/>
      <c r="C3158" s="99" t="str">
        <f>IF(B3158="","",IF(NOT(ISNUMBER(B3158)),"DATA_PC invalida",IF(AND(ISNUMBER(parametros!$C$2),ISNUMBER(parametros!$D$2),B3158&gt;=parametros!$C$2,B3158&lt;=parametros!$D$2),"C0",IF(AND(ISNUMBER(parametros!$C$3),ISNUMBER(parametros!$D$3),B3158&gt;=parametros!$C$3,B3158&lt;=parametros!$D$3),"C1",IF(AND(ISNUMBER(parametros!$C$4),ISNUMBER(parametros!$D$4),B3158&gt;=parametros!$C$4,B3158&lt;=parametros!$D$4),"C2",IF(AND(ISNUMBER(parametros!$C$5),ISNUMBER(parametros!$D$5),B3158&gt;=parametros!$C$5,B3158&lt;=parametros!$D$5),"C3",IF(AND(ISNUMBER(parametros!$C$6),ISNUMBER(parametros!$D$6),B3158&gt;=parametros!$C$6,B3158&lt;=parametros!$D$6),"C4","Fora dos ciclos")))))))</f>
        <v/>
      </c>
      <c r="D3158" s="100"/>
      <c r="E3158" s="78" t="str">
        <f>IF(C3158="","",IFERROR(VLOOKUP(C3158,parametros!$A$11:$E$15,5,0),""))</f>
        <v/>
      </c>
      <c r="F3158" s="79" t="str">
        <f t="shared" si="247"/>
        <v/>
      </c>
      <c r="G3158" s="101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8"/>
      <c r="U3158" s="218" t="str">
        <f t="shared" si="251"/>
        <v/>
      </c>
      <c r="V3158" s="216" t="s">
        <v>47</v>
      </c>
      <c r="W3158" s="102" t="s">
        <v>167</v>
      </c>
      <c r="X3158" s="102" t="s">
        <v>168</v>
      </c>
      <c r="Y3158" s="103" t="s">
        <v>169</v>
      </c>
      <c r="Z3158" s="103" t="s">
        <v>170</v>
      </c>
      <c r="AA3158" s="103" t="s">
        <v>47</v>
      </c>
      <c r="AB3158" s="103" t="s">
        <v>171</v>
      </c>
      <c r="AC3158" s="104" t="s">
        <v>172</v>
      </c>
    </row>
    <row r="3159" spans="1:29" ht="25.5" customHeight="1" x14ac:dyDescent="0.35">
      <c r="A3159" s="188"/>
      <c r="B3159" s="190"/>
      <c r="C3159" s="99" t="str">
        <f>IF(B3159="","",IF(NOT(ISNUMBER(B3159)),"DATA_PC invalida",IF(AND(ISNUMBER(parametros!$C$2),ISNUMBER(parametros!$D$2),B3159&gt;=parametros!$C$2,B3159&lt;=parametros!$D$2),"C0",IF(AND(ISNUMBER(parametros!$C$3),ISNUMBER(parametros!$D$3),B3159&gt;=parametros!$C$3,B3159&lt;=parametros!$D$3),"C1",IF(AND(ISNUMBER(parametros!$C$4),ISNUMBER(parametros!$D$4),B3159&gt;=parametros!$C$4,B3159&lt;=parametros!$D$4),"C2",IF(AND(ISNUMBER(parametros!$C$5),ISNUMBER(parametros!$D$5),B3159&gt;=parametros!$C$5,B3159&lt;=parametros!$D$5),"C3",IF(AND(ISNUMBER(parametros!$C$6),ISNUMBER(parametros!$D$6),B3159&gt;=parametros!$C$6,B3159&lt;=parametros!$D$6),"C4","Fora dos ciclos")))))))</f>
        <v/>
      </c>
      <c r="D3159" s="100"/>
      <c r="E3159" s="78" t="str">
        <f>IF(C3159="","",IFERROR(VLOOKUP(C3159,parametros!$A$11:$E$15,5,0),""))</f>
        <v/>
      </c>
      <c r="F3159" s="79" t="str">
        <f t="shared" si="247"/>
        <v/>
      </c>
      <c r="G3159" s="101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8"/>
      <c r="U3159" s="218" t="str">
        <f t="shared" si="251"/>
        <v/>
      </c>
      <c r="V3159" s="216" t="s">
        <v>47</v>
      </c>
      <c r="W3159" s="102" t="s">
        <v>167</v>
      </c>
      <c r="X3159" s="102" t="s">
        <v>168</v>
      </c>
      <c r="Y3159" s="103" t="s">
        <v>169</v>
      </c>
      <c r="Z3159" s="103" t="s">
        <v>170</v>
      </c>
      <c r="AA3159" s="103" t="s">
        <v>47</v>
      </c>
      <c r="AB3159" s="103" t="s">
        <v>171</v>
      </c>
      <c r="AC3159" s="104" t="s">
        <v>172</v>
      </c>
    </row>
    <row r="3160" spans="1:29" ht="25.5" customHeight="1" x14ac:dyDescent="0.35">
      <c r="A3160" s="188"/>
      <c r="B3160" s="190"/>
      <c r="C3160" s="99" t="str">
        <f>IF(B3160="","",IF(NOT(ISNUMBER(B3160)),"DATA_PC invalida",IF(AND(ISNUMBER(parametros!$C$2),ISNUMBER(parametros!$D$2),B3160&gt;=parametros!$C$2,B3160&lt;=parametros!$D$2),"C0",IF(AND(ISNUMBER(parametros!$C$3),ISNUMBER(parametros!$D$3),B3160&gt;=parametros!$C$3,B3160&lt;=parametros!$D$3),"C1",IF(AND(ISNUMBER(parametros!$C$4),ISNUMBER(parametros!$D$4),B3160&gt;=parametros!$C$4,B3160&lt;=parametros!$D$4),"C2",IF(AND(ISNUMBER(parametros!$C$5),ISNUMBER(parametros!$D$5),B3160&gt;=parametros!$C$5,B3160&lt;=parametros!$D$5),"C3",IF(AND(ISNUMBER(parametros!$C$6),ISNUMBER(parametros!$D$6),B3160&gt;=parametros!$C$6,B3160&lt;=parametros!$D$6),"C4","Fora dos ciclos")))))))</f>
        <v/>
      </c>
      <c r="D3160" s="100"/>
      <c r="E3160" s="78" t="str">
        <f>IF(C3160="","",IFERROR(VLOOKUP(C3160,parametros!$A$11:$E$15,5,0),""))</f>
        <v/>
      </c>
      <c r="F3160" s="79" t="str">
        <f t="shared" si="247"/>
        <v/>
      </c>
      <c r="G3160" s="101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8"/>
      <c r="U3160" s="218" t="str">
        <f t="shared" si="251"/>
        <v/>
      </c>
      <c r="V3160" s="216" t="s">
        <v>47</v>
      </c>
      <c r="W3160" s="102" t="s">
        <v>167</v>
      </c>
      <c r="X3160" s="102" t="s">
        <v>168</v>
      </c>
      <c r="Y3160" s="103" t="s">
        <v>169</v>
      </c>
      <c r="Z3160" s="103" t="s">
        <v>170</v>
      </c>
      <c r="AA3160" s="103" t="s">
        <v>47</v>
      </c>
      <c r="AB3160" s="103" t="s">
        <v>171</v>
      </c>
      <c r="AC3160" s="104" t="s">
        <v>172</v>
      </c>
    </row>
    <row r="3161" spans="1:29" ht="25.5" customHeight="1" x14ac:dyDescent="0.35">
      <c r="A3161" s="188"/>
      <c r="B3161" s="190"/>
      <c r="C3161" s="99" t="str">
        <f>IF(B3161="","",IF(NOT(ISNUMBER(B3161)),"DATA_PC invalida",IF(AND(ISNUMBER(parametros!$C$2),ISNUMBER(parametros!$D$2),B3161&gt;=parametros!$C$2,B3161&lt;=parametros!$D$2),"C0",IF(AND(ISNUMBER(parametros!$C$3),ISNUMBER(parametros!$D$3),B3161&gt;=parametros!$C$3,B3161&lt;=parametros!$D$3),"C1",IF(AND(ISNUMBER(parametros!$C$4),ISNUMBER(parametros!$D$4),B3161&gt;=parametros!$C$4,B3161&lt;=parametros!$D$4),"C2",IF(AND(ISNUMBER(parametros!$C$5),ISNUMBER(parametros!$D$5),B3161&gt;=parametros!$C$5,B3161&lt;=parametros!$D$5),"C3",IF(AND(ISNUMBER(parametros!$C$6),ISNUMBER(parametros!$D$6),B3161&gt;=parametros!$C$6,B3161&lt;=parametros!$D$6),"C4","Fora dos ciclos")))))))</f>
        <v/>
      </c>
      <c r="D3161" s="100"/>
      <c r="E3161" s="78" t="str">
        <f>IF(C3161="","",IFERROR(VLOOKUP(C3161,parametros!$A$11:$E$15,5,0),""))</f>
        <v/>
      </c>
      <c r="F3161" s="79" t="str">
        <f t="shared" si="247"/>
        <v/>
      </c>
      <c r="G3161" s="101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8"/>
      <c r="U3161" s="218" t="str">
        <f t="shared" si="251"/>
        <v/>
      </c>
      <c r="V3161" s="216" t="s">
        <v>47</v>
      </c>
      <c r="W3161" s="102" t="s">
        <v>167</v>
      </c>
      <c r="X3161" s="102" t="s">
        <v>168</v>
      </c>
      <c r="Y3161" s="103" t="s">
        <v>169</v>
      </c>
      <c r="Z3161" s="103" t="s">
        <v>170</v>
      </c>
      <c r="AA3161" s="103" t="s">
        <v>47</v>
      </c>
      <c r="AB3161" s="103" t="s">
        <v>171</v>
      </c>
      <c r="AC3161" s="104" t="s">
        <v>172</v>
      </c>
    </row>
    <row r="3162" spans="1:29" ht="25.5" customHeight="1" x14ac:dyDescent="0.35">
      <c r="A3162" s="188"/>
      <c r="B3162" s="190"/>
      <c r="C3162" s="99" t="str">
        <f>IF(B3162="","",IF(NOT(ISNUMBER(B3162)),"DATA_PC invalida",IF(AND(ISNUMBER(parametros!$C$2),ISNUMBER(parametros!$D$2),B3162&gt;=parametros!$C$2,B3162&lt;=parametros!$D$2),"C0",IF(AND(ISNUMBER(parametros!$C$3),ISNUMBER(parametros!$D$3),B3162&gt;=parametros!$C$3,B3162&lt;=parametros!$D$3),"C1",IF(AND(ISNUMBER(parametros!$C$4),ISNUMBER(parametros!$D$4),B3162&gt;=parametros!$C$4,B3162&lt;=parametros!$D$4),"C2",IF(AND(ISNUMBER(parametros!$C$5),ISNUMBER(parametros!$D$5),B3162&gt;=parametros!$C$5,B3162&lt;=parametros!$D$5),"C3",IF(AND(ISNUMBER(parametros!$C$6),ISNUMBER(parametros!$D$6),B3162&gt;=parametros!$C$6,B3162&lt;=parametros!$D$6),"C4","Fora dos ciclos")))))))</f>
        <v/>
      </c>
      <c r="D3162" s="100"/>
      <c r="E3162" s="78" t="str">
        <f>IF(C3162="","",IFERROR(VLOOKUP(C3162,parametros!$A$11:$E$15,5,0),""))</f>
        <v/>
      </c>
      <c r="F3162" s="79" t="str">
        <f t="shared" si="247"/>
        <v/>
      </c>
      <c r="G3162" s="101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8"/>
      <c r="U3162" s="218" t="str">
        <f t="shared" si="251"/>
        <v/>
      </c>
      <c r="V3162" s="216" t="s">
        <v>47</v>
      </c>
      <c r="W3162" s="102" t="s">
        <v>167</v>
      </c>
      <c r="X3162" s="102" t="s">
        <v>168</v>
      </c>
      <c r="Y3162" s="103" t="s">
        <v>169</v>
      </c>
      <c r="Z3162" s="103" t="s">
        <v>170</v>
      </c>
      <c r="AA3162" s="103" t="s">
        <v>47</v>
      </c>
      <c r="AB3162" s="103" t="s">
        <v>171</v>
      </c>
      <c r="AC3162" s="104" t="s">
        <v>172</v>
      </c>
    </row>
    <row r="3163" spans="1:29" ht="25.5" customHeight="1" x14ac:dyDescent="0.35">
      <c r="A3163" s="188"/>
      <c r="B3163" s="190"/>
      <c r="C3163" s="99" t="str">
        <f>IF(B3163="","",IF(NOT(ISNUMBER(B3163)),"DATA_PC invalida",IF(AND(ISNUMBER(parametros!$C$2),ISNUMBER(parametros!$D$2),B3163&gt;=parametros!$C$2,B3163&lt;=parametros!$D$2),"C0",IF(AND(ISNUMBER(parametros!$C$3),ISNUMBER(parametros!$D$3),B3163&gt;=parametros!$C$3,B3163&lt;=parametros!$D$3),"C1",IF(AND(ISNUMBER(parametros!$C$4),ISNUMBER(parametros!$D$4),B3163&gt;=parametros!$C$4,B3163&lt;=parametros!$D$4),"C2",IF(AND(ISNUMBER(parametros!$C$5),ISNUMBER(parametros!$D$5),B3163&gt;=parametros!$C$5,B3163&lt;=parametros!$D$5),"C3",IF(AND(ISNUMBER(parametros!$C$6),ISNUMBER(parametros!$D$6),B3163&gt;=parametros!$C$6,B3163&lt;=parametros!$D$6),"C4","Fora dos ciclos")))))))</f>
        <v/>
      </c>
      <c r="D3163" s="100"/>
      <c r="E3163" s="78" t="str">
        <f>IF(C3163="","",IFERROR(VLOOKUP(C3163,parametros!$A$11:$E$15,5,0),""))</f>
        <v/>
      </c>
      <c r="F3163" s="79" t="str">
        <f t="shared" si="247"/>
        <v/>
      </c>
      <c r="G3163" s="101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8"/>
      <c r="U3163" s="218" t="str">
        <f t="shared" si="251"/>
        <v/>
      </c>
      <c r="V3163" s="216" t="s">
        <v>47</v>
      </c>
      <c r="W3163" s="102" t="s">
        <v>167</v>
      </c>
      <c r="X3163" s="102" t="s">
        <v>168</v>
      </c>
      <c r="Y3163" s="103" t="s">
        <v>169</v>
      </c>
      <c r="Z3163" s="103" t="s">
        <v>170</v>
      </c>
      <c r="AA3163" s="103" t="s">
        <v>47</v>
      </c>
      <c r="AB3163" s="103" t="s">
        <v>171</v>
      </c>
      <c r="AC3163" s="104" t="s">
        <v>172</v>
      </c>
    </row>
    <row r="3164" spans="1:29" ht="25.5" customHeight="1" x14ac:dyDescent="0.35">
      <c r="A3164" s="188"/>
      <c r="B3164" s="190"/>
      <c r="C3164" s="99" t="str">
        <f>IF(B3164="","",IF(NOT(ISNUMBER(B3164)),"DATA_PC invalida",IF(AND(ISNUMBER(parametros!$C$2),ISNUMBER(parametros!$D$2),B3164&gt;=parametros!$C$2,B3164&lt;=parametros!$D$2),"C0",IF(AND(ISNUMBER(parametros!$C$3),ISNUMBER(parametros!$D$3),B3164&gt;=parametros!$C$3,B3164&lt;=parametros!$D$3),"C1",IF(AND(ISNUMBER(parametros!$C$4),ISNUMBER(parametros!$D$4),B3164&gt;=parametros!$C$4,B3164&lt;=parametros!$D$4),"C2",IF(AND(ISNUMBER(parametros!$C$5),ISNUMBER(parametros!$D$5),B3164&gt;=parametros!$C$5,B3164&lt;=parametros!$D$5),"C3",IF(AND(ISNUMBER(parametros!$C$6),ISNUMBER(parametros!$D$6),B3164&gt;=parametros!$C$6,B3164&lt;=parametros!$D$6),"C4","Fora dos ciclos")))))))</f>
        <v/>
      </c>
      <c r="D3164" s="100"/>
      <c r="E3164" s="78" t="str">
        <f>IF(C3164="","",IFERROR(VLOOKUP(C3164,parametros!$A$11:$E$15,5,0),""))</f>
        <v/>
      </c>
      <c r="F3164" s="79" t="str">
        <f t="shared" si="247"/>
        <v/>
      </c>
      <c r="G3164" s="101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8"/>
      <c r="U3164" s="218" t="str">
        <f t="shared" si="251"/>
        <v/>
      </c>
      <c r="V3164" s="216" t="s">
        <v>47</v>
      </c>
      <c r="W3164" s="102" t="s">
        <v>167</v>
      </c>
      <c r="X3164" s="102" t="s">
        <v>168</v>
      </c>
      <c r="Y3164" s="103" t="s">
        <v>169</v>
      </c>
      <c r="Z3164" s="103" t="s">
        <v>170</v>
      </c>
      <c r="AA3164" s="103" t="s">
        <v>47</v>
      </c>
      <c r="AB3164" s="103" t="s">
        <v>171</v>
      </c>
      <c r="AC3164" s="104" t="s">
        <v>172</v>
      </c>
    </row>
    <row r="3165" spans="1:29" ht="25.5" customHeight="1" x14ac:dyDescent="0.35">
      <c r="A3165" s="188"/>
      <c r="B3165" s="190"/>
      <c r="C3165" s="99" t="str">
        <f>IF(B3165="","",IF(NOT(ISNUMBER(B3165)),"DATA_PC invalida",IF(AND(ISNUMBER(parametros!$C$2),ISNUMBER(parametros!$D$2),B3165&gt;=parametros!$C$2,B3165&lt;=parametros!$D$2),"C0",IF(AND(ISNUMBER(parametros!$C$3),ISNUMBER(parametros!$D$3),B3165&gt;=parametros!$C$3,B3165&lt;=parametros!$D$3),"C1",IF(AND(ISNUMBER(parametros!$C$4),ISNUMBER(parametros!$D$4),B3165&gt;=parametros!$C$4,B3165&lt;=parametros!$D$4),"C2",IF(AND(ISNUMBER(parametros!$C$5),ISNUMBER(parametros!$D$5),B3165&gt;=parametros!$C$5,B3165&lt;=parametros!$D$5),"C3",IF(AND(ISNUMBER(parametros!$C$6),ISNUMBER(parametros!$D$6),B3165&gt;=parametros!$C$6,B3165&lt;=parametros!$D$6),"C4","Fora dos ciclos")))))))</f>
        <v/>
      </c>
      <c r="D3165" s="100"/>
      <c r="E3165" s="78" t="str">
        <f>IF(C3165="","",IFERROR(VLOOKUP(C3165,parametros!$A$11:$E$15,5,0),""))</f>
        <v/>
      </c>
      <c r="F3165" s="79" t="str">
        <f t="shared" si="247"/>
        <v/>
      </c>
      <c r="G3165" s="101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8"/>
      <c r="U3165" s="218" t="str">
        <f t="shared" si="251"/>
        <v/>
      </c>
      <c r="V3165" s="216" t="s">
        <v>47</v>
      </c>
      <c r="W3165" s="102" t="s">
        <v>167</v>
      </c>
      <c r="X3165" s="102" t="s">
        <v>168</v>
      </c>
      <c r="Y3165" s="103" t="s">
        <v>169</v>
      </c>
      <c r="Z3165" s="103" t="s">
        <v>170</v>
      </c>
      <c r="AA3165" s="103" t="s">
        <v>47</v>
      </c>
      <c r="AB3165" s="103" t="s">
        <v>171</v>
      </c>
      <c r="AC3165" s="104" t="s">
        <v>172</v>
      </c>
    </row>
    <row r="3166" spans="1:29" ht="25.5" customHeight="1" x14ac:dyDescent="0.35">
      <c r="A3166" s="188"/>
      <c r="B3166" s="190"/>
      <c r="C3166" s="99" t="str">
        <f>IF(B3166="","",IF(NOT(ISNUMBER(B3166)),"DATA_PC invalida",IF(AND(ISNUMBER(parametros!$C$2),ISNUMBER(parametros!$D$2),B3166&gt;=parametros!$C$2,B3166&lt;=parametros!$D$2),"C0",IF(AND(ISNUMBER(parametros!$C$3),ISNUMBER(parametros!$D$3),B3166&gt;=parametros!$C$3,B3166&lt;=parametros!$D$3),"C1",IF(AND(ISNUMBER(parametros!$C$4),ISNUMBER(parametros!$D$4),B3166&gt;=parametros!$C$4,B3166&lt;=parametros!$D$4),"C2",IF(AND(ISNUMBER(parametros!$C$5),ISNUMBER(parametros!$D$5),B3166&gt;=parametros!$C$5,B3166&lt;=parametros!$D$5),"C3",IF(AND(ISNUMBER(parametros!$C$6),ISNUMBER(parametros!$D$6),B3166&gt;=parametros!$C$6,B3166&lt;=parametros!$D$6),"C4","Fora dos ciclos")))))))</f>
        <v/>
      </c>
      <c r="D3166" s="100"/>
      <c r="E3166" s="78" t="str">
        <f>IF(C3166="","",IFERROR(VLOOKUP(C3166,parametros!$A$11:$E$15,5,0),""))</f>
        <v/>
      </c>
      <c r="F3166" s="79" t="str">
        <f t="shared" si="247"/>
        <v/>
      </c>
      <c r="G3166" s="101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8"/>
      <c r="U3166" s="218" t="str">
        <f t="shared" si="251"/>
        <v/>
      </c>
      <c r="V3166" s="216" t="s">
        <v>47</v>
      </c>
      <c r="W3166" s="102" t="s">
        <v>167</v>
      </c>
      <c r="X3166" s="102" t="s">
        <v>168</v>
      </c>
      <c r="Y3166" s="103" t="s">
        <v>169</v>
      </c>
      <c r="Z3166" s="103" t="s">
        <v>170</v>
      </c>
      <c r="AA3166" s="103" t="s">
        <v>47</v>
      </c>
      <c r="AB3166" s="103" t="s">
        <v>171</v>
      </c>
      <c r="AC3166" s="104" t="s">
        <v>172</v>
      </c>
    </row>
    <row r="3167" spans="1:29" ht="25.5" customHeight="1" x14ac:dyDescent="0.35">
      <c r="A3167" s="188"/>
      <c r="B3167" s="190"/>
      <c r="C3167" s="99" t="str">
        <f>IF(B3167="","",IF(NOT(ISNUMBER(B3167)),"DATA_PC invalida",IF(AND(ISNUMBER(parametros!$C$2),ISNUMBER(parametros!$D$2),B3167&gt;=parametros!$C$2,B3167&lt;=parametros!$D$2),"C0",IF(AND(ISNUMBER(parametros!$C$3),ISNUMBER(parametros!$D$3),B3167&gt;=parametros!$C$3,B3167&lt;=parametros!$D$3),"C1",IF(AND(ISNUMBER(parametros!$C$4),ISNUMBER(parametros!$D$4),B3167&gt;=parametros!$C$4,B3167&lt;=parametros!$D$4),"C2",IF(AND(ISNUMBER(parametros!$C$5),ISNUMBER(parametros!$D$5),B3167&gt;=parametros!$C$5,B3167&lt;=parametros!$D$5),"C3",IF(AND(ISNUMBER(parametros!$C$6),ISNUMBER(parametros!$D$6),B3167&gt;=parametros!$C$6,B3167&lt;=parametros!$D$6),"C4","Fora dos ciclos")))))))</f>
        <v/>
      </c>
      <c r="D3167" s="100"/>
      <c r="E3167" s="78" t="str">
        <f>IF(C3167="","",IFERROR(VLOOKUP(C3167,parametros!$A$11:$E$15,5,0),""))</f>
        <v/>
      </c>
      <c r="F3167" s="79" t="str">
        <f t="shared" si="247"/>
        <v/>
      </c>
      <c r="G3167" s="101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8"/>
      <c r="U3167" s="218" t="str">
        <f t="shared" si="251"/>
        <v/>
      </c>
      <c r="V3167" s="216" t="s">
        <v>47</v>
      </c>
      <c r="W3167" s="102" t="s">
        <v>167</v>
      </c>
      <c r="X3167" s="102" t="s">
        <v>168</v>
      </c>
      <c r="Y3167" s="103" t="s">
        <v>169</v>
      </c>
      <c r="Z3167" s="103" t="s">
        <v>170</v>
      </c>
      <c r="AA3167" s="103" t="s">
        <v>47</v>
      </c>
      <c r="AB3167" s="103" t="s">
        <v>171</v>
      </c>
      <c r="AC3167" s="104" t="s">
        <v>172</v>
      </c>
    </row>
    <row r="3168" spans="1:29" ht="25.5" customHeight="1" x14ac:dyDescent="0.35">
      <c r="A3168" s="188"/>
      <c r="B3168" s="190"/>
      <c r="C3168" s="99" t="str">
        <f>IF(B3168="","",IF(NOT(ISNUMBER(B3168)),"DATA_PC invalida",IF(AND(ISNUMBER(parametros!$C$2),ISNUMBER(parametros!$D$2),B3168&gt;=parametros!$C$2,B3168&lt;=parametros!$D$2),"C0",IF(AND(ISNUMBER(parametros!$C$3),ISNUMBER(parametros!$D$3),B3168&gt;=parametros!$C$3,B3168&lt;=parametros!$D$3),"C1",IF(AND(ISNUMBER(parametros!$C$4),ISNUMBER(parametros!$D$4),B3168&gt;=parametros!$C$4,B3168&lt;=parametros!$D$4),"C2",IF(AND(ISNUMBER(parametros!$C$5),ISNUMBER(parametros!$D$5),B3168&gt;=parametros!$C$5,B3168&lt;=parametros!$D$5),"C3",IF(AND(ISNUMBER(parametros!$C$6),ISNUMBER(parametros!$D$6),B3168&gt;=parametros!$C$6,B3168&lt;=parametros!$D$6),"C4","Fora dos ciclos")))))))</f>
        <v/>
      </c>
      <c r="D3168" s="100"/>
      <c r="E3168" s="78" t="str">
        <f>IF(C3168="","",IFERROR(VLOOKUP(C3168,parametros!$A$11:$E$15,5,0),""))</f>
        <v/>
      </c>
      <c r="F3168" s="79" t="str">
        <f t="shared" si="247"/>
        <v/>
      </c>
      <c r="G3168" s="101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8"/>
      <c r="U3168" s="218" t="str">
        <f t="shared" si="251"/>
        <v/>
      </c>
      <c r="V3168" s="216" t="s">
        <v>47</v>
      </c>
      <c r="W3168" s="102" t="s">
        <v>167</v>
      </c>
      <c r="X3168" s="102" t="s">
        <v>168</v>
      </c>
      <c r="Y3168" s="103" t="s">
        <v>169</v>
      </c>
      <c r="Z3168" s="103" t="s">
        <v>170</v>
      </c>
      <c r="AA3168" s="103" t="s">
        <v>47</v>
      </c>
      <c r="AB3168" s="103" t="s">
        <v>171</v>
      </c>
      <c r="AC3168" s="104" t="s">
        <v>172</v>
      </c>
    </row>
    <row r="3169" spans="1:29" ht="25.5" customHeight="1" x14ac:dyDescent="0.35">
      <c r="A3169" s="188"/>
      <c r="B3169" s="190"/>
      <c r="C3169" s="99" t="str">
        <f>IF(B3169="","",IF(NOT(ISNUMBER(B3169)),"DATA_PC invalida",IF(AND(ISNUMBER(parametros!$C$2),ISNUMBER(parametros!$D$2),B3169&gt;=parametros!$C$2,B3169&lt;=parametros!$D$2),"C0",IF(AND(ISNUMBER(parametros!$C$3),ISNUMBER(parametros!$D$3),B3169&gt;=parametros!$C$3,B3169&lt;=parametros!$D$3),"C1",IF(AND(ISNUMBER(parametros!$C$4),ISNUMBER(parametros!$D$4),B3169&gt;=parametros!$C$4,B3169&lt;=parametros!$D$4),"C2",IF(AND(ISNUMBER(parametros!$C$5),ISNUMBER(parametros!$D$5),B3169&gt;=parametros!$C$5,B3169&lt;=parametros!$D$5),"C3",IF(AND(ISNUMBER(parametros!$C$6),ISNUMBER(parametros!$D$6),B3169&gt;=parametros!$C$6,B3169&lt;=parametros!$D$6),"C4","Fora dos ciclos")))))))</f>
        <v/>
      </c>
      <c r="D3169" s="100"/>
      <c r="E3169" s="78" t="str">
        <f>IF(C3169="","",IFERROR(VLOOKUP(C3169,parametros!$A$11:$E$15,5,0),""))</f>
        <v/>
      </c>
      <c r="F3169" s="79" t="str">
        <f t="shared" si="247"/>
        <v/>
      </c>
      <c r="G3169" s="101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8"/>
      <c r="U3169" s="218" t="str">
        <f t="shared" si="251"/>
        <v/>
      </c>
      <c r="V3169" s="216" t="s">
        <v>47</v>
      </c>
      <c r="W3169" s="102" t="s">
        <v>167</v>
      </c>
      <c r="X3169" s="102" t="s">
        <v>168</v>
      </c>
      <c r="Y3169" s="103" t="s">
        <v>169</v>
      </c>
      <c r="Z3169" s="103" t="s">
        <v>170</v>
      </c>
      <c r="AA3169" s="103" t="s">
        <v>47</v>
      </c>
      <c r="AB3169" s="103" t="s">
        <v>171</v>
      </c>
      <c r="AC3169" s="104" t="s">
        <v>172</v>
      </c>
    </row>
    <row r="3170" spans="1:29" ht="25.5" customHeight="1" x14ac:dyDescent="0.35">
      <c r="A3170" s="188"/>
      <c r="B3170" s="190"/>
      <c r="C3170" s="99" t="str">
        <f>IF(B3170="","",IF(NOT(ISNUMBER(B3170)),"DATA_PC invalida",IF(AND(ISNUMBER(parametros!$C$2),ISNUMBER(parametros!$D$2),B3170&gt;=parametros!$C$2,B3170&lt;=parametros!$D$2),"C0",IF(AND(ISNUMBER(parametros!$C$3),ISNUMBER(parametros!$D$3),B3170&gt;=parametros!$C$3,B3170&lt;=parametros!$D$3),"C1",IF(AND(ISNUMBER(parametros!$C$4),ISNUMBER(parametros!$D$4),B3170&gt;=parametros!$C$4,B3170&lt;=parametros!$D$4),"C2",IF(AND(ISNUMBER(parametros!$C$5),ISNUMBER(parametros!$D$5),B3170&gt;=parametros!$C$5,B3170&lt;=parametros!$D$5),"C3",IF(AND(ISNUMBER(parametros!$C$6),ISNUMBER(parametros!$D$6),B3170&gt;=parametros!$C$6,B3170&lt;=parametros!$D$6),"C4","Fora dos ciclos")))))))</f>
        <v/>
      </c>
      <c r="D3170" s="100"/>
      <c r="E3170" s="78" t="str">
        <f>IF(C3170="","",IFERROR(VLOOKUP(C3170,parametros!$A$11:$E$15,5,0),""))</f>
        <v/>
      </c>
      <c r="F3170" s="79" t="str">
        <f t="shared" si="247"/>
        <v/>
      </c>
      <c r="G3170" s="101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8"/>
      <c r="U3170" s="218" t="str">
        <f t="shared" si="251"/>
        <v/>
      </c>
      <c r="V3170" s="216" t="s">
        <v>47</v>
      </c>
      <c r="W3170" s="102" t="s">
        <v>167</v>
      </c>
      <c r="X3170" s="102" t="s">
        <v>168</v>
      </c>
      <c r="Y3170" s="103" t="s">
        <v>169</v>
      </c>
      <c r="Z3170" s="103" t="s">
        <v>170</v>
      </c>
      <c r="AA3170" s="103" t="s">
        <v>47</v>
      </c>
      <c r="AB3170" s="103" t="s">
        <v>171</v>
      </c>
      <c r="AC3170" s="104" t="s">
        <v>172</v>
      </c>
    </row>
    <row r="3171" spans="1:29" ht="25.5" customHeight="1" x14ac:dyDescent="0.35">
      <c r="A3171" s="188"/>
      <c r="B3171" s="190"/>
      <c r="C3171" s="99" t="str">
        <f>IF(B3171="","",IF(NOT(ISNUMBER(B3171)),"DATA_PC invalida",IF(AND(ISNUMBER(parametros!$C$2),ISNUMBER(parametros!$D$2),B3171&gt;=parametros!$C$2,B3171&lt;=parametros!$D$2),"C0",IF(AND(ISNUMBER(parametros!$C$3),ISNUMBER(parametros!$D$3),B3171&gt;=parametros!$C$3,B3171&lt;=parametros!$D$3),"C1",IF(AND(ISNUMBER(parametros!$C$4),ISNUMBER(parametros!$D$4),B3171&gt;=parametros!$C$4,B3171&lt;=parametros!$D$4),"C2",IF(AND(ISNUMBER(parametros!$C$5),ISNUMBER(parametros!$D$5),B3171&gt;=parametros!$C$5,B3171&lt;=parametros!$D$5),"C3",IF(AND(ISNUMBER(parametros!$C$6),ISNUMBER(parametros!$D$6),B3171&gt;=parametros!$C$6,B3171&lt;=parametros!$D$6),"C4","Fora dos ciclos")))))))</f>
        <v/>
      </c>
      <c r="D3171" s="100"/>
      <c r="E3171" s="78" t="str">
        <f>IF(C3171="","",IFERROR(VLOOKUP(C3171,parametros!$A$11:$E$15,5,0),""))</f>
        <v/>
      </c>
      <c r="F3171" s="79" t="str">
        <f t="shared" si="247"/>
        <v/>
      </c>
      <c r="G3171" s="101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8"/>
      <c r="U3171" s="218" t="str">
        <f t="shared" si="251"/>
        <v/>
      </c>
      <c r="V3171" s="216" t="s">
        <v>47</v>
      </c>
      <c r="W3171" s="102" t="s">
        <v>167</v>
      </c>
      <c r="X3171" s="102" t="s">
        <v>168</v>
      </c>
      <c r="Y3171" s="103" t="s">
        <v>169</v>
      </c>
      <c r="Z3171" s="103" t="s">
        <v>170</v>
      </c>
      <c r="AA3171" s="103" t="s">
        <v>47</v>
      </c>
      <c r="AB3171" s="103" t="s">
        <v>171</v>
      </c>
      <c r="AC3171" s="104" t="s">
        <v>172</v>
      </c>
    </row>
    <row r="3172" spans="1:29" ht="25.5" customHeight="1" x14ac:dyDescent="0.35">
      <c r="A3172" s="188"/>
      <c r="B3172" s="190"/>
      <c r="C3172" s="99" t="str">
        <f>IF(B3172="","",IF(NOT(ISNUMBER(B3172)),"DATA_PC invalida",IF(AND(ISNUMBER(parametros!$C$2),ISNUMBER(parametros!$D$2),B3172&gt;=parametros!$C$2,B3172&lt;=parametros!$D$2),"C0",IF(AND(ISNUMBER(parametros!$C$3),ISNUMBER(parametros!$D$3),B3172&gt;=parametros!$C$3,B3172&lt;=parametros!$D$3),"C1",IF(AND(ISNUMBER(parametros!$C$4),ISNUMBER(parametros!$D$4),B3172&gt;=parametros!$C$4,B3172&lt;=parametros!$D$4),"C2",IF(AND(ISNUMBER(parametros!$C$5),ISNUMBER(parametros!$D$5),B3172&gt;=parametros!$C$5,B3172&lt;=parametros!$D$5),"C3",IF(AND(ISNUMBER(parametros!$C$6),ISNUMBER(parametros!$D$6),B3172&gt;=parametros!$C$6,B3172&lt;=parametros!$D$6),"C4","Fora dos ciclos")))))))</f>
        <v/>
      </c>
      <c r="D3172" s="100"/>
      <c r="E3172" s="78" t="str">
        <f>IF(C3172="","",IFERROR(VLOOKUP(C3172,parametros!$A$11:$E$15,5,0),""))</f>
        <v/>
      </c>
      <c r="F3172" s="79" t="str">
        <f t="shared" si="247"/>
        <v/>
      </c>
      <c r="G3172" s="101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8"/>
      <c r="U3172" s="218" t="str">
        <f t="shared" si="251"/>
        <v/>
      </c>
      <c r="V3172" s="216" t="s">
        <v>47</v>
      </c>
      <c r="W3172" s="102" t="s">
        <v>167</v>
      </c>
      <c r="X3172" s="102" t="s">
        <v>168</v>
      </c>
      <c r="Y3172" s="103" t="s">
        <v>169</v>
      </c>
      <c r="Z3172" s="103" t="s">
        <v>170</v>
      </c>
      <c r="AA3172" s="103" t="s">
        <v>47</v>
      </c>
      <c r="AB3172" s="103" t="s">
        <v>171</v>
      </c>
      <c r="AC3172" s="104" t="s">
        <v>172</v>
      </c>
    </row>
    <row r="3173" spans="1:29" ht="25.5" customHeight="1" x14ac:dyDescent="0.35">
      <c r="A3173" s="188"/>
      <c r="B3173" s="190"/>
      <c r="C3173" s="99" t="str">
        <f>IF(B3173="","",IF(NOT(ISNUMBER(B3173)),"DATA_PC invalida",IF(AND(ISNUMBER(parametros!$C$2),ISNUMBER(parametros!$D$2),B3173&gt;=parametros!$C$2,B3173&lt;=parametros!$D$2),"C0",IF(AND(ISNUMBER(parametros!$C$3),ISNUMBER(parametros!$D$3),B3173&gt;=parametros!$C$3,B3173&lt;=parametros!$D$3),"C1",IF(AND(ISNUMBER(parametros!$C$4),ISNUMBER(parametros!$D$4),B3173&gt;=parametros!$C$4,B3173&lt;=parametros!$D$4),"C2",IF(AND(ISNUMBER(parametros!$C$5),ISNUMBER(parametros!$D$5),B3173&gt;=parametros!$C$5,B3173&lt;=parametros!$D$5),"C3",IF(AND(ISNUMBER(parametros!$C$6),ISNUMBER(parametros!$D$6),B3173&gt;=parametros!$C$6,B3173&lt;=parametros!$D$6),"C4","Fora dos ciclos")))))))</f>
        <v/>
      </c>
      <c r="D3173" s="100"/>
      <c r="E3173" s="78" t="str">
        <f>IF(C3173="","",IFERROR(VLOOKUP(C3173,parametros!$A$11:$E$15,5,0),""))</f>
        <v/>
      </c>
      <c r="F3173" s="79" t="str">
        <f t="shared" si="247"/>
        <v/>
      </c>
      <c r="G3173" s="101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8"/>
      <c r="U3173" s="218" t="str">
        <f t="shared" si="251"/>
        <v/>
      </c>
      <c r="V3173" s="216" t="s">
        <v>47</v>
      </c>
      <c r="W3173" s="102" t="s">
        <v>167</v>
      </c>
      <c r="X3173" s="102" t="s">
        <v>168</v>
      </c>
      <c r="Y3173" s="103" t="s">
        <v>169</v>
      </c>
      <c r="Z3173" s="103" t="s">
        <v>170</v>
      </c>
      <c r="AA3173" s="103" t="s">
        <v>47</v>
      </c>
      <c r="AB3173" s="103" t="s">
        <v>171</v>
      </c>
      <c r="AC3173" s="104" t="s">
        <v>172</v>
      </c>
    </row>
    <row r="3174" spans="1:29" ht="25.5" customHeight="1" x14ac:dyDescent="0.35">
      <c r="A3174" s="188"/>
      <c r="B3174" s="190"/>
      <c r="C3174" s="99" t="str">
        <f>IF(B3174="","",IF(NOT(ISNUMBER(B3174)),"DATA_PC invalida",IF(AND(ISNUMBER(parametros!$C$2),ISNUMBER(parametros!$D$2),B3174&gt;=parametros!$C$2,B3174&lt;=parametros!$D$2),"C0",IF(AND(ISNUMBER(parametros!$C$3),ISNUMBER(parametros!$D$3),B3174&gt;=parametros!$C$3,B3174&lt;=parametros!$D$3),"C1",IF(AND(ISNUMBER(parametros!$C$4),ISNUMBER(parametros!$D$4),B3174&gt;=parametros!$C$4,B3174&lt;=parametros!$D$4),"C2",IF(AND(ISNUMBER(parametros!$C$5),ISNUMBER(parametros!$D$5),B3174&gt;=parametros!$C$5,B3174&lt;=parametros!$D$5),"C3",IF(AND(ISNUMBER(parametros!$C$6),ISNUMBER(parametros!$D$6),B3174&gt;=parametros!$C$6,B3174&lt;=parametros!$D$6),"C4","Fora dos ciclos")))))))</f>
        <v/>
      </c>
      <c r="D3174" s="100"/>
      <c r="E3174" s="78" t="str">
        <f>IF(C3174="","",IFERROR(VLOOKUP(C3174,parametros!$A$11:$E$15,5,0),""))</f>
        <v/>
      </c>
      <c r="F3174" s="79" t="str">
        <f t="shared" si="247"/>
        <v/>
      </c>
      <c r="G3174" s="101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8"/>
      <c r="U3174" s="218" t="str">
        <f t="shared" si="251"/>
        <v/>
      </c>
      <c r="V3174" s="216" t="s">
        <v>47</v>
      </c>
      <c r="W3174" s="102" t="s">
        <v>167</v>
      </c>
      <c r="X3174" s="102" t="s">
        <v>168</v>
      </c>
      <c r="Y3174" s="103" t="s">
        <v>169</v>
      </c>
      <c r="Z3174" s="103" t="s">
        <v>170</v>
      </c>
      <c r="AA3174" s="103" t="s">
        <v>47</v>
      </c>
      <c r="AB3174" s="103" t="s">
        <v>171</v>
      </c>
      <c r="AC3174" s="104" t="s">
        <v>172</v>
      </c>
    </row>
    <row r="3175" spans="1:29" ht="25.5" customHeight="1" x14ac:dyDescent="0.35">
      <c r="A3175" s="188"/>
      <c r="B3175" s="190"/>
      <c r="C3175" s="99" t="str">
        <f>IF(B3175="","",IF(NOT(ISNUMBER(B3175)),"DATA_PC invalida",IF(AND(ISNUMBER(parametros!$C$2),ISNUMBER(parametros!$D$2),B3175&gt;=parametros!$C$2,B3175&lt;=parametros!$D$2),"C0",IF(AND(ISNUMBER(parametros!$C$3),ISNUMBER(parametros!$D$3),B3175&gt;=parametros!$C$3,B3175&lt;=parametros!$D$3),"C1",IF(AND(ISNUMBER(parametros!$C$4),ISNUMBER(parametros!$D$4),B3175&gt;=parametros!$C$4,B3175&lt;=parametros!$D$4),"C2",IF(AND(ISNUMBER(parametros!$C$5),ISNUMBER(parametros!$D$5),B3175&gt;=parametros!$C$5,B3175&lt;=parametros!$D$5),"C3",IF(AND(ISNUMBER(parametros!$C$6),ISNUMBER(parametros!$D$6),B3175&gt;=parametros!$C$6,B3175&lt;=parametros!$D$6),"C4","Fora dos ciclos")))))))</f>
        <v/>
      </c>
      <c r="D3175" s="100"/>
      <c r="E3175" s="78" t="str">
        <f>IF(C3175="","",IFERROR(VLOOKUP(C3175,parametros!$A$11:$E$15,5,0),""))</f>
        <v/>
      </c>
      <c r="F3175" s="79" t="str">
        <f t="shared" si="247"/>
        <v/>
      </c>
      <c r="G3175" s="101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8"/>
      <c r="U3175" s="218" t="str">
        <f t="shared" si="251"/>
        <v/>
      </c>
      <c r="V3175" s="216" t="s">
        <v>47</v>
      </c>
      <c r="W3175" s="102" t="s">
        <v>167</v>
      </c>
      <c r="X3175" s="102" t="s">
        <v>168</v>
      </c>
      <c r="Y3175" s="103" t="s">
        <v>169</v>
      </c>
      <c r="Z3175" s="103" t="s">
        <v>170</v>
      </c>
      <c r="AA3175" s="103" t="s">
        <v>47</v>
      </c>
      <c r="AB3175" s="103" t="s">
        <v>171</v>
      </c>
      <c r="AC3175" s="104" t="s">
        <v>172</v>
      </c>
    </row>
    <row r="3176" spans="1:29" ht="25.5" customHeight="1" x14ac:dyDescent="0.35">
      <c r="A3176" s="188"/>
      <c r="B3176" s="190"/>
      <c r="C3176" s="99" t="str">
        <f>IF(B3176="","",IF(NOT(ISNUMBER(B3176)),"DATA_PC invalida",IF(AND(ISNUMBER(parametros!$C$2),ISNUMBER(parametros!$D$2),B3176&gt;=parametros!$C$2,B3176&lt;=parametros!$D$2),"C0",IF(AND(ISNUMBER(parametros!$C$3),ISNUMBER(parametros!$D$3),B3176&gt;=parametros!$C$3,B3176&lt;=parametros!$D$3),"C1",IF(AND(ISNUMBER(parametros!$C$4),ISNUMBER(parametros!$D$4),B3176&gt;=parametros!$C$4,B3176&lt;=parametros!$D$4),"C2",IF(AND(ISNUMBER(parametros!$C$5),ISNUMBER(parametros!$D$5),B3176&gt;=parametros!$C$5,B3176&lt;=parametros!$D$5),"C3",IF(AND(ISNUMBER(parametros!$C$6),ISNUMBER(parametros!$D$6),B3176&gt;=parametros!$C$6,B3176&lt;=parametros!$D$6),"C4","Fora dos ciclos")))))))</f>
        <v/>
      </c>
      <c r="D3176" s="100"/>
      <c r="E3176" s="78" t="str">
        <f>IF(C3176="","",IFERROR(VLOOKUP(C3176,parametros!$A$11:$E$15,5,0),""))</f>
        <v/>
      </c>
      <c r="F3176" s="79" t="str">
        <f t="shared" si="247"/>
        <v/>
      </c>
      <c r="G3176" s="101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8"/>
      <c r="U3176" s="218" t="str">
        <f t="shared" si="251"/>
        <v/>
      </c>
      <c r="V3176" s="216" t="s">
        <v>47</v>
      </c>
      <c r="W3176" s="102" t="s">
        <v>167</v>
      </c>
      <c r="X3176" s="102" t="s">
        <v>168</v>
      </c>
      <c r="Y3176" s="103" t="s">
        <v>169</v>
      </c>
      <c r="Z3176" s="103" t="s">
        <v>170</v>
      </c>
      <c r="AA3176" s="103" t="s">
        <v>47</v>
      </c>
      <c r="AB3176" s="103" t="s">
        <v>171</v>
      </c>
      <c r="AC3176" s="104" t="s">
        <v>172</v>
      </c>
    </row>
    <row r="3177" spans="1:29" ht="25.5" customHeight="1" x14ac:dyDescent="0.35">
      <c r="A3177" s="188"/>
      <c r="B3177" s="190"/>
      <c r="C3177" s="99" t="str">
        <f>IF(B3177="","",IF(NOT(ISNUMBER(B3177)),"DATA_PC invalida",IF(AND(ISNUMBER(parametros!$C$2),ISNUMBER(parametros!$D$2),B3177&gt;=parametros!$C$2,B3177&lt;=parametros!$D$2),"C0",IF(AND(ISNUMBER(parametros!$C$3),ISNUMBER(parametros!$D$3),B3177&gt;=parametros!$C$3,B3177&lt;=parametros!$D$3),"C1",IF(AND(ISNUMBER(parametros!$C$4),ISNUMBER(parametros!$D$4),B3177&gt;=parametros!$C$4,B3177&lt;=parametros!$D$4),"C2",IF(AND(ISNUMBER(parametros!$C$5),ISNUMBER(parametros!$D$5),B3177&gt;=parametros!$C$5,B3177&lt;=parametros!$D$5),"C3",IF(AND(ISNUMBER(parametros!$C$6),ISNUMBER(parametros!$D$6),B3177&gt;=parametros!$C$6,B3177&lt;=parametros!$D$6),"C4","Fora dos ciclos")))))))</f>
        <v/>
      </c>
      <c r="D3177" s="100"/>
      <c r="E3177" s="78" t="str">
        <f>IF(C3177="","",IFERROR(VLOOKUP(C3177,parametros!$A$11:$E$15,5,0),""))</f>
        <v/>
      </c>
      <c r="F3177" s="79" t="str">
        <f t="shared" si="247"/>
        <v/>
      </c>
      <c r="G3177" s="101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8"/>
      <c r="U3177" s="218" t="str">
        <f t="shared" si="251"/>
        <v/>
      </c>
      <c r="V3177" s="216" t="s">
        <v>47</v>
      </c>
      <c r="W3177" s="102" t="s">
        <v>167</v>
      </c>
      <c r="X3177" s="102" t="s">
        <v>168</v>
      </c>
      <c r="Y3177" s="103" t="s">
        <v>169</v>
      </c>
      <c r="Z3177" s="103" t="s">
        <v>170</v>
      </c>
      <c r="AA3177" s="103" t="s">
        <v>47</v>
      </c>
      <c r="AB3177" s="103" t="s">
        <v>171</v>
      </c>
      <c r="AC3177" s="104" t="s">
        <v>172</v>
      </c>
    </row>
    <row r="3178" spans="1:29" ht="25.5" customHeight="1" x14ac:dyDescent="0.35">
      <c r="A3178" s="188"/>
      <c r="B3178" s="190"/>
      <c r="C3178" s="99" t="str">
        <f>IF(B3178="","",IF(NOT(ISNUMBER(B3178)),"DATA_PC invalida",IF(AND(ISNUMBER(parametros!$C$2),ISNUMBER(parametros!$D$2),B3178&gt;=parametros!$C$2,B3178&lt;=parametros!$D$2),"C0",IF(AND(ISNUMBER(parametros!$C$3),ISNUMBER(parametros!$D$3),B3178&gt;=parametros!$C$3,B3178&lt;=parametros!$D$3),"C1",IF(AND(ISNUMBER(parametros!$C$4),ISNUMBER(parametros!$D$4),B3178&gt;=parametros!$C$4,B3178&lt;=parametros!$D$4),"C2",IF(AND(ISNUMBER(parametros!$C$5),ISNUMBER(parametros!$D$5),B3178&gt;=parametros!$C$5,B3178&lt;=parametros!$D$5),"C3",IF(AND(ISNUMBER(parametros!$C$6),ISNUMBER(parametros!$D$6),B3178&gt;=parametros!$C$6,B3178&lt;=parametros!$D$6),"C4","Fora dos ciclos")))))))</f>
        <v/>
      </c>
      <c r="D3178" s="100"/>
      <c r="E3178" s="78" t="str">
        <f>IF(C3178="","",IFERROR(VLOOKUP(C3178,parametros!$A$11:$E$15,5,0),""))</f>
        <v/>
      </c>
      <c r="F3178" s="79" t="str">
        <f t="shared" si="247"/>
        <v/>
      </c>
      <c r="G3178" s="101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8"/>
      <c r="U3178" s="218" t="str">
        <f t="shared" si="251"/>
        <v/>
      </c>
      <c r="V3178" s="216" t="s">
        <v>47</v>
      </c>
      <c r="W3178" s="102" t="s">
        <v>167</v>
      </c>
      <c r="X3178" s="102" t="s">
        <v>168</v>
      </c>
      <c r="Y3178" s="103" t="s">
        <v>169</v>
      </c>
      <c r="Z3178" s="103" t="s">
        <v>170</v>
      </c>
      <c r="AA3178" s="103" t="s">
        <v>47</v>
      </c>
      <c r="AB3178" s="103" t="s">
        <v>171</v>
      </c>
      <c r="AC3178" s="104" t="s">
        <v>172</v>
      </c>
    </row>
    <row r="3179" spans="1:29" ht="25.5" customHeight="1" x14ac:dyDescent="0.35">
      <c r="A3179" s="188"/>
      <c r="B3179" s="190"/>
      <c r="C3179" s="99" t="str">
        <f>IF(B3179="","",IF(NOT(ISNUMBER(B3179)),"DATA_PC invalida",IF(AND(ISNUMBER(parametros!$C$2),ISNUMBER(parametros!$D$2),B3179&gt;=parametros!$C$2,B3179&lt;=parametros!$D$2),"C0",IF(AND(ISNUMBER(parametros!$C$3),ISNUMBER(parametros!$D$3),B3179&gt;=parametros!$C$3,B3179&lt;=parametros!$D$3),"C1",IF(AND(ISNUMBER(parametros!$C$4),ISNUMBER(parametros!$D$4),B3179&gt;=parametros!$C$4,B3179&lt;=parametros!$D$4),"C2",IF(AND(ISNUMBER(parametros!$C$5),ISNUMBER(parametros!$D$5),B3179&gt;=parametros!$C$5,B3179&lt;=parametros!$D$5),"C3",IF(AND(ISNUMBER(parametros!$C$6),ISNUMBER(parametros!$D$6),B3179&gt;=parametros!$C$6,B3179&lt;=parametros!$D$6),"C4","Fora dos ciclos")))))))</f>
        <v/>
      </c>
      <c r="D3179" s="100"/>
      <c r="E3179" s="78" t="str">
        <f>IF(C3179="","",IFERROR(VLOOKUP(C3179,parametros!$A$11:$E$15,5,0),""))</f>
        <v/>
      </c>
      <c r="F3179" s="79" t="str">
        <f t="shared" si="247"/>
        <v/>
      </c>
      <c r="G3179" s="101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8"/>
      <c r="U3179" s="218" t="str">
        <f t="shared" si="251"/>
        <v/>
      </c>
      <c r="V3179" s="216" t="s">
        <v>47</v>
      </c>
      <c r="W3179" s="102" t="s">
        <v>167</v>
      </c>
      <c r="X3179" s="102" t="s">
        <v>168</v>
      </c>
      <c r="Y3179" s="103" t="s">
        <v>169</v>
      </c>
      <c r="Z3179" s="103" t="s">
        <v>170</v>
      </c>
      <c r="AA3179" s="103" t="s">
        <v>47</v>
      </c>
      <c r="AB3179" s="103" t="s">
        <v>171</v>
      </c>
      <c r="AC3179" s="104" t="s">
        <v>172</v>
      </c>
    </row>
    <row r="3180" spans="1:29" ht="25.5" customHeight="1" x14ac:dyDescent="0.35">
      <c r="A3180" s="188"/>
      <c r="B3180" s="190"/>
      <c r="C3180" s="99" t="str">
        <f>IF(B3180="","",IF(NOT(ISNUMBER(B3180)),"DATA_PC invalida",IF(AND(ISNUMBER(parametros!$C$2),ISNUMBER(parametros!$D$2),B3180&gt;=parametros!$C$2,B3180&lt;=parametros!$D$2),"C0",IF(AND(ISNUMBER(parametros!$C$3),ISNUMBER(parametros!$D$3),B3180&gt;=parametros!$C$3,B3180&lt;=parametros!$D$3),"C1",IF(AND(ISNUMBER(parametros!$C$4),ISNUMBER(parametros!$D$4),B3180&gt;=parametros!$C$4,B3180&lt;=parametros!$D$4),"C2",IF(AND(ISNUMBER(parametros!$C$5),ISNUMBER(parametros!$D$5),B3180&gt;=parametros!$C$5,B3180&lt;=parametros!$D$5),"C3",IF(AND(ISNUMBER(parametros!$C$6),ISNUMBER(parametros!$D$6),B3180&gt;=parametros!$C$6,B3180&lt;=parametros!$D$6),"C4","Fora dos ciclos")))))))</f>
        <v/>
      </c>
      <c r="D3180" s="100"/>
      <c r="E3180" s="78" t="str">
        <f>IF(C3180="","",IFERROR(VLOOKUP(C3180,parametros!$A$11:$E$15,5,0),""))</f>
        <v/>
      </c>
      <c r="F3180" s="79" t="str">
        <f t="shared" si="247"/>
        <v/>
      </c>
      <c r="G3180" s="101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8"/>
      <c r="U3180" s="218" t="str">
        <f t="shared" si="251"/>
        <v/>
      </c>
      <c r="V3180" s="216" t="s">
        <v>47</v>
      </c>
      <c r="W3180" s="102" t="s">
        <v>167</v>
      </c>
      <c r="X3180" s="102" t="s">
        <v>168</v>
      </c>
      <c r="Y3180" s="103" t="s">
        <v>169</v>
      </c>
      <c r="Z3180" s="103" t="s">
        <v>170</v>
      </c>
      <c r="AA3180" s="103" t="s">
        <v>47</v>
      </c>
      <c r="AB3180" s="103" t="s">
        <v>171</v>
      </c>
      <c r="AC3180" s="104" t="s">
        <v>172</v>
      </c>
    </row>
    <row r="3181" spans="1:29" ht="25.5" customHeight="1" x14ac:dyDescent="0.35">
      <c r="A3181" s="188"/>
      <c r="B3181" s="190"/>
      <c r="C3181" s="99" t="str">
        <f>IF(B3181="","",IF(NOT(ISNUMBER(B3181)),"DATA_PC invalida",IF(AND(ISNUMBER(parametros!$C$2),ISNUMBER(parametros!$D$2),B3181&gt;=parametros!$C$2,B3181&lt;=parametros!$D$2),"C0",IF(AND(ISNUMBER(parametros!$C$3),ISNUMBER(parametros!$D$3),B3181&gt;=parametros!$C$3,B3181&lt;=parametros!$D$3),"C1",IF(AND(ISNUMBER(parametros!$C$4),ISNUMBER(parametros!$D$4),B3181&gt;=parametros!$C$4,B3181&lt;=parametros!$D$4),"C2",IF(AND(ISNUMBER(parametros!$C$5),ISNUMBER(parametros!$D$5),B3181&gt;=parametros!$C$5,B3181&lt;=parametros!$D$5),"C3",IF(AND(ISNUMBER(parametros!$C$6),ISNUMBER(parametros!$D$6),B3181&gt;=parametros!$C$6,B3181&lt;=parametros!$D$6),"C4","Fora dos ciclos")))))))</f>
        <v/>
      </c>
      <c r="D3181" s="100"/>
      <c r="E3181" s="78" t="str">
        <f>IF(C3181="","",IFERROR(VLOOKUP(C3181,parametros!$A$11:$E$15,5,0),""))</f>
        <v/>
      </c>
      <c r="F3181" s="79" t="str">
        <f t="shared" si="247"/>
        <v/>
      </c>
      <c r="G3181" s="101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8"/>
      <c r="U3181" s="218" t="str">
        <f t="shared" si="251"/>
        <v/>
      </c>
      <c r="V3181" s="216" t="s">
        <v>47</v>
      </c>
      <c r="W3181" s="102" t="s">
        <v>167</v>
      </c>
      <c r="X3181" s="102" t="s">
        <v>168</v>
      </c>
      <c r="Y3181" s="103" t="s">
        <v>169</v>
      </c>
      <c r="Z3181" s="103" t="s">
        <v>170</v>
      </c>
      <c r="AA3181" s="103" t="s">
        <v>47</v>
      </c>
      <c r="AB3181" s="103" t="s">
        <v>171</v>
      </c>
      <c r="AC3181" s="104" t="s">
        <v>172</v>
      </c>
    </row>
    <row r="3182" spans="1:29" ht="25.5" customHeight="1" x14ac:dyDescent="0.35">
      <c r="A3182" s="188"/>
      <c r="B3182" s="190"/>
      <c r="C3182" s="99" t="str">
        <f>IF(B3182="","",IF(NOT(ISNUMBER(B3182)),"DATA_PC invalida",IF(AND(ISNUMBER(parametros!$C$2),ISNUMBER(parametros!$D$2),B3182&gt;=parametros!$C$2,B3182&lt;=parametros!$D$2),"C0",IF(AND(ISNUMBER(parametros!$C$3),ISNUMBER(parametros!$D$3),B3182&gt;=parametros!$C$3,B3182&lt;=parametros!$D$3),"C1",IF(AND(ISNUMBER(parametros!$C$4),ISNUMBER(parametros!$D$4),B3182&gt;=parametros!$C$4,B3182&lt;=parametros!$D$4),"C2",IF(AND(ISNUMBER(parametros!$C$5),ISNUMBER(parametros!$D$5),B3182&gt;=parametros!$C$5,B3182&lt;=parametros!$D$5),"C3",IF(AND(ISNUMBER(parametros!$C$6),ISNUMBER(parametros!$D$6),B3182&gt;=parametros!$C$6,B3182&lt;=parametros!$D$6),"C4","Fora dos ciclos")))))))</f>
        <v/>
      </c>
      <c r="D3182" s="100"/>
      <c r="E3182" s="78" t="str">
        <f>IF(C3182="","",IFERROR(VLOOKUP(C3182,parametros!$A$11:$E$15,5,0),""))</f>
        <v/>
      </c>
      <c r="F3182" s="79" t="str">
        <f t="shared" si="247"/>
        <v/>
      </c>
      <c r="G3182" s="101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8"/>
      <c r="U3182" s="218" t="str">
        <f t="shared" si="251"/>
        <v/>
      </c>
      <c r="V3182" s="216" t="s">
        <v>47</v>
      </c>
      <c r="W3182" s="102" t="s">
        <v>167</v>
      </c>
      <c r="X3182" s="102" t="s">
        <v>168</v>
      </c>
      <c r="Y3182" s="103" t="s">
        <v>169</v>
      </c>
      <c r="Z3182" s="103" t="s">
        <v>170</v>
      </c>
      <c r="AA3182" s="103" t="s">
        <v>47</v>
      </c>
      <c r="AB3182" s="103" t="s">
        <v>171</v>
      </c>
      <c r="AC3182" s="104" t="s">
        <v>172</v>
      </c>
    </row>
    <row r="3183" spans="1:29" ht="25.5" customHeight="1" x14ac:dyDescent="0.35">
      <c r="A3183" s="188"/>
      <c r="B3183" s="190"/>
      <c r="C3183" s="99" t="str">
        <f>IF(B3183="","",IF(NOT(ISNUMBER(B3183)),"DATA_PC invalida",IF(AND(ISNUMBER(parametros!$C$2),ISNUMBER(parametros!$D$2),B3183&gt;=parametros!$C$2,B3183&lt;=parametros!$D$2),"C0",IF(AND(ISNUMBER(parametros!$C$3),ISNUMBER(parametros!$D$3),B3183&gt;=parametros!$C$3,B3183&lt;=parametros!$D$3),"C1",IF(AND(ISNUMBER(parametros!$C$4),ISNUMBER(parametros!$D$4),B3183&gt;=parametros!$C$4,B3183&lt;=parametros!$D$4),"C2",IF(AND(ISNUMBER(parametros!$C$5),ISNUMBER(parametros!$D$5),B3183&gt;=parametros!$C$5,B3183&lt;=parametros!$D$5),"C3",IF(AND(ISNUMBER(parametros!$C$6),ISNUMBER(parametros!$D$6),B3183&gt;=parametros!$C$6,B3183&lt;=parametros!$D$6),"C4","Fora dos ciclos")))))))</f>
        <v/>
      </c>
      <c r="D3183" s="100"/>
      <c r="E3183" s="78" t="str">
        <f>IF(C3183="","",IFERROR(VLOOKUP(C3183,parametros!$A$11:$E$15,5,0),""))</f>
        <v/>
      </c>
      <c r="F3183" s="79" t="str">
        <f t="shared" si="247"/>
        <v/>
      </c>
      <c r="G3183" s="101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8"/>
      <c r="U3183" s="218" t="str">
        <f t="shared" si="251"/>
        <v/>
      </c>
      <c r="V3183" s="216" t="s">
        <v>47</v>
      </c>
      <c r="W3183" s="102" t="s">
        <v>167</v>
      </c>
      <c r="X3183" s="102" t="s">
        <v>168</v>
      </c>
      <c r="Y3183" s="103" t="s">
        <v>169</v>
      </c>
      <c r="Z3183" s="103" t="s">
        <v>170</v>
      </c>
      <c r="AA3183" s="103" t="s">
        <v>47</v>
      </c>
      <c r="AB3183" s="103" t="s">
        <v>171</v>
      </c>
      <c r="AC3183" s="104" t="s">
        <v>172</v>
      </c>
    </row>
    <row r="3184" spans="1:29" ht="25.5" customHeight="1" x14ac:dyDescent="0.35">
      <c r="A3184" s="188"/>
      <c r="B3184" s="190"/>
      <c r="C3184" s="99" t="str">
        <f>IF(B3184="","",IF(NOT(ISNUMBER(B3184)),"DATA_PC invalida",IF(AND(ISNUMBER(parametros!$C$2),ISNUMBER(parametros!$D$2),B3184&gt;=parametros!$C$2,B3184&lt;=parametros!$D$2),"C0",IF(AND(ISNUMBER(parametros!$C$3),ISNUMBER(parametros!$D$3),B3184&gt;=parametros!$C$3,B3184&lt;=parametros!$D$3),"C1",IF(AND(ISNUMBER(parametros!$C$4),ISNUMBER(parametros!$D$4),B3184&gt;=parametros!$C$4,B3184&lt;=parametros!$D$4),"C2",IF(AND(ISNUMBER(parametros!$C$5),ISNUMBER(parametros!$D$5),B3184&gt;=parametros!$C$5,B3184&lt;=parametros!$D$5),"C3",IF(AND(ISNUMBER(parametros!$C$6),ISNUMBER(parametros!$D$6),B3184&gt;=parametros!$C$6,B3184&lt;=parametros!$D$6),"C4","Fora dos ciclos")))))))</f>
        <v/>
      </c>
      <c r="D3184" s="100"/>
      <c r="E3184" s="78" t="str">
        <f>IF(C3184="","",IFERROR(VLOOKUP(C3184,parametros!$A$11:$E$15,5,0),""))</f>
        <v/>
      </c>
      <c r="F3184" s="79" t="str">
        <f t="shared" si="247"/>
        <v/>
      </c>
      <c r="G3184" s="101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8"/>
      <c r="U3184" s="218" t="str">
        <f t="shared" si="251"/>
        <v/>
      </c>
      <c r="V3184" s="216" t="s">
        <v>47</v>
      </c>
      <c r="W3184" s="102" t="s">
        <v>167</v>
      </c>
      <c r="X3184" s="102" t="s">
        <v>168</v>
      </c>
      <c r="Y3184" s="103" t="s">
        <v>169</v>
      </c>
      <c r="Z3184" s="103" t="s">
        <v>170</v>
      </c>
      <c r="AA3184" s="103" t="s">
        <v>47</v>
      </c>
      <c r="AB3184" s="103" t="s">
        <v>171</v>
      </c>
      <c r="AC3184" s="104" t="s">
        <v>172</v>
      </c>
    </row>
    <row r="3185" spans="1:29" ht="25.5" customHeight="1" x14ac:dyDescent="0.35">
      <c r="A3185" s="188"/>
      <c r="B3185" s="190"/>
      <c r="C3185" s="99" t="str">
        <f>IF(B3185="","",IF(NOT(ISNUMBER(B3185)),"DATA_PC invalida",IF(AND(ISNUMBER(parametros!$C$2),ISNUMBER(parametros!$D$2),B3185&gt;=parametros!$C$2,B3185&lt;=parametros!$D$2),"C0",IF(AND(ISNUMBER(parametros!$C$3),ISNUMBER(parametros!$D$3),B3185&gt;=parametros!$C$3,B3185&lt;=parametros!$D$3),"C1",IF(AND(ISNUMBER(parametros!$C$4),ISNUMBER(parametros!$D$4),B3185&gt;=parametros!$C$4,B3185&lt;=parametros!$D$4),"C2",IF(AND(ISNUMBER(parametros!$C$5),ISNUMBER(parametros!$D$5),B3185&gt;=parametros!$C$5,B3185&lt;=parametros!$D$5),"C3",IF(AND(ISNUMBER(parametros!$C$6),ISNUMBER(parametros!$D$6),B3185&gt;=parametros!$C$6,B3185&lt;=parametros!$D$6),"C4","Fora dos ciclos")))))))</f>
        <v/>
      </c>
      <c r="D3185" s="100"/>
      <c r="E3185" s="78" t="str">
        <f>IF(C3185="","",IFERROR(VLOOKUP(C3185,parametros!$A$11:$E$15,5,0),""))</f>
        <v/>
      </c>
      <c r="F3185" s="79" t="str">
        <f t="shared" si="247"/>
        <v/>
      </c>
      <c r="G3185" s="101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8"/>
      <c r="U3185" s="218" t="str">
        <f t="shared" si="251"/>
        <v/>
      </c>
      <c r="V3185" s="216" t="s">
        <v>47</v>
      </c>
      <c r="W3185" s="102" t="s">
        <v>167</v>
      </c>
      <c r="X3185" s="102" t="s">
        <v>168</v>
      </c>
      <c r="Y3185" s="103" t="s">
        <v>169</v>
      </c>
      <c r="Z3185" s="103" t="s">
        <v>170</v>
      </c>
      <c r="AA3185" s="103" t="s">
        <v>47</v>
      </c>
      <c r="AB3185" s="103" t="s">
        <v>171</v>
      </c>
      <c r="AC3185" s="104" t="s">
        <v>172</v>
      </c>
    </row>
    <row r="3186" spans="1:29" ht="25.5" customHeight="1" x14ac:dyDescent="0.35">
      <c r="A3186" s="188"/>
      <c r="B3186" s="190"/>
      <c r="C3186" s="99" t="str">
        <f>IF(B3186="","",IF(NOT(ISNUMBER(B3186)),"DATA_PC invalida",IF(AND(ISNUMBER(parametros!$C$2),ISNUMBER(parametros!$D$2),B3186&gt;=parametros!$C$2,B3186&lt;=parametros!$D$2),"C0",IF(AND(ISNUMBER(parametros!$C$3),ISNUMBER(parametros!$D$3),B3186&gt;=parametros!$C$3,B3186&lt;=parametros!$D$3),"C1",IF(AND(ISNUMBER(parametros!$C$4),ISNUMBER(parametros!$D$4),B3186&gt;=parametros!$C$4,B3186&lt;=parametros!$D$4),"C2",IF(AND(ISNUMBER(parametros!$C$5),ISNUMBER(parametros!$D$5),B3186&gt;=parametros!$C$5,B3186&lt;=parametros!$D$5),"C3",IF(AND(ISNUMBER(parametros!$C$6),ISNUMBER(parametros!$D$6),B3186&gt;=parametros!$C$6,B3186&lt;=parametros!$D$6),"C4","Fora dos ciclos")))))))</f>
        <v/>
      </c>
      <c r="D3186" s="100"/>
      <c r="E3186" s="78" t="str">
        <f>IF(C3186="","",IFERROR(VLOOKUP(C3186,parametros!$A$11:$E$15,5,0),""))</f>
        <v/>
      </c>
      <c r="F3186" s="79" t="str">
        <f t="shared" si="247"/>
        <v/>
      </c>
      <c r="G3186" s="101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8"/>
      <c r="U3186" s="218" t="str">
        <f t="shared" si="251"/>
        <v/>
      </c>
      <c r="V3186" s="216" t="s">
        <v>47</v>
      </c>
      <c r="W3186" s="102" t="s">
        <v>167</v>
      </c>
      <c r="X3186" s="102" t="s">
        <v>168</v>
      </c>
      <c r="Y3186" s="103" t="s">
        <v>169</v>
      </c>
      <c r="Z3186" s="103" t="s">
        <v>170</v>
      </c>
      <c r="AA3186" s="103" t="s">
        <v>47</v>
      </c>
      <c r="AB3186" s="103" t="s">
        <v>171</v>
      </c>
      <c r="AC3186" s="104" t="s">
        <v>172</v>
      </c>
    </row>
    <row r="3187" spans="1:29" ht="25.5" customHeight="1" x14ac:dyDescent="0.35">
      <c r="A3187" s="188"/>
      <c r="B3187" s="190"/>
      <c r="C3187" s="99" t="str">
        <f>IF(B3187="","",IF(NOT(ISNUMBER(B3187)),"DATA_PC invalida",IF(AND(ISNUMBER(parametros!$C$2),ISNUMBER(parametros!$D$2),B3187&gt;=parametros!$C$2,B3187&lt;=parametros!$D$2),"C0",IF(AND(ISNUMBER(parametros!$C$3),ISNUMBER(parametros!$D$3),B3187&gt;=parametros!$C$3,B3187&lt;=parametros!$D$3),"C1",IF(AND(ISNUMBER(parametros!$C$4),ISNUMBER(parametros!$D$4),B3187&gt;=parametros!$C$4,B3187&lt;=parametros!$D$4),"C2",IF(AND(ISNUMBER(parametros!$C$5),ISNUMBER(parametros!$D$5),B3187&gt;=parametros!$C$5,B3187&lt;=parametros!$D$5),"C3",IF(AND(ISNUMBER(parametros!$C$6),ISNUMBER(parametros!$D$6),B3187&gt;=parametros!$C$6,B3187&lt;=parametros!$D$6),"C4","Fora dos ciclos")))))))</f>
        <v/>
      </c>
      <c r="D3187" s="100"/>
      <c r="E3187" s="78" t="str">
        <f>IF(C3187="","",IFERROR(VLOOKUP(C3187,parametros!$A$11:$E$15,5,0),""))</f>
        <v/>
      </c>
      <c r="F3187" s="79" t="str">
        <f t="shared" si="247"/>
        <v/>
      </c>
      <c r="G3187" s="101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8"/>
      <c r="U3187" s="218" t="str">
        <f t="shared" si="251"/>
        <v/>
      </c>
      <c r="V3187" s="216" t="s">
        <v>47</v>
      </c>
      <c r="W3187" s="102" t="s">
        <v>167</v>
      </c>
      <c r="X3187" s="102" t="s">
        <v>168</v>
      </c>
      <c r="Y3187" s="103" t="s">
        <v>169</v>
      </c>
      <c r="Z3187" s="103" t="s">
        <v>170</v>
      </c>
      <c r="AA3187" s="103" t="s">
        <v>47</v>
      </c>
      <c r="AB3187" s="103" t="s">
        <v>171</v>
      </c>
      <c r="AC3187" s="104" t="s">
        <v>172</v>
      </c>
    </row>
    <row r="3188" spans="1:29" ht="25.5" customHeight="1" x14ac:dyDescent="0.35">
      <c r="A3188" s="188"/>
      <c r="B3188" s="190"/>
      <c r="C3188" s="99" t="str">
        <f>IF(B3188="","",IF(NOT(ISNUMBER(B3188)),"DATA_PC invalida",IF(AND(ISNUMBER(parametros!$C$2),ISNUMBER(parametros!$D$2),B3188&gt;=parametros!$C$2,B3188&lt;=parametros!$D$2),"C0",IF(AND(ISNUMBER(parametros!$C$3),ISNUMBER(parametros!$D$3),B3188&gt;=parametros!$C$3,B3188&lt;=parametros!$D$3),"C1",IF(AND(ISNUMBER(parametros!$C$4),ISNUMBER(parametros!$D$4),B3188&gt;=parametros!$C$4,B3188&lt;=parametros!$D$4),"C2",IF(AND(ISNUMBER(parametros!$C$5),ISNUMBER(parametros!$D$5),B3188&gt;=parametros!$C$5,B3188&lt;=parametros!$D$5),"C3",IF(AND(ISNUMBER(parametros!$C$6),ISNUMBER(parametros!$D$6),B3188&gt;=parametros!$C$6,B3188&lt;=parametros!$D$6),"C4","Fora dos ciclos")))))))</f>
        <v/>
      </c>
      <c r="D3188" s="100"/>
      <c r="E3188" s="78" t="str">
        <f>IF(C3188="","",IFERROR(VLOOKUP(C3188,parametros!$A$11:$E$15,5,0),""))</f>
        <v/>
      </c>
      <c r="F3188" s="79" t="str">
        <f t="shared" si="247"/>
        <v/>
      </c>
      <c r="G3188" s="101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8"/>
      <c r="U3188" s="218" t="str">
        <f t="shared" si="251"/>
        <v/>
      </c>
      <c r="V3188" s="216" t="s">
        <v>47</v>
      </c>
      <c r="W3188" s="102" t="s">
        <v>167</v>
      </c>
      <c r="X3188" s="102" t="s">
        <v>168</v>
      </c>
      <c r="Y3188" s="103" t="s">
        <v>169</v>
      </c>
      <c r="Z3188" s="103" t="s">
        <v>170</v>
      </c>
      <c r="AA3188" s="103" t="s">
        <v>47</v>
      </c>
      <c r="AB3188" s="103" t="s">
        <v>171</v>
      </c>
      <c r="AC3188" s="104" t="s">
        <v>172</v>
      </c>
    </row>
    <row r="3189" spans="1:29" ht="25.5" customHeight="1" x14ac:dyDescent="0.35">
      <c r="A3189" s="188"/>
      <c r="B3189" s="190"/>
      <c r="C3189" s="99" t="str">
        <f>IF(B3189="","",IF(NOT(ISNUMBER(B3189)),"DATA_PC invalida",IF(AND(ISNUMBER(parametros!$C$2),ISNUMBER(parametros!$D$2),B3189&gt;=parametros!$C$2,B3189&lt;=parametros!$D$2),"C0",IF(AND(ISNUMBER(parametros!$C$3),ISNUMBER(parametros!$D$3),B3189&gt;=parametros!$C$3,B3189&lt;=parametros!$D$3),"C1",IF(AND(ISNUMBER(parametros!$C$4),ISNUMBER(parametros!$D$4),B3189&gt;=parametros!$C$4,B3189&lt;=parametros!$D$4),"C2",IF(AND(ISNUMBER(parametros!$C$5),ISNUMBER(parametros!$D$5),B3189&gt;=parametros!$C$5,B3189&lt;=parametros!$D$5),"C3",IF(AND(ISNUMBER(parametros!$C$6),ISNUMBER(parametros!$D$6),B3189&gt;=parametros!$C$6,B3189&lt;=parametros!$D$6),"C4","Fora dos ciclos")))))))</f>
        <v/>
      </c>
      <c r="D3189" s="100"/>
      <c r="E3189" s="78" t="str">
        <f>IF(C3189="","",IFERROR(VLOOKUP(C3189,parametros!$A$11:$E$15,5,0),""))</f>
        <v/>
      </c>
      <c r="F3189" s="79" t="str">
        <f t="shared" si="247"/>
        <v/>
      </c>
      <c r="G3189" s="101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8"/>
      <c r="U3189" s="218" t="str">
        <f t="shared" si="251"/>
        <v/>
      </c>
      <c r="V3189" s="216" t="s">
        <v>47</v>
      </c>
      <c r="W3189" s="102" t="s">
        <v>167</v>
      </c>
      <c r="X3189" s="102" t="s">
        <v>168</v>
      </c>
      <c r="Y3189" s="103" t="s">
        <v>169</v>
      </c>
      <c r="Z3189" s="103" t="s">
        <v>170</v>
      </c>
      <c r="AA3189" s="103" t="s">
        <v>47</v>
      </c>
      <c r="AB3189" s="103" t="s">
        <v>171</v>
      </c>
      <c r="AC3189" s="104" t="s">
        <v>172</v>
      </c>
    </row>
    <row r="3190" spans="1:29" ht="25.5" customHeight="1" x14ac:dyDescent="0.35">
      <c r="A3190" s="188"/>
      <c r="B3190" s="190"/>
      <c r="C3190" s="99" t="str">
        <f>IF(B3190="","",IF(NOT(ISNUMBER(B3190)),"DATA_PC invalida",IF(AND(ISNUMBER(parametros!$C$2),ISNUMBER(parametros!$D$2),B3190&gt;=parametros!$C$2,B3190&lt;=parametros!$D$2),"C0",IF(AND(ISNUMBER(parametros!$C$3),ISNUMBER(parametros!$D$3),B3190&gt;=parametros!$C$3,B3190&lt;=parametros!$D$3),"C1",IF(AND(ISNUMBER(parametros!$C$4),ISNUMBER(parametros!$D$4),B3190&gt;=parametros!$C$4,B3190&lt;=parametros!$D$4),"C2",IF(AND(ISNUMBER(parametros!$C$5),ISNUMBER(parametros!$D$5),B3190&gt;=parametros!$C$5,B3190&lt;=parametros!$D$5),"C3",IF(AND(ISNUMBER(parametros!$C$6),ISNUMBER(parametros!$D$6),B3190&gt;=parametros!$C$6,B3190&lt;=parametros!$D$6),"C4","Fora dos ciclos")))))))</f>
        <v/>
      </c>
      <c r="D3190" s="100"/>
      <c r="E3190" s="78" t="str">
        <f>IF(C3190="","",IFERROR(VLOOKUP(C3190,parametros!$A$11:$E$15,5,0),""))</f>
        <v/>
      </c>
      <c r="F3190" s="79" t="str">
        <f t="shared" si="247"/>
        <v/>
      </c>
      <c r="G3190" s="101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8"/>
      <c r="U3190" s="218" t="str">
        <f t="shared" si="251"/>
        <v/>
      </c>
      <c r="V3190" s="216" t="s">
        <v>47</v>
      </c>
      <c r="W3190" s="102" t="s">
        <v>167</v>
      </c>
      <c r="X3190" s="102" t="s">
        <v>168</v>
      </c>
      <c r="Y3190" s="103" t="s">
        <v>169</v>
      </c>
      <c r="Z3190" s="103" t="s">
        <v>170</v>
      </c>
      <c r="AA3190" s="103" t="s">
        <v>47</v>
      </c>
      <c r="AB3190" s="103" t="s">
        <v>171</v>
      </c>
      <c r="AC3190" s="104" t="s">
        <v>172</v>
      </c>
    </row>
    <row r="3191" spans="1:29" ht="25.5" customHeight="1" x14ac:dyDescent="0.35">
      <c r="A3191" s="188"/>
      <c r="B3191" s="190"/>
      <c r="C3191" s="99" t="str">
        <f>IF(B3191="","",IF(NOT(ISNUMBER(B3191)),"DATA_PC invalida",IF(AND(ISNUMBER(parametros!$C$2),ISNUMBER(parametros!$D$2),B3191&gt;=parametros!$C$2,B3191&lt;=parametros!$D$2),"C0",IF(AND(ISNUMBER(parametros!$C$3),ISNUMBER(parametros!$D$3),B3191&gt;=parametros!$C$3,B3191&lt;=parametros!$D$3),"C1",IF(AND(ISNUMBER(parametros!$C$4),ISNUMBER(parametros!$D$4),B3191&gt;=parametros!$C$4,B3191&lt;=parametros!$D$4),"C2",IF(AND(ISNUMBER(parametros!$C$5),ISNUMBER(parametros!$D$5),B3191&gt;=parametros!$C$5,B3191&lt;=parametros!$D$5),"C3",IF(AND(ISNUMBER(parametros!$C$6),ISNUMBER(parametros!$D$6),B3191&gt;=parametros!$C$6,B3191&lt;=parametros!$D$6),"C4","Fora dos ciclos")))))))</f>
        <v/>
      </c>
      <c r="D3191" s="100"/>
      <c r="E3191" s="78" t="str">
        <f>IF(C3191="","",IFERROR(VLOOKUP(C3191,parametros!$A$11:$E$15,5,0),""))</f>
        <v/>
      </c>
      <c r="F3191" s="79" t="str">
        <f t="shared" si="247"/>
        <v/>
      </c>
      <c r="G3191" s="101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8"/>
      <c r="U3191" s="218" t="str">
        <f t="shared" si="251"/>
        <v/>
      </c>
      <c r="V3191" s="216" t="s">
        <v>47</v>
      </c>
      <c r="W3191" s="102" t="s">
        <v>167</v>
      </c>
      <c r="X3191" s="102" t="s">
        <v>168</v>
      </c>
      <c r="Y3191" s="103" t="s">
        <v>169</v>
      </c>
      <c r="Z3191" s="103" t="s">
        <v>170</v>
      </c>
      <c r="AA3191" s="103" t="s">
        <v>47</v>
      </c>
      <c r="AB3191" s="103" t="s">
        <v>171</v>
      </c>
      <c r="AC3191" s="104" t="s">
        <v>172</v>
      </c>
    </row>
    <row r="3192" spans="1:29" ht="25.5" customHeight="1" x14ac:dyDescent="0.35">
      <c r="A3192" s="188"/>
      <c r="B3192" s="190"/>
      <c r="C3192" s="99" t="str">
        <f>IF(B3192="","",IF(NOT(ISNUMBER(B3192)),"DATA_PC invalida",IF(AND(ISNUMBER(parametros!$C$2),ISNUMBER(parametros!$D$2),B3192&gt;=parametros!$C$2,B3192&lt;=parametros!$D$2),"C0",IF(AND(ISNUMBER(parametros!$C$3),ISNUMBER(parametros!$D$3),B3192&gt;=parametros!$C$3,B3192&lt;=parametros!$D$3),"C1",IF(AND(ISNUMBER(parametros!$C$4),ISNUMBER(parametros!$D$4),B3192&gt;=parametros!$C$4,B3192&lt;=parametros!$D$4),"C2",IF(AND(ISNUMBER(parametros!$C$5),ISNUMBER(parametros!$D$5),B3192&gt;=parametros!$C$5,B3192&lt;=parametros!$D$5),"C3",IF(AND(ISNUMBER(parametros!$C$6),ISNUMBER(parametros!$D$6),B3192&gt;=parametros!$C$6,B3192&lt;=parametros!$D$6),"C4","Fora dos ciclos")))))))</f>
        <v/>
      </c>
      <c r="D3192" s="100"/>
      <c r="E3192" s="78" t="str">
        <f>IF(C3192="","",IFERROR(VLOOKUP(C3192,parametros!$A$11:$E$15,5,0),""))</f>
        <v/>
      </c>
      <c r="F3192" s="79" t="str">
        <f t="shared" si="247"/>
        <v/>
      </c>
      <c r="G3192" s="101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8"/>
      <c r="U3192" s="218" t="str">
        <f t="shared" si="251"/>
        <v/>
      </c>
      <c r="V3192" s="216" t="s">
        <v>47</v>
      </c>
      <c r="W3192" s="102" t="s">
        <v>167</v>
      </c>
      <c r="X3192" s="102" t="s">
        <v>168</v>
      </c>
      <c r="Y3192" s="103" t="s">
        <v>169</v>
      </c>
      <c r="Z3192" s="103" t="s">
        <v>170</v>
      </c>
      <c r="AA3192" s="103" t="s">
        <v>47</v>
      </c>
      <c r="AB3192" s="103" t="s">
        <v>171</v>
      </c>
      <c r="AC3192" s="104" t="s">
        <v>172</v>
      </c>
    </row>
    <row r="3193" spans="1:29" ht="25.5" customHeight="1" x14ac:dyDescent="0.35">
      <c r="A3193" s="188"/>
      <c r="B3193" s="190"/>
      <c r="C3193" s="99" t="str">
        <f>IF(B3193="","",IF(NOT(ISNUMBER(B3193)),"DATA_PC invalida",IF(AND(ISNUMBER(parametros!$C$2),ISNUMBER(parametros!$D$2),B3193&gt;=parametros!$C$2,B3193&lt;=parametros!$D$2),"C0",IF(AND(ISNUMBER(parametros!$C$3),ISNUMBER(parametros!$D$3),B3193&gt;=parametros!$C$3,B3193&lt;=parametros!$D$3),"C1",IF(AND(ISNUMBER(parametros!$C$4),ISNUMBER(parametros!$D$4),B3193&gt;=parametros!$C$4,B3193&lt;=parametros!$D$4),"C2",IF(AND(ISNUMBER(parametros!$C$5),ISNUMBER(parametros!$D$5),B3193&gt;=parametros!$C$5,B3193&lt;=parametros!$D$5),"C3",IF(AND(ISNUMBER(parametros!$C$6),ISNUMBER(parametros!$D$6),B3193&gt;=parametros!$C$6,B3193&lt;=parametros!$D$6),"C4","Fora dos ciclos")))))))</f>
        <v/>
      </c>
      <c r="D3193" s="100"/>
      <c r="E3193" s="78" t="str">
        <f>IF(C3193="","",IFERROR(VLOOKUP(C3193,parametros!$A$11:$E$15,5,0),""))</f>
        <v/>
      </c>
      <c r="F3193" s="79" t="str">
        <f t="shared" si="247"/>
        <v/>
      </c>
      <c r="G3193" s="101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8"/>
      <c r="U3193" s="218" t="str">
        <f t="shared" si="251"/>
        <v/>
      </c>
      <c r="V3193" s="216" t="s">
        <v>47</v>
      </c>
      <c r="W3193" s="102" t="s">
        <v>167</v>
      </c>
      <c r="X3193" s="102" t="s">
        <v>168</v>
      </c>
      <c r="Y3193" s="103" t="s">
        <v>169</v>
      </c>
      <c r="Z3193" s="103" t="s">
        <v>170</v>
      </c>
      <c r="AA3193" s="103" t="s">
        <v>47</v>
      </c>
      <c r="AB3193" s="103" t="s">
        <v>171</v>
      </c>
      <c r="AC3193" s="104" t="s">
        <v>172</v>
      </c>
    </row>
    <row r="3194" spans="1:29" ht="25.5" customHeight="1" x14ac:dyDescent="0.35">
      <c r="A3194" s="188"/>
      <c r="B3194" s="190"/>
      <c r="C3194" s="99" t="str">
        <f>IF(B3194="","",IF(NOT(ISNUMBER(B3194)),"DATA_PC invalida",IF(AND(ISNUMBER(parametros!$C$2),ISNUMBER(parametros!$D$2),B3194&gt;=parametros!$C$2,B3194&lt;=parametros!$D$2),"C0",IF(AND(ISNUMBER(parametros!$C$3),ISNUMBER(parametros!$D$3),B3194&gt;=parametros!$C$3,B3194&lt;=parametros!$D$3),"C1",IF(AND(ISNUMBER(parametros!$C$4),ISNUMBER(parametros!$D$4),B3194&gt;=parametros!$C$4,B3194&lt;=parametros!$D$4),"C2",IF(AND(ISNUMBER(parametros!$C$5),ISNUMBER(parametros!$D$5),B3194&gt;=parametros!$C$5,B3194&lt;=parametros!$D$5),"C3",IF(AND(ISNUMBER(parametros!$C$6),ISNUMBER(parametros!$D$6),B3194&gt;=parametros!$C$6,B3194&lt;=parametros!$D$6),"C4","Fora dos ciclos")))))))</f>
        <v/>
      </c>
      <c r="D3194" s="100"/>
      <c r="E3194" s="78" t="str">
        <f>IF(C3194="","",IFERROR(VLOOKUP(C3194,parametros!$A$11:$E$15,5,0),""))</f>
        <v/>
      </c>
      <c r="F3194" s="79" t="str">
        <f t="shared" si="247"/>
        <v/>
      </c>
      <c r="G3194" s="101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8"/>
      <c r="U3194" s="218" t="str">
        <f t="shared" si="251"/>
        <v/>
      </c>
      <c r="V3194" s="216" t="s">
        <v>47</v>
      </c>
      <c r="W3194" s="102" t="s">
        <v>167</v>
      </c>
      <c r="X3194" s="102" t="s">
        <v>168</v>
      </c>
      <c r="Y3194" s="103" t="s">
        <v>169</v>
      </c>
      <c r="Z3194" s="103" t="s">
        <v>170</v>
      </c>
      <c r="AA3194" s="103" t="s">
        <v>47</v>
      </c>
      <c r="AB3194" s="103" t="s">
        <v>171</v>
      </c>
      <c r="AC3194" s="104" t="s">
        <v>172</v>
      </c>
    </row>
    <row r="3195" spans="1:29" ht="25.5" customHeight="1" x14ac:dyDescent="0.35">
      <c r="A3195" s="188"/>
      <c r="B3195" s="190"/>
      <c r="C3195" s="99" t="str">
        <f>IF(B3195="","",IF(NOT(ISNUMBER(B3195)),"DATA_PC invalida",IF(AND(ISNUMBER(parametros!$C$2),ISNUMBER(parametros!$D$2),B3195&gt;=parametros!$C$2,B3195&lt;=parametros!$D$2),"C0",IF(AND(ISNUMBER(parametros!$C$3),ISNUMBER(parametros!$D$3),B3195&gt;=parametros!$C$3,B3195&lt;=parametros!$D$3),"C1",IF(AND(ISNUMBER(parametros!$C$4),ISNUMBER(parametros!$D$4),B3195&gt;=parametros!$C$4,B3195&lt;=parametros!$D$4),"C2",IF(AND(ISNUMBER(parametros!$C$5),ISNUMBER(parametros!$D$5),B3195&gt;=parametros!$C$5,B3195&lt;=parametros!$D$5),"C3",IF(AND(ISNUMBER(parametros!$C$6),ISNUMBER(parametros!$D$6),B3195&gt;=parametros!$C$6,B3195&lt;=parametros!$D$6),"C4","Fora dos ciclos")))))))</f>
        <v/>
      </c>
      <c r="D3195" s="100"/>
      <c r="E3195" s="78" t="str">
        <f>IF(C3195="","",IFERROR(VLOOKUP(C3195,parametros!$A$11:$E$15,5,0),""))</f>
        <v/>
      </c>
      <c r="F3195" s="79" t="str">
        <f t="shared" si="247"/>
        <v/>
      </c>
      <c r="G3195" s="101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8"/>
      <c r="U3195" s="218" t="str">
        <f t="shared" si="251"/>
        <v/>
      </c>
      <c r="V3195" s="216" t="s">
        <v>47</v>
      </c>
      <c r="W3195" s="102" t="s">
        <v>167</v>
      </c>
      <c r="X3195" s="102" t="s">
        <v>168</v>
      </c>
      <c r="Y3195" s="103" t="s">
        <v>169</v>
      </c>
      <c r="Z3195" s="103" t="s">
        <v>170</v>
      </c>
      <c r="AA3195" s="103" t="s">
        <v>47</v>
      </c>
      <c r="AB3195" s="103" t="s">
        <v>171</v>
      </c>
      <c r="AC3195" s="104" t="s">
        <v>172</v>
      </c>
    </row>
    <row r="3196" spans="1:29" ht="25.5" customHeight="1" x14ac:dyDescent="0.35">
      <c r="A3196" s="188"/>
      <c r="B3196" s="190"/>
      <c r="C3196" s="99" t="str">
        <f>IF(B3196="","",IF(NOT(ISNUMBER(B3196)),"DATA_PC invalida",IF(AND(ISNUMBER(parametros!$C$2),ISNUMBER(parametros!$D$2),B3196&gt;=parametros!$C$2,B3196&lt;=parametros!$D$2),"C0",IF(AND(ISNUMBER(parametros!$C$3),ISNUMBER(parametros!$D$3),B3196&gt;=parametros!$C$3,B3196&lt;=parametros!$D$3),"C1",IF(AND(ISNUMBER(parametros!$C$4),ISNUMBER(parametros!$D$4),B3196&gt;=parametros!$C$4,B3196&lt;=parametros!$D$4),"C2",IF(AND(ISNUMBER(parametros!$C$5),ISNUMBER(parametros!$D$5),B3196&gt;=parametros!$C$5,B3196&lt;=parametros!$D$5),"C3",IF(AND(ISNUMBER(parametros!$C$6),ISNUMBER(parametros!$D$6),B3196&gt;=parametros!$C$6,B3196&lt;=parametros!$D$6),"C4","Fora dos ciclos")))))))</f>
        <v/>
      </c>
      <c r="D3196" s="100"/>
      <c r="E3196" s="78" t="str">
        <f>IF(C3196="","",IFERROR(VLOOKUP(C3196,parametros!$A$11:$E$15,5,0),""))</f>
        <v/>
      </c>
      <c r="F3196" s="79" t="str">
        <f t="shared" si="247"/>
        <v/>
      </c>
      <c r="G3196" s="101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8"/>
      <c r="U3196" s="218" t="str">
        <f t="shared" si="251"/>
        <v/>
      </c>
      <c r="V3196" s="216" t="s">
        <v>47</v>
      </c>
      <c r="W3196" s="102" t="s">
        <v>167</v>
      </c>
      <c r="X3196" s="102" t="s">
        <v>168</v>
      </c>
      <c r="Y3196" s="103" t="s">
        <v>169</v>
      </c>
      <c r="Z3196" s="103" t="s">
        <v>170</v>
      </c>
      <c r="AA3196" s="103" t="s">
        <v>47</v>
      </c>
      <c r="AB3196" s="103" t="s">
        <v>171</v>
      </c>
      <c r="AC3196" s="104" t="s">
        <v>172</v>
      </c>
    </row>
    <row r="3197" spans="1:29" ht="25.5" customHeight="1" x14ac:dyDescent="0.35">
      <c r="A3197" s="188"/>
      <c r="B3197" s="190"/>
      <c r="C3197" s="99" t="str">
        <f>IF(B3197="","",IF(NOT(ISNUMBER(B3197)),"DATA_PC invalida",IF(AND(ISNUMBER(parametros!$C$2),ISNUMBER(parametros!$D$2),B3197&gt;=parametros!$C$2,B3197&lt;=parametros!$D$2),"C0",IF(AND(ISNUMBER(parametros!$C$3),ISNUMBER(parametros!$D$3),B3197&gt;=parametros!$C$3,B3197&lt;=parametros!$D$3),"C1",IF(AND(ISNUMBER(parametros!$C$4),ISNUMBER(parametros!$D$4),B3197&gt;=parametros!$C$4,B3197&lt;=parametros!$D$4),"C2",IF(AND(ISNUMBER(parametros!$C$5),ISNUMBER(parametros!$D$5),B3197&gt;=parametros!$C$5,B3197&lt;=parametros!$D$5),"C3",IF(AND(ISNUMBER(parametros!$C$6),ISNUMBER(parametros!$D$6),B3197&gt;=parametros!$C$6,B3197&lt;=parametros!$D$6),"C4","Fora dos ciclos")))))))</f>
        <v/>
      </c>
      <c r="D3197" s="100"/>
      <c r="E3197" s="78" t="str">
        <f>IF(C3197="","",IFERROR(VLOOKUP(C3197,parametros!$A$11:$E$15,5,0),""))</f>
        <v/>
      </c>
      <c r="F3197" s="79" t="str">
        <f t="shared" si="247"/>
        <v/>
      </c>
      <c r="G3197" s="101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8"/>
      <c r="U3197" s="218" t="str">
        <f t="shared" si="251"/>
        <v/>
      </c>
      <c r="V3197" s="216" t="s">
        <v>47</v>
      </c>
      <c r="W3197" s="102" t="s">
        <v>167</v>
      </c>
      <c r="X3197" s="102" t="s">
        <v>168</v>
      </c>
      <c r="Y3197" s="103" t="s">
        <v>169</v>
      </c>
      <c r="Z3197" s="103" t="s">
        <v>170</v>
      </c>
      <c r="AA3197" s="103" t="s">
        <v>47</v>
      </c>
      <c r="AB3197" s="103" t="s">
        <v>171</v>
      </c>
      <c r="AC3197" s="104" t="s">
        <v>172</v>
      </c>
    </row>
    <row r="3198" spans="1:29" ht="25.5" customHeight="1" x14ac:dyDescent="0.35">
      <c r="A3198" s="188"/>
      <c r="B3198" s="190"/>
      <c r="C3198" s="99" t="str">
        <f>IF(B3198="","",IF(NOT(ISNUMBER(B3198)),"DATA_PC invalida",IF(AND(ISNUMBER(parametros!$C$2),ISNUMBER(parametros!$D$2),B3198&gt;=parametros!$C$2,B3198&lt;=parametros!$D$2),"C0",IF(AND(ISNUMBER(parametros!$C$3),ISNUMBER(parametros!$D$3),B3198&gt;=parametros!$C$3,B3198&lt;=parametros!$D$3),"C1",IF(AND(ISNUMBER(parametros!$C$4),ISNUMBER(parametros!$D$4),B3198&gt;=parametros!$C$4,B3198&lt;=parametros!$D$4),"C2",IF(AND(ISNUMBER(parametros!$C$5),ISNUMBER(parametros!$D$5),B3198&gt;=parametros!$C$5,B3198&lt;=parametros!$D$5),"C3",IF(AND(ISNUMBER(parametros!$C$6),ISNUMBER(parametros!$D$6),B3198&gt;=parametros!$C$6,B3198&lt;=parametros!$D$6),"C4","Fora dos ciclos")))))))</f>
        <v/>
      </c>
      <c r="D3198" s="100"/>
      <c r="E3198" s="78" t="str">
        <f>IF(C3198="","",IFERROR(VLOOKUP(C3198,parametros!$A$11:$E$15,5,0),""))</f>
        <v/>
      </c>
      <c r="F3198" s="79" t="str">
        <f t="shared" si="247"/>
        <v/>
      </c>
      <c r="G3198" s="101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8"/>
      <c r="U3198" s="218" t="str">
        <f t="shared" si="251"/>
        <v/>
      </c>
      <c r="V3198" s="216" t="s">
        <v>47</v>
      </c>
      <c r="W3198" s="102" t="s">
        <v>167</v>
      </c>
      <c r="X3198" s="102" t="s">
        <v>168</v>
      </c>
      <c r="Y3198" s="103" t="s">
        <v>169</v>
      </c>
      <c r="Z3198" s="103" t="s">
        <v>170</v>
      </c>
      <c r="AA3198" s="103" t="s">
        <v>47</v>
      </c>
      <c r="AB3198" s="103" t="s">
        <v>171</v>
      </c>
      <c r="AC3198" s="104" t="s">
        <v>172</v>
      </c>
    </row>
    <row r="3199" spans="1:29" ht="25.5" customHeight="1" x14ac:dyDescent="0.35">
      <c r="A3199" s="188"/>
      <c r="B3199" s="190"/>
      <c r="C3199" s="99" t="str">
        <f>IF(B3199="","",IF(NOT(ISNUMBER(B3199)),"DATA_PC invalida",IF(AND(ISNUMBER(parametros!$C$2),ISNUMBER(parametros!$D$2),B3199&gt;=parametros!$C$2,B3199&lt;=parametros!$D$2),"C0",IF(AND(ISNUMBER(parametros!$C$3),ISNUMBER(parametros!$D$3),B3199&gt;=parametros!$C$3,B3199&lt;=parametros!$D$3),"C1",IF(AND(ISNUMBER(parametros!$C$4),ISNUMBER(parametros!$D$4),B3199&gt;=parametros!$C$4,B3199&lt;=parametros!$D$4),"C2",IF(AND(ISNUMBER(parametros!$C$5),ISNUMBER(parametros!$D$5),B3199&gt;=parametros!$C$5,B3199&lt;=parametros!$D$5),"C3",IF(AND(ISNUMBER(parametros!$C$6),ISNUMBER(parametros!$D$6),B3199&gt;=parametros!$C$6,B3199&lt;=parametros!$D$6),"C4","Fora dos ciclos")))))))</f>
        <v/>
      </c>
      <c r="D3199" s="100"/>
      <c r="E3199" s="78" t="str">
        <f>IF(C3199="","",IFERROR(VLOOKUP(C3199,parametros!$A$11:$E$15,5,0),""))</f>
        <v/>
      </c>
      <c r="F3199" s="79" t="str">
        <f t="shared" si="247"/>
        <v/>
      </c>
      <c r="G3199" s="101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8"/>
      <c r="U3199" s="218" t="str">
        <f t="shared" si="251"/>
        <v/>
      </c>
      <c r="V3199" s="216" t="s">
        <v>47</v>
      </c>
      <c r="W3199" s="102" t="s">
        <v>167</v>
      </c>
      <c r="X3199" s="102" t="s">
        <v>168</v>
      </c>
      <c r="Y3199" s="103" t="s">
        <v>169</v>
      </c>
      <c r="Z3199" s="103" t="s">
        <v>170</v>
      </c>
      <c r="AA3199" s="103" t="s">
        <v>47</v>
      </c>
      <c r="AB3199" s="103" t="s">
        <v>171</v>
      </c>
      <c r="AC3199" s="104" t="s">
        <v>172</v>
      </c>
    </row>
    <row r="3200" spans="1:29" ht="25.5" customHeight="1" x14ac:dyDescent="0.35">
      <c r="A3200" s="188"/>
      <c r="B3200" s="190"/>
      <c r="C3200" s="99" t="str">
        <f>IF(B3200="","",IF(NOT(ISNUMBER(B3200)),"DATA_PC invalida",IF(AND(ISNUMBER(parametros!$C$2),ISNUMBER(parametros!$D$2),B3200&gt;=parametros!$C$2,B3200&lt;=parametros!$D$2),"C0",IF(AND(ISNUMBER(parametros!$C$3),ISNUMBER(parametros!$D$3),B3200&gt;=parametros!$C$3,B3200&lt;=parametros!$D$3),"C1",IF(AND(ISNUMBER(parametros!$C$4),ISNUMBER(parametros!$D$4),B3200&gt;=parametros!$C$4,B3200&lt;=parametros!$D$4),"C2",IF(AND(ISNUMBER(parametros!$C$5),ISNUMBER(parametros!$D$5),B3200&gt;=parametros!$C$5,B3200&lt;=parametros!$D$5),"C3",IF(AND(ISNUMBER(parametros!$C$6),ISNUMBER(parametros!$D$6),B3200&gt;=parametros!$C$6,B3200&lt;=parametros!$D$6),"C4","Fora dos ciclos")))))))</f>
        <v/>
      </c>
      <c r="D3200" s="100"/>
      <c r="E3200" s="78" t="str">
        <f>IF(C3200="","",IFERROR(VLOOKUP(C3200,parametros!$A$11:$E$15,5,0),""))</f>
        <v/>
      </c>
      <c r="F3200" s="79" t="str">
        <f t="shared" si="247"/>
        <v/>
      </c>
      <c r="G3200" s="101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8"/>
      <c r="U3200" s="218" t="str">
        <f t="shared" si="251"/>
        <v/>
      </c>
      <c r="V3200" s="216" t="s">
        <v>47</v>
      </c>
      <c r="W3200" s="102" t="s">
        <v>167</v>
      </c>
      <c r="X3200" s="102" t="s">
        <v>168</v>
      </c>
      <c r="Y3200" s="103" t="s">
        <v>169</v>
      </c>
      <c r="Z3200" s="103" t="s">
        <v>170</v>
      </c>
      <c r="AA3200" s="103" t="s">
        <v>47</v>
      </c>
      <c r="AB3200" s="103" t="s">
        <v>171</v>
      </c>
      <c r="AC3200" s="104" t="s">
        <v>172</v>
      </c>
    </row>
    <row r="3201" spans="1:29" ht="25.5" customHeight="1" x14ac:dyDescent="0.35">
      <c r="A3201" s="188"/>
      <c r="B3201" s="190"/>
      <c r="C3201" s="99" t="str">
        <f>IF(B3201="","",IF(NOT(ISNUMBER(B3201)),"DATA_PC invalida",IF(AND(ISNUMBER(parametros!$C$2),ISNUMBER(parametros!$D$2),B3201&gt;=parametros!$C$2,B3201&lt;=parametros!$D$2),"C0",IF(AND(ISNUMBER(parametros!$C$3),ISNUMBER(parametros!$D$3),B3201&gt;=parametros!$C$3,B3201&lt;=parametros!$D$3),"C1",IF(AND(ISNUMBER(parametros!$C$4),ISNUMBER(parametros!$D$4),B3201&gt;=parametros!$C$4,B3201&lt;=parametros!$D$4),"C2",IF(AND(ISNUMBER(parametros!$C$5),ISNUMBER(parametros!$D$5),B3201&gt;=parametros!$C$5,B3201&lt;=parametros!$D$5),"C3",IF(AND(ISNUMBER(parametros!$C$6),ISNUMBER(parametros!$D$6),B3201&gt;=parametros!$C$6,B3201&lt;=parametros!$D$6),"C4","Fora dos ciclos")))))))</f>
        <v/>
      </c>
      <c r="D3201" s="100"/>
      <c r="E3201" s="78" t="str">
        <f>IF(C3201="","",IFERROR(VLOOKUP(C3201,parametros!$A$11:$E$15,5,0),""))</f>
        <v/>
      </c>
      <c r="F3201" s="79" t="str">
        <f t="shared" si="247"/>
        <v/>
      </c>
      <c r="G3201" s="101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8"/>
      <c r="U3201" s="218" t="str">
        <f t="shared" si="251"/>
        <v/>
      </c>
      <c r="V3201" s="216" t="s">
        <v>47</v>
      </c>
      <c r="W3201" s="102" t="s">
        <v>167</v>
      </c>
      <c r="X3201" s="102" t="s">
        <v>168</v>
      </c>
      <c r="Y3201" s="103" t="s">
        <v>169</v>
      </c>
      <c r="Z3201" s="103" t="s">
        <v>170</v>
      </c>
      <c r="AA3201" s="103" t="s">
        <v>47</v>
      </c>
      <c r="AB3201" s="103" t="s">
        <v>171</v>
      </c>
      <c r="AC3201" s="104" t="s">
        <v>172</v>
      </c>
    </row>
    <row r="3202" spans="1:29" ht="25.5" customHeight="1" x14ac:dyDescent="0.35">
      <c r="A3202" s="188"/>
      <c r="B3202" s="190"/>
      <c r="C3202" s="99" t="str">
        <f>IF(B3202="","",IF(NOT(ISNUMBER(B3202)),"DATA_PC invalida",IF(AND(ISNUMBER(parametros!$C$2),ISNUMBER(parametros!$D$2),B3202&gt;=parametros!$C$2,B3202&lt;=parametros!$D$2),"C0",IF(AND(ISNUMBER(parametros!$C$3),ISNUMBER(parametros!$D$3),B3202&gt;=parametros!$C$3,B3202&lt;=parametros!$D$3),"C1",IF(AND(ISNUMBER(parametros!$C$4),ISNUMBER(parametros!$D$4),B3202&gt;=parametros!$C$4,B3202&lt;=parametros!$D$4),"C2",IF(AND(ISNUMBER(parametros!$C$5),ISNUMBER(parametros!$D$5),B3202&gt;=parametros!$C$5,B3202&lt;=parametros!$D$5),"C3",IF(AND(ISNUMBER(parametros!$C$6),ISNUMBER(parametros!$D$6),B3202&gt;=parametros!$C$6,B3202&lt;=parametros!$D$6),"C4","Fora dos ciclos")))))))</f>
        <v/>
      </c>
      <c r="D3202" s="100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101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8"/>
      <c r="U3202" s="218" t="str">
        <f t="shared" ref="U3202:U3265" si="256">IF(OR($D3202="",$H3202=""),"",ROUND($D3202+$H3202,2))</f>
        <v/>
      </c>
      <c r="V3202" s="216" t="s">
        <v>47</v>
      </c>
      <c r="W3202" s="102" t="s">
        <v>167</v>
      </c>
      <c r="X3202" s="102" t="s">
        <v>168</v>
      </c>
      <c r="Y3202" s="103" t="s">
        <v>169</v>
      </c>
      <c r="Z3202" s="103" t="s">
        <v>170</v>
      </c>
      <c r="AA3202" s="103" t="s">
        <v>47</v>
      </c>
      <c r="AB3202" s="103" t="s">
        <v>171</v>
      </c>
      <c r="AC3202" s="104" t="s">
        <v>172</v>
      </c>
    </row>
    <row r="3203" spans="1:29" ht="25.5" customHeight="1" x14ac:dyDescent="0.35">
      <c r="A3203" s="188"/>
      <c r="B3203" s="190"/>
      <c r="C3203" s="99" t="str">
        <f>IF(B3203="","",IF(NOT(ISNUMBER(B3203)),"DATA_PC invalida",IF(AND(ISNUMBER(parametros!$C$2),ISNUMBER(parametros!$D$2),B3203&gt;=parametros!$C$2,B3203&lt;=parametros!$D$2),"C0",IF(AND(ISNUMBER(parametros!$C$3),ISNUMBER(parametros!$D$3),B3203&gt;=parametros!$C$3,B3203&lt;=parametros!$D$3),"C1",IF(AND(ISNUMBER(parametros!$C$4),ISNUMBER(parametros!$D$4),B3203&gt;=parametros!$C$4,B3203&lt;=parametros!$D$4),"C2",IF(AND(ISNUMBER(parametros!$C$5),ISNUMBER(parametros!$D$5),B3203&gt;=parametros!$C$5,B3203&lt;=parametros!$D$5),"C3",IF(AND(ISNUMBER(parametros!$C$6),ISNUMBER(parametros!$D$6),B3203&gt;=parametros!$C$6,B3203&lt;=parametros!$D$6),"C4","Fora dos ciclos")))))))</f>
        <v/>
      </c>
      <c r="D3203" s="100"/>
      <c r="E3203" s="78" t="str">
        <f>IF(C3203="","",IFERROR(VLOOKUP(C3203,parametros!$A$11:$E$15,5,0),""))</f>
        <v/>
      </c>
      <c r="F3203" s="79" t="str">
        <f t="shared" si="252"/>
        <v/>
      </c>
      <c r="G3203" s="101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8"/>
      <c r="U3203" s="218" t="str">
        <f t="shared" si="256"/>
        <v/>
      </c>
      <c r="V3203" s="216" t="s">
        <v>47</v>
      </c>
      <c r="W3203" s="102" t="s">
        <v>167</v>
      </c>
      <c r="X3203" s="102" t="s">
        <v>168</v>
      </c>
      <c r="Y3203" s="103" t="s">
        <v>169</v>
      </c>
      <c r="Z3203" s="103" t="s">
        <v>170</v>
      </c>
      <c r="AA3203" s="103" t="s">
        <v>47</v>
      </c>
      <c r="AB3203" s="103" t="s">
        <v>171</v>
      </c>
      <c r="AC3203" s="104" t="s">
        <v>172</v>
      </c>
    </row>
    <row r="3204" spans="1:29" ht="25.5" customHeight="1" x14ac:dyDescent="0.35">
      <c r="A3204" s="188"/>
      <c r="B3204" s="190"/>
      <c r="C3204" s="99" t="str">
        <f>IF(B3204="","",IF(NOT(ISNUMBER(B3204)),"DATA_PC invalida",IF(AND(ISNUMBER(parametros!$C$2),ISNUMBER(parametros!$D$2),B3204&gt;=parametros!$C$2,B3204&lt;=parametros!$D$2),"C0",IF(AND(ISNUMBER(parametros!$C$3),ISNUMBER(parametros!$D$3),B3204&gt;=parametros!$C$3,B3204&lt;=parametros!$D$3),"C1",IF(AND(ISNUMBER(parametros!$C$4),ISNUMBER(parametros!$D$4),B3204&gt;=parametros!$C$4,B3204&lt;=parametros!$D$4),"C2",IF(AND(ISNUMBER(parametros!$C$5),ISNUMBER(parametros!$D$5),B3204&gt;=parametros!$C$5,B3204&lt;=parametros!$D$5),"C3",IF(AND(ISNUMBER(parametros!$C$6),ISNUMBER(parametros!$D$6),B3204&gt;=parametros!$C$6,B3204&lt;=parametros!$D$6),"C4","Fora dos ciclos")))))))</f>
        <v/>
      </c>
      <c r="D3204" s="100"/>
      <c r="E3204" s="78" t="str">
        <f>IF(C3204="","",IFERROR(VLOOKUP(C3204,parametros!$A$11:$E$15,5,0),""))</f>
        <v/>
      </c>
      <c r="F3204" s="79" t="str">
        <f t="shared" si="252"/>
        <v/>
      </c>
      <c r="G3204" s="101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8"/>
      <c r="U3204" s="218" t="str">
        <f t="shared" si="256"/>
        <v/>
      </c>
      <c r="V3204" s="216" t="s">
        <v>47</v>
      </c>
      <c r="W3204" s="102" t="s">
        <v>167</v>
      </c>
      <c r="X3204" s="102" t="s">
        <v>168</v>
      </c>
      <c r="Y3204" s="103" t="s">
        <v>169</v>
      </c>
      <c r="Z3204" s="103" t="s">
        <v>170</v>
      </c>
      <c r="AA3204" s="103" t="s">
        <v>47</v>
      </c>
      <c r="AB3204" s="103" t="s">
        <v>171</v>
      </c>
      <c r="AC3204" s="104" t="s">
        <v>172</v>
      </c>
    </row>
    <row r="3205" spans="1:29" ht="25.5" customHeight="1" x14ac:dyDescent="0.35">
      <c r="A3205" s="188"/>
      <c r="B3205" s="190"/>
      <c r="C3205" s="99" t="str">
        <f>IF(B3205="","",IF(NOT(ISNUMBER(B3205)),"DATA_PC invalida",IF(AND(ISNUMBER(parametros!$C$2),ISNUMBER(parametros!$D$2),B3205&gt;=parametros!$C$2,B3205&lt;=parametros!$D$2),"C0",IF(AND(ISNUMBER(parametros!$C$3),ISNUMBER(parametros!$D$3),B3205&gt;=parametros!$C$3,B3205&lt;=parametros!$D$3),"C1",IF(AND(ISNUMBER(parametros!$C$4),ISNUMBER(parametros!$D$4),B3205&gt;=parametros!$C$4,B3205&lt;=parametros!$D$4),"C2",IF(AND(ISNUMBER(parametros!$C$5),ISNUMBER(parametros!$D$5),B3205&gt;=parametros!$C$5,B3205&lt;=parametros!$D$5),"C3",IF(AND(ISNUMBER(parametros!$C$6),ISNUMBER(parametros!$D$6),B3205&gt;=parametros!$C$6,B3205&lt;=parametros!$D$6),"C4","Fora dos ciclos")))))))</f>
        <v/>
      </c>
      <c r="D3205" s="100"/>
      <c r="E3205" s="78" t="str">
        <f>IF(C3205="","",IFERROR(VLOOKUP(C3205,parametros!$A$11:$E$15,5,0),""))</f>
        <v/>
      </c>
      <c r="F3205" s="79" t="str">
        <f t="shared" si="252"/>
        <v/>
      </c>
      <c r="G3205" s="101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8"/>
      <c r="U3205" s="218" t="str">
        <f t="shared" si="256"/>
        <v/>
      </c>
      <c r="V3205" s="216" t="s">
        <v>47</v>
      </c>
      <c r="W3205" s="102" t="s">
        <v>167</v>
      </c>
      <c r="X3205" s="102" t="s">
        <v>168</v>
      </c>
      <c r="Y3205" s="103" t="s">
        <v>169</v>
      </c>
      <c r="Z3205" s="103" t="s">
        <v>170</v>
      </c>
      <c r="AA3205" s="103" t="s">
        <v>47</v>
      </c>
      <c r="AB3205" s="103" t="s">
        <v>171</v>
      </c>
      <c r="AC3205" s="104" t="s">
        <v>172</v>
      </c>
    </row>
    <row r="3206" spans="1:29" ht="25.5" customHeight="1" x14ac:dyDescent="0.35">
      <c r="A3206" s="188"/>
      <c r="B3206" s="190"/>
      <c r="C3206" s="99" t="str">
        <f>IF(B3206="","",IF(NOT(ISNUMBER(B3206)),"DATA_PC invalida",IF(AND(ISNUMBER(parametros!$C$2),ISNUMBER(parametros!$D$2),B3206&gt;=parametros!$C$2,B3206&lt;=parametros!$D$2),"C0",IF(AND(ISNUMBER(parametros!$C$3),ISNUMBER(parametros!$D$3),B3206&gt;=parametros!$C$3,B3206&lt;=parametros!$D$3),"C1",IF(AND(ISNUMBER(parametros!$C$4),ISNUMBER(parametros!$D$4),B3206&gt;=parametros!$C$4,B3206&lt;=parametros!$D$4),"C2",IF(AND(ISNUMBER(parametros!$C$5),ISNUMBER(parametros!$D$5),B3206&gt;=parametros!$C$5,B3206&lt;=parametros!$D$5),"C3",IF(AND(ISNUMBER(parametros!$C$6),ISNUMBER(parametros!$D$6),B3206&gt;=parametros!$C$6,B3206&lt;=parametros!$D$6),"C4","Fora dos ciclos")))))))</f>
        <v/>
      </c>
      <c r="D3206" s="100"/>
      <c r="E3206" s="78" t="str">
        <f>IF(C3206="","",IFERROR(VLOOKUP(C3206,parametros!$A$11:$E$15,5,0),""))</f>
        <v/>
      </c>
      <c r="F3206" s="79" t="str">
        <f t="shared" si="252"/>
        <v/>
      </c>
      <c r="G3206" s="101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8"/>
      <c r="U3206" s="218" t="str">
        <f t="shared" si="256"/>
        <v/>
      </c>
      <c r="V3206" s="216" t="s">
        <v>47</v>
      </c>
      <c r="W3206" s="102" t="s">
        <v>167</v>
      </c>
      <c r="X3206" s="102" t="s">
        <v>168</v>
      </c>
      <c r="Y3206" s="103" t="s">
        <v>169</v>
      </c>
      <c r="Z3206" s="103" t="s">
        <v>170</v>
      </c>
      <c r="AA3206" s="103" t="s">
        <v>47</v>
      </c>
      <c r="AB3206" s="103" t="s">
        <v>171</v>
      </c>
      <c r="AC3206" s="104" t="s">
        <v>172</v>
      </c>
    </row>
    <row r="3207" spans="1:29" ht="25.5" customHeight="1" x14ac:dyDescent="0.35">
      <c r="A3207" s="188"/>
      <c r="B3207" s="190"/>
      <c r="C3207" s="99" t="str">
        <f>IF(B3207="","",IF(NOT(ISNUMBER(B3207)),"DATA_PC invalida",IF(AND(ISNUMBER(parametros!$C$2),ISNUMBER(parametros!$D$2),B3207&gt;=parametros!$C$2,B3207&lt;=parametros!$D$2),"C0",IF(AND(ISNUMBER(parametros!$C$3),ISNUMBER(parametros!$D$3),B3207&gt;=parametros!$C$3,B3207&lt;=parametros!$D$3),"C1",IF(AND(ISNUMBER(parametros!$C$4),ISNUMBER(parametros!$D$4),B3207&gt;=parametros!$C$4,B3207&lt;=parametros!$D$4),"C2",IF(AND(ISNUMBER(parametros!$C$5),ISNUMBER(parametros!$D$5),B3207&gt;=parametros!$C$5,B3207&lt;=parametros!$D$5),"C3",IF(AND(ISNUMBER(parametros!$C$6),ISNUMBER(parametros!$D$6),B3207&gt;=parametros!$C$6,B3207&lt;=parametros!$D$6),"C4","Fora dos ciclos")))))))</f>
        <v/>
      </c>
      <c r="D3207" s="100"/>
      <c r="E3207" s="78" t="str">
        <f>IF(C3207="","",IFERROR(VLOOKUP(C3207,parametros!$A$11:$E$15,5,0),""))</f>
        <v/>
      </c>
      <c r="F3207" s="79" t="str">
        <f t="shared" si="252"/>
        <v/>
      </c>
      <c r="G3207" s="101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8"/>
      <c r="U3207" s="218" t="str">
        <f t="shared" si="256"/>
        <v/>
      </c>
      <c r="V3207" s="216" t="s">
        <v>47</v>
      </c>
      <c r="W3207" s="102" t="s">
        <v>167</v>
      </c>
      <c r="X3207" s="102" t="s">
        <v>168</v>
      </c>
      <c r="Y3207" s="103" t="s">
        <v>169</v>
      </c>
      <c r="Z3207" s="103" t="s">
        <v>170</v>
      </c>
      <c r="AA3207" s="103" t="s">
        <v>47</v>
      </c>
      <c r="AB3207" s="103" t="s">
        <v>171</v>
      </c>
      <c r="AC3207" s="104" t="s">
        <v>172</v>
      </c>
    </row>
    <row r="3208" spans="1:29" ht="25.5" customHeight="1" x14ac:dyDescent="0.35">
      <c r="A3208" s="188"/>
      <c r="B3208" s="190"/>
      <c r="C3208" s="99" t="str">
        <f>IF(B3208="","",IF(NOT(ISNUMBER(B3208)),"DATA_PC invalida",IF(AND(ISNUMBER(parametros!$C$2),ISNUMBER(parametros!$D$2),B3208&gt;=parametros!$C$2,B3208&lt;=parametros!$D$2),"C0",IF(AND(ISNUMBER(parametros!$C$3),ISNUMBER(parametros!$D$3),B3208&gt;=parametros!$C$3,B3208&lt;=parametros!$D$3),"C1",IF(AND(ISNUMBER(parametros!$C$4),ISNUMBER(parametros!$D$4),B3208&gt;=parametros!$C$4,B3208&lt;=parametros!$D$4),"C2",IF(AND(ISNUMBER(parametros!$C$5),ISNUMBER(parametros!$D$5),B3208&gt;=parametros!$C$5,B3208&lt;=parametros!$D$5),"C3",IF(AND(ISNUMBER(parametros!$C$6),ISNUMBER(parametros!$D$6),B3208&gt;=parametros!$C$6,B3208&lt;=parametros!$D$6),"C4","Fora dos ciclos")))))))</f>
        <v/>
      </c>
      <c r="D3208" s="100"/>
      <c r="E3208" s="78" t="str">
        <f>IF(C3208="","",IFERROR(VLOOKUP(C3208,parametros!$A$11:$E$15,5,0),""))</f>
        <v/>
      </c>
      <c r="F3208" s="79" t="str">
        <f t="shared" si="252"/>
        <v/>
      </c>
      <c r="G3208" s="101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8"/>
      <c r="U3208" s="218" t="str">
        <f t="shared" si="256"/>
        <v/>
      </c>
      <c r="V3208" s="216" t="s">
        <v>47</v>
      </c>
      <c r="W3208" s="102" t="s">
        <v>167</v>
      </c>
      <c r="X3208" s="102" t="s">
        <v>168</v>
      </c>
      <c r="Y3208" s="103" t="s">
        <v>169</v>
      </c>
      <c r="Z3208" s="103" t="s">
        <v>170</v>
      </c>
      <c r="AA3208" s="103" t="s">
        <v>47</v>
      </c>
      <c r="AB3208" s="103" t="s">
        <v>171</v>
      </c>
      <c r="AC3208" s="104" t="s">
        <v>172</v>
      </c>
    </row>
    <row r="3209" spans="1:29" ht="25.5" customHeight="1" x14ac:dyDescent="0.35">
      <c r="A3209" s="188"/>
      <c r="B3209" s="190"/>
      <c r="C3209" s="99" t="str">
        <f>IF(B3209="","",IF(NOT(ISNUMBER(B3209)),"DATA_PC invalida",IF(AND(ISNUMBER(parametros!$C$2),ISNUMBER(parametros!$D$2),B3209&gt;=parametros!$C$2,B3209&lt;=parametros!$D$2),"C0",IF(AND(ISNUMBER(parametros!$C$3),ISNUMBER(parametros!$D$3),B3209&gt;=parametros!$C$3,B3209&lt;=parametros!$D$3),"C1",IF(AND(ISNUMBER(parametros!$C$4),ISNUMBER(parametros!$D$4),B3209&gt;=parametros!$C$4,B3209&lt;=parametros!$D$4),"C2",IF(AND(ISNUMBER(parametros!$C$5),ISNUMBER(parametros!$D$5),B3209&gt;=parametros!$C$5,B3209&lt;=parametros!$D$5),"C3",IF(AND(ISNUMBER(parametros!$C$6),ISNUMBER(parametros!$D$6),B3209&gt;=parametros!$C$6,B3209&lt;=parametros!$D$6),"C4","Fora dos ciclos")))))))</f>
        <v/>
      </c>
      <c r="D3209" s="100"/>
      <c r="E3209" s="78" t="str">
        <f>IF(C3209="","",IFERROR(VLOOKUP(C3209,parametros!$A$11:$E$15,5,0),""))</f>
        <v/>
      </c>
      <c r="F3209" s="79" t="str">
        <f t="shared" si="252"/>
        <v/>
      </c>
      <c r="G3209" s="101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8"/>
      <c r="U3209" s="218" t="str">
        <f t="shared" si="256"/>
        <v/>
      </c>
      <c r="V3209" s="216" t="s">
        <v>47</v>
      </c>
      <c r="W3209" s="102" t="s">
        <v>167</v>
      </c>
      <c r="X3209" s="102" t="s">
        <v>168</v>
      </c>
      <c r="Y3209" s="103" t="s">
        <v>169</v>
      </c>
      <c r="Z3209" s="103" t="s">
        <v>170</v>
      </c>
      <c r="AA3209" s="103" t="s">
        <v>47</v>
      </c>
      <c r="AB3209" s="103" t="s">
        <v>171</v>
      </c>
      <c r="AC3209" s="104" t="s">
        <v>172</v>
      </c>
    </row>
    <row r="3210" spans="1:29" ht="25.5" customHeight="1" x14ac:dyDescent="0.35">
      <c r="A3210" s="188"/>
      <c r="B3210" s="190"/>
      <c r="C3210" s="99" t="str">
        <f>IF(B3210="","",IF(NOT(ISNUMBER(B3210)),"DATA_PC invalida",IF(AND(ISNUMBER(parametros!$C$2),ISNUMBER(parametros!$D$2),B3210&gt;=parametros!$C$2,B3210&lt;=parametros!$D$2),"C0",IF(AND(ISNUMBER(parametros!$C$3),ISNUMBER(parametros!$D$3),B3210&gt;=parametros!$C$3,B3210&lt;=parametros!$D$3),"C1",IF(AND(ISNUMBER(parametros!$C$4),ISNUMBER(parametros!$D$4),B3210&gt;=parametros!$C$4,B3210&lt;=parametros!$D$4),"C2",IF(AND(ISNUMBER(parametros!$C$5),ISNUMBER(parametros!$D$5),B3210&gt;=parametros!$C$5,B3210&lt;=parametros!$D$5),"C3",IF(AND(ISNUMBER(parametros!$C$6),ISNUMBER(parametros!$D$6),B3210&gt;=parametros!$C$6,B3210&lt;=parametros!$D$6),"C4","Fora dos ciclos")))))))</f>
        <v/>
      </c>
      <c r="D3210" s="100"/>
      <c r="E3210" s="78" t="str">
        <f>IF(C3210="","",IFERROR(VLOOKUP(C3210,parametros!$A$11:$E$15,5,0),""))</f>
        <v/>
      </c>
      <c r="F3210" s="79" t="str">
        <f t="shared" si="252"/>
        <v/>
      </c>
      <c r="G3210" s="101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8"/>
      <c r="U3210" s="218" t="str">
        <f t="shared" si="256"/>
        <v/>
      </c>
      <c r="V3210" s="216" t="s">
        <v>47</v>
      </c>
      <c r="W3210" s="102" t="s">
        <v>167</v>
      </c>
      <c r="X3210" s="102" t="s">
        <v>168</v>
      </c>
      <c r="Y3210" s="103" t="s">
        <v>169</v>
      </c>
      <c r="Z3210" s="103" t="s">
        <v>170</v>
      </c>
      <c r="AA3210" s="103" t="s">
        <v>47</v>
      </c>
      <c r="AB3210" s="103" t="s">
        <v>171</v>
      </c>
      <c r="AC3210" s="104" t="s">
        <v>172</v>
      </c>
    </row>
    <row r="3211" spans="1:29" ht="25.5" customHeight="1" x14ac:dyDescent="0.35">
      <c r="A3211" s="188"/>
      <c r="B3211" s="190"/>
      <c r="C3211" s="99" t="str">
        <f>IF(B3211="","",IF(NOT(ISNUMBER(B3211)),"DATA_PC invalida",IF(AND(ISNUMBER(parametros!$C$2),ISNUMBER(parametros!$D$2),B3211&gt;=parametros!$C$2,B3211&lt;=parametros!$D$2),"C0",IF(AND(ISNUMBER(parametros!$C$3),ISNUMBER(parametros!$D$3),B3211&gt;=parametros!$C$3,B3211&lt;=parametros!$D$3),"C1",IF(AND(ISNUMBER(parametros!$C$4),ISNUMBER(parametros!$D$4),B3211&gt;=parametros!$C$4,B3211&lt;=parametros!$D$4),"C2",IF(AND(ISNUMBER(parametros!$C$5),ISNUMBER(parametros!$D$5),B3211&gt;=parametros!$C$5,B3211&lt;=parametros!$D$5),"C3",IF(AND(ISNUMBER(parametros!$C$6),ISNUMBER(parametros!$D$6),B3211&gt;=parametros!$C$6,B3211&lt;=parametros!$D$6),"C4","Fora dos ciclos")))))))</f>
        <v/>
      </c>
      <c r="D3211" s="100"/>
      <c r="E3211" s="78" t="str">
        <f>IF(C3211="","",IFERROR(VLOOKUP(C3211,parametros!$A$11:$E$15,5,0),""))</f>
        <v/>
      </c>
      <c r="F3211" s="79" t="str">
        <f t="shared" si="252"/>
        <v/>
      </c>
      <c r="G3211" s="101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8"/>
      <c r="U3211" s="218" t="str">
        <f t="shared" si="256"/>
        <v/>
      </c>
      <c r="V3211" s="216" t="s">
        <v>47</v>
      </c>
      <c r="W3211" s="102" t="s">
        <v>167</v>
      </c>
      <c r="X3211" s="102" t="s">
        <v>168</v>
      </c>
      <c r="Y3211" s="103" t="s">
        <v>169</v>
      </c>
      <c r="Z3211" s="103" t="s">
        <v>170</v>
      </c>
      <c r="AA3211" s="103" t="s">
        <v>47</v>
      </c>
      <c r="AB3211" s="103" t="s">
        <v>171</v>
      </c>
      <c r="AC3211" s="104" t="s">
        <v>172</v>
      </c>
    </row>
    <row r="3212" spans="1:29" ht="25.5" customHeight="1" x14ac:dyDescent="0.35">
      <c r="A3212" s="188"/>
      <c r="B3212" s="190"/>
      <c r="C3212" s="99" t="str">
        <f>IF(B3212="","",IF(NOT(ISNUMBER(B3212)),"DATA_PC invalida",IF(AND(ISNUMBER(parametros!$C$2),ISNUMBER(parametros!$D$2),B3212&gt;=parametros!$C$2,B3212&lt;=parametros!$D$2),"C0",IF(AND(ISNUMBER(parametros!$C$3),ISNUMBER(parametros!$D$3),B3212&gt;=parametros!$C$3,B3212&lt;=parametros!$D$3),"C1",IF(AND(ISNUMBER(parametros!$C$4),ISNUMBER(parametros!$D$4),B3212&gt;=parametros!$C$4,B3212&lt;=parametros!$D$4),"C2",IF(AND(ISNUMBER(parametros!$C$5),ISNUMBER(parametros!$D$5),B3212&gt;=parametros!$C$5,B3212&lt;=parametros!$D$5),"C3",IF(AND(ISNUMBER(parametros!$C$6),ISNUMBER(parametros!$D$6),B3212&gt;=parametros!$C$6,B3212&lt;=parametros!$D$6),"C4","Fora dos ciclos")))))))</f>
        <v/>
      </c>
      <c r="D3212" s="100"/>
      <c r="E3212" s="78" t="str">
        <f>IF(C3212="","",IFERROR(VLOOKUP(C3212,parametros!$A$11:$E$15,5,0),""))</f>
        <v/>
      </c>
      <c r="F3212" s="79" t="str">
        <f t="shared" si="252"/>
        <v/>
      </c>
      <c r="G3212" s="101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8"/>
      <c r="U3212" s="218" t="str">
        <f t="shared" si="256"/>
        <v/>
      </c>
      <c r="V3212" s="216" t="s">
        <v>47</v>
      </c>
      <c r="W3212" s="102" t="s">
        <v>167</v>
      </c>
      <c r="X3212" s="102" t="s">
        <v>168</v>
      </c>
      <c r="Y3212" s="103" t="s">
        <v>169</v>
      </c>
      <c r="Z3212" s="103" t="s">
        <v>170</v>
      </c>
      <c r="AA3212" s="103" t="s">
        <v>47</v>
      </c>
      <c r="AB3212" s="103" t="s">
        <v>171</v>
      </c>
      <c r="AC3212" s="104" t="s">
        <v>172</v>
      </c>
    </row>
    <row r="3213" spans="1:29" ht="25.5" customHeight="1" x14ac:dyDescent="0.35">
      <c r="A3213" s="188"/>
      <c r="B3213" s="190"/>
      <c r="C3213" s="99" t="str">
        <f>IF(B3213="","",IF(NOT(ISNUMBER(B3213)),"DATA_PC invalida",IF(AND(ISNUMBER(parametros!$C$2),ISNUMBER(parametros!$D$2),B3213&gt;=parametros!$C$2,B3213&lt;=parametros!$D$2),"C0",IF(AND(ISNUMBER(parametros!$C$3),ISNUMBER(parametros!$D$3),B3213&gt;=parametros!$C$3,B3213&lt;=parametros!$D$3),"C1",IF(AND(ISNUMBER(parametros!$C$4),ISNUMBER(parametros!$D$4),B3213&gt;=parametros!$C$4,B3213&lt;=parametros!$D$4),"C2",IF(AND(ISNUMBER(parametros!$C$5),ISNUMBER(parametros!$D$5),B3213&gt;=parametros!$C$5,B3213&lt;=parametros!$D$5),"C3",IF(AND(ISNUMBER(parametros!$C$6),ISNUMBER(parametros!$D$6),B3213&gt;=parametros!$C$6,B3213&lt;=parametros!$D$6),"C4","Fora dos ciclos")))))))</f>
        <v/>
      </c>
      <c r="D3213" s="100"/>
      <c r="E3213" s="78" t="str">
        <f>IF(C3213="","",IFERROR(VLOOKUP(C3213,parametros!$A$11:$E$15,5,0),""))</f>
        <v/>
      </c>
      <c r="F3213" s="79" t="str">
        <f t="shared" si="252"/>
        <v/>
      </c>
      <c r="G3213" s="101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8"/>
      <c r="U3213" s="218" t="str">
        <f t="shared" si="256"/>
        <v/>
      </c>
      <c r="V3213" s="216" t="s">
        <v>47</v>
      </c>
      <c r="W3213" s="102" t="s">
        <v>167</v>
      </c>
      <c r="X3213" s="102" t="s">
        <v>168</v>
      </c>
      <c r="Y3213" s="103" t="s">
        <v>169</v>
      </c>
      <c r="Z3213" s="103" t="s">
        <v>170</v>
      </c>
      <c r="AA3213" s="103" t="s">
        <v>47</v>
      </c>
      <c r="AB3213" s="103" t="s">
        <v>171</v>
      </c>
      <c r="AC3213" s="104" t="s">
        <v>172</v>
      </c>
    </row>
    <row r="3214" spans="1:29" ht="25.5" customHeight="1" x14ac:dyDescent="0.35">
      <c r="A3214" s="188"/>
      <c r="B3214" s="190"/>
      <c r="C3214" s="99" t="str">
        <f>IF(B3214="","",IF(NOT(ISNUMBER(B3214)),"DATA_PC invalida",IF(AND(ISNUMBER(parametros!$C$2),ISNUMBER(parametros!$D$2),B3214&gt;=parametros!$C$2,B3214&lt;=parametros!$D$2),"C0",IF(AND(ISNUMBER(parametros!$C$3),ISNUMBER(parametros!$D$3),B3214&gt;=parametros!$C$3,B3214&lt;=parametros!$D$3),"C1",IF(AND(ISNUMBER(parametros!$C$4),ISNUMBER(parametros!$D$4),B3214&gt;=parametros!$C$4,B3214&lt;=parametros!$D$4),"C2",IF(AND(ISNUMBER(parametros!$C$5),ISNUMBER(parametros!$D$5),B3214&gt;=parametros!$C$5,B3214&lt;=parametros!$D$5),"C3",IF(AND(ISNUMBER(parametros!$C$6),ISNUMBER(parametros!$D$6),B3214&gt;=parametros!$C$6,B3214&lt;=parametros!$D$6),"C4","Fora dos ciclos")))))))</f>
        <v/>
      </c>
      <c r="D3214" s="100"/>
      <c r="E3214" s="78" t="str">
        <f>IF(C3214="","",IFERROR(VLOOKUP(C3214,parametros!$A$11:$E$15,5,0),""))</f>
        <v/>
      </c>
      <c r="F3214" s="79" t="str">
        <f t="shared" si="252"/>
        <v/>
      </c>
      <c r="G3214" s="101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8"/>
      <c r="U3214" s="218" t="str">
        <f t="shared" si="256"/>
        <v/>
      </c>
      <c r="V3214" s="216" t="s">
        <v>47</v>
      </c>
      <c r="W3214" s="102" t="s">
        <v>167</v>
      </c>
      <c r="X3214" s="102" t="s">
        <v>168</v>
      </c>
      <c r="Y3214" s="103" t="s">
        <v>169</v>
      </c>
      <c r="Z3214" s="103" t="s">
        <v>170</v>
      </c>
      <c r="AA3214" s="103" t="s">
        <v>47</v>
      </c>
      <c r="AB3214" s="103" t="s">
        <v>171</v>
      </c>
      <c r="AC3214" s="104" t="s">
        <v>172</v>
      </c>
    </row>
    <row r="3215" spans="1:29" ht="25.5" customHeight="1" x14ac:dyDescent="0.35">
      <c r="A3215" s="188"/>
      <c r="B3215" s="190"/>
      <c r="C3215" s="99" t="str">
        <f>IF(B3215="","",IF(NOT(ISNUMBER(B3215)),"DATA_PC invalida",IF(AND(ISNUMBER(parametros!$C$2),ISNUMBER(parametros!$D$2),B3215&gt;=parametros!$C$2,B3215&lt;=parametros!$D$2),"C0",IF(AND(ISNUMBER(parametros!$C$3),ISNUMBER(parametros!$D$3),B3215&gt;=parametros!$C$3,B3215&lt;=parametros!$D$3),"C1",IF(AND(ISNUMBER(parametros!$C$4),ISNUMBER(parametros!$D$4),B3215&gt;=parametros!$C$4,B3215&lt;=parametros!$D$4),"C2",IF(AND(ISNUMBER(parametros!$C$5),ISNUMBER(parametros!$D$5),B3215&gt;=parametros!$C$5,B3215&lt;=parametros!$D$5),"C3",IF(AND(ISNUMBER(parametros!$C$6),ISNUMBER(parametros!$D$6),B3215&gt;=parametros!$C$6,B3215&lt;=parametros!$D$6),"C4","Fora dos ciclos")))))))</f>
        <v/>
      </c>
      <c r="D3215" s="100"/>
      <c r="E3215" s="78" t="str">
        <f>IF(C3215="","",IFERROR(VLOOKUP(C3215,parametros!$A$11:$E$15,5,0),""))</f>
        <v/>
      </c>
      <c r="F3215" s="79" t="str">
        <f t="shared" si="252"/>
        <v/>
      </c>
      <c r="G3215" s="101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8"/>
      <c r="U3215" s="218" t="str">
        <f t="shared" si="256"/>
        <v/>
      </c>
      <c r="V3215" s="216" t="s">
        <v>47</v>
      </c>
      <c r="W3215" s="102" t="s">
        <v>167</v>
      </c>
      <c r="X3215" s="102" t="s">
        <v>168</v>
      </c>
      <c r="Y3215" s="103" t="s">
        <v>169</v>
      </c>
      <c r="Z3215" s="103" t="s">
        <v>170</v>
      </c>
      <c r="AA3215" s="103" t="s">
        <v>47</v>
      </c>
      <c r="AB3215" s="103" t="s">
        <v>171</v>
      </c>
      <c r="AC3215" s="104" t="s">
        <v>172</v>
      </c>
    </row>
    <row r="3216" spans="1:29" ht="25.5" customHeight="1" x14ac:dyDescent="0.35">
      <c r="A3216" s="188"/>
      <c r="B3216" s="190"/>
      <c r="C3216" s="99" t="str">
        <f>IF(B3216="","",IF(NOT(ISNUMBER(B3216)),"DATA_PC invalida",IF(AND(ISNUMBER(parametros!$C$2),ISNUMBER(parametros!$D$2),B3216&gt;=parametros!$C$2,B3216&lt;=parametros!$D$2),"C0",IF(AND(ISNUMBER(parametros!$C$3),ISNUMBER(parametros!$D$3),B3216&gt;=parametros!$C$3,B3216&lt;=parametros!$D$3),"C1",IF(AND(ISNUMBER(parametros!$C$4),ISNUMBER(parametros!$D$4),B3216&gt;=parametros!$C$4,B3216&lt;=parametros!$D$4),"C2",IF(AND(ISNUMBER(parametros!$C$5),ISNUMBER(parametros!$D$5),B3216&gt;=parametros!$C$5,B3216&lt;=parametros!$D$5),"C3",IF(AND(ISNUMBER(parametros!$C$6),ISNUMBER(parametros!$D$6),B3216&gt;=parametros!$C$6,B3216&lt;=parametros!$D$6),"C4","Fora dos ciclos")))))))</f>
        <v/>
      </c>
      <c r="D3216" s="100"/>
      <c r="E3216" s="78" t="str">
        <f>IF(C3216="","",IFERROR(VLOOKUP(C3216,parametros!$A$11:$E$15,5,0),""))</f>
        <v/>
      </c>
      <c r="F3216" s="79" t="str">
        <f t="shared" si="252"/>
        <v/>
      </c>
      <c r="G3216" s="101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8"/>
      <c r="U3216" s="218" t="str">
        <f t="shared" si="256"/>
        <v/>
      </c>
      <c r="V3216" s="216" t="s">
        <v>47</v>
      </c>
      <c r="W3216" s="102" t="s">
        <v>167</v>
      </c>
      <c r="X3216" s="102" t="s">
        <v>168</v>
      </c>
      <c r="Y3216" s="103" t="s">
        <v>169</v>
      </c>
      <c r="Z3216" s="103" t="s">
        <v>170</v>
      </c>
      <c r="AA3216" s="103" t="s">
        <v>47</v>
      </c>
      <c r="AB3216" s="103" t="s">
        <v>171</v>
      </c>
      <c r="AC3216" s="104" t="s">
        <v>172</v>
      </c>
    </row>
    <row r="3217" spans="1:29" ht="25.5" customHeight="1" x14ac:dyDescent="0.35">
      <c r="A3217" s="188"/>
      <c r="B3217" s="190"/>
      <c r="C3217" s="99" t="str">
        <f>IF(B3217="","",IF(NOT(ISNUMBER(B3217)),"DATA_PC invalida",IF(AND(ISNUMBER(parametros!$C$2),ISNUMBER(parametros!$D$2),B3217&gt;=parametros!$C$2,B3217&lt;=parametros!$D$2),"C0",IF(AND(ISNUMBER(parametros!$C$3),ISNUMBER(parametros!$D$3),B3217&gt;=parametros!$C$3,B3217&lt;=parametros!$D$3),"C1",IF(AND(ISNUMBER(parametros!$C$4),ISNUMBER(parametros!$D$4),B3217&gt;=parametros!$C$4,B3217&lt;=parametros!$D$4),"C2",IF(AND(ISNUMBER(parametros!$C$5),ISNUMBER(parametros!$D$5),B3217&gt;=parametros!$C$5,B3217&lt;=parametros!$D$5),"C3",IF(AND(ISNUMBER(parametros!$C$6),ISNUMBER(parametros!$D$6),B3217&gt;=parametros!$C$6,B3217&lt;=parametros!$D$6),"C4","Fora dos ciclos")))))))</f>
        <v/>
      </c>
      <c r="D3217" s="100"/>
      <c r="E3217" s="78" t="str">
        <f>IF(C3217="","",IFERROR(VLOOKUP(C3217,parametros!$A$11:$E$15,5,0),""))</f>
        <v/>
      </c>
      <c r="F3217" s="79" t="str">
        <f t="shared" si="252"/>
        <v/>
      </c>
      <c r="G3217" s="101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8"/>
      <c r="U3217" s="218" t="str">
        <f t="shared" si="256"/>
        <v/>
      </c>
      <c r="V3217" s="216" t="s">
        <v>47</v>
      </c>
      <c r="W3217" s="102" t="s">
        <v>167</v>
      </c>
      <c r="X3217" s="102" t="s">
        <v>168</v>
      </c>
      <c r="Y3217" s="103" t="s">
        <v>169</v>
      </c>
      <c r="Z3217" s="103" t="s">
        <v>170</v>
      </c>
      <c r="AA3217" s="103" t="s">
        <v>47</v>
      </c>
      <c r="AB3217" s="103" t="s">
        <v>171</v>
      </c>
      <c r="AC3217" s="104" t="s">
        <v>172</v>
      </c>
    </row>
    <row r="3218" spans="1:29" ht="25.5" customHeight="1" x14ac:dyDescent="0.35">
      <c r="A3218" s="188"/>
      <c r="B3218" s="190"/>
      <c r="C3218" s="99" t="str">
        <f>IF(B3218="","",IF(NOT(ISNUMBER(B3218)),"DATA_PC invalida",IF(AND(ISNUMBER(parametros!$C$2),ISNUMBER(parametros!$D$2),B3218&gt;=parametros!$C$2,B3218&lt;=parametros!$D$2),"C0",IF(AND(ISNUMBER(parametros!$C$3),ISNUMBER(parametros!$D$3),B3218&gt;=parametros!$C$3,B3218&lt;=parametros!$D$3),"C1",IF(AND(ISNUMBER(parametros!$C$4),ISNUMBER(parametros!$D$4),B3218&gt;=parametros!$C$4,B3218&lt;=parametros!$D$4),"C2",IF(AND(ISNUMBER(parametros!$C$5),ISNUMBER(parametros!$D$5),B3218&gt;=parametros!$C$5,B3218&lt;=parametros!$D$5),"C3",IF(AND(ISNUMBER(parametros!$C$6),ISNUMBER(parametros!$D$6),B3218&gt;=parametros!$C$6,B3218&lt;=parametros!$D$6),"C4","Fora dos ciclos")))))))</f>
        <v/>
      </c>
      <c r="D3218" s="100"/>
      <c r="E3218" s="78" t="str">
        <f>IF(C3218="","",IFERROR(VLOOKUP(C3218,parametros!$A$11:$E$15,5,0),""))</f>
        <v/>
      </c>
      <c r="F3218" s="79" t="str">
        <f t="shared" si="252"/>
        <v/>
      </c>
      <c r="G3218" s="101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8"/>
      <c r="U3218" s="218" t="str">
        <f t="shared" si="256"/>
        <v/>
      </c>
      <c r="V3218" s="216" t="s">
        <v>47</v>
      </c>
      <c r="W3218" s="102" t="s">
        <v>167</v>
      </c>
      <c r="X3218" s="102" t="s">
        <v>168</v>
      </c>
      <c r="Y3218" s="103" t="s">
        <v>169</v>
      </c>
      <c r="Z3218" s="103" t="s">
        <v>170</v>
      </c>
      <c r="AA3218" s="103" t="s">
        <v>47</v>
      </c>
      <c r="AB3218" s="103" t="s">
        <v>171</v>
      </c>
      <c r="AC3218" s="104" t="s">
        <v>172</v>
      </c>
    </row>
    <row r="3219" spans="1:29" ht="25.5" customHeight="1" x14ac:dyDescent="0.35">
      <c r="A3219" s="188"/>
      <c r="B3219" s="190"/>
      <c r="C3219" s="99" t="str">
        <f>IF(B3219="","",IF(NOT(ISNUMBER(B3219)),"DATA_PC invalida",IF(AND(ISNUMBER(parametros!$C$2),ISNUMBER(parametros!$D$2),B3219&gt;=parametros!$C$2,B3219&lt;=parametros!$D$2),"C0",IF(AND(ISNUMBER(parametros!$C$3),ISNUMBER(parametros!$D$3),B3219&gt;=parametros!$C$3,B3219&lt;=parametros!$D$3),"C1",IF(AND(ISNUMBER(parametros!$C$4),ISNUMBER(parametros!$D$4),B3219&gt;=parametros!$C$4,B3219&lt;=parametros!$D$4),"C2",IF(AND(ISNUMBER(parametros!$C$5),ISNUMBER(parametros!$D$5),B3219&gt;=parametros!$C$5,B3219&lt;=parametros!$D$5),"C3",IF(AND(ISNUMBER(parametros!$C$6),ISNUMBER(parametros!$D$6),B3219&gt;=parametros!$C$6,B3219&lt;=parametros!$D$6),"C4","Fora dos ciclos")))))))</f>
        <v/>
      </c>
      <c r="D3219" s="100"/>
      <c r="E3219" s="78" t="str">
        <f>IF(C3219="","",IFERROR(VLOOKUP(C3219,parametros!$A$11:$E$15,5,0),""))</f>
        <v/>
      </c>
      <c r="F3219" s="79" t="str">
        <f t="shared" si="252"/>
        <v/>
      </c>
      <c r="G3219" s="101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8"/>
      <c r="U3219" s="218" t="str">
        <f t="shared" si="256"/>
        <v/>
      </c>
      <c r="V3219" s="216" t="s">
        <v>47</v>
      </c>
      <c r="W3219" s="102" t="s">
        <v>167</v>
      </c>
      <c r="X3219" s="102" t="s">
        <v>168</v>
      </c>
      <c r="Y3219" s="103" t="s">
        <v>169</v>
      </c>
      <c r="Z3219" s="103" t="s">
        <v>170</v>
      </c>
      <c r="AA3219" s="103" t="s">
        <v>47</v>
      </c>
      <c r="AB3219" s="103" t="s">
        <v>171</v>
      </c>
      <c r="AC3219" s="104" t="s">
        <v>172</v>
      </c>
    </row>
    <row r="3220" spans="1:29" ht="25.5" customHeight="1" x14ac:dyDescent="0.35">
      <c r="A3220" s="188"/>
      <c r="B3220" s="190"/>
      <c r="C3220" s="99" t="str">
        <f>IF(B3220="","",IF(NOT(ISNUMBER(B3220)),"DATA_PC invalida",IF(AND(ISNUMBER(parametros!$C$2),ISNUMBER(parametros!$D$2),B3220&gt;=parametros!$C$2,B3220&lt;=parametros!$D$2),"C0",IF(AND(ISNUMBER(parametros!$C$3),ISNUMBER(parametros!$D$3),B3220&gt;=parametros!$C$3,B3220&lt;=parametros!$D$3),"C1",IF(AND(ISNUMBER(parametros!$C$4),ISNUMBER(parametros!$D$4),B3220&gt;=parametros!$C$4,B3220&lt;=parametros!$D$4),"C2",IF(AND(ISNUMBER(parametros!$C$5),ISNUMBER(parametros!$D$5),B3220&gt;=parametros!$C$5,B3220&lt;=parametros!$D$5),"C3",IF(AND(ISNUMBER(parametros!$C$6),ISNUMBER(parametros!$D$6),B3220&gt;=parametros!$C$6,B3220&lt;=parametros!$D$6),"C4","Fora dos ciclos")))))))</f>
        <v/>
      </c>
      <c r="D3220" s="100"/>
      <c r="E3220" s="78" t="str">
        <f>IF(C3220="","",IFERROR(VLOOKUP(C3220,parametros!$A$11:$E$15,5,0),""))</f>
        <v/>
      </c>
      <c r="F3220" s="79" t="str">
        <f t="shared" si="252"/>
        <v/>
      </c>
      <c r="G3220" s="101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8"/>
      <c r="U3220" s="218" t="str">
        <f t="shared" si="256"/>
        <v/>
      </c>
      <c r="V3220" s="216" t="s">
        <v>47</v>
      </c>
      <c r="W3220" s="102" t="s">
        <v>167</v>
      </c>
      <c r="X3220" s="102" t="s">
        <v>168</v>
      </c>
      <c r="Y3220" s="103" t="s">
        <v>169</v>
      </c>
      <c r="Z3220" s="103" t="s">
        <v>170</v>
      </c>
      <c r="AA3220" s="103" t="s">
        <v>47</v>
      </c>
      <c r="AB3220" s="103" t="s">
        <v>171</v>
      </c>
      <c r="AC3220" s="104" t="s">
        <v>172</v>
      </c>
    </row>
    <row r="3221" spans="1:29" ht="25.5" customHeight="1" x14ac:dyDescent="0.35">
      <c r="A3221" s="188"/>
      <c r="B3221" s="190"/>
      <c r="C3221" s="99" t="str">
        <f>IF(B3221="","",IF(NOT(ISNUMBER(B3221)),"DATA_PC invalida",IF(AND(ISNUMBER(parametros!$C$2),ISNUMBER(parametros!$D$2),B3221&gt;=parametros!$C$2,B3221&lt;=parametros!$D$2),"C0",IF(AND(ISNUMBER(parametros!$C$3),ISNUMBER(parametros!$D$3),B3221&gt;=parametros!$C$3,B3221&lt;=parametros!$D$3),"C1",IF(AND(ISNUMBER(parametros!$C$4),ISNUMBER(parametros!$D$4),B3221&gt;=parametros!$C$4,B3221&lt;=parametros!$D$4),"C2",IF(AND(ISNUMBER(parametros!$C$5),ISNUMBER(parametros!$D$5),B3221&gt;=parametros!$C$5,B3221&lt;=parametros!$D$5),"C3",IF(AND(ISNUMBER(parametros!$C$6),ISNUMBER(parametros!$D$6),B3221&gt;=parametros!$C$6,B3221&lt;=parametros!$D$6),"C4","Fora dos ciclos")))))))</f>
        <v/>
      </c>
      <c r="D3221" s="100"/>
      <c r="E3221" s="78" t="str">
        <f>IF(C3221="","",IFERROR(VLOOKUP(C3221,parametros!$A$11:$E$15,5,0),""))</f>
        <v/>
      </c>
      <c r="F3221" s="79" t="str">
        <f t="shared" si="252"/>
        <v/>
      </c>
      <c r="G3221" s="101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8"/>
      <c r="U3221" s="218" t="str">
        <f t="shared" si="256"/>
        <v/>
      </c>
      <c r="V3221" s="216" t="s">
        <v>47</v>
      </c>
      <c r="W3221" s="102" t="s">
        <v>167</v>
      </c>
      <c r="X3221" s="102" t="s">
        <v>168</v>
      </c>
      <c r="Y3221" s="103" t="s">
        <v>169</v>
      </c>
      <c r="Z3221" s="103" t="s">
        <v>170</v>
      </c>
      <c r="AA3221" s="103" t="s">
        <v>47</v>
      </c>
      <c r="AB3221" s="103" t="s">
        <v>171</v>
      </c>
      <c r="AC3221" s="104" t="s">
        <v>172</v>
      </c>
    </row>
    <row r="3222" spans="1:29" ht="25.5" customHeight="1" x14ac:dyDescent="0.35">
      <c r="A3222" s="188"/>
      <c r="B3222" s="190"/>
      <c r="C3222" s="99" t="str">
        <f>IF(B3222="","",IF(NOT(ISNUMBER(B3222)),"DATA_PC invalida",IF(AND(ISNUMBER(parametros!$C$2),ISNUMBER(parametros!$D$2),B3222&gt;=parametros!$C$2,B3222&lt;=parametros!$D$2),"C0",IF(AND(ISNUMBER(parametros!$C$3),ISNUMBER(parametros!$D$3),B3222&gt;=parametros!$C$3,B3222&lt;=parametros!$D$3),"C1",IF(AND(ISNUMBER(parametros!$C$4),ISNUMBER(parametros!$D$4),B3222&gt;=parametros!$C$4,B3222&lt;=parametros!$D$4),"C2",IF(AND(ISNUMBER(parametros!$C$5),ISNUMBER(parametros!$D$5),B3222&gt;=parametros!$C$5,B3222&lt;=parametros!$D$5),"C3",IF(AND(ISNUMBER(parametros!$C$6),ISNUMBER(parametros!$D$6),B3222&gt;=parametros!$C$6,B3222&lt;=parametros!$D$6),"C4","Fora dos ciclos")))))))</f>
        <v/>
      </c>
      <c r="D3222" s="100"/>
      <c r="E3222" s="78" t="str">
        <f>IF(C3222="","",IFERROR(VLOOKUP(C3222,parametros!$A$11:$E$15,5,0),""))</f>
        <v/>
      </c>
      <c r="F3222" s="79" t="str">
        <f t="shared" si="252"/>
        <v/>
      </c>
      <c r="G3222" s="101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8"/>
      <c r="U3222" s="218" t="str">
        <f t="shared" si="256"/>
        <v/>
      </c>
      <c r="V3222" s="216" t="s">
        <v>47</v>
      </c>
      <c r="W3222" s="102" t="s">
        <v>167</v>
      </c>
      <c r="X3222" s="102" t="s">
        <v>168</v>
      </c>
      <c r="Y3222" s="103" t="s">
        <v>169</v>
      </c>
      <c r="Z3222" s="103" t="s">
        <v>170</v>
      </c>
      <c r="AA3222" s="103" t="s">
        <v>47</v>
      </c>
      <c r="AB3222" s="103" t="s">
        <v>171</v>
      </c>
      <c r="AC3222" s="104" t="s">
        <v>172</v>
      </c>
    </row>
    <row r="3223" spans="1:29" ht="25.5" customHeight="1" x14ac:dyDescent="0.35">
      <c r="A3223" s="188"/>
      <c r="B3223" s="190"/>
      <c r="C3223" s="99" t="str">
        <f>IF(B3223="","",IF(NOT(ISNUMBER(B3223)),"DATA_PC invalida",IF(AND(ISNUMBER(parametros!$C$2),ISNUMBER(parametros!$D$2),B3223&gt;=parametros!$C$2,B3223&lt;=parametros!$D$2),"C0",IF(AND(ISNUMBER(parametros!$C$3),ISNUMBER(parametros!$D$3),B3223&gt;=parametros!$C$3,B3223&lt;=parametros!$D$3),"C1",IF(AND(ISNUMBER(parametros!$C$4),ISNUMBER(parametros!$D$4),B3223&gt;=parametros!$C$4,B3223&lt;=parametros!$D$4),"C2",IF(AND(ISNUMBER(parametros!$C$5),ISNUMBER(parametros!$D$5),B3223&gt;=parametros!$C$5,B3223&lt;=parametros!$D$5),"C3",IF(AND(ISNUMBER(parametros!$C$6),ISNUMBER(parametros!$D$6),B3223&gt;=parametros!$C$6,B3223&lt;=parametros!$D$6),"C4","Fora dos ciclos")))))))</f>
        <v/>
      </c>
      <c r="D3223" s="100"/>
      <c r="E3223" s="78" t="str">
        <f>IF(C3223="","",IFERROR(VLOOKUP(C3223,parametros!$A$11:$E$15,5,0),""))</f>
        <v/>
      </c>
      <c r="F3223" s="79" t="str">
        <f t="shared" si="252"/>
        <v/>
      </c>
      <c r="G3223" s="101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8"/>
      <c r="U3223" s="218" t="str">
        <f t="shared" si="256"/>
        <v/>
      </c>
      <c r="V3223" s="216" t="s">
        <v>47</v>
      </c>
      <c r="W3223" s="102" t="s">
        <v>167</v>
      </c>
      <c r="X3223" s="102" t="s">
        <v>168</v>
      </c>
      <c r="Y3223" s="103" t="s">
        <v>169</v>
      </c>
      <c r="Z3223" s="103" t="s">
        <v>170</v>
      </c>
      <c r="AA3223" s="103" t="s">
        <v>47</v>
      </c>
      <c r="AB3223" s="103" t="s">
        <v>171</v>
      </c>
      <c r="AC3223" s="104" t="s">
        <v>172</v>
      </c>
    </row>
    <row r="3224" spans="1:29" ht="25.5" customHeight="1" x14ac:dyDescent="0.35">
      <c r="A3224" s="188"/>
      <c r="B3224" s="190"/>
      <c r="C3224" s="99" t="str">
        <f>IF(B3224="","",IF(NOT(ISNUMBER(B3224)),"DATA_PC invalida",IF(AND(ISNUMBER(parametros!$C$2),ISNUMBER(parametros!$D$2),B3224&gt;=parametros!$C$2,B3224&lt;=parametros!$D$2),"C0",IF(AND(ISNUMBER(parametros!$C$3),ISNUMBER(parametros!$D$3),B3224&gt;=parametros!$C$3,B3224&lt;=parametros!$D$3),"C1",IF(AND(ISNUMBER(parametros!$C$4),ISNUMBER(parametros!$D$4),B3224&gt;=parametros!$C$4,B3224&lt;=parametros!$D$4),"C2",IF(AND(ISNUMBER(parametros!$C$5),ISNUMBER(parametros!$D$5),B3224&gt;=parametros!$C$5,B3224&lt;=parametros!$D$5),"C3",IF(AND(ISNUMBER(parametros!$C$6),ISNUMBER(parametros!$D$6),B3224&gt;=parametros!$C$6,B3224&lt;=parametros!$D$6),"C4","Fora dos ciclos")))))))</f>
        <v/>
      </c>
      <c r="D3224" s="100"/>
      <c r="E3224" s="78" t="str">
        <f>IF(C3224="","",IFERROR(VLOOKUP(C3224,parametros!$A$11:$E$15,5,0),""))</f>
        <v/>
      </c>
      <c r="F3224" s="79" t="str">
        <f t="shared" si="252"/>
        <v/>
      </c>
      <c r="G3224" s="101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8"/>
      <c r="U3224" s="218" t="str">
        <f t="shared" si="256"/>
        <v/>
      </c>
      <c r="V3224" s="216" t="s">
        <v>47</v>
      </c>
      <c r="W3224" s="102" t="s">
        <v>167</v>
      </c>
      <c r="X3224" s="102" t="s">
        <v>168</v>
      </c>
      <c r="Y3224" s="103" t="s">
        <v>169</v>
      </c>
      <c r="Z3224" s="103" t="s">
        <v>170</v>
      </c>
      <c r="AA3224" s="103" t="s">
        <v>47</v>
      </c>
      <c r="AB3224" s="103" t="s">
        <v>171</v>
      </c>
      <c r="AC3224" s="104" t="s">
        <v>172</v>
      </c>
    </row>
    <row r="3225" spans="1:29" ht="25.5" customHeight="1" x14ac:dyDescent="0.35">
      <c r="A3225" s="188"/>
      <c r="B3225" s="190"/>
      <c r="C3225" s="99" t="str">
        <f>IF(B3225="","",IF(NOT(ISNUMBER(B3225)),"DATA_PC invalida",IF(AND(ISNUMBER(parametros!$C$2),ISNUMBER(parametros!$D$2),B3225&gt;=parametros!$C$2,B3225&lt;=parametros!$D$2),"C0",IF(AND(ISNUMBER(parametros!$C$3),ISNUMBER(parametros!$D$3),B3225&gt;=parametros!$C$3,B3225&lt;=parametros!$D$3),"C1",IF(AND(ISNUMBER(parametros!$C$4),ISNUMBER(parametros!$D$4),B3225&gt;=parametros!$C$4,B3225&lt;=parametros!$D$4),"C2",IF(AND(ISNUMBER(parametros!$C$5),ISNUMBER(parametros!$D$5),B3225&gt;=parametros!$C$5,B3225&lt;=parametros!$D$5),"C3",IF(AND(ISNUMBER(parametros!$C$6),ISNUMBER(parametros!$D$6),B3225&gt;=parametros!$C$6,B3225&lt;=parametros!$D$6),"C4","Fora dos ciclos")))))))</f>
        <v/>
      </c>
      <c r="D3225" s="100"/>
      <c r="E3225" s="78" t="str">
        <f>IF(C3225="","",IFERROR(VLOOKUP(C3225,parametros!$A$11:$E$15,5,0),""))</f>
        <v/>
      </c>
      <c r="F3225" s="79" t="str">
        <f t="shared" si="252"/>
        <v/>
      </c>
      <c r="G3225" s="101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8"/>
      <c r="U3225" s="218" t="str">
        <f t="shared" si="256"/>
        <v/>
      </c>
      <c r="V3225" s="216" t="s">
        <v>47</v>
      </c>
      <c r="W3225" s="102" t="s">
        <v>167</v>
      </c>
      <c r="X3225" s="102" t="s">
        <v>168</v>
      </c>
      <c r="Y3225" s="103" t="s">
        <v>169</v>
      </c>
      <c r="Z3225" s="103" t="s">
        <v>170</v>
      </c>
      <c r="AA3225" s="103" t="s">
        <v>47</v>
      </c>
      <c r="AB3225" s="103" t="s">
        <v>171</v>
      </c>
      <c r="AC3225" s="104" t="s">
        <v>172</v>
      </c>
    </row>
    <row r="3226" spans="1:29" ht="25.5" customHeight="1" x14ac:dyDescent="0.35">
      <c r="A3226" s="188"/>
      <c r="B3226" s="190"/>
      <c r="C3226" s="99" t="str">
        <f>IF(B3226="","",IF(NOT(ISNUMBER(B3226)),"DATA_PC invalida",IF(AND(ISNUMBER(parametros!$C$2),ISNUMBER(parametros!$D$2),B3226&gt;=parametros!$C$2,B3226&lt;=parametros!$D$2),"C0",IF(AND(ISNUMBER(parametros!$C$3),ISNUMBER(parametros!$D$3),B3226&gt;=parametros!$C$3,B3226&lt;=parametros!$D$3),"C1",IF(AND(ISNUMBER(parametros!$C$4),ISNUMBER(parametros!$D$4),B3226&gt;=parametros!$C$4,B3226&lt;=parametros!$D$4),"C2",IF(AND(ISNUMBER(parametros!$C$5),ISNUMBER(parametros!$D$5),B3226&gt;=parametros!$C$5,B3226&lt;=parametros!$D$5),"C3",IF(AND(ISNUMBER(parametros!$C$6),ISNUMBER(parametros!$D$6),B3226&gt;=parametros!$C$6,B3226&lt;=parametros!$D$6),"C4","Fora dos ciclos")))))))</f>
        <v/>
      </c>
      <c r="D3226" s="100"/>
      <c r="E3226" s="78" t="str">
        <f>IF(C3226="","",IFERROR(VLOOKUP(C3226,parametros!$A$11:$E$15,5,0),""))</f>
        <v/>
      </c>
      <c r="F3226" s="79" t="str">
        <f t="shared" si="252"/>
        <v/>
      </c>
      <c r="G3226" s="101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8"/>
      <c r="U3226" s="218" t="str">
        <f t="shared" si="256"/>
        <v/>
      </c>
      <c r="V3226" s="216" t="s">
        <v>47</v>
      </c>
      <c r="W3226" s="102" t="s">
        <v>167</v>
      </c>
      <c r="X3226" s="102" t="s">
        <v>168</v>
      </c>
      <c r="Y3226" s="103" t="s">
        <v>169</v>
      </c>
      <c r="Z3226" s="103" t="s">
        <v>170</v>
      </c>
      <c r="AA3226" s="103" t="s">
        <v>47</v>
      </c>
      <c r="AB3226" s="103" t="s">
        <v>171</v>
      </c>
      <c r="AC3226" s="104" t="s">
        <v>172</v>
      </c>
    </row>
    <row r="3227" spans="1:29" ht="25.5" customHeight="1" x14ac:dyDescent="0.35">
      <c r="A3227" s="188"/>
      <c r="B3227" s="190"/>
      <c r="C3227" s="99" t="str">
        <f>IF(B3227="","",IF(NOT(ISNUMBER(B3227)),"DATA_PC invalida",IF(AND(ISNUMBER(parametros!$C$2),ISNUMBER(parametros!$D$2),B3227&gt;=parametros!$C$2,B3227&lt;=parametros!$D$2),"C0",IF(AND(ISNUMBER(parametros!$C$3),ISNUMBER(parametros!$D$3),B3227&gt;=parametros!$C$3,B3227&lt;=parametros!$D$3),"C1",IF(AND(ISNUMBER(parametros!$C$4),ISNUMBER(parametros!$D$4),B3227&gt;=parametros!$C$4,B3227&lt;=parametros!$D$4),"C2",IF(AND(ISNUMBER(parametros!$C$5),ISNUMBER(parametros!$D$5),B3227&gt;=parametros!$C$5,B3227&lt;=parametros!$D$5),"C3",IF(AND(ISNUMBER(parametros!$C$6),ISNUMBER(parametros!$D$6),B3227&gt;=parametros!$C$6,B3227&lt;=parametros!$D$6),"C4","Fora dos ciclos")))))))</f>
        <v/>
      </c>
      <c r="D3227" s="100"/>
      <c r="E3227" s="78" t="str">
        <f>IF(C3227="","",IFERROR(VLOOKUP(C3227,parametros!$A$11:$E$15,5,0),""))</f>
        <v/>
      </c>
      <c r="F3227" s="79" t="str">
        <f t="shared" si="252"/>
        <v/>
      </c>
      <c r="G3227" s="101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8"/>
      <c r="U3227" s="218" t="str">
        <f t="shared" si="256"/>
        <v/>
      </c>
      <c r="V3227" s="216" t="s">
        <v>47</v>
      </c>
      <c r="W3227" s="102" t="s">
        <v>167</v>
      </c>
      <c r="X3227" s="102" t="s">
        <v>168</v>
      </c>
      <c r="Y3227" s="103" t="s">
        <v>169</v>
      </c>
      <c r="Z3227" s="103" t="s">
        <v>170</v>
      </c>
      <c r="AA3227" s="103" t="s">
        <v>47</v>
      </c>
      <c r="AB3227" s="103" t="s">
        <v>171</v>
      </c>
      <c r="AC3227" s="104" t="s">
        <v>172</v>
      </c>
    </row>
    <row r="3228" spans="1:29" ht="25.5" customHeight="1" x14ac:dyDescent="0.35">
      <c r="A3228" s="188"/>
      <c r="B3228" s="190"/>
      <c r="C3228" s="99" t="str">
        <f>IF(B3228="","",IF(NOT(ISNUMBER(B3228)),"DATA_PC invalida",IF(AND(ISNUMBER(parametros!$C$2),ISNUMBER(parametros!$D$2),B3228&gt;=parametros!$C$2,B3228&lt;=parametros!$D$2),"C0",IF(AND(ISNUMBER(parametros!$C$3),ISNUMBER(parametros!$D$3),B3228&gt;=parametros!$C$3,B3228&lt;=parametros!$D$3),"C1",IF(AND(ISNUMBER(parametros!$C$4),ISNUMBER(parametros!$D$4),B3228&gt;=parametros!$C$4,B3228&lt;=parametros!$D$4),"C2",IF(AND(ISNUMBER(parametros!$C$5),ISNUMBER(parametros!$D$5),B3228&gt;=parametros!$C$5,B3228&lt;=parametros!$D$5),"C3",IF(AND(ISNUMBER(parametros!$C$6),ISNUMBER(parametros!$D$6),B3228&gt;=parametros!$C$6,B3228&lt;=parametros!$D$6),"C4","Fora dos ciclos")))))))</f>
        <v/>
      </c>
      <c r="D3228" s="100"/>
      <c r="E3228" s="78" t="str">
        <f>IF(C3228="","",IFERROR(VLOOKUP(C3228,parametros!$A$11:$E$15,5,0),""))</f>
        <v/>
      </c>
      <c r="F3228" s="79" t="str">
        <f t="shared" si="252"/>
        <v/>
      </c>
      <c r="G3228" s="101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8"/>
      <c r="U3228" s="218" t="str">
        <f t="shared" si="256"/>
        <v/>
      </c>
      <c r="V3228" s="216" t="s">
        <v>47</v>
      </c>
      <c r="W3228" s="102" t="s">
        <v>167</v>
      </c>
      <c r="X3228" s="102" t="s">
        <v>168</v>
      </c>
      <c r="Y3228" s="103" t="s">
        <v>169</v>
      </c>
      <c r="Z3228" s="103" t="s">
        <v>170</v>
      </c>
      <c r="AA3228" s="103" t="s">
        <v>47</v>
      </c>
      <c r="AB3228" s="103" t="s">
        <v>171</v>
      </c>
      <c r="AC3228" s="104" t="s">
        <v>172</v>
      </c>
    </row>
    <row r="3229" spans="1:29" ht="25.5" customHeight="1" x14ac:dyDescent="0.35">
      <c r="A3229" s="188"/>
      <c r="B3229" s="190"/>
      <c r="C3229" s="99" t="str">
        <f>IF(B3229="","",IF(NOT(ISNUMBER(B3229)),"DATA_PC invalida",IF(AND(ISNUMBER(parametros!$C$2),ISNUMBER(parametros!$D$2),B3229&gt;=parametros!$C$2,B3229&lt;=parametros!$D$2),"C0",IF(AND(ISNUMBER(parametros!$C$3),ISNUMBER(parametros!$D$3),B3229&gt;=parametros!$C$3,B3229&lt;=parametros!$D$3),"C1",IF(AND(ISNUMBER(parametros!$C$4),ISNUMBER(parametros!$D$4),B3229&gt;=parametros!$C$4,B3229&lt;=parametros!$D$4),"C2",IF(AND(ISNUMBER(parametros!$C$5),ISNUMBER(parametros!$D$5),B3229&gt;=parametros!$C$5,B3229&lt;=parametros!$D$5),"C3",IF(AND(ISNUMBER(parametros!$C$6),ISNUMBER(parametros!$D$6),B3229&gt;=parametros!$C$6,B3229&lt;=parametros!$D$6),"C4","Fora dos ciclos")))))))</f>
        <v/>
      </c>
      <c r="D3229" s="100"/>
      <c r="E3229" s="78" t="str">
        <f>IF(C3229="","",IFERROR(VLOOKUP(C3229,parametros!$A$11:$E$15,5,0),""))</f>
        <v/>
      </c>
      <c r="F3229" s="79" t="str">
        <f t="shared" si="252"/>
        <v/>
      </c>
      <c r="G3229" s="101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8"/>
      <c r="U3229" s="218" t="str">
        <f t="shared" si="256"/>
        <v/>
      </c>
      <c r="V3229" s="216" t="s">
        <v>47</v>
      </c>
      <c r="W3229" s="102" t="s">
        <v>167</v>
      </c>
      <c r="X3229" s="102" t="s">
        <v>168</v>
      </c>
      <c r="Y3229" s="103" t="s">
        <v>169</v>
      </c>
      <c r="Z3229" s="103" t="s">
        <v>170</v>
      </c>
      <c r="AA3229" s="103" t="s">
        <v>47</v>
      </c>
      <c r="AB3229" s="103" t="s">
        <v>171</v>
      </c>
      <c r="AC3229" s="104" t="s">
        <v>172</v>
      </c>
    </row>
    <row r="3230" spans="1:29" ht="25.5" customHeight="1" x14ac:dyDescent="0.35">
      <c r="A3230" s="188"/>
      <c r="B3230" s="190"/>
      <c r="C3230" s="99" t="str">
        <f>IF(B3230="","",IF(NOT(ISNUMBER(B3230)),"DATA_PC invalida",IF(AND(ISNUMBER(parametros!$C$2),ISNUMBER(parametros!$D$2),B3230&gt;=parametros!$C$2,B3230&lt;=parametros!$D$2),"C0",IF(AND(ISNUMBER(parametros!$C$3),ISNUMBER(parametros!$D$3),B3230&gt;=parametros!$C$3,B3230&lt;=parametros!$D$3),"C1",IF(AND(ISNUMBER(parametros!$C$4),ISNUMBER(parametros!$D$4),B3230&gt;=parametros!$C$4,B3230&lt;=parametros!$D$4),"C2",IF(AND(ISNUMBER(parametros!$C$5),ISNUMBER(parametros!$D$5),B3230&gt;=parametros!$C$5,B3230&lt;=parametros!$D$5),"C3",IF(AND(ISNUMBER(parametros!$C$6),ISNUMBER(parametros!$D$6),B3230&gt;=parametros!$C$6,B3230&lt;=parametros!$D$6),"C4","Fora dos ciclos")))))))</f>
        <v/>
      </c>
      <c r="D3230" s="100"/>
      <c r="E3230" s="78" t="str">
        <f>IF(C3230="","",IFERROR(VLOOKUP(C3230,parametros!$A$11:$E$15,5,0),""))</f>
        <v/>
      </c>
      <c r="F3230" s="79" t="str">
        <f t="shared" si="252"/>
        <v/>
      </c>
      <c r="G3230" s="101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8"/>
      <c r="U3230" s="218" t="str">
        <f t="shared" si="256"/>
        <v/>
      </c>
      <c r="V3230" s="216" t="s">
        <v>47</v>
      </c>
      <c r="W3230" s="102" t="s">
        <v>167</v>
      </c>
      <c r="X3230" s="102" t="s">
        <v>168</v>
      </c>
      <c r="Y3230" s="103" t="s">
        <v>169</v>
      </c>
      <c r="Z3230" s="103" t="s">
        <v>170</v>
      </c>
      <c r="AA3230" s="103" t="s">
        <v>47</v>
      </c>
      <c r="AB3230" s="103" t="s">
        <v>171</v>
      </c>
      <c r="AC3230" s="104" t="s">
        <v>172</v>
      </c>
    </row>
    <row r="3231" spans="1:29" ht="25.5" customHeight="1" x14ac:dyDescent="0.35">
      <c r="A3231" s="188"/>
      <c r="B3231" s="190"/>
      <c r="C3231" s="99" t="str">
        <f>IF(B3231="","",IF(NOT(ISNUMBER(B3231)),"DATA_PC invalida",IF(AND(ISNUMBER(parametros!$C$2),ISNUMBER(parametros!$D$2),B3231&gt;=parametros!$C$2,B3231&lt;=parametros!$D$2),"C0",IF(AND(ISNUMBER(parametros!$C$3),ISNUMBER(parametros!$D$3),B3231&gt;=parametros!$C$3,B3231&lt;=parametros!$D$3),"C1",IF(AND(ISNUMBER(parametros!$C$4),ISNUMBER(parametros!$D$4),B3231&gt;=parametros!$C$4,B3231&lt;=parametros!$D$4),"C2",IF(AND(ISNUMBER(parametros!$C$5),ISNUMBER(parametros!$D$5),B3231&gt;=parametros!$C$5,B3231&lt;=parametros!$D$5),"C3",IF(AND(ISNUMBER(parametros!$C$6),ISNUMBER(parametros!$D$6),B3231&gt;=parametros!$C$6,B3231&lt;=parametros!$D$6),"C4","Fora dos ciclos")))))))</f>
        <v/>
      </c>
      <c r="D3231" s="100"/>
      <c r="E3231" s="78" t="str">
        <f>IF(C3231="","",IFERROR(VLOOKUP(C3231,parametros!$A$11:$E$15,5,0),""))</f>
        <v/>
      </c>
      <c r="F3231" s="79" t="str">
        <f t="shared" si="252"/>
        <v/>
      </c>
      <c r="G3231" s="101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8"/>
      <c r="U3231" s="218" t="str">
        <f t="shared" si="256"/>
        <v/>
      </c>
      <c r="V3231" s="216" t="s">
        <v>47</v>
      </c>
      <c r="W3231" s="102" t="s">
        <v>167</v>
      </c>
      <c r="X3231" s="102" t="s">
        <v>168</v>
      </c>
      <c r="Y3231" s="103" t="s">
        <v>169</v>
      </c>
      <c r="Z3231" s="103" t="s">
        <v>170</v>
      </c>
      <c r="AA3231" s="103" t="s">
        <v>47</v>
      </c>
      <c r="AB3231" s="103" t="s">
        <v>171</v>
      </c>
      <c r="AC3231" s="104" t="s">
        <v>172</v>
      </c>
    </row>
    <row r="3232" spans="1:29" ht="25.5" customHeight="1" x14ac:dyDescent="0.35">
      <c r="A3232" s="188"/>
      <c r="B3232" s="190"/>
      <c r="C3232" s="99" t="str">
        <f>IF(B3232="","",IF(NOT(ISNUMBER(B3232)),"DATA_PC invalida",IF(AND(ISNUMBER(parametros!$C$2),ISNUMBER(parametros!$D$2),B3232&gt;=parametros!$C$2,B3232&lt;=parametros!$D$2),"C0",IF(AND(ISNUMBER(parametros!$C$3),ISNUMBER(parametros!$D$3),B3232&gt;=parametros!$C$3,B3232&lt;=parametros!$D$3),"C1",IF(AND(ISNUMBER(parametros!$C$4),ISNUMBER(parametros!$D$4),B3232&gt;=parametros!$C$4,B3232&lt;=parametros!$D$4),"C2",IF(AND(ISNUMBER(parametros!$C$5),ISNUMBER(parametros!$D$5),B3232&gt;=parametros!$C$5,B3232&lt;=parametros!$D$5),"C3",IF(AND(ISNUMBER(parametros!$C$6),ISNUMBER(parametros!$D$6),B3232&gt;=parametros!$C$6,B3232&lt;=parametros!$D$6),"C4","Fora dos ciclos")))))))</f>
        <v/>
      </c>
      <c r="D3232" s="100"/>
      <c r="E3232" s="78" t="str">
        <f>IF(C3232="","",IFERROR(VLOOKUP(C3232,parametros!$A$11:$E$15,5,0),""))</f>
        <v/>
      </c>
      <c r="F3232" s="79" t="str">
        <f t="shared" si="252"/>
        <v/>
      </c>
      <c r="G3232" s="101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8"/>
      <c r="U3232" s="218" t="str">
        <f t="shared" si="256"/>
        <v/>
      </c>
      <c r="V3232" s="216" t="s">
        <v>47</v>
      </c>
      <c r="W3232" s="102" t="s">
        <v>167</v>
      </c>
      <c r="X3232" s="102" t="s">
        <v>168</v>
      </c>
      <c r="Y3232" s="103" t="s">
        <v>169</v>
      </c>
      <c r="Z3232" s="103" t="s">
        <v>170</v>
      </c>
      <c r="AA3232" s="103" t="s">
        <v>47</v>
      </c>
      <c r="AB3232" s="103" t="s">
        <v>171</v>
      </c>
      <c r="AC3232" s="104" t="s">
        <v>172</v>
      </c>
    </row>
    <row r="3233" spans="1:29" ht="25.5" customHeight="1" x14ac:dyDescent="0.35">
      <c r="A3233" s="188"/>
      <c r="B3233" s="190"/>
      <c r="C3233" s="99" t="str">
        <f>IF(B3233="","",IF(NOT(ISNUMBER(B3233)),"DATA_PC invalida",IF(AND(ISNUMBER(parametros!$C$2),ISNUMBER(parametros!$D$2),B3233&gt;=parametros!$C$2,B3233&lt;=parametros!$D$2),"C0",IF(AND(ISNUMBER(parametros!$C$3),ISNUMBER(parametros!$D$3),B3233&gt;=parametros!$C$3,B3233&lt;=parametros!$D$3),"C1",IF(AND(ISNUMBER(parametros!$C$4),ISNUMBER(parametros!$D$4),B3233&gt;=parametros!$C$4,B3233&lt;=parametros!$D$4),"C2",IF(AND(ISNUMBER(parametros!$C$5),ISNUMBER(parametros!$D$5),B3233&gt;=parametros!$C$5,B3233&lt;=parametros!$D$5),"C3",IF(AND(ISNUMBER(parametros!$C$6),ISNUMBER(parametros!$D$6),B3233&gt;=parametros!$C$6,B3233&lt;=parametros!$D$6),"C4","Fora dos ciclos")))))))</f>
        <v/>
      </c>
      <c r="D3233" s="100"/>
      <c r="E3233" s="78" t="str">
        <f>IF(C3233="","",IFERROR(VLOOKUP(C3233,parametros!$A$11:$E$15,5,0),""))</f>
        <v/>
      </c>
      <c r="F3233" s="79" t="str">
        <f t="shared" si="252"/>
        <v/>
      </c>
      <c r="G3233" s="101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8"/>
      <c r="U3233" s="218" t="str">
        <f t="shared" si="256"/>
        <v/>
      </c>
      <c r="V3233" s="216" t="s">
        <v>47</v>
      </c>
      <c r="W3233" s="102" t="s">
        <v>167</v>
      </c>
      <c r="X3233" s="102" t="s">
        <v>168</v>
      </c>
      <c r="Y3233" s="103" t="s">
        <v>169</v>
      </c>
      <c r="Z3233" s="103" t="s">
        <v>170</v>
      </c>
      <c r="AA3233" s="103" t="s">
        <v>47</v>
      </c>
      <c r="AB3233" s="103" t="s">
        <v>171</v>
      </c>
      <c r="AC3233" s="104" t="s">
        <v>172</v>
      </c>
    </row>
    <row r="3234" spans="1:29" ht="25.5" customHeight="1" x14ac:dyDescent="0.35">
      <c r="A3234" s="188"/>
      <c r="B3234" s="190"/>
      <c r="C3234" s="99" t="str">
        <f>IF(B3234="","",IF(NOT(ISNUMBER(B3234)),"DATA_PC invalida",IF(AND(ISNUMBER(parametros!$C$2),ISNUMBER(parametros!$D$2),B3234&gt;=parametros!$C$2,B3234&lt;=parametros!$D$2),"C0",IF(AND(ISNUMBER(parametros!$C$3),ISNUMBER(parametros!$D$3),B3234&gt;=parametros!$C$3,B3234&lt;=parametros!$D$3),"C1",IF(AND(ISNUMBER(parametros!$C$4),ISNUMBER(parametros!$D$4),B3234&gt;=parametros!$C$4,B3234&lt;=parametros!$D$4),"C2",IF(AND(ISNUMBER(parametros!$C$5),ISNUMBER(parametros!$D$5),B3234&gt;=parametros!$C$5,B3234&lt;=parametros!$D$5),"C3",IF(AND(ISNUMBER(parametros!$C$6),ISNUMBER(parametros!$D$6),B3234&gt;=parametros!$C$6,B3234&lt;=parametros!$D$6),"C4","Fora dos ciclos")))))))</f>
        <v/>
      </c>
      <c r="D3234" s="100"/>
      <c r="E3234" s="78" t="str">
        <f>IF(C3234="","",IFERROR(VLOOKUP(C3234,parametros!$A$11:$E$15,5,0),""))</f>
        <v/>
      </c>
      <c r="F3234" s="79" t="str">
        <f t="shared" si="252"/>
        <v/>
      </c>
      <c r="G3234" s="101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8"/>
      <c r="U3234" s="218" t="str">
        <f t="shared" si="256"/>
        <v/>
      </c>
      <c r="V3234" s="216" t="s">
        <v>47</v>
      </c>
      <c r="W3234" s="102" t="s">
        <v>167</v>
      </c>
      <c r="X3234" s="102" t="s">
        <v>168</v>
      </c>
      <c r="Y3234" s="103" t="s">
        <v>169</v>
      </c>
      <c r="Z3234" s="103" t="s">
        <v>170</v>
      </c>
      <c r="AA3234" s="103" t="s">
        <v>47</v>
      </c>
      <c r="AB3234" s="103" t="s">
        <v>171</v>
      </c>
      <c r="AC3234" s="104" t="s">
        <v>172</v>
      </c>
    </row>
    <row r="3235" spans="1:29" ht="25.5" customHeight="1" x14ac:dyDescent="0.35">
      <c r="A3235" s="188"/>
      <c r="B3235" s="190"/>
      <c r="C3235" s="99" t="str">
        <f>IF(B3235="","",IF(NOT(ISNUMBER(B3235)),"DATA_PC invalida",IF(AND(ISNUMBER(parametros!$C$2),ISNUMBER(parametros!$D$2),B3235&gt;=parametros!$C$2,B3235&lt;=parametros!$D$2),"C0",IF(AND(ISNUMBER(parametros!$C$3),ISNUMBER(parametros!$D$3),B3235&gt;=parametros!$C$3,B3235&lt;=parametros!$D$3),"C1",IF(AND(ISNUMBER(parametros!$C$4),ISNUMBER(parametros!$D$4),B3235&gt;=parametros!$C$4,B3235&lt;=parametros!$D$4),"C2",IF(AND(ISNUMBER(parametros!$C$5),ISNUMBER(parametros!$D$5),B3235&gt;=parametros!$C$5,B3235&lt;=parametros!$D$5),"C3",IF(AND(ISNUMBER(parametros!$C$6),ISNUMBER(parametros!$D$6),B3235&gt;=parametros!$C$6,B3235&lt;=parametros!$D$6),"C4","Fora dos ciclos")))))))</f>
        <v/>
      </c>
      <c r="D3235" s="100"/>
      <c r="E3235" s="78" t="str">
        <f>IF(C3235="","",IFERROR(VLOOKUP(C3235,parametros!$A$11:$E$15,5,0),""))</f>
        <v/>
      </c>
      <c r="F3235" s="79" t="str">
        <f t="shared" si="252"/>
        <v/>
      </c>
      <c r="G3235" s="101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8"/>
      <c r="U3235" s="218" t="str">
        <f t="shared" si="256"/>
        <v/>
      </c>
      <c r="V3235" s="216" t="s">
        <v>47</v>
      </c>
      <c r="W3235" s="102" t="s">
        <v>167</v>
      </c>
      <c r="X3235" s="102" t="s">
        <v>168</v>
      </c>
      <c r="Y3235" s="103" t="s">
        <v>169</v>
      </c>
      <c r="Z3235" s="103" t="s">
        <v>170</v>
      </c>
      <c r="AA3235" s="103" t="s">
        <v>47</v>
      </c>
      <c r="AB3235" s="103" t="s">
        <v>171</v>
      </c>
      <c r="AC3235" s="104" t="s">
        <v>172</v>
      </c>
    </row>
    <row r="3236" spans="1:29" ht="25.5" customHeight="1" x14ac:dyDescent="0.35">
      <c r="A3236" s="188"/>
      <c r="B3236" s="190"/>
      <c r="C3236" s="99" t="str">
        <f>IF(B3236="","",IF(NOT(ISNUMBER(B3236)),"DATA_PC invalida",IF(AND(ISNUMBER(parametros!$C$2),ISNUMBER(parametros!$D$2),B3236&gt;=parametros!$C$2,B3236&lt;=parametros!$D$2),"C0",IF(AND(ISNUMBER(parametros!$C$3),ISNUMBER(parametros!$D$3),B3236&gt;=parametros!$C$3,B3236&lt;=parametros!$D$3),"C1",IF(AND(ISNUMBER(parametros!$C$4),ISNUMBER(parametros!$D$4),B3236&gt;=parametros!$C$4,B3236&lt;=parametros!$D$4),"C2",IF(AND(ISNUMBER(parametros!$C$5),ISNUMBER(parametros!$D$5),B3236&gt;=parametros!$C$5,B3236&lt;=parametros!$D$5),"C3",IF(AND(ISNUMBER(parametros!$C$6),ISNUMBER(parametros!$D$6),B3236&gt;=parametros!$C$6,B3236&lt;=parametros!$D$6),"C4","Fora dos ciclos")))))))</f>
        <v/>
      </c>
      <c r="D3236" s="100"/>
      <c r="E3236" s="78" t="str">
        <f>IF(C3236="","",IFERROR(VLOOKUP(C3236,parametros!$A$11:$E$15,5,0),""))</f>
        <v/>
      </c>
      <c r="F3236" s="79" t="str">
        <f t="shared" si="252"/>
        <v/>
      </c>
      <c r="G3236" s="101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8"/>
      <c r="U3236" s="218" t="str">
        <f t="shared" si="256"/>
        <v/>
      </c>
      <c r="V3236" s="216" t="s">
        <v>47</v>
      </c>
      <c r="W3236" s="102" t="s">
        <v>167</v>
      </c>
      <c r="X3236" s="102" t="s">
        <v>168</v>
      </c>
      <c r="Y3236" s="103" t="s">
        <v>169</v>
      </c>
      <c r="Z3236" s="103" t="s">
        <v>170</v>
      </c>
      <c r="AA3236" s="103" t="s">
        <v>47</v>
      </c>
      <c r="AB3236" s="103" t="s">
        <v>171</v>
      </c>
      <c r="AC3236" s="104" t="s">
        <v>172</v>
      </c>
    </row>
    <row r="3237" spans="1:29" ht="25.5" customHeight="1" x14ac:dyDescent="0.35">
      <c r="A3237" s="188"/>
      <c r="B3237" s="190"/>
      <c r="C3237" s="99" t="str">
        <f>IF(B3237="","",IF(NOT(ISNUMBER(B3237)),"DATA_PC invalida",IF(AND(ISNUMBER(parametros!$C$2),ISNUMBER(parametros!$D$2),B3237&gt;=parametros!$C$2,B3237&lt;=parametros!$D$2),"C0",IF(AND(ISNUMBER(parametros!$C$3),ISNUMBER(parametros!$D$3),B3237&gt;=parametros!$C$3,B3237&lt;=parametros!$D$3),"C1",IF(AND(ISNUMBER(parametros!$C$4),ISNUMBER(parametros!$D$4),B3237&gt;=parametros!$C$4,B3237&lt;=parametros!$D$4),"C2",IF(AND(ISNUMBER(parametros!$C$5),ISNUMBER(parametros!$D$5),B3237&gt;=parametros!$C$5,B3237&lt;=parametros!$D$5),"C3",IF(AND(ISNUMBER(parametros!$C$6),ISNUMBER(parametros!$D$6),B3237&gt;=parametros!$C$6,B3237&lt;=parametros!$D$6),"C4","Fora dos ciclos")))))))</f>
        <v/>
      </c>
      <c r="D3237" s="100"/>
      <c r="E3237" s="78" t="str">
        <f>IF(C3237="","",IFERROR(VLOOKUP(C3237,parametros!$A$11:$E$15,5,0),""))</f>
        <v/>
      </c>
      <c r="F3237" s="79" t="str">
        <f t="shared" si="252"/>
        <v/>
      </c>
      <c r="G3237" s="101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8"/>
      <c r="U3237" s="218" t="str">
        <f t="shared" si="256"/>
        <v/>
      </c>
      <c r="V3237" s="216" t="s">
        <v>47</v>
      </c>
      <c r="W3237" s="102" t="s">
        <v>167</v>
      </c>
      <c r="X3237" s="102" t="s">
        <v>168</v>
      </c>
      <c r="Y3237" s="103" t="s">
        <v>169</v>
      </c>
      <c r="Z3237" s="103" t="s">
        <v>170</v>
      </c>
      <c r="AA3237" s="103" t="s">
        <v>47</v>
      </c>
      <c r="AB3237" s="103" t="s">
        <v>171</v>
      </c>
      <c r="AC3237" s="104" t="s">
        <v>172</v>
      </c>
    </row>
    <row r="3238" spans="1:29" ht="25.5" customHeight="1" x14ac:dyDescent="0.35">
      <c r="A3238" s="188"/>
      <c r="B3238" s="190"/>
      <c r="C3238" s="99" t="str">
        <f>IF(B3238="","",IF(NOT(ISNUMBER(B3238)),"DATA_PC invalida",IF(AND(ISNUMBER(parametros!$C$2),ISNUMBER(parametros!$D$2),B3238&gt;=parametros!$C$2,B3238&lt;=parametros!$D$2),"C0",IF(AND(ISNUMBER(parametros!$C$3),ISNUMBER(parametros!$D$3),B3238&gt;=parametros!$C$3,B3238&lt;=parametros!$D$3),"C1",IF(AND(ISNUMBER(parametros!$C$4),ISNUMBER(parametros!$D$4),B3238&gt;=parametros!$C$4,B3238&lt;=parametros!$D$4),"C2",IF(AND(ISNUMBER(parametros!$C$5),ISNUMBER(parametros!$D$5),B3238&gt;=parametros!$C$5,B3238&lt;=parametros!$D$5),"C3",IF(AND(ISNUMBER(parametros!$C$6),ISNUMBER(parametros!$D$6),B3238&gt;=parametros!$C$6,B3238&lt;=parametros!$D$6),"C4","Fora dos ciclos")))))))</f>
        <v/>
      </c>
      <c r="D3238" s="100"/>
      <c r="E3238" s="78" t="str">
        <f>IF(C3238="","",IFERROR(VLOOKUP(C3238,parametros!$A$11:$E$15,5,0),""))</f>
        <v/>
      </c>
      <c r="F3238" s="79" t="str">
        <f t="shared" si="252"/>
        <v/>
      </c>
      <c r="G3238" s="101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8"/>
      <c r="U3238" s="218" t="str">
        <f t="shared" si="256"/>
        <v/>
      </c>
      <c r="V3238" s="216" t="s">
        <v>47</v>
      </c>
      <c r="W3238" s="102" t="s">
        <v>167</v>
      </c>
      <c r="X3238" s="102" t="s">
        <v>168</v>
      </c>
      <c r="Y3238" s="103" t="s">
        <v>169</v>
      </c>
      <c r="Z3238" s="103" t="s">
        <v>170</v>
      </c>
      <c r="AA3238" s="103" t="s">
        <v>47</v>
      </c>
      <c r="AB3238" s="103" t="s">
        <v>171</v>
      </c>
      <c r="AC3238" s="104" t="s">
        <v>172</v>
      </c>
    </row>
    <row r="3239" spans="1:29" ht="25.5" customHeight="1" x14ac:dyDescent="0.35">
      <c r="A3239" s="188"/>
      <c r="B3239" s="190"/>
      <c r="C3239" s="99" t="str">
        <f>IF(B3239="","",IF(NOT(ISNUMBER(B3239)),"DATA_PC invalida",IF(AND(ISNUMBER(parametros!$C$2),ISNUMBER(parametros!$D$2),B3239&gt;=parametros!$C$2,B3239&lt;=parametros!$D$2),"C0",IF(AND(ISNUMBER(parametros!$C$3),ISNUMBER(parametros!$D$3),B3239&gt;=parametros!$C$3,B3239&lt;=parametros!$D$3),"C1",IF(AND(ISNUMBER(parametros!$C$4),ISNUMBER(parametros!$D$4),B3239&gt;=parametros!$C$4,B3239&lt;=parametros!$D$4),"C2",IF(AND(ISNUMBER(parametros!$C$5),ISNUMBER(parametros!$D$5),B3239&gt;=parametros!$C$5,B3239&lt;=parametros!$D$5),"C3",IF(AND(ISNUMBER(parametros!$C$6),ISNUMBER(parametros!$D$6),B3239&gt;=parametros!$C$6,B3239&lt;=parametros!$D$6),"C4","Fora dos ciclos")))))))</f>
        <v/>
      </c>
      <c r="D3239" s="100"/>
      <c r="E3239" s="78" t="str">
        <f>IF(C3239="","",IFERROR(VLOOKUP(C3239,parametros!$A$11:$E$15,5,0),""))</f>
        <v/>
      </c>
      <c r="F3239" s="79" t="str">
        <f t="shared" si="252"/>
        <v/>
      </c>
      <c r="G3239" s="101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8"/>
      <c r="U3239" s="218" t="str">
        <f t="shared" si="256"/>
        <v/>
      </c>
      <c r="V3239" s="216" t="s">
        <v>47</v>
      </c>
      <c r="W3239" s="102" t="s">
        <v>167</v>
      </c>
      <c r="X3239" s="102" t="s">
        <v>168</v>
      </c>
      <c r="Y3239" s="103" t="s">
        <v>169</v>
      </c>
      <c r="Z3239" s="103" t="s">
        <v>170</v>
      </c>
      <c r="AA3239" s="103" t="s">
        <v>47</v>
      </c>
      <c r="AB3239" s="103" t="s">
        <v>171</v>
      </c>
      <c r="AC3239" s="104" t="s">
        <v>172</v>
      </c>
    </row>
    <row r="3240" spans="1:29" ht="25.5" customHeight="1" x14ac:dyDescent="0.35">
      <c r="A3240" s="188"/>
      <c r="B3240" s="190"/>
      <c r="C3240" s="99" t="str">
        <f>IF(B3240="","",IF(NOT(ISNUMBER(B3240)),"DATA_PC invalida",IF(AND(ISNUMBER(parametros!$C$2),ISNUMBER(parametros!$D$2),B3240&gt;=parametros!$C$2,B3240&lt;=parametros!$D$2),"C0",IF(AND(ISNUMBER(parametros!$C$3),ISNUMBER(parametros!$D$3),B3240&gt;=parametros!$C$3,B3240&lt;=parametros!$D$3),"C1",IF(AND(ISNUMBER(parametros!$C$4),ISNUMBER(parametros!$D$4),B3240&gt;=parametros!$C$4,B3240&lt;=parametros!$D$4),"C2",IF(AND(ISNUMBER(parametros!$C$5),ISNUMBER(parametros!$D$5),B3240&gt;=parametros!$C$5,B3240&lt;=parametros!$D$5),"C3",IF(AND(ISNUMBER(parametros!$C$6),ISNUMBER(parametros!$D$6),B3240&gt;=parametros!$C$6,B3240&lt;=parametros!$D$6),"C4","Fora dos ciclos")))))))</f>
        <v/>
      </c>
      <c r="D3240" s="100"/>
      <c r="E3240" s="78" t="str">
        <f>IF(C3240="","",IFERROR(VLOOKUP(C3240,parametros!$A$11:$E$15,5,0),""))</f>
        <v/>
      </c>
      <c r="F3240" s="79" t="str">
        <f t="shared" si="252"/>
        <v/>
      </c>
      <c r="G3240" s="101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8"/>
      <c r="U3240" s="218" t="str">
        <f t="shared" si="256"/>
        <v/>
      </c>
      <c r="V3240" s="216" t="s">
        <v>47</v>
      </c>
      <c r="W3240" s="102" t="s">
        <v>167</v>
      </c>
      <c r="X3240" s="102" t="s">
        <v>168</v>
      </c>
      <c r="Y3240" s="103" t="s">
        <v>169</v>
      </c>
      <c r="Z3240" s="103" t="s">
        <v>170</v>
      </c>
      <c r="AA3240" s="103" t="s">
        <v>47</v>
      </c>
      <c r="AB3240" s="103" t="s">
        <v>171</v>
      </c>
      <c r="AC3240" s="104" t="s">
        <v>172</v>
      </c>
    </row>
    <row r="3241" spans="1:29" ht="25.5" customHeight="1" x14ac:dyDescent="0.35">
      <c r="A3241" s="188"/>
      <c r="B3241" s="190"/>
      <c r="C3241" s="99" t="str">
        <f>IF(B3241="","",IF(NOT(ISNUMBER(B3241)),"DATA_PC invalida",IF(AND(ISNUMBER(parametros!$C$2),ISNUMBER(parametros!$D$2),B3241&gt;=parametros!$C$2,B3241&lt;=parametros!$D$2),"C0",IF(AND(ISNUMBER(parametros!$C$3),ISNUMBER(parametros!$D$3),B3241&gt;=parametros!$C$3,B3241&lt;=parametros!$D$3),"C1",IF(AND(ISNUMBER(parametros!$C$4),ISNUMBER(parametros!$D$4),B3241&gt;=parametros!$C$4,B3241&lt;=parametros!$D$4),"C2",IF(AND(ISNUMBER(parametros!$C$5),ISNUMBER(parametros!$D$5),B3241&gt;=parametros!$C$5,B3241&lt;=parametros!$D$5),"C3",IF(AND(ISNUMBER(parametros!$C$6),ISNUMBER(parametros!$D$6),B3241&gt;=parametros!$C$6,B3241&lt;=parametros!$D$6),"C4","Fora dos ciclos")))))))</f>
        <v/>
      </c>
      <c r="D3241" s="100"/>
      <c r="E3241" s="78" t="str">
        <f>IF(C3241="","",IFERROR(VLOOKUP(C3241,parametros!$A$11:$E$15,5,0),""))</f>
        <v/>
      </c>
      <c r="F3241" s="79" t="str">
        <f t="shared" si="252"/>
        <v/>
      </c>
      <c r="G3241" s="101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8"/>
      <c r="U3241" s="218" t="str">
        <f t="shared" si="256"/>
        <v/>
      </c>
      <c r="V3241" s="216" t="s">
        <v>47</v>
      </c>
      <c r="W3241" s="102" t="s">
        <v>167</v>
      </c>
      <c r="X3241" s="102" t="s">
        <v>168</v>
      </c>
      <c r="Y3241" s="103" t="s">
        <v>169</v>
      </c>
      <c r="Z3241" s="103" t="s">
        <v>170</v>
      </c>
      <c r="AA3241" s="103" t="s">
        <v>47</v>
      </c>
      <c r="AB3241" s="103" t="s">
        <v>171</v>
      </c>
      <c r="AC3241" s="104" t="s">
        <v>172</v>
      </c>
    </row>
    <row r="3242" spans="1:29" ht="25.5" customHeight="1" x14ac:dyDescent="0.35">
      <c r="A3242" s="188"/>
      <c r="B3242" s="190"/>
      <c r="C3242" s="99" t="str">
        <f>IF(B3242="","",IF(NOT(ISNUMBER(B3242)),"DATA_PC invalida",IF(AND(ISNUMBER(parametros!$C$2),ISNUMBER(parametros!$D$2),B3242&gt;=parametros!$C$2,B3242&lt;=parametros!$D$2),"C0",IF(AND(ISNUMBER(parametros!$C$3),ISNUMBER(parametros!$D$3),B3242&gt;=parametros!$C$3,B3242&lt;=parametros!$D$3),"C1",IF(AND(ISNUMBER(parametros!$C$4),ISNUMBER(parametros!$D$4),B3242&gt;=parametros!$C$4,B3242&lt;=parametros!$D$4),"C2",IF(AND(ISNUMBER(parametros!$C$5),ISNUMBER(parametros!$D$5),B3242&gt;=parametros!$C$5,B3242&lt;=parametros!$D$5),"C3",IF(AND(ISNUMBER(parametros!$C$6),ISNUMBER(parametros!$D$6),B3242&gt;=parametros!$C$6,B3242&lt;=parametros!$D$6),"C4","Fora dos ciclos")))))))</f>
        <v/>
      </c>
      <c r="D3242" s="100"/>
      <c r="E3242" s="78" t="str">
        <f>IF(C3242="","",IFERROR(VLOOKUP(C3242,parametros!$A$11:$E$15,5,0),""))</f>
        <v/>
      </c>
      <c r="F3242" s="79" t="str">
        <f t="shared" si="252"/>
        <v/>
      </c>
      <c r="G3242" s="101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8"/>
      <c r="U3242" s="218" t="str">
        <f t="shared" si="256"/>
        <v/>
      </c>
      <c r="V3242" s="216" t="s">
        <v>47</v>
      </c>
      <c r="W3242" s="102" t="s">
        <v>167</v>
      </c>
      <c r="X3242" s="102" t="s">
        <v>168</v>
      </c>
      <c r="Y3242" s="103" t="s">
        <v>169</v>
      </c>
      <c r="Z3242" s="103" t="s">
        <v>170</v>
      </c>
      <c r="AA3242" s="103" t="s">
        <v>47</v>
      </c>
      <c r="AB3242" s="103" t="s">
        <v>171</v>
      </c>
      <c r="AC3242" s="104" t="s">
        <v>172</v>
      </c>
    </row>
    <row r="3243" spans="1:29" ht="25.5" customHeight="1" x14ac:dyDescent="0.35">
      <c r="A3243" s="188"/>
      <c r="B3243" s="190"/>
      <c r="C3243" s="99" t="str">
        <f>IF(B3243="","",IF(NOT(ISNUMBER(B3243)),"DATA_PC invalida",IF(AND(ISNUMBER(parametros!$C$2),ISNUMBER(parametros!$D$2),B3243&gt;=parametros!$C$2,B3243&lt;=parametros!$D$2),"C0",IF(AND(ISNUMBER(parametros!$C$3),ISNUMBER(parametros!$D$3),B3243&gt;=parametros!$C$3,B3243&lt;=parametros!$D$3),"C1",IF(AND(ISNUMBER(parametros!$C$4),ISNUMBER(parametros!$D$4),B3243&gt;=parametros!$C$4,B3243&lt;=parametros!$D$4),"C2",IF(AND(ISNUMBER(parametros!$C$5),ISNUMBER(parametros!$D$5),B3243&gt;=parametros!$C$5,B3243&lt;=parametros!$D$5),"C3",IF(AND(ISNUMBER(parametros!$C$6),ISNUMBER(parametros!$D$6),B3243&gt;=parametros!$C$6,B3243&lt;=parametros!$D$6),"C4","Fora dos ciclos")))))))</f>
        <v/>
      </c>
      <c r="D3243" s="100"/>
      <c r="E3243" s="78" t="str">
        <f>IF(C3243="","",IFERROR(VLOOKUP(C3243,parametros!$A$11:$E$15,5,0),""))</f>
        <v/>
      </c>
      <c r="F3243" s="79" t="str">
        <f t="shared" si="252"/>
        <v/>
      </c>
      <c r="G3243" s="101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8"/>
      <c r="U3243" s="218" t="str">
        <f t="shared" si="256"/>
        <v/>
      </c>
      <c r="V3243" s="216" t="s">
        <v>47</v>
      </c>
      <c r="W3243" s="102" t="s">
        <v>167</v>
      </c>
      <c r="X3243" s="102" t="s">
        <v>168</v>
      </c>
      <c r="Y3243" s="103" t="s">
        <v>169</v>
      </c>
      <c r="Z3243" s="103" t="s">
        <v>170</v>
      </c>
      <c r="AA3243" s="103" t="s">
        <v>47</v>
      </c>
      <c r="AB3243" s="103" t="s">
        <v>171</v>
      </c>
      <c r="AC3243" s="104" t="s">
        <v>172</v>
      </c>
    </row>
    <row r="3244" spans="1:29" ht="25.5" customHeight="1" x14ac:dyDescent="0.35">
      <c r="A3244" s="188"/>
      <c r="B3244" s="190"/>
      <c r="C3244" s="99" t="str">
        <f>IF(B3244="","",IF(NOT(ISNUMBER(B3244)),"DATA_PC invalida",IF(AND(ISNUMBER(parametros!$C$2),ISNUMBER(parametros!$D$2),B3244&gt;=parametros!$C$2,B3244&lt;=parametros!$D$2),"C0",IF(AND(ISNUMBER(parametros!$C$3),ISNUMBER(parametros!$D$3),B3244&gt;=parametros!$C$3,B3244&lt;=parametros!$D$3),"C1",IF(AND(ISNUMBER(parametros!$C$4),ISNUMBER(parametros!$D$4),B3244&gt;=parametros!$C$4,B3244&lt;=parametros!$D$4),"C2",IF(AND(ISNUMBER(parametros!$C$5),ISNUMBER(parametros!$D$5),B3244&gt;=parametros!$C$5,B3244&lt;=parametros!$D$5),"C3",IF(AND(ISNUMBER(parametros!$C$6),ISNUMBER(parametros!$D$6),B3244&gt;=parametros!$C$6,B3244&lt;=parametros!$D$6),"C4","Fora dos ciclos")))))))</f>
        <v/>
      </c>
      <c r="D3244" s="100"/>
      <c r="E3244" s="78" t="str">
        <f>IF(C3244="","",IFERROR(VLOOKUP(C3244,parametros!$A$11:$E$15,5,0),""))</f>
        <v/>
      </c>
      <c r="F3244" s="79" t="str">
        <f t="shared" si="252"/>
        <v/>
      </c>
      <c r="G3244" s="101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8"/>
      <c r="U3244" s="218" t="str">
        <f t="shared" si="256"/>
        <v/>
      </c>
      <c r="V3244" s="216" t="s">
        <v>47</v>
      </c>
      <c r="W3244" s="102" t="s">
        <v>167</v>
      </c>
      <c r="X3244" s="102" t="s">
        <v>168</v>
      </c>
      <c r="Y3244" s="103" t="s">
        <v>169</v>
      </c>
      <c r="Z3244" s="103" t="s">
        <v>170</v>
      </c>
      <c r="AA3244" s="103" t="s">
        <v>47</v>
      </c>
      <c r="AB3244" s="103" t="s">
        <v>171</v>
      </c>
      <c r="AC3244" s="104" t="s">
        <v>172</v>
      </c>
    </row>
    <row r="3245" spans="1:29" ht="25.5" customHeight="1" x14ac:dyDescent="0.35">
      <c r="A3245" s="188"/>
      <c r="B3245" s="190"/>
      <c r="C3245" s="99" t="str">
        <f>IF(B3245="","",IF(NOT(ISNUMBER(B3245)),"DATA_PC invalida",IF(AND(ISNUMBER(parametros!$C$2),ISNUMBER(parametros!$D$2),B3245&gt;=parametros!$C$2,B3245&lt;=parametros!$D$2),"C0",IF(AND(ISNUMBER(parametros!$C$3),ISNUMBER(parametros!$D$3),B3245&gt;=parametros!$C$3,B3245&lt;=parametros!$D$3),"C1",IF(AND(ISNUMBER(parametros!$C$4),ISNUMBER(parametros!$D$4),B3245&gt;=parametros!$C$4,B3245&lt;=parametros!$D$4),"C2",IF(AND(ISNUMBER(parametros!$C$5),ISNUMBER(parametros!$D$5),B3245&gt;=parametros!$C$5,B3245&lt;=parametros!$D$5),"C3",IF(AND(ISNUMBER(parametros!$C$6),ISNUMBER(parametros!$D$6),B3245&gt;=parametros!$C$6,B3245&lt;=parametros!$D$6),"C4","Fora dos ciclos")))))))</f>
        <v/>
      </c>
      <c r="D3245" s="100"/>
      <c r="E3245" s="78" t="str">
        <f>IF(C3245="","",IFERROR(VLOOKUP(C3245,parametros!$A$11:$E$15,5,0),""))</f>
        <v/>
      </c>
      <c r="F3245" s="79" t="str">
        <f t="shared" si="252"/>
        <v/>
      </c>
      <c r="G3245" s="101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8"/>
      <c r="U3245" s="218" t="str">
        <f t="shared" si="256"/>
        <v/>
      </c>
      <c r="V3245" s="216" t="s">
        <v>47</v>
      </c>
      <c r="W3245" s="102" t="s">
        <v>167</v>
      </c>
      <c r="X3245" s="102" t="s">
        <v>168</v>
      </c>
      <c r="Y3245" s="103" t="s">
        <v>169</v>
      </c>
      <c r="Z3245" s="103" t="s">
        <v>170</v>
      </c>
      <c r="AA3245" s="103" t="s">
        <v>47</v>
      </c>
      <c r="AB3245" s="103" t="s">
        <v>171</v>
      </c>
      <c r="AC3245" s="104" t="s">
        <v>172</v>
      </c>
    </row>
    <row r="3246" spans="1:29" ht="25.5" customHeight="1" x14ac:dyDescent="0.35">
      <c r="A3246" s="188"/>
      <c r="B3246" s="190"/>
      <c r="C3246" s="99" t="str">
        <f>IF(B3246="","",IF(NOT(ISNUMBER(B3246)),"DATA_PC invalida",IF(AND(ISNUMBER(parametros!$C$2),ISNUMBER(parametros!$D$2),B3246&gt;=parametros!$C$2,B3246&lt;=parametros!$D$2),"C0",IF(AND(ISNUMBER(parametros!$C$3),ISNUMBER(parametros!$D$3),B3246&gt;=parametros!$C$3,B3246&lt;=parametros!$D$3),"C1",IF(AND(ISNUMBER(parametros!$C$4),ISNUMBER(parametros!$D$4),B3246&gt;=parametros!$C$4,B3246&lt;=parametros!$D$4),"C2",IF(AND(ISNUMBER(parametros!$C$5),ISNUMBER(parametros!$D$5),B3246&gt;=parametros!$C$5,B3246&lt;=parametros!$D$5),"C3",IF(AND(ISNUMBER(parametros!$C$6),ISNUMBER(parametros!$D$6),B3246&gt;=parametros!$C$6,B3246&lt;=parametros!$D$6),"C4","Fora dos ciclos")))))))</f>
        <v/>
      </c>
      <c r="D3246" s="100"/>
      <c r="E3246" s="78" t="str">
        <f>IF(C3246="","",IFERROR(VLOOKUP(C3246,parametros!$A$11:$E$15,5,0),""))</f>
        <v/>
      </c>
      <c r="F3246" s="79" t="str">
        <f t="shared" si="252"/>
        <v/>
      </c>
      <c r="G3246" s="101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8"/>
      <c r="U3246" s="218" t="str">
        <f t="shared" si="256"/>
        <v/>
      </c>
      <c r="V3246" s="216" t="s">
        <v>47</v>
      </c>
      <c r="W3246" s="102" t="s">
        <v>167</v>
      </c>
      <c r="X3246" s="102" t="s">
        <v>168</v>
      </c>
      <c r="Y3246" s="103" t="s">
        <v>169</v>
      </c>
      <c r="Z3246" s="103" t="s">
        <v>170</v>
      </c>
      <c r="AA3246" s="103" t="s">
        <v>47</v>
      </c>
      <c r="AB3246" s="103" t="s">
        <v>171</v>
      </c>
      <c r="AC3246" s="104" t="s">
        <v>172</v>
      </c>
    </row>
    <row r="3247" spans="1:29" ht="25.5" customHeight="1" x14ac:dyDescent="0.35">
      <c r="A3247" s="188"/>
      <c r="B3247" s="190"/>
      <c r="C3247" s="99" t="str">
        <f>IF(B3247="","",IF(NOT(ISNUMBER(B3247)),"DATA_PC invalida",IF(AND(ISNUMBER(parametros!$C$2),ISNUMBER(parametros!$D$2),B3247&gt;=parametros!$C$2,B3247&lt;=parametros!$D$2),"C0",IF(AND(ISNUMBER(parametros!$C$3),ISNUMBER(parametros!$D$3),B3247&gt;=parametros!$C$3,B3247&lt;=parametros!$D$3),"C1",IF(AND(ISNUMBER(parametros!$C$4),ISNUMBER(parametros!$D$4),B3247&gt;=parametros!$C$4,B3247&lt;=parametros!$D$4),"C2",IF(AND(ISNUMBER(parametros!$C$5),ISNUMBER(parametros!$D$5),B3247&gt;=parametros!$C$5,B3247&lt;=parametros!$D$5),"C3",IF(AND(ISNUMBER(parametros!$C$6),ISNUMBER(parametros!$D$6),B3247&gt;=parametros!$C$6,B3247&lt;=parametros!$D$6),"C4","Fora dos ciclos")))))))</f>
        <v/>
      </c>
      <c r="D3247" s="100"/>
      <c r="E3247" s="78" t="str">
        <f>IF(C3247="","",IFERROR(VLOOKUP(C3247,parametros!$A$11:$E$15,5,0),""))</f>
        <v/>
      </c>
      <c r="F3247" s="79" t="str">
        <f t="shared" si="252"/>
        <v/>
      </c>
      <c r="G3247" s="101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8"/>
      <c r="U3247" s="218" t="str">
        <f t="shared" si="256"/>
        <v/>
      </c>
      <c r="V3247" s="216" t="s">
        <v>47</v>
      </c>
      <c r="W3247" s="102" t="s">
        <v>167</v>
      </c>
      <c r="X3247" s="102" t="s">
        <v>168</v>
      </c>
      <c r="Y3247" s="103" t="s">
        <v>169</v>
      </c>
      <c r="Z3247" s="103" t="s">
        <v>170</v>
      </c>
      <c r="AA3247" s="103" t="s">
        <v>47</v>
      </c>
      <c r="AB3247" s="103" t="s">
        <v>171</v>
      </c>
      <c r="AC3247" s="104" t="s">
        <v>172</v>
      </c>
    </row>
    <row r="3248" spans="1:29" ht="25.5" customHeight="1" x14ac:dyDescent="0.35">
      <c r="A3248" s="188"/>
      <c r="B3248" s="190"/>
      <c r="C3248" s="99" t="str">
        <f>IF(B3248="","",IF(NOT(ISNUMBER(B3248)),"DATA_PC invalida",IF(AND(ISNUMBER(parametros!$C$2),ISNUMBER(parametros!$D$2),B3248&gt;=parametros!$C$2,B3248&lt;=parametros!$D$2),"C0",IF(AND(ISNUMBER(parametros!$C$3),ISNUMBER(parametros!$D$3),B3248&gt;=parametros!$C$3,B3248&lt;=parametros!$D$3),"C1",IF(AND(ISNUMBER(parametros!$C$4),ISNUMBER(parametros!$D$4),B3248&gt;=parametros!$C$4,B3248&lt;=parametros!$D$4),"C2",IF(AND(ISNUMBER(parametros!$C$5),ISNUMBER(parametros!$D$5),B3248&gt;=parametros!$C$5,B3248&lt;=parametros!$D$5),"C3",IF(AND(ISNUMBER(parametros!$C$6),ISNUMBER(parametros!$D$6),B3248&gt;=parametros!$C$6,B3248&lt;=parametros!$D$6),"C4","Fora dos ciclos")))))))</f>
        <v/>
      </c>
      <c r="D3248" s="100"/>
      <c r="E3248" s="78" t="str">
        <f>IF(C3248="","",IFERROR(VLOOKUP(C3248,parametros!$A$11:$E$15,5,0),""))</f>
        <v/>
      </c>
      <c r="F3248" s="79" t="str">
        <f t="shared" si="252"/>
        <v/>
      </c>
      <c r="G3248" s="101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8"/>
      <c r="U3248" s="218" t="str">
        <f t="shared" si="256"/>
        <v/>
      </c>
      <c r="V3248" s="216" t="s">
        <v>47</v>
      </c>
      <c r="W3248" s="102" t="s">
        <v>167</v>
      </c>
      <c r="X3248" s="102" t="s">
        <v>168</v>
      </c>
      <c r="Y3248" s="103" t="s">
        <v>169</v>
      </c>
      <c r="Z3248" s="103" t="s">
        <v>170</v>
      </c>
      <c r="AA3248" s="103" t="s">
        <v>47</v>
      </c>
      <c r="AB3248" s="103" t="s">
        <v>171</v>
      </c>
      <c r="AC3248" s="104" t="s">
        <v>172</v>
      </c>
    </row>
    <row r="3249" spans="1:29" ht="25.5" customHeight="1" x14ac:dyDescent="0.35">
      <c r="A3249" s="188"/>
      <c r="B3249" s="190"/>
      <c r="C3249" s="99" t="str">
        <f>IF(B3249="","",IF(NOT(ISNUMBER(B3249)),"DATA_PC invalida",IF(AND(ISNUMBER(parametros!$C$2),ISNUMBER(parametros!$D$2),B3249&gt;=parametros!$C$2,B3249&lt;=parametros!$D$2),"C0",IF(AND(ISNUMBER(parametros!$C$3),ISNUMBER(parametros!$D$3),B3249&gt;=parametros!$C$3,B3249&lt;=parametros!$D$3),"C1",IF(AND(ISNUMBER(parametros!$C$4),ISNUMBER(parametros!$D$4),B3249&gt;=parametros!$C$4,B3249&lt;=parametros!$D$4),"C2",IF(AND(ISNUMBER(parametros!$C$5),ISNUMBER(parametros!$D$5),B3249&gt;=parametros!$C$5,B3249&lt;=parametros!$D$5),"C3",IF(AND(ISNUMBER(parametros!$C$6),ISNUMBER(parametros!$D$6),B3249&gt;=parametros!$C$6,B3249&lt;=parametros!$D$6),"C4","Fora dos ciclos")))))))</f>
        <v/>
      </c>
      <c r="D3249" s="100"/>
      <c r="E3249" s="78" t="str">
        <f>IF(C3249="","",IFERROR(VLOOKUP(C3249,parametros!$A$11:$E$15,5,0),""))</f>
        <v/>
      </c>
      <c r="F3249" s="79" t="str">
        <f t="shared" si="252"/>
        <v/>
      </c>
      <c r="G3249" s="101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8"/>
      <c r="U3249" s="218" t="str">
        <f t="shared" si="256"/>
        <v/>
      </c>
      <c r="V3249" s="216" t="s">
        <v>47</v>
      </c>
      <c r="W3249" s="102" t="s">
        <v>167</v>
      </c>
      <c r="X3249" s="102" t="s">
        <v>168</v>
      </c>
      <c r="Y3249" s="103" t="s">
        <v>169</v>
      </c>
      <c r="Z3249" s="103" t="s">
        <v>170</v>
      </c>
      <c r="AA3249" s="103" t="s">
        <v>47</v>
      </c>
      <c r="AB3249" s="103" t="s">
        <v>171</v>
      </c>
      <c r="AC3249" s="104" t="s">
        <v>172</v>
      </c>
    </row>
    <row r="3250" spans="1:29" ht="25.5" customHeight="1" x14ac:dyDescent="0.35">
      <c r="A3250" s="188"/>
      <c r="B3250" s="190"/>
      <c r="C3250" s="99" t="str">
        <f>IF(B3250="","",IF(NOT(ISNUMBER(B3250)),"DATA_PC invalida",IF(AND(ISNUMBER(parametros!$C$2),ISNUMBER(parametros!$D$2),B3250&gt;=parametros!$C$2,B3250&lt;=parametros!$D$2),"C0",IF(AND(ISNUMBER(parametros!$C$3),ISNUMBER(parametros!$D$3),B3250&gt;=parametros!$C$3,B3250&lt;=parametros!$D$3),"C1",IF(AND(ISNUMBER(parametros!$C$4),ISNUMBER(parametros!$D$4),B3250&gt;=parametros!$C$4,B3250&lt;=parametros!$D$4),"C2",IF(AND(ISNUMBER(parametros!$C$5),ISNUMBER(parametros!$D$5),B3250&gt;=parametros!$C$5,B3250&lt;=parametros!$D$5),"C3",IF(AND(ISNUMBER(parametros!$C$6),ISNUMBER(parametros!$D$6),B3250&gt;=parametros!$C$6,B3250&lt;=parametros!$D$6),"C4","Fora dos ciclos")))))))</f>
        <v/>
      </c>
      <c r="D3250" s="100"/>
      <c r="E3250" s="78" t="str">
        <f>IF(C3250="","",IFERROR(VLOOKUP(C3250,parametros!$A$11:$E$15,5,0),""))</f>
        <v/>
      </c>
      <c r="F3250" s="79" t="str">
        <f t="shared" si="252"/>
        <v/>
      </c>
      <c r="G3250" s="101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8"/>
      <c r="U3250" s="218" t="str">
        <f t="shared" si="256"/>
        <v/>
      </c>
      <c r="V3250" s="216" t="s">
        <v>47</v>
      </c>
      <c r="W3250" s="102" t="s">
        <v>167</v>
      </c>
      <c r="X3250" s="102" t="s">
        <v>168</v>
      </c>
      <c r="Y3250" s="103" t="s">
        <v>169</v>
      </c>
      <c r="Z3250" s="103" t="s">
        <v>170</v>
      </c>
      <c r="AA3250" s="103" t="s">
        <v>47</v>
      </c>
      <c r="AB3250" s="103" t="s">
        <v>171</v>
      </c>
      <c r="AC3250" s="104" t="s">
        <v>172</v>
      </c>
    </row>
    <row r="3251" spans="1:29" ht="25.5" customHeight="1" x14ac:dyDescent="0.35">
      <c r="A3251" s="188"/>
      <c r="B3251" s="190"/>
      <c r="C3251" s="99" t="str">
        <f>IF(B3251="","",IF(NOT(ISNUMBER(B3251)),"DATA_PC invalida",IF(AND(ISNUMBER(parametros!$C$2),ISNUMBER(parametros!$D$2),B3251&gt;=parametros!$C$2,B3251&lt;=parametros!$D$2),"C0",IF(AND(ISNUMBER(parametros!$C$3),ISNUMBER(parametros!$D$3),B3251&gt;=parametros!$C$3,B3251&lt;=parametros!$D$3),"C1",IF(AND(ISNUMBER(parametros!$C$4),ISNUMBER(parametros!$D$4),B3251&gt;=parametros!$C$4,B3251&lt;=parametros!$D$4),"C2",IF(AND(ISNUMBER(parametros!$C$5),ISNUMBER(parametros!$D$5),B3251&gt;=parametros!$C$5,B3251&lt;=parametros!$D$5),"C3",IF(AND(ISNUMBER(parametros!$C$6),ISNUMBER(parametros!$D$6),B3251&gt;=parametros!$C$6,B3251&lt;=parametros!$D$6),"C4","Fora dos ciclos")))))))</f>
        <v/>
      </c>
      <c r="D3251" s="100"/>
      <c r="E3251" s="78" t="str">
        <f>IF(C3251="","",IFERROR(VLOOKUP(C3251,parametros!$A$11:$E$15,5,0),""))</f>
        <v/>
      </c>
      <c r="F3251" s="79" t="str">
        <f t="shared" si="252"/>
        <v/>
      </c>
      <c r="G3251" s="101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8"/>
      <c r="U3251" s="218" t="str">
        <f t="shared" si="256"/>
        <v/>
      </c>
      <c r="V3251" s="216" t="s">
        <v>47</v>
      </c>
      <c r="W3251" s="102" t="s">
        <v>167</v>
      </c>
      <c r="X3251" s="102" t="s">
        <v>168</v>
      </c>
      <c r="Y3251" s="103" t="s">
        <v>169</v>
      </c>
      <c r="Z3251" s="103" t="s">
        <v>170</v>
      </c>
      <c r="AA3251" s="103" t="s">
        <v>47</v>
      </c>
      <c r="AB3251" s="103" t="s">
        <v>171</v>
      </c>
      <c r="AC3251" s="104" t="s">
        <v>172</v>
      </c>
    </row>
    <row r="3252" spans="1:29" ht="25.5" customHeight="1" x14ac:dyDescent="0.35">
      <c r="A3252" s="188"/>
      <c r="B3252" s="190"/>
      <c r="C3252" s="99" t="str">
        <f>IF(B3252="","",IF(NOT(ISNUMBER(B3252)),"DATA_PC invalida",IF(AND(ISNUMBER(parametros!$C$2),ISNUMBER(parametros!$D$2),B3252&gt;=parametros!$C$2,B3252&lt;=parametros!$D$2),"C0",IF(AND(ISNUMBER(parametros!$C$3),ISNUMBER(parametros!$D$3),B3252&gt;=parametros!$C$3,B3252&lt;=parametros!$D$3),"C1",IF(AND(ISNUMBER(parametros!$C$4),ISNUMBER(parametros!$D$4),B3252&gt;=parametros!$C$4,B3252&lt;=parametros!$D$4),"C2",IF(AND(ISNUMBER(parametros!$C$5),ISNUMBER(parametros!$D$5),B3252&gt;=parametros!$C$5,B3252&lt;=parametros!$D$5),"C3",IF(AND(ISNUMBER(parametros!$C$6),ISNUMBER(parametros!$D$6),B3252&gt;=parametros!$C$6,B3252&lt;=parametros!$D$6),"C4","Fora dos ciclos")))))))</f>
        <v/>
      </c>
      <c r="D3252" s="100"/>
      <c r="E3252" s="78" t="str">
        <f>IF(C3252="","",IFERROR(VLOOKUP(C3252,parametros!$A$11:$E$15,5,0),""))</f>
        <v/>
      </c>
      <c r="F3252" s="79" t="str">
        <f t="shared" si="252"/>
        <v/>
      </c>
      <c r="G3252" s="101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8"/>
      <c r="U3252" s="218" t="str">
        <f t="shared" si="256"/>
        <v/>
      </c>
      <c r="V3252" s="216" t="s">
        <v>47</v>
      </c>
      <c r="W3252" s="102" t="s">
        <v>167</v>
      </c>
      <c r="X3252" s="102" t="s">
        <v>168</v>
      </c>
      <c r="Y3252" s="103" t="s">
        <v>169</v>
      </c>
      <c r="Z3252" s="103" t="s">
        <v>170</v>
      </c>
      <c r="AA3252" s="103" t="s">
        <v>47</v>
      </c>
      <c r="AB3252" s="103" t="s">
        <v>171</v>
      </c>
      <c r="AC3252" s="104" t="s">
        <v>172</v>
      </c>
    </row>
    <row r="3253" spans="1:29" ht="25.5" customHeight="1" x14ac:dyDescent="0.35">
      <c r="A3253" s="188"/>
      <c r="B3253" s="190"/>
      <c r="C3253" s="99" t="str">
        <f>IF(B3253="","",IF(NOT(ISNUMBER(B3253)),"DATA_PC invalida",IF(AND(ISNUMBER(parametros!$C$2),ISNUMBER(parametros!$D$2),B3253&gt;=parametros!$C$2,B3253&lt;=parametros!$D$2),"C0",IF(AND(ISNUMBER(parametros!$C$3),ISNUMBER(parametros!$D$3),B3253&gt;=parametros!$C$3,B3253&lt;=parametros!$D$3),"C1",IF(AND(ISNUMBER(parametros!$C$4),ISNUMBER(parametros!$D$4),B3253&gt;=parametros!$C$4,B3253&lt;=parametros!$D$4),"C2",IF(AND(ISNUMBER(parametros!$C$5),ISNUMBER(parametros!$D$5),B3253&gt;=parametros!$C$5,B3253&lt;=parametros!$D$5),"C3",IF(AND(ISNUMBER(parametros!$C$6),ISNUMBER(parametros!$D$6),B3253&gt;=parametros!$C$6,B3253&lt;=parametros!$D$6),"C4","Fora dos ciclos")))))))</f>
        <v/>
      </c>
      <c r="D3253" s="100"/>
      <c r="E3253" s="78" t="str">
        <f>IF(C3253="","",IFERROR(VLOOKUP(C3253,parametros!$A$11:$E$15,5,0),""))</f>
        <v/>
      </c>
      <c r="F3253" s="79" t="str">
        <f t="shared" si="252"/>
        <v/>
      </c>
      <c r="G3253" s="101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8"/>
      <c r="U3253" s="218" t="str">
        <f t="shared" si="256"/>
        <v/>
      </c>
      <c r="V3253" s="216" t="s">
        <v>47</v>
      </c>
      <c r="W3253" s="102" t="s">
        <v>167</v>
      </c>
      <c r="X3253" s="102" t="s">
        <v>168</v>
      </c>
      <c r="Y3253" s="103" t="s">
        <v>169</v>
      </c>
      <c r="Z3253" s="103" t="s">
        <v>170</v>
      </c>
      <c r="AA3253" s="103" t="s">
        <v>47</v>
      </c>
      <c r="AB3253" s="103" t="s">
        <v>171</v>
      </c>
      <c r="AC3253" s="104" t="s">
        <v>172</v>
      </c>
    </row>
    <row r="3254" spans="1:29" ht="25.5" customHeight="1" x14ac:dyDescent="0.35">
      <c r="A3254" s="188"/>
      <c r="B3254" s="190"/>
      <c r="C3254" s="99" t="str">
        <f>IF(B3254="","",IF(NOT(ISNUMBER(B3254)),"DATA_PC invalida",IF(AND(ISNUMBER(parametros!$C$2),ISNUMBER(parametros!$D$2),B3254&gt;=parametros!$C$2,B3254&lt;=parametros!$D$2),"C0",IF(AND(ISNUMBER(parametros!$C$3),ISNUMBER(parametros!$D$3),B3254&gt;=parametros!$C$3,B3254&lt;=parametros!$D$3),"C1",IF(AND(ISNUMBER(parametros!$C$4),ISNUMBER(parametros!$D$4),B3254&gt;=parametros!$C$4,B3254&lt;=parametros!$D$4),"C2",IF(AND(ISNUMBER(parametros!$C$5),ISNUMBER(parametros!$D$5),B3254&gt;=parametros!$C$5,B3254&lt;=parametros!$D$5),"C3",IF(AND(ISNUMBER(parametros!$C$6),ISNUMBER(parametros!$D$6),B3254&gt;=parametros!$C$6,B3254&lt;=parametros!$D$6),"C4","Fora dos ciclos")))))))</f>
        <v/>
      </c>
      <c r="D3254" s="100"/>
      <c r="E3254" s="78" t="str">
        <f>IF(C3254="","",IFERROR(VLOOKUP(C3254,parametros!$A$11:$E$15,5,0),""))</f>
        <v/>
      </c>
      <c r="F3254" s="79" t="str">
        <f t="shared" si="252"/>
        <v/>
      </c>
      <c r="G3254" s="101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8"/>
      <c r="U3254" s="218" t="str">
        <f t="shared" si="256"/>
        <v/>
      </c>
      <c r="V3254" s="216" t="s">
        <v>47</v>
      </c>
      <c r="W3254" s="102" t="s">
        <v>167</v>
      </c>
      <c r="X3254" s="102" t="s">
        <v>168</v>
      </c>
      <c r="Y3254" s="103" t="s">
        <v>169</v>
      </c>
      <c r="Z3254" s="103" t="s">
        <v>170</v>
      </c>
      <c r="AA3254" s="103" t="s">
        <v>47</v>
      </c>
      <c r="AB3254" s="103" t="s">
        <v>171</v>
      </c>
      <c r="AC3254" s="104" t="s">
        <v>172</v>
      </c>
    </row>
    <row r="3255" spans="1:29" ht="25.5" customHeight="1" x14ac:dyDescent="0.35">
      <c r="A3255" s="188"/>
      <c r="B3255" s="190"/>
      <c r="C3255" s="99" t="str">
        <f>IF(B3255="","",IF(NOT(ISNUMBER(B3255)),"DATA_PC invalida",IF(AND(ISNUMBER(parametros!$C$2),ISNUMBER(parametros!$D$2),B3255&gt;=parametros!$C$2,B3255&lt;=parametros!$D$2),"C0",IF(AND(ISNUMBER(parametros!$C$3),ISNUMBER(parametros!$D$3),B3255&gt;=parametros!$C$3,B3255&lt;=parametros!$D$3),"C1",IF(AND(ISNUMBER(parametros!$C$4),ISNUMBER(parametros!$D$4),B3255&gt;=parametros!$C$4,B3255&lt;=parametros!$D$4),"C2",IF(AND(ISNUMBER(parametros!$C$5),ISNUMBER(parametros!$D$5),B3255&gt;=parametros!$C$5,B3255&lt;=parametros!$D$5),"C3",IF(AND(ISNUMBER(parametros!$C$6),ISNUMBER(parametros!$D$6),B3255&gt;=parametros!$C$6,B3255&lt;=parametros!$D$6),"C4","Fora dos ciclos")))))))</f>
        <v/>
      </c>
      <c r="D3255" s="100"/>
      <c r="E3255" s="78" t="str">
        <f>IF(C3255="","",IFERROR(VLOOKUP(C3255,parametros!$A$11:$E$15,5,0),""))</f>
        <v/>
      </c>
      <c r="F3255" s="79" t="str">
        <f t="shared" si="252"/>
        <v/>
      </c>
      <c r="G3255" s="101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8"/>
      <c r="U3255" s="218" t="str">
        <f t="shared" si="256"/>
        <v/>
      </c>
      <c r="V3255" s="216" t="s">
        <v>47</v>
      </c>
      <c r="W3255" s="102" t="s">
        <v>167</v>
      </c>
      <c r="X3255" s="102" t="s">
        <v>168</v>
      </c>
      <c r="Y3255" s="103" t="s">
        <v>169</v>
      </c>
      <c r="Z3255" s="103" t="s">
        <v>170</v>
      </c>
      <c r="AA3255" s="103" t="s">
        <v>47</v>
      </c>
      <c r="AB3255" s="103" t="s">
        <v>171</v>
      </c>
      <c r="AC3255" s="104" t="s">
        <v>172</v>
      </c>
    </row>
    <row r="3256" spans="1:29" ht="25.5" customHeight="1" x14ac:dyDescent="0.35">
      <c r="A3256" s="188"/>
      <c r="B3256" s="190"/>
      <c r="C3256" s="99" t="str">
        <f>IF(B3256="","",IF(NOT(ISNUMBER(B3256)),"DATA_PC invalida",IF(AND(ISNUMBER(parametros!$C$2),ISNUMBER(parametros!$D$2),B3256&gt;=parametros!$C$2,B3256&lt;=parametros!$D$2),"C0",IF(AND(ISNUMBER(parametros!$C$3),ISNUMBER(parametros!$D$3),B3256&gt;=parametros!$C$3,B3256&lt;=parametros!$D$3),"C1",IF(AND(ISNUMBER(parametros!$C$4),ISNUMBER(parametros!$D$4),B3256&gt;=parametros!$C$4,B3256&lt;=parametros!$D$4),"C2",IF(AND(ISNUMBER(parametros!$C$5),ISNUMBER(parametros!$D$5),B3256&gt;=parametros!$C$5,B3256&lt;=parametros!$D$5),"C3",IF(AND(ISNUMBER(parametros!$C$6),ISNUMBER(parametros!$D$6),B3256&gt;=parametros!$C$6,B3256&lt;=parametros!$D$6),"C4","Fora dos ciclos")))))))</f>
        <v/>
      </c>
      <c r="D3256" s="100"/>
      <c r="E3256" s="78" t="str">
        <f>IF(C3256="","",IFERROR(VLOOKUP(C3256,parametros!$A$11:$E$15,5,0),""))</f>
        <v/>
      </c>
      <c r="F3256" s="79" t="str">
        <f t="shared" si="252"/>
        <v/>
      </c>
      <c r="G3256" s="101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8"/>
      <c r="U3256" s="218" t="str">
        <f t="shared" si="256"/>
        <v/>
      </c>
      <c r="V3256" s="216" t="s">
        <v>47</v>
      </c>
      <c r="W3256" s="102" t="s">
        <v>167</v>
      </c>
      <c r="X3256" s="102" t="s">
        <v>168</v>
      </c>
      <c r="Y3256" s="103" t="s">
        <v>169</v>
      </c>
      <c r="Z3256" s="103" t="s">
        <v>170</v>
      </c>
      <c r="AA3256" s="103" t="s">
        <v>47</v>
      </c>
      <c r="AB3256" s="103" t="s">
        <v>171</v>
      </c>
      <c r="AC3256" s="104" t="s">
        <v>172</v>
      </c>
    </row>
    <row r="3257" spans="1:29" ht="25.5" customHeight="1" x14ac:dyDescent="0.35">
      <c r="A3257" s="188"/>
      <c r="B3257" s="190"/>
      <c r="C3257" s="99" t="str">
        <f>IF(B3257="","",IF(NOT(ISNUMBER(B3257)),"DATA_PC invalida",IF(AND(ISNUMBER(parametros!$C$2),ISNUMBER(parametros!$D$2),B3257&gt;=parametros!$C$2,B3257&lt;=parametros!$D$2),"C0",IF(AND(ISNUMBER(parametros!$C$3),ISNUMBER(parametros!$D$3),B3257&gt;=parametros!$C$3,B3257&lt;=parametros!$D$3),"C1",IF(AND(ISNUMBER(parametros!$C$4),ISNUMBER(parametros!$D$4),B3257&gt;=parametros!$C$4,B3257&lt;=parametros!$D$4),"C2",IF(AND(ISNUMBER(parametros!$C$5),ISNUMBER(parametros!$D$5),B3257&gt;=parametros!$C$5,B3257&lt;=parametros!$D$5),"C3",IF(AND(ISNUMBER(parametros!$C$6),ISNUMBER(parametros!$D$6),B3257&gt;=parametros!$C$6,B3257&lt;=parametros!$D$6),"C4","Fora dos ciclos")))))))</f>
        <v/>
      </c>
      <c r="D3257" s="100"/>
      <c r="E3257" s="78" t="str">
        <f>IF(C3257="","",IFERROR(VLOOKUP(C3257,parametros!$A$11:$E$15,5,0),""))</f>
        <v/>
      </c>
      <c r="F3257" s="79" t="str">
        <f t="shared" si="252"/>
        <v/>
      </c>
      <c r="G3257" s="101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8"/>
      <c r="U3257" s="218" t="str">
        <f t="shared" si="256"/>
        <v/>
      </c>
      <c r="V3257" s="216" t="s">
        <v>47</v>
      </c>
      <c r="W3257" s="102" t="s">
        <v>167</v>
      </c>
      <c r="X3257" s="102" t="s">
        <v>168</v>
      </c>
      <c r="Y3257" s="103" t="s">
        <v>169</v>
      </c>
      <c r="Z3257" s="103" t="s">
        <v>170</v>
      </c>
      <c r="AA3257" s="103" t="s">
        <v>47</v>
      </c>
      <c r="AB3257" s="103" t="s">
        <v>171</v>
      </c>
      <c r="AC3257" s="104" t="s">
        <v>172</v>
      </c>
    </row>
    <row r="3258" spans="1:29" ht="25.5" customHeight="1" x14ac:dyDescent="0.35">
      <c r="A3258" s="188"/>
      <c r="B3258" s="190"/>
      <c r="C3258" s="99" t="str">
        <f>IF(B3258="","",IF(NOT(ISNUMBER(B3258)),"DATA_PC invalida",IF(AND(ISNUMBER(parametros!$C$2),ISNUMBER(parametros!$D$2),B3258&gt;=parametros!$C$2,B3258&lt;=parametros!$D$2),"C0",IF(AND(ISNUMBER(parametros!$C$3),ISNUMBER(parametros!$D$3),B3258&gt;=parametros!$C$3,B3258&lt;=parametros!$D$3),"C1",IF(AND(ISNUMBER(parametros!$C$4),ISNUMBER(parametros!$D$4),B3258&gt;=parametros!$C$4,B3258&lt;=parametros!$D$4),"C2",IF(AND(ISNUMBER(parametros!$C$5),ISNUMBER(parametros!$D$5),B3258&gt;=parametros!$C$5,B3258&lt;=parametros!$D$5),"C3",IF(AND(ISNUMBER(parametros!$C$6),ISNUMBER(parametros!$D$6),B3258&gt;=parametros!$C$6,B3258&lt;=parametros!$D$6),"C4","Fora dos ciclos")))))))</f>
        <v/>
      </c>
      <c r="D3258" s="100"/>
      <c r="E3258" s="78" t="str">
        <f>IF(C3258="","",IFERROR(VLOOKUP(C3258,parametros!$A$11:$E$15,5,0),""))</f>
        <v/>
      </c>
      <c r="F3258" s="79" t="str">
        <f t="shared" si="252"/>
        <v/>
      </c>
      <c r="G3258" s="101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8"/>
      <c r="U3258" s="218" t="str">
        <f t="shared" si="256"/>
        <v/>
      </c>
      <c r="V3258" s="216" t="s">
        <v>47</v>
      </c>
      <c r="W3258" s="102" t="s">
        <v>167</v>
      </c>
      <c r="X3258" s="102" t="s">
        <v>168</v>
      </c>
      <c r="Y3258" s="103" t="s">
        <v>169</v>
      </c>
      <c r="Z3258" s="103" t="s">
        <v>170</v>
      </c>
      <c r="AA3258" s="103" t="s">
        <v>47</v>
      </c>
      <c r="AB3258" s="103" t="s">
        <v>171</v>
      </c>
      <c r="AC3258" s="104" t="s">
        <v>172</v>
      </c>
    </row>
    <row r="3259" spans="1:29" ht="25.5" customHeight="1" x14ac:dyDescent="0.35">
      <c r="A3259" s="188"/>
      <c r="B3259" s="190"/>
      <c r="C3259" s="99" t="str">
        <f>IF(B3259="","",IF(NOT(ISNUMBER(B3259)),"DATA_PC invalida",IF(AND(ISNUMBER(parametros!$C$2),ISNUMBER(parametros!$D$2),B3259&gt;=parametros!$C$2,B3259&lt;=parametros!$D$2),"C0",IF(AND(ISNUMBER(parametros!$C$3),ISNUMBER(parametros!$D$3),B3259&gt;=parametros!$C$3,B3259&lt;=parametros!$D$3),"C1",IF(AND(ISNUMBER(parametros!$C$4),ISNUMBER(parametros!$D$4),B3259&gt;=parametros!$C$4,B3259&lt;=parametros!$D$4),"C2",IF(AND(ISNUMBER(parametros!$C$5),ISNUMBER(parametros!$D$5),B3259&gt;=parametros!$C$5,B3259&lt;=parametros!$D$5),"C3",IF(AND(ISNUMBER(parametros!$C$6),ISNUMBER(parametros!$D$6),B3259&gt;=parametros!$C$6,B3259&lt;=parametros!$D$6),"C4","Fora dos ciclos")))))))</f>
        <v/>
      </c>
      <c r="D3259" s="100"/>
      <c r="E3259" s="78" t="str">
        <f>IF(C3259="","",IFERROR(VLOOKUP(C3259,parametros!$A$11:$E$15,5,0),""))</f>
        <v/>
      </c>
      <c r="F3259" s="79" t="str">
        <f t="shared" si="252"/>
        <v/>
      </c>
      <c r="G3259" s="101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8"/>
      <c r="U3259" s="218" t="str">
        <f t="shared" si="256"/>
        <v/>
      </c>
      <c r="V3259" s="216" t="s">
        <v>47</v>
      </c>
      <c r="W3259" s="102" t="s">
        <v>167</v>
      </c>
      <c r="X3259" s="102" t="s">
        <v>168</v>
      </c>
      <c r="Y3259" s="103" t="s">
        <v>169</v>
      </c>
      <c r="Z3259" s="103" t="s">
        <v>170</v>
      </c>
      <c r="AA3259" s="103" t="s">
        <v>47</v>
      </c>
      <c r="AB3259" s="103" t="s">
        <v>171</v>
      </c>
      <c r="AC3259" s="104" t="s">
        <v>172</v>
      </c>
    </row>
    <row r="3260" spans="1:29" ht="25.5" customHeight="1" x14ac:dyDescent="0.35">
      <c r="A3260" s="188"/>
      <c r="B3260" s="190"/>
      <c r="C3260" s="99" t="str">
        <f>IF(B3260="","",IF(NOT(ISNUMBER(B3260)),"DATA_PC invalida",IF(AND(ISNUMBER(parametros!$C$2),ISNUMBER(parametros!$D$2),B3260&gt;=parametros!$C$2,B3260&lt;=parametros!$D$2),"C0",IF(AND(ISNUMBER(parametros!$C$3),ISNUMBER(parametros!$D$3),B3260&gt;=parametros!$C$3,B3260&lt;=parametros!$D$3),"C1",IF(AND(ISNUMBER(parametros!$C$4),ISNUMBER(parametros!$D$4),B3260&gt;=parametros!$C$4,B3260&lt;=parametros!$D$4),"C2",IF(AND(ISNUMBER(parametros!$C$5),ISNUMBER(parametros!$D$5),B3260&gt;=parametros!$C$5,B3260&lt;=parametros!$D$5),"C3",IF(AND(ISNUMBER(parametros!$C$6),ISNUMBER(parametros!$D$6),B3260&gt;=parametros!$C$6,B3260&lt;=parametros!$D$6),"C4","Fora dos ciclos")))))))</f>
        <v/>
      </c>
      <c r="D3260" s="100"/>
      <c r="E3260" s="78" t="str">
        <f>IF(C3260="","",IFERROR(VLOOKUP(C3260,parametros!$A$11:$E$15,5,0),""))</f>
        <v/>
      </c>
      <c r="F3260" s="79" t="str">
        <f t="shared" si="252"/>
        <v/>
      </c>
      <c r="G3260" s="101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8"/>
      <c r="U3260" s="218" t="str">
        <f t="shared" si="256"/>
        <v/>
      </c>
      <c r="V3260" s="216" t="s">
        <v>47</v>
      </c>
      <c r="W3260" s="102" t="s">
        <v>167</v>
      </c>
      <c r="X3260" s="102" t="s">
        <v>168</v>
      </c>
      <c r="Y3260" s="103" t="s">
        <v>169</v>
      </c>
      <c r="Z3260" s="103" t="s">
        <v>170</v>
      </c>
      <c r="AA3260" s="103" t="s">
        <v>47</v>
      </c>
      <c r="AB3260" s="103" t="s">
        <v>171</v>
      </c>
      <c r="AC3260" s="104" t="s">
        <v>172</v>
      </c>
    </row>
    <row r="3261" spans="1:29" ht="25.5" customHeight="1" x14ac:dyDescent="0.35">
      <c r="A3261" s="188"/>
      <c r="B3261" s="190"/>
      <c r="C3261" s="99" t="str">
        <f>IF(B3261="","",IF(NOT(ISNUMBER(B3261)),"DATA_PC invalida",IF(AND(ISNUMBER(parametros!$C$2),ISNUMBER(parametros!$D$2),B3261&gt;=parametros!$C$2,B3261&lt;=parametros!$D$2),"C0",IF(AND(ISNUMBER(parametros!$C$3),ISNUMBER(parametros!$D$3),B3261&gt;=parametros!$C$3,B3261&lt;=parametros!$D$3),"C1",IF(AND(ISNUMBER(parametros!$C$4),ISNUMBER(parametros!$D$4),B3261&gt;=parametros!$C$4,B3261&lt;=parametros!$D$4),"C2",IF(AND(ISNUMBER(parametros!$C$5),ISNUMBER(parametros!$D$5),B3261&gt;=parametros!$C$5,B3261&lt;=parametros!$D$5),"C3",IF(AND(ISNUMBER(parametros!$C$6),ISNUMBER(parametros!$D$6),B3261&gt;=parametros!$C$6,B3261&lt;=parametros!$D$6),"C4","Fora dos ciclos")))))))</f>
        <v/>
      </c>
      <c r="D3261" s="100"/>
      <c r="E3261" s="78" t="str">
        <f>IF(C3261="","",IFERROR(VLOOKUP(C3261,parametros!$A$11:$E$15,5,0),""))</f>
        <v/>
      </c>
      <c r="F3261" s="79" t="str">
        <f t="shared" si="252"/>
        <v/>
      </c>
      <c r="G3261" s="101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8"/>
      <c r="U3261" s="218" t="str">
        <f t="shared" si="256"/>
        <v/>
      </c>
      <c r="V3261" s="216" t="s">
        <v>47</v>
      </c>
      <c r="W3261" s="102" t="s">
        <v>167</v>
      </c>
      <c r="X3261" s="102" t="s">
        <v>168</v>
      </c>
      <c r="Y3261" s="103" t="s">
        <v>169</v>
      </c>
      <c r="Z3261" s="103" t="s">
        <v>170</v>
      </c>
      <c r="AA3261" s="103" t="s">
        <v>47</v>
      </c>
      <c r="AB3261" s="103" t="s">
        <v>171</v>
      </c>
      <c r="AC3261" s="104" t="s">
        <v>172</v>
      </c>
    </row>
    <row r="3262" spans="1:29" ht="25.5" customHeight="1" x14ac:dyDescent="0.35">
      <c r="A3262" s="188"/>
      <c r="B3262" s="190"/>
      <c r="C3262" s="99" t="str">
        <f>IF(B3262="","",IF(NOT(ISNUMBER(B3262)),"DATA_PC invalida",IF(AND(ISNUMBER(parametros!$C$2),ISNUMBER(parametros!$D$2),B3262&gt;=parametros!$C$2,B3262&lt;=parametros!$D$2),"C0",IF(AND(ISNUMBER(parametros!$C$3),ISNUMBER(parametros!$D$3),B3262&gt;=parametros!$C$3,B3262&lt;=parametros!$D$3),"C1",IF(AND(ISNUMBER(parametros!$C$4),ISNUMBER(parametros!$D$4),B3262&gt;=parametros!$C$4,B3262&lt;=parametros!$D$4),"C2",IF(AND(ISNUMBER(parametros!$C$5),ISNUMBER(parametros!$D$5),B3262&gt;=parametros!$C$5,B3262&lt;=parametros!$D$5),"C3",IF(AND(ISNUMBER(parametros!$C$6),ISNUMBER(parametros!$D$6),B3262&gt;=parametros!$C$6,B3262&lt;=parametros!$D$6),"C4","Fora dos ciclos")))))))</f>
        <v/>
      </c>
      <c r="D3262" s="100"/>
      <c r="E3262" s="78" t="str">
        <f>IF(C3262="","",IFERROR(VLOOKUP(C3262,parametros!$A$11:$E$15,5,0),""))</f>
        <v/>
      </c>
      <c r="F3262" s="79" t="str">
        <f t="shared" si="252"/>
        <v/>
      </c>
      <c r="G3262" s="101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8"/>
      <c r="U3262" s="218" t="str">
        <f t="shared" si="256"/>
        <v/>
      </c>
      <c r="V3262" s="216" t="s">
        <v>47</v>
      </c>
      <c r="W3262" s="102" t="s">
        <v>167</v>
      </c>
      <c r="X3262" s="102" t="s">
        <v>168</v>
      </c>
      <c r="Y3262" s="103" t="s">
        <v>169</v>
      </c>
      <c r="Z3262" s="103" t="s">
        <v>170</v>
      </c>
      <c r="AA3262" s="103" t="s">
        <v>47</v>
      </c>
      <c r="AB3262" s="103" t="s">
        <v>171</v>
      </c>
      <c r="AC3262" s="104" t="s">
        <v>172</v>
      </c>
    </row>
    <row r="3263" spans="1:29" ht="25.5" customHeight="1" x14ac:dyDescent="0.35">
      <c r="A3263" s="188"/>
      <c r="B3263" s="190"/>
      <c r="C3263" s="99" t="str">
        <f>IF(B3263="","",IF(NOT(ISNUMBER(B3263)),"DATA_PC invalida",IF(AND(ISNUMBER(parametros!$C$2),ISNUMBER(parametros!$D$2),B3263&gt;=parametros!$C$2,B3263&lt;=parametros!$D$2),"C0",IF(AND(ISNUMBER(parametros!$C$3),ISNUMBER(parametros!$D$3),B3263&gt;=parametros!$C$3,B3263&lt;=parametros!$D$3),"C1",IF(AND(ISNUMBER(parametros!$C$4),ISNUMBER(parametros!$D$4),B3263&gt;=parametros!$C$4,B3263&lt;=parametros!$D$4),"C2",IF(AND(ISNUMBER(parametros!$C$5),ISNUMBER(parametros!$D$5),B3263&gt;=parametros!$C$5,B3263&lt;=parametros!$D$5),"C3",IF(AND(ISNUMBER(parametros!$C$6),ISNUMBER(parametros!$D$6),B3263&gt;=parametros!$C$6,B3263&lt;=parametros!$D$6),"C4","Fora dos ciclos")))))))</f>
        <v/>
      </c>
      <c r="D3263" s="100"/>
      <c r="E3263" s="78" t="str">
        <f>IF(C3263="","",IFERROR(VLOOKUP(C3263,parametros!$A$11:$E$15,5,0),""))</f>
        <v/>
      </c>
      <c r="F3263" s="79" t="str">
        <f t="shared" si="252"/>
        <v/>
      </c>
      <c r="G3263" s="101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8"/>
      <c r="U3263" s="218" t="str">
        <f t="shared" si="256"/>
        <v/>
      </c>
      <c r="V3263" s="216" t="s">
        <v>47</v>
      </c>
      <c r="W3263" s="102" t="s">
        <v>167</v>
      </c>
      <c r="X3263" s="102" t="s">
        <v>168</v>
      </c>
      <c r="Y3263" s="103" t="s">
        <v>169</v>
      </c>
      <c r="Z3263" s="103" t="s">
        <v>170</v>
      </c>
      <c r="AA3263" s="103" t="s">
        <v>47</v>
      </c>
      <c r="AB3263" s="103" t="s">
        <v>171</v>
      </c>
      <c r="AC3263" s="104" t="s">
        <v>172</v>
      </c>
    </row>
    <row r="3264" spans="1:29" ht="25.5" customHeight="1" x14ac:dyDescent="0.35">
      <c r="A3264" s="188"/>
      <c r="B3264" s="190"/>
      <c r="C3264" s="99" t="str">
        <f>IF(B3264="","",IF(NOT(ISNUMBER(B3264)),"DATA_PC invalida",IF(AND(ISNUMBER(parametros!$C$2),ISNUMBER(parametros!$D$2),B3264&gt;=parametros!$C$2,B3264&lt;=parametros!$D$2),"C0",IF(AND(ISNUMBER(parametros!$C$3),ISNUMBER(parametros!$D$3),B3264&gt;=parametros!$C$3,B3264&lt;=parametros!$D$3),"C1",IF(AND(ISNUMBER(parametros!$C$4),ISNUMBER(parametros!$D$4),B3264&gt;=parametros!$C$4,B3264&lt;=parametros!$D$4),"C2",IF(AND(ISNUMBER(parametros!$C$5),ISNUMBER(parametros!$D$5),B3264&gt;=parametros!$C$5,B3264&lt;=parametros!$D$5),"C3",IF(AND(ISNUMBER(parametros!$C$6),ISNUMBER(parametros!$D$6),B3264&gt;=parametros!$C$6,B3264&lt;=parametros!$D$6),"C4","Fora dos ciclos")))))))</f>
        <v/>
      </c>
      <c r="D3264" s="100"/>
      <c r="E3264" s="78" t="str">
        <f>IF(C3264="","",IFERROR(VLOOKUP(C3264,parametros!$A$11:$E$15,5,0),""))</f>
        <v/>
      </c>
      <c r="F3264" s="79" t="str">
        <f t="shared" si="252"/>
        <v/>
      </c>
      <c r="G3264" s="101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8"/>
      <c r="U3264" s="218" t="str">
        <f t="shared" si="256"/>
        <v/>
      </c>
      <c r="V3264" s="216" t="s">
        <v>47</v>
      </c>
      <c r="W3264" s="102" t="s">
        <v>167</v>
      </c>
      <c r="X3264" s="102" t="s">
        <v>168</v>
      </c>
      <c r="Y3264" s="103" t="s">
        <v>169</v>
      </c>
      <c r="Z3264" s="103" t="s">
        <v>170</v>
      </c>
      <c r="AA3264" s="103" t="s">
        <v>47</v>
      </c>
      <c r="AB3264" s="103" t="s">
        <v>171</v>
      </c>
      <c r="AC3264" s="104" t="s">
        <v>172</v>
      </c>
    </row>
    <row r="3265" spans="1:29" ht="25.5" customHeight="1" x14ac:dyDescent="0.35">
      <c r="A3265" s="188"/>
      <c r="B3265" s="190"/>
      <c r="C3265" s="99" t="str">
        <f>IF(B3265="","",IF(NOT(ISNUMBER(B3265)),"DATA_PC invalida",IF(AND(ISNUMBER(parametros!$C$2),ISNUMBER(parametros!$D$2),B3265&gt;=parametros!$C$2,B3265&lt;=parametros!$D$2),"C0",IF(AND(ISNUMBER(parametros!$C$3),ISNUMBER(parametros!$D$3),B3265&gt;=parametros!$C$3,B3265&lt;=parametros!$D$3),"C1",IF(AND(ISNUMBER(parametros!$C$4),ISNUMBER(parametros!$D$4),B3265&gt;=parametros!$C$4,B3265&lt;=parametros!$D$4),"C2",IF(AND(ISNUMBER(parametros!$C$5),ISNUMBER(parametros!$D$5),B3265&gt;=parametros!$C$5,B3265&lt;=parametros!$D$5),"C3",IF(AND(ISNUMBER(parametros!$C$6),ISNUMBER(parametros!$D$6),B3265&gt;=parametros!$C$6,B3265&lt;=parametros!$D$6),"C4","Fora dos ciclos")))))))</f>
        <v/>
      </c>
      <c r="D3265" s="100"/>
      <c r="E3265" s="78" t="str">
        <f>IF(C3265="","",IFERROR(VLOOKUP(C3265,parametros!$A$11:$E$15,5,0),""))</f>
        <v/>
      </c>
      <c r="F3265" s="79" t="str">
        <f t="shared" si="252"/>
        <v/>
      </c>
      <c r="G3265" s="101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8"/>
      <c r="U3265" s="218" t="str">
        <f t="shared" si="256"/>
        <v/>
      </c>
      <c r="V3265" s="216" t="s">
        <v>47</v>
      </c>
      <c r="W3265" s="102" t="s">
        <v>167</v>
      </c>
      <c r="X3265" s="102" t="s">
        <v>168</v>
      </c>
      <c r="Y3265" s="103" t="s">
        <v>169</v>
      </c>
      <c r="Z3265" s="103" t="s">
        <v>170</v>
      </c>
      <c r="AA3265" s="103" t="s">
        <v>47</v>
      </c>
      <c r="AB3265" s="103" t="s">
        <v>171</v>
      </c>
      <c r="AC3265" s="104" t="s">
        <v>172</v>
      </c>
    </row>
    <row r="3266" spans="1:29" ht="25.5" customHeight="1" x14ac:dyDescent="0.35">
      <c r="A3266" s="188"/>
      <c r="B3266" s="190"/>
      <c r="C3266" s="99" t="str">
        <f>IF(B3266="","",IF(NOT(ISNUMBER(B3266)),"DATA_PC invalida",IF(AND(ISNUMBER(parametros!$C$2),ISNUMBER(parametros!$D$2),B3266&gt;=parametros!$C$2,B3266&lt;=parametros!$D$2),"C0",IF(AND(ISNUMBER(parametros!$C$3),ISNUMBER(parametros!$D$3),B3266&gt;=parametros!$C$3,B3266&lt;=parametros!$D$3),"C1",IF(AND(ISNUMBER(parametros!$C$4),ISNUMBER(parametros!$D$4),B3266&gt;=parametros!$C$4,B3266&lt;=parametros!$D$4),"C2",IF(AND(ISNUMBER(parametros!$C$5),ISNUMBER(parametros!$D$5),B3266&gt;=parametros!$C$5,B3266&lt;=parametros!$D$5),"C3",IF(AND(ISNUMBER(parametros!$C$6),ISNUMBER(parametros!$D$6),B3266&gt;=parametros!$C$6,B3266&lt;=parametros!$D$6),"C4","Fora dos ciclos")))))))</f>
        <v/>
      </c>
      <c r="D3266" s="100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101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8"/>
      <c r="U3266" s="218" t="str">
        <f t="shared" ref="U3266:U3329" si="261">IF(OR($D3266="",$H3266=""),"",ROUND($D3266+$H3266,2))</f>
        <v/>
      </c>
      <c r="V3266" s="216" t="s">
        <v>47</v>
      </c>
      <c r="W3266" s="102" t="s">
        <v>167</v>
      </c>
      <c r="X3266" s="102" t="s">
        <v>168</v>
      </c>
      <c r="Y3266" s="103" t="s">
        <v>169</v>
      </c>
      <c r="Z3266" s="103" t="s">
        <v>170</v>
      </c>
      <c r="AA3266" s="103" t="s">
        <v>47</v>
      </c>
      <c r="AB3266" s="103" t="s">
        <v>171</v>
      </c>
      <c r="AC3266" s="104" t="s">
        <v>172</v>
      </c>
    </row>
    <row r="3267" spans="1:29" ht="25.5" customHeight="1" x14ac:dyDescent="0.35">
      <c r="A3267" s="188"/>
      <c r="B3267" s="190"/>
      <c r="C3267" s="99" t="str">
        <f>IF(B3267="","",IF(NOT(ISNUMBER(B3267)),"DATA_PC invalida",IF(AND(ISNUMBER(parametros!$C$2),ISNUMBER(parametros!$D$2),B3267&gt;=parametros!$C$2,B3267&lt;=parametros!$D$2),"C0",IF(AND(ISNUMBER(parametros!$C$3),ISNUMBER(parametros!$D$3),B3267&gt;=parametros!$C$3,B3267&lt;=parametros!$D$3),"C1",IF(AND(ISNUMBER(parametros!$C$4),ISNUMBER(parametros!$D$4),B3267&gt;=parametros!$C$4,B3267&lt;=parametros!$D$4),"C2",IF(AND(ISNUMBER(parametros!$C$5),ISNUMBER(parametros!$D$5),B3267&gt;=parametros!$C$5,B3267&lt;=parametros!$D$5),"C3",IF(AND(ISNUMBER(parametros!$C$6),ISNUMBER(parametros!$D$6),B3267&gt;=parametros!$C$6,B3267&lt;=parametros!$D$6),"C4","Fora dos ciclos")))))))</f>
        <v/>
      </c>
      <c r="D3267" s="100"/>
      <c r="E3267" s="78" t="str">
        <f>IF(C3267="","",IFERROR(VLOOKUP(C3267,parametros!$A$11:$E$15,5,0),""))</f>
        <v/>
      </c>
      <c r="F3267" s="79" t="str">
        <f t="shared" si="257"/>
        <v/>
      </c>
      <c r="G3267" s="101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8"/>
      <c r="U3267" s="218" t="str">
        <f t="shared" si="261"/>
        <v/>
      </c>
      <c r="V3267" s="216" t="s">
        <v>47</v>
      </c>
      <c r="W3267" s="102" t="s">
        <v>167</v>
      </c>
      <c r="X3267" s="102" t="s">
        <v>168</v>
      </c>
      <c r="Y3267" s="103" t="s">
        <v>169</v>
      </c>
      <c r="Z3267" s="103" t="s">
        <v>170</v>
      </c>
      <c r="AA3267" s="103" t="s">
        <v>47</v>
      </c>
      <c r="AB3267" s="103" t="s">
        <v>171</v>
      </c>
      <c r="AC3267" s="104" t="s">
        <v>172</v>
      </c>
    </row>
    <row r="3268" spans="1:29" ht="25.5" customHeight="1" x14ac:dyDescent="0.35">
      <c r="A3268" s="188"/>
      <c r="B3268" s="190"/>
      <c r="C3268" s="99" t="str">
        <f>IF(B3268="","",IF(NOT(ISNUMBER(B3268)),"DATA_PC invalida",IF(AND(ISNUMBER(parametros!$C$2),ISNUMBER(parametros!$D$2),B3268&gt;=parametros!$C$2,B3268&lt;=parametros!$D$2),"C0",IF(AND(ISNUMBER(parametros!$C$3),ISNUMBER(parametros!$D$3),B3268&gt;=parametros!$C$3,B3268&lt;=parametros!$D$3),"C1",IF(AND(ISNUMBER(parametros!$C$4),ISNUMBER(parametros!$D$4),B3268&gt;=parametros!$C$4,B3268&lt;=parametros!$D$4),"C2",IF(AND(ISNUMBER(parametros!$C$5),ISNUMBER(parametros!$D$5),B3268&gt;=parametros!$C$5,B3268&lt;=parametros!$D$5),"C3",IF(AND(ISNUMBER(parametros!$C$6),ISNUMBER(parametros!$D$6),B3268&gt;=parametros!$C$6,B3268&lt;=parametros!$D$6),"C4","Fora dos ciclos")))))))</f>
        <v/>
      </c>
      <c r="D3268" s="100"/>
      <c r="E3268" s="78" t="str">
        <f>IF(C3268="","",IFERROR(VLOOKUP(C3268,parametros!$A$11:$E$15,5,0),""))</f>
        <v/>
      </c>
      <c r="F3268" s="79" t="str">
        <f t="shared" si="257"/>
        <v/>
      </c>
      <c r="G3268" s="101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8"/>
      <c r="U3268" s="218" t="str">
        <f t="shared" si="261"/>
        <v/>
      </c>
      <c r="V3268" s="216" t="s">
        <v>47</v>
      </c>
      <c r="W3268" s="102" t="s">
        <v>167</v>
      </c>
      <c r="X3268" s="102" t="s">
        <v>168</v>
      </c>
      <c r="Y3268" s="103" t="s">
        <v>169</v>
      </c>
      <c r="Z3268" s="103" t="s">
        <v>170</v>
      </c>
      <c r="AA3268" s="103" t="s">
        <v>47</v>
      </c>
      <c r="AB3268" s="103" t="s">
        <v>171</v>
      </c>
      <c r="AC3268" s="104" t="s">
        <v>172</v>
      </c>
    </row>
    <row r="3269" spans="1:29" ht="25.5" customHeight="1" x14ac:dyDescent="0.35">
      <c r="A3269" s="188"/>
      <c r="B3269" s="190"/>
      <c r="C3269" s="99" t="str">
        <f>IF(B3269="","",IF(NOT(ISNUMBER(B3269)),"DATA_PC invalida",IF(AND(ISNUMBER(parametros!$C$2),ISNUMBER(parametros!$D$2),B3269&gt;=parametros!$C$2,B3269&lt;=parametros!$D$2),"C0",IF(AND(ISNUMBER(parametros!$C$3),ISNUMBER(parametros!$D$3),B3269&gt;=parametros!$C$3,B3269&lt;=parametros!$D$3),"C1",IF(AND(ISNUMBER(parametros!$C$4),ISNUMBER(parametros!$D$4),B3269&gt;=parametros!$C$4,B3269&lt;=parametros!$D$4),"C2",IF(AND(ISNUMBER(parametros!$C$5),ISNUMBER(parametros!$D$5),B3269&gt;=parametros!$C$5,B3269&lt;=parametros!$D$5),"C3",IF(AND(ISNUMBER(parametros!$C$6),ISNUMBER(parametros!$D$6),B3269&gt;=parametros!$C$6,B3269&lt;=parametros!$D$6),"C4","Fora dos ciclos")))))))</f>
        <v/>
      </c>
      <c r="D3269" s="100"/>
      <c r="E3269" s="78" t="str">
        <f>IF(C3269="","",IFERROR(VLOOKUP(C3269,parametros!$A$11:$E$15,5,0),""))</f>
        <v/>
      </c>
      <c r="F3269" s="79" t="str">
        <f t="shared" si="257"/>
        <v/>
      </c>
      <c r="G3269" s="101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8"/>
      <c r="U3269" s="218" t="str">
        <f t="shared" si="261"/>
        <v/>
      </c>
      <c r="V3269" s="216" t="s">
        <v>47</v>
      </c>
      <c r="W3269" s="102" t="s">
        <v>167</v>
      </c>
      <c r="X3269" s="102" t="s">
        <v>168</v>
      </c>
      <c r="Y3269" s="103" t="s">
        <v>169</v>
      </c>
      <c r="Z3269" s="103" t="s">
        <v>170</v>
      </c>
      <c r="AA3269" s="103" t="s">
        <v>47</v>
      </c>
      <c r="AB3269" s="103" t="s">
        <v>171</v>
      </c>
      <c r="AC3269" s="104" t="s">
        <v>172</v>
      </c>
    </row>
    <row r="3270" spans="1:29" ht="25.5" customHeight="1" x14ac:dyDescent="0.35">
      <c r="A3270" s="188"/>
      <c r="B3270" s="190"/>
      <c r="C3270" s="99" t="str">
        <f>IF(B3270="","",IF(NOT(ISNUMBER(B3270)),"DATA_PC invalida",IF(AND(ISNUMBER(parametros!$C$2),ISNUMBER(parametros!$D$2),B3270&gt;=parametros!$C$2,B3270&lt;=parametros!$D$2),"C0",IF(AND(ISNUMBER(parametros!$C$3),ISNUMBER(parametros!$D$3),B3270&gt;=parametros!$C$3,B3270&lt;=parametros!$D$3),"C1",IF(AND(ISNUMBER(parametros!$C$4),ISNUMBER(parametros!$D$4),B3270&gt;=parametros!$C$4,B3270&lt;=parametros!$D$4),"C2",IF(AND(ISNUMBER(parametros!$C$5),ISNUMBER(parametros!$D$5),B3270&gt;=parametros!$C$5,B3270&lt;=parametros!$D$5),"C3",IF(AND(ISNUMBER(parametros!$C$6),ISNUMBER(parametros!$D$6),B3270&gt;=parametros!$C$6,B3270&lt;=parametros!$D$6),"C4","Fora dos ciclos")))))))</f>
        <v/>
      </c>
      <c r="D3270" s="100"/>
      <c r="E3270" s="78" t="str">
        <f>IF(C3270="","",IFERROR(VLOOKUP(C3270,parametros!$A$11:$E$15,5,0),""))</f>
        <v/>
      </c>
      <c r="F3270" s="79" t="str">
        <f t="shared" si="257"/>
        <v/>
      </c>
      <c r="G3270" s="101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8"/>
      <c r="U3270" s="218" t="str">
        <f t="shared" si="261"/>
        <v/>
      </c>
      <c r="V3270" s="216" t="s">
        <v>47</v>
      </c>
      <c r="W3270" s="102" t="s">
        <v>167</v>
      </c>
      <c r="X3270" s="102" t="s">
        <v>168</v>
      </c>
      <c r="Y3270" s="103" t="s">
        <v>169</v>
      </c>
      <c r="Z3270" s="103" t="s">
        <v>170</v>
      </c>
      <c r="AA3270" s="103" t="s">
        <v>47</v>
      </c>
      <c r="AB3270" s="103" t="s">
        <v>171</v>
      </c>
      <c r="AC3270" s="104" t="s">
        <v>172</v>
      </c>
    </row>
    <row r="3271" spans="1:29" ht="25.5" customHeight="1" x14ac:dyDescent="0.35">
      <c r="A3271" s="188"/>
      <c r="B3271" s="190"/>
      <c r="C3271" s="99" t="str">
        <f>IF(B3271="","",IF(NOT(ISNUMBER(B3271)),"DATA_PC invalida",IF(AND(ISNUMBER(parametros!$C$2),ISNUMBER(parametros!$D$2),B3271&gt;=parametros!$C$2,B3271&lt;=parametros!$D$2),"C0",IF(AND(ISNUMBER(parametros!$C$3),ISNUMBER(parametros!$D$3),B3271&gt;=parametros!$C$3,B3271&lt;=parametros!$D$3),"C1",IF(AND(ISNUMBER(parametros!$C$4),ISNUMBER(parametros!$D$4),B3271&gt;=parametros!$C$4,B3271&lt;=parametros!$D$4),"C2",IF(AND(ISNUMBER(parametros!$C$5),ISNUMBER(parametros!$D$5),B3271&gt;=parametros!$C$5,B3271&lt;=parametros!$D$5),"C3",IF(AND(ISNUMBER(parametros!$C$6),ISNUMBER(parametros!$D$6),B3271&gt;=parametros!$C$6,B3271&lt;=parametros!$D$6),"C4","Fora dos ciclos")))))))</f>
        <v/>
      </c>
      <c r="D3271" s="100"/>
      <c r="E3271" s="78" t="str">
        <f>IF(C3271="","",IFERROR(VLOOKUP(C3271,parametros!$A$11:$E$15,5,0),""))</f>
        <v/>
      </c>
      <c r="F3271" s="79" t="str">
        <f t="shared" si="257"/>
        <v/>
      </c>
      <c r="G3271" s="101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8"/>
      <c r="U3271" s="218" t="str">
        <f t="shared" si="261"/>
        <v/>
      </c>
      <c r="V3271" s="216" t="s">
        <v>47</v>
      </c>
      <c r="W3271" s="102" t="s">
        <v>167</v>
      </c>
      <c r="X3271" s="102" t="s">
        <v>168</v>
      </c>
      <c r="Y3271" s="103" t="s">
        <v>169</v>
      </c>
      <c r="Z3271" s="103" t="s">
        <v>170</v>
      </c>
      <c r="AA3271" s="103" t="s">
        <v>47</v>
      </c>
      <c r="AB3271" s="103" t="s">
        <v>171</v>
      </c>
      <c r="AC3271" s="104" t="s">
        <v>172</v>
      </c>
    </row>
    <row r="3272" spans="1:29" ht="25.5" customHeight="1" x14ac:dyDescent="0.35">
      <c r="A3272" s="188"/>
      <c r="B3272" s="190"/>
      <c r="C3272" s="99" t="str">
        <f>IF(B3272="","",IF(NOT(ISNUMBER(B3272)),"DATA_PC invalida",IF(AND(ISNUMBER(parametros!$C$2),ISNUMBER(parametros!$D$2),B3272&gt;=parametros!$C$2,B3272&lt;=parametros!$D$2),"C0",IF(AND(ISNUMBER(parametros!$C$3),ISNUMBER(parametros!$D$3),B3272&gt;=parametros!$C$3,B3272&lt;=parametros!$D$3),"C1",IF(AND(ISNUMBER(parametros!$C$4),ISNUMBER(parametros!$D$4),B3272&gt;=parametros!$C$4,B3272&lt;=parametros!$D$4),"C2",IF(AND(ISNUMBER(parametros!$C$5),ISNUMBER(parametros!$D$5),B3272&gt;=parametros!$C$5,B3272&lt;=parametros!$D$5),"C3",IF(AND(ISNUMBER(parametros!$C$6),ISNUMBER(parametros!$D$6),B3272&gt;=parametros!$C$6,B3272&lt;=parametros!$D$6),"C4","Fora dos ciclos")))))))</f>
        <v/>
      </c>
      <c r="D3272" s="100"/>
      <c r="E3272" s="78" t="str">
        <f>IF(C3272="","",IFERROR(VLOOKUP(C3272,parametros!$A$11:$E$15,5,0),""))</f>
        <v/>
      </c>
      <c r="F3272" s="79" t="str">
        <f t="shared" si="257"/>
        <v/>
      </c>
      <c r="G3272" s="101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8"/>
      <c r="U3272" s="218" t="str">
        <f t="shared" si="261"/>
        <v/>
      </c>
      <c r="V3272" s="216" t="s">
        <v>47</v>
      </c>
      <c r="W3272" s="102" t="s">
        <v>167</v>
      </c>
      <c r="X3272" s="102" t="s">
        <v>168</v>
      </c>
      <c r="Y3272" s="103" t="s">
        <v>169</v>
      </c>
      <c r="Z3272" s="103" t="s">
        <v>170</v>
      </c>
      <c r="AA3272" s="103" t="s">
        <v>47</v>
      </c>
      <c r="AB3272" s="103" t="s">
        <v>171</v>
      </c>
      <c r="AC3272" s="104" t="s">
        <v>172</v>
      </c>
    </row>
    <row r="3273" spans="1:29" ht="25.5" customHeight="1" x14ac:dyDescent="0.35">
      <c r="A3273" s="188"/>
      <c r="B3273" s="190"/>
      <c r="C3273" s="99" t="str">
        <f>IF(B3273="","",IF(NOT(ISNUMBER(B3273)),"DATA_PC invalida",IF(AND(ISNUMBER(parametros!$C$2),ISNUMBER(parametros!$D$2),B3273&gt;=parametros!$C$2,B3273&lt;=parametros!$D$2),"C0",IF(AND(ISNUMBER(parametros!$C$3),ISNUMBER(parametros!$D$3),B3273&gt;=parametros!$C$3,B3273&lt;=parametros!$D$3),"C1",IF(AND(ISNUMBER(parametros!$C$4),ISNUMBER(parametros!$D$4),B3273&gt;=parametros!$C$4,B3273&lt;=parametros!$D$4),"C2",IF(AND(ISNUMBER(parametros!$C$5),ISNUMBER(parametros!$D$5),B3273&gt;=parametros!$C$5,B3273&lt;=parametros!$D$5),"C3",IF(AND(ISNUMBER(parametros!$C$6),ISNUMBER(parametros!$D$6),B3273&gt;=parametros!$C$6,B3273&lt;=parametros!$D$6),"C4","Fora dos ciclos")))))))</f>
        <v/>
      </c>
      <c r="D3273" s="100"/>
      <c r="E3273" s="78" t="str">
        <f>IF(C3273="","",IFERROR(VLOOKUP(C3273,parametros!$A$11:$E$15,5,0),""))</f>
        <v/>
      </c>
      <c r="F3273" s="79" t="str">
        <f t="shared" si="257"/>
        <v/>
      </c>
      <c r="G3273" s="101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8"/>
      <c r="U3273" s="218" t="str">
        <f t="shared" si="261"/>
        <v/>
      </c>
      <c r="V3273" s="216" t="s">
        <v>47</v>
      </c>
      <c r="W3273" s="102" t="s">
        <v>167</v>
      </c>
      <c r="X3273" s="102" t="s">
        <v>168</v>
      </c>
      <c r="Y3273" s="103" t="s">
        <v>169</v>
      </c>
      <c r="Z3273" s="103" t="s">
        <v>170</v>
      </c>
      <c r="AA3273" s="103" t="s">
        <v>47</v>
      </c>
      <c r="AB3273" s="103" t="s">
        <v>171</v>
      </c>
      <c r="AC3273" s="104" t="s">
        <v>172</v>
      </c>
    </row>
    <row r="3274" spans="1:29" ht="25.5" customHeight="1" x14ac:dyDescent="0.35">
      <c r="A3274" s="188"/>
      <c r="B3274" s="190"/>
      <c r="C3274" s="99" t="str">
        <f>IF(B3274="","",IF(NOT(ISNUMBER(B3274)),"DATA_PC invalida",IF(AND(ISNUMBER(parametros!$C$2),ISNUMBER(parametros!$D$2),B3274&gt;=parametros!$C$2,B3274&lt;=parametros!$D$2),"C0",IF(AND(ISNUMBER(parametros!$C$3),ISNUMBER(parametros!$D$3),B3274&gt;=parametros!$C$3,B3274&lt;=parametros!$D$3),"C1",IF(AND(ISNUMBER(parametros!$C$4),ISNUMBER(parametros!$D$4),B3274&gt;=parametros!$C$4,B3274&lt;=parametros!$D$4),"C2",IF(AND(ISNUMBER(parametros!$C$5),ISNUMBER(parametros!$D$5),B3274&gt;=parametros!$C$5,B3274&lt;=parametros!$D$5),"C3",IF(AND(ISNUMBER(parametros!$C$6),ISNUMBER(parametros!$D$6),B3274&gt;=parametros!$C$6,B3274&lt;=parametros!$D$6),"C4","Fora dos ciclos")))))))</f>
        <v/>
      </c>
      <c r="D3274" s="100"/>
      <c r="E3274" s="78" t="str">
        <f>IF(C3274="","",IFERROR(VLOOKUP(C3274,parametros!$A$11:$E$15,5,0),""))</f>
        <v/>
      </c>
      <c r="F3274" s="79" t="str">
        <f t="shared" si="257"/>
        <v/>
      </c>
      <c r="G3274" s="101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8"/>
      <c r="U3274" s="218" t="str">
        <f t="shared" si="261"/>
        <v/>
      </c>
      <c r="V3274" s="216" t="s">
        <v>47</v>
      </c>
      <c r="W3274" s="102" t="s">
        <v>167</v>
      </c>
      <c r="X3274" s="102" t="s">
        <v>168</v>
      </c>
      <c r="Y3274" s="103" t="s">
        <v>169</v>
      </c>
      <c r="Z3274" s="103" t="s">
        <v>170</v>
      </c>
      <c r="AA3274" s="103" t="s">
        <v>47</v>
      </c>
      <c r="AB3274" s="103" t="s">
        <v>171</v>
      </c>
      <c r="AC3274" s="104" t="s">
        <v>172</v>
      </c>
    </row>
    <row r="3275" spans="1:29" ht="25.5" customHeight="1" x14ac:dyDescent="0.35">
      <c r="A3275" s="188"/>
      <c r="B3275" s="190"/>
      <c r="C3275" s="99" t="str">
        <f>IF(B3275="","",IF(NOT(ISNUMBER(B3275)),"DATA_PC invalida",IF(AND(ISNUMBER(parametros!$C$2),ISNUMBER(parametros!$D$2),B3275&gt;=parametros!$C$2,B3275&lt;=parametros!$D$2),"C0",IF(AND(ISNUMBER(parametros!$C$3),ISNUMBER(parametros!$D$3),B3275&gt;=parametros!$C$3,B3275&lt;=parametros!$D$3),"C1",IF(AND(ISNUMBER(parametros!$C$4),ISNUMBER(parametros!$D$4),B3275&gt;=parametros!$C$4,B3275&lt;=parametros!$D$4),"C2",IF(AND(ISNUMBER(parametros!$C$5),ISNUMBER(parametros!$D$5),B3275&gt;=parametros!$C$5,B3275&lt;=parametros!$D$5),"C3",IF(AND(ISNUMBER(parametros!$C$6),ISNUMBER(parametros!$D$6),B3275&gt;=parametros!$C$6,B3275&lt;=parametros!$D$6),"C4","Fora dos ciclos")))))))</f>
        <v/>
      </c>
      <c r="D3275" s="100"/>
      <c r="E3275" s="78" t="str">
        <f>IF(C3275="","",IFERROR(VLOOKUP(C3275,parametros!$A$11:$E$15,5,0),""))</f>
        <v/>
      </c>
      <c r="F3275" s="79" t="str">
        <f t="shared" si="257"/>
        <v/>
      </c>
      <c r="G3275" s="101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8"/>
      <c r="U3275" s="218" t="str">
        <f t="shared" si="261"/>
        <v/>
      </c>
      <c r="V3275" s="216" t="s">
        <v>47</v>
      </c>
      <c r="W3275" s="102" t="s">
        <v>167</v>
      </c>
      <c r="X3275" s="102" t="s">
        <v>168</v>
      </c>
      <c r="Y3275" s="103" t="s">
        <v>169</v>
      </c>
      <c r="Z3275" s="103" t="s">
        <v>170</v>
      </c>
      <c r="AA3275" s="103" t="s">
        <v>47</v>
      </c>
      <c r="AB3275" s="103" t="s">
        <v>171</v>
      </c>
      <c r="AC3275" s="104" t="s">
        <v>172</v>
      </c>
    </row>
    <row r="3276" spans="1:29" ht="25.5" customHeight="1" x14ac:dyDescent="0.35">
      <c r="A3276" s="188"/>
      <c r="B3276" s="190"/>
      <c r="C3276" s="99" t="str">
        <f>IF(B3276="","",IF(NOT(ISNUMBER(B3276)),"DATA_PC invalida",IF(AND(ISNUMBER(parametros!$C$2),ISNUMBER(parametros!$D$2),B3276&gt;=parametros!$C$2,B3276&lt;=parametros!$D$2),"C0",IF(AND(ISNUMBER(parametros!$C$3),ISNUMBER(parametros!$D$3),B3276&gt;=parametros!$C$3,B3276&lt;=parametros!$D$3),"C1",IF(AND(ISNUMBER(parametros!$C$4),ISNUMBER(parametros!$D$4),B3276&gt;=parametros!$C$4,B3276&lt;=parametros!$D$4),"C2",IF(AND(ISNUMBER(parametros!$C$5),ISNUMBER(parametros!$D$5),B3276&gt;=parametros!$C$5,B3276&lt;=parametros!$D$5),"C3",IF(AND(ISNUMBER(parametros!$C$6),ISNUMBER(parametros!$D$6),B3276&gt;=parametros!$C$6,B3276&lt;=parametros!$D$6),"C4","Fora dos ciclos")))))))</f>
        <v/>
      </c>
      <c r="D3276" s="100"/>
      <c r="E3276" s="78" t="str">
        <f>IF(C3276="","",IFERROR(VLOOKUP(C3276,parametros!$A$11:$E$15,5,0),""))</f>
        <v/>
      </c>
      <c r="F3276" s="79" t="str">
        <f t="shared" si="257"/>
        <v/>
      </c>
      <c r="G3276" s="101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8"/>
      <c r="U3276" s="218" t="str">
        <f t="shared" si="261"/>
        <v/>
      </c>
      <c r="V3276" s="216" t="s">
        <v>47</v>
      </c>
      <c r="W3276" s="102" t="s">
        <v>167</v>
      </c>
      <c r="X3276" s="102" t="s">
        <v>168</v>
      </c>
      <c r="Y3276" s="103" t="s">
        <v>169</v>
      </c>
      <c r="Z3276" s="103" t="s">
        <v>170</v>
      </c>
      <c r="AA3276" s="103" t="s">
        <v>47</v>
      </c>
      <c r="AB3276" s="103" t="s">
        <v>171</v>
      </c>
      <c r="AC3276" s="104" t="s">
        <v>172</v>
      </c>
    </row>
    <row r="3277" spans="1:29" ht="25.5" customHeight="1" x14ac:dyDescent="0.35">
      <c r="A3277" s="188"/>
      <c r="B3277" s="190"/>
      <c r="C3277" s="99" t="str">
        <f>IF(B3277="","",IF(NOT(ISNUMBER(B3277)),"DATA_PC invalida",IF(AND(ISNUMBER(parametros!$C$2),ISNUMBER(parametros!$D$2),B3277&gt;=parametros!$C$2,B3277&lt;=parametros!$D$2),"C0",IF(AND(ISNUMBER(parametros!$C$3),ISNUMBER(parametros!$D$3),B3277&gt;=parametros!$C$3,B3277&lt;=parametros!$D$3),"C1",IF(AND(ISNUMBER(parametros!$C$4),ISNUMBER(parametros!$D$4),B3277&gt;=parametros!$C$4,B3277&lt;=parametros!$D$4),"C2",IF(AND(ISNUMBER(parametros!$C$5),ISNUMBER(parametros!$D$5),B3277&gt;=parametros!$C$5,B3277&lt;=parametros!$D$5),"C3",IF(AND(ISNUMBER(parametros!$C$6),ISNUMBER(parametros!$D$6),B3277&gt;=parametros!$C$6,B3277&lt;=parametros!$D$6),"C4","Fora dos ciclos")))))))</f>
        <v/>
      </c>
      <c r="D3277" s="100"/>
      <c r="E3277" s="78" t="str">
        <f>IF(C3277="","",IFERROR(VLOOKUP(C3277,parametros!$A$11:$E$15,5,0),""))</f>
        <v/>
      </c>
      <c r="F3277" s="79" t="str">
        <f t="shared" si="257"/>
        <v/>
      </c>
      <c r="G3277" s="101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8"/>
      <c r="U3277" s="218" t="str">
        <f t="shared" si="261"/>
        <v/>
      </c>
      <c r="V3277" s="216" t="s">
        <v>47</v>
      </c>
      <c r="W3277" s="102" t="s">
        <v>167</v>
      </c>
      <c r="X3277" s="102" t="s">
        <v>168</v>
      </c>
      <c r="Y3277" s="103" t="s">
        <v>169</v>
      </c>
      <c r="Z3277" s="103" t="s">
        <v>170</v>
      </c>
      <c r="AA3277" s="103" t="s">
        <v>47</v>
      </c>
      <c r="AB3277" s="103" t="s">
        <v>171</v>
      </c>
      <c r="AC3277" s="104" t="s">
        <v>172</v>
      </c>
    </row>
    <row r="3278" spans="1:29" ht="25.5" customHeight="1" x14ac:dyDescent="0.35">
      <c r="A3278" s="188"/>
      <c r="B3278" s="190"/>
      <c r="C3278" s="99" t="str">
        <f>IF(B3278="","",IF(NOT(ISNUMBER(B3278)),"DATA_PC invalida",IF(AND(ISNUMBER(parametros!$C$2),ISNUMBER(parametros!$D$2),B3278&gt;=parametros!$C$2,B3278&lt;=parametros!$D$2),"C0",IF(AND(ISNUMBER(parametros!$C$3),ISNUMBER(parametros!$D$3),B3278&gt;=parametros!$C$3,B3278&lt;=parametros!$D$3),"C1",IF(AND(ISNUMBER(parametros!$C$4),ISNUMBER(parametros!$D$4),B3278&gt;=parametros!$C$4,B3278&lt;=parametros!$D$4),"C2",IF(AND(ISNUMBER(parametros!$C$5),ISNUMBER(parametros!$D$5),B3278&gt;=parametros!$C$5,B3278&lt;=parametros!$D$5),"C3",IF(AND(ISNUMBER(parametros!$C$6),ISNUMBER(parametros!$D$6),B3278&gt;=parametros!$C$6,B3278&lt;=parametros!$D$6),"C4","Fora dos ciclos")))))))</f>
        <v/>
      </c>
      <c r="D3278" s="100"/>
      <c r="E3278" s="78" t="str">
        <f>IF(C3278="","",IFERROR(VLOOKUP(C3278,parametros!$A$11:$E$15,5,0),""))</f>
        <v/>
      </c>
      <c r="F3278" s="79" t="str">
        <f t="shared" si="257"/>
        <v/>
      </c>
      <c r="G3278" s="101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8"/>
      <c r="U3278" s="218" t="str">
        <f t="shared" si="261"/>
        <v/>
      </c>
      <c r="V3278" s="216" t="s">
        <v>47</v>
      </c>
      <c r="W3278" s="102" t="s">
        <v>167</v>
      </c>
      <c r="X3278" s="102" t="s">
        <v>168</v>
      </c>
      <c r="Y3278" s="103" t="s">
        <v>169</v>
      </c>
      <c r="Z3278" s="103" t="s">
        <v>170</v>
      </c>
      <c r="AA3278" s="103" t="s">
        <v>47</v>
      </c>
      <c r="AB3278" s="103" t="s">
        <v>171</v>
      </c>
      <c r="AC3278" s="104" t="s">
        <v>172</v>
      </c>
    </row>
    <row r="3279" spans="1:29" ht="25.5" customHeight="1" x14ac:dyDescent="0.35">
      <c r="A3279" s="188"/>
      <c r="B3279" s="190"/>
      <c r="C3279" s="99" t="str">
        <f>IF(B3279="","",IF(NOT(ISNUMBER(B3279)),"DATA_PC invalida",IF(AND(ISNUMBER(parametros!$C$2),ISNUMBER(parametros!$D$2),B3279&gt;=parametros!$C$2,B3279&lt;=parametros!$D$2),"C0",IF(AND(ISNUMBER(parametros!$C$3),ISNUMBER(parametros!$D$3),B3279&gt;=parametros!$C$3,B3279&lt;=parametros!$D$3),"C1",IF(AND(ISNUMBER(parametros!$C$4),ISNUMBER(parametros!$D$4),B3279&gt;=parametros!$C$4,B3279&lt;=parametros!$D$4),"C2",IF(AND(ISNUMBER(parametros!$C$5),ISNUMBER(parametros!$D$5),B3279&gt;=parametros!$C$5,B3279&lt;=parametros!$D$5),"C3",IF(AND(ISNUMBER(parametros!$C$6),ISNUMBER(parametros!$D$6),B3279&gt;=parametros!$C$6,B3279&lt;=parametros!$D$6),"C4","Fora dos ciclos")))))))</f>
        <v/>
      </c>
      <c r="D3279" s="100"/>
      <c r="E3279" s="78" t="str">
        <f>IF(C3279="","",IFERROR(VLOOKUP(C3279,parametros!$A$11:$E$15,5,0),""))</f>
        <v/>
      </c>
      <c r="F3279" s="79" t="str">
        <f t="shared" si="257"/>
        <v/>
      </c>
      <c r="G3279" s="101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8"/>
      <c r="U3279" s="218" t="str">
        <f t="shared" si="261"/>
        <v/>
      </c>
      <c r="V3279" s="216" t="s">
        <v>47</v>
      </c>
      <c r="W3279" s="102" t="s">
        <v>167</v>
      </c>
      <c r="X3279" s="102" t="s">
        <v>168</v>
      </c>
      <c r="Y3279" s="103" t="s">
        <v>169</v>
      </c>
      <c r="Z3279" s="103" t="s">
        <v>170</v>
      </c>
      <c r="AA3279" s="103" t="s">
        <v>47</v>
      </c>
      <c r="AB3279" s="103" t="s">
        <v>171</v>
      </c>
      <c r="AC3279" s="104" t="s">
        <v>172</v>
      </c>
    </row>
    <row r="3280" spans="1:29" ht="25.5" customHeight="1" x14ac:dyDescent="0.35">
      <c r="A3280" s="188"/>
      <c r="B3280" s="190"/>
      <c r="C3280" s="99" t="str">
        <f>IF(B3280="","",IF(NOT(ISNUMBER(B3280)),"DATA_PC invalida",IF(AND(ISNUMBER(parametros!$C$2),ISNUMBER(parametros!$D$2),B3280&gt;=parametros!$C$2,B3280&lt;=parametros!$D$2),"C0",IF(AND(ISNUMBER(parametros!$C$3),ISNUMBER(parametros!$D$3),B3280&gt;=parametros!$C$3,B3280&lt;=parametros!$D$3),"C1",IF(AND(ISNUMBER(parametros!$C$4),ISNUMBER(parametros!$D$4),B3280&gt;=parametros!$C$4,B3280&lt;=parametros!$D$4),"C2",IF(AND(ISNUMBER(parametros!$C$5),ISNUMBER(parametros!$D$5),B3280&gt;=parametros!$C$5,B3280&lt;=parametros!$D$5),"C3",IF(AND(ISNUMBER(parametros!$C$6),ISNUMBER(parametros!$D$6),B3280&gt;=parametros!$C$6,B3280&lt;=parametros!$D$6),"C4","Fora dos ciclos")))))))</f>
        <v/>
      </c>
      <c r="D3280" s="100"/>
      <c r="E3280" s="78" t="str">
        <f>IF(C3280="","",IFERROR(VLOOKUP(C3280,parametros!$A$11:$E$15,5,0),""))</f>
        <v/>
      </c>
      <c r="F3280" s="79" t="str">
        <f t="shared" si="257"/>
        <v/>
      </c>
      <c r="G3280" s="101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8"/>
      <c r="U3280" s="218" t="str">
        <f t="shared" si="261"/>
        <v/>
      </c>
      <c r="V3280" s="216" t="s">
        <v>47</v>
      </c>
      <c r="W3280" s="102" t="s">
        <v>167</v>
      </c>
      <c r="X3280" s="102" t="s">
        <v>168</v>
      </c>
      <c r="Y3280" s="103" t="s">
        <v>169</v>
      </c>
      <c r="Z3280" s="103" t="s">
        <v>170</v>
      </c>
      <c r="AA3280" s="103" t="s">
        <v>47</v>
      </c>
      <c r="AB3280" s="103" t="s">
        <v>171</v>
      </c>
      <c r="AC3280" s="104" t="s">
        <v>172</v>
      </c>
    </row>
    <row r="3281" spans="1:29" ht="25.5" customHeight="1" x14ac:dyDescent="0.35">
      <c r="A3281" s="188"/>
      <c r="B3281" s="190"/>
      <c r="C3281" s="99" t="str">
        <f>IF(B3281="","",IF(NOT(ISNUMBER(B3281)),"DATA_PC invalida",IF(AND(ISNUMBER(parametros!$C$2),ISNUMBER(parametros!$D$2),B3281&gt;=parametros!$C$2,B3281&lt;=parametros!$D$2),"C0",IF(AND(ISNUMBER(parametros!$C$3),ISNUMBER(parametros!$D$3),B3281&gt;=parametros!$C$3,B3281&lt;=parametros!$D$3),"C1",IF(AND(ISNUMBER(parametros!$C$4),ISNUMBER(parametros!$D$4),B3281&gt;=parametros!$C$4,B3281&lt;=parametros!$D$4),"C2",IF(AND(ISNUMBER(parametros!$C$5),ISNUMBER(parametros!$D$5),B3281&gt;=parametros!$C$5,B3281&lt;=parametros!$D$5),"C3",IF(AND(ISNUMBER(parametros!$C$6),ISNUMBER(parametros!$D$6),B3281&gt;=parametros!$C$6,B3281&lt;=parametros!$D$6),"C4","Fora dos ciclos")))))))</f>
        <v/>
      </c>
      <c r="D3281" s="100"/>
      <c r="E3281" s="78" t="str">
        <f>IF(C3281="","",IFERROR(VLOOKUP(C3281,parametros!$A$11:$E$15,5,0),""))</f>
        <v/>
      </c>
      <c r="F3281" s="79" t="str">
        <f t="shared" si="257"/>
        <v/>
      </c>
      <c r="G3281" s="101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8"/>
      <c r="U3281" s="218" t="str">
        <f t="shared" si="261"/>
        <v/>
      </c>
      <c r="V3281" s="216" t="s">
        <v>47</v>
      </c>
      <c r="W3281" s="102" t="s">
        <v>167</v>
      </c>
      <c r="X3281" s="102" t="s">
        <v>168</v>
      </c>
      <c r="Y3281" s="103" t="s">
        <v>169</v>
      </c>
      <c r="Z3281" s="103" t="s">
        <v>170</v>
      </c>
      <c r="AA3281" s="103" t="s">
        <v>47</v>
      </c>
      <c r="AB3281" s="103" t="s">
        <v>171</v>
      </c>
      <c r="AC3281" s="104" t="s">
        <v>172</v>
      </c>
    </row>
    <row r="3282" spans="1:29" ht="25.5" customHeight="1" x14ac:dyDescent="0.35">
      <c r="A3282" s="188"/>
      <c r="B3282" s="190"/>
      <c r="C3282" s="99" t="str">
        <f>IF(B3282="","",IF(NOT(ISNUMBER(B3282)),"DATA_PC invalida",IF(AND(ISNUMBER(parametros!$C$2),ISNUMBER(parametros!$D$2),B3282&gt;=parametros!$C$2,B3282&lt;=parametros!$D$2),"C0",IF(AND(ISNUMBER(parametros!$C$3),ISNUMBER(parametros!$D$3),B3282&gt;=parametros!$C$3,B3282&lt;=parametros!$D$3),"C1",IF(AND(ISNUMBER(parametros!$C$4),ISNUMBER(parametros!$D$4),B3282&gt;=parametros!$C$4,B3282&lt;=parametros!$D$4),"C2",IF(AND(ISNUMBER(parametros!$C$5),ISNUMBER(parametros!$D$5),B3282&gt;=parametros!$C$5,B3282&lt;=parametros!$D$5),"C3",IF(AND(ISNUMBER(parametros!$C$6),ISNUMBER(parametros!$D$6),B3282&gt;=parametros!$C$6,B3282&lt;=parametros!$D$6),"C4","Fora dos ciclos")))))))</f>
        <v/>
      </c>
      <c r="D3282" s="100"/>
      <c r="E3282" s="78" t="str">
        <f>IF(C3282="","",IFERROR(VLOOKUP(C3282,parametros!$A$11:$E$15,5,0),""))</f>
        <v/>
      </c>
      <c r="F3282" s="79" t="str">
        <f t="shared" si="257"/>
        <v/>
      </c>
      <c r="G3282" s="101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8"/>
      <c r="U3282" s="218" t="str">
        <f t="shared" si="261"/>
        <v/>
      </c>
      <c r="V3282" s="216" t="s">
        <v>47</v>
      </c>
      <c r="W3282" s="102" t="s">
        <v>167</v>
      </c>
      <c r="X3282" s="102" t="s">
        <v>168</v>
      </c>
      <c r="Y3282" s="103" t="s">
        <v>169</v>
      </c>
      <c r="Z3282" s="103" t="s">
        <v>170</v>
      </c>
      <c r="AA3282" s="103" t="s">
        <v>47</v>
      </c>
      <c r="AB3282" s="103" t="s">
        <v>171</v>
      </c>
      <c r="AC3282" s="104" t="s">
        <v>172</v>
      </c>
    </row>
    <row r="3283" spans="1:29" ht="25.5" customHeight="1" x14ac:dyDescent="0.35">
      <c r="A3283" s="188"/>
      <c r="B3283" s="190"/>
      <c r="C3283" s="99" t="str">
        <f>IF(B3283="","",IF(NOT(ISNUMBER(B3283)),"DATA_PC invalida",IF(AND(ISNUMBER(parametros!$C$2),ISNUMBER(parametros!$D$2),B3283&gt;=parametros!$C$2,B3283&lt;=parametros!$D$2),"C0",IF(AND(ISNUMBER(parametros!$C$3),ISNUMBER(parametros!$D$3),B3283&gt;=parametros!$C$3,B3283&lt;=parametros!$D$3),"C1",IF(AND(ISNUMBER(parametros!$C$4),ISNUMBER(parametros!$D$4),B3283&gt;=parametros!$C$4,B3283&lt;=parametros!$D$4),"C2",IF(AND(ISNUMBER(parametros!$C$5),ISNUMBER(parametros!$D$5),B3283&gt;=parametros!$C$5,B3283&lt;=parametros!$D$5),"C3",IF(AND(ISNUMBER(parametros!$C$6),ISNUMBER(parametros!$D$6),B3283&gt;=parametros!$C$6,B3283&lt;=parametros!$D$6),"C4","Fora dos ciclos")))))))</f>
        <v/>
      </c>
      <c r="D3283" s="100"/>
      <c r="E3283" s="78" t="str">
        <f>IF(C3283="","",IFERROR(VLOOKUP(C3283,parametros!$A$11:$E$15,5,0),""))</f>
        <v/>
      </c>
      <c r="F3283" s="79" t="str">
        <f t="shared" si="257"/>
        <v/>
      </c>
      <c r="G3283" s="101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8"/>
      <c r="U3283" s="218" t="str">
        <f t="shared" si="261"/>
        <v/>
      </c>
      <c r="V3283" s="216" t="s">
        <v>47</v>
      </c>
      <c r="W3283" s="102" t="s">
        <v>167</v>
      </c>
      <c r="X3283" s="102" t="s">
        <v>168</v>
      </c>
      <c r="Y3283" s="103" t="s">
        <v>169</v>
      </c>
      <c r="Z3283" s="103" t="s">
        <v>170</v>
      </c>
      <c r="AA3283" s="103" t="s">
        <v>47</v>
      </c>
      <c r="AB3283" s="103" t="s">
        <v>171</v>
      </c>
      <c r="AC3283" s="104" t="s">
        <v>172</v>
      </c>
    </row>
    <row r="3284" spans="1:29" ht="25.5" customHeight="1" x14ac:dyDescent="0.35">
      <c r="A3284" s="188"/>
      <c r="B3284" s="190"/>
      <c r="C3284" s="99" t="str">
        <f>IF(B3284="","",IF(NOT(ISNUMBER(B3284)),"DATA_PC invalida",IF(AND(ISNUMBER(parametros!$C$2),ISNUMBER(parametros!$D$2),B3284&gt;=parametros!$C$2,B3284&lt;=parametros!$D$2),"C0",IF(AND(ISNUMBER(parametros!$C$3),ISNUMBER(parametros!$D$3),B3284&gt;=parametros!$C$3,B3284&lt;=parametros!$D$3),"C1",IF(AND(ISNUMBER(parametros!$C$4),ISNUMBER(parametros!$D$4),B3284&gt;=parametros!$C$4,B3284&lt;=parametros!$D$4),"C2",IF(AND(ISNUMBER(parametros!$C$5),ISNUMBER(parametros!$D$5),B3284&gt;=parametros!$C$5,B3284&lt;=parametros!$D$5),"C3",IF(AND(ISNUMBER(parametros!$C$6),ISNUMBER(parametros!$D$6),B3284&gt;=parametros!$C$6,B3284&lt;=parametros!$D$6),"C4","Fora dos ciclos")))))))</f>
        <v/>
      </c>
      <c r="D3284" s="100"/>
      <c r="E3284" s="78" t="str">
        <f>IF(C3284="","",IFERROR(VLOOKUP(C3284,parametros!$A$11:$E$15,5,0),""))</f>
        <v/>
      </c>
      <c r="F3284" s="79" t="str">
        <f t="shared" si="257"/>
        <v/>
      </c>
      <c r="G3284" s="101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8"/>
      <c r="U3284" s="218" t="str">
        <f t="shared" si="261"/>
        <v/>
      </c>
      <c r="V3284" s="216" t="s">
        <v>47</v>
      </c>
      <c r="W3284" s="102" t="s">
        <v>167</v>
      </c>
      <c r="X3284" s="102" t="s">
        <v>168</v>
      </c>
      <c r="Y3284" s="103" t="s">
        <v>169</v>
      </c>
      <c r="Z3284" s="103" t="s">
        <v>170</v>
      </c>
      <c r="AA3284" s="103" t="s">
        <v>47</v>
      </c>
      <c r="AB3284" s="103" t="s">
        <v>171</v>
      </c>
      <c r="AC3284" s="104" t="s">
        <v>172</v>
      </c>
    </row>
    <row r="3285" spans="1:29" ht="25.5" customHeight="1" x14ac:dyDescent="0.35">
      <c r="A3285" s="188"/>
      <c r="B3285" s="190"/>
      <c r="C3285" s="99" t="str">
        <f>IF(B3285="","",IF(NOT(ISNUMBER(B3285)),"DATA_PC invalida",IF(AND(ISNUMBER(parametros!$C$2),ISNUMBER(parametros!$D$2),B3285&gt;=parametros!$C$2,B3285&lt;=parametros!$D$2),"C0",IF(AND(ISNUMBER(parametros!$C$3),ISNUMBER(parametros!$D$3),B3285&gt;=parametros!$C$3,B3285&lt;=parametros!$D$3),"C1",IF(AND(ISNUMBER(parametros!$C$4),ISNUMBER(parametros!$D$4),B3285&gt;=parametros!$C$4,B3285&lt;=parametros!$D$4),"C2",IF(AND(ISNUMBER(parametros!$C$5),ISNUMBER(parametros!$D$5),B3285&gt;=parametros!$C$5,B3285&lt;=parametros!$D$5),"C3",IF(AND(ISNUMBER(parametros!$C$6),ISNUMBER(parametros!$D$6),B3285&gt;=parametros!$C$6,B3285&lt;=parametros!$D$6),"C4","Fora dos ciclos")))))))</f>
        <v/>
      </c>
      <c r="D3285" s="100"/>
      <c r="E3285" s="78" t="str">
        <f>IF(C3285="","",IFERROR(VLOOKUP(C3285,parametros!$A$11:$E$15,5,0),""))</f>
        <v/>
      </c>
      <c r="F3285" s="79" t="str">
        <f t="shared" si="257"/>
        <v/>
      </c>
      <c r="G3285" s="101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8"/>
      <c r="U3285" s="218" t="str">
        <f t="shared" si="261"/>
        <v/>
      </c>
      <c r="V3285" s="216" t="s">
        <v>47</v>
      </c>
      <c r="W3285" s="102" t="s">
        <v>167</v>
      </c>
      <c r="X3285" s="102" t="s">
        <v>168</v>
      </c>
      <c r="Y3285" s="103" t="s">
        <v>169</v>
      </c>
      <c r="Z3285" s="103" t="s">
        <v>170</v>
      </c>
      <c r="AA3285" s="103" t="s">
        <v>47</v>
      </c>
      <c r="AB3285" s="103" t="s">
        <v>171</v>
      </c>
      <c r="AC3285" s="104" t="s">
        <v>172</v>
      </c>
    </row>
    <row r="3286" spans="1:29" ht="25.5" customHeight="1" x14ac:dyDescent="0.35">
      <c r="A3286" s="188"/>
      <c r="B3286" s="190"/>
      <c r="C3286" s="99" t="str">
        <f>IF(B3286="","",IF(NOT(ISNUMBER(B3286)),"DATA_PC invalida",IF(AND(ISNUMBER(parametros!$C$2),ISNUMBER(parametros!$D$2),B3286&gt;=parametros!$C$2,B3286&lt;=parametros!$D$2),"C0",IF(AND(ISNUMBER(parametros!$C$3),ISNUMBER(parametros!$D$3),B3286&gt;=parametros!$C$3,B3286&lt;=parametros!$D$3),"C1",IF(AND(ISNUMBER(parametros!$C$4),ISNUMBER(parametros!$D$4),B3286&gt;=parametros!$C$4,B3286&lt;=parametros!$D$4),"C2",IF(AND(ISNUMBER(parametros!$C$5),ISNUMBER(parametros!$D$5),B3286&gt;=parametros!$C$5,B3286&lt;=parametros!$D$5),"C3",IF(AND(ISNUMBER(parametros!$C$6),ISNUMBER(parametros!$D$6),B3286&gt;=parametros!$C$6,B3286&lt;=parametros!$D$6),"C4","Fora dos ciclos")))))))</f>
        <v/>
      </c>
      <c r="D3286" s="100"/>
      <c r="E3286" s="78" t="str">
        <f>IF(C3286="","",IFERROR(VLOOKUP(C3286,parametros!$A$11:$E$15,5,0),""))</f>
        <v/>
      </c>
      <c r="F3286" s="79" t="str">
        <f t="shared" si="257"/>
        <v/>
      </c>
      <c r="G3286" s="101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8"/>
      <c r="U3286" s="218" t="str">
        <f t="shared" si="261"/>
        <v/>
      </c>
      <c r="V3286" s="216" t="s">
        <v>47</v>
      </c>
      <c r="W3286" s="102" t="s">
        <v>167</v>
      </c>
      <c r="X3286" s="102" t="s">
        <v>168</v>
      </c>
      <c r="Y3286" s="103" t="s">
        <v>169</v>
      </c>
      <c r="Z3286" s="103" t="s">
        <v>170</v>
      </c>
      <c r="AA3286" s="103" t="s">
        <v>47</v>
      </c>
      <c r="AB3286" s="103" t="s">
        <v>171</v>
      </c>
      <c r="AC3286" s="104" t="s">
        <v>172</v>
      </c>
    </row>
    <row r="3287" spans="1:29" ht="25.5" customHeight="1" x14ac:dyDescent="0.35">
      <c r="A3287" s="188"/>
      <c r="B3287" s="190"/>
      <c r="C3287" s="99" t="str">
        <f>IF(B3287="","",IF(NOT(ISNUMBER(B3287)),"DATA_PC invalida",IF(AND(ISNUMBER(parametros!$C$2),ISNUMBER(parametros!$D$2),B3287&gt;=parametros!$C$2,B3287&lt;=parametros!$D$2),"C0",IF(AND(ISNUMBER(parametros!$C$3),ISNUMBER(parametros!$D$3),B3287&gt;=parametros!$C$3,B3287&lt;=parametros!$D$3),"C1",IF(AND(ISNUMBER(parametros!$C$4),ISNUMBER(parametros!$D$4),B3287&gt;=parametros!$C$4,B3287&lt;=parametros!$D$4),"C2",IF(AND(ISNUMBER(parametros!$C$5),ISNUMBER(parametros!$D$5),B3287&gt;=parametros!$C$5,B3287&lt;=parametros!$D$5),"C3",IF(AND(ISNUMBER(parametros!$C$6),ISNUMBER(parametros!$D$6),B3287&gt;=parametros!$C$6,B3287&lt;=parametros!$D$6),"C4","Fora dos ciclos")))))))</f>
        <v/>
      </c>
      <c r="D3287" s="100"/>
      <c r="E3287" s="78" t="str">
        <f>IF(C3287="","",IFERROR(VLOOKUP(C3287,parametros!$A$11:$E$15,5,0),""))</f>
        <v/>
      </c>
      <c r="F3287" s="79" t="str">
        <f t="shared" si="257"/>
        <v/>
      </c>
      <c r="G3287" s="101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8"/>
      <c r="U3287" s="218" t="str">
        <f t="shared" si="261"/>
        <v/>
      </c>
      <c r="V3287" s="216" t="s">
        <v>47</v>
      </c>
      <c r="W3287" s="102" t="s">
        <v>167</v>
      </c>
      <c r="X3287" s="102" t="s">
        <v>168</v>
      </c>
      <c r="Y3287" s="103" t="s">
        <v>169</v>
      </c>
      <c r="Z3287" s="103" t="s">
        <v>170</v>
      </c>
      <c r="AA3287" s="103" t="s">
        <v>47</v>
      </c>
      <c r="AB3287" s="103" t="s">
        <v>171</v>
      </c>
      <c r="AC3287" s="104" t="s">
        <v>172</v>
      </c>
    </row>
    <row r="3288" spans="1:29" ht="25.5" customHeight="1" x14ac:dyDescent="0.35">
      <c r="A3288" s="188"/>
      <c r="B3288" s="190"/>
      <c r="C3288" s="99" t="str">
        <f>IF(B3288="","",IF(NOT(ISNUMBER(B3288)),"DATA_PC invalida",IF(AND(ISNUMBER(parametros!$C$2),ISNUMBER(parametros!$D$2),B3288&gt;=parametros!$C$2,B3288&lt;=parametros!$D$2),"C0",IF(AND(ISNUMBER(parametros!$C$3),ISNUMBER(parametros!$D$3),B3288&gt;=parametros!$C$3,B3288&lt;=parametros!$D$3),"C1",IF(AND(ISNUMBER(parametros!$C$4),ISNUMBER(parametros!$D$4),B3288&gt;=parametros!$C$4,B3288&lt;=parametros!$D$4),"C2",IF(AND(ISNUMBER(parametros!$C$5),ISNUMBER(parametros!$D$5),B3288&gt;=parametros!$C$5,B3288&lt;=parametros!$D$5),"C3",IF(AND(ISNUMBER(parametros!$C$6),ISNUMBER(parametros!$D$6),B3288&gt;=parametros!$C$6,B3288&lt;=parametros!$D$6),"C4","Fora dos ciclos")))))))</f>
        <v/>
      </c>
      <c r="D3288" s="100"/>
      <c r="E3288" s="78" t="str">
        <f>IF(C3288="","",IFERROR(VLOOKUP(C3288,parametros!$A$11:$E$15,5,0),""))</f>
        <v/>
      </c>
      <c r="F3288" s="79" t="str">
        <f t="shared" si="257"/>
        <v/>
      </c>
      <c r="G3288" s="101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8"/>
      <c r="U3288" s="218" t="str">
        <f t="shared" si="261"/>
        <v/>
      </c>
      <c r="V3288" s="216" t="s">
        <v>47</v>
      </c>
      <c r="W3288" s="102" t="s">
        <v>167</v>
      </c>
      <c r="X3288" s="102" t="s">
        <v>168</v>
      </c>
      <c r="Y3288" s="103" t="s">
        <v>169</v>
      </c>
      <c r="Z3288" s="103" t="s">
        <v>170</v>
      </c>
      <c r="AA3288" s="103" t="s">
        <v>47</v>
      </c>
      <c r="AB3288" s="103" t="s">
        <v>171</v>
      </c>
      <c r="AC3288" s="104" t="s">
        <v>172</v>
      </c>
    </row>
    <row r="3289" spans="1:29" ht="25.5" customHeight="1" x14ac:dyDescent="0.35">
      <c r="A3289" s="188"/>
      <c r="B3289" s="190"/>
      <c r="C3289" s="99" t="str">
        <f>IF(B3289="","",IF(NOT(ISNUMBER(B3289)),"DATA_PC invalida",IF(AND(ISNUMBER(parametros!$C$2),ISNUMBER(parametros!$D$2),B3289&gt;=parametros!$C$2,B3289&lt;=parametros!$D$2),"C0",IF(AND(ISNUMBER(parametros!$C$3),ISNUMBER(parametros!$D$3),B3289&gt;=parametros!$C$3,B3289&lt;=parametros!$D$3),"C1",IF(AND(ISNUMBER(parametros!$C$4),ISNUMBER(parametros!$D$4),B3289&gt;=parametros!$C$4,B3289&lt;=parametros!$D$4),"C2",IF(AND(ISNUMBER(parametros!$C$5),ISNUMBER(parametros!$D$5),B3289&gt;=parametros!$C$5,B3289&lt;=parametros!$D$5),"C3",IF(AND(ISNUMBER(parametros!$C$6),ISNUMBER(parametros!$D$6),B3289&gt;=parametros!$C$6,B3289&lt;=parametros!$D$6),"C4","Fora dos ciclos")))))))</f>
        <v/>
      </c>
      <c r="D3289" s="100"/>
      <c r="E3289" s="78" t="str">
        <f>IF(C3289="","",IFERROR(VLOOKUP(C3289,parametros!$A$11:$E$15,5,0),""))</f>
        <v/>
      </c>
      <c r="F3289" s="79" t="str">
        <f t="shared" si="257"/>
        <v/>
      </c>
      <c r="G3289" s="101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8"/>
      <c r="U3289" s="218" t="str">
        <f t="shared" si="261"/>
        <v/>
      </c>
      <c r="V3289" s="216" t="s">
        <v>47</v>
      </c>
      <c r="W3289" s="102" t="s">
        <v>167</v>
      </c>
      <c r="X3289" s="102" t="s">
        <v>168</v>
      </c>
      <c r="Y3289" s="103" t="s">
        <v>169</v>
      </c>
      <c r="Z3289" s="103" t="s">
        <v>170</v>
      </c>
      <c r="AA3289" s="103" t="s">
        <v>47</v>
      </c>
      <c r="AB3289" s="103" t="s">
        <v>171</v>
      </c>
      <c r="AC3289" s="104" t="s">
        <v>172</v>
      </c>
    </row>
    <row r="3290" spans="1:29" ht="25.5" customHeight="1" x14ac:dyDescent="0.35">
      <c r="A3290" s="188"/>
      <c r="B3290" s="190"/>
      <c r="C3290" s="99" t="str">
        <f>IF(B3290="","",IF(NOT(ISNUMBER(B3290)),"DATA_PC invalida",IF(AND(ISNUMBER(parametros!$C$2),ISNUMBER(parametros!$D$2),B3290&gt;=parametros!$C$2,B3290&lt;=parametros!$D$2),"C0",IF(AND(ISNUMBER(parametros!$C$3),ISNUMBER(parametros!$D$3),B3290&gt;=parametros!$C$3,B3290&lt;=parametros!$D$3),"C1",IF(AND(ISNUMBER(parametros!$C$4),ISNUMBER(parametros!$D$4),B3290&gt;=parametros!$C$4,B3290&lt;=parametros!$D$4),"C2",IF(AND(ISNUMBER(parametros!$C$5),ISNUMBER(parametros!$D$5),B3290&gt;=parametros!$C$5,B3290&lt;=parametros!$D$5),"C3",IF(AND(ISNUMBER(parametros!$C$6),ISNUMBER(parametros!$D$6),B3290&gt;=parametros!$C$6,B3290&lt;=parametros!$D$6),"C4","Fora dos ciclos")))))))</f>
        <v/>
      </c>
      <c r="D3290" s="100"/>
      <c r="E3290" s="78" t="str">
        <f>IF(C3290="","",IFERROR(VLOOKUP(C3290,parametros!$A$11:$E$15,5,0),""))</f>
        <v/>
      </c>
      <c r="F3290" s="79" t="str">
        <f t="shared" si="257"/>
        <v/>
      </c>
      <c r="G3290" s="101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8"/>
      <c r="U3290" s="218" t="str">
        <f t="shared" si="261"/>
        <v/>
      </c>
      <c r="V3290" s="216" t="s">
        <v>47</v>
      </c>
      <c r="W3290" s="102" t="s">
        <v>167</v>
      </c>
      <c r="X3290" s="102" t="s">
        <v>168</v>
      </c>
      <c r="Y3290" s="103" t="s">
        <v>169</v>
      </c>
      <c r="Z3290" s="103" t="s">
        <v>170</v>
      </c>
      <c r="AA3290" s="103" t="s">
        <v>47</v>
      </c>
      <c r="AB3290" s="103" t="s">
        <v>171</v>
      </c>
      <c r="AC3290" s="104" t="s">
        <v>172</v>
      </c>
    </row>
    <row r="3291" spans="1:29" ht="25.5" customHeight="1" x14ac:dyDescent="0.35">
      <c r="A3291" s="188"/>
      <c r="B3291" s="190"/>
      <c r="C3291" s="99" t="str">
        <f>IF(B3291="","",IF(NOT(ISNUMBER(B3291)),"DATA_PC invalida",IF(AND(ISNUMBER(parametros!$C$2),ISNUMBER(parametros!$D$2),B3291&gt;=parametros!$C$2,B3291&lt;=parametros!$D$2),"C0",IF(AND(ISNUMBER(parametros!$C$3),ISNUMBER(parametros!$D$3),B3291&gt;=parametros!$C$3,B3291&lt;=parametros!$D$3),"C1",IF(AND(ISNUMBER(parametros!$C$4),ISNUMBER(parametros!$D$4),B3291&gt;=parametros!$C$4,B3291&lt;=parametros!$D$4),"C2",IF(AND(ISNUMBER(parametros!$C$5),ISNUMBER(parametros!$D$5),B3291&gt;=parametros!$C$5,B3291&lt;=parametros!$D$5),"C3",IF(AND(ISNUMBER(parametros!$C$6),ISNUMBER(parametros!$D$6),B3291&gt;=parametros!$C$6,B3291&lt;=parametros!$D$6),"C4","Fora dos ciclos")))))))</f>
        <v/>
      </c>
      <c r="D3291" s="100"/>
      <c r="E3291" s="78" t="str">
        <f>IF(C3291="","",IFERROR(VLOOKUP(C3291,parametros!$A$11:$E$15,5,0),""))</f>
        <v/>
      </c>
      <c r="F3291" s="79" t="str">
        <f t="shared" si="257"/>
        <v/>
      </c>
      <c r="G3291" s="101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8"/>
      <c r="U3291" s="218" t="str">
        <f t="shared" si="261"/>
        <v/>
      </c>
      <c r="V3291" s="216" t="s">
        <v>47</v>
      </c>
      <c r="W3291" s="102" t="s">
        <v>167</v>
      </c>
      <c r="X3291" s="102" t="s">
        <v>168</v>
      </c>
      <c r="Y3291" s="103" t="s">
        <v>169</v>
      </c>
      <c r="Z3291" s="103" t="s">
        <v>170</v>
      </c>
      <c r="AA3291" s="103" t="s">
        <v>47</v>
      </c>
      <c r="AB3291" s="103" t="s">
        <v>171</v>
      </c>
      <c r="AC3291" s="104" t="s">
        <v>172</v>
      </c>
    </row>
    <row r="3292" spans="1:29" ht="25.5" customHeight="1" x14ac:dyDescent="0.35">
      <c r="A3292" s="188"/>
      <c r="B3292" s="190"/>
      <c r="C3292" s="99" t="str">
        <f>IF(B3292="","",IF(NOT(ISNUMBER(B3292)),"DATA_PC invalida",IF(AND(ISNUMBER(parametros!$C$2),ISNUMBER(parametros!$D$2),B3292&gt;=parametros!$C$2,B3292&lt;=parametros!$D$2),"C0",IF(AND(ISNUMBER(parametros!$C$3),ISNUMBER(parametros!$D$3),B3292&gt;=parametros!$C$3,B3292&lt;=parametros!$D$3),"C1",IF(AND(ISNUMBER(parametros!$C$4),ISNUMBER(parametros!$D$4),B3292&gt;=parametros!$C$4,B3292&lt;=parametros!$D$4),"C2",IF(AND(ISNUMBER(parametros!$C$5),ISNUMBER(parametros!$D$5),B3292&gt;=parametros!$C$5,B3292&lt;=parametros!$D$5),"C3",IF(AND(ISNUMBER(parametros!$C$6),ISNUMBER(parametros!$D$6),B3292&gt;=parametros!$C$6,B3292&lt;=parametros!$D$6),"C4","Fora dos ciclos")))))))</f>
        <v/>
      </c>
      <c r="D3292" s="100"/>
      <c r="E3292" s="78" t="str">
        <f>IF(C3292="","",IFERROR(VLOOKUP(C3292,parametros!$A$11:$E$15,5,0),""))</f>
        <v/>
      </c>
      <c r="F3292" s="79" t="str">
        <f t="shared" si="257"/>
        <v/>
      </c>
      <c r="G3292" s="101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8"/>
      <c r="U3292" s="218" t="str">
        <f t="shared" si="261"/>
        <v/>
      </c>
      <c r="V3292" s="216" t="s">
        <v>47</v>
      </c>
      <c r="W3292" s="102" t="s">
        <v>167</v>
      </c>
      <c r="X3292" s="102" t="s">
        <v>168</v>
      </c>
      <c r="Y3292" s="103" t="s">
        <v>169</v>
      </c>
      <c r="Z3292" s="103" t="s">
        <v>170</v>
      </c>
      <c r="AA3292" s="103" t="s">
        <v>47</v>
      </c>
      <c r="AB3292" s="103" t="s">
        <v>171</v>
      </c>
      <c r="AC3292" s="104" t="s">
        <v>172</v>
      </c>
    </row>
    <row r="3293" spans="1:29" ht="25.5" customHeight="1" x14ac:dyDescent="0.35">
      <c r="A3293" s="188"/>
      <c r="B3293" s="190"/>
      <c r="C3293" s="99" t="str">
        <f>IF(B3293="","",IF(NOT(ISNUMBER(B3293)),"DATA_PC invalida",IF(AND(ISNUMBER(parametros!$C$2),ISNUMBER(parametros!$D$2),B3293&gt;=parametros!$C$2,B3293&lt;=parametros!$D$2),"C0",IF(AND(ISNUMBER(parametros!$C$3),ISNUMBER(parametros!$D$3),B3293&gt;=parametros!$C$3,B3293&lt;=parametros!$D$3),"C1",IF(AND(ISNUMBER(parametros!$C$4),ISNUMBER(parametros!$D$4),B3293&gt;=parametros!$C$4,B3293&lt;=parametros!$D$4),"C2",IF(AND(ISNUMBER(parametros!$C$5),ISNUMBER(parametros!$D$5),B3293&gt;=parametros!$C$5,B3293&lt;=parametros!$D$5),"C3",IF(AND(ISNUMBER(parametros!$C$6),ISNUMBER(parametros!$D$6),B3293&gt;=parametros!$C$6,B3293&lt;=parametros!$D$6),"C4","Fora dos ciclos")))))))</f>
        <v/>
      </c>
      <c r="D3293" s="100"/>
      <c r="E3293" s="78" t="str">
        <f>IF(C3293="","",IFERROR(VLOOKUP(C3293,parametros!$A$11:$E$15,5,0),""))</f>
        <v/>
      </c>
      <c r="F3293" s="79" t="str">
        <f t="shared" si="257"/>
        <v/>
      </c>
      <c r="G3293" s="101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8"/>
      <c r="U3293" s="218" t="str">
        <f t="shared" si="261"/>
        <v/>
      </c>
      <c r="V3293" s="216" t="s">
        <v>47</v>
      </c>
      <c r="W3293" s="102" t="s">
        <v>167</v>
      </c>
      <c r="X3293" s="102" t="s">
        <v>168</v>
      </c>
      <c r="Y3293" s="103" t="s">
        <v>169</v>
      </c>
      <c r="Z3293" s="103" t="s">
        <v>170</v>
      </c>
      <c r="AA3293" s="103" t="s">
        <v>47</v>
      </c>
      <c r="AB3293" s="103" t="s">
        <v>171</v>
      </c>
      <c r="AC3293" s="104" t="s">
        <v>172</v>
      </c>
    </row>
    <row r="3294" spans="1:29" ht="25.5" customHeight="1" x14ac:dyDescent="0.35">
      <c r="A3294" s="188"/>
      <c r="B3294" s="190"/>
      <c r="C3294" s="99" t="str">
        <f>IF(B3294="","",IF(NOT(ISNUMBER(B3294)),"DATA_PC invalida",IF(AND(ISNUMBER(parametros!$C$2),ISNUMBER(parametros!$D$2),B3294&gt;=parametros!$C$2,B3294&lt;=parametros!$D$2),"C0",IF(AND(ISNUMBER(parametros!$C$3),ISNUMBER(parametros!$D$3),B3294&gt;=parametros!$C$3,B3294&lt;=parametros!$D$3),"C1",IF(AND(ISNUMBER(parametros!$C$4),ISNUMBER(parametros!$D$4),B3294&gt;=parametros!$C$4,B3294&lt;=parametros!$D$4),"C2",IF(AND(ISNUMBER(parametros!$C$5),ISNUMBER(parametros!$D$5),B3294&gt;=parametros!$C$5,B3294&lt;=parametros!$D$5),"C3",IF(AND(ISNUMBER(parametros!$C$6),ISNUMBER(parametros!$D$6),B3294&gt;=parametros!$C$6,B3294&lt;=parametros!$D$6),"C4","Fora dos ciclos")))))))</f>
        <v/>
      </c>
      <c r="D3294" s="100"/>
      <c r="E3294" s="78" t="str">
        <f>IF(C3294="","",IFERROR(VLOOKUP(C3294,parametros!$A$11:$E$15,5,0),""))</f>
        <v/>
      </c>
      <c r="F3294" s="79" t="str">
        <f t="shared" si="257"/>
        <v/>
      </c>
      <c r="G3294" s="101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8"/>
      <c r="U3294" s="218" t="str">
        <f t="shared" si="261"/>
        <v/>
      </c>
      <c r="V3294" s="216" t="s">
        <v>47</v>
      </c>
      <c r="W3294" s="102" t="s">
        <v>167</v>
      </c>
      <c r="X3294" s="102" t="s">
        <v>168</v>
      </c>
      <c r="Y3294" s="103" t="s">
        <v>169</v>
      </c>
      <c r="Z3294" s="103" t="s">
        <v>170</v>
      </c>
      <c r="AA3294" s="103" t="s">
        <v>47</v>
      </c>
      <c r="AB3294" s="103" t="s">
        <v>171</v>
      </c>
      <c r="AC3294" s="104" t="s">
        <v>172</v>
      </c>
    </row>
    <row r="3295" spans="1:29" ht="25.5" customHeight="1" x14ac:dyDescent="0.35">
      <c r="A3295" s="188"/>
      <c r="B3295" s="190"/>
      <c r="C3295" s="99" t="str">
        <f>IF(B3295="","",IF(NOT(ISNUMBER(B3295)),"DATA_PC invalida",IF(AND(ISNUMBER(parametros!$C$2),ISNUMBER(parametros!$D$2),B3295&gt;=parametros!$C$2,B3295&lt;=parametros!$D$2),"C0",IF(AND(ISNUMBER(parametros!$C$3),ISNUMBER(parametros!$D$3),B3295&gt;=parametros!$C$3,B3295&lt;=parametros!$D$3),"C1",IF(AND(ISNUMBER(parametros!$C$4),ISNUMBER(parametros!$D$4),B3295&gt;=parametros!$C$4,B3295&lt;=parametros!$D$4),"C2",IF(AND(ISNUMBER(parametros!$C$5),ISNUMBER(parametros!$D$5),B3295&gt;=parametros!$C$5,B3295&lt;=parametros!$D$5),"C3",IF(AND(ISNUMBER(parametros!$C$6),ISNUMBER(parametros!$D$6),B3295&gt;=parametros!$C$6,B3295&lt;=parametros!$D$6),"C4","Fora dos ciclos")))))))</f>
        <v/>
      </c>
      <c r="D3295" s="100"/>
      <c r="E3295" s="78" t="str">
        <f>IF(C3295="","",IFERROR(VLOOKUP(C3295,parametros!$A$11:$E$15,5,0),""))</f>
        <v/>
      </c>
      <c r="F3295" s="79" t="str">
        <f t="shared" si="257"/>
        <v/>
      </c>
      <c r="G3295" s="101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8"/>
      <c r="U3295" s="218" t="str">
        <f t="shared" si="261"/>
        <v/>
      </c>
      <c r="V3295" s="216" t="s">
        <v>47</v>
      </c>
      <c r="W3295" s="102" t="s">
        <v>167</v>
      </c>
      <c r="X3295" s="102" t="s">
        <v>168</v>
      </c>
      <c r="Y3295" s="103" t="s">
        <v>169</v>
      </c>
      <c r="Z3295" s="103" t="s">
        <v>170</v>
      </c>
      <c r="AA3295" s="103" t="s">
        <v>47</v>
      </c>
      <c r="AB3295" s="103" t="s">
        <v>171</v>
      </c>
      <c r="AC3295" s="104" t="s">
        <v>172</v>
      </c>
    </row>
    <row r="3296" spans="1:29" ht="25.5" customHeight="1" x14ac:dyDescent="0.35">
      <c r="A3296" s="188"/>
      <c r="B3296" s="190"/>
      <c r="C3296" s="99" t="str">
        <f>IF(B3296="","",IF(NOT(ISNUMBER(B3296)),"DATA_PC invalida",IF(AND(ISNUMBER(parametros!$C$2),ISNUMBER(parametros!$D$2),B3296&gt;=parametros!$C$2,B3296&lt;=parametros!$D$2),"C0",IF(AND(ISNUMBER(parametros!$C$3),ISNUMBER(parametros!$D$3),B3296&gt;=parametros!$C$3,B3296&lt;=parametros!$D$3),"C1",IF(AND(ISNUMBER(parametros!$C$4),ISNUMBER(parametros!$D$4),B3296&gt;=parametros!$C$4,B3296&lt;=parametros!$D$4),"C2",IF(AND(ISNUMBER(parametros!$C$5),ISNUMBER(parametros!$D$5),B3296&gt;=parametros!$C$5,B3296&lt;=parametros!$D$5),"C3",IF(AND(ISNUMBER(parametros!$C$6),ISNUMBER(parametros!$D$6),B3296&gt;=parametros!$C$6,B3296&lt;=parametros!$D$6),"C4","Fora dos ciclos")))))))</f>
        <v/>
      </c>
      <c r="D3296" s="100"/>
      <c r="E3296" s="78" t="str">
        <f>IF(C3296="","",IFERROR(VLOOKUP(C3296,parametros!$A$11:$E$15,5,0),""))</f>
        <v/>
      </c>
      <c r="F3296" s="79" t="str">
        <f t="shared" si="257"/>
        <v/>
      </c>
      <c r="G3296" s="101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8"/>
      <c r="U3296" s="218" t="str">
        <f t="shared" si="261"/>
        <v/>
      </c>
      <c r="V3296" s="216" t="s">
        <v>47</v>
      </c>
      <c r="W3296" s="102" t="s">
        <v>167</v>
      </c>
      <c r="X3296" s="102" t="s">
        <v>168</v>
      </c>
      <c r="Y3296" s="103" t="s">
        <v>169</v>
      </c>
      <c r="Z3296" s="103" t="s">
        <v>170</v>
      </c>
      <c r="AA3296" s="103" t="s">
        <v>47</v>
      </c>
      <c r="AB3296" s="103" t="s">
        <v>171</v>
      </c>
      <c r="AC3296" s="104" t="s">
        <v>172</v>
      </c>
    </row>
    <row r="3297" spans="1:29" ht="25.5" customHeight="1" x14ac:dyDescent="0.35">
      <c r="A3297" s="188"/>
      <c r="B3297" s="190"/>
      <c r="C3297" s="99" t="str">
        <f>IF(B3297="","",IF(NOT(ISNUMBER(B3297)),"DATA_PC invalida",IF(AND(ISNUMBER(parametros!$C$2),ISNUMBER(parametros!$D$2),B3297&gt;=parametros!$C$2,B3297&lt;=parametros!$D$2),"C0",IF(AND(ISNUMBER(parametros!$C$3),ISNUMBER(parametros!$D$3),B3297&gt;=parametros!$C$3,B3297&lt;=parametros!$D$3),"C1",IF(AND(ISNUMBER(parametros!$C$4),ISNUMBER(parametros!$D$4),B3297&gt;=parametros!$C$4,B3297&lt;=parametros!$D$4),"C2",IF(AND(ISNUMBER(parametros!$C$5),ISNUMBER(parametros!$D$5),B3297&gt;=parametros!$C$5,B3297&lt;=parametros!$D$5),"C3",IF(AND(ISNUMBER(parametros!$C$6),ISNUMBER(parametros!$D$6),B3297&gt;=parametros!$C$6,B3297&lt;=parametros!$D$6),"C4","Fora dos ciclos")))))))</f>
        <v/>
      </c>
      <c r="D3297" s="100"/>
      <c r="E3297" s="78" t="str">
        <f>IF(C3297="","",IFERROR(VLOOKUP(C3297,parametros!$A$11:$E$15,5,0),""))</f>
        <v/>
      </c>
      <c r="F3297" s="79" t="str">
        <f t="shared" si="257"/>
        <v/>
      </c>
      <c r="G3297" s="101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8"/>
      <c r="U3297" s="218" t="str">
        <f t="shared" si="261"/>
        <v/>
      </c>
      <c r="V3297" s="216" t="s">
        <v>47</v>
      </c>
      <c r="W3297" s="102" t="s">
        <v>167</v>
      </c>
      <c r="X3297" s="102" t="s">
        <v>168</v>
      </c>
      <c r="Y3297" s="103" t="s">
        <v>169</v>
      </c>
      <c r="Z3297" s="103" t="s">
        <v>170</v>
      </c>
      <c r="AA3297" s="103" t="s">
        <v>47</v>
      </c>
      <c r="AB3297" s="103" t="s">
        <v>171</v>
      </c>
      <c r="AC3297" s="104" t="s">
        <v>172</v>
      </c>
    </row>
    <row r="3298" spans="1:29" ht="25.5" customHeight="1" x14ac:dyDescent="0.35">
      <c r="A3298" s="188"/>
      <c r="B3298" s="190"/>
      <c r="C3298" s="99" t="str">
        <f>IF(B3298="","",IF(NOT(ISNUMBER(B3298)),"DATA_PC invalida",IF(AND(ISNUMBER(parametros!$C$2),ISNUMBER(parametros!$D$2),B3298&gt;=parametros!$C$2,B3298&lt;=parametros!$D$2),"C0",IF(AND(ISNUMBER(parametros!$C$3),ISNUMBER(parametros!$D$3),B3298&gt;=parametros!$C$3,B3298&lt;=parametros!$D$3),"C1",IF(AND(ISNUMBER(parametros!$C$4),ISNUMBER(parametros!$D$4),B3298&gt;=parametros!$C$4,B3298&lt;=parametros!$D$4),"C2",IF(AND(ISNUMBER(parametros!$C$5),ISNUMBER(parametros!$D$5),B3298&gt;=parametros!$C$5,B3298&lt;=parametros!$D$5),"C3",IF(AND(ISNUMBER(parametros!$C$6),ISNUMBER(parametros!$D$6),B3298&gt;=parametros!$C$6,B3298&lt;=parametros!$D$6),"C4","Fora dos ciclos")))))))</f>
        <v/>
      </c>
      <c r="D3298" s="100"/>
      <c r="E3298" s="78" t="str">
        <f>IF(C3298="","",IFERROR(VLOOKUP(C3298,parametros!$A$11:$E$15,5,0),""))</f>
        <v/>
      </c>
      <c r="F3298" s="79" t="str">
        <f t="shared" si="257"/>
        <v/>
      </c>
      <c r="G3298" s="101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8"/>
      <c r="U3298" s="218" t="str">
        <f t="shared" si="261"/>
        <v/>
      </c>
      <c r="V3298" s="216" t="s">
        <v>47</v>
      </c>
      <c r="W3298" s="102" t="s">
        <v>167</v>
      </c>
      <c r="X3298" s="102" t="s">
        <v>168</v>
      </c>
      <c r="Y3298" s="103" t="s">
        <v>169</v>
      </c>
      <c r="Z3298" s="103" t="s">
        <v>170</v>
      </c>
      <c r="AA3298" s="103" t="s">
        <v>47</v>
      </c>
      <c r="AB3298" s="103" t="s">
        <v>171</v>
      </c>
      <c r="AC3298" s="104" t="s">
        <v>172</v>
      </c>
    </row>
    <row r="3299" spans="1:29" ht="25.5" customHeight="1" x14ac:dyDescent="0.35">
      <c r="A3299" s="188"/>
      <c r="B3299" s="190"/>
      <c r="C3299" s="99" t="str">
        <f>IF(B3299="","",IF(NOT(ISNUMBER(B3299)),"DATA_PC invalida",IF(AND(ISNUMBER(parametros!$C$2),ISNUMBER(parametros!$D$2),B3299&gt;=parametros!$C$2,B3299&lt;=parametros!$D$2),"C0",IF(AND(ISNUMBER(parametros!$C$3),ISNUMBER(parametros!$D$3),B3299&gt;=parametros!$C$3,B3299&lt;=parametros!$D$3),"C1",IF(AND(ISNUMBER(parametros!$C$4),ISNUMBER(parametros!$D$4),B3299&gt;=parametros!$C$4,B3299&lt;=parametros!$D$4),"C2",IF(AND(ISNUMBER(parametros!$C$5),ISNUMBER(parametros!$D$5),B3299&gt;=parametros!$C$5,B3299&lt;=parametros!$D$5),"C3",IF(AND(ISNUMBER(parametros!$C$6),ISNUMBER(parametros!$D$6),B3299&gt;=parametros!$C$6,B3299&lt;=parametros!$D$6),"C4","Fora dos ciclos")))))))</f>
        <v/>
      </c>
      <c r="D3299" s="100"/>
      <c r="E3299" s="78" t="str">
        <f>IF(C3299="","",IFERROR(VLOOKUP(C3299,parametros!$A$11:$E$15,5,0),""))</f>
        <v/>
      </c>
      <c r="F3299" s="79" t="str">
        <f t="shared" si="257"/>
        <v/>
      </c>
      <c r="G3299" s="101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8"/>
      <c r="U3299" s="218" t="str">
        <f t="shared" si="261"/>
        <v/>
      </c>
      <c r="V3299" s="216" t="s">
        <v>47</v>
      </c>
      <c r="W3299" s="102" t="s">
        <v>167</v>
      </c>
      <c r="X3299" s="102" t="s">
        <v>168</v>
      </c>
      <c r="Y3299" s="103" t="s">
        <v>169</v>
      </c>
      <c r="Z3299" s="103" t="s">
        <v>170</v>
      </c>
      <c r="AA3299" s="103" t="s">
        <v>47</v>
      </c>
      <c r="AB3299" s="103" t="s">
        <v>171</v>
      </c>
      <c r="AC3299" s="104" t="s">
        <v>172</v>
      </c>
    </row>
    <row r="3300" spans="1:29" ht="25.5" customHeight="1" x14ac:dyDescent="0.35">
      <c r="A3300" s="188"/>
      <c r="B3300" s="190"/>
      <c r="C3300" s="99" t="str">
        <f>IF(B3300="","",IF(NOT(ISNUMBER(B3300)),"DATA_PC invalida",IF(AND(ISNUMBER(parametros!$C$2),ISNUMBER(parametros!$D$2),B3300&gt;=parametros!$C$2,B3300&lt;=parametros!$D$2),"C0",IF(AND(ISNUMBER(parametros!$C$3),ISNUMBER(parametros!$D$3),B3300&gt;=parametros!$C$3,B3300&lt;=parametros!$D$3),"C1",IF(AND(ISNUMBER(parametros!$C$4),ISNUMBER(parametros!$D$4),B3300&gt;=parametros!$C$4,B3300&lt;=parametros!$D$4),"C2",IF(AND(ISNUMBER(parametros!$C$5),ISNUMBER(parametros!$D$5),B3300&gt;=parametros!$C$5,B3300&lt;=parametros!$D$5),"C3",IF(AND(ISNUMBER(parametros!$C$6),ISNUMBER(parametros!$D$6),B3300&gt;=parametros!$C$6,B3300&lt;=parametros!$D$6),"C4","Fora dos ciclos")))))))</f>
        <v/>
      </c>
      <c r="D3300" s="100"/>
      <c r="E3300" s="78" t="str">
        <f>IF(C3300="","",IFERROR(VLOOKUP(C3300,parametros!$A$11:$E$15,5,0),""))</f>
        <v/>
      </c>
      <c r="F3300" s="79" t="str">
        <f t="shared" si="257"/>
        <v/>
      </c>
      <c r="G3300" s="101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8"/>
      <c r="U3300" s="218" t="str">
        <f t="shared" si="261"/>
        <v/>
      </c>
      <c r="V3300" s="216" t="s">
        <v>47</v>
      </c>
      <c r="W3300" s="102" t="s">
        <v>167</v>
      </c>
      <c r="X3300" s="102" t="s">
        <v>168</v>
      </c>
      <c r="Y3300" s="103" t="s">
        <v>169</v>
      </c>
      <c r="Z3300" s="103" t="s">
        <v>170</v>
      </c>
      <c r="AA3300" s="103" t="s">
        <v>47</v>
      </c>
      <c r="AB3300" s="103" t="s">
        <v>171</v>
      </c>
      <c r="AC3300" s="104" t="s">
        <v>172</v>
      </c>
    </row>
    <row r="3301" spans="1:29" ht="25.5" customHeight="1" x14ac:dyDescent="0.35">
      <c r="A3301" s="188"/>
      <c r="B3301" s="190"/>
      <c r="C3301" s="99" t="str">
        <f>IF(B3301="","",IF(NOT(ISNUMBER(B3301)),"DATA_PC invalida",IF(AND(ISNUMBER(parametros!$C$2),ISNUMBER(parametros!$D$2),B3301&gt;=parametros!$C$2,B3301&lt;=parametros!$D$2),"C0",IF(AND(ISNUMBER(parametros!$C$3),ISNUMBER(parametros!$D$3),B3301&gt;=parametros!$C$3,B3301&lt;=parametros!$D$3),"C1",IF(AND(ISNUMBER(parametros!$C$4),ISNUMBER(parametros!$D$4),B3301&gt;=parametros!$C$4,B3301&lt;=parametros!$D$4),"C2",IF(AND(ISNUMBER(parametros!$C$5),ISNUMBER(parametros!$D$5),B3301&gt;=parametros!$C$5,B3301&lt;=parametros!$D$5),"C3",IF(AND(ISNUMBER(parametros!$C$6),ISNUMBER(parametros!$D$6),B3301&gt;=parametros!$C$6,B3301&lt;=parametros!$D$6),"C4","Fora dos ciclos")))))))</f>
        <v/>
      </c>
      <c r="D3301" s="100"/>
      <c r="E3301" s="78" t="str">
        <f>IF(C3301="","",IFERROR(VLOOKUP(C3301,parametros!$A$11:$E$15,5,0),""))</f>
        <v/>
      </c>
      <c r="F3301" s="79" t="str">
        <f t="shared" si="257"/>
        <v/>
      </c>
      <c r="G3301" s="101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8"/>
      <c r="U3301" s="218" t="str">
        <f t="shared" si="261"/>
        <v/>
      </c>
      <c r="V3301" s="216" t="s">
        <v>47</v>
      </c>
      <c r="W3301" s="102" t="s">
        <v>167</v>
      </c>
      <c r="X3301" s="102" t="s">
        <v>168</v>
      </c>
      <c r="Y3301" s="103" t="s">
        <v>169</v>
      </c>
      <c r="Z3301" s="103" t="s">
        <v>170</v>
      </c>
      <c r="AA3301" s="103" t="s">
        <v>47</v>
      </c>
      <c r="AB3301" s="103" t="s">
        <v>171</v>
      </c>
      <c r="AC3301" s="104" t="s">
        <v>172</v>
      </c>
    </row>
    <row r="3302" spans="1:29" ht="25.5" customHeight="1" x14ac:dyDescent="0.35">
      <c r="A3302" s="188"/>
      <c r="B3302" s="190"/>
      <c r="C3302" s="99" t="str">
        <f>IF(B3302="","",IF(NOT(ISNUMBER(B3302)),"DATA_PC invalida",IF(AND(ISNUMBER(parametros!$C$2),ISNUMBER(parametros!$D$2),B3302&gt;=parametros!$C$2,B3302&lt;=parametros!$D$2),"C0",IF(AND(ISNUMBER(parametros!$C$3),ISNUMBER(parametros!$D$3),B3302&gt;=parametros!$C$3,B3302&lt;=parametros!$D$3),"C1",IF(AND(ISNUMBER(parametros!$C$4),ISNUMBER(parametros!$D$4),B3302&gt;=parametros!$C$4,B3302&lt;=parametros!$D$4),"C2",IF(AND(ISNUMBER(parametros!$C$5),ISNUMBER(parametros!$D$5),B3302&gt;=parametros!$C$5,B3302&lt;=parametros!$D$5),"C3",IF(AND(ISNUMBER(parametros!$C$6),ISNUMBER(parametros!$D$6),B3302&gt;=parametros!$C$6,B3302&lt;=parametros!$D$6),"C4","Fora dos ciclos")))))))</f>
        <v/>
      </c>
      <c r="D3302" s="100"/>
      <c r="E3302" s="78" t="str">
        <f>IF(C3302="","",IFERROR(VLOOKUP(C3302,parametros!$A$11:$E$15,5,0),""))</f>
        <v/>
      </c>
      <c r="F3302" s="79" t="str">
        <f t="shared" si="257"/>
        <v/>
      </c>
      <c r="G3302" s="101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8"/>
      <c r="U3302" s="218" t="str">
        <f t="shared" si="261"/>
        <v/>
      </c>
      <c r="V3302" s="216" t="s">
        <v>47</v>
      </c>
      <c r="W3302" s="102" t="s">
        <v>167</v>
      </c>
      <c r="X3302" s="102" t="s">
        <v>168</v>
      </c>
      <c r="Y3302" s="103" t="s">
        <v>169</v>
      </c>
      <c r="Z3302" s="103" t="s">
        <v>170</v>
      </c>
      <c r="AA3302" s="103" t="s">
        <v>47</v>
      </c>
      <c r="AB3302" s="103" t="s">
        <v>171</v>
      </c>
      <c r="AC3302" s="104" t="s">
        <v>172</v>
      </c>
    </row>
    <row r="3303" spans="1:29" ht="25.5" customHeight="1" x14ac:dyDescent="0.35">
      <c r="A3303" s="188"/>
      <c r="B3303" s="190"/>
      <c r="C3303" s="99" t="str">
        <f>IF(B3303="","",IF(NOT(ISNUMBER(B3303)),"DATA_PC invalida",IF(AND(ISNUMBER(parametros!$C$2),ISNUMBER(parametros!$D$2),B3303&gt;=parametros!$C$2,B3303&lt;=parametros!$D$2),"C0",IF(AND(ISNUMBER(parametros!$C$3),ISNUMBER(parametros!$D$3),B3303&gt;=parametros!$C$3,B3303&lt;=parametros!$D$3),"C1",IF(AND(ISNUMBER(parametros!$C$4),ISNUMBER(parametros!$D$4),B3303&gt;=parametros!$C$4,B3303&lt;=parametros!$D$4),"C2",IF(AND(ISNUMBER(parametros!$C$5),ISNUMBER(parametros!$D$5),B3303&gt;=parametros!$C$5,B3303&lt;=parametros!$D$5),"C3",IF(AND(ISNUMBER(parametros!$C$6),ISNUMBER(parametros!$D$6),B3303&gt;=parametros!$C$6,B3303&lt;=parametros!$D$6),"C4","Fora dos ciclos")))))))</f>
        <v/>
      </c>
      <c r="D3303" s="100"/>
      <c r="E3303" s="78" t="str">
        <f>IF(C3303="","",IFERROR(VLOOKUP(C3303,parametros!$A$11:$E$15,5,0),""))</f>
        <v/>
      </c>
      <c r="F3303" s="79" t="str">
        <f t="shared" si="257"/>
        <v/>
      </c>
      <c r="G3303" s="101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8"/>
      <c r="U3303" s="218" t="str">
        <f t="shared" si="261"/>
        <v/>
      </c>
      <c r="V3303" s="216" t="s">
        <v>47</v>
      </c>
      <c r="W3303" s="102" t="s">
        <v>167</v>
      </c>
      <c r="X3303" s="102" t="s">
        <v>168</v>
      </c>
      <c r="Y3303" s="103" t="s">
        <v>169</v>
      </c>
      <c r="Z3303" s="103" t="s">
        <v>170</v>
      </c>
      <c r="AA3303" s="103" t="s">
        <v>47</v>
      </c>
      <c r="AB3303" s="103" t="s">
        <v>171</v>
      </c>
      <c r="AC3303" s="104" t="s">
        <v>172</v>
      </c>
    </row>
    <row r="3304" spans="1:29" ht="25.5" customHeight="1" x14ac:dyDescent="0.35">
      <c r="A3304" s="188"/>
      <c r="B3304" s="190"/>
      <c r="C3304" s="99" t="str">
        <f>IF(B3304="","",IF(NOT(ISNUMBER(B3304)),"DATA_PC invalida",IF(AND(ISNUMBER(parametros!$C$2),ISNUMBER(parametros!$D$2),B3304&gt;=parametros!$C$2,B3304&lt;=parametros!$D$2),"C0",IF(AND(ISNUMBER(parametros!$C$3),ISNUMBER(parametros!$D$3),B3304&gt;=parametros!$C$3,B3304&lt;=parametros!$D$3),"C1",IF(AND(ISNUMBER(parametros!$C$4),ISNUMBER(parametros!$D$4),B3304&gt;=parametros!$C$4,B3304&lt;=parametros!$D$4),"C2",IF(AND(ISNUMBER(parametros!$C$5),ISNUMBER(parametros!$D$5),B3304&gt;=parametros!$C$5,B3304&lt;=parametros!$D$5),"C3",IF(AND(ISNUMBER(parametros!$C$6),ISNUMBER(parametros!$D$6),B3304&gt;=parametros!$C$6,B3304&lt;=parametros!$D$6),"C4","Fora dos ciclos")))))))</f>
        <v/>
      </c>
      <c r="D3304" s="100"/>
      <c r="E3304" s="78" t="str">
        <f>IF(C3304="","",IFERROR(VLOOKUP(C3304,parametros!$A$11:$E$15,5,0),""))</f>
        <v/>
      </c>
      <c r="F3304" s="79" t="str">
        <f t="shared" si="257"/>
        <v/>
      </c>
      <c r="G3304" s="101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8"/>
      <c r="U3304" s="218" t="str">
        <f t="shared" si="261"/>
        <v/>
      </c>
      <c r="V3304" s="216" t="s">
        <v>47</v>
      </c>
      <c r="W3304" s="102" t="s">
        <v>167</v>
      </c>
      <c r="X3304" s="102" t="s">
        <v>168</v>
      </c>
      <c r="Y3304" s="103" t="s">
        <v>169</v>
      </c>
      <c r="Z3304" s="103" t="s">
        <v>170</v>
      </c>
      <c r="AA3304" s="103" t="s">
        <v>47</v>
      </c>
      <c r="AB3304" s="103" t="s">
        <v>171</v>
      </c>
      <c r="AC3304" s="104" t="s">
        <v>172</v>
      </c>
    </row>
    <row r="3305" spans="1:29" ht="25.5" customHeight="1" x14ac:dyDescent="0.35">
      <c r="A3305" s="188"/>
      <c r="B3305" s="190"/>
      <c r="C3305" s="99" t="str">
        <f>IF(B3305="","",IF(NOT(ISNUMBER(B3305)),"DATA_PC invalida",IF(AND(ISNUMBER(parametros!$C$2),ISNUMBER(parametros!$D$2),B3305&gt;=parametros!$C$2,B3305&lt;=parametros!$D$2),"C0",IF(AND(ISNUMBER(parametros!$C$3),ISNUMBER(parametros!$D$3),B3305&gt;=parametros!$C$3,B3305&lt;=parametros!$D$3),"C1",IF(AND(ISNUMBER(parametros!$C$4),ISNUMBER(parametros!$D$4),B3305&gt;=parametros!$C$4,B3305&lt;=parametros!$D$4),"C2",IF(AND(ISNUMBER(parametros!$C$5),ISNUMBER(parametros!$D$5),B3305&gt;=parametros!$C$5,B3305&lt;=parametros!$D$5),"C3",IF(AND(ISNUMBER(parametros!$C$6),ISNUMBER(parametros!$D$6),B3305&gt;=parametros!$C$6,B3305&lt;=parametros!$D$6),"C4","Fora dos ciclos")))))))</f>
        <v/>
      </c>
      <c r="D3305" s="100"/>
      <c r="E3305" s="78" t="str">
        <f>IF(C3305="","",IFERROR(VLOOKUP(C3305,parametros!$A$11:$E$15,5,0),""))</f>
        <v/>
      </c>
      <c r="F3305" s="79" t="str">
        <f t="shared" si="257"/>
        <v/>
      </c>
      <c r="G3305" s="101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8"/>
      <c r="U3305" s="218" t="str">
        <f t="shared" si="261"/>
        <v/>
      </c>
      <c r="V3305" s="216" t="s">
        <v>47</v>
      </c>
      <c r="W3305" s="102" t="s">
        <v>167</v>
      </c>
      <c r="X3305" s="102" t="s">
        <v>168</v>
      </c>
      <c r="Y3305" s="103" t="s">
        <v>169</v>
      </c>
      <c r="Z3305" s="103" t="s">
        <v>170</v>
      </c>
      <c r="AA3305" s="103" t="s">
        <v>47</v>
      </c>
      <c r="AB3305" s="103" t="s">
        <v>171</v>
      </c>
      <c r="AC3305" s="104" t="s">
        <v>172</v>
      </c>
    </row>
    <row r="3306" spans="1:29" ht="25.5" customHeight="1" x14ac:dyDescent="0.35">
      <c r="A3306" s="188"/>
      <c r="B3306" s="190"/>
      <c r="C3306" s="99" t="str">
        <f>IF(B3306="","",IF(NOT(ISNUMBER(B3306)),"DATA_PC invalida",IF(AND(ISNUMBER(parametros!$C$2),ISNUMBER(parametros!$D$2),B3306&gt;=parametros!$C$2,B3306&lt;=parametros!$D$2),"C0",IF(AND(ISNUMBER(parametros!$C$3),ISNUMBER(parametros!$D$3),B3306&gt;=parametros!$C$3,B3306&lt;=parametros!$D$3),"C1",IF(AND(ISNUMBER(parametros!$C$4),ISNUMBER(parametros!$D$4),B3306&gt;=parametros!$C$4,B3306&lt;=parametros!$D$4),"C2",IF(AND(ISNUMBER(parametros!$C$5),ISNUMBER(parametros!$D$5),B3306&gt;=parametros!$C$5,B3306&lt;=parametros!$D$5),"C3",IF(AND(ISNUMBER(parametros!$C$6),ISNUMBER(parametros!$D$6),B3306&gt;=parametros!$C$6,B3306&lt;=parametros!$D$6),"C4","Fora dos ciclos")))))))</f>
        <v/>
      </c>
      <c r="D3306" s="100"/>
      <c r="E3306" s="78" t="str">
        <f>IF(C3306="","",IFERROR(VLOOKUP(C3306,parametros!$A$11:$E$15,5,0),""))</f>
        <v/>
      </c>
      <c r="F3306" s="79" t="str">
        <f t="shared" si="257"/>
        <v/>
      </c>
      <c r="G3306" s="101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8"/>
      <c r="U3306" s="218" t="str">
        <f t="shared" si="261"/>
        <v/>
      </c>
      <c r="V3306" s="216" t="s">
        <v>47</v>
      </c>
      <c r="W3306" s="102" t="s">
        <v>167</v>
      </c>
      <c r="X3306" s="102" t="s">
        <v>168</v>
      </c>
      <c r="Y3306" s="103" t="s">
        <v>169</v>
      </c>
      <c r="Z3306" s="103" t="s">
        <v>170</v>
      </c>
      <c r="AA3306" s="103" t="s">
        <v>47</v>
      </c>
      <c r="AB3306" s="103" t="s">
        <v>171</v>
      </c>
      <c r="AC3306" s="104" t="s">
        <v>172</v>
      </c>
    </row>
    <row r="3307" spans="1:29" ht="25.5" customHeight="1" x14ac:dyDescent="0.35">
      <c r="A3307" s="188"/>
      <c r="B3307" s="190"/>
      <c r="C3307" s="99" t="str">
        <f>IF(B3307="","",IF(NOT(ISNUMBER(B3307)),"DATA_PC invalida",IF(AND(ISNUMBER(parametros!$C$2),ISNUMBER(parametros!$D$2),B3307&gt;=parametros!$C$2,B3307&lt;=parametros!$D$2),"C0",IF(AND(ISNUMBER(parametros!$C$3),ISNUMBER(parametros!$D$3),B3307&gt;=parametros!$C$3,B3307&lt;=parametros!$D$3),"C1",IF(AND(ISNUMBER(parametros!$C$4),ISNUMBER(parametros!$D$4),B3307&gt;=parametros!$C$4,B3307&lt;=parametros!$D$4),"C2",IF(AND(ISNUMBER(parametros!$C$5),ISNUMBER(parametros!$D$5),B3307&gt;=parametros!$C$5,B3307&lt;=parametros!$D$5),"C3",IF(AND(ISNUMBER(parametros!$C$6),ISNUMBER(parametros!$D$6),B3307&gt;=parametros!$C$6,B3307&lt;=parametros!$D$6),"C4","Fora dos ciclos")))))))</f>
        <v/>
      </c>
      <c r="D3307" s="100"/>
      <c r="E3307" s="78" t="str">
        <f>IF(C3307="","",IFERROR(VLOOKUP(C3307,parametros!$A$11:$E$15,5,0),""))</f>
        <v/>
      </c>
      <c r="F3307" s="79" t="str">
        <f t="shared" si="257"/>
        <v/>
      </c>
      <c r="G3307" s="101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8"/>
      <c r="U3307" s="218" t="str">
        <f t="shared" si="261"/>
        <v/>
      </c>
      <c r="V3307" s="216" t="s">
        <v>47</v>
      </c>
      <c r="W3307" s="102" t="s">
        <v>167</v>
      </c>
      <c r="X3307" s="102" t="s">
        <v>168</v>
      </c>
      <c r="Y3307" s="103" t="s">
        <v>169</v>
      </c>
      <c r="Z3307" s="103" t="s">
        <v>170</v>
      </c>
      <c r="AA3307" s="103" t="s">
        <v>47</v>
      </c>
      <c r="AB3307" s="103" t="s">
        <v>171</v>
      </c>
      <c r="AC3307" s="104" t="s">
        <v>172</v>
      </c>
    </row>
    <row r="3308" spans="1:29" ht="25.5" customHeight="1" x14ac:dyDescent="0.35">
      <c r="A3308" s="188"/>
      <c r="B3308" s="190"/>
      <c r="C3308" s="99" t="str">
        <f>IF(B3308="","",IF(NOT(ISNUMBER(B3308)),"DATA_PC invalida",IF(AND(ISNUMBER(parametros!$C$2),ISNUMBER(parametros!$D$2),B3308&gt;=parametros!$C$2,B3308&lt;=parametros!$D$2),"C0",IF(AND(ISNUMBER(parametros!$C$3),ISNUMBER(parametros!$D$3),B3308&gt;=parametros!$C$3,B3308&lt;=parametros!$D$3),"C1",IF(AND(ISNUMBER(parametros!$C$4),ISNUMBER(parametros!$D$4),B3308&gt;=parametros!$C$4,B3308&lt;=parametros!$D$4),"C2",IF(AND(ISNUMBER(parametros!$C$5),ISNUMBER(parametros!$D$5),B3308&gt;=parametros!$C$5,B3308&lt;=parametros!$D$5),"C3",IF(AND(ISNUMBER(parametros!$C$6),ISNUMBER(parametros!$D$6),B3308&gt;=parametros!$C$6,B3308&lt;=parametros!$D$6),"C4","Fora dos ciclos")))))))</f>
        <v/>
      </c>
      <c r="D3308" s="100"/>
      <c r="E3308" s="78" t="str">
        <f>IF(C3308="","",IFERROR(VLOOKUP(C3308,parametros!$A$11:$E$15,5,0),""))</f>
        <v/>
      </c>
      <c r="F3308" s="79" t="str">
        <f t="shared" si="257"/>
        <v/>
      </c>
      <c r="G3308" s="101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8"/>
      <c r="U3308" s="218" t="str">
        <f t="shared" si="261"/>
        <v/>
      </c>
      <c r="V3308" s="216" t="s">
        <v>47</v>
      </c>
      <c r="W3308" s="102" t="s">
        <v>167</v>
      </c>
      <c r="X3308" s="102" t="s">
        <v>168</v>
      </c>
      <c r="Y3308" s="103" t="s">
        <v>169</v>
      </c>
      <c r="Z3308" s="103" t="s">
        <v>170</v>
      </c>
      <c r="AA3308" s="103" t="s">
        <v>47</v>
      </c>
      <c r="AB3308" s="103" t="s">
        <v>171</v>
      </c>
      <c r="AC3308" s="104" t="s">
        <v>172</v>
      </c>
    </row>
    <row r="3309" spans="1:29" ht="25.5" customHeight="1" x14ac:dyDescent="0.35">
      <c r="A3309" s="188"/>
      <c r="B3309" s="190"/>
      <c r="C3309" s="99" t="str">
        <f>IF(B3309="","",IF(NOT(ISNUMBER(B3309)),"DATA_PC invalida",IF(AND(ISNUMBER(parametros!$C$2),ISNUMBER(parametros!$D$2),B3309&gt;=parametros!$C$2,B3309&lt;=parametros!$D$2),"C0",IF(AND(ISNUMBER(parametros!$C$3),ISNUMBER(parametros!$D$3),B3309&gt;=parametros!$C$3,B3309&lt;=parametros!$D$3),"C1",IF(AND(ISNUMBER(parametros!$C$4),ISNUMBER(parametros!$D$4),B3309&gt;=parametros!$C$4,B3309&lt;=parametros!$D$4),"C2",IF(AND(ISNUMBER(parametros!$C$5),ISNUMBER(parametros!$D$5),B3309&gt;=parametros!$C$5,B3309&lt;=parametros!$D$5),"C3",IF(AND(ISNUMBER(parametros!$C$6),ISNUMBER(parametros!$D$6),B3309&gt;=parametros!$C$6,B3309&lt;=parametros!$D$6),"C4","Fora dos ciclos")))))))</f>
        <v/>
      </c>
      <c r="D3309" s="100"/>
      <c r="E3309" s="78" t="str">
        <f>IF(C3309="","",IFERROR(VLOOKUP(C3309,parametros!$A$11:$E$15,5,0),""))</f>
        <v/>
      </c>
      <c r="F3309" s="79" t="str">
        <f t="shared" si="257"/>
        <v/>
      </c>
      <c r="G3309" s="101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8"/>
      <c r="U3309" s="218" t="str">
        <f t="shared" si="261"/>
        <v/>
      </c>
      <c r="V3309" s="216" t="s">
        <v>47</v>
      </c>
      <c r="W3309" s="102" t="s">
        <v>167</v>
      </c>
      <c r="X3309" s="102" t="s">
        <v>168</v>
      </c>
      <c r="Y3309" s="103" t="s">
        <v>169</v>
      </c>
      <c r="Z3309" s="103" t="s">
        <v>170</v>
      </c>
      <c r="AA3309" s="103" t="s">
        <v>47</v>
      </c>
      <c r="AB3309" s="103" t="s">
        <v>171</v>
      </c>
      <c r="AC3309" s="104" t="s">
        <v>172</v>
      </c>
    </row>
    <row r="3310" spans="1:29" ht="25.5" customHeight="1" x14ac:dyDescent="0.35">
      <c r="A3310" s="188"/>
      <c r="B3310" s="190"/>
      <c r="C3310" s="99" t="str">
        <f>IF(B3310="","",IF(NOT(ISNUMBER(B3310)),"DATA_PC invalida",IF(AND(ISNUMBER(parametros!$C$2),ISNUMBER(parametros!$D$2),B3310&gt;=parametros!$C$2,B3310&lt;=parametros!$D$2),"C0",IF(AND(ISNUMBER(parametros!$C$3),ISNUMBER(parametros!$D$3),B3310&gt;=parametros!$C$3,B3310&lt;=parametros!$D$3),"C1",IF(AND(ISNUMBER(parametros!$C$4),ISNUMBER(parametros!$D$4),B3310&gt;=parametros!$C$4,B3310&lt;=parametros!$D$4),"C2",IF(AND(ISNUMBER(parametros!$C$5),ISNUMBER(parametros!$D$5),B3310&gt;=parametros!$C$5,B3310&lt;=parametros!$D$5),"C3",IF(AND(ISNUMBER(parametros!$C$6),ISNUMBER(parametros!$D$6),B3310&gt;=parametros!$C$6,B3310&lt;=parametros!$D$6),"C4","Fora dos ciclos")))))))</f>
        <v/>
      </c>
      <c r="D3310" s="100"/>
      <c r="E3310" s="78" t="str">
        <f>IF(C3310="","",IFERROR(VLOOKUP(C3310,parametros!$A$11:$E$15,5,0),""))</f>
        <v/>
      </c>
      <c r="F3310" s="79" t="str">
        <f t="shared" si="257"/>
        <v/>
      </c>
      <c r="G3310" s="101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8"/>
      <c r="U3310" s="218" t="str">
        <f t="shared" si="261"/>
        <v/>
      </c>
      <c r="V3310" s="216" t="s">
        <v>47</v>
      </c>
      <c r="W3310" s="102" t="s">
        <v>167</v>
      </c>
      <c r="X3310" s="102" t="s">
        <v>168</v>
      </c>
      <c r="Y3310" s="103" t="s">
        <v>169</v>
      </c>
      <c r="Z3310" s="103" t="s">
        <v>170</v>
      </c>
      <c r="AA3310" s="103" t="s">
        <v>47</v>
      </c>
      <c r="AB3310" s="103" t="s">
        <v>171</v>
      </c>
      <c r="AC3310" s="104" t="s">
        <v>172</v>
      </c>
    </row>
    <row r="3311" spans="1:29" ht="25.5" customHeight="1" x14ac:dyDescent="0.35">
      <c r="A3311" s="188"/>
      <c r="B3311" s="190"/>
      <c r="C3311" s="99" t="str">
        <f>IF(B3311="","",IF(NOT(ISNUMBER(B3311)),"DATA_PC invalida",IF(AND(ISNUMBER(parametros!$C$2),ISNUMBER(parametros!$D$2),B3311&gt;=parametros!$C$2,B3311&lt;=parametros!$D$2),"C0",IF(AND(ISNUMBER(parametros!$C$3),ISNUMBER(parametros!$D$3),B3311&gt;=parametros!$C$3,B3311&lt;=parametros!$D$3),"C1",IF(AND(ISNUMBER(parametros!$C$4),ISNUMBER(parametros!$D$4),B3311&gt;=parametros!$C$4,B3311&lt;=parametros!$D$4),"C2",IF(AND(ISNUMBER(parametros!$C$5),ISNUMBER(parametros!$D$5),B3311&gt;=parametros!$C$5,B3311&lt;=parametros!$D$5),"C3",IF(AND(ISNUMBER(parametros!$C$6),ISNUMBER(parametros!$D$6),B3311&gt;=parametros!$C$6,B3311&lt;=parametros!$D$6),"C4","Fora dos ciclos")))))))</f>
        <v/>
      </c>
      <c r="D3311" s="100"/>
      <c r="E3311" s="78" t="str">
        <f>IF(C3311="","",IFERROR(VLOOKUP(C3311,parametros!$A$11:$E$15,5,0),""))</f>
        <v/>
      </c>
      <c r="F3311" s="79" t="str">
        <f t="shared" si="257"/>
        <v/>
      </c>
      <c r="G3311" s="101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8"/>
      <c r="U3311" s="218" t="str">
        <f t="shared" si="261"/>
        <v/>
      </c>
      <c r="V3311" s="216" t="s">
        <v>47</v>
      </c>
      <c r="W3311" s="102" t="s">
        <v>167</v>
      </c>
      <c r="X3311" s="102" t="s">
        <v>168</v>
      </c>
      <c r="Y3311" s="103" t="s">
        <v>169</v>
      </c>
      <c r="Z3311" s="103" t="s">
        <v>170</v>
      </c>
      <c r="AA3311" s="103" t="s">
        <v>47</v>
      </c>
      <c r="AB3311" s="103" t="s">
        <v>171</v>
      </c>
      <c r="AC3311" s="104" t="s">
        <v>172</v>
      </c>
    </row>
    <row r="3312" spans="1:29" ht="25.5" customHeight="1" x14ac:dyDescent="0.35">
      <c r="A3312" s="188"/>
      <c r="B3312" s="190"/>
      <c r="C3312" s="99" t="str">
        <f>IF(B3312="","",IF(NOT(ISNUMBER(B3312)),"DATA_PC invalida",IF(AND(ISNUMBER(parametros!$C$2),ISNUMBER(parametros!$D$2),B3312&gt;=parametros!$C$2,B3312&lt;=parametros!$D$2),"C0",IF(AND(ISNUMBER(parametros!$C$3),ISNUMBER(parametros!$D$3),B3312&gt;=parametros!$C$3,B3312&lt;=parametros!$D$3),"C1",IF(AND(ISNUMBER(parametros!$C$4),ISNUMBER(parametros!$D$4),B3312&gt;=parametros!$C$4,B3312&lt;=parametros!$D$4),"C2",IF(AND(ISNUMBER(parametros!$C$5),ISNUMBER(parametros!$D$5),B3312&gt;=parametros!$C$5,B3312&lt;=parametros!$D$5),"C3",IF(AND(ISNUMBER(parametros!$C$6),ISNUMBER(parametros!$D$6),B3312&gt;=parametros!$C$6,B3312&lt;=parametros!$D$6),"C4","Fora dos ciclos")))))))</f>
        <v/>
      </c>
      <c r="D3312" s="100"/>
      <c r="E3312" s="78" t="str">
        <f>IF(C3312="","",IFERROR(VLOOKUP(C3312,parametros!$A$11:$E$15,5,0),""))</f>
        <v/>
      </c>
      <c r="F3312" s="79" t="str">
        <f t="shared" si="257"/>
        <v/>
      </c>
      <c r="G3312" s="101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8"/>
      <c r="U3312" s="218" t="str">
        <f t="shared" si="261"/>
        <v/>
      </c>
      <c r="V3312" s="216" t="s">
        <v>47</v>
      </c>
      <c r="W3312" s="102" t="s">
        <v>167</v>
      </c>
      <c r="X3312" s="102" t="s">
        <v>168</v>
      </c>
      <c r="Y3312" s="103" t="s">
        <v>169</v>
      </c>
      <c r="Z3312" s="103" t="s">
        <v>170</v>
      </c>
      <c r="AA3312" s="103" t="s">
        <v>47</v>
      </c>
      <c r="AB3312" s="103" t="s">
        <v>171</v>
      </c>
      <c r="AC3312" s="104" t="s">
        <v>172</v>
      </c>
    </row>
    <row r="3313" spans="1:29" ht="25.5" customHeight="1" x14ac:dyDescent="0.35">
      <c r="A3313" s="188"/>
      <c r="B3313" s="190"/>
      <c r="C3313" s="99" t="str">
        <f>IF(B3313="","",IF(NOT(ISNUMBER(B3313)),"DATA_PC invalida",IF(AND(ISNUMBER(parametros!$C$2),ISNUMBER(parametros!$D$2),B3313&gt;=parametros!$C$2,B3313&lt;=parametros!$D$2),"C0",IF(AND(ISNUMBER(parametros!$C$3),ISNUMBER(parametros!$D$3),B3313&gt;=parametros!$C$3,B3313&lt;=parametros!$D$3),"C1",IF(AND(ISNUMBER(parametros!$C$4),ISNUMBER(parametros!$D$4),B3313&gt;=parametros!$C$4,B3313&lt;=parametros!$D$4),"C2",IF(AND(ISNUMBER(parametros!$C$5),ISNUMBER(parametros!$D$5),B3313&gt;=parametros!$C$5,B3313&lt;=parametros!$D$5),"C3",IF(AND(ISNUMBER(parametros!$C$6),ISNUMBER(parametros!$D$6),B3313&gt;=parametros!$C$6,B3313&lt;=parametros!$D$6),"C4","Fora dos ciclos")))))))</f>
        <v/>
      </c>
      <c r="D3313" s="100"/>
      <c r="E3313" s="78" t="str">
        <f>IF(C3313="","",IFERROR(VLOOKUP(C3313,parametros!$A$11:$E$15,5,0),""))</f>
        <v/>
      </c>
      <c r="F3313" s="79" t="str">
        <f t="shared" si="257"/>
        <v/>
      </c>
      <c r="G3313" s="101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8"/>
      <c r="U3313" s="218" t="str">
        <f t="shared" si="261"/>
        <v/>
      </c>
      <c r="V3313" s="216" t="s">
        <v>47</v>
      </c>
      <c r="W3313" s="102" t="s">
        <v>167</v>
      </c>
      <c r="X3313" s="102" t="s">
        <v>168</v>
      </c>
      <c r="Y3313" s="103" t="s">
        <v>169</v>
      </c>
      <c r="Z3313" s="103" t="s">
        <v>170</v>
      </c>
      <c r="AA3313" s="103" t="s">
        <v>47</v>
      </c>
      <c r="AB3313" s="103" t="s">
        <v>171</v>
      </c>
      <c r="AC3313" s="104" t="s">
        <v>172</v>
      </c>
    </row>
    <row r="3314" spans="1:29" ht="25.5" customHeight="1" x14ac:dyDescent="0.35">
      <c r="A3314" s="188"/>
      <c r="B3314" s="190"/>
      <c r="C3314" s="99" t="str">
        <f>IF(B3314="","",IF(NOT(ISNUMBER(B3314)),"DATA_PC invalida",IF(AND(ISNUMBER(parametros!$C$2),ISNUMBER(parametros!$D$2),B3314&gt;=parametros!$C$2,B3314&lt;=parametros!$D$2),"C0",IF(AND(ISNUMBER(parametros!$C$3),ISNUMBER(parametros!$D$3),B3314&gt;=parametros!$C$3,B3314&lt;=parametros!$D$3),"C1",IF(AND(ISNUMBER(parametros!$C$4),ISNUMBER(parametros!$D$4),B3314&gt;=parametros!$C$4,B3314&lt;=parametros!$D$4),"C2",IF(AND(ISNUMBER(parametros!$C$5),ISNUMBER(parametros!$D$5),B3314&gt;=parametros!$C$5,B3314&lt;=parametros!$D$5),"C3",IF(AND(ISNUMBER(parametros!$C$6),ISNUMBER(parametros!$D$6),B3314&gt;=parametros!$C$6,B3314&lt;=parametros!$D$6),"C4","Fora dos ciclos")))))))</f>
        <v/>
      </c>
      <c r="D3314" s="100"/>
      <c r="E3314" s="78" t="str">
        <f>IF(C3314="","",IFERROR(VLOOKUP(C3314,parametros!$A$11:$E$15,5,0),""))</f>
        <v/>
      </c>
      <c r="F3314" s="79" t="str">
        <f t="shared" si="257"/>
        <v/>
      </c>
      <c r="G3314" s="101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8"/>
      <c r="U3314" s="218" t="str">
        <f t="shared" si="261"/>
        <v/>
      </c>
      <c r="V3314" s="216" t="s">
        <v>47</v>
      </c>
      <c r="W3314" s="102" t="s">
        <v>167</v>
      </c>
      <c r="X3314" s="102" t="s">
        <v>168</v>
      </c>
      <c r="Y3314" s="103" t="s">
        <v>169</v>
      </c>
      <c r="Z3314" s="103" t="s">
        <v>170</v>
      </c>
      <c r="AA3314" s="103" t="s">
        <v>47</v>
      </c>
      <c r="AB3314" s="103" t="s">
        <v>171</v>
      </c>
      <c r="AC3314" s="104" t="s">
        <v>172</v>
      </c>
    </row>
    <row r="3315" spans="1:29" ht="25.5" customHeight="1" x14ac:dyDescent="0.35">
      <c r="A3315" s="188"/>
      <c r="B3315" s="190"/>
      <c r="C3315" s="99" t="str">
        <f>IF(B3315="","",IF(NOT(ISNUMBER(B3315)),"DATA_PC invalida",IF(AND(ISNUMBER(parametros!$C$2),ISNUMBER(parametros!$D$2),B3315&gt;=parametros!$C$2,B3315&lt;=parametros!$D$2),"C0",IF(AND(ISNUMBER(parametros!$C$3),ISNUMBER(parametros!$D$3),B3315&gt;=parametros!$C$3,B3315&lt;=parametros!$D$3),"C1",IF(AND(ISNUMBER(parametros!$C$4),ISNUMBER(parametros!$D$4),B3315&gt;=parametros!$C$4,B3315&lt;=parametros!$D$4),"C2",IF(AND(ISNUMBER(parametros!$C$5),ISNUMBER(parametros!$D$5),B3315&gt;=parametros!$C$5,B3315&lt;=parametros!$D$5),"C3",IF(AND(ISNUMBER(parametros!$C$6),ISNUMBER(parametros!$D$6),B3315&gt;=parametros!$C$6,B3315&lt;=parametros!$D$6),"C4","Fora dos ciclos")))))))</f>
        <v/>
      </c>
      <c r="D3315" s="100"/>
      <c r="E3315" s="78" t="str">
        <f>IF(C3315="","",IFERROR(VLOOKUP(C3315,parametros!$A$11:$E$15,5,0),""))</f>
        <v/>
      </c>
      <c r="F3315" s="79" t="str">
        <f t="shared" si="257"/>
        <v/>
      </c>
      <c r="G3315" s="101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8"/>
      <c r="U3315" s="218" t="str">
        <f t="shared" si="261"/>
        <v/>
      </c>
      <c r="V3315" s="216" t="s">
        <v>47</v>
      </c>
      <c r="W3315" s="102" t="s">
        <v>167</v>
      </c>
      <c r="X3315" s="102" t="s">
        <v>168</v>
      </c>
      <c r="Y3315" s="103" t="s">
        <v>169</v>
      </c>
      <c r="Z3315" s="103" t="s">
        <v>170</v>
      </c>
      <c r="AA3315" s="103" t="s">
        <v>47</v>
      </c>
      <c r="AB3315" s="103" t="s">
        <v>171</v>
      </c>
      <c r="AC3315" s="104" t="s">
        <v>172</v>
      </c>
    </row>
    <row r="3316" spans="1:29" ht="25.5" customHeight="1" x14ac:dyDescent="0.35">
      <c r="A3316" s="188"/>
      <c r="B3316" s="190"/>
      <c r="C3316" s="99" t="str">
        <f>IF(B3316="","",IF(NOT(ISNUMBER(B3316)),"DATA_PC invalida",IF(AND(ISNUMBER(parametros!$C$2),ISNUMBER(parametros!$D$2),B3316&gt;=parametros!$C$2,B3316&lt;=parametros!$D$2),"C0",IF(AND(ISNUMBER(parametros!$C$3),ISNUMBER(parametros!$D$3),B3316&gt;=parametros!$C$3,B3316&lt;=parametros!$D$3),"C1",IF(AND(ISNUMBER(parametros!$C$4),ISNUMBER(parametros!$D$4),B3316&gt;=parametros!$C$4,B3316&lt;=parametros!$D$4),"C2",IF(AND(ISNUMBER(parametros!$C$5),ISNUMBER(parametros!$D$5),B3316&gt;=parametros!$C$5,B3316&lt;=parametros!$D$5),"C3",IF(AND(ISNUMBER(parametros!$C$6),ISNUMBER(parametros!$D$6),B3316&gt;=parametros!$C$6,B3316&lt;=parametros!$D$6),"C4","Fora dos ciclos")))))))</f>
        <v/>
      </c>
      <c r="D3316" s="100"/>
      <c r="E3316" s="78" t="str">
        <f>IF(C3316="","",IFERROR(VLOOKUP(C3316,parametros!$A$11:$E$15,5,0),""))</f>
        <v/>
      </c>
      <c r="F3316" s="79" t="str">
        <f t="shared" si="257"/>
        <v/>
      </c>
      <c r="G3316" s="101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8"/>
      <c r="U3316" s="218" t="str">
        <f t="shared" si="261"/>
        <v/>
      </c>
      <c r="V3316" s="216" t="s">
        <v>47</v>
      </c>
      <c r="W3316" s="102" t="s">
        <v>167</v>
      </c>
      <c r="X3316" s="102" t="s">
        <v>168</v>
      </c>
      <c r="Y3316" s="103" t="s">
        <v>169</v>
      </c>
      <c r="Z3316" s="103" t="s">
        <v>170</v>
      </c>
      <c r="AA3316" s="103" t="s">
        <v>47</v>
      </c>
      <c r="AB3316" s="103" t="s">
        <v>171</v>
      </c>
      <c r="AC3316" s="104" t="s">
        <v>172</v>
      </c>
    </row>
    <row r="3317" spans="1:29" ht="25.5" customHeight="1" x14ac:dyDescent="0.35">
      <c r="A3317" s="188"/>
      <c r="B3317" s="190"/>
      <c r="C3317" s="99" t="str">
        <f>IF(B3317="","",IF(NOT(ISNUMBER(B3317)),"DATA_PC invalida",IF(AND(ISNUMBER(parametros!$C$2),ISNUMBER(parametros!$D$2),B3317&gt;=parametros!$C$2,B3317&lt;=parametros!$D$2),"C0",IF(AND(ISNUMBER(parametros!$C$3),ISNUMBER(parametros!$D$3),B3317&gt;=parametros!$C$3,B3317&lt;=parametros!$D$3),"C1",IF(AND(ISNUMBER(parametros!$C$4),ISNUMBER(parametros!$D$4),B3317&gt;=parametros!$C$4,B3317&lt;=parametros!$D$4),"C2",IF(AND(ISNUMBER(parametros!$C$5),ISNUMBER(parametros!$D$5),B3317&gt;=parametros!$C$5,B3317&lt;=parametros!$D$5),"C3",IF(AND(ISNUMBER(parametros!$C$6),ISNUMBER(parametros!$D$6),B3317&gt;=parametros!$C$6,B3317&lt;=parametros!$D$6),"C4","Fora dos ciclos")))))))</f>
        <v/>
      </c>
      <c r="D3317" s="100"/>
      <c r="E3317" s="78" t="str">
        <f>IF(C3317="","",IFERROR(VLOOKUP(C3317,parametros!$A$11:$E$15,5,0),""))</f>
        <v/>
      </c>
      <c r="F3317" s="79" t="str">
        <f t="shared" si="257"/>
        <v/>
      </c>
      <c r="G3317" s="101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8"/>
      <c r="U3317" s="218" t="str">
        <f t="shared" si="261"/>
        <v/>
      </c>
      <c r="V3317" s="216" t="s">
        <v>47</v>
      </c>
      <c r="W3317" s="102" t="s">
        <v>167</v>
      </c>
      <c r="X3317" s="102" t="s">
        <v>168</v>
      </c>
      <c r="Y3317" s="103" t="s">
        <v>169</v>
      </c>
      <c r="Z3317" s="103" t="s">
        <v>170</v>
      </c>
      <c r="AA3317" s="103" t="s">
        <v>47</v>
      </c>
      <c r="AB3317" s="103" t="s">
        <v>171</v>
      </c>
      <c r="AC3317" s="104" t="s">
        <v>172</v>
      </c>
    </row>
    <row r="3318" spans="1:29" ht="25.5" customHeight="1" x14ac:dyDescent="0.35">
      <c r="A3318" s="188"/>
      <c r="B3318" s="190"/>
      <c r="C3318" s="99" t="str">
        <f>IF(B3318="","",IF(NOT(ISNUMBER(B3318)),"DATA_PC invalida",IF(AND(ISNUMBER(parametros!$C$2),ISNUMBER(parametros!$D$2),B3318&gt;=parametros!$C$2,B3318&lt;=parametros!$D$2),"C0",IF(AND(ISNUMBER(parametros!$C$3),ISNUMBER(parametros!$D$3),B3318&gt;=parametros!$C$3,B3318&lt;=parametros!$D$3),"C1",IF(AND(ISNUMBER(parametros!$C$4),ISNUMBER(parametros!$D$4),B3318&gt;=parametros!$C$4,B3318&lt;=parametros!$D$4),"C2",IF(AND(ISNUMBER(parametros!$C$5),ISNUMBER(parametros!$D$5),B3318&gt;=parametros!$C$5,B3318&lt;=parametros!$D$5),"C3",IF(AND(ISNUMBER(parametros!$C$6),ISNUMBER(parametros!$D$6),B3318&gt;=parametros!$C$6,B3318&lt;=parametros!$D$6),"C4","Fora dos ciclos")))))))</f>
        <v/>
      </c>
      <c r="D3318" s="100"/>
      <c r="E3318" s="78" t="str">
        <f>IF(C3318="","",IFERROR(VLOOKUP(C3318,parametros!$A$11:$E$15,5,0),""))</f>
        <v/>
      </c>
      <c r="F3318" s="79" t="str">
        <f t="shared" si="257"/>
        <v/>
      </c>
      <c r="G3318" s="101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8"/>
      <c r="U3318" s="218" t="str">
        <f t="shared" si="261"/>
        <v/>
      </c>
      <c r="V3318" s="216" t="s">
        <v>47</v>
      </c>
      <c r="W3318" s="102" t="s">
        <v>167</v>
      </c>
      <c r="X3318" s="102" t="s">
        <v>168</v>
      </c>
      <c r="Y3318" s="103" t="s">
        <v>169</v>
      </c>
      <c r="Z3318" s="103" t="s">
        <v>170</v>
      </c>
      <c r="AA3318" s="103" t="s">
        <v>47</v>
      </c>
      <c r="AB3318" s="103" t="s">
        <v>171</v>
      </c>
      <c r="AC3318" s="104" t="s">
        <v>172</v>
      </c>
    </row>
    <row r="3319" spans="1:29" ht="25.5" customHeight="1" x14ac:dyDescent="0.35">
      <c r="A3319" s="188"/>
      <c r="B3319" s="190"/>
      <c r="C3319" s="99" t="str">
        <f>IF(B3319="","",IF(NOT(ISNUMBER(B3319)),"DATA_PC invalida",IF(AND(ISNUMBER(parametros!$C$2),ISNUMBER(parametros!$D$2),B3319&gt;=parametros!$C$2,B3319&lt;=parametros!$D$2),"C0",IF(AND(ISNUMBER(parametros!$C$3),ISNUMBER(parametros!$D$3),B3319&gt;=parametros!$C$3,B3319&lt;=parametros!$D$3),"C1",IF(AND(ISNUMBER(parametros!$C$4),ISNUMBER(parametros!$D$4),B3319&gt;=parametros!$C$4,B3319&lt;=parametros!$D$4),"C2",IF(AND(ISNUMBER(parametros!$C$5),ISNUMBER(parametros!$D$5),B3319&gt;=parametros!$C$5,B3319&lt;=parametros!$D$5),"C3",IF(AND(ISNUMBER(parametros!$C$6),ISNUMBER(parametros!$D$6),B3319&gt;=parametros!$C$6,B3319&lt;=parametros!$D$6),"C4","Fora dos ciclos")))))))</f>
        <v/>
      </c>
      <c r="D3319" s="100"/>
      <c r="E3319" s="78" t="str">
        <f>IF(C3319="","",IFERROR(VLOOKUP(C3319,parametros!$A$11:$E$15,5,0),""))</f>
        <v/>
      </c>
      <c r="F3319" s="79" t="str">
        <f t="shared" si="257"/>
        <v/>
      </c>
      <c r="G3319" s="101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8"/>
      <c r="U3319" s="218" t="str">
        <f t="shared" si="261"/>
        <v/>
      </c>
      <c r="V3319" s="216" t="s">
        <v>47</v>
      </c>
      <c r="W3319" s="102" t="s">
        <v>167</v>
      </c>
      <c r="X3319" s="102" t="s">
        <v>168</v>
      </c>
      <c r="Y3319" s="103" t="s">
        <v>169</v>
      </c>
      <c r="Z3319" s="103" t="s">
        <v>170</v>
      </c>
      <c r="AA3319" s="103" t="s">
        <v>47</v>
      </c>
      <c r="AB3319" s="103" t="s">
        <v>171</v>
      </c>
      <c r="AC3319" s="104" t="s">
        <v>172</v>
      </c>
    </row>
    <row r="3320" spans="1:29" ht="25.5" customHeight="1" x14ac:dyDescent="0.35">
      <c r="A3320" s="188"/>
      <c r="B3320" s="190"/>
      <c r="C3320" s="99" t="str">
        <f>IF(B3320="","",IF(NOT(ISNUMBER(B3320)),"DATA_PC invalida",IF(AND(ISNUMBER(parametros!$C$2),ISNUMBER(parametros!$D$2),B3320&gt;=parametros!$C$2,B3320&lt;=parametros!$D$2),"C0",IF(AND(ISNUMBER(parametros!$C$3),ISNUMBER(parametros!$D$3),B3320&gt;=parametros!$C$3,B3320&lt;=parametros!$D$3),"C1",IF(AND(ISNUMBER(parametros!$C$4),ISNUMBER(parametros!$D$4),B3320&gt;=parametros!$C$4,B3320&lt;=parametros!$D$4),"C2",IF(AND(ISNUMBER(parametros!$C$5),ISNUMBER(parametros!$D$5),B3320&gt;=parametros!$C$5,B3320&lt;=parametros!$D$5),"C3",IF(AND(ISNUMBER(parametros!$C$6),ISNUMBER(parametros!$D$6),B3320&gt;=parametros!$C$6,B3320&lt;=parametros!$D$6),"C4","Fora dos ciclos")))))))</f>
        <v/>
      </c>
      <c r="D3320" s="100"/>
      <c r="E3320" s="78" t="str">
        <f>IF(C3320="","",IFERROR(VLOOKUP(C3320,parametros!$A$11:$E$15,5,0),""))</f>
        <v/>
      </c>
      <c r="F3320" s="79" t="str">
        <f t="shared" si="257"/>
        <v/>
      </c>
      <c r="G3320" s="101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8"/>
      <c r="U3320" s="218" t="str">
        <f t="shared" si="261"/>
        <v/>
      </c>
      <c r="V3320" s="216" t="s">
        <v>47</v>
      </c>
      <c r="W3320" s="102" t="s">
        <v>167</v>
      </c>
      <c r="X3320" s="102" t="s">
        <v>168</v>
      </c>
      <c r="Y3320" s="103" t="s">
        <v>169</v>
      </c>
      <c r="Z3320" s="103" t="s">
        <v>170</v>
      </c>
      <c r="AA3320" s="103" t="s">
        <v>47</v>
      </c>
      <c r="AB3320" s="103" t="s">
        <v>171</v>
      </c>
      <c r="AC3320" s="104" t="s">
        <v>172</v>
      </c>
    </row>
    <row r="3321" spans="1:29" ht="25.5" customHeight="1" x14ac:dyDescent="0.35">
      <c r="A3321" s="188"/>
      <c r="B3321" s="190"/>
      <c r="C3321" s="99" t="str">
        <f>IF(B3321="","",IF(NOT(ISNUMBER(B3321)),"DATA_PC invalida",IF(AND(ISNUMBER(parametros!$C$2),ISNUMBER(parametros!$D$2),B3321&gt;=parametros!$C$2,B3321&lt;=parametros!$D$2),"C0",IF(AND(ISNUMBER(parametros!$C$3),ISNUMBER(parametros!$D$3),B3321&gt;=parametros!$C$3,B3321&lt;=parametros!$D$3),"C1",IF(AND(ISNUMBER(parametros!$C$4),ISNUMBER(parametros!$D$4),B3321&gt;=parametros!$C$4,B3321&lt;=parametros!$D$4),"C2",IF(AND(ISNUMBER(parametros!$C$5),ISNUMBER(parametros!$D$5),B3321&gt;=parametros!$C$5,B3321&lt;=parametros!$D$5),"C3",IF(AND(ISNUMBER(parametros!$C$6),ISNUMBER(parametros!$D$6),B3321&gt;=parametros!$C$6,B3321&lt;=parametros!$D$6),"C4","Fora dos ciclos")))))))</f>
        <v/>
      </c>
      <c r="D3321" s="100"/>
      <c r="E3321" s="78" t="str">
        <f>IF(C3321="","",IFERROR(VLOOKUP(C3321,parametros!$A$11:$E$15,5,0),""))</f>
        <v/>
      </c>
      <c r="F3321" s="79" t="str">
        <f t="shared" si="257"/>
        <v/>
      </c>
      <c r="G3321" s="101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8"/>
      <c r="U3321" s="218" t="str">
        <f t="shared" si="261"/>
        <v/>
      </c>
      <c r="V3321" s="216" t="s">
        <v>47</v>
      </c>
      <c r="W3321" s="102" t="s">
        <v>167</v>
      </c>
      <c r="X3321" s="102" t="s">
        <v>168</v>
      </c>
      <c r="Y3321" s="103" t="s">
        <v>169</v>
      </c>
      <c r="Z3321" s="103" t="s">
        <v>170</v>
      </c>
      <c r="AA3321" s="103" t="s">
        <v>47</v>
      </c>
      <c r="AB3321" s="103" t="s">
        <v>171</v>
      </c>
      <c r="AC3321" s="104" t="s">
        <v>172</v>
      </c>
    </row>
    <row r="3322" spans="1:29" ht="25.5" customHeight="1" x14ac:dyDescent="0.35">
      <c r="A3322" s="188"/>
      <c r="B3322" s="190"/>
      <c r="C3322" s="99" t="str">
        <f>IF(B3322="","",IF(NOT(ISNUMBER(B3322)),"DATA_PC invalida",IF(AND(ISNUMBER(parametros!$C$2),ISNUMBER(parametros!$D$2),B3322&gt;=parametros!$C$2,B3322&lt;=parametros!$D$2),"C0",IF(AND(ISNUMBER(parametros!$C$3),ISNUMBER(parametros!$D$3),B3322&gt;=parametros!$C$3,B3322&lt;=parametros!$D$3),"C1",IF(AND(ISNUMBER(parametros!$C$4),ISNUMBER(parametros!$D$4),B3322&gt;=parametros!$C$4,B3322&lt;=parametros!$D$4),"C2",IF(AND(ISNUMBER(parametros!$C$5),ISNUMBER(parametros!$D$5),B3322&gt;=parametros!$C$5,B3322&lt;=parametros!$D$5),"C3",IF(AND(ISNUMBER(parametros!$C$6),ISNUMBER(parametros!$D$6),B3322&gt;=parametros!$C$6,B3322&lt;=parametros!$D$6),"C4","Fora dos ciclos")))))))</f>
        <v/>
      </c>
      <c r="D3322" s="100"/>
      <c r="E3322" s="78" t="str">
        <f>IF(C3322="","",IFERROR(VLOOKUP(C3322,parametros!$A$11:$E$15,5,0),""))</f>
        <v/>
      </c>
      <c r="F3322" s="79" t="str">
        <f t="shared" si="257"/>
        <v/>
      </c>
      <c r="G3322" s="101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8"/>
      <c r="U3322" s="218" t="str">
        <f t="shared" si="261"/>
        <v/>
      </c>
      <c r="V3322" s="216" t="s">
        <v>47</v>
      </c>
      <c r="W3322" s="102" t="s">
        <v>167</v>
      </c>
      <c r="X3322" s="102" t="s">
        <v>168</v>
      </c>
      <c r="Y3322" s="103" t="s">
        <v>169</v>
      </c>
      <c r="Z3322" s="103" t="s">
        <v>170</v>
      </c>
      <c r="AA3322" s="103" t="s">
        <v>47</v>
      </c>
      <c r="AB3322" s="103" t="s">
        <v>171</v>
      </c>
      <c r="AC3322" s="104" t="s">
        <v>172</v>
      </c>
    </row>
    <row r="3323" spans="1:29" ht="25.5" customHeight="1" x14ac:dyDescent="0.35">
      <c r="A3323" s="188"/>
      <c r="B3323" s="190"/>
      <c r="C3323" s="99" t="str">
        <f>IF(B3323="","",IF(NOT(ISNUMBER(B3323)),"DATA_PC invalida",IF(AND(ISNUMBER(parametros!$C$2),ISNUMBER(parametros!$D$2),B3323&gt;=parametros!$C$2,B3323&lt;=parametros!$D$2),"C0",IF(AND(ISNUMBER(parametros!$C$3),ISNUMBER(parametros!$D$3),B3323&gt;=parametros!$C$3,B3323&lt;=parametros!$D$3),"C1",IF(AND(ISNUMBER(parametros!$C$4),ISNUMBER(parametros!$D$4),B3323&gt;=parametros!$C$4,B3323&lt;=parametros!$D$4),"C2",IF(AND(ISNUMBER(parametros!$C$5),ISNUMBER(parametros!$D$5),B3323&gt;=parametros!$C$5,B3323&lt;=parametros!$D$5),"C3",IF(AND(ISNUMBER(parametros!$C$6),ISNUMBER(parametros!$D$6),B3323&gt;=parametros!$C$6,B3323&lt;=parametros!$D$6),"C4","Fora dos ciclos")))))))</f>
        <v/>
      </c>
      <c r="D3323" s="100"/>
      <c r="E3323" s="78" t="str">
        <f>IF(C3323="","",IFERROR(VLOOKUP(C3323,parametros!$A$11:$E$15,5,0),""))</f>
        <v/>
      </c>
      <c r="F3323" s="79" t="str">
        <f t="shared" si="257"/>
        <v/>
      </c>
      <c r="G3323" s="101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8"/>
      <c r="U3323" s="218" t="str">
        <f t="shared" si="261"/>
        <v/>
      </c>
      <c r="V3323" s="216" t="s">
        <v>47</v>
      </c>
      <c r="W3323" s="102" t="s">
        <v>167</v>
      </c>
      <c r="X3323" s="102" t="s">
        <v>168</v>
      </c>
      <c r="Y3323" s="103" t="s">
        <v>169</v>
      </c>
      <c r="Z3323" s="103" t="s">
        <v>170</v>
      </c>
      <c r="AA3323" s="103" t="s">
        <v>47</v>
      </c>
      <c r="AB3323" s="103" t="s">
        <v>171</v>
      </c>
      <c r="AC3323" s="104" t="s">
        <v>172</v>
      </c>
    </row>
    <row r="3324" spans="1:29" ht="25.5" customHeight="1" x14ac:dyDescent="0.35">
      <c r="A3324" s="188"/>
      <c r="B3324" s="190"/>
      <c r="C3324" s="99" t="str">
        <f>IF(B3324="","",IF(NOT(ISNUMBER(B3324)),"DATA_PC invalida",IF(AND(ISNUMBER(parametros!$C$2),ISNUMBER(parametros!$D$2),B3324&gt;=parametros!$C$2,B3324&lt;=parametros!$D$2),"C0",IF(AND(ISNUMBER(parametros!$C$3),ISNUMBER(parametros!$D$3),B3324&gt;=parametros!$C$3,B3324&lt;=parametros!$D$3),"C1",IF(AND(ISNUMBER(parametros!$C$4),ISNUMBER(parametros!$D$4),B3324&gt;=parametros!$C$4,B3324&lt;=parametros!$D$4),"C2",IF(AND(ISNUMBER(parametros!$C$5),ISNUMBER(parametros!$D$5),B3324&gt;=parametros!$C$5,B3324&lt;=parametros!$D$5),"C3",IF(AND(ISNUMBER(parametros!$C$6),ISNUMBER(parametros!$D$6),B3324&gt;=parametros!$C$6,B3324&lt;=parametros!$D$6),"C4","Fora dos ciclos")))))))</f>
        <v/>
      </c>
      <c r="D3324" s="100"/>
      <c r="E3324" s="78" t="str">
        <f>IF(C3324="","",IFERROR(VLOOKUP(C3324,parametros!$A$11:$E$15,5,0),""))</f>
        <v/>
      </c>
      <c r="F3324" s="79" t="str">
        <f t="shared" si="257"/>
        <v/>
      </c>
      <c r="G3324" s="101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8"/>
      <c r="U3324" s="218" t="str">
        <f t="shared" si="261"/>
        <v/>
      </c>
      <c r="V3324" s="216" t="s">
        <v>47</v>
      </c>
      <c r="W3324" s="102" t="s">
        <v>167</v>
      </c>
      <c r="X3324" s="102" t="s">
        <v>168</v>
      </c>
      <c r="Y3324" s="103" t="s">
        <v>169</v>
      </c>
      <c r="Z3324" s="103" t="s">
        <v>170</v>
      </c>
      <c r="AA3324" s="103" t="s">
        <v>47</v>
      </c>
      <c r="AB3324" s="103" t="s">
        <v>171</v>
      </c>
      <c r="AC3324" s="104" t="s">
        <v>172</v>
      </c>
    </row>
    <row r="3325" spans="1:29" ht="25.5" customHeight="1" x14ac:dyDescent="0.35">
      <c r="A3325" s="188"/>
      <c r="B3325" s="190"/>
      <c r="C3325" s="99" t="str">
        <f>IF(B3325="","",IF(NOT(ISNUMBER(B3325)),"DATA_PC invalida",IF(AND(ISNUMBER(parametros!$C$2),ISNUMBER(parametros!$D$2),B3325&gt;=parametros!$C$2,B3325&lt;=parametros!$D$2),"C0",IF(AND(ISNUMBER(parametros!$C$3),ISNUMBER(parametros!$D$3),B3325&gt;=parametros!$C$3,B3325&lt;=parametros!$D$3),"C1",IF(AND(ISNUMBER(parametros!$C$4),ISNUMBER(parametros!$D$4),B3325&gt;=parametros!$C$4,B3325&lt;=parametros!$D$4),"C2",IF(AND(ISNUMBER(parametros!$C$5),ISNUMBER(parametros!$D$5),B3325&gt;=parametros!$C$5,B3325&lt;=parametros!$D$5),"C3",IF(AND(ISNUMBER(parametros!$C$6),ISNUMBER(parametros!$D$6),B3325&gt;=parametros!$C$6,B3325&lt;=parametros!$D$6),"C4","Fora dos ciclos")))))))</f>
        <v/>
      </c>
      <c r="D3325" s="100"/>
      <c r="E3325" s="78" t="str">
        <f>IF(C3325="","",IFERROR(VLOOKUP(C3325,parametros!$A$11:$E$15,5,0),""))</f>
        <v/>
      </c>
      <c r="F3325" s="79" t="str">
        <f t="shared" si="257"/>
        <v/>
      </c>
      <c r="G3325" s="101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8"/>
      <c r="U3325" s="218" t="str">
        <f t="shared" si="261"/>
        <v/>
      </c>
      <c r="V3325" s="216" t="s">
        <v>47</v>
      </c>
      <c r="W3325" s="102" t="s">
        <v>167</v>
      </c>
      <c r="X3325" s="102" t="s">
        <v>168</v>
      </c>
      <c r="Y3325" s="103" t="s">
        <v>169</v>
      </c>
      <c r="Z3325" s="103" t="s">
        <v>170</v>
      </c>
      <c r="AA3325" s="103" t="s">
        <v>47</v>
      </c>
      <c r="AB3325" s="103" t="s">
        <v>171</v>
      </c>
      <c r="AC3325" s="104" t="s">
        <v>172</v>
      </c>
    </row>
    <row r="3326" spans="1:29" ht="25.5" customHeight="1" x14ac:dyDescent="0.35">
      <c r="A3326" s="188"/>
      <c r="B3326" s="190"/>
      <c r="C3326" s="99" t="str">
        <f>IF(B3326="","",IF(NOT(ISNUMBER(B3326)),"DATA_PC invalida",IF(AND(ISNUMBER(parametros!$C$2),ISNUMBER(parametros!$D$2),B3326&gt;=parametros!$C$2,B3326&lt;=parametros!$D$2),"C0",IF(AND(ISNUMBER(parametros!$C$3),ISNUMBER(parametros!$D$3),B3326&gt;=parametros!$C$3,B3326&lt;=parametros!$D$3),"C1",IF(AND(ISNUMBER(parametros!$C$4),ISNUMBER(parametros!$D$4),B3326&gt;=parametros!$C$4,B3326&lt;=parametros!$D$4),"C2",IF(AND(ISNUMBER(parametros!$C$5),ISNUMBER(parametros!$D$5),B3326&gt;=parametros!$C$5,B3326&lt;=parametros!$D$5),"C3",IF(AND(ISNUMBER(parametros!$C$6),ISNUMBER(parametros!$D$6),B3326&gt;=parametros!$C$6,B3326&lt;=parametros!$D$6),"C4","Fora dos ciclos")))))))</f>
        <v/>
      </c>
      <c r="D3326" s="100"/>
      <c r="E3326" s="78" t="str">
        <f>IF(C3326="","",IFERROR(VLOOKUP(C3326,parametros!$A$11:$E$15,5,0),""))</f>
        <v/>
      </c>
      <c r="F3326" s="79" t="str">
        <f t="shared" si="257"/>
        <v/>
      </c>
      <c r="G3326" s="101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8"/>
      <c r="U3326" s="218" t="str">
        <f t="shared" si="261"/>
        <v/>
      </c>
      <c r="V3326" s="216" t="s">
        <v>47</v>
      </c>
      <c r="W3326" s="102" t="s">
        <v>167</v>
      </c>
      <c r="X3326" s="102" t="s">
        <v>168</v>
      </c>
      <c r="Y3326" s="103" t="s">
        <v>169</v>
      </c>
      <c r="Z3326" s="103" t="s">
        <v>170</v>
      </c>
      <c r="AA3326" s="103" t="s">
        <v>47</v>
      </c>
      <c r="AB3326" s="103" t="s">
        <v>171</v>
      </c>
      <c r="AC3326" s="104" t="s">
        <v>172</v>
      </c>
    </row>
    <row r="3327" spans="1:29" ht="25.5" customHeight="1" x14ac:dyDescent="0.35">
      <c r="A3327" s="188"/>
      <c r="B3327" s="190"/>
      <c r="C3327" s="99" t="str">
        <f>IF(B3327="","",IF(NOT(ISNUMBER(B3327)),"DATA_PC invalida",IF(AND(ISNUMBER(parametros!$C$2),ISNUMBER(parametros!$D$2),B3327&gt;=parametros!$C$2,B3327&lt;=parametros!$D$2),"C0",IF(AND(ISNUMBER(parametros!$C$3),ISNUMBER(parametros!$D$3),B3327&gt;=parametros!$C$3,B3327&lt;=parametros!$D$3),"C1",IF(AND(ISNUMBER(parametros!$C$4),ISNUMBER(parametros!$D$4),B3327&gt;=parametros!$C$4,B3327&lt;=parametros!$D$4),"C2",IF(AND(ISNUMBER(parametros!$C$5),ISNUMBER(parametros!$D$5),B3327&gt;=parametros!$C$5,B3327&lt;=parametros!$D$5),"C3",IF(AND(ISNUMBER(parametros!$C$6),ISNUMBER(parametros!$D$6),B3327&gt;=parametros!$C$6,B3327&lt;=parametros!$D$6),"C4","Fora dos ciclos")))))))</f>
        <v/>
      </c>
      <c r="D3327" s="100"/>
      <c r="E3327" s="78" t="str">
        <f>IF(C3327="","",IFERROR(VLOOKUP(C3327,parametros!$A$11:$E$15,5,0),""))</f>
        <v/>
      </c>
      <c r="F3327" s="79" t="str">
        <f t="shared" si="257"/>
        <v/>
      </c>
      <c r="G3327" s="101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8"/>
      <c r="U3327" s="218" t="str">
        <f t="shared" si="261"/>
        <v/>
      </c>
      <c r="V3327" s="216" t="s">
        <v>47</v>
      </c>
      <c r="W3327" s="102" t="s">
        <v>167</v>
      </c>
      <c r="X3327" s="102" t="s">
        <v>168</v>
      </c>
      <c r="Y3327" s="103" t="s">
        <v>169</v>
      </c>
      <c r="Z3327" s="103" t="s">
        <v>170</v>
      </c>
      <c r="AA3327" s="103" t="s">
        <v>47</v>
      </c>
      <c r="AB3327" s="103" t="s">
        <v>171</v>
      </c>
      <c r="AC3327" s="104" t="s">
        <v>172</v>
      </c>
    </row>
    <row r="3328" spans="1:29" ht="25.5" customHeight="1" x14ac:dyDescent="0.35">
      <c r="A3328" s="188"/>
      <c r="B3328" s="190"/>
      <c r="C3328" s="99" t="str">
        <f>IF(B3328="","",IF(NOT(ISNUMBER(B3328)),"DATA_PC invalida",IF(AND(ISNUMBER(parametros!$C$2),ISNUMBER(parametros!$D$2),B3328&gt;=parametros!$C$2,B3328&lt;=parametros!$D$2),"C0",IF(AND(ISNUMBER(parametros!$C$3),ISNUMBER(parametros!$D$3),B3328&gt;=parametros!$C$3,B3328&lt;=parametros!$D$3),"C1",IF(AND(ISNUMBER(parametros!$C$4),ISNUMBER(parametros!$D$4),B3328&gt;=parametros!$C$4,B3328&lt;=parametros!$D$4),"C2",IF(AND(ISNUMBER(parametros!$C$5),ISNUMBER(parametros!$D$5),B3328&gt;=parametros!$C$5,B3328&lt;=parametros!$D$5),"C3",IF(AND(ISNUMBER(parametros!$C$6),ISNUMBER(parametros!$D$6),B3328&gt;=parametros!$C$6,B3328&lt;=parametros!$D$6),"C4","Fora dos ciclos")))))))</f>
        <v/>
      </c>
      <c r="D3328" s="100"/>
      <c r="E3328" s="78" t="str">
        <f>IF(C3328="","",IFERROR(VLOOKUP(C3328,parametros!$A$11:$E$15,5,0),""))</f>
        <v/>
      </c>
      <c r="F3328" s="79" t="str">
        <f t="shared" si="257"/>
        <v/>
      </c>
      <c r="G3328" s="101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8"/>
      <c r="U3328" s="218" t="str">
        <f t="shared" si="261"/>
        <v/>
      </c>
      <c r="V3328" s="216" t="s">
        <v>47</v>
      </c>
      <c r="W3328" s="102" t="s">
        <v>167</v>
      </c>
      <c r="X3328" s="102" t="s">
        <v>168</v>
      </c>
      <c r="Y3328" s="103" t="s">
        <v>169</v>
      </c>
      <c r="Z3328" s="103" t="s">
        <v>170</v>
      </c>
      <c r="AA3328" s="103" t="s">
        <v>47</v>
      </c>
      <c r="AB3328" s="103" t="s">
        <v>171</v>
      </c>
      <c r="AC3328" s="104" t="s">
        <v>172</v>
      </c>
    </row>
    <row r="3329" spans="1:29" ht="25.5" customHeight="1" x14ac:dyDescent="0.35">
      <c r="A3329" s="188"/>
      <c r="B3329" s="190"/>
      <c r="C3329" s="99" t="str">
        <f>IF(B3329="","",IF(NOT(ISNUMBER(B3329)),"DATA_PC invalida",IF(AND(ISNUMBER(parametros!$C$2),ISNUMBER(parametros!$D$2),B3329&gt;=parametros!$C$2,B3329&lt;=parametros!$D$2),"C0",IF(AND(ISNUMBER(parametros!$C$3),ISNUMBER(parametros!$D$3),B3329&gt;=parametros!$C$3,B3329&lt;=parametros!$D$3),"C1",IF(AND(ISNUMBER(parametros!$C$4),ISNUMBER(parametros!$D$4),B3329&gt;=parametros!$C$4,B3329&lt;=parametros!$D$4),"C2",IF(AND(ISNUMBER(parametros!$C$5),ISNUMBER(parametros!$D$5),B3329&gt;=parametros!$C$5,B3329&lt;=parametros!$D$5),"C3",IF(AND(ISNUMBER(parametros!$C$6),ISNUMBER(parametros!$D$6),B3329&gt;=parametros!$C$6,B3329&lt;=parametros!$D$6),"C4","Fora dos ciclos")))))))</f>
        <v/>
      </c>
      <c r="D3329" s="100"/>
      <c r="E3329" s="78" t="str">
        <f>IF(C3329="","",IFERROR(VLOOKUP(C3329,parametros!$A$11:$E$15,5,0),""))</f>
        <v/>
      </c>
      <c r="F3329" s="79" t="str">
        <f t="shared" si="257"/>
        <v/>
      </c>
      <c r="G3329" s="101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8"/>
      <c r="U3329" s="218" t="str">
        <f t="shared" si="261"/>
        <v/>
      </c>
      <c r="V3329" s="216" t="s">
        <v>47</v>
      </c>
      <c r="W3329" s="102" t="s">
        <v>167</v>
      </c>
      <c r="X3329" s="102" t="s">
        <v>168</v>
      </c>
      <c r="Y3329" s="103" t="s">
        <v>169</v>
      </c>
      <c r="Z3329" s="103" t="s">
        <v>170</v>
      </c>
      <c r="AA3329" s="103" t="s">
        <v>47</v>
      </c>
      <c r="AB3329" s="103" t="s">
        <v>171</v>
      </c>
      <c r="AC3329" s="104" t="s">
        <v>172</v>
      </c>
    </row>
    <row r="3330" spans="1:29" ht="25.5" customHeight="1" x14ac:dyDescent="0.35">
      <c r="A3330" s="188"/>
      <c r="B3330" s="190"/>
      <c r="C3330" s="99" t="str">
        <f>IF(B3330="","",IF(NOT(ISNUMBER(B3330)),"DATA_PC invalida",IF(AND(ISNUMBER(parametros!$C$2),ISNUMBER(parametros!$D$2),B3330&gt;=parametros!$C$2,B3330&lt;=parametros!$D$2),"C0",IF(AND(ISNUMBER(parametros!$C$3),ISNUMBER(parametros!$D$3),B3330&gt;=parametros!$C$3,B3330&lt;=parametros!$D$3),"C1",IF(AND(ISNUMBER(parametros!$C$4),ISNUMBER(parametros!$D$4),B3330&gt;=parametros!$C$4,B3330&lt;=parametros!$D$4),"C2",IF(AND(ISNUMBER(parametros!$C$5),ISNUMBER(parametros!$D$5),B3330&gt;=parametros!$C$5,B3330&lt;=parametros!$D$5),"C3",IF(AND(ISNUMBER(parametros!$C$6),ISNUMBER(parametros!$D$6),B3330&gt;=parametros!$C$6,B3330&lt;=parametros!$D$6),"C4","Fora dos ciclos")))))))</f>
        <v/>
      </c>
      <c r="D3330" s="100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101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8"/>
      <c r="U3330" s="218" t="str">
        <f t="shared" ref="U3330:U3393" si="266">IF(OR($D3330="",$H3330=""),"",ROUND($D3330+$H3330,2))</f>
        <v/>
      </c>
      <c r="V3330" s="216" t="s">
        <v>47</v>
      </c>
      <c r="W3330" s="102" t="s">
        <v>167</v>
      </c>
      <c r="X3330" s="102" t="s">
        <v>168</v>
      </c>
      <c r="Y3330" s="103" t="s">
        <v>169</v>
      </c>
      <c r="Z3330" s="103" t="s">
        <v>170</v>
      </c>
      <c r="AA3330" s="103" t="s">
        <v>47</v>
      </c>
      <c r="AB3330" s="103" t="s">
        <v>171</v>
      </c>
      <c r="AC3330" s="104" t="s">
        <v>172</v>
      </c>
    </row>
    <row r="3331" spans="1:29" ht="25.5" customHeight="1" x14ac:dyDescent="0.35">
      <c r="A3331" s="188"/>
      <c r="B3331" s="190"/>
      <c r="C3331" s="99" t="str">
        <f>IF(B3331="","",IF(NOT(ISNUMBER(B3331)),"DATA_PC invalida",IF(AND(ISNUMBER(parametros!$C$2),ISNUMBER(parametros!$D$2),B3331&gt;=parametros!$C$2,B3331&lt;=parametros!$D$2),"C0",IF(AND(ISNUMBER(parametros!$C$3),ISNUMBER(parametros!$D$3),B3331&gt;=parametros!$C$3,B3331&lt;=parametros!$D$3),"C1",IF(AND(ISNUMBER(parametros!$C$4),ISNUMBER(parametros!$D$4),B3331&gt;=parametros!$C$4,B3331&lt;=parametros!$D$4),"C2",IF(AND(ISNUMBER(parametros!$C$5),ISNUMBER(parametros!$D$5),B3331&gt;=parametros!$C$5,B3331&lt;=parametros!$D$5),"C3",IF(AND(ISNUMBER(parametros!$C$6),ISNUMBER(parametros!$D$6),B3331&gt;=parametros!$C$6,B3331&lt;=parametros!$D$6),"C4","Fora dos ciclos")))))))</f>
        <v/>
      </c>
      <c r="D3331" s="100"/>
      <c r="E3331" s="78" t="str">
        <f>IF(C3331="","",IFERROR(VLOOKUP(C3331,parametros!$A$11:$E$15,5,0),""))</f>
        <v/>
      </c>
      <c r="F3331" s="79" t="str">
        <f t="shared" si="262"/>
        <v/>
      </c>
      <c r="G3331" s="101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8"/>
      <c r="U3331" s="218" t="str">
        <f t="shared" si="266"/>
        <v/>
      </c>
      <c r="V3331" s="216" t="s">
        <v>47</v>
      </c>
      <c r="W3331" s="102" t="s">
        <v>167</v>
      </c>
      <c r="X3331" s="102" t="s">
        <v>168</v>
      </c>
      <c r="Y3331" s="103" t="s">
        <v>169</v>
      </c>
      <c r="Z3331" s="103" t="s">
        <v>170</v>
      </c>
      <c r="AA3331" s="103" t="s">
        <v>47</v>
      </c>
      <c r="AB3331" s="103" t="s">
        <v>171</v>
      </c>
      <c r="AC3331" s="104" t="s">
        <v>172</v>
      </c>
    </row>
    <row r="3332" spans="1:29" ht="25.5" customHeight="1" x14ac:dyDescent="0.35">
      <c r="A3332" s="188"/>
      <c r="B3332" s="190"/>
      <c r="C3332" s="99" t="str">
        <f>IF(B3332="","",IF(NOT(ISNUMBER(B3332)),"DATA_PC invalida",IF(AND(ISNUMBER(parametros!$C$2),ISNUMBER(parametros!$D$2),B3332&gt;=parametros!$C$2,B3332&lt;=parametros!$D$2),"C0",IF(AND(ISNUMBER(parametros!$C$3),ISNUMBER(parametros!$D$3),B3332&gt;=parametros!$C$3,B3332&lt;=parametros!$D$3),"C1",IF(AND(ISNUMBER(parametros!$C$4),ISNUMBER(parametros!$D$4),B3332&gt;=parametros!$C$4,B3332&lt;=parametros!$D$4),"C2",IF(AND(ISNUMBER(parametros!$C$5),ISNUMBER(parametros!$D$5),B3332&gt;=parametros!$C$5,B3332&lt;=parametros!$D$5),"C3",IF(AND(ISNUMBER(parametros!$C$6),ISNUMBER(parametros!$D$6),B3332&gt;=parametros!$C$6,B3332&lt;=parametros!$D$6),"C4","Fora dos ciclos")))))))</f>
        <v/>
      </c>
      <c r="D3332" s="100"/>
      <c r="E3332" s="78" t="str">
        <f>IF(C3332="","",IFERROR(VLOOKUP(C3332,parametros!$A$11:$E$15,5,0),""))</f>
        <v/>
      </c>
      <c r="F3332" s="79" t="str">
        <f t="shared" si="262"/>
        <v/>
      </c>
      <c r="G3332" s="101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8"/>
      <c r="U3332" s="218" t="str">
        <f t="shared" si="266"/>
        <v/>
      </c>
      <c r="V3332" s="216" t="s">
        <v>47</v>
      </c>
      <c r="W3332" s="102" t="s">
        <v>167</v>
      </c>
      <c r="X3332" s="102" t="s">
        <v>168</v>
      </c>
      <c r="Y3332" s="103" t="s">
        <v>169</v>
      </c>
      <c r="Z3332" s="103" t="s">
        <v>170</v>
      </c>
      <c r="AA3332" s="103" t="s">
        <v>47</v>
      </c>
      <c r="AB3332" s="103" t="s">
        <v>171</v>
      </c>
      <c r="AC3332" s="104" t="s">
        <v>172</v>
      </c>
    </row>
    <row r="3333" spans="1:29" ht="25.5" customHeight="1" x14ac:dyDescent="0.35">
      <c r="A3333" s="188"/>
      <c r="B3333" s="190"/>
      <c r="C3333" s="99" t="str">
        <f>IF(B3333="","",IF(NOT(ISNUMBER(B3333)),"DATA_PC invalida",IF(AND(ISNUMBER(parametros!$C$2),ISNUMBER(parametros!$D$2),B3333&gt;=parametros!$C$2,B3333&lt;=parametros!$D$2),"C0",IF(AND(ISNUMBER(parametros!$C$3),ISNUMBER(parametros!$D$3),B3333&gt;=parametros!$C$3,B3333&lt;=parametros!$D$3),"C1",IF(AND(ISNUMBER(parametros!$C$4),ISNUMBER(parametros!$D$4),B3333&gt;=parametros!$C$4,B3333&lt;=parametros!$D$4),"C2",IF(AND(ISNUMBER(parametros!$C$5),ISNUMBER(parametros!$D$5),B3333&gt;=parametros!$C$5,B3333&lt;=parametros!$D$5),"C3",IF(AND(ISNUMBER(parametros!$C$6),ISNUMBER(parametros!$D$6),B3333&gt;=parametros!$C$6,B3333&lt;=parametros!$D$6),"C4","Fora dos ciclos")))))))</f>
        <v/>
      </c>
      <c r="D3333" s="100"/>
      <c r="E3333" s="78" t="str">
        <f>IF(C3333="","",IFERROR(VLOOKUP(C3333,parametros!$A$11:$E$15,5,0),""))</f>
        <v/>
      </c>
      <c r="F3333" s="79" t="str">
        <f t="shared" si="262"/>
        <v/>
      </c>
      <c r="G3333" s="101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8"/>
      <c r="U3333" s="218" t="str">
        <f t="shared" si="266"/>
        <v/>
      </c>
      <c r="V3333" s="216" t="s">
        <v>47</v>
      </c>
      <c r="W3333" s="102" t="s">
        <v>167</v>
      </c>
      <c r="X3333" s="102" t="s">
        <v>168</v>
      </c>
      <c r="Y3333" s="103" t="s">
        <v>169</v>
      </c>
      <c r="Z3333" s="103" t="s">
        <v>170</v>
      </c>
      <c r="AA3333" s="103" t="s">
        <v>47</v>
      </c>
      <c r="AB3333" s="103" t="s">
        <v>171</v>
      </c>
      <c r="AC3333" s="104" t="s">
        <v>172</v>
      </c>
    </row>
    <row r="3334" spans="1:29" ht="25.5" customHeight="1" x14ac:dyDescent="0.35">
      <c r="A3334" s="188"/>
      <c r="B3334" s="190"/>
      <c r="C3334" s="99" t="str">
        <f>IF(B3334="","",IF(NOT(ISNUMBER(B3334)),"DATA_PC invalida",IF(AND(ISNUMBER(parametros!$C$2),ISNUMBER(parametros!$D$2),B3334&gt;=parametros!$C$2,B3334&lt;=parametros!$D$2),"C0",IF(AND(ISNUMBER(parametros!$C$3),ISNUMBER(parametros!$D$3),B3334&gt;=parametros!$C$3,B3334&lt;=parametros!$D$3),"C1",IF(AND(ISNUMBER(parametros!$C$4),ISNUMBER(parametros!$D$4),B3334&gt;=parametros!$C$4,B3334&lt;=parametros!$D$4),"C2",IF(AND(ISNUMBER(parametros!$C$5),ISNUMBER(parametros!$D$5),B3334&gt;=parametros!$C$5,B3334&lt;=parametros!$D$5),"C3",IF(AND(ISNUMBER(parametros!$C$6),ISNUMBER(parametros!$D$6),B3334&gt;=parametros!$C$6,B3334&lt;=parametros!$D$6),"C4","Fora dos ciclos")))))))</f>
        <v/>
      </c>
      <c r="D3334" s="100"/>
      <c r="E3334" s="78" t="str">
        <f>IF(C3334="","",IFERROR(VLOOKUP(C3334,parametros!$A$11:$E$15,5,0),""))</f>
        <v/>
      </c>
      <c r="F3334" s="79" t="str">
        <f t="shared" si="262"/>
        <v/>
      </c>
      <c r="G3334" s="101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8"/>
      <c r="U3334" s="218" t="str">
        <f t="shared" si="266"/>
        <v/>
      </c>
      <c r="V3334" s="216" t="s">
        <v>47</v>
      </c>
      <c r="W3334" s="102" t="s">
        <v>167</v>
      </c>
      <c r="X3334" s="102" t="s">
        <v>168</v>
      </c>
      <c r="Y3334" s="103" t="s">
        <v>169</v>
      </c>
      <c r="Z3334" s="103" t="s">
        <v>170</v>
      </c>
      <c r="AA3334" s="103" t="s">
        <v>47</v>
      </c>
      <c r="AB3334" s="103" t="s">
        <v>171</v>
      </c>
      <c r="AC3334" s="104" t="s">
        <v>172</v>
      </c>
    </row>
    <row r="3335" spans="1:29" ht="25.5" customHeight="1" x14ac:dyDescent="0.35">
      <c r="A3335" s="188"/>
      <c r="B3335" s="190"/>
      <c r="C3335" s="99" t="str">
        <f>IF(B3335="","",IF(NOT(ISNUMBER(B3335)),"DATA_PC invalida",IF(AND(ISNUMBER(parametros!$C$2),ISNUMBER(parametros!$D$2),B3335&gt;=parametros!$C$2,B3335&lt;=parametros!$D$2),"C0",IF(AND(ISNUMBER(parametros!$C$3),ISNUMBER(parametros!$D$3),B3335&gt;=parametros!$C$3,B3335&lt;=parametros!$D$3),"C1",IF(AND(ISNUMBER(parametros!$C$4),ISNUMBER(parametros!$D$4),B3335&gt;=parametros!$C$4,B3335&lt;=parametros!$D$4),"C2",IF(AND(ISNUMBER(parametros!$C$5),ISNUMBER(parametros!$D$5),B3335&gt;=parametros!$C$5,B3335&lt;=parametros!$D$5),"C3",IF(AND(ISNUMBER(parametros!$C$6),ISNUMBER(parametros!$D$6),B3335&gt;=parametros!$C$6,B3335&lt;=parametros!$D$6),"C4","Fora dos ciclos")))))))</f>
        <v/>
      </c>
      <c r="D3335" s="100"/>
      <c r="E3335" s="78" t="str">
        <f>IF(C3335="","",IFERROR(VLOOKUP(C3335,parametros!$A$11:$E$15,5,0),""))</f>
        <v/>
      </c>
      <c r="F3335" s="79" t="str">
        <f t="shared" si="262"/>
        <v/>
      </c>
      <c r="G3335" s="101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8"/>
      <c r="U3335" s="218" t="str">
        <f t="shared" si="266"/>
        <v/>
      </c>
      <c r="V3335" s="216" t="s">
        <v>47</v>
      </c>
      <c r="W3335" s="102" t="s">
        <v>167</v>
      </c>
      <c r="X3335" s="102" t="s">
        <v>168</v>
      </c>
      <c r="Y3335" s="103" t="s">
        <v>169</v>
      </c>
      <c r="Z3335" s="103" t="s">
        <v>170</v>
      </c>
      <c r="AA3335" s="103" t="s">
        <v>47</v>
      </c>
      <c r="AB3335" s="103" t="s">
        <v>171</v>
      </c>
      <c r="AC3335" s="104" t="s">
        <v>172</v>
      </c>
    </row>
    <row r="3336" spans="1:29" ht="25.5" customHeight="1" x14ac:dyDescent="0.35">
      <c r="A3336" s="188"/>
      <c r="B3336" s="190"/>
      <c r="C3336" s="99" t="str">
        <f>IF(B3336="","",IF(NOT(ISNUMBER(B3336)),"DATA_PC invalida",IF(AND(ISNUMBER(parametros!$C$2),ISNUMBER(parametros!$D$2),B3336&gt;=parametros!$C$2,B3336&lt;=parametros!$D$2),"C0",IF(AND(ISNUMBER(parametros!$C$3),ISNUMBER(parametros!$D$3),B3336&gt;=parametros!$C$3,B3336&lt;=parametros!$D$3),"C1",IF(AND(ISNUMBER(parametros!$C$4),ISNUMBER(parametros!$D$4),B3336&gt;=parametros!$C$4,B3336&lt;=parametros!$D$4),"C2",IF(AND(ISNUMBER(parametros!$C$5),ISNUMBER(parametros!$D$5),B3336&gt;=parametros!$C$5,B3336&lt;=parametros!$D$5),"C3",IF(AND(ISNUMBER(parametros!$C$6),ISNUMBER(parametros!$D$6),B3336&gt;=parametros!$C$6,B3336&lt;=parametros!$D$6),"C4","Fora dos ciclos")))))))</f>
        <v/>
      </c>
      <c r="D3336" s="100"/>
      <c r="E3336" s="78" t="str">
        <f>IF(C3336="","",IFERROR(VLOOKUP(C3336,parametros!$A$11:$E$15,5,0),""))</f>
        <v/>
      </c>
      <c r="F3336" s="79" t="str">
        <f t="shared" si="262"/>
        <v/>
      </c>
      <c r="G3336" s="101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8"/>
      <c r="U3336" s="218" t="str">
        <f t="shared" si="266"/>
        <v/>
      </c>
      <c r="V3336" s="216" t="s">
        <v>47</v>
      </c>
      <c r="W3336" s="102" t="s">
        <v>167</v>
      </c>
      <c r="X3336" s="102" t="s">
        <v>168</v>
      </c>
      <c r="Y3336" s="103" t="s">
        <v>169</v>
      </c>
      <c r="Z3336" s="103" t="s">
        <v>170</v>
      </c>
      <c r="AA3336" s="103" t="s">
        <v>47</v>
      </c>
      <c r="AB3336" s="103" t="s">
        <v>171</v>
      </c>
      <c r="AC3336" s="104" t="s">
        <v>172</v>
      </c>
    </row>
    <row r="3337" spans="1:29" ht="25.5" customHeight="1" x14ac:dyDescent="0.35">
      <c r="A3337" s="188"/>
      <c r="B3337" s="190"/>
      <c r="C3337" s="99" t="str">
        <f>IF(B3337="","",IF(NOT(ISNUMBER(B3337)),"DATA_PC invalida",IF(AND(ISNUMBER(parametros!$C$2),ISNUMBER(parametros!$D$2),B3337&gt;=parametros!$C$2,B3337&lt;=parametros!$D$2),"C0",IF(AND(ISNUMBER(parametros!$C$3),ISNUMBER(parametros!$D$3),B3337&gt;=parametros!$C$3,B3337&lt;=parametros!$D$3),"C1",IF(AND(ISNUMBER(parametros!$C$4),ISNUMBER(parametros!$D$4),B3337&gt;=parametros!$C$4,B3337&lt;=parametros!$D$4),"C2",IF(AND(ISNUMBER(parametros!$C$5),ISNUMBER(parametros!$D$5),B3337&gt;=parametros!$C$5,B3337&lt;=parametros!$D$5),"C3",IF(AND(ISNUMBER(parametros!$C$6),ISNUMBER(parametros!$D$6),B3337&gt;=parametros!$C$6,B3337&lt;=parametros!$D$6),"C4","Fora dos ciclos")))))))</f>
        <v/>
      </c>
      <c r="D3337" s="100"/>
      <c r="E3337" s="78" t="str">
        <f>IF(C3337="","",IFERROR(VLOOKUP(C3337,parametros!$A$11:$E$15,5,0),""))</f>
        <v/>
      </c>
      <c r="F3337" s="79" t="str">
        <f t="shared" si="262"/>
        <v/>
      </c>
      <c r="G3337" s="101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8"/>
      <c r="U3337" s="218" t="str">
        <f t="shared" si="266"/>
        <v/>
      </c>
      <c r="V3337" s="216" t="s">
        <v>47</v>
      </c>
      <c r="W3337" s="102" t="s">
        <v>167</v>
      </c>
      <c r="X3337" s="102" t="s">
        <v>168</v>
      </c>
      <c r="Y3337" s="103" t="s">
        <v>169</v>
      </c>
      <c r="Z3337" s="103" t="s">
        <v>170</v>
      </c>
      <c r="AA3337" s="103" t="s">
        <v>47</v>
      </c>
      <c r="AB3337" s="103" t="s">
        <v>171</v>
      </c>
      <c r="AC3337" s="104" t="s">
        <v>172</v>
      </c>
    </row>
    <row r="3338" spans="1:29" ht="25.5" customHeight="1" x14ac:dyDescent="0.35">
      <c r="A3338" s="188"/>
      <c r="B3338" s="190"/>
      <c r="C3338" s="99" t="str">
        <f>IF(B3338="","",IF(NOT(ISNUMBER(B3338)),"DATA_PC invalida",IF(AND(ISNUMBER(parametros!$C$2),ISNUMBER(parametros!$D$2),B3338&gt;=parametros!$C$2,B3338&lt;=parametros!$D$2),"C0",IF(AND(ISNUMBER(parametros!$C$3),ISNUMBER(parametros!$D$3),B3338&gt;=parametros!$C$3,B3338&lt;=parametros!$D$3),"C1",IF(AND(ISNUMBER(parametros!$C$4),ISNUMBER(parametros!$D$4),B3338&gt;=parametros!$C$4,B3338&lt;=parametros!$D$4),"C2",IF(AND(ISNUMBER(parametros!$C$5),ISNUMBER(parametros!$D$5),B3338&gt;=parametros!$C$5,B3338&lt;=parametros!$D$5),"C3",IF(AND(ISNUMBER(parametros!$C$6),ISNUMBER(parametros!$D$6),B3338&gt;=parametros!$C$6,B3338&lt;=parametros!$D$6),"C4","Fora dos ciclos")))))))</f>
        <v/>
      </c>
      <c r="D3338" s="100"/>
      <c r="E3338" s="78" t="str">
        <f>IF(C3338="","",IFERROR(VLOOKUP(C3338,parametros!$A$11:$E$15,5,0),""))</f>
        <v/>
      </c>
      <c r="F3338" s="79" t="str">
        <f t="shared" si="262"/>
        <v/>
      </c>
      <c r="G3338" s="101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8"/>
      <c r="U3338" s="218" t="str">
        <f t="shared" si="266"/>
        <v/>
      </c>
      <c r="V3338" s="216" t="s">
        <v>47</v>
      </c>
      <c r="W3338" s="102" t="s">
        <v>167</v>
      </c>
      <c r="X3338" s="102" t="s">
        <v>168</v>
      </c>
      <c r="Y3338" s="103" t="s">
        <v>169</v>
      </c>
      <c r="Z3338" s="103" t="s">
        <v>170</v>
      </c>
      <c r="AA3338" s="103" t="s">
        <v>47</v>
      </c>
      <c r="AB3338" s="103" t="s">
        <v>171</v>
      </c>
      <c r="AC3338" s="104" t="s">
        <v>172</v>
      </c>
    </row>
    <row r="3339" spans="1:29" ht="25.5" customHeight="1" x14ac:dyDescent="0.35">
      <c r="A3339" s="188"/>
      <c r="B3339" s="190"/>
      <c r="C3339" s="99" t="str">
        <f>IF(B3339="","",IF(NOT(ISNUMBER(B3339)),"DATA_PC invalida",IF(AND(ISNUMBER(parametros!$C$2),ISNUMBER(parametros!$D$2),B3339&gt;=parametros!$C$2,B3339&lt;=parametros!$D$2),"C0",IF(AND(ISNUMBER(parametros!$C$3),ISNUMBER(parametros!$D$3),B3339&gt;=parametros!$C$3,B3339&lt;=parametros!$D$3),"C1",IF(AND(ISNUMBER(parametros!$C$4),ISNUMBER(parametros!$D$4),B3339&gt;=parametros!$C$4,B3339&lt;=parametros!$D$4),"C2",IF(AND(ISNUMBER(parametros!$C$5),ISNUMBER(parametros!$D$5),B3339&gt;=parametros!$C$5,B3339&lt;=parametros!$D$5),"C3",IF(AND(ISNUMBER(parametros!$C$6),ISNUMBER(parametros!$D$6),B3339&gt;=parametros!$C$6,B3339&lt;=parametros!$D$6),"C4","Fora dos ciclos")))))))</f>
        <v/>
      </c>
      <c r="D3339" s="100"/>
      <c r="E3339" s="78" t="str">
        <f>IF(C3339="","",IFERROR(VLOOKUP(C3339,parametros!$A$11:$E$15,5,0),""))</f>
        <v/>
      </c>
      <c r="F3339" s="79" t="str">
        <f t="shared" si="262"/>
        <v/>
      </c>
      <c r="G3339" s="101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8"/>
      <c r="U3339" s="218" t="str">
        <f t="shared" si="266"/>
        <v/>
      </c>
      <c r="V3339" s="216" t="s">
        <v>47</v>
      </c>
      <c r="W3339" s="102" t="s">
        <v>167</v>
      </c>
      <c r="X3339" s="102" t="s">
        <v>168</v>
      </c>
      <c r="Y3339" s="103" t="s">
        <v>169</v>
      </c>
      <c r="Z3339" s="103" t="s">
        <v>170</v>
      </c>
      <c r="AA3339" s="103" t="s">
        <v>47</v>
      </c>
      <c r="AB3339" s="103" t="s">
        <v>171</v>
      </c>
      <c r="AC3339" s="104" t="s">
        <v>172</v>
      </c>
    </row>
    <row r="3340" spans="1:29" ht="25.5" customHeight="1" x14ac:dyDescent="0.35">
      <c r="A3340" s="188"/>
      <c r="B3340" s="190"/>
      <c r="C3340" s="99" t="str">
        <f>IF(B3340="","",IF(NOT(ISNUMBER(B3340)),"DATA_PC invalida",IF(AND(ISNUMBER(parametros!$C$2),ISNUMBER(parametros!$D$2),B3340&gt;=parametros!$C$2,B3340&lt;=parametros!$D$2),"C0",IF(AND(ISNUMBER(parametros!$C$3),ISNUMBER(parametros!$D$3),B3340&gt;=parametros!$C$3,B3340&lt;=parametros!$D$3),"C1",IF(AND(ISNUMBER(parametros!$C$4),ISNUMBER(parametros!$D$4),B3340&gt;=parametros!$C$4,B3340&lt;=parametros!$D$4),"C2",IF(AND(ISNUMBER(parametros!$C$5),ISNUMBER(parametros!$D$5),B3340&gt;=parametros!$C$5,B3340&lt;=parametros!$D$5),"C3",IF(AND(ISNUMBER(parametros!$C$6),ISNUMBER(parametros!$D$6),B3340&gt;=parametros!$C$6,B3340&lt;=parametros!$D$6),"C4","Fora dos ciclos")))))))</f>
        <v/>
      </c>
      <c r="D3340" s="100"/>
      <c r="E3340" s="78" t="str">
        <f>IF(C3340="","",IFERROR(VLOOKUP(C3340,parametros!$A$11:$E$15,5,0),""))</f>
        <v/>
      </c>
      <c r="F3340" s="79" t="str">
        <f t="shared" si="262"/>
        <v/>
      </c>
      <c r="G3340" s="101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8"/>
      <c r="U3340" s="218" t="str">
        <f t="shared" si="266"/>
        <v/>
      </c>
      <c r="V3340" s="216" t="s">
        <v>47</v>
      </c>
      <c r="W3340" s="102" t="s">
        <v>167</v>
      </c>
      <c r="X3340" s="102" t="s">
        <v>168</v>
      </c>
      <c r="Y3340" s="103" t="s">
        <v>169</v>
      </c>
      <c r="Z3340" s="103" t="s">
        <v>170</v>
      </c>
      <c r="AA3340" s="103" t="s">
        <v>47</v>
      </c>
      <c r="AB3340" s="103" t="s">
        <v>171</v>
      </c>
      <c r="AC3340" s="104" t="s">
        <v>172</v>
      </c>
    </row>
    <row r="3341" spans="1:29" ht="25.5" customHeight="1" x14ac:dyDescent="0.35">
      <c r="A3341" s="188"/>
      <c r="B3341" s="190"/>
      <c r="C3341" s="99" t="str">
        <f>IF(B3341="","",IF(NOT(ISNUMBER(B3341)),"DATA_PC invalida",IF(AND(ISNUMBER(parametros!$C$2),ISNUMBER(parametros!$D$2),B3341&gt;=parametros!$C$2,B3341&lt;=parametros!$D$2),"C0",IF(AND(ISNUMBER(parametros!$C$3),ISNUMBER(parametros!$D$3),B3341&gt;=parametros!$C$3,B3341&lt;=parametros!$D$3),"C1",IF(AND(ISNUMBER(parametros!$C$4),ISNUMBER(parametros!$D$4),B3341&gt;=parametros!$C$4,B3341&lt;=parametros!$D$4),"C2",IF(AND(ISNUMBER(parametros!$C$5),ISNUMBER(parametros!$D$5),B3341&gt;=parametros!$C$5,B3341&lt;=parametros!$D$5),"C3",IF(AND(ISNUMBER(parametros!$C$6),ISNUMBER(parametros!$D$6),B3341&gt;=parametros!$C$6,B3341&lt;=parametros!$D$6),"C4","Fora dos ciclos")))))))</f>
        <v/>
      </c>
      <c r="D3341" s="100"/>
      <c r="E3341" s="78" t="str">
        <f>IF(C3341="","",IFERROR(VLOOKUP(C3341,parametros!$A$11:$E$15,5,0),""))</f>
        <v/>
      </c>
      <c r="F3341" s="79" t="str">
        <f t="shared" si="262"/>
        <v/>
      </c>
      <c r="G3341" s="101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8"/>
      <c r="U3341" s="218" t="str">
        <f t="shared" si="266"/>
        <v/>
      </c>
      <c r="V3341" s="216" t="s">
        <v>47</v>
      </c>
      <c r="W3341" s="102" t="s">
        <v>167</v>
      </c>
      <c r="X3341" s="102" t="s">
        <v>168</v>
      </c>
      <c r="Y3341" s="103" t="s">
        <v>169</v>
      </c>
      <c r="Z3341" s="103" t="s">
        <v>170</v>
      </c>
      <c r="AA3341" s="103" t="s">
        <v>47</v>
      </c>
      <c r="AB3341" s="103" t="s">
        <v>171</v>
      </c>
      <c r="AC3341" s="104" t="s">
        <v>172</v>
      </c>
    </row>
    <row r="3342" spans="1:29" ht="25.5" customHeight="1" x14ac:dyDescent="0.35">
      <c r="A3342" s="188"/>
      <c r="B3342" s="190"/>
      <c r="C3342" s="99" t="str">
        <f>IF(B3342="","",IF(NOT(ISNUMBER(B3342)),"DATA_PC invalida",IF(AND(ISNUMBER(parametros!$C$2),ISNUMBER(parametros!$D$2),B3342&gt;=parametros!$C$2,B3342&lt;=parametros!$D$2),"C0",IF(AND(ISNUMBER(parametros!$C$3),ISNUMBER(parametros!$D$3),B3342&gt;=parametros!$C$3,B3342&lt;=parametros!$D$3),"C1",IF(AND(ISNUMBER(parametros!$C$4),ISNUMBER(parametros!$D$4),B3342&gt;=parametros!$C$4,B3342&lt;=parametros!$D$4),"C2",IF(AND(ISNUMBER(parametros!$C$5),ISNUMBER(parametros!$D$5),B3342&gt;=parametros!$C$5,B3342&lt;=parametros!$D$5),"C3",IF(AND(ISNUMBER(parametros!$C$6),ISNUMBER(parametros!$D$6),B3342&gt;=parametros!$C$6,B3342&lt;=parametros!$D$6),"C4","Fora dos ciclos")))))))</f>
        <v/>
      </c>
      <c r="D3342" s="100"/>
      <c r="E3342" s="78" t="str">
        <f>IF(C3342="","",IFERROR(VLOOKUP(C3342,parametros!$A$11:$E$15,5,0),""))</f>
        <v/>
      </c>
      <c r="F3342" s="79" t="str">
        <f t="shared" si="262"/>
        <v/>
      </c>
      <c r="G3342" s="101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8"/>
      <c r="U3342" s="218" t="str">
        <f t="shared" si="266"/>
        <v/>
      </c>
      <c r="V3342" s="216" t="s">
        <v>47</v>
      </c>
      <c r="W3342" s="102" t="s">
        <v>167</v>
      </c>
      <c r="X3342" s="102" t="s">
        <v>168</v>
      </c>
      <c r="Y3342" s="103" t="s">
        <v>169</v>
      </c>
      <c r="Z3342" s="103" t="s">
        <v>170</v>
      </c>
      <c r="AA3342" s="103" t="s">
        <v>47</v>
      </c>
      <c r="AB3342" s="103" t="s">
        <v>171</v>
      </c>
      <c r="AC3342" s="104" t="s">
        <v>172</v>
      </c>
    </row>
    <row r="3343" spans="1:29" ht="25.5" customHeight="1" x14ac:dyDescent="0.35">
      <c r="A3343" s="188"/>
      <c r="B3343" s="190"/>
      <c r="C3343" s="99" t="str">
        <f>IF(B3343="","",IF(NOT(ISNUMBER(B3343)),"DATA_PC invalida",IF(AND(ISNUMBER(parametros!$C$2),ISNUMBER(parametros!$D$2),B3343&gt;=parametros!$C$2,B3343&lt;=parametros!$D$2),"C0",IF(AND(ISNUMBER(parametros!$C$3),ISNUMBER(parametros!$D$3),B3343&gt;=parametros!$C$3,B3343&lt;=parametros!$D$3),"C1",IF(AND(ISNUMBER(parametros!$C$4),ISNUMBER(parametros!$D$4),B3343&gt;=parametros!$C$4,B3343&lt;=parametros!$D$4),"C2",IF(AND(ISNUMBER(parametros!$C$5),ISNUMBER(parametros!$D$5),B3343&gt;=parametros!$C$5,B3343&lt;=parametros!$D$5),"C3",IF(AND(ISNUMBER(parametros!$C$6),ISNUMBER(parametros!$D$6),B3343&gt;=parametros!$C$6,B3343&lt;=parametros!$D$6),"C4","Fora dos ciclos")))))))</f>
        <v/>
      </c>
      <c r="D3343" s="100"/>
      <c r="E3343" s="78" t="str">
        <f>IF(C3343="","",IFERROR(VLOOKUP(C3343,parametros!$A$11:$E$15,5,0),""))</f>
        <v/>
      </c>
      <c r="F3343" s="79" t="str">
        <f t="shared" si="262"/>
        <v/>
      </c>
      <c r="G3343" s="101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8"/>
      <c r="U3343" s="218" t="str">
        <f t="shared" si="266"/>
        <v/>
      </c>
      <c r="V3343" s="216" t="s">
        <v>47</v>
      </c>
      <c r="W3343" s="102" t="s">
        <v>167</v>
      </c>
      <c r="X3343" s="102" t="s">
        <v>168</v>
      </c>
      <c r="Y3343" s="103" t="s">
        <v>169</v>
      </c>
      <c r="Z3343" s="103" t="s">
        <v>170</v>
      </c>
      <c r="AA3343" s="103" t="s">
        <v>47</v>
      </c>
      <c r="AB3343" s="103" t="s">
        <v>171</v>
      </c>
      <c r="AC3343" s="104" t="s">
        <v>172</v>
      </c>
    </row>
    <row r="3344" spans="1:29" ht="25.5" customHeight="1" x14ac:dyDescent="0.35">
      <c r="A3344" s="188"/>
      <c r="B3344" s="190"/>
      <c r="C3344" s="99" t="str">
        <f>IF(B3344="","",IF(NOT(ISNUMBER(B3344)),"DATA_PC invalida",IF(AND(ISNUMBER(parametros!$C$2),ISNUMBER(parametros!$D$2),B3344&gt;=parametros!$C$2,B3344&lt;=parametros!$D$2),"C0",IF(AND(ISNUMBER(parametros!$C$3),ISNUMBER(parametros!$D$3),B3344&gt;=parametros!$C$3,B3344&lt;=parametros!$D$3),"C1",IF(AND(ISNUMBER(parametros!$C$4),ISNUMBER(parametros!$D$4),B3344&gt;=parametros!$C$4,B3344&lt;=parametros!$D$4),"C2",IF(AND(ISNUMBER(parametros!$C$5),ISNUMBER(parametros!$D$5),B3344&gt;=parametros!$C$5,B3344&lt;=parametros!$D$5),"C3",IF(AND(ISNUMBER(parametros!$C$6),ISNUMBER(parametros!$D$6),B3344&gt;=parametros!$C$6,B3344&lt;=parametros!$D$6),"C4","Fora dos ciclos")))))))</f>
        <v/>
      </c>
      <c r="D3344" s="100"/>
      <c r="E3344" s="78" t="str">
        <f>IF(C3344="","",IFERROR(VLOOKUP(C3344,parametros!$A$11:$E$15,5,0),""))</f>
        <v/>
      </c>
      <c r="F3344" s="79" t="str">
        <f t="shared" si="262"/>
        <v/>
      </c>
      <c r="G3344" s="101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8"/>
      <c r="U3344" s="218" t="str">
        <f t="shared" si="266"/>
        <v/>
      </c>
      <c r="V3344" s="216" t="s">
        <v>47</v>
      </c>
      <c r="W3344" s="102" t="s">
        <v>167</v>
      </c>
      <c r="X3344" s="102" t="s">
        <v>168</v>
      </c>
      <c r="Y3344" s="103" t="s">
        <v>169</v>
      </c>
      <c r="Z3344" s="103" t="s">
        <v>170</v>
      </c>
      <c r="AA3344" s="103" t="s">
        <v>47</v>
      </c>
      <c r="AB3344" s="103" t="s">
        <v>171</v>
      </c>
      <c r="AC3344" s="104" t="s">
        <v>172</v>
      </c>
    </row>
    <row r="3345" spans="1:29" ht="25.5" customHeight="1" x14ac:dyDescent="0.35">
      <c r="A3345" s="188"/>
      <c r="B3345" s="190"/>
      <c r="C3345" s="99" t="str">
        <f>IF(B3345="","",IF(NOT(ISNUMBER(B3345)),"DATA_PC invalida",IF(AND(ISNUMBER(parametros!$C$2),ISNUMBER(parametros!$D$2),B3345&gt;=parametros!$C$2,B3345&lt;=parametros!$D$2),"C0",IF(AND(ISNUMBER(parametros!$C$3),ISNUMBER(parametros!$D$3),B3345&gt;=parametros!$C$3,B3345&lt;=parametros!$D$3),"C1",IF(AND(ISNUMBER(parametros!$C$4),ISNUMBER(parametros!$D$4),B3345&gt;=parametros!$C$4,B3345&lt;=parametros!$D$4),"C2",IF(AND(ISNUMBER(parametros!$C$5),ISNUMBER(parametros!$D$5),B3345&gt;=parametros!$C$5,B3345&lt;=parametros!$D$5),"C3",IF(AND(ISNUMBER(parametros!$C$6),ISNUMBER(parametros!$D$6),B3345&gt;=parametros!$C$6,B3345&lt;=parametros!$D$6),"C4","Fora dos ciclos")))))))</f>
        <v/>
      </c>
      <c r="D3345" s="100"/>
      <c r="E3345" s="78" t="str">
        <f>IF(C3345="","",IFERROR(VLOOKUP(C3345,parametros!$A$11:$E$15,5,0),""))</f>
        <v/>
      </c>
      <c r="F3345" s="79" t="str">
        <f t="shared" si="262"/>
        <v/>
      </c>
      <c r="G3345" s="101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8"/>
      <c r="U3345" s="218" t="str">
        <f t="shared" si="266"/>
        <v/>
      </c>
      <c r="V3345" s="216" t="s">
        <v>47</v>
      </c>
      <c r="W3345" s="102" t="s">
        <v>167</v>
      </c>
      <c r="X3345" s="102" t="s">
        <v>168</v>
      </c>
      <c r="Y3345" s="103" t="s">
        <v>169</v>
      </c>
      <c r="Z3345" s="103" t="s">
        <v>170</v>
      </c>
      <c r="AA3345" s="103" t="s">
        <v>47</v>
      </c>
      <c r="AB3345" s="103" t="s">
        <v>171</v>
      </c>
      <c r="AC3345" s="104" t="s">
        <v>172</v>
      </c>
    </row>
    <row r="3346" spans="1:29" ht="25.5" customHeight="1" x14ac:dyDescent="0.35">
      <c r="A3346" s="188"/>
      <c r="B3346" s="190"/>
      <c r="C3346" s="99" t="str">
        <f>IF(B3346="","",IF(NOT(ISNUMBER(B3346)),"DATA_PC invalida",IF(AND(ISNUMBER(parametros!$C$2),ISNUMBER(parametros!$D$2),B3346&gt;=parametros!$C$2,B3346&lt;=parametros!$D$2),"C0",IF(AND(ISNUMBER(parametros!$C$3),ISNUMBER(parametros!$D$3),B3346&gt;=parametros!$C$3,B3346&lt;=parametros!$D$3),"C1",IF(AND(ISNUMBER(parametros!$C$4),ISNUMBER(parametros!$D$4),B3346&gt;=parametros!$C$4,B3346&lt;=parametros!$D$4),"C2",IF(AND(ISNUMBER(parametros!$C$5),ISNUMBER(parametros!$D$5),B3346&gt;=parametros!$C$5,B3346&lt;=parametros!$D$5),"C3",IF(AND(ISNUMBER(parametros!$C$6),ISNUMBER(parametros!$D$6),B3346&gt;=parametros!$C$6,B3346&lt;=parametros!$D$6),"C4","Fora dos ciclos")))))))</f>
        <v/>
      </c>
      <c r="D3346" s="100"/>
      <c r="E3346" s="78" t="str">
        <f>IF(C3346="","",IFERROR(VLOOKUP(C3346,parametros!$A$11:$E$15,5,0),""))</f>
        <v/>
      </c>
      <c r="F3346" s="79" t="str">
        <f t="shared" si="262"/>
        <v/>
      </c>
      <c r="G3346" s="101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8"/>
      <c r="U3346" s="218" t="str">
        <f t="shared" si="266"/>
        <v/>
      </c>
      <c r="V3346" s="216" t="s">
        <v>47</v>
      </c>
      <c r="W3346" s="102" t="s">
        <v>167</v>
      </c>
      <c r="X3346" s="102" t="s">
        <v>168</v>
      </c>
      <c r="Y3346" s="103" t="s">
        <v>169</v>
      </c>
      <c r="Z3346" s="103" t="s">
        <v>170</v>
      </c>
      <c r="AA3346" s="103" t="s">
        <v>47</v>
      </c>
      <c r="AB3346" s="103" t="s">
        <v>171</v>
      </c>
      <c r="AC3346" s="104" t="s">
        <v>172</v>
      </c>
    </row>
    <row r="3347" spans="1:29" ht="25.5" customHeight="1" x14ac:dyDescent="0.35">
      <c r="A3347" s="188"/>
      <c r="B3347" s="190"/>
      <c r="C3347" s="99" t="str">
        <f>IF(B3347="","",IF(NOT(ISNUMBER(B3347)),"DATA_PC invalida",IF(AND(ISNUMBER(parametros!$C$2),ISNUMBER(parametros!$D$2),B3347&gt;=parametros!$C$2,B3347&lt;=parametros!$D$2),"C0",IF(AND(ISNUMBER(parametros!$C$3),ISNUMBER(parametros!$D$3),B3347&gt;=parametros!$C$3,B3347&lt;=parametros!$D$3),"C1",IF(AND(ISNUMBER(parametros!$C$4),ISNUMBER(parametros!$D$4),B3347&gt;=parametros!$C$4,B3347&lt;=parametros!$D$4),"C2",IF(AND(ISNUMBER(parametros!$C$5),ISNUMBER(parametros!$D$5),B3347&gt;=parametros!$C$5,B3347&lt;=parametros!$D$5),"C3",IF(AND(ISNUMBER(parametros!$C$6),ISNUMBER(parametros!$D$6),B3347&gt;=parametros!$C$6,B3347&lt;=parametros!$D$6),"C4","Fora dos ciclos")))))))</f>
        <v/>
      </c>
      <c r="D3347" s="100"/>
      <c r="E3347" s="78" t="str">
        <f>IF(C3347="","",IFERROR(VLOOKUP(C3347,parametros!$A$11:$E$15,5,0),""))</f>
        <v/>
      </c>
      <c r="F3347" s="79" t="str">
        <f t="shared" si="262"/>
        <v/>
      </c>
      <c r="G3347" s="101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8"/>
      <c r="U3347" s="218" t="str">
        <f t="shared" si="266"/>
        <v/>
      </c>
      <c r="V3347" s="216" t="s">
        <v>47</v>
      </c>
      <c r="W3347" s="102" t="s">
        <v>167</v>
      </c>
      <c r="X3347" s="102" t="s">
        <v>168</v>
      </c>
      <c r="Y3347" s="103" t="s">
        <v>169</v>
      </c>
      <c r="Z3347" s="103" t="s">
        <v>170</v>
      </c>
      <c r="AA3347" s="103" t="s">
        <v>47</v>
      </c>
      <c r="AB3347" s="103" t="s">
        <v>171</v>
      </c>
      <c r="AC3347" s="104" t="s">
        <v>172</v>
      </c>
    </row>
    <row r="3348" spans="1:29" ht="25.5" customHeight="1" x14ac:dyDescent="0.35">
      <c r="A3348" s="188"/>
      <c r="B3348" s="190"/>
      <c r="C3348" s="99" t="str">
        <f>IF(B3348="","",IF(NOT(ISNUMBER(B3348)),"DATA_PC invalida",IF(AND(ISNUMBER(parametros!$C$2),ISNUMBER(parametros!$D$2),B3348&gt;=parametros!$C$2,B3348&lt;=parametros!$D$2),"C0",IF(AND(ISNUMBER(parametros!$C$3),ISNUMBER(parametros!$D$3),B3348&gt;=parametros!$C$3,B3348&lt;=parametros!$D$3),"C1",IF(AND(ISNUMBER(parametros!$C$4),ISNUMBER(parametros!$D$4),B3348&gt;=parametros!$C$4,B3348&lt;=parametros!$D$4),"C2",IF(AND(ISNUMBER(parametros!$C$5),ISNUMBER(parametros!$D$5),B3348&gt;=parametros!$C$5,B3348&lt;=parametros!$D$5),"C3",IF(AND(ISNUMBER(parametros!$C$6),ISNUMBER(parametros!$D$6),B3348&gt;=parametros!$C$6,B3348&lt;=parametros!$D$6),"C4","Fora dos ciclos")))))))</f>
        <v/>
      </c>
      <c r="D3348" s="100"/>
      <c r="E3348" s="78" t="str">
        <f>IF(C3348="","",IFERROR(VLOOKUP(C3348,parametros!$A$11:$E$15,5,0),""))</f>
        <v/>
      </c>
      <c r="F3348" s="79" t="str">
        <f t="shared" si="262"/>
        <v/>
      </c>
      <c r="G3348" s="101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8"/>
      <c r="U3348" s="218" t="str">
        <f t="shared" si="266"/>
        <v/>
      </c>
      <c r="V3348" s="216" t="s">
        <v>47</v>
      </c>
      <c r="W3348" s="102" t="s">
        <v>167</v>
      </c>
      <c r="X3348" s="102" t="s">
        <v>168</v>
      </c>
      <c r="Y3348" s="103" t="s">
        <v>169</v>
      </c>
      <c r="Z3348" s="103" t="s">
        <v>170</v>
      </c>
      <c r="AA3348" s="103" t="s">
        <v>47</v>
      </c>
      <c r="AB3348" s="103" t="s">
        <v>171</v>
      </c>
      <c r="AC3348" s="104" t="s">
        <v>172</v>
      </c>
    </row>
    <row r="3349" spans="1:29" ht="25.5" customHeight="1" x14ac:dyDescent="0.35">
      <c r="A3349" s="188"/>
      <c r="B3349" s="190"/>
      <c r="C3349" s="99" t="str">
        <f>IF(B3349="","",IF(NOT(ISNUMBER(B3349)),"DATA_PC invalida",IF(AND(ISNUMBER(parametros!$C$2),ISNUMBER(parametros!$D$2),B3349&gt;=parametros!$C$2,B3349&lt;=parametros!$D$2),"C0",IF(AND(ISNUMBER(parametros!$C$3),ISNUMBER(parametros!$D$3),B3349&gt;=parametros!$C$3,B3349&lt;=parametros!$D$3),"C1",IF(AND(ISNUMBER(parametros!$C$4),ISNUMBER(parametros!$D$4),B3349&gt;=parametros!$C$4,B3349&lt;=parametros!$D$4),"C2",IF(AND(ISNUMBER(parametros!$C$5),ISNUMBER(parametros!$D$5),B3349&gt;=parametros!$C$5,B3349&lt;=parametros!$D$5),"C3",IF(AND(ISNUMBER(parametros!$C$6),ISNUMBER(parametros!$D$6),B3349&gt;=parametros!$C$6,B3349&lt;=parametros!$D$6),"C4","Fora dos ciclos")))))))</f>
        <v/>
      </c>
      <c r="D3349" s="100"/>
      <c r="E3349" s="78" t="str">
        <f>IF(C3349="","",IFERROR(VLOOKUP(C3349,parametros!$A$11:$E$15,5,0),""))</f>
        <v/>
      </c>
      <c r="F3349" s="79" t="str">
        <f t="shared" si="262"/>
        <v/>
      </c>
      <c r="G3349" s="101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8"/>
      <c r="U3349" s="218" t="str">
        <f t="shared" si="266"/>
        <v/>
      </c>
      <c r="V3349" s="216" t="s">
        <v>47</v>
      </c>
      <c r="W3349" s="102" t="s">
        <v>167</v>
      </c>
      <c r="X3349" s="102" t="s">
        <v>168</v>
      </c>
      <c r="Y3349" s="103" t="s">
        <v>169</v>
      </c>
      <c r="Z3349" s="103" t="s">
        <v>170</v>
      </c>
      <c r="AA3349" s="103" t="s">
        <v>47</v>
      </c>
      <c r="AB3349" s="103" t="s">
        <v>171</v>
      </c>
      <c r="AC3349" s="104" t="s">
        <v>172</v>
      </c>
    </row>
    <row r="3350" spans="1:29" ht="25.5" customHeight="1" x14ac:dyDescent="0.35">
      <c r="A3350" s="188"/>
      <c r="B3350" s="190"/>
      <c r="C3350" s="99" t="str">
        <f>IF(B3350="","",IF(NOT(ISNUMBER(B3350)),"DATA_PC invalida",IF(AND(ISNUMBER(parametros!$C$2),ISNUMBER(parametros!$D$2),B3350&gt;=parametros!$C$2,B3350&lt;=parametros!$D$2),"C0",IF(AND(ISNUMBER(parametros!$C$3),ISNUMBER(parametros!$D$3),B3350&gt;=parametros!$C$3,B3350&lt;=parametros!$D$3),"C1",IF(AND(ISNUMBER(parametros!$C$4),ISNUMBER(parametros!$D$4),B3350&gt;=parametros!$C$4,B3350&lt;=parametros!$D$4),"C2",IF(AND(ISNUMBER(parametros!$C$5),ISNUMBER(parametros!$D$5),B3350&gt;=parametros!$C$5,B3350&lt;=parametros!$D$5),"C3",IF(AND(ISNUMBER(parametros!$C$6),ISNUMBER(parametros!$D$6),B3350&gt;=parametros!$C$6,B3350&lt;=parametros!$D$6),"C4","Fora dos ciclos")))))))</f>
        <v/>
      </c>
      <c r="D3350" s="100"/>
      <c r="E3350" s="78" t="str">
        <f>IF(C3350="","",IFERROR(VLOOKUP(C3350,parametros!$A$11:$E$15,5,0),""))</f>
        <v/>
      </c>
      <c r="F3350" s="79" t="str">
        <f t="shared" si="262"/>
        <v/>
      </c>
      <c r="G3350" s="101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8"/>
      <c r="U3350" s="218" t="str">
        <f t="shared" si="266"/>
        <v/>
      </c>
      <c r="V3350" s="216" t="s">
        <v>47</v>
      </c>
      <c r="W3350" s="102" t="s">
        <v>167</v>
      </c>
      <c r="X3350" s="102" t="s">
        <v>168</v>
      </c>
      <c r="Y3350" s="103" t="s">
        <v>169</v>
      </c>
      <c r="Z3350" s="103" t="s">
        <v>170</v>
      </c>
      <c r="AA3350" s="103" t="s">
        <v>47</v>
      </c>
      <c r="AB3350" s="103" t="s">
        <v>171</v>
      </c>
      <c r="AC3350" s="104" t="s">
        <v>172</v>
      </c>
    </row>
    <row r="3351" spans="1:29" ht="25.5" customHeight="1" x14ac:dyDescent="0.35">
      <c r="A3351" s="188"/>
      <c r="B3351" s="190"/>
      <c r="C3351" s="99" t="str">
        <f>IF(B3351="","",IF(NOT(ISNUMBER(B3351)),"DATA_PC invalida",IF(AND(ISNUMBER(parametros!$C$2),ISNUMBER(parametros!$D$2),B3351&gt;=parametros!$C$2,B3351&lt;=parametros!$D$2),"C0",IF(AND(ISNUMBER(parametros!$C$3),ISNUMBER(parametros!$D$3),B3351&gt;=parametros!$C$3,B3351&lt;=parametros!$D$3),"C1",IF(AND(ISNUMBER(parametros!$C$4),ISNUMBER(parametros!$D$4),B3351&gt;=parametros!$C$4,B3351&lt;=parametros!$D$4),"C2",IF(AND(ISNUMBER(parametros!$C$5),ISNUMBER(parametros!$D$5),B3351&gt;=parametros!$C$5,B3351&lt;=parametros!$D$5),"C3",IF(AND(ISNUMBER(parametros!$C$6),ISNUMBER(parametros!$D$6),B3351&gt;=parametros!$C$6,B3351&lt;=parametros!$D$6),"C4","Fora dos ciclos")))))))</f>
        <v/>
      </c>
      <c r="D3351" s="100"/>
      <c r="E3351" s="78" t="str">
        <f>IF(C3351="","",IFERROR(VLOOKUP(C3351,parametros!$A$11:$E$15,5,0),""))</f>
        <v/>
      </c>
      <c r="F3351" s="79" t="str">
        <f t="shared" si="262"/>
        <v/>
      </c>
      <c r="G3351" s="101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8"/>
      <c r="U3351" s="218" t="str">
        <f t="shared" si="266"/>
        <v/>
      </c>
      <c r="V3351" s="216" t="s">
        <v>47</v>
      </c>
      <c r="W3351" s="102" t="s">
        <v>167</v>
      </c>
      <c r="X3351" s="102" t="s">
        <v>168</v>
      </c>
      <c r="Y3351" s="103" t="s">
        <v>169</v>
      </c>
      <c r="Z3351" s="103" t="s">
        <v>170</v>
      </c>
      <c r="AA3351" s="103" t="s">
        <v>47</v>
      </c>
      <c r="AB3351" s="103" t="s">
        <v>171</v>
      </c>
      <c r="AC3351" s="104" t="s">
        <v>172</v>
      </c>
    </row>
    <row r="3352" spans="1:29" ht="25.5" customHeight="1" x14ac:dyDescent="0.35">
      <c r="A3352" s="188"/>
      <c r="B3352" s="190"/>
      <c r="C3352" s="99" t="str">
        <f>IF(B3352="","",IF(NOT(ISNUMBER(B3352)),"DATA_PC invalida",IF(AND(ISNUMBER(parametros!$C$2),ISNUMBER(parametros!$D$2),B3352&gt;=parametros!$C$2,B3352&lt;=parametros!$D$2),"C0",IF(AND(ISNUMBER(parametros!$C$3),ISNUMBER(parametros!$D$3),B3352&gt;=parametros!$C$3,B3352&lt;=parametros!$D$3),"C1",IF(AND(ISNUMBER(parametros!$C$4),ISNUMBER(parametros!$D$4),B3352&gt;=parametros!$C$4,B3352&lt;=parametros!$D$4),"C2",IF(AND(ISNUMBER(parametros!$C$5),ISNUMBER(parametros!$D$5),B3352&gt;=parametros!$C$5,B3352&lt;=parametros!$D$5),"C3",IF(AND(ISNUMBER(parametros!$C$6),ISNUMBER(parametros!$D$6),B3352&gt;=parametros!$C$6,B3352&lt;=parametros!$D$6),"C4","Fora dos ciclos")))))))</f>
        <v/>
      </c>
      <c r="D3352" s="100"/>
      <c r="E3352" s="78" t="str">
        <f>IF(C3352="","",IFERROR(VLOOKUP(C3352,parametros!$A$11:$E$15,5,0),""))</f>
        <v/>
      </c>
      <c r="F3352" s="79" t="str">
        <f t="shared" si="262"/>
        <v/>
      </c>
      <c r="G3352" s="101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8"/>
      <c r="U3352" s="218" t="str">
        <f t="shared" si="266"/>
        <v/>
      </c>
      <c r="V3352" s="216" t="s">
        <v>47</v>
      </c>
      <c r="W3352" s="102" t="s">
        <v>167</v>
      </c>
      <c r="X3352" s="102" t="s">
        <v>168</v>
      </c>
      <c r="Y3352" s="103" t="s">
        <v>169</v>
      </c>
      <c r="Z3352" s="103" t="s">
        <v>170</v>
      </c>
      <c r="AA3352" s="103" t="s">
        <v>47</v>
      </c>
      <c r="AB3352" s="103" t="s">
        <v>171</v>
      </c>
      <c r="AC3352" s="104" t="s">
        <v>172</v>
      </c>
    </row>
    <row r="3353" spans="1:29" ht="25.5" customHeight="1" x14ac:dyDescent="0.35">
      <c r="A3353" s="188"/>
      <c r="B3353" s="190"/>
      <c r="C3353" s="99" t="str">
        <f>IF(B3353="","",IF(NOT(ISNUMBER(B3353)),"DATA_PC invalida",IF(AND(ISNUMBER(parametros!$C$2),ISNUMBER(parametros!$D$2),B3353&gt;=parametros!$C$2,B3353&lt;=parametros!$D$2),"C0",IF(AND(ISNUMBER(parametros!$C$3),ISNUMBER(parametros!$D$3),B3353&gt;=parametros!$C$3,B3353&lt;=parametros!$D$3),"C1",IF(AND(ISNUMBER(parametros!$C$4),ISNUMBER(parametros!$D$4),B3353&gt;=parametros!$C$4,B3353&lt;=parametros!$D$4),"C2",IF(AND(ISNUMBER(parametros!$C$5),ISNUMBER(parametros!$D$5),B3353&gt;=parametros!$C$5,B3353&lt;=parametros!$D$5),"C3",IF(AND(ISNUMBER(parametros!$C$6),ISNUMBER(parametros!$D$6),B3353&gt;=parametros!$C$6,B3353&lt;=parametros!$D$6),"C4","Fora dos ciclos")))))))</f>
        <v/>
      </c>
      <c r="D3353" s="100"/>
      <c r="E3353" s="78" t="str">
        <f>IF(C3353="","",IFERROR(VLOOKUP(C3353,parametros!$A$11:$E$15,5,0),""))</f>
        <v/>
      </c>
      <c r="F3353" s="79" t="str">
        <f t="shared" si="262"/>
        <v/>
      </c>
      <c r="G3353" s="101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8"/>
      <c r="U3353" s="218" t="str">
        <f t="shared" si="266"/>
        <v/>
      </c>
      <c r="V3353" s="216" t="s">
        <v>47</v>
      </c>
      <c r="W3353" s="102" t="s">
        <v>167</v>
      </c>
      <c r="X3353" s="102" t="s">
        <v>168</v>
      </c>
      <c r="Y3353" s="103" t="s">
        <v>169</v>
      </c>
      <c r="Z3353" s="103" t="s">
        <v>170</v>
      </c>
      <c r="AA3353" s="103" t="s">
        <v>47</v>
      </c>
      <c r="AB3353" s="103" t="s">
        <v>171</v>
      </c>
      <c r="AC3353" s="104" t="s">
        <v>172</v>
      </c>
    </row>
    <row r="3354" spans="1:29" ht="25.5" customHeight="1" x14ac:dyDescent="0.35">
      <c r="A3354" s="188"/>
      <c r="B3354" s="190"/>
      <c r="C3354" s="99" t="str">
        <f>IF(B3354="","",IF(NOT(ISNUMBER(B3354)),"DATA_PC invalida",IF(AND(ISNUMBER(parametros!$C$2),ISNUMBER(parametros!$D$2),B3354&gt;=parametros!$C$2,B3354&lt;=parametros!$D$2),"C0",IF(AND(ISNUMBER(parametros!$C$3),ISNUMBER(parametros!$D$3),B3354&gt;=parametros!$C$3,B3354&lt;=parametros!$D$3),"C1",IF(AND(ISNUMBER(parametros!$C$4),ISNUMBER(parametros!$D$4),B3354&gt;=parametros!$C$4,B3354&lt;=parametros!$D$4),"C2",IF(AND(ISNUMBER(parametros!$C$5),ISNUMBER(parametros!$D$5),B3354&gt;=parametros!$C$5,B3354&lt;=parametros!$D$5),"C3",IF(AND(ISNUMBER(parametros!$C$6),ISNUMBER(parametros!$D$6),B3354&gt;=parametros!$C$6,B3354&lt;=parametros!$D$6),"C4","Fora dos ciclos")))))))</f>
        <v/>
      </c>
      <c r="D3354" s="100"/>
      <c r="E3354" s="78" t="str">
        <f>IF(C3354="","",IFERROR(VLOOKUP(C3354,parametros!$A$11:$E$15,5,0),""))</f>
        <v/>
      </c>
      <c r="F3354" s="79" t="str">
        <f t="shared" si="262"/>
        <v/>
      </c>
      <c r="G3354" s="101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8"/>
      <c r="U3354" s="218" t="str">
        <f t="shared" si="266"/>
        <v/>
      </c>
      <c r="V3354" s="216" t="s">
        <v>47</v>
      </c>
      <c r="W3354" s="102" t="s">
        <v>167</v>
      </c>
      <c r="X3354" s="102" t="s">
        <v>168</v>
      </c>
      <c r="Y3354" s="103" t="s">
        <v>169</v>
      </c>
      <c r="Z3354" s="103" t="s">
        <v>170</v>
      </c>
      <c r="AA3354" s="103" t="s">
        <v>47</v>
      </c>
      <c r="AB3354" s="103" t="s">
        <v>171</v>
      </c>
      <c r="AC3354" s="104" t="s">
        <v>172</v>
      </c>
    </row>
    <row r="3355" spans="1:29" ht="25.5" customHeight="1" x14ac:dyDescent="0.35">
      <c r="A3355" s="188"/>
      <c r="B3355" s="190"/>
      <c r="C3355" s="99" t="str">
        <f>IF(B3355="","",IF(NOT(ISNUMBER(B3355)),"DATA_PC invalida",IF(AND(ISNUMBER(parametros!$C$2),ISNUMBER(parametros!$D$2),B3355&gt;=parametros!$C$2,B3355&lt;=parametros!$D$2),"C0",IF(AND(ISNUMBER(parametros!$C$3),ISNUMBER(parametros!$D$3),B3355&gt;=parametros!$C$3,B3355&lt;=parametros!$D$3),"C1",IF(AND(ISNUMBER(parametros!$C$4),ISNUMBER(parametros!$D$4),B3355&gt;=parametros!$C$4,B3355&lt;=parametros!$D$4),"C2",IF(AND(ISNUMBER(parametros!$C$5),ISNUMBER(parametros!$D$5),B3355&gt;=parametros!$C$5,B3355&lt;=parametros!$D$5),"C3",IF(AND(ISNUMBER(parametros!$C$6),ISNUMBER(parametros!$D$6),B3355&gt;=parametros!$C$6,B3355&lt;=parametros!$D$6),"C4","Fora dos ciclos")))))))</f>
        <v/>
      </c>
      <c r="D3355" s="100"/>
      <c r="E3355" s="78" t="str">
        <f>IF(C3355="","",IFERROR(VLOOKUP(C3355,parametros!$A$11:$E$15,5,0),""))</f>
        <v/>
      </c>
      <c r="F3355" s="79" t="str">
        <f t="shared" si="262"/>
        <v/>
      </c>
      <c r="G3355" s="101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8"/>
      <c r="U3355" s="218" t="str">
        <f t="shared" si="266"/>
        <v/>
      </c>
      <c r="V3355" s="216" t="s">
        <v>47</v>
      </c>
      <c r="W3355" s="102" t="s">
        <v>167</v>
      </c>
      <c r="X3355" s="102" t="s">
        <v>168</v>
      </c>
      <c r="Y3355" s="103" t="s">
        <v>169</v>
      </c>
      <c r="Z3355" s="103" t="s">
        <v>170</v>
      </c>
      <c r="AA3355" s="103" t="s">
        <v>47</v>
      </c>
      <c r="AB3355" s="103" t="s">
        <v>171</v>
      </c>
      <c r="AC3355" s="104" t="s">
        <v>172</v>
      </c>
    </row>
    <row r="3356" spans="1:29" ht="25.5" customHeight="1" x14ac:dyDescent="0.35">
      <c r="A3356" s="188"/>
      <c r="B3356" s="190"/>
      <c r="C3356" s="99" t="str">
        <f>IF(B3356="","",IF(NOT(ISNUMBER(B3356)),"DATA_PC invalida",IF(AND(ISNUMBER(parametros!$C$2),ISNUMBER(parametros!$D$2),B3356&gt;=parametros!$C$2,B3356&lt;=parametros!$D$2),"C0",IF(AND(ISNUMBER(parametros!$C$3),ISNUMBER(parametros!$D$3),B3356&gt;=parametros!$C$3,B3356&lt;=parametros!$D$3),"C1",IF(AND(ISNUMBER(parametros!$C$4),ISNUMBER(parametros!$D$4),B3356&gt;=parametros!$C$4,B3356&lt;=parametros!$D$4),"C2",IF(AND(ISNUMBER(parametros!$C$5),ISNUMBER(parametros!$D$5),B3356&gt;=parametros!$C$5,B3356&lt;=parametros!$D$5),"C3",IF(AND(ISNUMBER(parametros!$C$6),ISNUMBER(parametros!$D$6),B3356&gt;=parametros!$C$6,B3356&lt;=parametros!$D$6),"C4","Fora dos ciclos")))))))</f>
        <v/>
      </c>
      <c r="D3356" s="100"/>
      <c r="E3356" s="78" t="str">
        <f>IF(C3356="","",IFERROR(VLOOKUP(C3356,parametros!$A$11:$E$15,5,0),""))</f>
        <v/>
      </c>
      <c r="F3356" s="79" t="str">
        <f t="shared" si="262"/>
        <v/>
      </c>
      <c r="G3356" s="101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8"/>
      <c r="U3356" s="218" t="str">
        <f t="shared" si="266"/>
        <v/>
      </c>
      <c r="V3356" s="216" t="s">
        <v>47</v>
      </c>
      <c r="W3356" s="102" t="s">
        <v>167</v>
      </c>
      <c r="X3356" s="102" t="s">
        <v>168</v>
      </c>
      <c r="Y3356" s="103" t="s">
        <v>169</v>
      </c>
      <c r="Z3356" s="103" t="s">
        <v>170</v>
      </c>
      <c r="AA3356" s="103" t="s">
        <v>47</v>
      </c>
      <c r="AB3356" s="103" t="s">
        <v>171</v>
      </c>
      <c r="AC3356" s="104" t="s">
        <v>172</v>
      </c>
    </row>
    <row r="3357" spans="1:29" ht="25.5" customHeight="1" x14ac:dyDescent="0.35">
      <c r="A3357" s="188"/>
      <c r="B3357" s="190"/>
      <c r="C3357" s="99" t="str">
        <f>IF(B3357="","",IF(NOT(ISNUMBER(B3357)),"DATA_PC invalida",IF(AND(ISNUMBER(parametros!$C$2),ISNUMBER(parametros!$D$2),B3357&gt;=parametros!$C$2,B3357&lt;=parametros!$D$2),"C0",IF(AND(ISNUMBER(parametros!$C$3),ISNUMBER(parametros!$D$3),B3357&gt;=parametros!$C$3,B3357&lt;=parametros!$D$3),"C1",IF(AND(ISNUMBER(parametros!$C$4),ISNUMBER(parametros!$D$4),B3357&gt;=parametros!$C$4,B3357&lt;=parametros!$D$4),"C2",IF(AND(ISNUMBER(parametros!$C$5),ISNUMBER(parametros!$D$5),B3357&gt;=parametros!$C$5,B3357&lt;=parametros!$D$5),"C3",IF(AND(ISNUMBER(parametros!$C$6),ISNUMBER(parametros!$D$6),B3357&gt;=parametros!$C$6,B3357&lt;=parametros!$D$6),"C4","Fora dos ciclos")))))))</f>
        <v/>
      </c>
      <c r="D3357" s="100"/>
      <c r="E3357" s="78" t="str">
        <f>IF(C3357="","",IFERROR(VLOOKUP(C3357,parametros!$A$11:$E$15,5,0),""))</f>
        <v/>
      </c>
      <c r="F3357" s="79" t="str">
        <f t="shared" si="262"/>
        <v/>
      </c>
      <c r="G3357" s="101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8"/>
      <c r="U3357" s="218" t="str">
        <f t="shared" si="266"/>
        <v/>
      </c>
      <c r="V3357" s="216" t="s">
        <v>47</v>
      </c>
      <c r="W3357" s="102" t="s">
        <v>167</v>
      </c>
      <c r="X3357" s="102" t="s">
        <v>168</v>
      </c>
      <c r="Y3357" s="103" t="s">
        <v>169</v>
      </c>
      <c r="Z3357" s="103" t="s">
        <v>170</v>
      </c>
      <c r="AA3357" s="103" t="s">
        <v>47</v>
      </c>
      <c r="AB3357" s="103" t="s">
        <v>171</v>
      </c>
      <c r="AC3357" s="104" t="s">
        <v>172</v>
      </c>
    </row>
    <row r="3358" spans="1:29" ht="25.5" customHeight="1" x14ac:dyDescent="0.35">
      <c r="A3358" s="188"/>
      <c r="B3358" s="190"/>
      <c r="C3358" s="99" t="str">
        <f>IF(B3358="","",IF(NOT(ISNUMBER(B3358)),"DATA_PC invalida",IF(AND(ISNUMBER(parametros!$C$2),ISNUMBER(parametros!$D$2),B3358&gt;=parametros!$C$2,B3358&lt;=parametros!$D$2),"C0",IF(AND(ISNUMBER(parametros!$C$3),ISNUMBER(parametros!$D$3),B3358&gt;=parametros!$C$3,B3358&lt;=parametros!$D$3),"C1",IF(AND(ISNUMBER(parametros!$C$4),ISNUMBER(parametros!$D$4),B3358&gt;=parametros!$C$4,B3358&lt;=parametros!$D$4),"C2",IF(AND(ISNUMBER(parametros!$C$5),ISNUMBER(parametros!$D$5),B3358&gt;=parametros!$C$5,B3358&lt;=parametros!$D$5),"C3",IF(AND(ISNUMBER(parametros!$C$6),ISNUMBER(parametros!$D$6),B3358&gt;=parametros!$C$6,B3358&lt;=parametros!$D$6),"C4","Fora dos ciclos")))))))</f>
        <v/>
      </c>
      <c r="D3358" s="100"/>
      <c r="E3358" s="78" t="str">
        <f>IF(C3358="","",IFERROR(VLOOKUP(C3358,parametros!$A$11:$E$15,5,0),""))</f>
        <v/>
      </c>
      <c r="F3358" s="79" t="str">
        <f t="shared" si="262"/>
        <v/>
      </c>
      <c r="G3358" s="101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8"/>
      <c r="U3358" s="218" t="str">
        <f t="shared" si="266"/>
        <v/>
      </c>
      <c r="V3358" s="216" t="s">
        <v>47</v>
      </c>
      <c r="W3358" s="102" t="s">
        <v>167</v>
      </c>
      <c r="X3358" s="102" t="s">
        <v>168</v>
      </c>
      <c r="Y3358" s="103" t="s">
        <v>169</v>
      </c>
      <c r="Z3358" s="103" t="s">
        <v>170</v>
      </c>
      <c r="AA3358" s="103" t="s">
        <v>47</v>
      </c>
      <c r="AB3358" s="103" t="s">
        <v>171</v>
      </c>
      <c r="AC3358" s="104" t="s">
        <v>172</v>
      </c>
    </row>
    <row r="3359" spans="1:29" ht="25.5" customHeight="1" x14ac:dyDescent="0.35">
      <c r="A3359" s="188"/>
      <c r="B3359" s="190"/>
      <c r="C3359" s="99" t="str">
        <f>IF(B3359="","",IF(NOT(ISNUMBER(B3359)),"DATA_PC invalida",IF(AND(ISNUMBER(parametros!$C$2),ISNUMBER(parametros!$D$2),B3359&gt;=parametros!$C$2,B3359&lt;=parametros!$D$2),"C0",IF(AND(ISNUMBER(parametros!$C$3),ISNUMBER(parametros!$D$3),B3359&gt;=parametros!$C$3,B3359&lt;=parametros!$D$3),"C1",IF(AND(ISNUMBER(parametros!$C$4),ISNUMBER(parametros!$D$4),B3359&gt;=parametros!$C$4,B3359&lt;=parametros!$D$4),"C2",IF(AND(ISNUMBER(parametros!$C$5),ISNUMBER(parametros!$D$5),B3359&gt;=parametros!$C$5,B3359&lt;=parametros!$D$5),"C3",IF(AND(ISNUMBER(parametros!$C$6),ISNUMBER(parametros!$D$6),B3359&gt;=parametros!$C$6,B3359&lt;=parametros!$D$6),"C4","Fora dos ciclos")))))))</f>
        <v/>
      </c>
      <c r="D3359" s="100"/>
      <c r="E3359" s="78" t="str">
        <f>IF(C3359="","",IFERROR(VLOOKUP(C3359,parametros!$A$11:$E$15,5,0),""))</f>
        <v/>
      </c>
      <c r="F3359" s="79" t="str">
        <f t="shared" si="262"/>
        <v/>
      </c>
      <c r="G3359" s="101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8"/>
      <c r="U3359" s="218" t="str">
        <f t="shared" si="266"/>
        <v/>
      </c>
      <c r="V3359" s="216" t="s">
        <v>47</v>
      </c>
      <c r="W3359" s="102" t="s">
        <v>167</v>
      </c>
      <c r="X3359" s="102" t="s">
        <v>168</v>
      </c>
      <c r="Y3359" s="103" t="s">
        <v>169</v>
      </c>
      <c r="Z3359" s="103" t="s">
        <v>170</v>
      </c>
      <c r="AA3359" s="103" t="s">
        <v>47</v>
      </c>
      <c r="AB3359" s="103" t="s">
        <v>171</v>
      </c>
      <c r="AC3359" s="104" t="s">
        <v>172</v>
      </c>
    </row>
    <row r="3360" spans="1:29" ht="25.5" customHeight="1" x14ac:dyDescent="0.35">
      <c r="A3360" s="188"/>
      <c r="B3360" s="190"/>
      <c r="C3360" s="99" t="str">
        <f>IF(B3360="","",IF(NOT(ISNUMBER(B3360)),"DATA_PC invalida",IF(AND(ISNUMBER(parametros!$C$2),ISNUMBER(parametros!$D$2),B3360&gt;=parametros!$C$2,B3360&lt;=parametros!$D$2),"C0",IF(AND(ISNUMBER(parametros!$C$3),ISNUMBER(parametros!$D$3),B3360&gt;=parametros!$C$3,B3360&lt;=parametros!$D$3),"C1",IF(AND(ISNUMBER(parametros!$C$4),ISNUMBER(parametros!$D$4),B3360&gt;=parametros!$C$4,B3360&lt;=parametros!$D$4),"C2",IF(AND(ISNUMBER(parametros!$C$5),ISNUMBER(parametros!$D$5),B3360&gt;=parametros!$C$5,B3360&lt;=parametros!$D$5),"C3",IF(AND(ISNUMBER(parametros!$C$6),ISNUMBER(parametros!$D$6),B3360&gt;=parametros!$C$6,B3360&lt;=parametros!$D$6),"C4","Fora dos ciclos")))))))</f>
        <v/>
      </c>
      <c r="D3360" s="100"/>
      <c r="E3360" s="78" t="str">
        <f>IF(C3360="","",IFERROR(VLOOKUP(C3360,parametros!$A$11:$E$15,5,0),""))</f>
        <v/>
      </c>
      <c r="F3360" s="79" t="str">
        <f t="shared" si="262"/>
        <v/>
      </c>
      <c r="G3360" s="101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8"/>
      <c r="U3360" s="218" t="str">
        <f t="shared" si="266"/>
        <v/>
      </c>
      <c r="V3360" s="216" t="s">
        <v>47</v>
      </c>
      <c r="W3360" s="102" t="s">
        <v>167</v>
      </c>
      <c r="X3360" s="102" t="s">
        <v>168</v>
      </c>
      <c r="Y3360" s="103" t="s">
        <v>169</v>
      </c>
      <c r="Z3360" s="103" t="s">
        <v>170</v>
      </c>
      <c r="AA3360" s="103" t="s">
        <v>47</v>
      </c>
      <c r="AB3360" s="103" t="s">
        <v>171</v>
      </c>
      <c r="AC3360" s="104" t="s">
        <v>172</v>
      </c>
    </row>
    <row r="3361" spans="1:29" ht="25.5" customHeight="1" x14ac:dyDescent="0.35">
      <c r="A3361" s="188"/>
      <c r="B3361" s="190"/>
      <c r="C3361" s="99" t="str">
        <f>IF(B3361="","",IF(NOT(ISNUMBER(B3361)),"DATA_PC invalida",IF(AND(ISNUMBER(parametros!$C$2),ISNUMBER(parametros!$D$2),B3361&gt;=parametros!$C$2,B3361&lt;=parametros!$D$2),"C0",IF(AND(ISNUMBER(parametros!$C$3),ISNUMBER(parametros!$D$3),B3361&gt;=parametros!$C$3,B3361&lt;=parametros!$D$3),"C1",IF(AND(ISNUMBER(parametros!$C$4),ISNUMBER(parametros!$D$4),B3361&gt;=parametros!$C$4,B3361&lt;=parametros!$D$4),"C2",IF(AND(ISNUMBER(parametros!$C$5),ISNUMBER(parametros!$D$5),B3361&gt;=parametros!$C$5,B3361&lt;=parametros!$D$5),"C3",IF(AND(ISNUMBER(parametros!$C$6),ISNUMBER(parametros!$D$6),B3361&gt;=parametros!$C$6,B3361&lt;=parametros!$D$6),"C4","Fora dos ciclos")))))))</f>
        <v/>
      </c>
      <c r="D3361" s="100"/>
      <c r="E3361" s="78" t="str">
        <f>IF(C3361="","",IFERROR(VLOOKUP(C3361,parametros!$A$11:$E$15,5,0),""))</f>
        <v/>
      </c>
      <c r="F3361" s="79" t="str">
        <f t="shared" si="262"/>
        <v/>
      </c>
      <c r="G3361" s="101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8"/>
      <c r="U3361" s="218" t="str">
        <f t="shared" si="266"/>
        <v/>
      </c>
      <c r="V3361" s="216" t="s">
        <v>47</v>
      </c>
      <c r="W3361" s="102" t="s">
        <v>167</v>
      </c>
      <c r="X3361" s="102" t="s">
        <v>168</v>
      </c>
      <c r="Y3361" s="103" t="s">
        <v>169</v>
      </c>
      <c r="Z3361" s="103" t="s">
        <v>170</v>
      </c>
      <c r="AA3361" s="103" t="s">
        <v>47</v>
      </c>
      <c r="AB3361" s="103" t="s">
        <v>171</v>
      </c>
      <c r="AC3361" s="104" t="s">
        <v>172</v>
      </c>
    </row>
    <row r="3362" spans="1:29" ht="25.5" customHeight="1" x14ac:dyDescent="0.35">
      <c r="A3362" s="188"/>
      <c r="B3362" s="190"/>
      <c r="C3362" s="99" t="str">
        <f>IF(B3362="","",IF(NOT(ISNUMBER(B3362)),"DATA_PC invalida",IF(AND(ISNUMBER(parametros!$C$2),ISNUMBER(parametros!$D$2),B3362&gt;=parametros!$C$2,B3362&lt;=parametros!$D$2),"C0",IF(AND(ISNUMBER(parametros!$C$3),ISNUMBER(parametros!$D$3),B3362&gt;=parametros!$C$3,B3362&lt;=parametros!$D$3),"C1",IF(AND(ISNUMBER(parametros!$C$4),ISNUMBER(parametros!$D$4),B3362&gt;=parametros!$C$4,B3362&lt;=parametros!$D$4),"C2",IF(AND(ISNUMBER(parametros!$C$5),ISNUMBER(parametros!$D$5),B3362&gt;=parametros!$C$5,B3362&lt;=parametros!$D$5),"C3",IF(AND(ISNUMBER(parametros!$C$6),ISNUMBER(parametros!$D$6),B3362&gt;=parametros!$C$6,B3362&lt;=parametros!$D$6),"C4","Fora dos ciclos")))))))</f>
        <v/>
      </c>
      <c r="D3362" s="100"/>
      <c r="E3362" s="78" t="str">
        <f>IF(C3362="","",IFERROR(VLOOKUP(C3362,parametros!$A$11:$E$15,5,0),""))</f>
        <v/>
      </c>
      <c r="F3362" s="79" t="str">
        <f t="shared" si="262"/>
        <v/>
      </c>
      <c r="G3362" s="101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8"/>
      <c r="U3362" s="218" t="str">
        <f t="shared" si="266"/>
        <v/>
      </c>
      <c r="V3362" s="216" t="s">
        <v>47</v>
      </c>
      <c r="W3362" s="102" t="s">
        <v>167</v>
      </c>
      <c r="X3362" s="102" t="s">
        <v>168</v>
      </c>
      <c r="Y3362" s="103" t="s">
        <v>169</v>
      </c>
      <c r="Z3362" s="103" t="s">
        <v>170</v>
      </c>
      <c r="AA3362" s="103" t="s">
        <v>47</v>
      </c>
      <c r="AB3362" s="103" t="s">
        <v>171</v>
      </c>
      <c r="AC3362" s="104" t="s">
        <v>172</v>
      </c>
    </row>
    <row r="3363" spans="1:29" ht="25.5" customHeight="1" x14ac:dyDescent="0.35">
      <c r="A3363" s="188"/>
      <c r="B3363" s="190"/>
      <c r="C3363" s="99" t="str">
        <f>IF(B3363="","",IF(NOT(ISNUMBER(B3363)),"DATA_PC invalida",IF(AND(ISNUMBER(parametros!$C$2),ISNUMBER(parametros!$D$2),B3363&gt;=parametros!$C$2,B3363&lt;=parametros!$D$2),"C0",IF(AND(ISNUMBER(parametros!$C$3),ISNUMBER(parametros!$D$3),B3363&gt;=parametros!$C$3,B3363&lt;=parametros!$D$3),"C1",IF(AND(ISNUMBER(parametros!$C$4),ISNUMBER(parametros!$D$4),B3363&gt;=parametros!$C$4,B3363&lt;=parametros!$D$4),"C2",IF(AND(ISNUMBER(parametros!$C$5),ISNUMBER(parametros!$D$5),B3363&gt;=parametros!$C$5,B3363&lt;=parametros!$D$5),"C3",IF(AND(ISNUMBER(parametros!$C$6),ISNUMBER(parametros!$D$6),B3363&gt;=parametros!$C$6,B3363&lt;=parametros!$D$6),"C4","Fora dos ciclos")))))))</f>
        <v/>
      </c>
      <c r="D3363" s="100"/>
      <c r="E3363" s="78" t="str">
        <f>IF(C3363="","",IFERROR(VLOOKUP(C3363,parametros!$A$11:$E$15,5,0),""))</f>
        <v/>
      </c>
      <c r="F3363" s="79" t="str">
        <f t="shared" si="262"/>
        <v/>
      </c>
      <c r="G3363" s="101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8"/>
      <c r="U3363" s="218" t="str">
        <f t="shared" si="266"/>
        <v/>
      </c>
      <c r="V3363" s="216" t="s">
        <v>47</v>
      </c>
      <c r="W3363" s="102" t="s">
        <v>167</v>
      </c>
      <c r="X3363" s="102" t="s">
        <v>168</v>
      </c>
      <c r="Y3363" s="103" t="s">
        <v>169</v>
      </c>
      <c r="Z3363" s="103" t="s">
        <v>170</v>
      </c>
      <c r="AA3363" s="103" t="s">
        <v>47</v>
      </c>
      <c r="AB3363" s="103" t="s">
        <v>171</v>
      </c>
      <c r="AC3363" s="104" t="s">
        <v>172</v>
      </c>
    </row>
    <row r="3364" spans="1:29" ht="25.5" customHeight="1" x14ac:dyDescent="0.35">
      <c r="A3364" s="188"/>
      <c r="B3364" s="190"/>
      <c r="C3364" s="99" t="str">
        <f>IF(B3364="","",IF(NOT(ISNUMBER(B3364)),"DATA_PC invalida",IF(AND(ISNUMBER(parametros!$C$2),ISNUMBER(parametros!$D$2),B3364&gt;=parametros!$C$2,B3364&lt;=parametros!$D$2),"C0",IF(AND(ISNUMBER(parametros!$C$3),ISNUMBER(parametros!$D$3),B3364&gt;=parametros!$C$3,B3364&lt;=parametros!$D$3),"C1",IF(AND(ISNUMBER(parametros!$C$4),ISNUMBER(parametros!$D$4),B3364&gt;=parametros!$C$4,B3364&lt;=parametros!$D$4),"C2",IF(AND(ISNUMBER(parametros!$C$5),ISNUMBER(parametros!$D$5),B3364&gt;=parametros!$C$5,B3364&lt;=parametros!$D$5),"C3",IF(AND(ISNUMBER(parametros!$C$6),ISNUMBER(parametros!$D$6),B3364&gt;=parametros!$C$6,B3364&lt;=parametros!$D$6),"C4","Fora dos ciclos")))))))</f>
        <v/>
      </c>
      <c r="D3364" s="100"/>
      <c r="E3364" s="78" t="str">
        <f>IF(C3364="","",IFERROR(VLOOKUP(C3364,parametros!$A$11:$E$15,5,0),""))</f>
        <v/>
      </c>
      <c r="F3364" s="79" t="str">
        <f t="shared" si="262"/>
        <v/>
      </c>
      <c r="G3364" s="101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8"/>
      <c r="U3364" s="218" t="str">
        <f t="shared" si="266"/>
        <v/>
      </c>
      <c r="V3364" s="216" t="s">
        <v>47</v>
      </c>
      <c r="W3364" s="102" t="s">
        <v>167</v>
      </c>
      <c r="X3364" s="102" t="s">
        <v>168</v>
      </c>
      <c r="Y3364" s="103" t="s">
        <v>169</v>
      </c>
      <c r="Z3364" s="103" t="s">
        <v>170</v>
      </c>
      <c r="AA3364" s="103" t="s">
        <v>47</v>
      </c>
      <c r="AB3364" s="103" t="s">
        <v>171</v>
      </c>
      <c r="AC3364" s="104" t="s">
        <v>172</v>
      </c>
    </row>
    <row r="3365" spans="1:29" ht="25.5" customHeight="1" x14ac:dyDescent="0.35">
      <c r="A3365" s="188"/>
      <c r="B3365" s="190"/>
      <c r="C3365" s="99" t="str">
        <f>IF(B3365="","",IF(NOT(ISNUMBER(B3365)),"DATA_PC invalida",IF(AND(ISNUMBER(parametros!$C$2),ISNUMBER(parametros!$D$2),B3365&gt;=parametros!$C$2,B3365&lt;=parametros!$D$2),"C0",IF(AND(ISNUMBER(parametros!$C$3),ISNUMBER(parametros!$D$3),B3365&gt;=parametros!$C$3,B3365&lt;=parametros!$D$3),"C1",IF(AND(ISNUMBER(parametros!$C$4),ISNUMBER(parametros!$D$4),B3365&gt;=parametros!$C$4,B3365&lt;=parametros!$D$4),"C2",IF(AND(ISNUMBER(parametros!$C$5),ISNUMBER(parametros!$D$5),B3365&gt;=parametros!$C$5,B3365&lt;=parametros!$D$5),"C3",IF(AND(ISNUMBER(parametros!$C$6),ISNUMBER(parametros!$D$6),B3365&gt;=parametros!$C$6,B3365&lt;=parametros!$D$6),"C4","Fora dos ciclos")))))))</f>
        <v/>
      </c>
      <c r="D3365" s="100"/>
      <c r="E3365" s="78" t="str">
        <f>IF(C3365="","",IFERROR(VLOOKUP(C3365,parametros!$A$11:$E$15,5,0),""))</f>
        <v/>
      </c>
      <c r="F3365" s="79" t="str">
        <f t="shared" si="262"/>
        <v/>
      </c>
      <c r="G3365" s="101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8"/>
      <c r="U3365" s="218" t="str">
        <f t="shared" si="266"/>
        <v/>
      </c>
      <c r="V3365" s="216" t="s">
        <v>47</v>
      </c>
      <c r="W3365" s="102" t="s">
        <v>167</v>
      </c>
      <c r="X3365" s="102" t="s">
        <v>168</v>
      </c>
      <c r="Y3365" s="103" t="s">
        <v>169</v>
      </c>
      <c r="Z3365" s="103" t="s">
        <v>170</v>
      </c>
      <c r="AA3365" s="103" t="s">
        <v>47</v>
      </c>
      <c r="AB3365" s="103" t="s">
        <v>171</v>
      </c>
      <c r="AC3365" s="104" t="s">
        <v>172</v>
      </c>
    </row>
    <row r="3366" spans="1:29" ht="25.5" customHeight="1" x14ac:dyDescent="0.35">
      <c r="A3366" s="188"/>
      <c r="B3366" s="190"/>
      <c r="C3366" s="99" t="str">
        <f>IF(B3366="","",IF(NOT(ISNUMBER(B3366)),"DATA_PC invalida",IF(AND(ISNUMBER(parametros!$C$2),ISNUMBER(parametros!$D$2),B3366&gt;=parametros!$C$2,B3366&lt;=parametros!$D$2),"C0",IF(AND(ISNUMBER(parametros!$C$3),ISNUMBER(parametros!$D$3),B3366&gt;=parametros!$C$3,B3366&lt;=parametros!$D$3),"C1",IF(AND(ISNUMBER(parametros!$C$4),ISNUMBER(parametros!$D$4),B3366&gt;=parametros!$C$4,B3366&lt;=parametros!$D$4),"C2",IF(AND(ISNUMBER(parametros!$C$5),ISNUMBER(parametros!$D$5),B3366&gt;=parametros!$C$5,B3366&lt;=parametros!$D$5),"C3",IF(AND(ISNUMBER(parametros!$C$6),ISNUMBER(parametros!$D$6),B3366&gt;=parametros!$C$6,B3366&lt;=parametros!$D$6),"C4","Fora dos ciclos")))))))</f>
        <v/>
      </c>
      <c r="D3366" s="100"/>
      <c r="E3366" s="78" t="str">
        <f>IF(C3366="","",IFERROR(VLOOKUP(C3366,parametros!$A$11:$E$15,5,0),""))</f>
        <v/>
      </c>
      <c r="F3366" s="79" t="str">
        <f t="shared" si="262"/>
        <v/>
      </c>
      <c r="G3366" s="101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8"/>
      <c r="U3366" s="218" t="str">
        <f t="shared" si="266"/>
        <v/>
      </c>
      <c r="V3366" s="216" t="s">
        <v>47</v>
      </c>
      <c r="W3366" s="102" t="s">
        <v>167</v>
      </c>
      <c r="X3366" s="102" t="s">
        <v>168</v>
      </c>
      <c r="Y3366" s="103" t="s">
        <v>169</v>
      </c>
      <c r="Z3366" s="103" t="s">
        <v>170</v>
      </c>
      <c r="AA3366" s="103" t="s">
        <v>47</v>
      </c>
      <c r="AB3366" s="103" t="s">
        <v>171</v>
      </c>
      <c r="AC3366" s="104" t="s">
        <v>172</v>
      </c>
    </row>
    <row r="3367" spans="1:29" ht="25.5" customHeight="1" x14ac:dyDescent="0.35">
      <c r="A3367" s="188"/>
      <c r="B3367" s="190"/>
      <c r="C3367" s="99" t="str">
        <f>IF(B3367="","",IF(NOT(ISNUMBER(B3367)),"DATA_PC invalida",IF(AND(ISNUMBER(parametros!$C$2),ISNUMBER(parametros!$D$2),B3367&gt;=parametros!$C$2,B3367&lt;=parametros!$D$2),"C0",IF(AND(ISNUMBER(parametros!$C$3),ISNUMBER(parametros!$D$3),B3367&gt;=parametros!$C$3,B3367&lt;=parametros!$D$3),"C1",IF(AND(ISNUMBER(parametros!$C$4),ISNUMBER(parametros!$D$4),B3367&gt;=parametros!$C$4,B3367&lt;=parametros!$D$4),"C2",IF(AND(ISNUMBER(parametros!$C$5),ISNUMBER(parametros!$D$5),B3367&gt;=parametros!$C$5,B3367&lt;=parametros!$D$5),"C3",IF(AND(ISNUMBER(parametros!$C$6),ISNUMBER(parametros!$D$6),B3367&gt;=parametros!$C$6,B3367&lt;=parametros!$D$6),"C4","Fora dos ciclos")))))))</f>
        <v/>
      </c>
      <c r="D3367" s="100"/>
      <c r="E3367" s="78" t="str">
        <f>IF(C3367="","",IFERROR(VLOOKUP(C3367,parametros!$A$11:$E$15,5,0),""))</f>
        <v/>
      </c>
      <c r="F3367" s="79" t="str">
        <f t="shared" si="262"/>
        <v/>
      </c>
      <c r="G3367" s="101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8"/>
      <c r="U3367" s="218" t="str">
        <f t="shared" si="266"/>
        <v/>
      </c>
      <c r="V3367" s="216" t="s">
        <v>47</v>
      </c>
      <c r="W3367" s="102" t="s">
        <v>167</v>
      </c>
      <c r="X3367" s="102" t="s">
        <v>168</v>
      </c>
      <c r="Y3367" s="103" t="s">
        <v>169</v>
      </c>
      <c r="Z3367" s="103" t="s">
        <v>170</v>
      </c>
      <c r="AA3367" s="103" t="s">
        <v>47</v>
      </c>
      <c r="AB3367" s="103" t="s">
        <v>171</v>
      </c>
      <c r="AC3367" s="104" t="s">
        <v>172</v>
      </c>
    </row>
    <row r="3368" spans="1:29" ht="25.5" customHeight="1" x14ac:dyDescent="0.35">
      <c r="A3368" s="188"/>
      <c r="B3368" s="190"/>
      <c r="C3368" s="99" t="str">
        <f>IF(B3368="","",IF(NOT(ISNUMBER(B3368)),"DATA_PC invalida",IF(AND(ISNUMBER(parametros!$C$2),ISNUMBER(parametros!$D$2),B3368&gt;=parametros!$C$2,B3368&lt;=parametros!$D$2),"C0",IF(AND(ISNUMBER(parametros!$C$3),ISNUMBER(parametros!$D$3),B3368&gt;=parametros!$C$3,B3368&lt;=parametros!$D$3),"C1",IF(AND(ISNUMBER(parametros!$C$4),ISNUMBER(parametros!$D$4),B3368&gt;=parametros!$C$4,B3368&lt;=parametros!$D$4),"C2",IF(AND(ISNUMBER(parametros!$C$5),ISNUMBER(parametros!$D$5),B3368&gt;=parametros!$C$5,B3368&lt;=parametros!$D$5),"C3",IF(AND(ISNUMBER(parametros!$C$6),ISNUMBER(parametros!$D$6),B3368&gt;=parametros!$C$6,B3368&lt;=parametros!$D$6),"C4","Fora dos ciclos")))))))</f>
        <v/>
      </c>
      <c r="D3368" s="100"/>
      <c r="E3368" s="78" t="str">
        <f>IF(C3368="","",IFERROR(VLOOKUP(C3368,parametros!$A$11:$E$15,5,0),""))</f>
        <v/>
      </c>
      <c r="F3368" s="79" t="str">
        <f t="shared" si="262"/>
        <v/>
      </c>
      <c r="G3368" s="101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8"/>
      <c r="U3368" s="218" t="str">
        <f t="shared" si="266"/>
        <v/>
      </c>
      <c r="V3368" s="216" t="s">
        <v>47</v>
      </c>
      <c r="W3368" s="102" t="s">
        <v>167</v>
      </c>
      <c r="X3368" s="102" t="s">
        <v>168</v>
      </c>
      <c r="Y3368" s="103" t="s">
        <v>169</v>
      </c>
      <c r="Z3368" s="103" t="s">
        <v>170</v>
      </c>
      <c r="AA3368" s="103" t="s">
        <v>47</v>
      </c>
      <c r="AB3368" s="103" t="s">
        <v>171</v>
      </c>
      <c r="AC3368" s="104" t="s">
        <v>172</v>
      </c>
    </row>
    <row r="3369" spans="1:29" ht="25.5" customHeight="1" x14ac:dyDescent="0.35">
      <c r="A3369" s="188"/>
      <c r="B3369" s="190"/>
      <c r="C3369" s="99" t="str">
        <f>IF(B3369="","",IF(NOT(ISNUMBER(B3369)),"DATA_PC invalida",IF(AND(ISNUMBER(parametros!$C$2),ISNUMBER(parametros!$D$2),B3369&gt;=parametros!$C$2,B3369&lt;=parametros!$D$2),"C0",IF(AND(ISNUMBER(parametros!$C$3),ISNUMBER(parametros!$D$3),B3369&gt;=parametros!$C$3,B3369&lt;=parametros!$D$3),"C1",IF(AND(ISNUMBER(parametros!$C$4),ISNUMBER(parametros!$D$4),B3369&gt;=parametros!$C$4,B3369&lt;=parametros!$D$4),"C2",IF(AND(ISNUMBER(parametros!$C$5),ISNUMBER(parametros!$D$5),B3369&gt;=parametros!$C$5,B3369&lt;=parametros!$D$5),"C3",IF(AND(ISNUMBER(parametros!$C$6),ISNUMBER(parametros!$D$6),B3369&gt;=parametros!$C$6,B3369&lt;=parametros!$D$6),"C4","Fora dos ciclos")))))))</f>
        <v/>
      </c>
      <c r="D3369" s="100"/>
      <c r="E3369" s="78" t="str">
        <f>IF(C3369="","",IFERROR(VLOOKUP(C3369,parametros!$A$11:$E$15,5,0),""))</f>
        <v/>
      </c>
      <c r="F3369" s="79" t="str">
        <f t="shared" si="262"/>
        <v/>
      </c>
      <c r="G3369" s="101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8"/>
      <c r="U3369" s="218" t="str">
        <f t="shared" si="266"/>
        <v/>
      </c>
      <c r="V3369" s="216" t="s">
        <v>47</v>
      </c>
      <c r="W3369" s="102" t="s">
        <v>167</v>
      </c>
      <c r="X3369" s="102" t="s">
        <v>168</v>
      </c>
      <c r="Y3369" s="103" t="s">
        <v>169</v>
      </c>
      <c r="Z3369" s="103" t="s">
        <v>170</v>
      </c>
      <c r="AA3369" s="103" t="s">
        <v>47</v>
      </c>
      <c r="AB3369" s="103" t="s">
        <v>171</v>
      </c>
      <c r="AC3369" s="104" t="s">
        <v>172</v>
      </c>
    </row>
    <row r="3370" spans="1:29" ht="25.5" customHeight="1" x14ac:dyDescent="0.35">
      <c r="A3370" s="188"/>
      <c r="B3370" s="190"/>
      <c r="C3370" s="99" t="str">
        <f>IF(B3370="","",IF(NOT(ISNUMBER(B3370)),"DATA_PC invalida",IF(AND(ISNUMBER(parametros!$C$2),ISNUMBER(parametros!$D$2),B3370&gt;=parametros!$C$2,B3370&lt;=parametros!$D$2),"C0",IF(AND(ISNUMBER(parametros!$C$3),ISNUMBER(parametros!$D$3),B3370&gt;=parametros!$C$3,B3370&lt;=parametros!$D$3),"C1",IF(AND(ISNUMBER(parametros!$C$4),ISNUMBER(parametros!$D$4),B3370&gt;=parametros!$C$4,B3370&lt;=parametros!$D$4),"C2",IF(AND(ISNUMBER(parametros!$C$5),ISNUMBER(parametros!$D$5),B3370&gt;=parametros!$C$5,B3370&lt;=parametros!$D$5),"C3",IF(AND(ISNUMBER(parametros!$C$6),ISNUMBER(parametros!$D$6),B3370&gt;=parametros!$C$6,B3370&lt;=parametros!$D$6),"C4","Fora dos ciclos")))))))</f>
        <v/>
      </c>
      <c r="D3370" s="100"/>
      <c r="E3370" s="78" t="str">
        <f>IF(C3370="","",IFERROR(VLOOKUP(C3370,parametros!$A$11:$E$15,5,0),""))</f>
        <v/>
      </c>
      <c r="F3370" s="79" t="str">
        <f t="shared" si="262"/>
        <v/>
      </c>
      <c r="G3370" s="101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8"/>
      <c r="U3370" s="218" t="str">
        <f t="shared" si="266"/>
        <v/>
      </c>
      <c r="V3370" s="216" t="s">
        <v>47</v>
      </c>
      <c r="W3370" s="102" t="s">
        <v>167</v>
      </c>
      <c r="X3370" s="102" t="s">
        <v>168</v>
      </c>
      <c r="Y3370" s="103" t="s">
        <v>169</v>
      </c>
      <c r="Z3370" s="103" t="s">
        <v>170</v>
      </c>
      <c r="AA3370" s="103" t="s">
        <v>47</v>
      </c>
      <c r="AB3370" s="103" t="s">
        <v>171</v>
      </c>
      <c r="AC3370" s="104" t="s">
        <v>172</v>
      </c>
    </row>
    <row r="3371" spans="1:29" ht="25.5" customHeight="1" x14ac:dyDescent="0.35">
      <c r="A3371" s="188"/>
      <c r="B3371" s="190"/>
      <c r="C3371" s="99" t="str">
        <f>IF(B3371="","",IF(NOT(ISNUMBER(B3371)),"DATA_PC invalida",IF(AND(ISNUMBER(parametros!$C$2),ISNUMBER(parametros!$D$2),B3371&gt;=parametros!$C$2,B3371&lt;=parametros!$D$2),"C0",IF(AND(ISNUMBER(parametros!$C$3),ISNUMBER(parametros!$D$3),B3371&gt;=parametros!$C$3,B3371&lt;=parametros!$D$3),"C1",IF(AND(ISNUMBER(parametros!$C$4),ISNUMBER(parametros!$D$4),B3371&gt;=parametros!$C$4,B3371&lt;=parametros!$D$4),"C2",IF(AND(ISNUMBER(parametros!$C$5),ISNUMBER(parametros!$D$5),B3371&gt;=parametros!$C$5,B3371&lt;=parametros!$D$5),"C3",IF(AND(ISNUMBER(parametros!$C$6),ISNUMBER(parametros!$D$6),B3371&gt;=parametros!$C$6,B3371&lt;=parametros!$D$6),"C4","Fora dos ciclos")))))))</f>
        <v/>
      </c>
      <c r="D3371" s="100"/>
      <c r="E3371" s="78" t="str">
        <f>IF(C3371="","",IFERROR(VLOOKUP(C3371,parametros!$A$11:$E$15,5,0),""))</f>
        <v/>
      </c>
      <c r="F3371" s="79" t="str">
        <f t="shared" si="262"/>
        <v/>
      </c>
      <c r="G3371" s="101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8"/>
      <c r="U3371" s="218" t="str">
        <f t="shared" si="266"/>
        <v/>
      </c>
      <c r="V3371" s="216" t="s">
        <v>47</v>
      </c>
      <c r="W3371" s="102" t="s">
        <v>167</v>
      </c>
      <c r="X3371" s="102" t="s">
        <v>168</v>
      </c>
      <c r="Y3371" s="103" t="s">
        <v>169</v>
      </c>
      <c r="Z3371" s="103" t="s">
        <v>170</v>
      </c>
      <c r="AA3371" s="103" t="s">
        <v>47</v>
      </c>
      <c r="AB3371" s="103" t="s">
        <v>171</v>
      </c>
      <c r="AC3371" s="104" t="s">
        <v>172</v>
      </c>
    </row>
    <row r="3372" spans="1:29" ht="25.5" customHeight="1" x14ac:dyDescent="0.35">
      <c r="A3372" s="188"/>
      <c r="B3372" s="190"/>
      <c r="C3372" s="99" t="str">
        <f>IF(B3372="","",IF(NOT(ISNUMBER(B3372)),"DATA_PC invalida",IF(AND(ISNUMBER(parametros!$C$2),ISNUMBER(parametros!$D$2),B3372&gt;=parametros!$C$2,B3372&lt;=parametros!$D$2),"C0",IF(AND(ISNUMBER(parametros!$C$3),ISNUMBER(parametros!$D$3),B3372&gt;=parametros!$C$3,B3372&lt;=parametros!$D$3),"C1",IF(AND(ISNUMBER(parametros!$C$4),ISNUMBER(parametros!$D$4),B3372&gt;=parametros!$C$4,B3372&lt;=parametros!$D$4),"C2",IF(AND(ISNUMBER(parametros!$C$5),ISNUMBER(parametros!$D$5),B3372&gt;=parametros!$C$5,B3372&lt;=parametros!$D$5),"C3",IF(AND(ISNUMBER(parametros!$C$6),ISNUMBER(parametros!$D$6),B3372&gt;=parametros!$C$6,B3372&lt;=parametros!$D$6),"C4","Fora dos ciclos")))))))</f>
        <v/>
      </c>
      <c r="D3372" s="100"/>
      <c r="E3372" s="78" t="str">
        <f>IF(C3372="","",IFERROR(VLOOKUP(C3372,parametros!$A$11:$E$15,5,0),""))</f>
        <v/>
      </c>
      <c r="F3372" s="79" t="str">
        <f t="shared" si="262"/>
        <v/>
      </c>
      <c r="G3372" s="101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8"/>
      <c r="U3372" s="218" t="str">
        <f t="shared" si="266"/>
        <v/>
      </c>
      <c r="V3372" s="216" t="s">
        <v>47</v>
      </c>
      <c r="W3372" s="102" t="s">
        <v>167</v>
      </c>
      <c r="X3372" s="102" t="s">
        <v>168</v>
      </c>
      <c r="Y3372" s="103" t="s">
        <v>169</v>
      </c>
      <c r="Z3372" s="103" t="s">
        <v>170</v>
      </c>
      <c r="AA3372" s="103" t="s">
        <v>47</v>
      </c>
      <c r="AB3372" s="103" t="s">
        <v>171</v>
      </c>
      <c r="AC3372" s="104" t="s">
        <v>172</v>
      </c>
    </row>
    <row r="3373" spans="1:29" ht="25.5" customHeight="1" x14ac:dyDescent="0.35">
      <c r="A3373" s="188"/>
      <c r="B3373" s="190"/>
      <c r="C3373" s="99" t="str">
        <f>IF(B3373="","",IF(NOT(ISNUMBER(B3373)),"DATA_PC invalida",IF(AND(ISNUMBER(parametros!$C$2),ISNUMBER(parametros!$D$2),B3373&gt;=parametros!$C$2,B3373&lt;=parametros!$D$2),"C0",IF(AND(ISNUMBER(parametros!$C$3),ISNUMBER(parametros!$D$3),B3373&gt;=parametros!$C$3,B3373&lt;=parametros!$D$3),"C1",IF(AND(ISNUMBER(parametros!$C$4),ISNUMBER(parametros!$D$4),B3373&gt;=parametros!$C$4,B3373&lt;=parametros!$D$4),"C2",IF(AND(ISNUMBER(parametros!$C$5),ISNUMBER(parametros!$D$5),B3373&gt;=parametros!$C$5,B3373&lt;=parametros!$D$5),"C3",IF(AND(ISNUMBER(parametros!$C$6),ISNUMBER(parametros!$D$6),B3373&gt;=parametros!$C$6,B3373&lt;=parametros!$D$6),"C4","Fora dos ciclos")))))))</f>
        <v/>
      </c>
      <c r="D3373" s="100"/>
      <c r="E3373" s="78" t="str">
        <f>IF(C3373="","",IFERROR(VLOOKUP(C3373,parametros!$A$11:$E$15,5,0),""))</f>
        <v/>
      </c>
      <c r="F3373" s="79" t="str">
        <f t="shared" si="262"/>
        <v/>
      </c>
      <c r="G3373" s="101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8"/>
      <c r="U3373" s="218" t="str">
        <f t="shared" si="266"/>
        <v/>
      </c>
      <c r="V3373" s="216" t="s">
        <v>47</v>
      </c>
      <c r="W3373" s="102" t="s">
        <v>167</v>
      </c>
      <c r="X3373" s="102" t="s">
        <v>168</v>
      </c>
      <c r="Y3373" s="103" t="s">
        <v>169</v>
      </c>
      <c r="Z3373" s="103" t="s">
        <v>170</v>
      </c>
      <c r="AA3373" s="103" t="s">
        <v>47</v>
      </c>
      <c r="AB3373" s="103" t="s">
        <v>171</v>
      </c>
      <c r="AC3373" s="104" t="s">
        <v>172</v>
      </c>
    </row>
    <row r="3374" spans="1:29" ht="25.5" customHeight="1" x14ac:dyDescent="0.35">
      <c r="A3374" s="188"/>
      <c r="B3374" s="190"/>
      <c r="C3374" s="99" t="str">
        <f>IF(B3374="","",IF(NOT(ISNUMBER(B3374)),"DATA_PC invalida",IF(AND(ISNUMBER(parametros!$C$2),ISNUMBER(parametros!$D$2),B3374&gt;=parametros!$C$2,B3374&lt;=parametros!$D$2),"C0",IF(AND(ISNUMBER(parametros!$C$3),ISNUMBER(parametros!$D$3),B3374&gt;=parametros!$C$3,B3374&lt;=parametros!$D$3),"C1",IF(AND(ISNUMBER(parametros!$C$4),ISNUMBER(parametros!$D$4),B3374&gt;=parametros!$C$4,B3374&lt;=parametros!$D$4),"C2",IF(AND(ISNUMBER(parametros!$C$5),ISNUMBER(parametros!$D$5),B3374&gt;=parametros!$C$5,B3374&lt;=parametros!$D$5),"C3",IF(AND(ISNUMBER(parametros!$C$6),ISNUMBER(parametros!$D$6),B3374&gt;=parametros!$C$6,B3374&lt;=parametros!$D$6),"C4","Fora dos ciclos")))))))</f>
        <v/>
      </c>
      <c r="D3374" s="100"/>
      <c r="E3374" s="78" t="str">
        <f>IF(C3374="","",IFERROR(VLOOKUP(C3374,parametros!$A$11:$E$15,5,0),""))</f>
        <v/>
      </c>
      <c r="F3374" s="79" t="str">
        <f t="shared" si="262"/>
        <v/>
      </c>
      <c r="G3374" s="101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8"/>
      <c r="U3374" s="218" t="str">
        <f t="shared" si="266"/>
        <v/>
      </c>
      <c r="V3374" s="216" t="s">
        <v>47</v>
      </c>
      <c r="W3374" s="102" t="s">
        <v>167</v>
      </c>
      <c r="X3374" s="102" t="s">
        <v>168</v>
      </c>
      <c r="Y3374" s="103" t="s">
        <v>169</v>
      </c>
      <c r="Z3374" s="103" t="s">
        <v>170</v>
      </c>
      <c r="AA3374" s="103" t="s">
        <v>47</v>
      </c>
      <c r="AB3374" s="103" t="s">
        <v>171</v>
      </c>
      <c r="AC3374" s="104" t="s">
        <v>172</v>
      </c>
    </row>
    <row r="3375" spans="1:29" ht="25.5" customHeight="1" x14ac:dyDescent="0.35">
      <c r="A3375" s="188"/>
      <c r="B3375" s="190"/>
      <c r="C3375" s="99" t="str">
        <f>IF(B3375="","",IF(NOT(ISNUMBER(B3375)),"DATA_PC invalida",IF(AND(ISNUMBER(parametros!$C$2),ISNUMBER(parametros!$D$2),B3375&gt;=parametros!$C$2,B3375&lt;=parametros!$D$2),"C0",IF(AND(ISNUMBER(parametros!$C$3),ISNUMBER(parametros!$D$3),B3375&gt;=parametros!$C$3,B3375&lt;=parametros!$D$3),"C1",IF(AND(ISNUMBER(parametros!$C$4),ISNUMBER(parametros!$D$4),B3375&gt;=parametros!$C$4,B3375&lt;=parametros!$D$4),"C2",IF(AND(ISNUMBER(parametros!$C$5),ISNUMBER(parametros!$D$5),B3375&gt;=parametros!$C$5,B3375&lt;=parametros!$D$5),"C3",IF(AND(ISNUMBER(parametros!$C$6),ISNUMBER(parametros!$D$6),B3375&gt;=parametros!$C$6,B3375&lt;=parametros!$D$6),"C4","Fora dos ciclos")))))))</f>
        <v/>
      </c>
      <c r="D3375" s="100"/>
      <c r="E3375" s="78" t="str">
        <f>IF(C3375="","",IFERROR(VLOOKUP(C3375,parametros!$A$11:$E$15,5,0),""))</f>
        <v/>
      </c>
      <c r="F3375" s="79" t="str">
        <f t="shared" si="262"/>
        <v/>
      </c>
      <c r="G3375" s="101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8"/>
      <c r="U3375" s="218" t="str">
        <f t="shared" si="266"/>
        <v/>
      </c>
      <c r="V3375" s="216" t="s">
        <v>47</v>
      </c>
      <c r="W3375" s="102" t="s">
        <v>167</v>
      </c>
      <c r="X3375" s="102" t="s">
        <v>168</v>
      </c>
      <c r="Y3375" s="103" t="s">
        <v>169</v>
      </c>
      <c r="Z3375" s="103" t="s">
        <v>170</v>
      </c>
      <c r="AA3375" s="103" t="s">
        <v>47</v>
      </c>
      <c r="AB3375" s="103" t="s">
        <v>171</v>
      </c>
      <c r="AC3375" s="104" t="s">
        <v>172</v>
      </c>
    </row>
    <row r="3376" spans="1:29" ht="25.5" customHeight="1" x14ac:dyDescent="0.35">
      <c r="A3376" s="188"/>
      <c r="B3376" s="190"/>
      <c r="C3376" s="99" t="str">
        <f>IF(B3376="","",IF(NOT(ISNUMBER(B3376)),"DATA_PC invalida",IF(AND(ISNUMBER(parametros!$C$2),ISNUMBER(parametros!$D$2),B3376&gt;=parametros!$C$2,B3376&lt;=parametros!$D$2),"C0",IF(AND(ISNUMBER(parametros!$C$3),ISNUMBER(parametros!$D$3),B3376&gt;=parametros!$C$3,B3376&lt;=parametros!$D$3),"C1",IF(AND(ISNUMBER(parametros!$C$4),ISNUMBER(parametros!$D$4),B3376&gt;=parametros!$C$4,B3376&lt;=parametros!$D$4),"C2",IF(AND(ISNUMBER(parametros!$C$5),ISNUMBER(parametros!$D$5),B3376&gt;=parametros!$C$5,B3376&lt;=parametros!$D$5),"C3",IF(AND(ISNUMBER(parametros!$C$6),ISNUMBER(parametros!$D$6),B3376&gt;=parametros!$C$6,B3376&lt;=parametros!$D$6),"C4","Fora dos ciclos")))))))</f>
        <v/>
      </c>
      <c r="D3376" s="100"/>
      <c r="E3376" s="78" t="str">
        <f>IF(C3376="","",IFERROR(VLOOKUP(C3376,parametros!$A$11:$E$15,5,0),""))</f>
        <v/>
      </c>
      <c r="F3376" s="79" t="str">
        <f t="shared" si="262"/>
        <v/>
      </c>
      <c r="G3376" s="101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8"/>
      <c r="U3376" s="218" t="str">
        <f t="shared" si="266"/>
        <v/>
      </c>
      <c r="V3376" s="216" t="s">
        <v>47</v>
      </c>
      <c r="W3376" s="102" t="s">
        <v>167</v>
      </c>
      <c r="X3376" s="102" t="s">
        <v>168</v>
      </c>
      <c r="Y3376" s="103" t="s">
        <v>169</v>
      </c>
      <c r="Z3376" s="103" t="s">
        <v>170</v>
      </c>
      <c r="AA3376" s="103" t="s">
        <v>47</v>
      </c>
      <c r="AB3376" s="103" t="s">
        <v>171</v>
      </c>
      <c r="AC3376" s="104" t="s">
        <v>172</v>
      </c>
    </row>
    <row r="3377" spans="1:29" ht="25.5" customHeight="1" x14ac:dyDescent="0.35">
      <c r="A3377" s="188"/>
      <c r="B3377" s="190"/>
      <c r="C3377" s="99" t="str">
        <f>IF(B3377="","",IF(NOT(ISNUMBER(B3377)),"DATA_PC invalida",IF(AND(ISNUMBER(parametros!$C$2),ISNUMBER(parametros!$D$2),B3377&gt;=parametros!$C$2,B3377&lt;=parametros!$D$2),"C0",IF(AND(ISNUMBER(parametros!$C$3),ISNUMBER(parametros!$D$3),B3377&gt;=parametros!$C$3,B3377&lt;=parametros!$D$3),"C1",IF(AND(ISNUMBER(parametros!$C$4),ISNUMBER(parametros!$D$4),B3377&gt;=parametros!$C$4,B3377&lt;=parametros!$D$4),"C2",IF(AND(ISNUMBER(parametros!$C$5),ISNUMBER(parametros!$D$5),B3377&gt;=parametros!$C$5,B3377&lt;=parametros!$D$5),"C3",IF(AND(ISNUMBER(parametros!$C$6),ISNUMBER(parametros!$D$6),B3377&gt;=parametros!$C$6,B3377&lt;=parametros!$D$6),"C4","Fora dos ciclos")))))))</f>
        <v/>
      </c>
      <c r="D3377" s="100"/>
      <c r="E3377" s="78" t="str">
        <f>IF(C3377="","",IFERROR(VLOOKUP(C3377,parametros!$A$11:$E$15,5,0),""))</f>
        <v/>
      </c>
      <c r="F3377" s="79" t="str">
        <f t="shared" si="262"/>
        <v/>
      </c>
      <c r="G3377" s="101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8"/>
      <c r="U3377" s="218" t="str">
        <f t="shared" si="266"/>
        <v/>
      </c>
      <c r="V3377" s="216" t="s">
        <v>47</v>
      </c>
      <c r="W3377" s="102" t="s">
        <v>167</v>
      </c>
      <c r="X3377" s="102" t="s">
        <v>168</v>
      </c>
      <c r="Y3377" s="103" t="s">
        <v>169</v>
      </c>
      <c r="Z3377" s="103" t="s">
        <v>170</v>
      </c>
      <c r="AA3377" s="103" t="s">
        <v>47</v>
      </c>
      <c r="AB3377" s="103" t="s">
        <v>171</v>
      </c>
      <c r="AC3377" s="104" t="s">
        <v>172</v>
      </c>
    </row>
    <row r="3378" spans="1:29" ht="25.5" customHeight="1" x14ac:dyDescent="0.35">
      <c r="A3378" s="188"/>
      <c r="B3378" s="190"/>
      <c r="C3378" s="99" t="str">
        <f>IF(B3378="","",IF(NOT(ISNUMBER(B3378)),"DATA_PC invalida",IF(AND(ISNUMBER(parametros!$C$2),ISNUMBER(parametros!$D$2),B3378&gt;=parametros!$C$2,B3378&lt;=parametros!$D$2),"C0",IF(AND(ISNUMBER(parametros!$C$3),ISNUMBER(parametros!$D$3),B3378&gt;=parametros!$C$3,B3378&lt;=parametros!$D$3),"C1",IF(AND(ISNUMBER(parametros!$C$4),ISNUMBER(parametros!$D$4),B3378&gt;=parametros!$C$4,B3378&lt;=parametros!$D$4),"C2",IF(AND(ISNUMBER(parametros!$C$5),ISNUMBER(parametros!$D$5),B3378&gt;=parametros!$C$5,B3378&lt;=parametros!$D$5),"C3",IF(AND(ISNUMBER(parametros!$C$6),ISNUMBER(parametros!$D$6),B3378&gt;=parametros!$C$6,B3378&lt;=parametros!$D$6),"C4","Fora dos ciclos")))))))</f>
        <v/>
      </c>
      <c r="D3378" s="100"/>
      <c r="E3378" s="78" t="str">
        <f>IF(C3378="","",IFERROR(VLOOKUP(C3378,parametros!$A$11:$E$15,5,0),""))</f>
        <v/>
      </c>
      <c r="F3378" s="79" t="str">
        <f t="shared" si="262"/>
        <v/>
      </c>
      <c r="G3378" s="101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8"/>
      <c r="U3378" s="218" t="str">
        <f t="shared" si="266"/>
        <v/>
      </c>
      <c r="V3378" s="216" t="s">
        <v>47</v>
      </c>
      <c r="W3378" s="102" t="s">
        <v>167</v>
      </c>
      <c r="X3378" s="102" t="s">
        <v>168</v>
      </c>
      <c r="Y3378" s="103" t="s">
        <v>169</v>
      </c>
      <c r="Z3378" s="103" t="s">
        <v>170</v>
      </c>
      <c r="AA3378" s="103" t="s">
        <v>47</v>
      </c>
      <c r="AB3378" s="103" t="s">
        <v>171</v>
      </c>
      <c r="AC3378" s="104" t="s">
        <v>172</v>
      </c>
    </row>
    <row r="3379" spans="1:29" ht="25.5" customHeight="1" x14ac:dyDescent="0.35">
      <c r="A3379" s="188"/>
      <c r="B3379" s="190"/>
      <c r="C3379" s="99" t="str">
        <f>IF(B3379="","",IF(NOT(ISNUMBER(B3379)),"DATA_PC invalida",IF(AND(ISNUMBER(parametros!$C$2),ISNUMBER(parametros!$D$2),B3379&gt;=parametros!$C$2,B3379&lt;=parametros!$D$2),"C0",IF(AND(ISNUMBER(parametros!$C$3),ISNUMBER(parametros!$D$3),B3379&gt;=parametros!$C$3,B3379&lt;=parametros!$D$3),"C1",IF(AND(ISNUMBER(parametros!$C$4),ISNUMBER(parametros!$D$4),B3379&gt;=parametros!$C$4,B3379&lt;=parametros!$D$4),"C2",IF(AND(ISNUMBER(parametros!$C$5),ISNUMBER(parametros!$D$5),B3379&gt;=parametros!$C$5,B3379&lt;=parametros!$D$5),"C3",IF(AND(ISNUMBER(parametros!$C$6),ISNUMBER(parametros!$D$6),B3379&gt;=parametros!$C$6,B3379&lt;=parametros!$D$6),"C4","Fora dos ciclos")))))))</f>
        <v/>
      </c>
      <c r="D3379" s="100"/>
      <c r="E3379" s="78" t="str">
        <f>IF(C3379="","",IFERROR(VLOOKUP(C3379,parametros!$A$11:$E$15,5,0),""))</f>
        <v/>
      </c>
      <c r="F3379" s="79" t="str">
        <f t="shared" si="262"/>
        <v/>
      </c>
      <c r="G3379" s="101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8"/>
      <c r="U3379" s="218" t="str">
        <f t="shared" si="266"/>
        <v/>
      </c>
      <c r="V3379" s="216" t="s">
        <v>47</v>
      </c>
      <c r="W3379" s="102" t="s">
        <v>167</v>
      </c>
      <c r="X3379" s="102" t="s">
        <v>168</v>
      </c>
      <c r="Y3379" s="103" t="s">
        <v>169</v>
      </c>
      <c r="Z3379" s="103" t="s">
        <v>170</v>
      </c>
      <c r="AA3379" s="103" t="s">
        <v>47</v>
      </c>
      <c r="AB3379" s="103" t="s">
        <v>171</v>
      </c>
      <c r="AC3379" s="104" t="s">
        <v>172</v>
      </c>
    </row>
    <row r="3380" spans="1:29" ht="25.5" customHeight="1" x14ac:dyDescent="0.35">
      <c r="A3380" s="188"/>
      <c r="B3380" s="190"/>
      <c r="C3380" s="99" t="str">
        <f>IF(B3380="","",IF(NOT(ISNUMBER(B3380)),"DATA_PC invalida",IF(AND(ISNUMBER(parametros!$C$2),ISNUMBER(parametros!$D$2),B3380&gt;=parametros!$C$2,B3380&lt;=parametros!$D$2),"C0",IF(AND(ISNUMBER(parametros!$C$3),ISNUMBER(parametros!$D$3),B3380&gt;=parametros!$C$3,B3380&lt;=parametros!$D$3),"C1",IF(AND(ISNUMBER(parametros!$C$4),ISNUMBER(parametros!$D$4),B3380&gt;=parametros!$C$4,B3380&lt;=parametros!$D$4),"C2",IF(AND(ISNUMBER(parametros!$C$5),ISNUMBER(parametros!$D$5),B3380&gt;=parametros!$C$5,B3380&lt;=parametros!$D$5),"C3",IF(AND(ISNUMBER(parametros!$C$6),ISNUMBER(parametros!$D$6),B3380&gt;=parametros!$C$6,B3380&lt;=parametros!$D$6),"C4","Fora dos ciclos")))))))</f>
        <v/>
      </c>
      <c r="D3380" s="100"/>
      <c r="E3380" s="78" t="str">
        <f>IF(C3380="","",IFERROR(VLOOKUP(C3380,parametros!$A$11:$E$15,5,0),""))</f>
        <v/>
      </c>
      <c r="F3380" s="79" t="str">
        <f t="shared" si="262"/>
        <v/>
      </c>
      <c r="G3380" s="101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8"/>
      <c r="U3380" s="218" t="str">
        <f t="shared" si="266"/>
        <v/>
      </c>
      <c r="V3380" s="216" t="s">
        <v>47</v>
      </c>
      <c r="W3380" s="102" t="s">
        <v>167</v>
      </c>
      <c r="X3380" s="102" t="s">
        <v>168</v>
      </c>
      <c r="Y3380" s="103" t="s">
        <v>169</v>
      </c>
      <c r="Z3380" s="103" t="s">
        <v>170</v>
      </c>
      <c r="AA3380" s="103" t="s">
        <v>47</v>
      </c>
      <c r="AB3380" s="103" t="s">
        <v>171</v>
      </c>
      <c r="AC3380" s="104" t="s">
        <v>172</v>
      </c>
    </row>
    <row r="3381" spans="1:29" ht="25.5" customHeight="1" x14ac:dyDescent="0.35">
      <c r="A3381" s="188"/>
      <c r="B3381" s="190"/>
      <c r="C3381" s="99" t="str">
        <f>IF(B3381="","",IF(NOT(ISNUMBER(B3381)),"DATA_PC invalida",IF(AND(ISNUMBER(parametros!$C$2),ISNUMBER(parametros!$D$2),B3381&gt;=parametros!$C$2,B3381&lt;=parametros!$D$2),"C0",IF(AND(ISNUMBER(parametros!$C$3),ISNUMBER(parametros!$D$3),B3381&gt;=parametros!$C$3,B3381&lt;=parametros!$D$3),"C1",IF(AND(ISNUMBER(parametros!$C$4),ISNUMBER(parametros!$D$4),B3381&gt;=parametros!$C$4,B3381&lt;=parametros!$D$4),"C2",IF(AND(ISNUMBER(parametros!$C$5),ISNUMBER(parametros!$D$5),B3381&gt;=parametros!$C$5,B3381&lt;=parametros!$D$5),"C3",IF(AND(ISNUMBER(parametros!$C$6),ISNUMBER(parametros!$D$6),B3381&gt;=parametros!$C$6,B3381&lt;=parametros!$D$6),"C4","Fora dos ciclos")))))))</f>
        <v/>
      </c>
      <c r="D3381" s="100"/>
      <c r="E3381" s="78" t="str">
        <f>IF(C3381="","",IFERROR(VLOOKUP(C3381,parametros!$A$11:$E$15,5,0),""))</f>
        <v/>
      </c>
      <c r="F3381" s="79" t="str">
        <f t="shared" si="262"/>
        <v/>
      </c>
      <c r="G3381" s="101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8"/>
      <c r="U3381" s="218" t="str">
        <f t="shared" si="266"/>
        <v/>
      </c>
      <c r="V3381" s="216" t="s">
        <v>47</v>
      </c>
      <c r="W3381" s="102" t="s">
        <v>167</v>
      </c>
      <c r="X3381" s="102" t="s">
        <v>168</v>
      </c>
      <c r="Y3381" s="103" t="s">
        <v>169</v>
      </c>
      <c r="Z3381" s="103" t="s">
        <v>170</v>
      </c>
      <c r="AA3381" s="103" t="s">
        <v>47</v>
      </c>
      <c r="AB3381" s="103" t="s">
        <v>171</v>
      </c>
      <c r="AC3381" s="104" t="s">
        <v>172</v>
      </c>
    </row>
    <row r="3382" spans="1:29" ht="25.5" customHeight="1" x14ac:dyDescent="0.35">
      <c r="A3382" s="188"/>
      <c r="B3382" s="190"/>
      <c r="C3382" s="99" t="str">
        <f>IF(B3382="","",IF(NOT(ISNUMBER(B3382)),"DATA_PC invalida",IF(AND(ISNUMBER(parametros!$C$2),ISNUMBER(parametros!$D$2),B3382&gt;=parametros!$C$2,B3382&lt;=parametros!$D$2),"C0",IF(AND(ISNUMBER(parametros!$C$3),ISNUMBER(parametros!$D$3),B3382&gt;=parametros!$C$3,B3382&lt;=parametros!$D$3),"C1",IF(AND(ISNUMBER(parametros!$C$4),ISNUMBER(parametros!$D$4),B3382&gt;=parametros!$C$4,B3382&lt;=parametros!$D$4),"C2",IF(AND(ISNUMBER(parametros!$C$5),ISNUMBER(parametros!$D$5),B3382&gt;=parametros!$C$5,B3382&lt;=parametros!$D$5),"C3",IF(AND(ISNUMBER(parametros!$C$6),ISNUMBER(parametros!$D$6),B3382&gt;=parametros!$C$6,B3382&lt;=parametros!$D$6),"C4","Fora dos ciclos")))))))</f>
        <v/>
      </c>
      <c r="D3382" s="100"/>
      <c r="E3382" s="78" t="str">
        <f>IF(C3382="","",IFERROR(VLOOKUP(C3382,parametros!$A$11:$E$15,5,0),""))</f>
        <v/>
      </c>
      <c r="F3382" s="79" t="str">
        <f t="shared" si="262"/>
        <v/>
      </c>
      <c r="G3382" s="101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8"/>
      <c r="U3382" s="218" t="str">
        <f t="shared" si="266"/>
        <v/>
      </c>
      <c r="V3382" s="216" t="s">
        <v>47</v>
      </c>
      <c r="W3382" s="102" t="s">
        <v>167</v>
      </c>
      <c r="X3382" s="102" t="s">
        <v>168</v>
      </c>
      <c r="Y3382" s="103" t="s">
        <v>169</v>
      </c>
      <c r="Z3382" s="103" t="s">
        <v>170</v>
      </c>
      <c r="AA3382" s="103" t="s">
        <v>47</v>
      </c>
      <c r="AB3382" s="103" t="s">
        <v>171</v>
      </c>
      <c r="AC3382" s="104" t="s">
        <v>172</v>
      </c>
    </row>
    <row r="3383" spans="1:29" ht="25.5" customHeight="1" x14ac:dyDescent="0.35">
      <c r="A3383" s="188"/>
      <c r="B3383" s="190"/>
      <c r="C3383" s="99" t="str">
        <f>IF(B3383="","",IF(NOT(ISNUMBER(B3383)),"DATA_PC invalida",IF(AND(ISNUMBER(parametros!$C$2),ISNUMBER(parametros!$D$2),B3383&gt;=parametros!$C$2,B3383&lt;=parametros!$D$2),"C0",IF(AND(ISNUMBER(parametros!$C$3),ISNUMBER(parametros!$D$3),B3383&gt;=parametros!$C$3,B3383&lt;=parametros!$D$3),"C1",IF(AND(ISNUMBER(parametros!$C$4),ISNUMBER(parametros!$D$4),B3383&gt;=parametros!$C$4,B3383&lt;=parametros!$D$4),"C2",IF(AND(ISNUMBER(parametros!$C$5),ISNUMBER(parametros!$D$5),B3383&gt;=parametros!$C$5,B3383&lt;=parametros!$D$5),"C3",IF(AND(ISNUMBER(parametros!$C$6),ISNUMBER(parametros!$D$6),B3383&gt;=parametros!$C$6,B3383&lt;=parametros!$D$6),"C4","Fora dos ciclos")))))))</f>
        <v/>
      </c>
      <c r="D3383" s="100"/>
      <c r="E3383" s="78" t="str">
        <f>IF(C3383="","",IFERROR(VLOOKUP(C3383,parametros!$A$11:$E$15,5,0),""))</f>
        <v/>
      </c>
      <c r="F3383" s="79" t="str">
        <f t="shared" si="262"/>
        <v/>
      </c>
      <c r="G3383" s="101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8"/>
      <c r="U3383" s="218" t="str">
        <f t="shared" si="266"/>
        <v/>
      </c>
      <c r="V3383" s="216" t="s">
        <v>47</v>
      </c>
      <c r="W3383" s="102" t="s">
        <v>167</v>
      </c>
      <c r="X3383" s="102" t="s">
        <v>168</v>
      </c>
      <c r="Y3383" s="103" t="s">
        <v>169</v>
      </c>
      <c r="Z3383" s="103" t="s">
        <v>170</v>
      </c>
      <c r="AA3383" s="103" t="s">
        <v>47</v>
      </c>
      <c r="AB3383" s="103" t="s">
        <v>171</v>
      </c>
      <c r="AC3383" s="104" t="s">
        <v>172</v>
      </c>
    </row>
    <row r="3384" spans="1:29" ht="25.5" customHeight="1" x14ac:dyDescent="0.35">
      <c r="A3384" s="188"/>
      <c r="B3384" s="190"/>
      <c r="C3384" s="99" t="str">
        <f>IF(B3384="","",IF(NOT(ISNUMBER(B3384)),"DATA_PC invalida",IF(AND(ISNUMBER(parametros!$C$2),ISNUMBER(parametros!$D$2),B3384&gt;=parametros!$C$2,B3384&lt;=parametros!$D$2),"C0",IF(AND(ISNUMBER(parametros!$C$3),ISNUMBER(parametros!$D$3),B3384&gt;=parametros!$C$3,B3384&lt;=parametros!$D$3),"C1",IF(AND(ISNUMBER(parametros!$C$4),ISNUMBER(parametros!$D$4),B3384&gt;=parametros!$C$4,B3384&lt;=parametros!$D$4),"C2",IF(AND(ISNUMBER(parametros!$C$5),ISNUMBER(parametros!$D$5),B3384&gt;=parametros!$C$5,B3384&lt;=parametros!$D$5),"C3",IF(AND(ISNUMBER(parametros!$C$6),ISNUMBER(parametros!$D$6),B3384&gt;=parametros!$C$6,B3384&lt;=parametros!$D$6),"C4","Fora dos ciclos")))))))</f>
        <v/>
      </c>
      <c r="D3384" s="100"/>
      <c r="E3384" s="78" t="str">
        <f>IF(C3384="","",IFERROR(VLOOKUP(C3384,parametros!$A$11:$E$15,5,0),""))</f>
        <v/>
      </c>
      <c r="F3384" s="79" t="str">
        <f t="shared" si="262"/>
        <v/>
      </c>
      <c r="G3384" s="101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8"/>
      <c r="U3384" s="218" t="str">
        <f t="shared" si="266"/>
        <v/>
      </c>
      <c r="V3384" s="216" t="s">
        <v>47</v>
      </c>
      <c r="W3384" s="102" t="s">
        <v>167</v>
      </c>
      <c r="X3384" s="102" t="s">
        <v>168</v>
      </c>
      <c r="Y3384" s="103" t="s">
        <v>169</v>
      </c>
      <c r="Z3384" s="103" t="s">
        <v>170</v>
      </c>
      <c r="AA3384" s="103" t="s">
        <v>47</v>
      </c>
      <c r="AB3384" s="103" t="s">
        <v>171</v>
      </c>
      <c r="AC3384" s="104" t="s">
        <v>172</v>
      </c>
    </row>
    <row r="3385" spans="1:29" ht="25.5" customHeight="1" x14ac:dyDescent="0.35">
      <c r="A3385" s="188"/>
      <c r="B3385" s="190"/>
      <c r="C3385" s="99" t="str">
        <f>IF(B3385="","",IF(NOT(ISNUMBER(B3385)),"DATA_PC invalida",IF(AND(ISNUMBER(parametros!$C$2),ISNUMBER(parametros!$D$2),B3385&gt;=parametros!$C$2,B3385&lt;=parametros!$D$2),"C0",IF(AND(ISNUMBER(parametros!$C$3),ISNUMBER(parametros!$D$3),B3385&gt;=parametros!$C$3,B3385&lt;=parametros!$D$3),"C1",IF(AND(ISNUMBER(parametros!$C$4),ISNUMBER(parametros!$D$4),B3385&gt;=parametros!$C$4,B3385&lt;=parametros!$D$4),"C2",IF(AND(ISNUMBER(parametros!$C$5),ISNUMBER(parametros!$D$5),B3385&gt;=parametros!$C$5,B3385&lt;=parametros!$D$5),"C3",IF(AND(ISNUMBER(parametros!$C$6),ISNUMBER(parametros!$D$6),B3385&gt;=parametros!$C$6,B3385&lt;=parametros!$D$6),"C4","Fora dos ciclos")))))))</f>
        <v/>
      </c>
      <c r="D3385" s="100"/>
      <c r="E3385" s="78" t="str">
        <f>IF(C3385="","",IFERROR(VLOOKUP(C3385,parametros!$A$11:$E$15,5,0),""))</f>
        <v/>
      </c>
      <c r="F3385" s="79" t="str">
        <f t="shared" si="262"/>
        <v/>
      </c>
      <c r="G3385" s="101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8"/>
      <c r="U3385" s="218" t="str">
        <f t="shared" si="266"/>
        <v/>
      </c>
      <c r="V3385" s="216" t="s">
        <v>47</v>
      </c>
      <c r="W3385" s="102" t="s">
        <v>167</v>
      </c>
      <c r="X3385" s="102" t="s">
        <v>168</v>
      </c>
      <c r="Y3385" s="103" t="s">
        <v>169</v>
      </c>
      <c r="Z3385" s="103" t="s">
        <v>170</v>
      </c>
      <c r="AA3385" s="103" t="s">
        <v>47</v>
      </c>
      <c r="AB3385" s="103" t="s">
        <v>171</v>
      </c>
      <c r="AC3385" s="104" t="s">
        <v>172</v>
      </c>
    </row>
    <row r="3386" spans="1:29" ht="25.5" customHeight="1" x14ac:dyDescent="0.35">
      <c r="A3386" s="188"/>
      <c r="B3386" s="190"/>
      <c r="C3386" s="99" t="str">
        <f>IF(B3386="","",IF(NOT(ISNUMBER(B3386)),"DATA_PC invalida",IF(AND(ISNUMBER(parametros!$C$2),ISNUMBER(parametros!$D$2),B3386&gt;=parametros!$C$2,B3386&lt;=parametros!$D$2),"C0",IF(AND(ISNUMBER(parametros!$C$3),ISNUMBER(parametros!$D$3),B3386&gt;=parametros!$C$3,B3386&lt;=parametros!$D$3),"C1",IF(AND(ISNUMBER(parametros!$C$4),ISNUMBER(parametros!$D$4),B3386&gt;=parametros!$C$4,B3386&lt;=parametros!$D$4),"C2",IF(AND(ISNUMBER(parametros!$C$5),ISNUMBER(parametros!$D$5),B3386&gt;=parametros!$C$5,B3386&lt;=parametros!$D$5),"C3",IF(AND(ISNUMBER(parametros!$C$6),ISNUMBER(parametros!$D$6),B3386&gt;=parametros!$C$6,B3386&lt;=parametros!$D$6),"C4","Fora dos ciclos")))))))</f>
        <v/>
      </c>
      <c r="D3386" s="100"/>
      <c r="E3386" s="78" t="str">
        <f>IF(C3386="","",IFERROR(VLOOKUP(C3386,parametros!$A$11:$E$15,5,0),""))</f>
        <v/>
      </c>
      <c r="F3386" s="79" t="str">
        <f t="shared" si="262"/>
        <v/>
      </c>
      <c r="G3386" s="101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8"/>
      <c r="U3386" s="218" t="str">
        <f t="shared" si="266"/>
        <v/>
      </c>
      <c r="V3386" s="216" t="s">
        <v>47</v>
      </c>
      <c r="W3386" s="102" t="s">
        <v>167</v>
      </c>
      <c r="X3386" s="102" t="s">
        <v>168</v>
      </c>
      <c r="Y3386" s="103" t="s">
        <v>169</v>
      </c>
      <c r="Z3386" s="103" t="s">
        <v>170</v>
      </c>
      <c r="AA3386" s="103" t="s">
        <v>47</v>
      </c>
      <c r="AB3386" s="103" t="s">
        <v>171</v>
      </c>
      <c r="AC3386" s="104" t="s">
        <v>172</v>
      </c>
    </row>
    <row r="3387" spans="1:29" ht="25.5" customHeight="1" x14ac:dyDescent="0.35">
      <c r="A3387" s="188"/>
      <c r="B3387" s="190"/>
      <c r="C3387" s="99" t="str">
        <f>IF(B3387="","",IF(NOT(ISNUMBER(B3387)),"DATA_PC invalida",IF(AND(ISNUMBER(parametros!$C$2),ISNUMBER(parametros!$D$2),B3387&gt;=parametros!$C$2,B3387&lt;=parametros!$D$2),"C0",IF(AND(ISNUMBER(parametros!$C$3),ISNUMBER(parametros!$D$3),B3387&gt;=parametros!$C$3,B3387&lt;=parametros!$D$3),"C1",IF(AND(ISNUMBER(parametros!$C$4),ISNUMBER(parametros!$D$4),B3387&gt;=parametros!$C$4,B3387&lt;=parametros!$D$4),"C2",IF(AND(ISNUMBER(parametros!$C$5),ISNUMBER(parametros!$D$5),B3387&gt;=parametros!$C$5,B3387&lt;=parametros!$D$5),"C3",IF(AND(ISNUMBER(parametros!$C$6),ISNUMBER(parametros!$D$6),B3387&gt;=parametros!$C$6,B3387&lt;=parametros!$D$6),"C4","Fora dos ciclos")))))))</f>
        <v/>
      </c>
      <c r="D3387" s="100"/>
      <c r="E3387" s="78" t="str">
        <f>IF(C3387="","",IFERROR(VLOOKUP(C3387,parametros!$A$11:$E$15,5,0),""))</f>
        <v/>
      </c>
      <c r="F3387" s="79" t="str">
        <f t="shared" si="262"/>
        <v/>
      </c>
      <c r="G3387" s="101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8"/>
      <c r="U3387" s="218" t="str">
        <f t="shared" si="266"/>
        <v/>
      </c>
      <c r="V3387" s="216" t="s">
        <v>47</v>
      </c>
      <c r="W3387" s="102" t="s">
        <v>167</v>
      </c>
      <c r="X3387" s="102" t="s">
        <v>168</v>
      </c>
      <c r="Y3387" s="103" t="s">
        <v>169</v>
      </c>
      <c r="Z3387" s="103" t="s">
        <v>170</v>
      </c>
      <c r="AA3387" s="103" t="s">
        <v>47</v>
      </c>
      <c r="AB3387" s="103" t="s">
        <v>171</v>
      </c>
      <c r="AC3387" s="104" t="s">
        <v>172</v>
      </c>
    </row>
    <row r="3388" spans="1:29" ht="25.5" customHeight="1" x14ac:dyDescent="0.35">
      <c r="A3388" s="188"/>
      <c r="B3388" s="190"/>
      <c r="C3388" s="99" t="str">
        <f>IF(B3388="","",IF(NOT(ISNUMBER(B3388)),"DATA_PC invalida",IF(AND(ISNUMBER(parametros!$C$2),ISNUMBER(parametros!$D$2),B3388&gt;=parametros!$C$2,B3388&lt;=parametros!$D$2),"C0",IF(AND(ISNUMBER(parametros!$C$3),ISNUMBER(parametros!$D$3),B3388&gt;=parametros!$C$3,B3388&lt;=parametros!$D$3),"C1",IF(AND(ISNUMBER(parametros!$C$4),ISNUMBER(parametros!$D$4),B3388&gt;=parametros!$C$4,B3388&lt;=parametros!$D$4),"C2",IF(AND(ISNUMBER(parametros!$C$5),ISNUMBER(parametros!$D$5),B3388&gt;=parametros!$C$5,B3388&lt;=parametros!$D$5),"C3",IF(AND(ISNUMBER(parametros!$C$6),ISNUMBER(parametros!$D$6),B3388&gt;=parametros!$C$6,B3388&lt;=parametros!$D$6),"C4","Fora dos ciclos")))))))</f>
        <v/>
      </c>
      <c r="D3388" s="100"/>
      <c r="E3388" s="78" t="str">
        <f>IF(C3388="","",IFERROR(VLOOKUP(C3388,parametros!$A$11:$E$15,5,0),""))</f>
        <v/>
      </c>
      <c r="F3388" s="79" t="str">
        <f t="shared" si="262"/>
        <v/>
      </c>
      <c r="G3388" s="101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8"/>
      <c r="U3388" s="218" t="str">
        <f t="shared" si="266"/>
        <v/>
      </c>
      <c r="V3388" s="216" t="s">
        <v>47</v>
      </c>
      <c r="W3388" s="102" t="s">
        <v>167</v>
      </c>
      <c r="X3388" s="102" t="s">
        <v>168</v>
      </c>
      <c r="Y3388" s="103" t="s">
        <v>169</v>
      </c>
      <c r="Z3388" s="103" t="s">
        <v>170</v>
      </c>
      <c r="AA3388" s="103" t="s">
        <v>47</v>
      </c>
      <c r="AB3388" s="103" t="s">
        <v>171</v>
      </c>
      <c r="AC3388" s="104" t="s">
        <v>172</v>
      </c>
    </row>
    <row r="3389" spans="1:29" ht="25.5" customHeight="1" x14ac:dyDescent="0.35">
      <c r="A3389" s="188"/>
      <c r="B3389" s="190"/>
      <c r="C3389" s="99" t="str">
        <f>IF(B3389="","",IF(NOT(ISNUMBER(B3389)),"DATA_PC invalida",IF(AND(ISNUMBER(parametros!$C$2),ISNUMBER(parametros!$D$2),B3389&gt;=parametros!$C$2,B3389&lt;=parametros!$D$2),"C0",IF(AND(ISNUMBER(parametros!$C$3),ISNUMBER(parametros!$D$3),B3389&gt;=parametros!$C$3,B3389&lt;=parametros!$D$3),"C1",IF(AND(ISNUMBER(parametros!$C$4),ISNUMBER(parametros!$D$4),B3389&gt;=parametros!$C$4,B3389&lt;=parametros!$D$4),"C2",IF(AND(ISNUMBER(parametros!$C$5),ISNUMBER(parametros!$D$5),B3389&gt;=parametros!$C$5,B3389&lt;=parametros!$D$5),"C3",IF(AND(ISNUMBER(parametros!$C$6),ISNUMBER(parametros!$D$6),B3389&gt;=parametros!$C$6,B3389&lt;=parametros!$D$6),"C4","Fora dos ciclos")))))))</f>
        <v/>
      </c>
      <c r="D3389" s="100"/>
      <c r="E3389" s="78" t="str">
        <f>IF(C3389="","",IFERROR(VLOOKUP(C3389,parametros!$A$11:$E$15,5,0),""))</f>
        <v/>
      </c>
      <c r="F3389" s="79" t="str">
        <f t="shared" si="262"/>
        <v/>
      </c>
      <c r="G3389" s="101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8"/>
      <c r="U3389" s="218" t="str">
        <f t="shared" si="266"/>
        <v/>
      </c>
      <c r="V3389" s="216" t="s">
        <v>47</v>
      </c>
      <c r="W3389" s="102" t="s">
        <v>167</v>
      </c>
      <c r="X3389" s="102" t="s">
        <v>168</v>
      </c>
      <c r="Y3389" s="103" t="s">
        <v>169</v>
      </c>
      <c r="Z3389" s="103" t="s">
        <v>170</v>
      </c>
      <c r="AA3389" s="103" t="s">
        <v>47</v>
      </c>
      <c r="AB3389" s="103" t="s">
        <v>171</v>
      </c>
      <c r="AC3389" s="104" t="s">
        <v>172</v>
      </c>
    </row>
    <row r="3390" spans="1:29" ht="25.5" customHeight="1" x14ac:dyDescent="0.35">
      <c r="A3390" s="188"/>
      <c r="B3390" s="190"/>
      <c r="C3390" s="99" t="str">
        <f>IF(B3390="","",IF(NOT(ISNUMBER(B3390)),"DATA_PC invalida",IF(AND(ISNUMBER(parametros!$C$2),ISNUMBER(parametros!$D$2),B3390&gt;=parametros!$C$2,B3390&lt;=parametros!$D$2),"C0",IF(AND(ISNUMBER(parametros!$C$3),ISNUMBER(parametros!$D$3),B3390&gt;=parametros!$C$3,B3390&lt;=parametros!$D$3),"C1",IF(AND(ISNUMBER(parametros!$C$4),ISNUMBER(parametros!$D$4),B3390&gt;=parametros!$C$4,B3390&lt;=parametros!$D$4),"C2",IF(AND(ISNUMBER(parametros!$C$5),ISNUMBER(parametros!$D$5),B3390&gt;=parametros!$C$5,B3390&lt;=parametros!$D$5),"C3",IF(AND(ISNUMBER(parametros!$C$6),ISNUMBER(parametros!$D$6),B3390&gt;=parametros!$C$6,B3390&lt;=parametros!$D$6),"C4","Fora dos ciclos")))))))</f>
        <v/>
      </c>
      <c r="D3390" s="100"/>
      <c r="E3390" s="78" t="str">
        <f>IF(C3390="","",IFERROR(VLOOKUP(C3390,parametros!$A$11:$E$15,5,0),""))</f>
        <v/>
      </c>
      <c r="F3390" s="79" t="str">
        <f t="shared" si="262"/>
        <v/>
      </c>
      <c r="G3390" s="101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8"/>
      <c r="U3390" s="218" t="str">
        <f t="shared" si="266"/>
        <v/>
      </c>
      <c r="V3390" s="216" t="s">
        <v>47</v>
      </c>
      <c r="W3390" s="102" t="s">
        <v>167</v>
      </c>
      <c r="X3390" s="102" t="s">
        <v>168</v>
      </c>
      <c r="Y3390" s="103" t="s">
        <v>169</v>
      </c>
      <c r="Z3390" s="103" t="s">
        <v>170</v>
      </c>
      <c r="AA3390" s="103" t="s">
        <v>47</v>
      </c>
      <c r="AB3390" s="103" t="s">
        <v>171</v>
      </c>
      <c r="AC3390" s="104" t="s">
        <v>172</v>
      </c>
    </row>
    <row r="3391" spans="1:29" ht="25.5" customHeight="1" x14ac:dyDescent="0.35">
      <c r="A3391" s="188"/>
      <c r="B3391" s="190"/>
      <c r="C3391" s="99" t="str">
        <f>IF(B3391="","",IF(NOT(ISNUMBER(B3391)),"DATA_PC invalida",IF(AND(ISNUMBER(parametros!$C$2),ISNUMBER(parametros!$D$2),B3391&gt;=parametros!$C$2,B3391&lt;=parametros!$D$2),"C0",IF(AND(ISNUMBER(parametros!$C$3),ISNUMBER(parametros!$D$3),B3391&gt;=parametros!$C$3,B3391&lt;=parametros!$D$3),"C1",IF(AND(ISNUMBER(parametros!$C$4),ISNUMBER(parametros!$D$4),B3391&gt;=parametros!$C$4,B3391&lt;=parametros!$D$4),"C2",IF(AND(ISNUMBER(parametros!$C$5),ISNUMBER(parametros!$D$5),B3391&gt;=parametros!$C$5,B3391&lt;=parametros!$D$5),"C3",IF(AND(ISNUMBER(parametros!$C$6),ISNUMBER(parametros!$D$6),B3391&gt;=parametros!$C$6,B3391&lt;=parametros!$D$6),"C4","Fora dos ciclos")))))))</f>
        <v/>
      </c>
      <c r="D3391" s="100"/>
      <c r="E3391" s="78" t="str">
        <f>IF(C3391="","",IFERROR(VLOOKUP(C3391,parametros!$A$11:$E$15,5,0),""))</f>
        <v/>
      </c>
      <c r="F3391" s="79" t="str">
        <f t="shared" si="262"/>
        <v/>
      </c>
      <c r="G3391" s="101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8"/>
      <c r="U3391" s="218" t="str">
        <f t="shared" si="266"/>
        <v/>
      </c>
      <c r="V3391" s="216" t="s">
        <v>47</v>
      </c>
      <c r="W3391" s="102" t="s">
        <v>167</v>
      </c>
      <c r="X3391" s="102" t="s">
        <v>168</v>
      </c>
      <c r="Y3391" s="103" t="s">
        <v>169</v>
      </c>
      <c r="Z3391" s="103" t="s">
        <v>170</v>
      </c>
      <c r="AA3391" s="103" t="s">
        <v>47</v>
      </c>
      <c r="AB3391" s="103" t="s">
        <v>171</v>
      </c>
      <c r="AC3391" s="104" t="s">
        <v>172</v>
      </c>
    </row>
    <row r="3392" spans="1:29" ht="25.5" customHeight="1" x14ac:dyDescent="0.35">
      <c r="A3392" s="188"/>
      <c r="B3392" s="190"/>
      <c r="C3392" s="99" t="str">
        <f>IF(B3392="","",IF(NOT(ISNUMBER(B3392)),"DATA_PC invalida",IF(AND(ISNUMBER(parametros!$C$2),ISNUMBER(parametros!$D$2),B3392&gt;=parametros!$C$2,B3392&lt;=parametros!$D$2),"C0",IF(AND(ISNUMBER(parametros!$C$3),ISNUMBER(parametros!$D$3),B3392&gt;=parametros!$C$3,B3392&lt;=parametros!$D$3),"C1",IF(AND(ISNUMBER(parametros!$C$4),ISNUMBER(parametros!$D$4),B3392&gt;=parametros!$C$4,B3392&lt;=parametros!$D$4),"C2",IF(AND(ISNUMBER(parametros!$C$5),ISNUMBER(parametros!$D$5),B3392&gt;=parametros!$C$5,B3392&lt;=parametros!$D$5),"C3",IF(AND(ISNUMBER(parametros!$C$6),ISNUMBER(parametros!$D$6),B3392&gt;=parametros!$C$6,B3392&lt;=parametros!$D$6),"C4","Fora dos ciclos")))))))</f>
        <v/>
      </c>
      <c r="D3392" s="100"/>
      <c r="E3392" s="78" t="str">
        <f>IF(C3392="","",IFERROR(VLOOKUP(C3392,parametros!$A$11:$E$15,5,0),""))</f>
        <v/>
      </c>
      <c r="F3392" s="79" t="str">
        <f t="shared" si="262"/>
        <v/>
      </c>
      <c r="G3392" s="101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8"/>
      <c r="U3392" s="218" t="str">
        <f t="shared" si="266"/>
        <v/>
      </c>
      <c r="V3392" s="216" t="s">
        <v>47</v>
      </c>
      <c r="W3392" s="102" t="s">
        <v>167</v>
      </c>
      <c r="X3392" s="102" t="s">
        <v>168</v>
      </c>
      <c r="Y3392" s="103" t="s">
        <v>169</v>
      </c>
      <c r="Z3392" s="103" t="s">
        <v>170</v>
      </c>
      <c r="AA3392" s="103" t="s">
        <v>47</v>
      </c>
      <c r="AB3392" s="103" t="s">
        <v>171</v>
      </c>
      <c r="AC3392" s="104" t="s">
        <v>172</v>
      </c>
    </row>
    <row r="3393" spans="1:29" ht="25.5" customHeight="1" x14ac:dyDescent="0.35">
      <c r="A3393" s="188"/>
      <c r="B3393" s="190"/>
      <c r="C3393" s="99" t="str">
        <f>IF(B3393="","",IF(NOT(ISNUMBER(B3393)),"DATA_PC invalida",IF(AND(ISNUMBER(parametros!$C$2),ISNUMBER(parametros!$D$2),B3393&gt;=parametros!$C$2,B3393&lt;=parametros!$D$2),"C0",IF(AND(ISNUMBER(parametros!$C$3),ISNUMBER(parametros!$D$3),B3393&gt;=parametros!$C$3,B3393&lt;=parametros!$D$3),"C1",IF(AND(ISNUMBER(parametros!$C$4),ISNUMBER(parametros!$D$4),B3393&gt;=parametros!$C$4,B3393&lt;=parametros!$D$4),"C2",IF(AND(ISNUMBER(parametros!$C$5),ISNUMBER(parametros!$D$5),B3393&gt;=parametros!$C$5,B3393&lt;=parametros!$D$5),"C3",IF(AND(ISNUMBER(parametros!$C$6),ISNUMBER(parametros!$D$6),B3393&gt;=parametros!$C$6,B3393&lt;=parametros!$D$6),"C4","Fora dos ciclos")))))))</f>
        <v/>
      </c>
      <c r="D3393" s="100"/>
      <c r="E3393" s="78" t="str">
        <f>IF(C3393="","",IFERROR(VLOOKUP(C3393,parametros!$A$11:$E$15,5,0),""))</f>
        <v/>
      </c>
      <c r="F3393" s="79" t="str">
        <f t="shared" si="262"/>
        <v/>
      </c>
      <c r="G3393" s="101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8"/>
      <c r="U3393" s="218" t="str">
        <f t="shared" si="266"/>
        <v/>
      </c>
      <c r="V3393" s="216" t="s">
        <v>47</v>
      </c>
      <c r="W3393" s="102" t="s">
        <v>167</v>
      </c>
      <c r="X3393" s="102" t="s">
        <v>168</v>
      </c>
      <c r="Y3393" s="103" t="s">
        <v>169</v>
      </c>
      <c r="Z3393" s="103" t="s">
        <v>170</v>
      </c>
      <c r="AA3393" s="103" t="s">
        <v>47</v>
      </c>
      <c r="AB3393" s="103" t="s">
        <v>171</v>
      </c>
      <c r="AC3393" s="104" t="s">
        <v>172</v>
      </c>
    </row>
    <row r="3394" spans="1:29" ht="25.5" customHeight="1" x14ac:dyDescent="0.35">
      <c r="A3394" s="188"/>
      <c r="B3394" s="190"/>
      <c r="C3394" s="99" t="str">
        <f>IF(B3394="","",IF(NOT(ISNUMBER(B3394)),"DATA_PC invalida",IF(AND(ISNUMBER(parametros!$C$2),ISNUMBER(parametros!$D$2),B3394&gt;=parametros!$C$2,B3394&lt;=parametros!$D$2),"C0",IF(AND(ISNUMBER(parametros!$C$3),ISNUMBER(parametros!$D$3),B3394&gt;=parametros!$C$3,B3394&lt;=parametros!$D$3),"C1",IF(AND(ISNUMBER(parametros!$C$4),ISNUMBER(parametros!$D$4),B3394&gt;=parametros!$C$4,B3394&lt;=parametros!$D$4),"C2",IF(AND(ISNUMBER(parametros!$C$5),ISNUMBER(parametros!$D$5),B3394&gt;=parametros!$C$5,B3394&lt;=parametros!$D$5),"C3",IF(AND(ISNUMBER(parametros!$C$6),ISNUMBER(parametros!$D$6),B3394&gt;=parametros!$C$6,B3394&lt;=parametros!$D$6),"C4","Fora dos ciclos")))))))</f>
        <v/>
      </c>
      <c r="D3394" s="100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101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8"/>
      <c r="U3394" s="218" t="str">
        <f t="shared" ref="U3394:U3457" si="271">IF(OR($D3394="",$H3394=""),"",ROUND($D3394+$H3394,2))</f>
        <v/>
      </c>
      <c r="V3394" s="216" t="s">
        <v>47</v>
      </c>
      <c r="W3394" s="102" t="s">
        <v>167</v>
      </c>
      <c r="X3394" s="102" t="s">
        <v>168</v>
      </c>
      <c r="Y3394" s="103" t="s">
        <v>169</v>
      </c>
      <c r="Z3394" s="103" t="s">
        <v>170</v>
      </c>
      <c r="AA3394" s="103" t="s">
        <v>47</v>
      </c>
      <c r="AB3394" s="103" t="s">
        <v>171</v>
      </c>
      <c r="AC3394" s="104" t="s">
        <v>172</v>
      </c>
    </row>
    <row r="3395" spans="1:29" ht="25.5" customHeight="1" x14ac:dyDescent="0.35">
      <c r="A3395" s="188"/>
      <c r="B3395" s="190"/>
      <c r="C3395" s="99" t="str">
        <f>IF(B3395="","",IF(NOT(ISNUMBER(B3395)),"DATA_PC invalida",IF(AND(ISNUMBER(parametros!$C$2),ISNUMBER(parametros!$D$2),B3395&gt;=parametros!$C$2,B3395&lt;=parametros!$D$2),"C0",IF(AND(ISNUMBER(parametros!$C$3),ISNUMBER(parametros!$D$3),B3395&gt;=parametros!$C$3,B3395&lt;=parametros!$D$3),"C1",IF(AND(ISNUMBER(parametros!$C$4),ISNUMBER(parametros!$D$4),B3395&gt;=parametros!$C$4,B3395&lt;=parametros!$D$4),"C2",IF(AND(ISNUMBER(parametros!$C$5),ISNUMBER(parametros!$D$5),B3395&gt;=parametros!$C$5,B3395&lt;=parametros!$D$5),"C3",IF(AND(ISNUMBER(parametros!$C$6),ISNUMBER(parametros!$D$6),B3395&gt;=parametros!$C$6,B3395&lt;=parametros!$D$6),"C4","Fora dos ciclos")))))))</f>
        <v/>
      </c>
      <c r="D3395" s="100"/>
      <c r="E3395" s="78" t="str">
        <f>IF(C3395="","",IFERROR(VLOOKUP(C3395,parametros!$A$11:$E$15,5,0),""))</f>
        <v/>
      </c>
      <c r="F3395" s="79" t="str">
        <f t="shared" si="267"/>
        <v/>
      </c>
      <c r="G3395" s="101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8"/>
      <c r="U3395" s="218" t="str">
        <f t="shared" si="271"/>
        <v/>
      </c>
      <c r="V3395" s="216" t="s">
        <v>47</v>
      </c>
      <c r="W3395" s="102" t="s">
        <v>167</v>
      </c>
      <c r="X3395" s="102" t="s">
        <v>168</v>
      </c>
      <c r="Y3395" s="103" t="s">
        <v>169</v>
      </c>
      <c r="Z3395" s="103" t="s">
        <v>170</v>
      </c>
      <c r="AA3395" s="103" t="s">
        <v>47</v>
      </c>
      <c r="AB3395" s="103" t="s">
        <v>171</v>
      </c>
      <c r="AC3395" s="104" t="s">
        <v>172</v>
      </c>
    </row>
    <row r="3396" spans="1:29" ht="25.5" customHeight="1" x14ac:dyDescent="0.35">
      <c r="A3396" s="188"/>
      <c r="B3396" s="190"/>
      <c r="C3396" s="99" t="str">
        <f>IF(B3396="","",IF(NOT(ISNUMBER(B3396)),"DATA_PC invalida",IF(AND(ISNUMBER(parametros!$C$2),ISNUMBER(parametros!$D$2),B3396&gt;=parametros!$C$2,B3396&lt;=parametros!$D$2),"C0",IF(AND(ISNUMBER(parametros!$C$3),ISNUMBER(parametros!$D$3),B3396&gt;=parametros!$C$3,B3396&lt;=parametros!$D$3),"C1",IF(AND(ISNUMBER(parametros!$C$4),ISNUMBER(parametros!$D$4),B3396&gt;=parametros!$C$4,B3396&lt;=parametros!$D$4),"C2",IF(AND(ISNUMBER(parametros!$C$5),ISNUMBER(parametros!$D$5),B3396&gt;=parametros!$C$5,B3396&lt;=parametros!$D$5),"C3",IF(AND(ISNUMBER(parametros!$C$6),ISNUMBER(parametros!$D$6),B3396&gt;=parametros!$C$6,B3396&lt;=parametros!$D$6),"C4","Fora dos ciclos")))))))</f>
        <v/>
      </c>
      <c r="D3396" s="100"/>
      <c r="E3396" s="78" t="str">
        <f>IF(C3396="","",IFERROR(VLOOKUP(C3396,parametros!$A$11:$E$15,5,0),""))</f>
        <v/>
      </c>
      <c r="F3396" s="79" t="str">
        <f t="shared" si="267"/>
        <v/>
      </c>
      <c r="G3396" s="101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8"/>
      <c r="U3396" s="218" t="str">
        <f t="shared" si="271"/>
        <v/>
      </c>
      <c r="V3396" s="216" t="s">
        <v>47</v>
      </c>
      <c r="W3396" s="102" t="s">
        <v>167</v>
      </c>
      <c r="X3396" s="102" t="s">
        <v>168</v>
      </c>
      <c r="Y3396" s="103" t="s">
        <v>169</v>
      </c>
      <c r="Z3396" s="103" t="s">
        <v>170</v>
      </c>
      <c r="AA3396" s="103" t="s">
        <v>47</v>
      </c>
      <c r="AB3396" s="103" t="s">
        <v>171</v>
      </c>
      <c r="AC3396" s="104" t="s">
        <v>172</v>
      </c>
    </row>
    <row r="3397" spans="1:29" ht="25.5" customHeight="1" x14ac:dyDescent="0.35">
      <c r="A3397" s="188"/>
      <c r="B3397" s="190"/>
      <c r="C3397" s="99" t="str">
        <f>IF(B3397="","",IF(NOT(ISNUMBER(B3397)),"DATA_PC invalida",IF(AND(ISNUMBER(parametros!$C$2),ISNUMBER(parametros!$D$2),B3397&gt;=parametros!$C$2,B3397&lt;=parametros!$D$2),"C0",IF(AND(ISNUMBER(parametros!$C$3),ISNUMBER(parametros!$D$3),B3397&gt;=parametros!$C$3,B3397&lt;=parametros!$D$3),"C1",IF(AND(ISNUMBER(parametros!$C$4),ISNUMBER(parametros!$D$4),B3397&gt;=parametros!$C$4,B3397&lt;=parametros!$D$4),"C2",IF(AND(ISNUMBER(parametros!$C$5),ISNUMBER(parametros!$D$5),B3397&gt;=parametros!$C$5,B3397&lt;=parametros!$D$5),"C3",IF(AND(ISNUMBER(parametros!$C$6),ISNUMBER(parametros!$D$6),B3397&gt;=parametros!$C$6,B3397&lt;=parametros!$D$6),"C4","Fora dos ciclos")))))))</f>
        <v/>
      </c>
      <c r="D3397" s="100"/>
      <c r="E3397" s="78" t="str">
        <f>IF(C3397="","",IFERROR(VLOOKUP(C3397,parametros!$A$11:$E$15,5,0),""))</f>
        <v/>
      </c>
      <c r="F3397" s="79" t="str">
        <f t="shared" si="267"/>
        <v/>
      </c>
      <c r="G3397" s="101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8"/>
      <c r="U3397" s="218" t="str">
        <f t="shared" si="271"/>
        <v/>
      </c>
      <c r="V3397" s="216" t="s">
        <v>47</v>
      </c>
      <c r="W3397" s="102" t="s">
        <v>167</v>
      </c>
      <c r="X3397" s="102" t="s">
        <v>168</v>
      </c>
      <c r="Y3397" s="103" t="s">
        <v>169</v>
      </c>
      <c r="Z3397" s="103" t="s">
        <v>170</v>
      </c>
      <c r="AA3397" s="103" t="s">
        <v>47</v>
      </c>
      <c r="AB3397" s="103" t="s">
        <v>171</v>
      </c>
      <c r="AC3397" s="104" t="s">
        <v>172</v>
      </c>
    </row>
    <row r="3398" spans="1:29" ht="25.5" customHeight="1" x14ac:dyDescent="0.35">
      <c r="A3398" s="188"/>
      <c r="B3398" s="190"/>
      <c r="C3398" s="99" t="str">
        <f>IF(B3398="","",IF(NOT(ISNUMBER(B3398)),"DATA_PC invalida",IF(AND(ISNUMBER(parametros!$C$2),ISNUMBER(parametros!$D$2),B3398&gt;=parametros!$C$2,B3398&lt;=parametros!$D$2),"C0",IF(AND(ISNUMBER(parametros!$C$3),ISNUMBER(parametros!$D$3),B3398&gt;=parametros!$C$3,B3398&lt;=parametros!$D$3),"C1",IF(AND(ISNUMBER(parametros!$C$4),ISNUMBER(parametros!$D$4),B3398&gt;=parametros!$C$4,B3398&lt;=parametros!$D$4),"C2",IF(AND(ISNUMBER(parametros!$C$5),ISNUMBER(parametros!$D$5),B3398&gt;=parametros!$C$5,B3398&lt;=parametros!$D$5),"C3",IF(AND(ISNUMBER(parametros!$C$6),ISNUMBER(parametros!$D$6),B3398&gt;=parametros!$C$6,B3398&lt;=parametros!$D$6),"C4","Fora dos ciclos")))))))</f>
        <v/>
      </c>
      <c r="D3398" s="100"/>
      <c r="E3398" s="78" t="str">
        <f>IF(C3398="","",IFERROR(VLOOKUP(C3398,parametros!$A$11:$E$15,5,0),""))</f>
        <v/>
      </c>
      <c r="F3398" s="79" t="str">
        <f t="shared" si="267"/>
        <v/>
      </c>
      <c r="G3398" s="101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8"/>
      <c r="U3398" s="218" t="str">
        <f t="shared" si="271"/>
        <v/>
      </c>
      <c r="V3398" s="216" t="s">
        <v>47</v>
      </c>
      <c r="W3398" s="102" t="s">
        <v>167</v>
      </c>
      <c r="X3398" s="102" t="s">
        <v>168</v>
      </c>
      <c r="Y3398" s="103" t="s">
        <v>169</v>
      </c>
      <c r="Z3398" s="103" t="s">
        <v>170</v>
      </c>
      <c r="AA3398" s="103" t="s">
        <v>47</v>
      </c>
      <c r="AB3398" s="103" t="s">
        <v>171</v>
      </c>
      <c r="AC3398" s="104" t="s">
        <v>172</v>
      </c>
    </row>
    <row r="3399" spans="1:29" ht="25.5" customHeight="1" x14ac:dyDescent="0.35">
      <c r="A3399" s="188"/>
      <c r="B3399" s="190"/>
      <c r="C3399" s="99" t="str">
        <f>IF(B3399="","",IF(NOT(ISNUMBER(B3399)),"DATA_PC invalida",IF(AND(ISNUMBER(parametros!$C$2),ISNUMBER(parametros!$D$2),B3399&gt;=parametros!$C$2,B3399&lt;=parametros!$D$2),"C0",IF(AND(ISNUMBER(parametros!$C$3),ISNUMBER(parametros!$D$3),B3399&gt;=parametros!$C$3,B3399&lt;=parametros!$D$3),"C1",IF(AND(ISNUMBER(parametros!$C$4),ISNUMBER(parametros!$D$4),B3399&gt;=parametros!$C$4,B3399&lt;=parametros!$D$4),"C2",IF(AND(ISNUMBER(parametros!$C$5),ISNUMBER(parametros!$D$5),B3399&gt;=parametros!$C$5,B3399&lt;=parametros!$D$5),"C3",IF(AND(ISNUMBER(parametros!$C$6),ISNUMBER(parametros!$D$6),B3399&gt;=parametros!$C$6,B3399&lt;=parametros!$D$6),"C4","Fora dos ciclos")))))))</f>
        <v/>
      </c>
      <c r="D3399" s="100"/>
      <c r="E3399" s="78" t="str">
        <f>IF(C3399="","",IFERROR(VLOOKUP(C3399,parametros!$A$11:$E$15,5,0),""))</f>
        <v/>
      </c>
      <c r="F3399" s="79" t="str">
        <f t="shared" si="267"/>
        <v/>
      </c>
      <c r="G3399" s="101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8"/>
      <c r="U3399" s="218" t="str">
        <f t="shared" si="271"/>
        <v/>
      </c>
      <c r="V3399" s="216" t="s">
        <v>47</v>
      </c>
      <c r="W3399" s="102" t="s">
        <v>167</v>
      </c>
      <c r="X3399" s="102" t="s">
        <v>168</v>
      </c>
      <c r="Y3399" s="103" t="s">
        <v>169</v>
      </c>
      <c r="Z3399" s="103" t="s">
        <v>170</v>
      </c>
      <c r="AA3399" s="103" t="s">
        <v>47</v>
      </c>
      <c r="AB3399" s="103" t="s">
        <v>171</v>
      </c>
      <c r="AC3399" s="104" t="s">
        <v>172</v>
      </c>
    </row>
    <row r="3400" spans="1:29" ht="25.5" customHeight="1" x14ac:dyDescent="0.35">
      <c r="A3400" s="188"/>
      <c r="B3400" s="190"/>
      <c r="C3400" s="99" t="str">
        <f>IF(B3400="","",IF(NOT(ISNUMBER(B3400)),"DATA_PC invalida",IF(AND(ISNUMBER(parametros!$C$2),ISNUMBER(parametros!$D$2),B3400&gt;=parametros!$C$2,B3400&lt;=parametros!$D$2),"C0",IF(AND(ISNUMBER(parametros!$C$3),ISNUMBER(parametros!$D$3),B3400&gt;=parametros!$C$3,B3400&lt;=parametros!$D$3),"C1",IF(AND(ISNUMBER(parametros!$C$4),ISNUMBER(parametros!$D$4),B3400&gt;=parametros!$C$4,B3400&lt;=parametros!$D$4),"C2",IF(AND(ISNUMBER(parametros!$C$5),ISNUMBER(parametros!$D$5),B3400&gt;=parametros!$C$5,B3400&lt;=parametros!$D$5),"C3",IF(AND(ISNUMBER(parametros!$C$6),ISNUMBER(parametros!$D$6),B3400&gt;=parametros!$C$6,B3400&lt;=parametros!$D$6),"C4","Fora dos ciclos")))))))</f>
        <v/>
      </c>
      <c r="D3400" s="100"/>
      <c r="E3400" s="78" t="str">
        <f>IF(C3400="","",IFERROR(VLOOKUP(C3400,parametros!$A$11:$E$15,5,0),""))</f>
        <v/>
      </c>
      <c r="F3400" s="79" t="str">
        <f t="shared" si="267"/>
        <v/>
      </c>
      <c r="G3400" s="101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8"/>
      <c r="U3400" s="218" t="str">
        <f t="shared" si="271"/>
        <v/>
      </c>
      <c r="V3400" s="216" t="s">
        <v>47</v>
      </c>
      <c r="W3400" s="102" t="s">
        <v>167</v>
      </c>
      <c r="X3400" s="102" t="s">
        <v>168</v>
      </c>
      <c r="Y3400" s="103" t="s">
        <v>169</v>
      </c>
      <c r="Z3400" s="103" t="s">
        <v>170</v>
      </c>
      <c r="AA3400" s="103" t="s">
        <v>47</v>
      </c>
      <c r="AB3400" s="103" t="s">
        <v>171</v>
      </c>
      <c r="AC3400" s="104" t="s">
        <v>172</v>
      </c>
    </row>
    <row r="3401" spans="1:29" ht="25.5" customHeight="1" x14ac:dyDescent="0.35">
      <c r="A3401" s="188"/>
      <c r="B3401" s="190"/>
      <c r="C3401" s="99" t="str">
        <f>IF(B3401="","",IF(NOT(ISNUMBER(B3401)),"DATA_PC invalida",IF(AND(ISNUMBER(parametros!$C$2),ISNUMBER(parametros!$D$2),B3401&gt;=parametros!$C$2,B3401&lt;=parametros!$D$2),"C0",IF(AND(ISNUMBER(parametros!$C$3),ISNUMBER(parametros!$D$3),B3401&gt;=parametros!$C$3,B3401&lt;=parametros!$D$3),"C1",IF(AND(ISNUMBER(parametros!$C$4),ISNUMBER(parametros!$D$4),B3401&gt;=parametros!$C$4,B3401&lt;=parametros!$D$4),"C2",IF(AND(ISNUMBER(parametros!$C$5),ISNUMBER(parametros!$D$5),B3401&gt;=parametros!$C$5,B3401&lt;=parametros!$D$5),"C3",IF(AND(ISNUMBER(parametros!$C$6),ISNUMBER(parametros!$D$6),B3401&gt;=parametros!$C$6,B3401&lt;=parametros!$D$6),"C4","Fora dos ciclos")))))))</f>
        <v/>
      </c>
      <c r="D3401" s="100"/>
      <c r="E3401" s="78" t="str">
        <f>IF(C3401="","",IFERROR(VLOOKUP(C3401,parametros!$A$11:$E$15,5,0),""))</f>
        <v/>
      </c>
      <c r="F3401" s="79" t="str">
        <f t="shared" si="267"/>
        <v/>
      </c>
      <c r="G3401" s="101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8"/>
      <c r="U3401" s="218" t="str">
        <f t="shared" si="271"/>
        <v/>
      </c>
      <c r="V3401" s="216" t="s">
        <v>47</v>
      </c>
      <c r="W3401" s="102" t="s">
        <v>167</v>
      </c>
      <c r="X3401" s="102" t="s">
        <v>168</v>
      </c>
      <c r="Y3401" s="103" t="s">
        <v>169</v>
      </c>
      <c r="Z3401" s="103" t="s">
        <v>170</v>
      </c>
      <c r="AA3401" s="103" t="s">
        <v>47</v>
      </c>
      <c r="AB3401" s="103" t="s">
        <v>171</v>
      </c>
      <c r="AC3401" s="104" t="s">
        <v>172</v>
      </c>
    </row>
    <row r="3402" spans="1:29" ht="25.5" customHeight="1" x14ac:dyDescent="0.35">
      <c r="A3402" s="188"/>
      <c r="B3402" s="190"/>
      <c r="C3402" s="99" t="str">
        <f>IF(B3402="","",IF(NOT(ISNUMBER(B3402)),"DATA_PC invalida",IF(AND(ISNUMBER(parametros!$C$2),ISNUMBER(parametros!$D$2),B3402&gt;=parametros!$C$2,B3402&lt;=parametros!$D$2),"C0",IF(AND(ISNUMBER(parametros!$C$3),ISNUMBER(parametros!$D$3),B3402&gt;=parametros!$C$3,B3402&lt;=parametros!$D$3),"C1",IF(AND(ISNUMBER(parametros!$C$4),ISNUMBER(parametros!$D$4),B3402&gt;=parametros!$C$4,B3402&lt;=parametros!$D$4),"C2",IF(AND(ISNUMBER(parametros!$C$5),ISNUMBER(parametros!$D$5),B3402&gt;=parametros!$C$5,B3402&lt;=parametros!$D$5),"C3",IF(AND(ISNUMBER(parametros!$C$6),ISNUMBER(parametros!$D$6),B3402&gt;=parametros!$C$6,B3402&lt;=parametros!$D$6),"C4","Fora dos ciclos")))))))</f>
        <v/>
      </c>
      <c r="D3402" s="100"/>
      <c r="E3402" s="78" t="str">
        <f>IF(C3402="","",IFERROR(VLOOKUP(C3402,parametros!$A$11:$E$15,5,0),""))</f>
        <v/>
      </c>
      <c r="F3402" s="79" t="str">
        <f t="shared" si="267"/>
        <v/>
      </c>
      <c r="G3402" s="101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8"/>
      <c r="U3402" s="218" t="str">
        <f t="shared" si="271"/>
        <v/>
      </c>
      <c r="V3402" s="216" t="s">
        <v>47</v>
      </c>
      <c r="W3402" s="102" t="s">
        <v>167</v>
      </c>
      <c r="X3402" s="102" t="s">
        <v>168</v>
      </c>
      <c r="Y3402" s="103" t="s">
        <v>169</v>
      </c>
      <c r="Z3402" s="103" t="s">
        <v>170</v>
      </c>
      <c r="AA3402" s="103" t="s">
        <v>47</v>
      </c>
      <c r="AB3402" s="103" t="s">
        <v>171</v>
      </c>
      <c r="AC3402" s="104" t="s">
        <v>172</v>
      </c>
    </row>
    <row r="3403" spans="1:29" ht="25.5" customHeight="1" x14ac:dyDescent="0.35">
      <c r="A3403" s="188"/>
      <c r="B3403" s="190"/>
      <c r="C3403" s="99" t="str">
        <f>IF(B3403="","",IF(NOT(ISNUMBER(B3403)),"DATA_PC invalida",IF(AND(ISNUMBER(parametros!$C$2),ISNUMBER(parametros!$D$2),B3403&gt;=parametros!$C$2,B3403&lt;=parametros!$D$2),"C0",IF(AND(ISNUMBER(parametros!$C$3),ISNUMBER(parametros!$D$3),B3403&gt;=parametros!$C$3,B3403&lt;=parametros!$D$3),"C1",IF(AND(ISNUMBER(parametros!$C$4),ISNUMBER(parametros!$D$4),B3403&gt;=parametros!$C$4,B3403&lt;=parametros!$D$4),"C2",IF(AND(ISNUMBER(parametros!$C$5),ISNUMBER(parametros!$D$5),B3403&gt;=parametros!$C$5,B3403&lt;=parametros!$D$5),"C3",IF(AND(ISNUMBER(parametros!$C$6),ISNUMBER(parametros!$D$6),B3403&gt;=parametros!$C$6,B3403&lt;=parametros!$D$6),"C4","Fora dos ciclos")))))))</f>
        <v/>
      </c>
      <c r="D3403" s="100"/>
      <c r="E3403" s="78" t="str">
        <f>IF(C3403="","",IFERROR(VLOOKUP(C3403,parametros!$A$11:$E$15,5,0),""))</f>
        <v/>
      </c>
      <c r="F3403" s="79" t="str">
        <f t="shared" si="267"/>
        <v/>
      </c>
      <c r="G3403" s="101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8"/>
      <c r="U3403" s="218" t="str">
        <f t="shared" si="271"/>
        <v/>
      </c>
      <c r="V3403" s="216" t="s">
        <v>47</v>
      </c>
      <c r="W3403" s="102" t="s">
        <v>167</v>
      </c>
      <c r="X3403" s="102" t="s">
        <v>168</v>
      </c>
      <c r="Y3403" s="103" t="s">
        <v>169</v>
      </c>
      <c r="Z3403" s="103" t="s">
        <v>170</v>
      </c>
      <c r="AA3403" s="103" t="s">
        <v>47</v>
      </c>
      <c r="AB3403" s="103" t="s">
        <v>171</v>
      </c>
      <c r="AC3403" s="104" t="s">
        <v>172</v>
      </c>
    </row>
    <row r="3404" spans="1:29" ht="25.5" customHeight="1" x14ac:dyDescent="0.35">
      <c r="A3404" s="188"/>
      <c r="B3404" s="190"/>
      <c r="C3404" s="99" t="str">
        <f>IF(B3404="","",IF(NOT(ISNUMBER(B3404)),"DATA_PC invalida",IF(AND(ISNUMBER(parametros!$C$2),ISNUMBER(parametros!$D$2),B3404&gt;=parametros!$C$2,B3404&lt;=parametros!$D$2),"C0",IF(AND(ISNUMBER(parametros!$C$3),ISNUMBER(parametros!$D$3),B3404&gt;=parametros!$C$3,B3404&lt;=parametros!$D$3),"C1",IF(AND(ISNUMBER(parametros!$C$4),ISNUMBER(parametros!$D$4),B3404&gt;=parametros!$C$4,B3404&lt;=parametros!$D$4),"C2",IF(AND(ISNUMBER(parametros!$C$5),ISNUMBER(parametros!$D$5),B3404&gt;=parametros!$C$5,B3404&lt;=parametros!$D$5),"C3",IF(AND(ISNUMBER(parametros!$C$6),ISNUMBER(parametros!$D$6),B3404&gt;=parametros!$C$6,B3404&lt;=parametros!$D$6),"C4","Fora dos ciclos")))))))</f>
        <v/>
      </c>
      <c r="D3404" s="100"/>
      <c r="E3404" s="78" t="str">
        <f>IF(C3404="","",IFERROR(VLOOKUP(C3404,parametros!$A$11:$E$15,5,0),""))</f>
        <v/>
      </c>
      <c r="F3404" s="79" t="str">
        <f t="shared" si="267"/>
        <v/>
      </c>
      <c r="G3404" s="101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8"/>
      <c r="U3404" s="218" t="str">
        <f t="shared" si="271"/>
        <v/>
      </c>
      <c r="V3404" s="216" t="s">
        <v>47</v>
      </c>
      <c r="W3404" s="102" t="s">
        <v>167</v>
      </c>
      <c r="X3404" s="102" t="s">
        <v>168</v>
      </c>
      <c r="Y3404" s="103" t="s">
        <v>169</v>
      </c>
      <c r="Z3404" s="103" t="s">
        <v>170</v>
      </c>
      <c r="AA3404" s="103" t="s">
        <v>47</v>
      </c>
      <c r="AB3404" s="103" t="s">
        <v>171</v>
      </c>
      <c r="AC3404" s="104" t="s">
        <v>172</v>
      </c>
    </row>
    <row r="3405" spans="1:29" ht="25.5" customHeight="1" x14ac:dyDescent="0.35">
      <c r="A3405" s="188"/>
      <c r="B3405" s="190"/>
      <c r="C3405" s="99" t="str">
        <f>IF(B3405="","",IF(NOT(ISNUMBER(B3405)),"DATA_PC invalida",IF(AND(ISNUMBER(parametros!$C$2),ISNUMBER(parametros!$D$2),B3405&gt;=parametros!$C$2,B3405&lt;=parametros!$D$2),"C0",IF(AND(ISNUMBER(parametros!$C$3),ISNUMBER(parametros!$D$3),B3405&gt;=parametros!$C$3,B3405&lt;=parametros!$D$3),"C1",IF(AND(ISNUMBER(parametros!$C$4),ISNUMBER(parametros!$D$4),B3405&gt;=parametros!$C$4,B3405&lt;=parametros!$D$4),"C2",IF(AND(ISNUMBER(parametros!$C$5),ISNUMBER(parametros!$D$5),B3405&gt;=parametros!$C$5,B3405&lt;=parametros!$D$5),"C3",IF(AND(ISNUMBER(parametros!$C$6),ISNUMBER(parametros!$D$6),B3405&gt;=parametros!$C$6,B3405&lt;=parametros!$D$6),"C4","Fora dos ciclos")))))))</f>
        <v/>
      </c>
      <c r="D3405" s="100"/>
      <c r="E3405" s="78" t="str">
        <f>IF(C3405="","",IFERROR(VLOOKUP(C3405,parametros!$A$11:$E$15,5,0),""))</f>
        <v/>
      </c>
      <c r="F3405" s="79" t="str">
        <f t="shared" si="267"/>
        <v/>
      </c>
      <c r="G3405" s="101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8"/>
      <c r="U3405" s="218" t="str">
        <f t="shared" si="271"/>
        <v/>
      </c>
      <c r="V3405" s="216" t="s">
        <v>47</v>
      </c>
      <c r="W3405" s="102" t="s">
        <v>167</v>
      </c>
      <c r="X3405" s="102" t="s">
        <v>168</v>
      </c>
      <c r="Y3405" s="103" t="s">
        <v>169</v>
      </c>
      <c r="Z3405" s="103" t="s">
        <v>170</v>
      </c>
      <c r="AA3405" s="103" t="s">
        <v>47</v>
      </c>
      <c r="AB3405" s="103" t="s">
        <v>171</v>
      </c>
      <c r="AC3405" s="104" t="s">
        <v>172</v>
      </c>
    </row>
    <row r="3406" spans="1:29" ht="25.5" customHeight="1" x14ac:dyDescent="0.35">
      <c r="A3406" s="188"/>
      <c r="B3406" s="190"/>
      <c r="C3406" s="99" t="str">
        <f>IF(B3406="","",IF(NOT(ISNUMBER(B3406)),"DATA_PC invalida",IF(AND(ISNUMBER(parametros!$C$2),ISNUMBER(parametros!$D$2),B3406&gt;=parametros!$C$2,B3406&lt;=parametros!$D$2),"C0",IF(AND(ISNUMBER(parametros!$C$3),ISNUMBER(parametros!$D$3),B3406&gt;=parametros!$C$3,B3406&lt;=parametros!$D$3),"C1",IF(AND(ISNUMBER(parametros!$C$4),ISNUMBER(parametros!$D$4),B3406&gt;=parametros!$C$4,B3406&lt;=parametros!$D$4),"C2",IF(AND(ISNUMBER(parametros!$C$5),ISNUMBER(parametros!$D$5),B3406&gt;=parametros!$C$5,B3406&lt;=parametros!$D$5),"C3",IF(AND(ISNUMBER(parametros!$C$6),ISNUMBER(parametros!$D$6),B3406&gt;=parametros!$C$6,B3406&lt;=parametros!$D$6),"C4","Fora dos ciclos")))))))</f>
        <v/>
      </c>
      <c r="D3406" s="100"/>
      <c r="E3406" s="78" t="str">
        <f>IF(C3406="","",IFERROR(VLOOKUP(C3406,parametros!$A$11:$E$15,5,0),""))</f>
        <v/>
      </c>
      <c r="F3406" s="79" t="str">
        <f t="shared" si="267"/>
        <v/>
      </c>
      <c r="G3406" s="101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8"/>
      <c r="U3406" s="218" t="str">
        <f t="shared" si="271"/>
        <v/>
      </c>
      <c r="V3406" s="216" t="s">
        <v>47</v>
      </c>
      <c r="W3406" s="102" t="s">
        <v>167</v>
      </c>
      <c r="X3406" s="102" t="s">
        <v>168</v>
      </c>
      <c r="Y3406" s="103" t="s">
        <v>169</v>
      </c>
      <c r="Z3406" s="103" t="s">
        <v>170</v>
      </c>
      <c r="AA3406" s="103" t="s">
        <v>47</v>
      </c>
      <c r="AB3406" s="103" t="s">
        <v>171</v>
      </c>
      <c r="AC3406" s="104" t="s">
        <v>172</v>
      </c>
    </row>
    <row r="3407" spans="1:29" ht="25.5" customHeight="1" x14ac:dyDescent="0.35">
      <c r="A3407" s="188"/>
      <c r="B3407" s="190"/>
      <c r="C3407" s="99" t="str">
        <f>IF(B3407="","",IF(NOT(ISNUMBER(B3407)),"DATA_PC invalida",IF(AND(ISNUMBER(parametros!$C$2),ISNUMBER(parametros!$D$2),B3407&gt;=parametros!$C$2,B3407&lt;=parametros!$D$2),"C0",IF(AND(ISNUMBER(parametros!$C$3),ISNUMBER(parametros!$D$3),B3407&gt;=parametros!$C$3,B3407&lt;=parametros!$D$3),"C1",IF(AND(ISNUMBER(parametros!$C$4),ISNUMBER(parametros!$D$4),B3407&gt;=parametros!$C$4,B3407&lt;=parametros!$D$4),"C2",IF(AND(ISNUMBER(parametros!$C$5),ISNUMBER(parametros!$D$5),B3407&gt;=parametros!$C$5,B3407&lt;=parametros!$D$5),"C3",IF(AND(ISNUMBER(parametros!$C$6),ISNUMBER(parametros!$D$6),B3407&gt;=parametros!$C$6,B3407&lt;=parametros!$D$6),"C4","Fora dos ciclos")))))))</f>
        <v/>
      </c>
      <c r="D3407" s="100"/>
      <c r="E3407" s="78" t="str">
        <f>IF(C3407="","",IFERROR(VLOOKUP(C3407,parametros!$A$11:$E$15,5,0),""))</f>
        <v/>
      </c>
      <c r="F3407" s="79" t="str">
        <f t="shared" si="267"/>
        <v/>
      </c>
      <c r="G3407" s="101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8"/>
      <c r="U3407" s="218" t="str">
        <f t="shared" si="271"/>
        <v/>
      </c>
      <c r="V3407" s="216" t="s">
        <v>47</v>
      </c>
      <c r="W3407" s="102" t="s">
        <v>167</v>
      </c>
      <c r="X3407" s="102" t="s">
        <v>168</v>
      </c>
      <c r="Y3407" s="103" t="s">
        <v>169</v>
      </c>
      <c r="Z3407" s="103" t="s">
        <v>170</v>
      </c>
      <c r="AA3407" s="103" t="s">
        <v>47</v>
      </c>
      <c r="AB3407" s="103" t="s">
        <v>171</v>
      </c>
      <c r="AC3407" s="104" t="s">
        <v>172</v>
      </c>
    </row>
    <row r="3408" spans="1:29" ht="25.5" customHeight="1" x14ac:dyDescent="0.35">
      <c r="A3408" s="188"/>
      <c r="B3408" s="190"/>
      <c r="C3408" s="99" t="str">
        <f>IF(B3408="","",IF(NOT(ISNUMBER(B3408)),"DATA_PC invalida",IF(AND(ISNUMBER(parametros!$C$2),ISNUMBER(parametros!$D$2),B3408&gt;=parametros!$C$2,B3408&lt;=parametros!$D$2),"C0",IF(AND(ISNUMBER(parametros!$C$3),ISNUMBER(parametros!$D$3),B3408&gt;=parametros!$C$3,B3408&lt;=parametros!$D$3),"C1",IF(AND(ISNUMBER(parametros!$C$4),ISNUMBER(parametros!$D$4),B3408&gt;=parametros!$C$4,B3408&lt;=parametros!$D$4),"C2",IF(AND(ISNUMBER(parametros!$C$5),ISNUMBER(parametros!$D$5),B3408&gt;=parametros!$C$5,B3408&lt;=parametros!$D$5),"C3",IF(AND(ISNUMBER(parametros!$C$6),ISNUMBER(parametros!$D$6),B3408&gt;=parametros!$C$6,B3408&lt;=parametros!$D$6),"C4","Fora dos ciclos")))))))</f>
        <v/>
      </c>
      <c r="D3408" s="100"/>
      <c r="E3408" s="78" t="str">
        <f>IF(C3408="","",IFERROR(VLOOKUP(C3408,parametros!$A$11:$E$15,5,0),""))</f>
        <v/>
      </c>
      <c r="F3408" s="79" t="str">
        <f t="shared" si="267"/>
        <v/>
      </c>
      <c r="G3408" s="101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8"/>
      <c r="U3408" s="218" t="str">
        <f t="shared" si="271"/>
        <v/>
      </c>
      <c r="V3408" s="216" t="s">
        <v>47</v>
      </c>
      <c r="W3408" s="102" t="s">
        <v>167</v>
      </c>
      <c r="X3408" s="102" t="s">
        <v>168</v>
      </c>
      <c r="Y3408" s="103" t="s">
        <v>169</v>
      </c>
      <c r="Z3408" s="103" t="s">
        <v>170</v>
      </c>
      <c r="AA3408" s="103" t="s">
        <v>47</v>
      </c>
      <c r="AB3408" s="103" t="s">
        <v>171</v>
      </c>
      <c r="AC3408" s="104" t="s">
        <v>172</v>
      </c>
    </row>
    <row r="3409" spans="1:29" ht="25.5" customHeight="1" x14ac:dyDescent="0.35">
      <c r="A3409" s="188"/>
      <c r="B3409" s="190"/>
      <c r="C3409" s="99" t="str">
        <f>IF(B3409="","",IF(NOT(ISNUMBER(B3409)),"DATA_PC invalida",IF(AND(ISNUMBER(parametros!$C$2),ISNUMBER(parametros!$D$2),B3409&gt;=parametros!$C$2,B3409&lt;=parametros!$D$2),"C0",IF(AND(ISNUMBER(parametros!$C$3),ISNUMBER(parametros!$D$3),B3409&gt;=parametros!$C$3,B3409&lt;=parametros!$D$3),"C1",IF(AND(ISNUMBER(parametros!$C$4),ISNUMBER(parametros!$D$4),B3409&gt;=parametros!$C$4,B3409&lt;=parametros!$D$4),"C2",IF(AND(ISNUMBER(parametros!$C$5),ISNUMBER(parametros!$D$5),B3409&gt;=parametros!$C$5,B3409&lt;=parametros!$D$5),"C3",IF(AND(ISNUMBER(parametros!$C$6),ISNUMBER(parametros!$D$6),B3409&gt;=parametros!$C$6,B3409&lt;=parametros!$D$6),"C4","Fora dos ciclos")))))))</f>
        <v/>
      </c>
      <c r="D3409" s="100"/>
      <c r="E3409" s="78" t="str">
        <f>IF(C3409="","",IFERROR(VLOOKUP(C3409,parametros!$A$11:$E$15,5,0),""))</f>
        <v/>
      </c>
      <c r="F3409" s="79" t="str">
        <f t="shared" si="267"/>
        <v/>
      </c>
      <c r="G3409" s="101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8"/>
      <c r="U3409" s="218" t="str">
        <f t="shared" si="271"/>
        <v/>
      </c>
      <c r="V3409" s="216" t="s">
        <v>47</v>
      </c>
      <c r="W3409" s="102" t="s">
        <v>167</v>
      </c>
      <c r="X3409" s="102" t="s">
        <v>168</v>
      </c>
      <c r="Y3409" s="103" t="s">
        <v>169</v>
      </c>
      <c r="Z3409" s="103" t="s">
        <v>170</v>
      </c>
      <c r="AA3409" s="103" t="s">
        <v>47</v>
      </c>
      <c r="AB3409" s="103" t="s">
        <v>171</v>
      </c>
      <c r="AC3409" s="104" t="s">
        <v>172</v>
      </c>
    </row>
    <row r="3410" spans="1:29" ht="25.5" customHeight="1" x14ac:dyDescent="0.35">
      <c r="A3410" s="188"/>
      <c r="B3410" s="190"/>
      <c r="C3410" s="99" t="str">
        <f>IF(B3410="","",IF(NOT(ISNUMBER(B3410)),"DATA_PC invalida",IF(AND(ISNUMBER(parametros!$C$2),ISNUMBER(parametros!$D$2),B3410&gt;=parametros!$C$2,B3410&lt;=parametros!$D$2),"C0",IF(AND(ISNUMBER(parametros!$C$3),ISNUMBER(parametros!$D$3),B3410&gt;=parametros!$C$3,B3410&lt;=parametros!$D$3),"C1",IF(AND(ISNUMBER(parametros!$C$4),ISNUMBER(parametros!$D$4),B3410&gt;=parametros!$C$4,B3410&lt;=parametros!$D$4),"C2",IF(AND(ISNUMBER(parametros!$C$5),ISNUMBER(parametros!$D$5),B3410&gt;=parametros!$C$5,B3410&lt;=parametros!$D$5),"C3",IF(AND(ISNUMBER(parametros!$C$6),ISNUMBER(parametros!$D$6),B3410&gt;=parametros!$C$6,B3410&lt;=parametros!$D$6),"C4","Fora dos ciclos")))))))</f>
        <v/>
      </c>
      <c r="D3410" s="100"/>
      <c r="E3410" s="78" t="str">
        <f>IF(C3410="","",IFERROR(VLOOKUP(C3410,parametros!$A$11:$E$15,5,0),""))</f>
        <v/>
      </c>
      <c r="F3410" s="79" t="str">
        <f t="shared" si="267"/>
        <v/>
      </c>
      <c r="G3410" s="101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8"/>
      <c r="U3410" s="218" t="str">
        <f t="shared" si="271"/>
        <v/>
      </c>
      <c r="V3410" s="216" t="s">
        <v>47</v>
      </c>
      <c r="W3410" s="102" t="s">
        <v>167</v>
      </c>
      <c r="X3410" s="102" t="s">
        <v>168</v>
      </c>
      <c r="Y3410" s="103" t="s">
        <v>169</v>
      </c>
      <c r="Z3410" s="103" t="s">
        <v>170</v>
      </c>
      <c r="AA3410" s="103" t="s">
        <v>47</v>
      </c>
      <c r="AB3410" s="103" t="s">
        <v>171</v>
      </c>
      <c r="AC3410" s="104" t="s">
        <v>172</v>
      </c>
    </row>
    <row r="3411" spans="1:29" ht="25.5" customHeight="1" x14ac:dyDescent="0.35">
      <c r="A3411" s="188"/>
      <c r="B3411" s="190"/>
      <c r="C3411" s="99" t="str">
        <f>IF(B3411="","",IF(NOT(ISNUMBER(B3411)),"DATA_PC invalida",IF(AND(ISNUMBER(parametros!$C$2),ISNUMBER(parametros!$D$2),B3411&gt;=parametros!$C$2,B3411&lt;=parametros!$D$2),"C0",IF(AND(ISNUMBER(parametros!$C$3),ISNUMBER(parametros!$D$3),B3411&gt;=parametros!$C$3,B3411&lt;=parametros!$D$3),"C1",IF(AND(ISNUMBER(parametros!$C$4),ISNUMBER(parametros!$D$4),B3411&gt;=parametros!$C$4,B3411&lt;=parametros!$D$4),"C2",IF(AND(ISNUMBER(parametros!$C$5),ISNUMBER(parametros!$D$5),B3411&gt;=parametros!$C$5,B3411&lt;=parametros!$D$5),"C3",IF(AND(ISNUMBER(parametros!$C$6),ISNUMBER(parametros!$D$6),B3411&gt;=parametros!$C$6,B3411&lt;=parametros!$D$6),"C4","Fora dos ciclos")))))))</f>
        <v/>
      </c>
      <c r="D3411" s="100"/>
      <c r="E3411" s="78" t="str">
        <f>IF(C3411="","",IFERROR(VLOOKUP(C3411,parametros!$A$11:$E$15,5,0),""))</f>
        <v/>
      </c>
      <c r="F3411" s="79" t="str">
        <f t="shared" si="267"/>
        <v/>
      </c>
      <c r="G3411" s="101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8"/>
      <c r="U3411" s="218" t="str">
        <f t="shared" si="271"/>
        <v/>
      </c>
      <c r="V3411" s="216" t="s">
        <v>47</v>
      </c>
      <c r="W3411" s="102" t="s">
        <v>167</v>
      </c>
      <c r="X3411" s="102" t="s">
        <v>168</v>
      </c>
      <c r="Y3411" s="103" t="s">
        <v>169</v>
      </c>
      <c r="Z3411" s="103" t="s">
        <v>170</v>
      </c>
      <c r="AA3411" s="103" t="s">
        <v>47</v>
      </c>
      <c r="AB3411" s="103" t="s">
        <v>171</v>
      </c>
      <c r="AC3411" s="104" t="s">
        <v>172</v>
      </c>
    </row>
    <row r="3412" spans="1:29" ht="25.5" customHeight="1" x14ac:dyDescent="0.35">
      <c r="A3412" s="188"/>
      <c r="B3412" s="190"/>
      <c r="C3412" s="99" t="str">
        <f>IF(B3412="","",IF(NOT(ISNUMBER(B3412)),"DATA_PC invalida",IF(AND(ISNUMBER(parametros!$C$2),ISNUMBER(parametros!$D$2),B3412&gt;=parametros!$C$2,B3412&lt;=parametros!$D$2),"C0",IF(AND(ISNUMBER(parametros!$C$3),ISNUMBER(parametros!$D$3),B3412&gt;=parametros!$C$3,B3412&lt;=parametros!$D$3),"C1",IF(AND(ISNUMBER(parametros!$C$4),ISNUMBER(parametros!$D$4),B3412&gt;=parametros!$C$4,B3412&lt;=parametros!$D$4),"C2",IF(AND(ISNUMBER(parametros!$C$5),ISNUMBER(parametros!$D$5),B3412&gt;=parametros!$C$5,B3412&lt;=parametros!$D$5),"C3",IF(AND(ISNUMBER(parametros!$C$6),ISNUMBER(parametros!$D$6),B3412&gt;=parametros!$C$6,B3412&lt;=parametros!$D$6),"C4","Fora dos ciclos")))))))</f>
        <v/>
      </c>
      <c r="D3412" s="100"/>
      <c r="E3412" s="78" t="str">
        <f>IF(C3412="","",IFERROR(VLOOKUP(C3412,parametros!$A$11:$E$15,5,0),""))</f>
        <v/>
      </c>
      <c r="F3412" s="79" t="str">
        <f t="shared" si="267"/>
        <v/>
      </c>
      <c r="G3412" s="101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8"/>
      <c r="U3412" s="218" t="str">
        <f t="shared" si="271"/>
        <v/>
      </c>
      <c r="V3412" s="216" t="s">
        <v>47</v>
      </c>
      <c r="W3412" s="102" t="s">
        <v>167</v>
      </c>
      <c r="X3412" s="102" t="s">
        <v>168</v>
      </c>
      <c r="Y3412" s="103" t="s">
        <v>169</v>
      </c>
      <c r="Z3412" s="103" t="s">
        <v>170</v>
      </c>
      <c r="AA3412" s="103" t="s">
        <v>47</v>
      </c>
      <c r="AB3412" s="103" t="s">
        <v>171</v>
      </c>
      <c r="AC3412" s="104" t="s">
        <v>172</v>
      </c>
    </row>
    <row r="3413" spans="1:29" ht="25.5" customHeight="1" x14ac:dyDescent="0.35">
      <c r="A3413" s="188"/>
      <c r="B3413" s="190"/>
      <c r="C3413" s="99" t="str">
        <f>IF(B3413="","",IF(NOT(ISNUMBER(B3413)),"DATA_PC invalida",IF(AND(ISNUMBER(parametros!$C$2),ISNUMBER(parametros!$D$2),B3413&gt;=parametros!$C$2,B3413&lt;=parametros!$D$2),"C0",IF(AND(ISNUMBER(parametros!$C$3),ISNUMBER(parametros!$D$3),B3413&gt;=parametros!$C$3,B3413&lt;=parametros!$D$3),"C1",IF(AND(ISNUMBER(parametros!$C$4),ISNUMBER(parametros!$D$4),B3413&gt;=parametros!$C$4,B3413&lt;=parametros!$D$4),"C2",IF(AND(ISNUMBER(parametros!$C$5),ISNUMBER(parametros!$D$5),B3413&gt;=parametros!$C$5,B3413&lt;=parametros!$D$5),"C3",IF(AND(ISNUMBER(parametros!$C$6),ISNUMBER(parametros!$D$6),B3413&gt;=parametros!$C$6,B3413&lt;=parametros!$D$6),"C4","Fora dos ciclos")))))))</f>
        <v/>
      </c>
      <c r="D3413" s="100"/>
      <c r="E3413" s="78" t="str">
        <f>IF(C3413="","",IFERROR(VLOOKUP(C3413,parametros!$A$11:$E$15,5,0),""))</f>
        <v/>
      </c>
      <c r="F3413" s="79" t="str">
        <f t="shared" si="267"/>
        <v/>
      </c>
      <c r="G3413" s="101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8"/>
      <c r="U3413" s="218" t="str">
        <f t="shared" si="271"/>
        <v/>
      </c>
      <c r="V3413" s="216" t="s">
        <v>47</v>
      </c>
      <c r="W3413" s="102" t="s">
        <v>167</v>
      </c>
      <c r="X3413" s="102" t="s">
        <v>168</v>
      </c>
      <c r="Y3413" s="103" t="s">
        <v>169</v>
      </c>
      <c r="Z3413" s="103" t="s">
        <v>170</v>
      </c>
      <c r="AA3413" s="103" t="s">
        <v>47</v>
      </c>
      <c r="AB3413" s="103" t="s">
        <v>171</v>
      </c>
      <c r="AC3413" s="104" t="s">
        <v>172</v>
      </c>
    </row>
    <row r="3414" spans="1:29" ht="25.5" customHeight="1" x14ac:dyDescent="0.35">
      <c r="A3414" s="188"/>
      <c r="B3414" s="190"/>
      <c r="C3414" s="99" t="str">
        <f>IF(B3414="","",IF(NOT(ISNUMBER(B3414)),"DATA_PC invalida",IF(AND(ISNUMBER(parametros!$C$2),ISNUMBER(parametros!$D$2),B3414&gt;=parametros!$C$2,B3414&lt;=parametros!$D$2),"C0",IF(AND(ISNUMBER(parametros!$C$3),ISNUMBER(parametros!$D$3),B3414&gt;=parametros!$C$3,B3414&lt;=parametros!$D$3),"C1",IF(AND(ISNUMBER(parametros!$C$4),ISNUMBER(parametros!$D$4),B3414&gt;=parametros!$C$4,B3414&lt;=parametros!$D$4),"C2",IF(AND(ISNUMBER(parametros!$C$5),ISNUMBER(parametros!$D$5),B3414&gt;=parametros!$C$5,B3414&lt;=parametros!$D$5),"C3",IF(AND(ISNUMBER(parametros!$C$6),ISNUMBER(parametros!$D$6),B3414&gt;=parametros!$C$6,B3414&lt;=parametros!$D$6),"C4","Fora dos ciclos")))))))</f>
        <v/>
      </c>
      <c r="D3414" s="100"/>
      <c r="E3414" s="78" t="str">
        <f>IF(C3414="","",IFERROR(VLOOKUP(C3414,parametros!$A$11:$E$15,5,0),""))</f>
        <v/>
      </c>
      <c r="F3414" s="79" t="str">
        <f t="shared" si="267"/>
        <v/>
      </c>
      <c r="G3414" s="101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8"/>
      <c r="U3414" s="218" t="str">
        <f t="shared" si="271"/>
        <v/>
      </c>
      <c r="V3414" s="216" t="s">
        <v>47</v>
      </c>
      <c r="W3414" s="102" t="s">
        <v>167</v>
      </c>
      <c r="X3414" s="102" t="s">
        <v>168</v>
      </c>
      <c r="Y3414" s="103" t="s">
        <v>169</v>
      </c>
      <c r="Z3414" s="103" t="s">
        <v>170</v>
      </c>
      <c r="AA3414" s="103" t="s">
        <v>47</v>
      </c>
      <c r="AB3414" s="103" t="s">
        <v>171</v>
      </c>
      <c r="AC3414" s="104" t="s">
        <v>172</v>
      </c>
    </row>
    <row r="3415" spans="1:29" ht="25.5" customHeight="1" x14ac:dyDescent="0.35">
      <c r="A3415" s="188"/>
      <c r="B3415" s="190"/>
      <c r="C3415" s="99" t="str">
        <f>IF(B3415="","",IF(NOT(ISNUMBER(B3415)),"DATA_PC invalida",IF(AND(ISNUMBER(parametros!$C$2),ISNUMBER(parametros!$D$2),B3415&gt;=parametros!$C$2,B3415&lt;=parametros!$D$2),"C0",IF(AND(ISNUMBER(parametros!$C$3),ISNUMBER(parametros!$D$3),B3415&gt;=parametros!$C$3,B3415&lt;=parametros!$D$3),"C1",IF(AND(ISNUMBER(parametros!$C$4),ISNUMBER(parametros!$D$4),B3415&gt;=parametros!$C$4,B3415&lt;=parametros!$D$4),"C2",IF(AND(ISNUMBER(parametros!$C$5),ISNUMBER(parametros!$D$5),B3415&gt;=parametros!$C$5,B3415&lt;=parametros!$D$5),"C3",IF(AND(ISNUMBER(parametros!$C$6),ISNUMBER(parametros!$D$6),B3415&gt;=parametros!$C$6,B3415&lt;=parametros!$D$6),"C4","Fora dos ciclos")))))))</f>
        <v/>
      </c>
      <c r="D3415" s="100"/>
      <c r="E3415" s="78" t="str">
        <f>IF(C3415="","",IFERROR(VLOOKUP(C3415,parametros!$A$11:$E$15,5,0),""))</f>
        <v/>
      </c>
      <c r="F3415" s="79" t="str">
        <f t="shared" si="267"/>
        <v/>
      </c>
      <c r="G3415" s="101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8"/>
      <c r="U3415" s="218" t="str">
        <f t="shared" si="271"/>
        <v/>
      </c>
      <c r="V3415" s="216" t="s">
        <v>47</v>
      </c>
      <c r="W3415" s="102" t="s">
        <v>167</v>
      </c>
      <c r="X3415" s="102" t="s">
        <v>168</v>
      </c>
      <c r="Y3415" s="103" t="s">
        <v>169</v>
      </c>
      <c r="Z3415" s="103" t="s">
        <v>170</v>
      </c>
      <c r="AA3415" s="103" t="s">
        <v>47</v>
      </c>
      <c r="AB3415" s="103" t="s">
        <v>171</v>
      </c>
      <c r="AC3415" s="104" t="s">
        <v>172</v>
      </c>
    </row>
    <row r="3416" spans="1:29" ht="25.5" customHeight="1" x14ac:dyDescent="0.35">
      <c r="A3416" s="188"/>
      <c r="B3416" s="190"/>
      <c r="C3416" s="99" t="str">
        <f>IF(B3416="","",IF(NOT(ISNUMBER(B3416)),"DATA_PC invalida",IF(AND(ISNUMBER(parametros!$C$2),ISNUMBER(parametros!$D$2),B3416&gt;=parametros!$C$2,B3416&lt;=parametros!$D$2),"C0",IF(AND(ISNUMBER(parametros!$C$3),ISNUMBER(parametros!$D$3),B3416&gt;=parametros!$C$3,B3416&lt;=parametros!$D$3),"C1",IF(AND(ISNUMBER(parametros!$C$4),ISNUMBER(parametros!$D$4),B3416&gt;=parametros!$C$4,B3416&lt;=parametros!$D$4),"C2",IF(AND(ISNUMBER(parametros!$C$5),ISNUMBER(parametros!$D$5),B3416&gt;=parametros!$C$5,B3416&lt;=parametros!$D$5),"C3",IF(AND(ISNUMBER(parametros!$C$6),ISNUMBER(parametros!$D$6),B3416&gt;=parametros!$C$6,B3416&lt;=parametros!$D$6),"C4","Fora dos ciclos")))))))</f>
        <v/>
      </c>
      <c r="D3416" s="100"/>
      <c r="E3416" s="78" t="str">
        <f>IF(C3416="","",IFERROR(VLOOKUP(C3416,parametros!$A$11:$E$15,5,0),""))</f>
        <v/>
      </c>
      <c r="F3416" s="79" t="str">
        <f t="shared" si="267"/>
        <v/>
      </c>
      <c r="G3416" s="101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8"/>
      <c r="U3416" s="218" t="str">
        <f t="shared" si="271"/>
        <v/>
      </c>
      <c r="V3416" s="216" t="s">
        <v>47</v>
      </c>
      <c r="W3416" s="102" t="s">
        <v>167</v>
      </c>
      <c r="X3416" s="102" t="s">
        <v>168</v>
      </c>
      <c r="Y3416" s="103" t="s">
        <v>169</v>
      </c>
      <c r="Z3416" s="103" t="s">
        <v>170</v>
      </c>
      <c r="AA3416" s="103" t="s">
        <v>47</v>
      </c>
      <c r="AB3416" s="103" t="s">
        <v>171</v>
      </c>
      <c r="AC3416" s="104" t="s">
        <v>172</v>
      </c>
    </row>
    <row r="3417" spans="1:29" ht="25.5" customHeight="1" x14ac:dyDescent="0.35">
      <c r="A3417" s="188"/>
      <c r="B3417" s="190"/>
      <c r="C3417" s="99" t="str">
        <f>IF(B3417="","",IF(NOT(ISNUMBER(B3417)),"DATA_PC invalida",IF(AND(ISNUMBER(parametros!$C$2),ISNUMBER(parametros!$D$2),B3417&gt;=parametros!$C$2,B3417&lt;=parametros!$D$2),"C0",IF(AND(ISNUMBER(parametros!$C$3),ISNUMBER(parametros!$D$3),B3417&gt;=parametros!$C$3,B3417&lt;=parametros!$D$3),"C1",IF(AND(ISNUMBER(parametros!$C$4),ISNUMBER(parametros!$D$4),B3417&gt;=parametros!$C$4,B3417&lt;=parametros!$D$4),"C2",IF(AND(ISNUMBER(parametros!$C$5),ISNUMBER(parametros!$D$5),B3417&gt;=parametros!$C$5,B3417&lt;=parametros!$D$5),"C3",IF(AND(ISNUMBER(parametros!$C$6),ISNUMBER(parametros!$D$6),B3417&gt;=parametros!$C$6,B3417&lt;=parametros!$D$6),"C4","Fora dos ciclos")))))))</f>
        <v/>
      </c>
      <c r="D3417" s="100"/>
      <c r="E3417" s="78" t="str">
        <f>IF(C3417="","",IFERROR(VLOOKUP(C3417,parametros!$A$11:$E$15,5,0),""))</f>
        <v/>
      </c>
      <c r="F3417" s="79" t="str">
        <f t="shared" si="267"/>
        <v/>
      </c>
      <c r="G3417" s="101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8"/>
      <c r="U3417" s="218" t="str">
        <f t="shared" si="271"/>
        <v/>
      </c>
      <c r="V3417" s="216" t="s">
        <v>47</v>
      </c>
      <c r="W3417" s="102" t="s">
        <v>167</v>
      </c>
      <c r="X3417" s="102" t="s">
        <v>168</v>
      </c>
      <c r="Y3417" s="103" t="s">
        <v>169</v>
      </c>
      <c r="Z3417" s="103" t="s">
        <v>170</v>
      </c>
      <c r="AA3417" s="103" t="s">
        <v>47</v>
      </c>
      <c r="AB3417" s="103" t="s">
        <v>171</v>
      </c>
      <c r="AC3417" s="104" t="s">
        <v>172</v>
      </c>
    </row>
    <row r="3418" spans="1:29" ht="25.5" customHeight="1" x14ac:dyDescent="0.35">
      <c r="A3418" s="188"/>
      <c r="B3418" s="190"/>
      <c r="C3418" s="99" t="str">
        <f>IF(B3418="","",IF(NOT(ISNUMBER(B3418)),"DATA_PC invalida",IF(AND(ISNUMBER(parametros!$C$2),ISNUMBER(parametros!$D$2),B3418&gt;=parametros!$C$2,B3418&lt;=parametros!$D$2),"C0",IF(AND(ISNUMBER(parametros!$C$3),ISNUMBER(parametros!$D$3),B3418&gt;=parametros!$C$3,B3418&lt;=parametros!$D$3),"C1",IF(AND(ISNUMBER(parametros!$C$4),ISNUMBER(parametros!$D$4),B3418&gt;=parametros!$C$4,B3418&lt;=parametros!$D$4),"C2",IF(AND(ISNUMBER(parametros!$C$5),ISNUMBER(parametros!$D$5),B3418&gt;=parametros!$C$5,B3418&lt;=parametros!$D$5),"C3",IF(AND(ISNUMBER(parametros!$C$6),ISNUMBER(parametros!$D$6),B3418&gt;=parametros!$C$6,B3418&lt;=parametros!$D$6),"C4","Fora dos ciclos")))))))</f>
        <v/>
      </c>
      <c r="D3418" s="100"/>
      <c r="E3418" s="78" t="str">
        <f>IF(C3418="","",IFERROR(VLOOKUP(C3418,parametros!$A$11:$E$15,5,0),""))</f>
        <v/>
      </c>
      <c r="F3418" s="79" t="str">
        <f t="shared" si="267"/>
        <v/>
      </c>
      <c r="G3418" s="101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8"/>
      <c r="U3418" s="218" t="str">
        <f t="shared" si="271"/>
        <v/>
      </c>
      <c r="V3418" s="216" t="s">
        <v>47</v>
      </c>
      <c r="W3418" s="102" t="s">
        <v>167</v>
      </c>
      <c r="X3418" s="102" t="s">
        <v>168</v>
      </c>
      <c r="Y3418" s="103" t="s">
        <v>169</v>
      </c>
      <c r="Z3418" s="103" t="s">
        <v>170</v>
      </c>
      <c r="AA3418" s="103" t="s">
        <v>47</v>
      </c>
      <c r="AB3418" s="103" t="s">
        <v>171</v>
      </c>
      <c r="AC3418" s="104" t="s">
        <v>172</v>
      </c>
    </row>
    <row r="3419" spans="1:29" ht="25.5" customHeight="1" x14ac:dyDescent="0.35">
      <c r="A3419" s="188"/>
      <c r="B3419" s="190"/>
      <c r="C3419" s="99" t="str">
        <f>IF(B3419="","",IF(NOT(ISNUMBER(B3419)),"DATA_PC invalida",IF(AND(ISNUMBER(parametros!$C$2),ISNUMBER(parametros!$D$2),B3419&gt;=parametros!$C$2,B3419&lt;=parametros!$D$2),"C0",IF(AND(ISNUMBER(parametros!$C$3),ISNUMBER(parametros!$D$3),B3419&gt;=parametros!$C$3,B3419&lt;=parametros!$D$3),"C1",IF(AND(ISNUMBER(parametros!$C$4),ISNUMBER(parametros!$D$4),B3419&gt;=parametros!$C$4,B3419&lt;=parametros!$D$4),"C2",IF(AND(ISNUMBER(parametros!$C$5),ISNUMBER(parametros!$D$5),B3419&gt;=parametros!$C$5,B3419&lt;=parametros!$D$5),"C3",IF(AND(ISNUMBER(parametros!$C$6),ISNUMBER(parametros!$D$6),B3419&gt;=parametros!$C$6,B3419&lt;=parametros!$D$6),"C4","Fora dos ciclos")))))))</f>
        <v/>
      </c>
      <c r="D3419" s="100"/>
      <c r="E3419" s="78" t="str">
        <f>IF(C3419="","",IFERROR(VLOOKUP(C3419,parametros!$A$11:$E$15,5,0),""))</f>
        <v/>
      </c>
      <c r="F3419" s="79" t="str">
        <f t="shared" si="267"/>
        <v/>
      </c>
      <c r="G3419" s="101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8"/>
      <c r="U3419" s="218" t="str">
        <f t="shared" si="271"/>
        <v/>
      </c>
      <c r="V3419" s="216" t="s">
        <v>47</v>
      </c>
      <c r="W3419" s="102" t="s">
        <v>167</v>
      </c>
      <c r="X3419" s="102" t="s">
        <v>168</v>
      </c>
      <c r="Y3419" s="103" t="s">
        <v>169</v>
      </c>
      <c r="Z3419" s="103" t="s">
        <v>170</v>
      </c>
      <c r="AA3419" s="103" t="s">
        <v>47</v>
      </c>
      <c r="AB3419" s="103" t="s">
        <v>171</v>
      </c>
      <c r="AC3419" s="104" t="s">
        <v>172</v>
      </c>
    </row>
    <row r="3420" spans="1:29" ht="25.5" customHeight="1" x14ac:dyDescent="0.35">
      <c r="A3420" s="188"/>
      <c r="B3420" s="190"/>
      <c r="C3420" s="99" t="str">
        <f>IF(B3420="","",IF(NOT(ISNUMBER(B3420)),"DATA_PC invalida",IF(AND(ISNUMBER(parametros!$C$2),ISNUMBER(parametros!$D$2),B3420&gt;=parametros!$C$2,B3420&lt;=parametros!$D$2),"C0",IF(AND(ISNUMBER(parametros!$C$3),ISNUMBER(parametros!$D$3),B3420&gt;=parametros!$C$3,B3420&lt;=parametros!$D$3),"C1",IF(AND(ISNUMBER(parametros!$C$4),ISNUMBER(parametros!$D$4),B3420&gt;=parametros!$C$4,B3420&lt;=parametros!$D$4),"C2",IF(AND(ISNUMBER(parametros!$C$5),ISNUMBER(parametros!$D$5),B3420&gt;=parametros!$C$5,B3420&lt;=parametros!$D$5),"C3",IF(AND(ISNUMBER(parametros!$C$6),ISNUMBER(parametros!$D$6),B3420&gt;=parametros!$C$6,B3420&lt;=parametros!$D$6),"C4","Fora dos ciclos")))))))</f>
        <v/>
      </c>
      <c r="D3420" s="100"/>
      <c r="E3420" s="78" t="str">
        <f>IF(C3420="","",IFERROR(VLOOKUP(C3420,parametros!$A$11:$E$15,5,0),""))</f>
        <v/>
      </c>
      <c r="F3420" s="79" t="str">
        <f t="shared" si="267"/>
        <v/>
      </c>
      <c r="G3420" s="101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8"/>
      <c r="U3420" s="218" t="str">
        <f t="shared" si="271"/>
        <v/>
      </c>
      <c r="V3420" s="216" t="s">
        <v>47</v>
      </c>
      <c r="W3420" s="102" t="s">
        <v>167</v>
      </c>
      <c r="X3420" s="102" t="s">
        <v>168</v>
      </c>
      <c r="Y3420" s="103" t="s">
        <v>169</v>
      </c>
      <c r="Z3420" s="103" t="s">
        <v>170</v>
      </c>
      <c r="AA3420" s="103" t="s">
        <v>47</v>
      </c>
      <c r="AB3420" s="103" t="s">
        <v>171</v>
      </c>
      <c r="AC3420" s="104" t="s">
        <v>172</v>
      </c>
    </row>
    <row r="3421" spans="1:29" ht="25.5" customHeight="1" x14ac:dyDescent="0.35">
      <c r="A3421" s="188"/>
      <c r="B3421" s="190"/>
      <c r="C3421" s="99" t="str">
        <f>IF(B3421="","",IF(NOT(ISNUMBER(B3421)),"DATA_PC invalida",IF(AND(ISNUMBER(parametros!$C$2),ISNUMBER(parametros!$D$2),B3421&gt;=parametros!$C$2,B3421&lt;=parametros!$D$2),"C0",IF(AND(ISNUMBER(parametros!$C$3),ISNUMBER(parametros!$D$3),B3421&gt;=parametros!$C$3,B3421&lt;=parametros!$D$3),"C1",IF(AND(ISNUMBER(parametros!$C$4),ISNUMBER(parametros!$D$4),B3421&gt;=parametros!$C$4,B3421&lt;=parametros!$D$4),"C2",IF(AND(ISNUMBER(parametros!$C$5),ISNUMBER(parametros!$D$5),B3421&gt;=parametros!$C$5,B3421&lt;=parametros!$D$5),"C3",IF(AND(ISNUMBER(parametros!$C$6),ISNUMBER(parametros!$D$6),B3421&gt;=parametros!$C$6,B3421&lt;=parametros!$D$6),"C4","Fora dos ciclos")))))))</f>
        <v/>
      </c>
      <c r="D3421" s="100"/>
      <c r="E3421" s="78" t="str">
        <f>IF(C3421="","",IFERROR(VLOOKUP(C3421,parametros!$A$11:$E$15,5,0),""))</f>
        <v/>
      </c>
      <c r="F3421" s="79" t="str">
        <f t="shared" si="267"/>
        <v/>
      </c>
      <c r="G3421" s="101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8"/>
      <c r="U3421" s="218" t="str">
        <f t="shared" si="271"/>
        <v/>
      </c>
      <c r="V3421" s="216" t="s">
        <v>47</v>
      </c>
      <c r="W3421" s="102" t="s">
        <v>167</v>
      </c>
      <c r="X3421" s="102" t="s">
        <v>168</v>
      </c>
      <c r="Y3421" s="103" t="s">
        <v>169</v>
      </c>
      <c r="Z3421" s="103" t="s">
        <v>170</v>
      </c>
      <c r="AA3421" s="103" t="s">
        <v>47</v>
      </c>
      <c r="AB3421" s="103" t="s">
        <v>171</v>
      </c>
      <c r="AC3421" s="104" t="s">
        <v>172</v>
      </c>
    </row>
    <row r="3422" spans="1:29" ht="25.5" customHeight="1" x14ac:dyDescent="0.35">
      <c r="A3422" s="188"/>
      <c r="B3422" s="190"/>
      <c r="C3422" s="99" t="str">
        <f>IF(B3422="","",IF(NOT(ISNUMBER(B3422)),"DATA_PC invalida",IF(AND(ISNUMBER(parametros!$C$2),ISNUMBER(parametros!$D$2),B3422&gt;=parametros!$C$2,B3422&lt;=parametros!$D$2),"C0",IF(AND(ISNUMBER(parametros!$C$3),ISNUMBER(parametros!$D$3),B3422&gt;=parametros!$C$3,B3422&lt;=parametros!$D$3),"C1",IF(AND(ISNUMBER(parametros!$C$4),ISNUMBER(parametros!$D$4),B3422&gt;=parametros!$C$4,B3422&lt;=parametros!$D$4),"C2",IF(AND(ISNUMBER(parametros!$C$5),ISNUMBER(parametros!$D$5),B3422&gt;=parametros!$C$5,B3422&lt;=parametros!$D$5),"C3",IF(AND(ISNUMBER(parametros!$C$6),ISNUMBER(parametros!$D$6),B3422&gt;=parametros!$C$6,B3422&lt;=parametros!$D$6),"C4","Fora dos ciclos")))))))</f>
        <v/>
      </c>
      <c r="D3422" s="100"/>
      <c r="E3422" s="78" t="str">
        <f>IF(C3422="","",IFERROR(VLOOKUP(C3422,parametros!$A$11:$E$15,5,0),""))</f>
        <v/>
      </c>
      <c r="F3422" s="79" t="str">
        <f t="shared" si="267"/>
        <v/>
      </c>
      <c r="G3422" s="101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8"/>
      <c r="U3422" s="218" t="str">
        <f t="shared" si="271"/>
        <v/>
      </c>
      <c r="V3422" s="216" t="s">
        <v>47</v>
      </c>
      <c r="W3422" s="102" t="s">
        <v>167</v>
      </c>
      <c r="X3422" s="102" t="s">
        <v>168</v>
      </c>
      <c r="Y3422" s="103" t="s">
        <v>169</v>
      </c>
      <c r="Z3422" s="103" t="s">
        <v>170</v>
      </c>
      <c r="AA3422" s="103" t="s">
        <v>47</v>
      </c>
      <c r="AB3422" s="103" t="s">
        <v>171</v>
      </c>
      <c r="AC3422" s="104" t="s">
        <v>172</v>
      </c>
    </row>
    <row r="3423" spans="1:29" ht="25.5" customHeight="1" x14ac:dyDescent="0.35">
      <c r="A3423" s="188"/>
      <c r="B3423" s="190"/>
      <c r="C3423" s="99" t="str">
        <f>IF(B3423="","",IF(NOT(ISNUMBER(B3423)),"DATA_PC invalida",IF(AND(ISNUMBER(parametros!$C$2),ISNUMBER(parametros!$D$2),B3423&gt;=parametros!$C$2,B3423&lt;=parametros!$D$2),"C0",IF(AND(ISNUMBER(parametros!$C$3),ISNUMBER(parametros!$D$3),B3423&gt;=parametros!$C$3,B3423&lt;=parametros!$D$3),"C1",IF(AND(ISNUMBER(parametros!$C$4),ISNUMBER(parametros!$D$4),B3423&gt;=parametros!$C$4,B3423&lt;=parametros!$D$4),"C2",IF(AND(ISNUMBER(parametros!$C$5),ISNUMBER(parametros!$D$5),B3423&gt;=parametros!$C$5,B3423&lt;=parametros!$D$5),"C3",IF(AND(ISNUMBER(parametros!$C$6),ISNUMBER(parametros!$D$6),B3423&gt;=parametros!$C$6,B3423&lt;=parametros!$D$6),"C4","Fora dos ciclos")))))))</f>
        <v/>
      </c>
      <c r="D3423" s="100"/>
      <c r="E3423" s="78" t="str">
        <f>IF(C3423="","",IFERROR(VLOOKUP(C3423,parametros!$A$11:$E$15,5,0),""))</f>
        <v/>
      </c>
      <c r="F3423" s="79" t="str">
        <f t="shared" si="267"/>
        <v/>
      </c>
      <c r="G3423" s="101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8"/>
      <c r="U3423" s="218" t="str">
        <f t="shared" si="271"/>
        <v/>
      </c>
      <c r="V3423" s="216" t="s">
        <v>47</v>
      </c>
      <c r="W3423" s="102" t="s">
        <v>167</v>
      </c>
      <c r="X3423" s="102" t="s">
        <v>168</v>
      </c>
      <c r="Y3423" s="103" t="s">
        <v>169</v>
      </c>
      <c r="Z3423" s="103" t="s">
        <v>170</v>
      </c>
      <c r="AA3423" s="103" t="s">
        <v>47</v>
      </c>
      <c r="AB3423" s="103" t="s">
        <v>171</v>
      </c>
      <c r="AC3423" s="104" t="s">
        <v>172</v>
      </c>
    </row>
    <row r="3424" spans="1:29" ht="25.5" customHeight="1" x14ac:dyDescent="0.35">
      <c r="A3424" s="188"/>
      <c r="B3424" s="190"/>
      <c r="C3424" s="99" t="str">
        <f>IF(B3424="","",IF(NOT(ISNUMBER(B3424)),"DATA_PC invalida",IF(AND(ISNUMBER(parametros!$C$2),ISNUMBER(parametros!$D$2),B3424&gt;=parametros!$C$2,B3424&lt;=parametros!$D$2),"C0",IF(AND(ISNUMBER(parametros!$C$3),ISNUMBER(parametros!$D$3),B3424&gt;=parametros!$C$3,B3424&lt;=parametros!$D$3),"C1",IF(AND(ISNUMBER(parametros!$C$4),ISNUMBER(parametros!$D$4),B3424&gt;=parametros!$C$4,B3424&lt;=parametros!$D$4),"C2",IF(AND(ISNUMBER(parametros!$C$5),ISNUMBER(parametros!$D$5),B3424&gt;=parametros!$C$5,B3424&lt;=parametros!$D$5),"C3",IF(AND(ISNUMBER(parametros!$C$6),ISNUMBER(parametros!$D$6),B3424&gt;=parametros!$C$6,B3424&lt;=parametros!$D$6),"C4","Fora dos ciclos")))))))</f>
        <v/>
      </c>
      <c r="D3424" s="100"/>
      <c r="E3424" s="78" t="str">
        <f>IF(C3424="","",IFERROR(VLOOKUP(C3424,parametros!$A$11:$E$15,5,0),""))</f>
        <v/>
      </c>
      <c r="F3424" s="79" t="str">
        <f t="shared" si="267"/>
        <v/>
      </c>
      <c r="G3424" s="101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8"/>
      <c r="U3424" s="218" t="str">
        <f t="shared" si="271"/>
        <v/>
      </c>
      <c r="V3424" s="216" t="s">
        <v>47</v>
      </c>
      <c r="W3424" s="102" t="s">
        <v>167</v>
      </c>
      <c r="X3424" s="102" t="s">
        <v>168</v>
      </c>
      <c r="Y3424" s="103" t="s">
        <v>169</v>
      </c>
      <c r="Z3424" s="103" t="s">
        <v>170</v>
      </c>
      <c r="AA3424" s="103" t="s">
        <v>47</v>
      </c>
      <c r="AB3424" s="103" t="s">
        <v>171</v>
      </c>
      <c r="AC3424" s="104" t="s">
        <v>172</v>
      </c>
    </row>
    <row r="3425" spans="1:29" ht="25.5" customHeight="1" x14ac:dyDescent="0.35">
      <c r="A3425" s="188"/>
      <c r="B3425" s="190"/>
      <c r="C3425" s="99" t="str">
        <f>IF(B3425="","",IF(NOT(ISNUMBER(B3425)),"DATA_PC invalida",IF(AND(ISNUMBER(parametros!$C$2),ISNUMBER(parametros!$D$2),B3425&gt;=parametros!$C$2,B3425&lt;=parametros!$D$2),"C0",IF(AND(ISNUMBER(parametros!$C$3),ISNUMBER(parametros!$D$3),B3425&gt;=parametros!$C$3,B3425&lt;=parametros!$D$3),"C1",IF(AND(ISNUMBER(parametros!$C$4),ISNUMBER(parametros!$D$4),B3425&gt;=parametros!$C$4,B3425&lt;=parametros!$D$4),"C2",IF(AND(ISNUMBER(parametros!$C$5),ISNUMBER(parametros!$D$5),B3425&gt;=parametros!$C$5,B3425&lt;=parametros!$D$5),"C3",IF(AND(ISNUMBER(parametros!$C$6),ISNUMBER(parametros!$D$6),B3425&gt;=parametros!$C$6,B3425&lt;=parametros!$D$6),"C4","Fora dos ciclos")))))))</f>
        <v/>
      </c>
      <c r="D3425" s="100"/>
      <c r="E3425" s="78" t="str">
        <f>IF(C3425="","",IFERROR(VLOOKUP(C3425,parametros!$A$11:$E$15,5,0),""))</f>
        <v/>
      </c>
      <c r="F3425" s="79" t="str">
        <f t="shared" si="267"/>
        <v/>
      </c>
      <c r="G3425" s="101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8"/>
      <c r="U3425" s="218" t="str">
        <f t="shared" si="271"/>
        <v/>
      </c>
      <c r="V3425" s="216" t="s">
        <v>47</v>
      </c>
      <c r="W3425" s="102" t="s">
        <v>167</v>
      </c>
      <c r="X3425" s="102" t="s">
        <v>168</v>
      </c>
      <c r="Y3425" s="103" t="s">
        <v>169</v>
      </c>
      <c r="Z3425" s="103" t="s">
        <v>170</v>
      </c>
      <c r="AA3425" s="103" t="s">
        <v>47</v>
      </c>
      <c r="AB3425" s="103" t="s">
        <v>171</v>
      </c>
      <c r="AC3425" s="104" t="s">
        <v>172</v>
      </c>
    </row>
    <row r="3426" spans="1:29" ht="25.5" customHeight="1" x14ac:dyDescent="0.35">
      <c r="A3426" s="188"/>
      <c r="B3426" s="190"/>
      <c r="C3426" s="99" t="str">
        <f>IF(B3426="","",IF(NOT(ISNUMBER(B3426)),"DATA_PC invalida",IF(AND(ISNUMBER(parametros!$C$2),ISNUMBER(parametros!$D$2),B3426&gt;=parametros!$C$2,B3426&lt;=parametros!$D$2),"C0",IF(AND(ISNUMBER(parametros!$C$3),ISNUMBER(parametros!$D$3),B3426&gt;=parametros!$C$3,B3426&lt;=parametros!$D$3),"C1",IF(AND(ISNUMBER(parametros!$C$4),ISNUMBER(parametros!$D$4),B3426&gt;=parametros!$C$4,B3426&lt;=parametros!$D$4),"C2",IF(AND(ISNUMBER(parametros!$C$5),ISNUMBER(parametros!$D$5),B3426&gt;=parametros!$C$5,B3426&lt;=parametros!$D$5),"C3",IF(AND(ISNUMBER(parametros!$C$6),ISNUMBER(parametros!$D$6),B3426&gt;=parametros!$C$6,B3426&lt;=parametros!$D$6),"C4","Fora dos ciclos")))))))</f>
        <v/>
      </c>
      <c r="D3426" s="100"/>
      <c r="E3426" s="78" t="str">
        <f>IF(C3426="","",IFERROR(VLOOKUP(C3426,parametros!$A$11:$E$15,5,0),""))</f>
        <v/>
      </c>
      <c r="F3426" s="79" t="str">
        <f t="shared" si="267"/>
        <v/>
      </c>
      <c r="G3426" s="101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8"/>
      <c r="U3426" s="218" t="str">
        <f t="shared" si="271"/>
        <v/>
      </c>
      <c r="V3426" s="216" t="s">
        <v>47</v>
      </c>
      <c r="W3426" s="102" t="s">
        <v>167</v>
      </c>
      <c r="X3426" s="102" t="s">
        <v>168</v>
      </c>
      <c r="Y3426" s="103" t="s">
        <v>169</v>
      </c>
      <c r="Z3426" s="103" t="s">
        <v>170</v>
      </c>
      <c r="AA3426" s="103" t="s">
        <v>47</v>
      </c>
      <c r="AB3426" s="103" t="s">
        <v>171</v>
      </c>
      <c r="AC3426" s="104" t="s">
        <v>172</v>
      </c>
    </row>
    <row r="3427" spans="1:29" ht="25.5" customHeight="1" x14ac:dyDescent="0.35">
      <c r="A3427" s="188"/>
      <c r="B3427" s="190"/>
      <c r="C3427" s="99" t="str">
        <f>IF(B3427="","",IF(NOT(ISNUMBER(B3427)),"DATA_PC invalida",IF(AND(ISNUMBER(parametros!$C$2),ISNUMBER(parametros!$D$2),B3427&gt;=parametros!$C$2,B3427&lt;=parametros!$D$2),"C0",IF(AND(ISNUMBER(parametros!$C$3),ISNUMBER(parametros!$D$3),B3427&gt;=parametros!$C$3,B3427&lt;=parametros!$D$3),"C1",IF(AND(ISNUMBER(parametros!$C$4),ISNUMBER(parametros!$D$4),B3427&gt;=parametros!$C$4,B3427&lt;=parametros!$D$4),"C2",IF(AND(ISNUMBER(parametros!$C$5),ISNUMBER(parametros!$D$5),B3427&gt;=parametros!$C$5,B3427&lt;=parametros!$D$5),"C3",IF(AND(ISNUMBER(parametros!$C$6),ISNUMBER(parametros!$D$6),B3427&gt;=parametros!$C$6,B3427&lt;=parametros!$D$6),"C4","Fora dos ciclos")))))))</f>
        <v/>
      </c>
      <c r="D3427" s="100"/>
      <c r="E3427" s="78" t="str">
        <f>IF(C3427="","",IFERROR(VLOOKUP(C3427,parametros!$A$11:$E$15,5,0),""))</f>
        <v/>
      </c>
      <c r="F3427" s="79" t="str">
        <f t="shared" si="267"/>
        <v/>
      </c>
      <c r="G3427" s="101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8"/>
      <c r="U3427" s="218" t="str">
        <f t="shared" si="271"/>
        <v/>
      </c>
      <c r="V3427" s="216" t="s">
        <v>47</v>
      </c>
      <c r="W3427" s="102" t="s">
        <v>167</v>
      </c>
      <c r="X3427" s="102" t="s">
        <v>168</v>
      </c>
      <c r="Y3427" s="103" t="s">
        <v>169</v>
      </c>
      <c r="Z3427" s="103" t="s">
        <v>170</v>
      </c>
      <c r="AA3427" s="103" t="s">
        <v>47</v>
      </c>
      <c r="AB3427" s="103" t="s">
        <v>171</v>
      </c>
      <c r="AC3427" s="104" t="s">
        <v>172</v>
      </c>
    </row>
    <row r="3428" spans="1:29" ht="25.5" customHeight="1" x14ac:dyDescent="0.35">
      <c r="A3428" s="188"/>
      <c r="B3428" s="190"/>
      <c r="C3428" s="99" t="str">
        <f>IF(B3428="","",IF(NOT(ISNUMBER(B3428)),"DATA_PC invalida",IF(AND(ISNUMBER(parametros!$C$2),ISNUMBER(parametros!$D$2),B3428&gt;=parametros!$C$2,B3428&lt;=parametros!$D$2),"C0",IF(AND(ISNUMBER(parametros!$C$3),ISNUMBER(parametros!$D$3),B3428&gt;=parametros!$C$3,B3428&lt;=parametros!$D$3),"C1",IF(AND(ISNUMBER(parametros!$C$4),ISNUMBER(parametros!$D$4),B3428&gt;=parametros!$C$4,B3428&lt;=parametros!$D$4),"C2",IF(AND(ISNUMBER(parametros!$C$5),ISNUMBER(parametros!$D$5),B3428&gt;=parametros!$C$5,B3428&lt;=parametros!$D$5),"C3",IF(AND(ISNUMBER(parametros!$C$6),ISNUMBER(parametros!$D$6),B3428&gt;=parametros!$C$6,B3428&lt;=parametros!$D$6),"C4","Fora dos ciclos")))))))</f>
        <v/>
      </c>
      <c r="D3428" s="100"/>
      <c r="E3428" s="78" t="str">
        <f>IF(C3428="","",IFERROR(VLOOKUP(C3428,parametros!$A$11:$E$15,5,0),""))</f>
        <v/>
      </c>
      <c r="F3428" s="79" t="str">
        <f t="shared" si="267"/>
        <v/>
      </c>
      <c r="G3428" s="101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8"/>
      <c r="U3428" s="218" t="str">
        <f t="shared" si="271"/>
        <v/>
      </c>
      <c r="V3428" s="216" t="s">
        <v>47</v>
      </c>
      <c r="W3428" s="102" t="s">
        <v>167</v>
      </c>
      <c r="X3428" s="102" t="s">
        <v>168</v>
      </c>
      <c r="Y3428" s="103" t="s">
        <v>169</v>
      </c>
      <c r="Z3428" s="103" t="s">
        <v>170</v>
      </c>
      <c r="AA3428" s="103" t="s">
        <v>47</v>
      </c>
      <c r="AB3428" s="103" t="s">
        <v>171</v>
      </c>
      <c r="AC3428" s="104" t="s">
        <v>172</v>
      </c>
    </row>
    <row r="3429" spans="1:29" ht="25.5" customHeight="1" x14ac:dyDescent="0.35">
      <c r="A3429" s="188"/>
      <c r="B3429" s="190"/>
      <c r="C3429" s="99" t="str">
        <f>IF(B3429="","",IF(NOT(ISNUMBER(B3429)),"DATA_PC invalida",IF(AND(ISNUMBER(parametros!$C$2),ISNUMBER(parametros!$D$2),B3429&gt;=parametros!$C$2,B3429&lt;=parametros!$D$2),"C0",IF(AND(ISNUMBER(parametros!$C$3),ISNUMBER(parametros!$D$3),B3429&gt;=parametros!$C$3,B3429&lt;=parametros!$D$3),"C1",IF(AND(ISNUMBER(parametros!$C$4),ISNUMBER(parametros!$D$4),B3429&gt;=parametros!$C$4,B3429&lt;=parametros!$D$4),"C2",IF(AND(ISNUMBER(parametros!$C$5),ISNUMBER(parametros!$D$5),B3429&gt;=parametros!$C$5,B3429&lt;=parametros!$D$5),"C3",IF(AND(ISNUMBER(parametros!$C$6),ISNUMBER(parametros!$D$6),B3429&gt;=parametros!$C$6,B3429&lt;=parametros!$D$6),"C4","Fora dos ciclos")))))))</f>
        <v/>
      </c>
      <c r="D3429" s="100"/>
      <c r="E3429" s="78" t="str">
        <f>IF(C3429="","",IFERROR(VLOOKUP(C3429,parametros!$A$11:$E$15,5,0),""))</f>
        <v/>
      </c>
      <c r="F3429" s="79" t="str">
        <f t="shared" si="267"/>
        <v/>
      </c>
      <c r="G3429" s="101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8"/>
      <c r="U3429" s="218" t="str">
        <f t="shared" si="271"/>
        <v/>
      </c>
      <c r="V3429" s="216" t="s">
        <v>47</v>
      </c>
      <c r="W3429" s="102" t="s">
        <v>167</v>
      </c>
      <c r="X3429" s="102" t="s">
        <v>168</v>
      </c>
      <c r="Y3429" s="103" t="s">
        <v>169</v>
      </c>
      <c r="Z3429" s="103" t="s">
        <v>170</v>
      </c>
      <c r="AA3429" s="103" t="s">
        <v>47</v>
      </c>
      <c r="AB3429" s="103" t="s">
        <v>171</v>
      </c>
      <c r="AC3429" s="104" t="s">
        <v>172</v>
      </c>
    </row>
    <row r="3430" spans="1:29" ht="25.5" customHeight="1" x14ac:dyDescent="0.35">
      <c r="A3430" s="188"/>
      <c r="B3430" s="190"/>
      <c r="C3430" s="99" t="str">
        <f>IF(B3430="","",IF(NOT(ISNUMBER(B3430)),"DATA_PC invalida",IF(AND(ISNUMBER(parametros!$C$2),ISNUMBER(parametros!$D$2),B3430&gt;=parametros!$C$2,B3430&lt;=parametros!$D$2),"C0",IF(AND(ISNUMBER(parametros!$C$3),ISNUMBER(parametros!$D$3),B3430&gt;=parametros!$C$3,B3430&lt;=parametros!$D$3),"C1",IF(AND(ISNUMBER(parametros!$C$4),ISNUMBER(parametros!$D$4),B3430&gt;=parametros!$C$4,B3430&lt;=parametros!$D$4),"C2",IF(AND(ISNUMBER(parametros!$C$5),ISNUMBER(parametros!$D$5),B3430&gt;=parametros!$C$5,B3430&lt;=parametros!$D$5),"C3",IF(AND(ISNUMBER(parametros!$C$6),ISNUMBER(parametros!$D$6),B3430&gt;=parametros!$C$6,B3430&lt;=parametros!$D$6),"C4","Fora dos ciclos")))))))</f>
        <v/>
      </c>
      <c r="D3430" s="100"/>
      <c r="E3430" s="78" t="str">
        <f>IF(C3430="","",IFERROR(VLOOKUP(C3430,parametros!$A$11:$E$15,5,0),""))</f>
        <v/>
      </c>
      <c r="F3430" s="79" t="str">
        <f t="shared" si="267"/>
        <v/>
      </c>
      <c r="G3430" s="101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8"/>
      <c r="U3430" s="218" t="str">
        <f t="shared" si="271"/>
        <v/>
      </c>
      <c r="V3430" s="216" t="s">
        <v>47</v>
      </c>
      <c r="W3430" s="102" t="s">
        <v>167</v>
      </c>
      <c r="X3430" s="102" t="s">
        <v>168</v>
      </c>
      <c r="Y3430" s="103" t="s">
        <v>169</v>
      </c>
      <c r="Z3430" s="103" t="s">
        <v>170</v>
      </c>
      <c r="AA3430" s="103" t="s">
        <v>47</v>
      </c>
      <c r="AB3430" s="103" t="s">
        <v>171</v>
      </c>
      <c r="AC3430" s="104" t="s">
        <v>172</v>
      </c>
    </row>
    <row r="3431" spans="1:29" ht="25.5" customHeight="1" x14ac:dyDescent="0.35">
      <c r="A3431" s="188"/>
      <c r="B3431" s="190"/>
      <c r="C3431" s="99" t="str">
        <f>IF(B3431="","",IF(NOT(ISNUMBER(B3431)),"DATA_PC invalida",IF(AND(ISNUMBER(parametros!$C$2),ISNUMBER(parametros!$D$2),B3431&gt;=parametros!$C$2,B3431&lt;=parametros!$D$2),"C0",IF(AND(ISNUMBER(parametros!$C$3),ISNUMBER(parametros!$D$3),B3431&gt;=parametros!$C$3,B3431&lt;=parametros!$D$3),"C1",IF(AND(ISNUMBER(parametros!$C$4),ISNUMBER(parametros!$D$4),B3431&gt;=parametros!$C$4,B3431&lt;=parametros!$D$4),"C2",IF(AND(ISNUMBER(parametros!$C$5),ISNUMBER(parametros!$D$5),B3431&gt;=parametros!$C$5,B3431&lt;=parametros!$D$5),"C3",IF(AND(ISNUMBER(parametros!$C$6),ISNUMBER(parametros!$D$6),B3431&gt;=parametros!$C$6,B3431&lt;=parametros!$D$6),"C4","Fora dos ciclos")))))))</f>
        <v/>
      </c>
      <c r="D3431" s="100"/>
      <c r="E3431" s="78" t="str">
        <f>IF(C3431="","",IFERROR(VLOOKUP(C3431,parametros!$A$11:$E$15,5,0),""))</f>
        <v/>
      </c>
      <c r="F3431" s="79" t="str">
        <f t="shared" si="267"/>
        <v/>
      </c>
      <c r="G3431" s="101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8"/>
      <c r="U3431" s="218" t="str">
        <f t="shared" si="271"/>
        <v/>
      </c>
      <c r="V3431" s="216" t="s">
        <v>47</v>
      </c>
      <c r="W3431" s="102" t="s">
        <v>167</v>
      </c>
      <c r="X3431" s="102" t="s">
        <v>168</v>
      </c>
      <c r="Y3431" s="103" t="s">
        <v>169</v>
      </c>
      <c r="Z3431" s="103" t="s">
        <v>170</v>
      </c>
      <c r="AA3431" s="103" t="s">
        <v>47</v>
      </c>
      <c r="AB3431" s="103" t="s">
        <v>171</v>
      </c>
      <c r="AC3431" s="104" t="s">
        <v>172</v>
      </c>
    </row>
    <row r="3432" spans="1:29" ht="25.5" customHeight="1" x14ac:dyDescent="0.35">
      <c r="A3432" s="188"/>
      <c r="B3432" s="190"/>
      <c r="C3432" s="99" t="str">
        <f>IF(B3432="","",IF(NOT(ISNUMBER(B3432)),"DATA_PC invalida",IF(AND(ISNUMBER(parametros!$C$2),ISNUMBER(parametros!$D$2),B3432&gt;=parametros!$C$2,B3432&lt;=parametros!$D$2),"C0",IF(AND(ISNUMBER(parametros!$C$3),ISNUMBER(parametros!$D$3),B3432&gt;=parametros!$C$3,B3432&lt;=parametros!$D$3),"C1",IF(AND(ISNUMBER(parametros!$C$4),ISNUMBER(parametros!$D$4),B3432&gt;=parametros!$C$4,B3432&lt;=parametros!$D$4),"C2",IF(AND(ISNUMBER(parametros!$C$5),ISNUMBER(parametros!$D$5),B3432&gt;=parametros!$C$5,B3432&lt;=parametros!$D$5),"C3",IF(AND(ISNUMBER(parametros!$C$6),ISNUMBER(parametros!$D$6),B3432&gt;=parametros!$C$6,B3432&lt;=parametros!$D$6),"C4","Fora dos ciclos")))))))</f>
        <v/>
      </c>
      <c r="D3432" s="100"/>
      <c r="E3432" s="78" t="str">
        <f>IF(C3432="","",IFERROR(VLOOKUP(C3432,parametros!$A$11:$E$15,5,0),""))</f>
        <v/>
      </c>
      <c r="F3432" s="79" t="str">
        <f t="shared" si="267"/>
        <v/>
      </c>
      <c r="G3432" s="101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8"/>
      <c r="U3432" s="218" t="str">
        <f t="shared" si="271"/>
        <v/>
      </c>
      <c r="V3432" s="216" t="s">
        <v>47</v>
      </c>
      <c r="W3432" s="102" t="s">
        <v>167</v>
      </c>
      <c r="X3432" s="102" t="s">
        <v>168</v>
      </c>
      <c r="Y3432" s="103" t="s">
        <v>169</v>
      </c>
      <c r="Z3432" s="103" t="s">
        <v>170</v>
      </c>
      <c r="AA3432" s="103" t="s">
        <v>47</v>
      </c>
      <c r="AB3432" s="103" t="s">
        <v>171</v>
      </c>
      <c r="AC3432" s="104" t="s">
        <v>172</v>
      </c>
    </row>
    <row r="3433" spans="1:29" ht="25.5" customHeight="1" x14ac:dyDescent="0.35">
      <c r="A3433" s="188"/>
      <c r="B3433" s="190"/>
      <c r="C3433" s="99" t="str">
        <f>IF(B3433="","",IF(NOT(ISNUMBER(B3433)),"DATA_PC invalida",IF(AND(ISNUMBER(parametros!$C$2),ISNUMBER(parametros!$D$2),B3433&gt;=parametros!$C$2,B3433&lt;=parametros!$D$2),"C0",IF(AND(ISNUMBER(parametros!$C$3),ISNUMBER(parametros!$D$3),B3433&gt;=parametros!$C$3,B3433&lt;=parametros!$D$3),"C1",IF(AND(ISNUMBER(parametros!$C$4),ISNUMBER(parametros!$D$4),B3433&gt;=parametros!$C$4,B3433&lt;=parametros!$D$4),"C2",IF(AND(ISNUMBER(parametros!$C$5),ISNUMBER(parametros!$D$5),B3433&gt;=parametros!$C$5,B3433&lt;=parametros!$D$5),"C3",IF(AND(ISNUMBER(parametros!$C$6),ISNUMBER(parametros!$D$6),B3433&gt;=parametros!$C$6,B3433&lt;=parametros!$D$6),"C4","Fora dos ciclos")))))))</f>
        <v/>
      </c>
      <c r="D3433" s="100"/>
      <c r="E3433" s="78" t="str">
        <f>IF(C3433="","",IFERROR(VLOOKUP(C3433,parametros!$A$11:$E$15,5,0),""))</f>
        <v/>
      </c>
      <c r="F3433" s="79" t="str">
        <f t="shared" si="267"/>
        <v/>
      </c>
      <c r="G3433" s="101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8"/>
      <c r="U3433" s="218" t="str">
        <f t="shared" si="271"/>
        <v/>
      </c>
      <c r="V3433" s="216" t="s">
        <v>47</v>
      </c>
      <c r="W3433" s="102" t="s">
        <v>167</v>
      </c>
      <c r="X3433" s="102" t="s">
        <v>168</v>
      </c>
      <c r="Y3433" s="103" t="s">
        <v>169</v>
      </c>
      <c r="Z3433" s="103" t="s">
        <v>170</v>
      </c>
      <c r="AA3433" s="103" t="s">
        <v>47</v>
      </c>
      <c r="AB3433" s="103" t="s">
        <v>171</v>
      </c>
      <c r="AC3433" s="104" t="s">
        <v>172</v>
      </c>
    </row>
    <row r="3434" spans="1:29" ht="25.5" customHeight="1" x14ac:dyDescent="0.35">
      <c r="A3434" s="188"/>
      <c r="B3434" s="190"/>
      <c r="C3434" s="99" t="str">
        <f>IF(B3434="","",IF(NOT(ISNUMBER(B3434)),"DATA_PC invalida",IF(AND(ISNUMBER(parametros!$C$2),ISNUMBER(parametros!$D$2),B3434&gt;=parametros!$C$2,B3434&lt;=parametros!$D$2),"C0",IF(AND(ISNUMBER(parametros!$C$3),ISNUMBER(parametros!$D$3),B3434&gt;=parametros!$C$3,B3434&lt;=parametros!$D$3),"C1",IF(AND(ISNUMBER(parametros!$C$4),ISNUMBER(parametros!$D$4),B3434&gt;=parametros!$C$4,B3434&lt;=parametros!$D$4),"C2",IF(AND(ISNUMBER(parametros!$C$5),ISNUMBER(parametros!$D$5),B3434&gt;=parametros!$C$5,B3434&lt;=parametros!$D$5),"C3",IF(AND(ISNUMBER(parametros!$C$6),ISNUMBER(parametros!$D$6),B3434&gt;=parametros!$C$6,B3434&lt;=parametros!$D$6),"C4","Fora dos ciclos")))))))</f>
        <v/>
      </c>
      <c r="D3434" s="100"/>
      <c r="E3434" s="78" t="str">
        <f>IF(C3434="","",IFERROR(VLOOKUP(C3434,parametros!$A$11:$E$15,5,0),""))</f>
        <v/>
      </c>
      <c r="F3434" s="79" t="str">
        <f t="shared" si="267"/>
        <v/>
      </c>
      <c r="G3434" s="101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8"/>
      <c r="U3434" s="218" t="str">
        <f t="shared" si="271"/>
        <v/>
      </c>
      <c r="V3434" s="216" t="s">
        <v>47</v>
      </c>
      <c r="W3434" s="102" t="s">
        <v>167</v>
      </c>
      <c r="X3434" s="102" t="s">
        <v>168</v>
      </c>
      <c r="Y3434" s="103" t="s">
        <v>169</v>
      </c>
      <c r="Z3434" s="103" t="s">
        <v>170</v>
      </c>
      <c r="AA3434" s="103" t="s">
        <v>47</v>
      </c>
      <c r="AB3434" s="103" t="s">
        <v>171</v>
      </c>
      <c r="AC3434" s="104" t="s">
        <v>172</v>
      </c>
    </row>
    <row r="3435" spans="1:29" ht="25.5" customHeight="1" x14ac:dyDescent="0.35">
      <c r="A3435" s="188"/>
      <c r="B3435" s="190"/>
      <c r="C3435" s="99" t="str">
        <f>IF(B3435="","",IF(NOT(ISNUMBER(B3435)),"DATA_PC invalida",IF(AND(ISNUMBER(parametros!$C$2),ISNUMBER(parametros!$D$2),B3435&gt;=parametros!$C$2,B3435&lt;=parametros!$D$2),"C0",IF(AND(ISNUMBER(parametros!$C$3),ISNUMBER(parametros!$D$3),B3435&gt;=parametros!$C$3,B3435&lt;=parametros!$D$3),"C1",IF(AND(ISNUMBER(parametros!$C$4),ISNUMBER(parametros!$D$4),B3435&gt;=parametros!$C$4,B3435&lt;=parametros!$D$4),"C2",IF(AND(ISNUMBER(parametros!$C$5),ISNUMBER(parametros!$D$5),B3435&gt;=parametros!$C$5,B3435&lt;=parametros!$D$5),"C3",IF(AND(ISNUMBER(parametros!$C$6),ISNUMBER(parametros!$D$6),B3435&gt;=parametros!$C$6,B3435&lt;=parametros!$D$6),"C4","Fora dos ciclos")))))))</f>
        <v/>
      </c>
      <c r="D3435" s="100"/>
      <c r="E3435" s="78" t="str">
        <f>IF(C3435="","",IFERROR(VLOOKUP(C3435,parametros!$A$11:$E$15,5,0),""))</f>
        <v/>
      </c>
      <c r="F3435" s="79" t="str">
        <f t="shared" si="267"/>
        <v/>
      </c>
      <c r="G3435" s="101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8"/>
      <c r="U3435" s="218" t="str">
        <f t="shared" si="271"/>
        <v/>
      </c>
      <c r="V3435" s="216" t="s">
        <v>47</v>
      </c>
      <c r="W3435" s="102" t="s">
        <v>167</v>
      </c>
      <c r="X3435" s="102" t="s">
        <v>168</v>
      </c>
      <c r="Y3435" s="103" t="s">
        <v>169</v>
      </c>
      <c r="Z3435" s="103" t="s">
        <v>170</v>
      </c>
      <c r="AA3435" s="103" t="s">
        <v>47</v>
      </c>
      <c r="AB3435" s="103" t="s">
        <v>171</v>
      </c>
      <c r="AC3435" s="104" t="s">
        <v>172</v>
      </c>
    </row>
    <row r="3436" spans="1:29" ht="25.5" customHeight="1" x14ac:dyDescent="0.35">
      <c r="A3436" s="188"/>
      <c r="B3436" s="190"/>
      <c r="C3436" s="99" t="str">
        <f>IF(B3436="","",IF(NOT(ISNUMBER(B3436)),"DATA_PC invalida",IF(AND(ISNUMBER(parametros!$C$2),ISNUMBER(parametros!$D$2),B3436&gt;=parametros!$C$2,B3436&lt;=parametros!$D$2),"C0",IF(AND(ISNUMBER(parametros!$C$3),ISNUMBER(parametros!$D$3),B3436&gt;=parametros!$C$3,B3436&lt;=parametros!$D$3),"C1",IF(AND(ISNUMBER(parametros!$C$4),ISNUMBER(parametros!$D$4),B3436&gt;=parametros!$C$4,B3436&lt;=parametros!$D$4),"C2",IF(AND(ISNUMBER(parametros!$C$5),ISNUMBER(parametros!$D$5),B3436&gt;=parametros!$C$5,B3436&lt;=parametros!$D$5),"C3",IF(AND(ISNUMBER(parametros!$C$6),ISNUMBER(parametros!$D$6),B3436&gt;=parametros!$C$6,B3436&lt;=parametros!$D$6),"C4","Fora dos ciclos")))))))</f>
        <v/>
      </c>
      <c r="D3436" s="100"/>
      <c r="E3436" s="78" t="str">
        <f>IF(C3436="","",IFERROR(VLOOKUP(C3436,parametros!$A$11:$E$15,5,0),""))</f>
        <v/>
      </c>
      <c r="F3436" s="79" t="str">
        <f t="shared" si="267"/>
        <v/>
      </c>
      <c r="G3436" s="101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8"/>
      <c r="U3436" s="218" t="str">
        <f t="shared" si="271"/>
        <v/>
      </c>
      <c r="V3436" s="216" t="s">
        <v>47</v>
      </c>
      <c r="W3436" s="102" t="s">
        <v>167</v>
      </c>
      <c r="X3436" s="102" t="s">
        <v>168</v>
      </c>
      <c r="Y3436" s="103" t="s">
        <v>169</v>
      </c>
      <c r="Z3436" s="103" t="s">
        <v>170</v>
      </c>
      <c r="AA3436" s="103" t="s">
        <v>47</v>
      </c>
      <c r="AB3436" s="103" t="s">
        <v>171</v>
      </c>
      <c r="AC3436" s="104" t="s">
        <v>172</v>
      </c>
    </row>
    <row r="3437" spans="1:29" ht="25.5" customHeight="1" x14ac:dyDescent="0.35">
      <c r="A3437" s="188"/>
      <c r="B3437" s="190"/>
      <c r="C3437" s="99" t="str">
        <f>IF(B3437="","",IF(NOT(ISNUMBER(B3437)),"DATA_PC invalida",IF(AND(ISNUMBER(parametros!$C$2),ISNUMBER(parametros!$D$2),B3437&gt;=parametros!$C$2,B3437&lt;=parametros!$D$2),"C0",IF(AND(ISNUMBER(parametros!$C$3),ISNUMBER(parametros!$D$3),B3437&gt;=parametros!$C$3,B3437&lt;=parametros!$D$3),"C1",IF(AND(ISNUMBER(parametros!$C$4),ISNUMBER(parametros!$D$4),B3437&gt;=parametros!$C$4,B3437&lt;=parametros!$D$4),"C2",IF(AND(ISNUMBER(parametros!$C$5),ISNUMBER(parametros!$D$5),B3437&gt;=parametros!$C$5,B3437&lt;=parametros!$D$5),"C3",IF(AND(ISNUMBER(parametros!$C$6),ISNUMBER(parametros!$D$6),B3437&gt;=parametros!$C$6,B3437&lt;=parametros!$D$6),"C4","Fora dos ciclos")))))))</f>
        <v/>
      </c>
      <c r="D3437" s="100"/>
      <c r="E3437" s="78" t="str">
        <f>IF(C3437="","",IFERROR(VLOOKUP(C3437,parametros!$A$11:$E$15,5,0),""))</f>
        <v/>
      </c>
      <c r="F3437" s="79" t="str">
        <f t="shared" si="267"/>
        <v/>
      </c>
      <c r="G3437" s="101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8"/>
      <c r="U3437" s="218" t="str">
        <f t="shared" si="271"/>
        <v/>
      </c>
      <c r="V3437" s="216" t="s">
        <v>47</v>
      </c>
      <c r="W3437" s="102" t="s">
        <v>167</v>
      </c>
      <c r="X3437" s="102" t="s">
        <v>168</v>
      </c>
      <c r="Y3437" s="103" t="s">
        <v>169</v>
      </c>
      <c r="Z3437" s="103" t="s">
        <v>170</v>
      </c>
      <c r="AA3437" s="103" t="s">
        <v>47</v>
      </c>
      <c r="AB3437" s="103" t="s">
        <v>171</v>
      </c>
      <c r="AC3437" s="104" t="s">
        <v>172</v>
      </c>
    </row>
    <row r="3438" spans="1:29" ht="25.5" customHeight="1" x14ac:dyDescent="0.35">
      <c r="A3438" s="188"/>
      <c r="B3438" s="190"/>
      <c r="C3438" s="99" t="str">
        <f>IF(B3438="","",IF(NOT(ISNUMBER(B3438)),"DATA_PC invalida",IF(AND(ISNUMBER(parametros!$C$2),ISNUMBER(parametros!$D$2),B3438&gt;=parametros!$C$2,B3438&lt;=parametros!$D$2),"C0",IF(AND(ISNUMBER(parametros!$C$3),ISNUMBER(parametros!$D$3),B3438&gt;=parametros!$C$3,B3438&lt;=parametros!$D$3),"C1",IF(AND(ISNUMBER(parametros!$C$4),ISNUMBER(parametros!$D$4),B3438&gt;=parametros!$C$4,B3438&lt;=parametros!$D$4),"C2",IF(AND(ISNUMBER(parametros!$C$5),ISNUMBER(parametros!$D$5),B3438&gt;=parametros!$C$5,B3438&lt;=parametros!$D$5),"C3",IF(AND(ISNUMBER(parametros!$C$6),ISNUMBER(parametros!$D$6),B3438&gt;=parametros!$C$6,B3438&lt;=parametros!$D$6),"C4","Fora dos ciclos")))))))</f>
        <v/>
      </c>
      <c r="D3438" s="100"/>
      <c r="E3438" s="78" t="str">
        <f>IF(C3438="","",IFERROR(VLOOKUP(C3438,parametros!$A$11:$E$15,5,0),""))</f>
        <v/>
      </c>
      <c r="F3438" s="79" t="str">
        <f t="shared" si="267"/>
        <v/>
      </c>
      <c r="G3438" s="101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8"/>
      <c r="U3438" s="218" t="str">
        <f t="shared" si="271"/>
        <v/>
      </c>
      <c r="V3438" s="216" t="s">
        <v>47</v>
      </c>
      <c r="W3438" s="102" t="s">
        <v>167</v>
      </c>
      <c r="X3438" s="102" t="s">
        <v>168</v>
      </c>
      <c r="Y3438" s="103" t="s">
        <v>169</v>
      </c>
      <c r="Z3438" s="103" t="s">
        <v>170</v>
      </c>
      <c r="AA3438" s="103" t="s">
        <v>47</v>
      </c>
      <c r="AB3438" s="103" t="s">
        <v>171</v>
      </c>
      <c r="AC3438" s="104" t="s">
        <v>172</v>
      </c>
    </row>
    <row r="3439" spans="1:29" ht="25.5" customHeight="1" x14ac:dyDescent="0.35">
      <c r="A3439" s="188"/>
      <c r="B3439" s="190"/>
      <c r="C3439" s="99" t="str">
        <f>IF(B3439="","",IF(NOT(ISNUMBER(B3439)),"DATA_PC invalida",IF(AND(ISNUMBER(parametros!$C$2),ISNUMBER(parametros!$D$2),B3439&gt;=parametros!$C$2,B3439&lt;=parametros!$D$2),"C0",IF(AND(ISNUMBER(parametros!$C$3),ISNUMBER(parametros!$D$3),B3439&gt;=parametros!$C$3,B3439&lt;=parametros!$D$3),"C1",IF(AND(ISNUMBER(parametros!$C$4),ISNUMBER(parametros!$D$4),B3439&gt;=parametros!$C$4,B3439&lt;=parametros!$D$4),"C2",IF(AND(ISNUMBER(parametros!$C$5),ISNUMBER(parametros!$D$5),B3439&gt;=parametros!$C$5,B3439&lt;=parametros!$D$5),"C3",IF(AND(ISNUMBER(parametros!$C$6),ISNUMBER(parametros!$D$6),B3439&gt;=parametros!$C$6,B3439&lt;=parametros!$D$6),"C4","Fora dos ciclos")))))))</f>
        <v/>
      </c>
      <c r="D3439" s="100"/>
      <c r="E3439" s="78" t="str">
        <f>IF(C3439="","",IFERROR(VLOOKUP(C3439,parametros!$A$11:$E$15,5,0),""))</f>
        <v/>
      </c>
      <c r="F3439" s="79" t="str">
        <f t="shared" si="267"/>
        <v/>
      </c>
      <c r="G3439" s="101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8"/>
      <c r="U3439" s="218" t="str">
        <f t="shared" si="271"/>
        <v/>
      </c>
      <c r="V3439" s="216" t="s">
        <v>47</v>
      </c>
      <c r="W3439" s="102" t="s">
        <v>167</v>
      </c>
      <c r="X3439" s="102" t="s">
        <v>168</v>
      </c>
      <c r="Y3439" s="103" t="s">
        <v>169</v>
      </c>
      <c r="Z3439" s="103" t="s">
        <v>170</v>
      </c>
      <c r="AA3439" s="103" t="s">
        <v>47</v>
      </c>
      <c r="AB3439" s="103" t="s">
        <v>171</v>
      </c>
      <c r="AC3439" s="104" t="s">
        <v>172</v>
      </c>
    </row>
    <row r="3440" spans="1:29" ht="25.5" customHeight="1" x14ac:dyDescent="0.35">
      <c r="A3440" s="188"/>
      <c r="B3440" s="190"/>
      <c r="C3440" s="99" t="str">
        <f>IF(B3440="","",IF(NOT(ISNUMBER(B3440)),"DATA_PC invalida",IF(AND(ISNUMBER(parametros!$C$2),ISNUMBER(parametros!$D$2),B3440&gt;=parametros!$C$2,B3440&lt;=parametros!$D$2),"C0",IF(AND(ISNUMBER(parametros!$C$3),ISNUMBER(parametros!$D$3),B3440&gt;=parametros!$C$3,B3440&lt;=parametros!$D$3),"C1",IF(AND(ISNUMBER(parametros!$C$4),ISNUMBER(parametros!$D$4),B3440&gt;=parametros!$C$4,B3440&lt;=parametros!$D$4),"C2",IF(AND(ISNUMBER(parametros!$C$5),ISNUMBER(parametros!$D$5),B3440&gt;=parametros!$C$5,B3440&lt;=parametros!$D$5),"C3",IF(AND(ISNUMBER(parametros!$C$6),ISNUMBER(parametros!$D$6),B3440&gt;=parametros!$C$6,B3440&lt;=parametros!$D$6),"C4","Fora dos ciclos")))))))</f>
        <v/>
      </c>
      <c r="D3440" s="100"/>
      <c r="E3440" s="78" t="str">
        <f>IF(C3440="","",IFERROR(VLOOKUP(C3440,parametros!$A$11:$E$15,5,0),""))</f>
        <v/>
      </c>
      <c r="F3440" s="79" t="str">
        <f t="shared" si="267"/>
        <v/>
      </c>
      <c r="G3440" s="101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8"/>
      <c r="U3440" s="218" t="str">
        <f t="shared" si="271"/>
        <v/>
      </c>
      <c r="V3440" s="216" t="s">
        <v>47</v>
      </c>
      <c r="W3440" s="102" t="s">
        <v>167</v>
      </c>
      <c r="X3440" s="102" t="s">
        <v>168</v>
      </c>
      <c r="Y3440" s="103" t="s">
        <v>169</v>
      </c>
      <c r="Z3440" s="103" t="s">
        <v>170</v>
      </c>
      <c r="AA3440" s="103" t="s">
        <v>47</v>
      </c>
      <c r="AB3440" s="103" t="s">
        <v>171</v>
      </c>
      <c r="AC3440" s="104" t="s">
        <v>172</v>
      </c>
    </row>
    <row r="3441" spans="1:29" ht="25.5" customHeight="1" x14ac:dyDescent="0.35">
      <c r="A3441" s="188"/>
      <c r="B3441" s="190"/>
      <c r="C3441" s="99" t="str">
        <f>IF(B3441="","",IF(NOT(ISNUMBER(B3441)),"DATA_PC invalida",IF(AND(ISNUMBER(parametros!$C$2),ISNUMBER(parametros!$D$2),B3441&gt;=parametros!$C$2,B3441&lt;=parametros!$D$2),"C0",IF(AND(ISNUMBER(parametros!$C$3),ISNUMBER(parametros!$D$3),B3441&gt;=parametros!$C$3,B3441&lt;=parametros!$D$3),"C1",IF(AND(ISNUMBER(parametros!$C$4),ISNUMBER(parametros!$D$4),B3441&gt;=parametros!$C$4,B3441&lt;=parametros!$D$4),"C2",IF(AND(ISNUMBER(parametros!$C$5),ISNUMBER(parametros!$D$5),B3441&gt;=parametros!$C$5,B3441&lt;=parametros!$D$5),"C3",IF(AND(ISNUMBER(parametros!$C$6),ISNUMBER(parametros!$D$6),B3441&gt;=parametros!$C$6,B3441&lt;=parametros!$D$6),"C4","Fora dos ciclos")))))))</f>
        <v/>
      </c>
      <c r="D3441" s="100"/>
      <c r="E3441" s="78" t="str">
        <f>IF(C3441="","",IFERROR(VLOOKUP(C3441,parametros!$A$11:$E$15,5,0),""))</f>
        <v/>
      </c>
      <c r="F3441" s="79" t="str">
        <f t="shared" si="267"/>
        <v/>
      </c>
      <c r="G3441" s="101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8"/>
      <c r="U3441" s="218" t="str">
        <f t="shared" si="271"/>
        <v/>
      </c>
      <c r="V3441" s="216" t="s">
        <v>47</v>
      </c>
      <c r="W3441" s="102" t="s">
        <v>167</v>
      </c>
      <c r="X3441" s="102" t="s">
        <v>168</v>
      </c>
      <c r="Y3441" s="103" t="s">
        <v>169</v>
      </c>
      <c r="Z3441" s="103" t="s">
        <v>170</v>
      </c>
      <c r="AA3441" s="103" t="s">
        <v>47</v>
      </c>
      <c r="AB3441" s="103" t="s">
        <v>171</v>
      </c>
      <c r="AC3441" s="104" t="s">
        <v>172</v>
      </c>
    </row>
    <row r="3442" spans="1:29" ht="25.5" customHeight="1" x14ac:dyDescent="0.35">
      <c r="A3442" s="188"/>
      <c r="B3442" s="190"/>
      <c r="C3442" s="99" t="str">
        <f>IF(B3442="","",IF(NOT(ISNUMBER(B3442)),"DATA_PC invalida",IF(AND(ISNUMBER(parametros!$C$2),ISNUMBER(parametros!$D$2),B3442&gt;=parametros!$C$2,B3442&lt;=parametros!$D$2),"C0",IF(AND(ISNUMBER(parametros!$C$3),ISNUMBER(parametros!$D$3),B3442&gt;=parametros!$C$3,B3442&lt;=parametros!$D$3),"C1",IF(AND(ISNUMBER(parametros!$C$4),ISNUMBER(parametros!$D$4),B3442&gt;=parametros!$C$4,B3442&lt;=parametros!$D$4),"C2",IF(AND(ISNUMBER(parametros!$C$5),ISNUMBER(parametros!$D$5),B3442&gt;=parametros!$C$5,B3442&lt;=parametros!$D$5),"C3",IF(AND(ISNUMBER(parametros!$C$6),ISNUMBER(parametros!$D$6),B3442&gt;=parametros!$C$6,B3442&lt;=parametros!$D$6),"C4","Fora dos ciclos")))))))</f>
        <v/>
      </c>
      <c r="D3442" s="100"/>
      <c r="E3442" s="78" t="str">
        <f>IF(C3442="","",IFERROR(VLOOKUP(C3442,parametros!$A$11:$E$15,5,0),""))</f>
        <v/>
      </c>
      <c r="F3442" s="79" t="str">
        <f t="shared" si="267"/>
        <v/>
      </c>
      <c r="G3442" s="101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8"/>
      <c r="U3442" s="218" t="str">
        <f t="shared" si="271"/>
        <v/>
      </c>
      <c r="V3442" s="216" t="s">
        <v>47</v>
      </c>
      <c r="W3442" s="102" t="s">
        <v>167</v>
      </c>
      <c r="X3442" s="102" t="s">
        <v>168</v>
      </c>
      <c r="Y3442" s="103" t="s">
        <v>169</v>
      </c>
      <c r="Z3442" s="103" t="s">
        <v>170</v>
      </c>
      <c r="AA3442" s="103" t="s">
        <v>47</v>
      </c>
      <c r="AB3442" s="103" t="s">
        <v>171</v>
      </c>
      <c r="AC3442" s="104" t="s">
        <v>172</v>
      </c>
    </row>
    <row r="3443" spans="1:29" ht="25.5" customHeight="1" x14ac:dyDescent="0.35">
      <c r="A3443" s="188"/>
      <c r="B3443" s="190"/>
      <c r="C3443" s="99" t="str">
        <f>IF(B3443="","",IF(NOT(ISNUMBER(B3443)),"DATA_PC invalida",IF(AND(ISNUMBER(parametros!$C$2),ISNUMBER(parametros!$D$2),B3443&gt;=parametros!$C$2,B3443&lt;=parametros!$D$2),"C0",IF(AND(ISNUMBER(parametros!$C$3),ISNUMBER(parametros!$D$3),B3443&gt;=parametros!$C$3,B3443&lt;=parametros!$D$3),"C1",IF(AND(ISNUMBER(parametros!$C$4),ISNUMBER(parametros!$D$4),B3443&gt;=parametros!$C$4,B3443&lt;=parametros!$D$4),"C2",IF(AND(ISNUMBER(parametros!$C$5),ISNUMBER(parametros!$D$5),B3443&gt;=parametros!$C$5,B3443&lt;=parametros!$D$5),"C3",IF(AND(ISNUMBER(parametros!$C$6),ISNUMBER(parametros!$D$6),B3443&gt;=parametros!$C$6,B3443&lt;=parametros!$D$6),"C4","Fora dos ciclos")))))))</f>
        <v/>
      </c>
      <c r="D3443" s="100"/>
      <c r="E3443" s="78" t="str">
        <f>IF(C3443="","",IFERROR(VLOOKUP(C3443,parametros!$A$11:$E$15,5,0),""))</f>
        <v/>
      </c>
      <c r="F3443" s="79" t="str">
        <f t="shared" si="267"/>
        <v/>
      </c>
      <c r="G3443" s="101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8"/>
      <c r="U3443" s="218" t="str">
        <f t="shared" si="271"/>
        <v/>
      </c>
      <c r="V3443" s="216" t="s">
        <v>47</v>
      </c>
      <c r="W3443" s="102" t="s">
        <v>167</v>
      </c>
      <c r="X3443" s="102" t="s">
        <v>168</v>
      </c>
      <c r="Y3443" s="103" t="s">
        <v>169</v>
      </c>
      <c r="Z3443" s="103" t="s">
        <v>170</v>
      </c>
      <c r="AA3443" s="103" t="s">
        <v>47</v>
      </c>
      <c r="AB3443" s="103" t="s">
        <v>171</v>
      </c>
      <c r="AC3443" s="104" t="s">
        <v>172</v>
      </c>
    </row>
    <row r="3444" spans="1:29" ht="25.5" customHeight="1" x14ac:dyDescent="0.35">
      <c r="A3444" s="188"/>
      <c r="B3444" s="190"/>
      <c r="C3444" s="99" t="str">
        <f>IF(B3444="","",IF(NOT(ISNUMBER(B3444)),"DATA_PC invalida",IF(AND(ISNUMBER(parametros!$C$2),ISNUMBER(parametros!$D$2),B3444&gt;=parametros!$C$2,B3444&lt;=parametros!$D$2),"C0",IF(AND(ISNUMBER(parametros!$C$3),ISNUMBER(parametros!$D$3),B3444&gt;=parametros!$C$3,B3444&lt;=parametros!$D$3),"C1",IF(AND(ISNUMBER(parametros!$C$4),ISNUMBER(parametros!$D$4),B3444&gt;=parametros!$C$4,B3444&lt;=parametros!$D$4),"C2",IF(AND(ISNUMBER(parametros!$C$5),ISNUMBER(parametros!$D$5),B3444&gt;=parametros!$C$5,B3444&lt;=parametros!$D$5),"C3",IF(AND(ISNUMBER(parametros!$C$6),ISNUMBER(parametros!$D$6),B3444&gt;=parametros!$C$6,B3444&lt;=parametros!$D$6),"C4","Fora dos ciclos")))))))</f>
        <v/>
      </c>
      <c r="D3444" s="100"/>
      <c r="E3444" s="78" t="str">
        <f>IF(C3444="","",IFERROR(VLOOKUP(C3444,parametros!$A$11:$E$15,5,0),""))</f>
        <v/>
      </c>
      <c r="F3444" s="79" t="str">
        <f t="shared" si="267"/>
        <v/>
      </c>
      <c r="G3444" s="101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8"/>
      <c r="U3444" s="218" t="str">
        <f t="shared" si="271"/>
        <v/>
      </c>
      <c r="V3444" s="216" t="s">
        <v>47</v>
      </c>
      <c r="W3444" s="102" t="s">
        <v>167</v>
      </c>
      <c r="X3444" s="102" t="s">
        <v>168</v>
      </c>
      <c r="Y3444" s="103" t="s">
        <v>169</v>
      </c>
      <c r="Z3444" s="103" t="s">
        <v>170</v>
      </c>
      <c r="AA3444" s="103" t="s">
        <v>47</v>
      </c>
      <c r="AB3444" s="103" t="s">
        <v>171</v>
      </c>
      <c r="AC3444" s="104" t="s">
        <v>172</v>
      </c>
    </row>
    <row r="3445" spans="1:29" ht="25.5" customHeight="1" x14ac:dyDescent="0.35">
      <c r="A3445" s="188"/>
      <c r="B3445" s="190"/>
      <c r="C3445" s="99" t="str">
        <f>IF(B3445="","",IF(NOT(ISNUMBER(B3445)),"DATA_PC invalida",IF(AND(ISNUMBER(parametros!$C$2),ISNUMBER(parametros!$D$2),B3445&gt;=parametros!$C$2,B3445&lt;=parametros!$D$2),"C0",IF(AND(ISNUMBER(parametros!$C$3),ISNUMBER(parametros!$D$3),B3445&gt;=parametros!$C$3,B3445&lt;=parametros!$D$3),"C1",IF(AND(ISNUMBER(parametros!$C$4),ISNUMBER(parametros!$D$4),B3445&gt;=parametros!$C$4,B3445&lt;=parametros!$D$4),"C2",IF(AND(ISNUMBER(parametros!$C$5),ISNUMBER(parametros!$D$5),B3445&gt;=parametros!$C$5,B3445&lt;=parametros!$D$5),"C3",IF(AND(ISNUMBER(parametros!$C$6),ISNUMBER(parametros!$D$6),B3445&gt;=parametros!$C$6,B3445&lt;=parametros!$D$6),"C4","Fora dos ciclos")))))))</f>
        <v/>
      </c>
      <c r="D3445" s="100"/>
      <c r="E3445" s="78" t="str">
        <f>IF(C3445="","",IFERROR(VLOOKUP(C3445,parametros!$A$11:$E$15,5,0),""))</f>
        <v/>
      </c>
      <c r="F3445" s="79" t="str">
        <f t="shared" si="267"/>
        <v/>
      </c>
      <c r="G3445" s="101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8"/>
      <c r="U3445" s="218" t="str">
        <f t="shared" si="271"/>
        <v/>
      </c>
      <c r="V3445" s="216" t="s">
        <v>47</v>
      </c>
      <c r="W3445" s="102" t="s">
        <v>167</v>
      </c>
      <c r="X3445" s="102" t="s">
        <v>168</v>
      </c>
      <c r="Y3445" s="103" t="s">
        <v>169</v>
      </c>
      <c r="Z3445" s="103" t="s">
        <v>170</v>
      </c>
      <c r="AA3445" s="103" t="s">
        <v>47</v>
      </c>
      <c r="AB3445" s="103" t="s">
        <v>171</v>
      </c>
      <c r="AC3445" s="104" t="s">
        <v>172</v>
      </c>
    </row>
    <row r="3446" spans="1:29" ht="25.5" customHeight="1" x14ac:dyDescent="0.35">
      <c r="A3446" s="188"/>
      <c r="B3446" s="190"/>
      <c r="C3446" s="99" t="str">
        <f>IF(B3446="","",IF(NOT(ISNUMBER(B3446)),"DATA_PC invalida",IF(AND(ISNUMBER(parametros!$C$2),ISNUMBER(parametros!$D$2),B3446&gt;=parametros!$C$2,B3446&lt;=parametros!$D$2),"C0",IF(AND(ISNUMBER(parametros!$C$3),ISNUMBER(parametros!$D$3),B3446&gt;=parametros!$C$3,B3446&lt;=parametros!$D$3),"C1",IF(AND(ISNUMBER(parametros!$C$4),ISNUMBER(parametros!$D$4),B3446&gt;=parametros!$C$4,B3446&lt;=parametros!$D$4),"C2",IF(AND(ISNUMBER(parametros!$C$5),ISNUMBER(parametros!$D$5),B3446&gt;=parametros!$C$5,B3446&lt;=parametros!$D$5),"C3",IF(AND(ISNUMBER(parametros!$C$6),ISNUMBER(parametros!$D$6),B3446&gt;=parametros!$C$6,B3446&lt;=parametros!$D$6),"C4","Fora dos ciclos")))))))</f>
        <v/>
      </c>
      <c r="D3446" s="100"/>
      <c r="E3446" s="78" t="str">
        <f>IF(C3446="","",IFERROR(VLOOKUP(C3446,parametros!$A$11:$E$15,5,0),""))</f>
        <v/>
      </c>
      <c r="F3446" s="79" t="str">
        <f t="shared" si="267"/>
        <v/>
      </c>
      <c r="G3446" s="101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8"/>
      <c r="U3446" s="218" t="str">
        <f t="shared" si="271"/>
        <v/>
      </c>
      <c r="V3446" s="216" t="s">
        <v>47</v>
      </c>
      <c r="W3446" s="102" t="s">
        <v>167</v>
      </c>
      <c r="X3446" s="102" t="s">
        <v>168</v>
      </c>
      <c r="Y3446" s="103" t="s">
        <v>169</v>
      </c>
      <c r="Z3446" s="103" t="s">
        <v>170</v>
      </c>
      <c r="AA3446" s="103" t="s">
        <v>47</v>
      </c>
      <c r="AB3446" s="103" t="s">
        <v>171</v>
      </c>
      <c r="AC3446" s="104" t="s">
        <v>172</v>
      </c>
    </row>
    <row r="3447" spans="1:29" ht="25.5" customHeight="1" x14ac:dyDescent="0.35">
      <c r="A3447" s="188"/>
      <c r="B3447" s="190"/>
      <c r="C3447" s="99" t="str">
        <f>IF(B3447="","",IF(NOT(ISNUMBER(B3447)),"DATA_PC invalida",IF(AND(ISNUMBER(parametros!$C$2),ISNUMBER(parametros!$D$2),B3447&gt;=parametros!$C$2,B3447&lt;=parametros!$D$2),"C0",IF(AND(ISNUMBER(parametros!$C$3),ISNUMBER(parametros!$D$3),B3447&gt;=parametros!$C$3,B3447&lt;=parametros!$D$3),"C1",IF(AND(ISNUMBER(parametros!$C$4),ISNUMBER(parametros!$D$4),B3447&gt;=parametros!$C$4,B3447&lt;=parametros!$D$4),"C2",IF(AND(ISNUMBER(parametros!$C$5),ISNUMBER(parametros!$D$5),B3447&gt;=parametros!$C$5,B3447&lt;=parametros!$D$5),"C3",IF(AND(ISNUMBER(parametros!$C$6),ISNUMBER(parametros!$D$6),B3447&gt;=parametros!$C$6,B3447&lt;=parametros!$D$6),"C4","Fora dos ciclos")))))))</f>
        <v/>
      </c>
      <c r="D3447" s="100"/>
      <c r="E3447" s="78" t="str">
        <f>IF(C3447="","",IFERROR(VLOOKUP(C3447,parametros!$A$11:$E$15,5,0),""))</f>
        <v/>
      </c>
      <c r="F3447" s="79" t="str">
        <f t="shared" si="267"/>
        <v/>
      </c>
      <c r="G3447" s="101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8"/>
      <c r="U3447" s="218" t="str">
        <f t="shared" si="271"/>
        <v/>
      </c>
      <c r="V3447" s="216" t="s">
        <v>47</v>
      </c>
      <c r="W3447" s="102" t="s">
        <v>167</v>
      </c>
      <c r="X3447" s="102" t="s">
        <v>168</v>
      </c>
      <c r="Y3447" s="103" t="s">
        <v>169</v>
      </c>
      <c r="Z3447" s="103" t="s">
        <v>170</v>
      </c>
      <c r="AA3447" s="103" t="s">
        <v>47</v>
      </c>
      <c r="AB3447" s="103" t="s">
        <v>171</v>
      </c>
      <c r="AC3447" s="104" t="s">
        <v>172</v>
      </c>
    </row>
    <row r="3448" spans="1:29" ht="25.5" customHeight="1" x14ac:dyDescent="0.35">
      <c r="A3448" s="188"/>
      <c r="B3448" s="190"/>
      <c r="C3448" s="99" t="str">
        <f>IF(B3448="","",IF(NOT(ISNUMBER(B3448)),"DATA_PC invalida",IF(AND(ISNUMBER(parametros!$C$2),ISNUMBER(parametros!$D$2),B3448&gt;=parametros!$C$2,B3448&lt;=parametros!$D$2),"C0",IF(AND(ISNUMBER(parametros!$C$3),ISNUMBER(parametros!$D$3),B3448&gt;=parametros!$C$3,B3448&lt;=parametros!$D$3),"C1",IF(AND(ISNUMBER(parametros!$C$4),ISNUMBER(parametros!$D$4),B3448&gt;=parametros!$C$4,B3448&lt;=parametros!$D$4),"C2",IF(AND(ISNUMBER(parametros!$C$5),ISNUMBER(parametros!$D$5),B3448&gt;=parametros!$C$5,B3448&lt;=parametros!$D$5),"C3",IF(AND(ISNUMBER(parametros!$C$6),ISNUMBER(parametros!$D$6),B3448&gt;=parametros!$C$6,B3448&lt;=parametros!$D$6),"C4","Fora dos ciclos")))))))</f>
        <v/>
      </c>
      <c r="D3448" s="100"/>
      <c r="E3448" s="78" t="str">
        <f>IF(C3448="","",IFERROR(VLOOKUP(C3448,parametros!$A$11:$E$15,5,0),""))</f>
        <v/>
      </c>
      <c r="F3448" s="79" t="str">
        <f t="shared" si="267"/>
        <v/>
      </c>
      <c r="G3448" s="101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8"/>
      <c r="U3448" s="218" t="str">
        <f t="shared" si="271"/>
        <v/>
      </c>
      <c r="V3448" s="216" t="s">
        <v>47</v>
      </c>
      <c r="W3448" s="102" t="s">
        <v>167</v>
      </c>
      <c r="X3448" s="102" t="s">
        <v>168</v>
      </c>
      <c r="Y3448" s="103" t="s">
        <v>169</v>
      </c>
      <c r="Z3448" s="103" t="s">
        <v>170</v>
      </c>
      <c r="AA3448" s="103" t="s">
        <v>47</v>
      </c>
      <c r="AB3448" s="103" t="s">
        <v>171</v>
      </c>
      <c r="AC3448" s="104" t="s">
        <v>172</v>
      </c>
    </row>
    <row r="3449" spans="1:29" ht="25.5" customHeight="1" x14ac:dyDescent="0.35">
      <c r="A3449" s="188"/>
      <c r="B3449" s="190"/>
      <c r="C3449" s="99" t="str">
        <f>IF(B3449="","",IF(NOT(ISNUMBER(B3449)),"DATA_PC invalida",IF(AND(ISNUMBER(parametros!$C$2),ISNUMBER(parametros!$D$2),B3449&gt;=parametros!$C$2,B3449&lt;=parametros!$D$2),"C0",IF(AND(ISNUMBER(parametros!$C$3),ISNUMBER(parametros!$D$3),B3449&gt;=parametros!$C$3,B3449&lt;=parametros!$D$3),"C1",IF(AND(ISNUMBER(parametros!$C$4),ISNUMBER(parametros!$D$4),B3449&gt;=parametros!$C$4,B3449&lt;=parametros!$D$4),"C2",IF(AND(ISNUMBER(parametros!$C$5),ISNUMBER(parametros!$D$5),B3449&gt;=parametros!$C$5,B3449&lt;=parametros!$D$5),"C3",IF(AND(ISNUMBER(parametros!$C$6),ISNUMBER(parametros!$D$6),B3449&gt;=parametros!$C$6,B3449&lt;=parametros!$D$6),"C4","Fora dos ciclos")))))))</f>
        <v/>
      </c>
      <c r="D3449" s="100"/>
      <c r="E3449" s="78" t="str">
        <f>IF(C3449="","",IFERROR(VLOOKUP(C3449,parametros!$A$11:$E$15,5,0),""))</f>
        <v/>
      </c>
      <c r="F3449" s="79" t="str">
        <f t="shared" si="267"/>
        <v/>
      </c>
      <c r="G3449" s="101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8"/>
      <c r="U3449" s="218" t="str">
        <f t="shared" si="271"/>
        <v/>
      </c>
      <c r="V3449" s="216" t="s">
        <v>47</v>
      </c>
      <c r="W3449" s="102" t="s">
        <v>167</v>
      </c>
      <c r="X3449" s="102" t="s">
        <v>168</v>
      </c>
      <c r="Y3449" s="103" t="s">
        <v>169</v>
      </c>
      <c r="Z3449" s="103" t="s">
        <v>170</v>
      </c>
      <c r="AA3449" s="103" t="s">
        <v>47</v>
      </c>
      <c r="AB3449" s="103" t="s">
        <v>171</v>
      </c>
      <c r="AC3449" s="104" t="s">
        <v>172</v>
      </c>
    </row>
    <row r="3450" spans="1:29" ht="25.5" customHeight="1" x14ac:dyDescent="0.35">
      <c r="A3450" s="188"/>
      <c r="B3450" s="190"/>
      <c r="C3450" s="99" t="str">
        <f>IF(B3450="","",IF(NOT(ISNUMBER(B3450)),"DATA_PC invalida",IF(AND(ISNUMBER(parametros!$C$2),ISNUMBER(parametros!$D$2),B3450&gt;=parametros!$C$2,B3450&lt;=parametros!$D$2),"C0",IF(AND(ISNUMBER(parametros!$C$3),ISNUMBER(parametros!$D$3),B3450&gt;=parametros!$C$3,B3450&lt;=parametros!$D$3),"C1",IF(AND(ISNUMBER(parametros!$C$4),ISNUMBER(parametros!$D$4),B3450&gt;=parametros!$C$4,B3450&lt;=parametros!$D$4),"C2",IF(AND(ISNUMBER(parametros!$C$5),ISNUMBER(parametros!$D$5),B3450&gt;=parametros!$C$5,B3450&lt;=parametros!$D$5),"C3",IF(AND(ISNUMBER(parametros!$C$6),ISNUMBER(parametros!$D$6),B3450&gt;=parametros!$C$6,B3450&lt;=parametros!$D$6),"C4","Fora dos ciclos")))))))</f>
        <v/>
      </c>
      <c r="D3450" s="100"/>
      <c r="E3450" s="78" t="str">
        <f>IF(C3450="","",IFERROR(VLOOKUP(C3450,parametros!$A$11:$E$15,5,0),""))</f>
        <v/>
      </c>
      <c r="F3450" s="79" t="str">
        <f t="shared" si="267"/>
        <v/>
      </c>
      <c r="G3450" s="101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8"/>
      <c r="U3450" s="218" t="str">
        <f t="shared" si="271"/>
        <v/>
      </c>
      <c r="V3450" s="216" t="s">
        <v>47</v>
      </c>
      <c r="W3450" s="102" t="s">
        <v>167</v>
      </c>
      <c r="X3450" s="102" t="s">
        <v>168</v>
      </c>
      <c r="Y3450" s="103" t="s">
        <v>169</v>
      </c>
      <c r="Z3450" s="103" t="s">
        <v>170</v>
      </c>
      <c r="AA3450" s="103" t="s">
        <v>47</v>
      </c>
      <c r="AB3450" s="103" t="s">
        <v>171</v>
      </c>
      <c r="AC3450" s="104" t="s">
        <v>172</v>
      </c>
    </row>
    <row r="3451" spans="1:29" ht="25.5" customHeight="1" x14ac:dyDescent="0.35">
      <c r="A3451" s="188"/>
      <c r="B3451" s="190"/>
      <c r="C3451" s="99" t="str">
        <f>IF(B3451="","",IF(NOT(ISNUMBER(B3451)),"DATA_PC invalida",IF(AND(ISNUMBER(parametros!$C$2),ISNUMBER(parametros!$D$2),B3451&gt;=parametros!$C$2,B3451&lt;=parametros!$D$2),"C0",IF(AND(ISNUMBER(parametros!$C$3),ISNUMBER(parametros!$D$3),B3451&gt;=parametros!$C$3,B3451&lt;=parametros!$D$3),"C1",IF(AND(ISNUMBER(parametros!$C$4),ISNUMBER(parametros!$D$4),B3451&gt;=parametros!$C$4,B3451&lt;=parametros!$D$4),"C2",IF(AND(ISNUMBER(parametros!$C$5),ISNUMBER(parametros!$D$5),B3451&gt;=parametros!$C$5,B3451&lt;=parametros!$D$5),"C3",IF(AND(ISNUMBER(parametros!$C$6),ISNUMBER(parametros!$D$6),B3451&gt;=parametros!$C$6,B3451&lt;=parametros!$D$6),"C4","Fora dos ciclos")))))))</f>
        <v/>
      </c>
      <c r="D3451" s="100"/>
      <c r="E3451" s="78" t="str">
        <f>IF(C3451="","",IFERROR(VLOOKUP(C3451,parametros!$A$11:$E$15,5,0),""))</f>
        <v/>
      </c>
      <c r="F3451" s="79" t="str">
        <f t="shared" si="267"/>
        <v/>
      </c>
      <c r="G3451" s="101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8"/>
      <c r="U3451" s="218" t="str">
        <f t="shared" si="271"/>
        <v/>
      </c>
      <c r="V3451" s="216" t="s">
        <v>47</v>
      </c>
      <c r="W3451" s="102" t="s">
        <v>167</v>
      </c>
      <c r="X3451" s="102" t="s">
        <v>168</v>
      </c>
      <c r="Y3451" s="103" t="s">
        <v>169</v>
      </c>
      <c r="Z3451" s="103" t="s">
        <v>170</v>
      </c>
      <c r="AA3451" s="103" t="s">
        <v>47</v>
      </c>
      <c r="AB3451" s="103" t="s">
        <v>171</v>
      </c>
      <c r="AC3451" s="104" t="s">
        <v>172</v>
      </c>
    </row>
    <row r="3452" spans="1:29" ht="25.5" customHeight="1" x14ac:dyDescent="0.35">
      <c r="A3452" s="188"/>
      <c r="B3452" s="190"/>
      <c r="C3452" s="99" t="str">
        <f>IF(B3452="","",IF(NOT(ISNUMBER(B3452)),"DATA_PC invalida",IF(AND(ISNUMBER(parametros!$C$2),ISNUMBER(parametros!$D$2),B3452&gt;=parametros!$C$2,B3452&lt;=parametros!$D$2),"C0",IF(AND(ISNUMBER(parametros!$C$3),ISNUMBER(parametros!$D$3),B3452&gt;=parametros!$C$3,B3452&lt;=parametros!$D$3),"C1",IF(AND(ISNUMBER(parametros!$C$4),ISNUMBER(parametros!$D$4),B3452&gt;=parametros!$C$4,B3452&lt;=parametros!$D$4),"C2",IF(AND(ISNUMBER(parametros!$C$5),ISNUMBER(parametros!$D$5),B3452&gt;=parametros!$C$5,B3452&lt;=parametros!$D$5),"C3",IF(AND(ISNUMBER(parametros!$C$6),ISNUMBER(parametros!$D$6),B3452&gt;=parametros!$C$6,B3452&lt;=parametros!$D$6),"C4","Fora dos ciclos")))))))</f>
        <v/>
      </c>
      <c r="D3452" s="100"/>
      <c r="E3452" s="78" t="str">
        <f>IF(C3452="","",IFERROR(VLOOKUP(C3452,parametros!$A$11:$E$15,5,0),""))</f>
        <v/>
      </c>
      <c r="F3452" s="79" t="str">
        <f t="shared" si="267"/>
        <v/>
      </c>
      <c r="G3452" s="101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8"/>
      <c r="U3452" s="218" t="str">
        <f t="shared" si="271"/>
        <v/>
      </c>
      <c r="V3452" s="216" t="s">
        <v>47</v>
      </c>
      <c r="W3452" s="102" t="s">
        <v>167</v>
      </c>
      <c r="X3452" s="102" t="s">
        <v>168</v>
      </c>
      <c r="Y3452" s="103" t="s">
        <v>169</v>
      </c>
      <c r="Z3452" s="103" t="s">
        <v>170</v>
      </c>
      <c r="AA3452" s="103" t="s">
        <v>47</v>
      </c>
      <c r="AB3452" s="103" t="s">
        <v>171</v>
      </c>
      <c r="AC3452" s="104" t="s">
        <v>172</v>
      </c>
    </row>
    <row r="3453" spans="1:29" ht="25.5" customHeight="1" x14ac:dyDescent="0.35">
      <c r="A3453" s="188"/>
      <c r="B3453" s="190"/>
      <c r="C3453" s="99" t="str">
        <f>IF(B3453="","",IF(NOT(ISNUMBER(B3453)),"DATA_PC invalida",IF(AND(ISNUMBER(parametros!$C$2),ISNUMBER(parametros!$D$2),B3453&gt;=parametros!$C$2,B3453&lt;=parametros!$D$2),"C0",IF(AND(ISNUMBER(parametros!$C$3),ISNUMBER(parametros!$D$3),B3453&gt;=parametros!$C$3,B3453&lt;=parametros!$D$3),"C1",IF(AND(ISNUMBER(parametros!$C$4),ISNUMBER(parametros!$D$4),B3453&gt;=parametros!$C$4,B3453&lt;=parametros!$D$4),"C2",IF(AND(ISNUMBER(parametros!$C$5),ISNUMBER(parametros!$D$5),B3453&gt;=parametros!$C$5,B3453&lt;=parametros!$D$5),"C3",IF(AND(ISNUMBER(parametros!$C$6),ISNUMBER(parametros!$D$6),B3453&gt;=parametros!$C$6,B3453&lt;=parametros!$D$6),"C4","Fora dos ciclos")))))))</f>
        <v/>
      </c>
      <c r="D3453" s="100"/>
      <c r="E3453" s="78" t="str">
        <f>IF(C3453="","",IFERROR(VLOOKUP(C3453,parametros!$A$11:$E$15,5,0),""))</f>
        <v/>
      </c>
      <c r="F3453" s="79" t="str">
        <f t="shared" si="267"/>
        <v/>
      </c>
      <c r="G3453" s="101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8"/>
      <c r="U3453" s="218" t="str">
        <f t="shared" si="271"/>
        <v/>
      </c>
      <c r="V3453" s="216" t="s">
        <v>47</v>
      </c>
      <c r="W3453" s="102" t="s">
        <v>167</v>
      </c>
      <c r="X3453" s="102" t="s">
        <v>168</v>
      </c>
      <c r="Y3453" s="103" t="s">
        <v>169</v>
      </c>
      <c r="Z3453" s="103" t="s">
        <v>170</v>
      </c>
      <c r="AA3453" s="103" t="s">
        <v>47</v>
      </c>
      <c r="AB3453" s="103" t="s">
        <v>171</v>
      </c>
      <c r="AC3453" s="104" t="s">
        <v>172</v>
      </c>
    </row>
    <row r="3454" spans="1:29" ht="25.5" customHeight="1" x14ac:dyDescent="0.35">
      <c r="A3454" s="188"/>
      <c r="B3454" s="190"/>
      <c r="C3454" s="99" t="str">
        <f>IF(B3454="","",IF(NOT(ISNUMBER(B3454)),"DATA_PC invalida",IF(AND(ISNUMBER(parametros!$C$2),ISNUMBER(parametros!$D$2),B3454&gt;=parametros!$C$2,B3454&lt;=parametros!$D$2),"C0",IF(AND(ISNUMBER(parametros!$C$3),ISNUMBER(parametros!$D$3),B3454&gt;=parametros!$C$3,B3454&lt;=parametros!$D$3),"C1",IF(AND(ISNUMBER(parametros!$C$4),ISNUMBER(parametros!$D$4),B3454&gt;=parametros!$C$4,B3454&lt;=parametros!$D$4),"C2",IF(AND(ISNUMBER(parametros!$C$5),ISNUMBER(parametros!$D$5),B3454&gt;=parametros!$C$5,B3454&lt;=parametros!$D$5),"C3",IF(AND(ISNUMBER(parametros!$C$6),ISNUMBER(parametros!$D$6),B3454&gt;=parametros!$C$6,B3454&lt;=parametros!$D$6),"C4","Fora dos ciclos")))))))</f>
        <v/>
      </c>
      <c r="D3454" s="100"/>
      <c r="E3454" s="78" t="str">
        <f>IF(C3454="","",IFERROR(VLOOKUP(C3454,parametros!$A$11:$E$15,5,0),""))</f>
        <v/>
      </c>
      <c r="F3454" s="79" t="str">
        <f t="shared" si="267"/>
        <v/>
      </c>
      <c r="G3454" s="101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8"/>
      <c r="U3454" s="218" t="str">
        <f t="shared" si="271"/>
        <v/>
      </c>
      <c r="V3454" s="216" t="s">
        <v>47</v>
      </c>
      <c r="W3454" s="102" t="s">
        <v>167</v>
      </c>
      <c r="X3454" s="102" t="s">
        <v>168</v>
      </c>
      <c r="Y3454" s="103" t="s">
        <v>169</v>
      </c>
      <c r="Z3454" s="103" t="s">
        <v>170</v>
      </c>
      <c r="AA3454" s="103" t="s">
        <v>47</v>
      </c>
      <c r="AB3454" s="103" t="s">
        <v>171</v>
      </c>
      <c r="AC3454" s="104" t="s">
        <v>172</v>
      </c>
    </row>
    <row r="3455" spans="1:29" ht="25.5" customHeight="1" x14ac:dyDescent="0.35">
      <c r="A3455" s="188"/>
      <c r="B3455" s="190"/>
      <c r="C3455" s="99" t="str">
        <f>IF(B3455="","",IF(NOT(ISNUMBER(B3455)),"DATA_PC invalida",IF(AND(ISNUMBER(parametros!$C$2),ISNUMBER(parametros!$D$2),B3455&gt;=parametros!$C$2,B3455&lt;=parametros!$D$2),"C0",IF(AND(ISNUMBER(parametros!$C$3),ISNUMBER(parametros!$D$3),B3455&gt;=parametros!$C$3,B3455&lt;=parametros!$D$3),"C1",IF(AND(ISNUMBER(parametros!$C$4),ISNUMBER(parametros!$D$4),B3455&gt;=parametros!$C$4,B3455&lt;=parametros!$D$4),"C2",IF(AND(ISNUMBER(parametros!$C$5),ISNUMBER(parametros!$D$5),B3455&gt;=parametros!$C$5,B3455&lt;=parametros!$D$5),"C3",IF(AND(ISNUMBER(parametros!$C$6),ISNUMBER(parametros!$D$6),B3455&gt;=parametros!$C$6,B3455&lt;=parametros!$D$6),"C4","Fora dos ciclos")))))))</f>
        <v/>
      </c>
      <c r="D3455" s="100"/>
      <c r="E3455" s="78" t="str">
        <f>IF(C3455="","",IFERROR(VLOOKUP(C3455,parametros!$A$11:$E$15,5,0),""))</f>
        <v/>
      </c>
      <c r="F3455" s="79" t="str">
        <f t="shared" si="267"/>
        <v/>
      </c>
      <c r="G3455" s="101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8"/>
      <c r="U3455" s="218" t="str">
        <f t="shared" si="271"/>
        <v/>
      </c>
      <c r="V3455" s="216" t="s">
        <v>47</v>
      </c>
      <c r="W3455" s="102" t="s">
        <v>167</v>
      </c>
      <c r="X3455" s="102" t="s">
        <v>168</v>
      </c>
      <c r="Y3455" s="103" t="s">
        <v>169</v>
      </c>
      <c r="Z3455" s="103" t="s">
        <v>170</v>
      </c>
      <c r="AA3455" s="103" t="s">
        <v>47</v>
      </c>
      <c r="AB3455" s="103" t="s">
        <v>171</v>
      </c>
      <c r="AC3455" s="104" t="s">
        <v>172</v>
      </c>
    </row>
    <row r="3456" spans="1:29" ht="25.5" customHeight="1" x14ac:dyDescent="0.35">
      <c r="A3456" s="188"/>
      <c r="B3456" s="190"/>
      <c r="C3456" s="99" t="str">
        <f>IF(B3456="","",IF(NOT(ISNUMBER(B3456)),"DATA_PC invalida",IF(AND(ISNUMBER(parametros!$C$2),ISNUMBER(parametros!$D$2),B3456&gt;=parametros!$C$2,B3456&lt;=parametros!$D$2),"C0",IF(AND(ISNUMBER(parametros!$C$3),ISNUMBER(parametros!$D$3),B3456&gt;=parametros!$C$3,B3456&lt;=parametros!$D$3),"C1",IF(AND(ISNUMBER(parametros!$C$4),ISNUMBER(parametros!$D$4),B3456&gt;=parametros!$C$4,B3456&lt;=parametros!$D$4),"C2",IF(AND(ISNUMBER(parametros!$C$5),ISNUMBER(parametros!$D$5),B3456&gt;=parametros!$C$5,B3456&lt;=parametros!$D$5),"C3",IF(AND(ISNUMBER(parametros!$C$6),ISNUMBER(parametros!$D$6),B3456&gt;=parametros!$C$6,B3456&lt;=parametros!$D$6),"C4","Fora dos ciclos")))))))</f>
        <v/>
      </c>
      <c r="D3456" s="100"/>
      <c r="E3456" s="78" t="str">
        <f>IF(C3456="","",IFERROR(VLOOKUP(C3456,parametros!$A$11:$E$15,5,0),""))</f>
        <v/>
      </c>
      <c r="F3456" s="79" t="str">
        <f t="shared" si="267"/>
        <v/>
      </c>
      <c r="G3456" s="101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8"/>
      <c r="U3456" s="218" t="str">
        <f t="shared" si="271"/>
        <v/>
      </c>
      <c r="V3456" s="216" t="s">
        <v>47</v>
      </c>
      <c r="W3456" s="102" t="s">
        <v>167</v>
      </c>
      <c r="X3456" s="102" t="s">
        <v>168</v>
      </c>
      <c r="Y3456" s="103" t="s">
        <v>169</v>
      </c>
      <c r="Z3456" s="103" t="s">
        <v>170</v>
      </c>
      <c r="AA3456" s="103" t="s">
        <v>47</v>
      </c>
      <c r="AB3456" s="103" t="s">
        <v>171</v>
      </c>
      <c r="AC3456" s="104" t="s">
        <v>172</v>
      </c>
    </row>
    <row r="3457" spans="1:29" ht="25.5" customHeight="1" x14ac:dyDescent="0.35">
      <c r="A3457" s="188"/>
      <c r="B3457" s="190"/>
      <c r="C3457" s="99" t="str">
        <f>IF(B3457="","",IF(NOT(ISNUMBER(B3457)),"DATA_PC invalida",IF(AND(ISNUMBER(parametros!$C$2),ISNUMBER(parametros!$D$2),B3457&gt;=parametros!$C$2,B3457&lt;=parametros!$D$2),"C0",IF(AND(ISNUMBER(parametros!$C$3),ISNUMBER(parametros!$D$3),B3457&gt;=parametros!$C$3,B3457&lt;=parametros!$D$3),"C1",IF(AND(ISNUMBER(parametros!$C$4),ISNUMBER(parametros!$D$4),B3457&gt;=parametros!$C$4,B3457&lt;=parametros!$D$4),"C2",IF(AND(ISNUMBER(parametros!$C$5),ISNUMBER(parametros!$D$5),B3457&gt;=parametros!$C$5,B3457&lt;=parametros!$D$5),"C3",IF(AND(ISNUMBER(parametros!$C$6),ISNUMBER(parametros!$D$6),B3457&gt;=parametros!$C$6,B3457&lt;=parametros!$D$6),"C4","Fora dos ciclos")))))))</f>
        <v/>
      </c>
      <c r="D3457" s="100"/>
      <c r="E3457" s="78" t="str">
        <f>IF(C3457="","",IFERROR(VLOOKUP(C3457,parametros!$A$11:$E$15,5,0),""))</f>
        <v/>
      </c>
      <c r="F3457" s="79" t="str">
        <f t="shared" si="267"/>
        <v/>
      </c>
      <c r="G3457" s="101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8"/>
      <c r="U3457" s="218" t="str">
        <f t="shared" si="271"/>
        <v/>
      </c>
      <c r="V3457" s="216" t="s">
        <v>47</v>
      </c>
      <c r="W3457" s="102" t="s">
        <v>167</v>
      </c>
      <c r="X3457" s="102" t="s">
        <v>168</v>
      </c>
      <c r="Y3457" s="103" t="s">
        <v>169</v>
      </c>
      <c r="Z3457" s="103" t="s">
        <v>170</v>
      </c>
      <c r="AA3457" s="103" t="s">
        <v>47</v>
      </c>
      <c r="AB3457" s="103" t="s">
        <v>171</v>
      </c>
      <c r="AC3457" s="104" t="s">
        <v>172</v>
      </c>
    </row>
    <row r="3458" spans="1:29" ht="25.5" customHeight="1" x14ac:dyDescent="0.35">
      <c r="A3458" s="188"/>
      <c r="B3458" s="190"/>
      <c r="C3458" s="99" t="str">
        <f>IF(B3458="","",IF(NOT(ISNUMBER(B3458)),"DATA_PC invalida",IF(AND(ISNUMBER(parametros!$C$2),ISNUMBER(parametros!$D$2),B3458&gt;=parametros!$C$2,B3458&lt;=parametros!$D$2),"C0",IF(AND(ISNUMBER(parametros!$C$3),ISNUMBER(parametros!$D$3),B3458&gt;=parametros!$C$3,B3458&lt;=parametros!$D$3),"C1",IF(AND(ISNUMBER(parametros!$C$4),ISNUMBER(parametros!$D$4),B3458&gt;=parametros!$C$4,B3458&lt;=parametros!$D$4),"C2",IF(AND(ISNUMBER(parametros!$C$5),ISNUMBER(parametros!$D$5),B3458&gt;=parametros!$C$5,B3458&lt;=parametros!$D$5),"C3",IF(AND(ISNUMBER(parametros!$C$6),ISNUMBER(parametros!$D$6),B3458&gt;=parametros!$C$6,B3458&lt;=parametros!$D$6),"C4","Fora dos ciclos")))))))</f>
        <v/>
      </c>
      <c r="D3458" s="100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101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8"/>
      <c r="U3458" s="218" t="str">
        <f t="shared" ref="U3458:U3521" si="276">IF(OR($D3458="",$H3458=""),"",ROUND($D3458+$H3458,2))</f>
        <v/>
      </c>
      <c r="V3458" s="216" t="s">
        <v>47</v>
      </c>
      <c r="W3458" s="102" t="s">
        <v>167</v>
      </c>
      <c r="X3458" s="102" t="s">
        <v>168</v>
      </c>
      <c r="Y3458" s="103" t="s">
        <v>169</v>
      </c>
      <c r="Z3458" s="103" t="s">
        <v>170</v>
      </c>
      <c r="AA3458" s="103" t="s">
        <v>47</v>
      </c>
      <c r="AB3458" s="103" t="s">
        <v>171</v>
      </c>
      <c r="AC3458" s="104" t="s">
        <v>172</v>
      </c>
    </row>
    <row r="3459" spans="1:29" ht="25.5" customHeight="1" x14ac:dyDescent="0.35">
      <c r="A3459" s="188"/>
      <c r="B3459" s="190"/>
      <c r="C3459" s="99" t="str">
        <f>IF(B3459="","",IF(NOT(ISNUMBER(B3459)),"DATA_PC invalida",IF(AND(ISNUMBER(parametros!$C$2),ISNUMBER(parametros!$D$2),B3459&gt;=parametros!$C$2,B3459&lt;=parametros!$D$2),"C0",IF(AND(ISNUMBER(parametros!$C$3),ISNUMBER(parametros!$D$3),B3459&gt;=parametros!$C$3,B3459&lt;=parametros!$D$3),"C1",IF(AND(ISNUMBER(parametros!$C$4),ISNUMBER(parametros!$D$4),B3459&gt;=parametros!$C$4,B3459&lt;=parametros!$D$4),"C2",IF(AND(ISNUMBER(parametros!$C$5),ISNUMBER(parametros!$D$5),B3459&gt;=parametros!$C$5,B3459&lt;=parametros!$D$5),"C3",IF(AND(ISNUMBER(parametros!$C$6),ISNUMBER(parametros!$D$6),B3459&gt;=parametros!$C$6,B3459&lt;=parametros!$D$6),"C4","Fora dos ciclos")))))))</f>
        <v/>
      </c>
      <c r="D3459" s="100"/>
      <c r="E3459" s="78" t="str">
        <f>IF(C3459="","",IFERROR(VLOOKUP(C3459,parametros!$A$11:$E$15,5,0),""))</f>
        <v/>
      </c>
      <c r="F3459" s="79" t="str">
        <f t="shared" si="272"/>
        <v/>
      </c>
      <c r="G3459" s="101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8"/>
      <c r="U3459" s="218" t="str">
        <f t="shared" si="276"/>
        <v/>
      </c>
      <c r="V3459" s="216" t="s">
        <v>47</v>
      </c>
      <c r="W3459" s="102" t="s">
        <v>167</v>
      </c>
      <c r="X3459" s="102" t="s">
        <v>168</v>
      </c>
      <c r="Y3459" s="103" t="s">
        <v>169</v>
      </c>
      <c r="Z3459" s="103" t="s">
        <v>170</v>
      </c>
      <c r="AA3459" s="103" t="s">
        <v>47</v>
      </c>
      <c r="AB3459" s="103" t="s">
        <v>171</v>
      </c>
      <c r="AC3459" s="104" t="s">
        <v>172</v>
      </c>
    </row>
    <row r="3460" spans="1:29" ht="25.5" customHeight="1" x14ac:dyDescent="0.35">
      <c r="A3460" s="188"/>
      <c r="B3460" s="190"/>
      <c r="C3460" s="99" t="str">
        <f>IF(B3460="","",IF(NOT(ISNUMBER(B3460)),"DATA_PC invalida",IF(AND(ISNUMBER(parametros!$C$2),ISNUMBER(parametros!$D$2),B3460&gt;=parametros!$C$2,B3460&lt;=parametros!$D$2),"C0",IF(AND(ISNUMBER(parametros!$C$3),ISNUMBER(parametros!$D$3),B3460&gt;=parametros!$C$3,B3460&lt;=parametros!$D$3),"C1",IF(AND(ISNUMBER(parametros!$C$4),ISNUMBER(parametros!$D$4),B3460&gt;=parametros!$C$4,B3460&lt;=parametros!$D$4),"C2",IF(AND(ISNUMBER(parametros!$C$5),ISNUMBER(parametros!$D$5),B3460&gt;=parametros!$C$5,B3460&lt;=parametros!$D$5),"C3",IF(AND(ISNUMBER(parametros!$C$6),ISNUMBER(parametros!$D$6),B3460&gt;=parametros!$C$6,B3460&lt;=parametros!$D$6),"C4","Fora dos ciclos")))))))</f>
        <v/>
      </c>
      <c r="D3460" s="100"/>
      <c r="E3460" s="78" t="str">
        <f>IF(C3460="","",IFERROR(VLOOKUP(C3460,parametros!$A$11:$E$15,5,0),""))</f>
        <v/>
      </c>
      <c r="F3460" s="79" t="str">
        <f t="shared" si="272"/>
        <v/>
      </c>
      <c r="G3460" s="101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8"/>
      <c r="U3460" s="218" t="str">
        <f t="shared" si="276"/>
        <v/>
      </c>
      <c r="V3460" s="216" t="s">
        <v>47</v>
      </c>
      <c r="W3460" s="102" t="s">
        <v>167</v>
      </c>
      <c r="X3460" s="102" t="s">
        <v>168</v>
      </c>
      <c r="Y3460" s="103" t="s">
        <v>169</v>
      </c>
      <c r="Z3460" s="103" t="s">
        <v>170</v>
      </c>
      <c r="AA3460" s="103" t="s">
        <v>47</v>
      </c>
      <c r="AB3460" s="103" t="s">
        <v>171</v>
      </c>
      <c r="AC3460" s="104" t="s">
        <v>172</v>
      </c>
    </row>
    <row r="3461" spans="1:29" ht="25.5" customHeight="1" x14ac:dyDescent="0.35">
      <c r="A3461" s="188"/>
      <c r="B3461" s="190"/>
      <c r="C3461" s="99" t="str">
        <f>IF(B3461="","",IF(NOT(ISNUMBER(B3461)),"DATA_PC invalida",IF(AND(ISNUMBER(parametros!$C$2),ISNUMBER(parametros!$D$2),B3461&gt;=parametros!$C$2,B3461&lt;=parametros!$D$2),"C0",IF(AND(ISNUMBER(parametros!$C$3),ISNUMBER(parametros!$D$3),B3461&gt;=parametros!$C$3,B3461&lt;=parametros!$D$3),"C1",IF(AND(ISNUMBER(parametros!$C$4),ISNUMBER(parametros!$D$4),B3461&gt;=parametros!$C$4,B3461&lt;=parametros!$D$4),"C2",IF(AND(ISNUMBER(parametros!$C$5),ISNUMBER(parametros!$D$5),B3461&gt;=parametros!$C$5,B3461&lt;=parametros!$D$5),"C3",IF(AND(ISNUMBER(parametros!$C$6),ISNUMBER(parametros!$D$6),B3461&gt;=parametros!$C$6,B3461&lt;=parametros!$D$6),"C4","Fora dos ciclos")))))))</f>
        <v/>
      </c>
      <c r="D3461" s="100"/>
      <c r="E3461" s="78" t="str">
        <f>IF(C3461="","",IFERROR(VLOOKUP(C3461,parametros!$A$11:$E$15,5,0),""))</f>
        <v/>
      </c>
      <c r="F3461" s="79" t="str">
        <f t="shared" si="272"/>
        <v/>
      </c>
      <c r="G3461" s="101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8"/>
      <c r="U3461" s="218" t="str">
        <f t="shared" si="276"/>
        <v/>
      </c>
      <c r="V3461" s="216" t="s">
        <v>47</v>
      </c>
      <c r="W3461" s="102" t="s">
        <v>167</v>
      </c>
      <c r="X3461" s="102" t="s">
        <v>168</v>
      </c>
      <c r="Y3461" s="103" t="s">
        <v>169</v>
      </c>
      <c r="Z3461" s="103" t="s">
        <v>170</v>
      </c>
      <c r="AA3461" s="103" t="s">
        <v>47</v>
      </c>
      <c r="AB3461" s="103" t="s">
        <v>171</v>
      </c>
      <c r="AC3461" s="104" t="s">
        <v>172</v>
      </c>
    </row>
    <row r="3462" spans="1:29" ht="25.5" customHeight="1" x14ac:dyDescent="0.35">
      <c r="A3462" s="188"/>
      <c r="B3462" s="190"/>
      <c r="C3462" s="99" t="str">
        <f>IF(B3462="","",IF(NOT(ISNUMBER(B3462)),"DATA_PC invalida",IF(AND(ISNUMBER(parametros!$C$2),ISNUMBER(parametros!$D$2),B3462&gt;=parametros!$C$2,B3462&lt;=parametros!$D$2),"C0",IF(AND(ISNUMBER(parametros!$C$3),ISNUMBER(parametros!$D$3),B3462&gt;=parametros!$C$3,B3462&lt;=parametros!$D$3),"C1",IF(AND(ISNUMBER(parametros!$C$4),ISNUMBER(parametros!$D$4),B3462&gt;=parametros!$C$4,B3462&lt;=parametros!$D$4),"C2",IF(AND(ISNUMBER(parametros!$C$5),ISNUMBER(parametros!$D$5),B3462&gt;=parametros!$C$5,B3462&lt;=parametros!$D$5),"C3",IF(AND(ISNUMBER(parametros!$C$6),ISNUMBER(parametros!$D$6),B3462&gt;=parametros!$C$6,B3462&lt;=parametros!$D$6),"C4","Fora dos ciclos")))))))</f>
        <v/>
      </c>
      <c r="D3462" s="100"/>
      <c r="E3462" s="78" t="str">
        <f>IF(C3462="","",IFERROR(VLOOKUP(C3462,parametros!$A$11:$E$15,5,0),""))</f>
        <v/>
      </c>
      <c r="F3462" s="79" t="str">
        <f t="shared" si="272"/>
        <v/>
      </c>
      <c r="G3462" s="101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8"/>
      <c r="U3462" s="218" t="str">
        <f t="shared" si="276"/>
        <v/>
      </c>
      <c r="V3462" s="216" t="s">
        <v>47</v>
      </c>
      <c r="W3462" s="102" t="s">
        <v>167</v>
      </c>
      <c r="X3462" s="102" t="s">
        <v>168</v>
      </c>
      <c r="Y3462" s="103" t="s">
        <v>169</v>
      </c>
      <c r="Z3462" s="103" t="s">
        <v>170</v>
      </c>
      <c r="AA3462" s="103" t="s">
        <v>47</v>
      </c>
      <c r="AB3462" s="103" t="s">
        <v>171</v>
      </c>
      <c r="AC3462" s="104" t="s">
        <v>172</v>
      </c>
    </row>
    <row r="3463" spans="1:29" ht="25.5" customHeight="1" x14ac:dyDescent="0.35">
      <c r="A3463" s="188"/>
      <c r="B3463" s="190"/>
      <c r="C3463" s="99" t="str">
        <f>IF(B3463="","",IF(NOT(ISNUMBER(B3463)),"DATA_PC invalida",IF(AND(ISNUMBER(parametros!$C$2),ISNUMBER(parametros!$D$2),B3463&gt;=parametros!$C$2,B3463&lt;=parametros!$D$2),"C0",IF(AND(ISNUMBER(parametros!$C$3),ISNUMBER(parametros!$D$3),B3463&gt;=parametros!$C$3,B3463&lt;=parametros!$D$3),"C1",IF(AND(ISNUMBER(parametros!$C$4),ISNUMBER(parametros!$D$4),B3463&gt;=parametros!$C$4,B3463&lt;=parametros!$D$4),"C2",IF(AND(ISNUMBER(parametros!$C$5),ISNUMBER(parametros!$D$5),B3463&gt;=parametros!$C$5,B3463&lt;=parametros!$D$5),"C3",IF(AND(ISNUMBER(parametros!$C$6),ISNUMBER(parametros!$D$6),B3463&gt;=parametros!$C$6,B3463&lt;=parametros!$D$6),"C4","Fora dos ciclos")))))))</f>
        <v/>
      </c>
      <c r="D3463" s="100"/>
      <c r="E3463" s="78" t="str">
        <f>IF(C3463="","",IFERROR(VLOOKUP(C3463,parametros!$A$11:$E$15,5,0),""))</f>
        <v/>
      </c>
      <c r="F3463" s="79" t="str">
        <f t="shared" si="272"/>
        <v/>
      </c>
      <c r="G3463" s="101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8"/>
      <c r="U3463" s="218" t="str">
        <f t="shared" si="276"/>
        <v/>
      </c>
      <c r="V3463" s="216" t="s">
        <v>47</v>
      </c>
      <c r="W3463" s="102" t="s">
        <v>167</v>
      </c>
      <c r="X3463" s="102" t="s">
        <v>168</v>
      </c>
      <c r="Y3463" s="103" t="s">
        <v>169</v>
      </c>
      <c r="Z3463" s="103" t="s">
        <v>170</v>
      </c>
      <c r="AA3463" s="103" t="s">
        <v>47</v>
      </c>
      <c r="AB3463" s="103" t="s">
        <v>171</v>
      </c>
      <c r="AC3463" s="104" t="s">
        <v>172</v>
      </c>
    </row>
    <row r="3464" spans="1:29" ht="25.5" customHeight="1" x14ac:dyDescent="0.35">
      <c r="A3464" s="188"/>
      <c r="B3464" s="190"/>
      <c r="C3464" s="99" t="str">
        <f>IF(B3464="","",IF(NOT(ISNUMBER(B3464)),"DATA_PC invalida",IF(AND(ISNUMBER(parametros!$C$2),ISNUMBER(parametros!$D$2),B3464&gt;=parametros!$C$2,B3464&lt;=parametros!$D$2),"C0",IF(AND(ISNUMBER(parametros!$C$3),ISNUMBER(parametros!$D$3),B3464&gt;=parametros!$C$3,B3464&lt;=parametros!$D$3),"C1",IF(AND(ISNUMBER(parametros!$C$4),ISNUMBER(parametros!$D$4),B3464&gt;=parametros!$C$4,B3464&lt;=parametros!$D$4),"C2",IF(AND(ISNUMBER(parametros!$C$5),ISNUMBER(parametros!$D$5),B3464&gt;=parametros!$C$5,B3464&lt;=parametros!$D$5),"C3",IF(AND(ISNUMBER(parametros!$C$6),ISNUMBER(parametros!$D$6),B3464&gt;=parametros!$C$6,B3464&lt;=parametros!$D$6),"C4","Fora dos ciclos")))))))</f>
        <v/>
      </c>
      <c r="D3464" s="100"/>
      <c r="E3464" s="78" t="str">
        <f>IF(C3464="","",IFERROR(VLOOKUP(C3464,parametros!$A$11:$E$15,5,0),""))</f>
        <v/>
      </c>
      <c r="F3464" s="79" t="str">
        <f t="shared" si="272"/>
        <v/>
      </c>
      <c r="G3464" s="101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8"/>
      <c r="U3464" s="218" t="str">
        <f t="shared" si="276"/>
        <v/>
      </c>
      <c r="V3464" s="216" t="s">
        <v>47</v>
      </c>
      <c r="W3464" s="102" t="s">
        <v>167</v>
      </c>
      <c r="X3464" s="102" t="s">
        <v>168</v>
      </c>
      <c r="Y3464" s="103" t="s">
        <v>169</v>
      </c>
      <c r="Z3464" s="103" t="s">
        <v>170</v>
      </c>
      <c r="AA3464" s="103" t="s">
        <v>47</v>
      </c>
      <c r="AB3464" s="103" t="s">
        <v>171</v>
      </c>
      <c r="AC3464" s="104" t="s">
        <v>172</v>
      </c>
    </row>
    <row r="3465" spans="1:29" ht="25.5" customHeight="1" x14ac:dyDescent="0.35">
      <c r="A3465" s="188"/>
      <c r="B3465" s="190"/>
      <c r="C3465" s="99" t="str">
        <f>IF(B3465="","",IF(NOT(ISNUMBER(B3465)),"DATA_PC invalida",IF(AND(ISNUMBER(parametros!$C$2),ISNUMBER(parametros!$D$2),B3465&gt;=parametros!$C$2,B3465&lt;=parametros!$D$2),"C0",IF(AND(ISNUMBER(parametros!$C$3),ISNUMBER(parametros!$D$3),B3465&gt;=parametros!$C$3,B3465&lt;=parametros!$D$3),"C1",IF(AND(ISNUMBER(parametros!$C$4),ISNUMBER(parametros!$D$4),B3465&gt;=parametros!$C$4,B3465&lt;=parametros!$D$4),"C2",IF(AND(ISNUMBER(parametros!$C$5),ISNUMBER(parametros!$D$5),B3465&gt;=parametros!$C$5,B3465&lt;=parametros!$D$5),"C3",IF(AND(ISNUMBER(parametros!$C$6),ISNUMBER(parametros!$D$6),B3465&gt;=parametros!$C$6,B3465&lt;=parametros!$D$6),"C4","Fora dos ciclos")))))))</f>
        <v/>
      </c>
      <c r="D3465" s="100"/>
      <c r="E3465" s="78" t="str">
        <f>IF(C3465="","",IFERROR(VLOOKUP(C3465,parametros!$A$11:$E$15,5,0),""))</f>
        <v/>
      </c>
      <c r="F3465" s="79" t="str">
        <f t="shared" si="272"/>
        <v/>
      </c>
      <c r="G3465" s="101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8"/>
      <c r="U3465" s="218" t="str">
        <f t="shared" si="276"/>
        <v/>
      </c>
      <c r="V3465" s="216" t="s">
        <v>47</v>
      </c>
      <c r="W3465" s="102" t="s">
        <v>167</v>
      </c>
      <c r="X3465" s="102" t="s">
        <v>168</v>
      </c>
      <c r="Y3465" s="103" t="s">
        <v>169</v>
      </c>
      <c r="Z3465" s="103" t="s">
        <v>170</v>
      </c>
      <c r="AA3465" s="103" t="s">
        <v>47</v>
      </c>
      <c r="AB3465" s="103" t="s">
        <v>171</v>
      </c>
      <c r="AC3465" s="104" t="s">
        <v>172</v>
      </c>
    </row>
    <row r="3466" spans="1:29" ht="25.5" customHeight="1" x14ac:dyDescent="0.35">
      <c r="A3466" s="188"/>
      <c r="B3466" s="190"/>
      <c r="C3466" s="99" t="str">
        <f>IF(B3466="","",IF(NOT(ISNUMBER(B3466)),"DATA_PC invalida",IF(AND(ISNUMBER(parametros!$C$2),ISNUMBER(parametros!$D$2),B3466&gt;=parametros!$C$2,B3466&lt;=parametros!$D$2),"C0",IF(AND(ISNUMBER(parametros!$C$3),ISNUMBER(parametros!$D$3),B3466&gt;=parametros!$C$3,B3466&lt;=parametros!$D$3),"C1",IF(AND(ISNUMBER(parametros!$C$4),ISNUMBER(parametros!$D$4),B3466&gt;=parametros!$C$4,B3466&lt;=parametros!$D$4),"C2",IF(AND(ISNUMBER(parametros!$C$5),ISNUMBER(parametros!$D$5),B3466&gt;=parametros!$C$5,B3466&lt;=parametros!$D$5),"C3",IF(AND(ISNUMBER(parametros!$C$6),ISNUMBER(parametros!$D$6),B3466&gt;=parametros!$C$6,B3466&lt;=parametros!$D$6),"C4","Fora dos ciclos")))))))</f>
        <v/>
      </c>
      <c r="D3466" s="100"/>
      <c r="E3466" s="78" t="str">
        <f>IF(C3466="","",IFERROR(VLOOKUP(C3466,parametros!$A$11:$E$15,5,0),""))</f>
        <v/>
      </c>
      <c r="F3466" s="79" t="str">
        <f t="shared" si="272"/>
        <v/>
      </c>
      <c r="G3466" s="101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8"/>
      <c r="U3466" s="218" t="str">
        <f t="shared" si="276"/>
        <v/>
      </c>
      <c r="V3466" s="216" t="s">
        <v>47</v>
      </c>
      <c r="W3466" s="102" t="s">
        <v>167</v>
      </c>
      <c r="X3466" s="102" t="s">
        <v>168</v>
      </c>
      <c r="Y3466" s="103" t="s">
        <v>169</v>
      </c>
      <c r="Z3466" s="103" t="s">
        <v>170</v>
      </c>
      <c r="AA3466" s="103" t="s">
        <v>47</v>
      </c>
      <c r="AB3466" s="103" t="s">
        <v>171</v>
      </c>
      <c r="AC3466" s="104" t="s">
        <v>172</v>
      </c>
    </row>
    <row r="3467" spans="1:29" ht="25.5" customHeight="1" x14ac:dyDescent="0.35">
      <c r="A3467" s="188"/>
      <c r="B3467" s="190"/>
      <c r="C3467" s="99" t="str">
        <f>IF(B3467="","",IF(NOT(ISNUMBER(B3467)),"DATA_PC invalida",IF(AND(ISNUMBER(parametros!$C$2),ISNUMBER(parametros!$D$2),B3467&gt;=parametros!$C$2,B3467&lt;=parametros!$D$2),"C0",IF(AND(ISNUMBER(parametros!$C$3),ISNUMBER(parametros!$D$3),B3467&gt;=parametros!$C$3,B3467&lt;=parametros!$D$3),"C1",IF(AND(ISNUMBER(parametros!$C$4),ISNUMBER(parametros!$D$4),B3467&gt;=parametros!$C$4,B3467&lt;=parametros!$D$4),"C2",IF(AND(ISNUMBER(parametros!$C$5),ISNUMBER(parametros!$D$5),B3467&gt;=parametros!$C$5,B3467&lt;=parametros!$D$5),"C3",IF(AND(ISNUMBER(parametros!$C$6),ISNUMBER(parametros!$D$6),B3467&gt;=parametros!$C$6,B3467&lt;=parametros!$D$6),"C4","Fora dos ciclos")))))))</f>
        <v/>
      </c>
      <c r="D3467" s="100"/>
      <c r="E3467" s="78" t="str">
        <f>IF(C3467="","",IFERROR(VLOOKUP(C3467,parametros!$A$11:$E$15,5,0),""))</f>
        <v/>
      </c>
      <c r="F3467" s="79" t="str">
        <f t="shared" si="272"/>
        <v/>
      </c>
      <c r="G3467" s="101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8"/>
      <c r="U3467" s="218" t="str">
        <f t="shared" si="276"/>
        <v/>
      </c>
      <c r="V3467" s="216" t="s">
        <v>47</v>
      </c>
      <c r="W3467" s="102" t="s">
        <v>167</v>
      </c>
      <c r="X3467" s="102" t="s">
        <v>168</v>
      </c>
      <c r="Y3467" s="103" t="s">
        <v>169</v>
      </c>
      <c r="Z3467" s="103" t="s">
        <v>170</v>
      </c>
      <c r="AA3467" s="103" t="s">
        <v>47</v>
      </c>
      <c r="AB3467" s="103" t="s">
        <v>171</v>
      </c>
      <c r="AC3467" s="104" t="s">
        <v>172</v>
      </c>
    </row>
    <row r="3468" spans="1:29" ht="25.5" customHeight="1" x14ac:dyDescent="0.35">
      <c r="A3468" s="188"/>
      <c r="B3468" s="190"/>
      <c r="C3468" s="99" t="str">
        <f>IF(B3468="","",IF(NOT(ISNUMBER(B3468)),"DATA_PC invalida",IF(AND(ISNUMBER(parametros!$C$2),ISNUMBER(parametros!$D$2),B3468&gt;=parametros!$C$2,B3468&lt;=parametros!$D$2),"C0",IF(AND(ISNUMBER(parametros!$C$3),ISNUMBER(parametros!$D$3),B3468&gt;=parametros!$C$3,B3468&lt;=parametros!$D$3),"C1",IF(AND(ISNUMBER(parametros!$C$4),ISNUMBER(parametros!$D$4),B3468&gt;=parametros!$C$4,B3468&lt;=parametros!$D$4),"C2",IF(AND(ISNUMBER(parametros!$C$5),ISNUMBER(parametros!$D$5),B3468&gt;=parametros!$C$5,B3468&lt;=parametros!$D$5),"C3",IF(AND(ISNUMBER(parametros!$C$6),ISNUMBER(parametros!$D$6),B3468&gt;=parametros!$C$6,B3468&lt;=parametros!$D$6),"C4","Fora dos ciclos")))))))</f>
        <v/>
      </c>
      <c r="D3468" s="100"/>
      <c r="E3468" s="78" t="str">
        <f>IF(C3468="","",IFERROR(VLOOKUP(C3468,parametros!$A$11:$E$15,5,0),""))</f>
        <v/>
      </c>
      <c r="F3468" s="79" t="str">
        <f t="shared" si="272"/>
        <v/>
      </c>
      <c r="G3468" s="101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8"/>
      <c r="U3468" s="218" t="str">
        <f t="shared" si="276"/>
        <v/>
      </c>
      <c r="V3468" s="216" t="s">
        <v>47</v>
      </c>
      <c r="W3468" s="102" t="s">
        <v>167</v>
      </c>
      <c r="X3468" s="102" t="s">
        <v>168</v>
      </c>
      <c r="Y3468" s="103" t="s">
        <v>169</v>
      </c>
      <c r="Z3468" s="103" t="s">
        <v>170</v>
      </c>
      <c r="AA3468" s="103" t="s">
        <v>47</v>
      </c>
      <c r="AB3468" s="103" t="s">
        <v>171</v>
      </c>
      <c r="AC3468" s="104" t="s">
        <v>172</v>
      </c>
    </row>
    <row r="3469" spans="1:29" ht="25.5" customHeight="1" x14ac:dyDescent="0.35">
      <c r="A3469" s="188"/>
      <c r="B3469" s="190"/>
      <c r="C3469" s="99" t="str">
        <f>IF(B3469="","",IF(NOT(ISNUMBER(B3469)),"DATA_PC invalida",IF(AND(ISNUMBER(parametros!$C$2),ISNUMBER(parametros!$D$2),B3469&gt;=parametros!$C$2,B3469&lt;=parametros!$D$2),"C0",IF(AND(ISNUMBER(parametros!$C$3),ISNUMBER(parametros!$D$3),B3469&gt;=parametros!$C$3,B3469&lt;=parametros!$D$3),"C1",IF(AND(ISNUMBER(parametros!$C$4),ISNUMBER(parametros!$D$4),B3469&gt;=parametros!$C$4,B3469&lt;=parametros!$D$4),"C2",IF(AND(ISNUMBER(parametros!$C$5),ISNUMBER(parametros!$D$5),B3469&gt;=parametros!$C$5,B3469&lt;=parametros!$D$5),"C3",IF(AND(ISNUMBER(parametros!$C$6),ISNUMBER(parametros!$D$6),B3469&gt;=parametros!$C$6,B3469&lt;=parametros!$D$6),"C4","Fora dos ciclos")))))))</f>
        <v/>
      </c>
      <c r="D3469" s="100"/>
      <c r="E3469" s="78" t="str">
        <f>IF(C3469="","",IFERROR(VLOOKUP(C3469,parametros!$A$11:$E$15,5,0),""))</f>
        <v/>
      </c>
      <c r="F3469" s="79" t="str">
        <f t="shared" si="272"/>
        <v/>
      </c>
      <c r="G3469" s="101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8"/>
      <c r="U3469" s="218" t="str">
        <f t="shared" si="276"/>
        <v/>
      </c>
      <c r="V3469" s="216" t="s">
        <v>47</v>
      </c>
      <c r="W3469" s="102" t="s">
        <v>167</v>
      </c>
      <c r="X3469" s="102" t="s">
        <v>168</v>
      </c>
      <c r="Y3469" s="103" t="s">
        <v>169</v>
      </c>
      <c r="Z3469" s="103" t="s">
        <v>170</v>
      </c>
      <c r="AA3469" s="103" t="s">
        <v>47</v>
      </c>
      <c r="AB3469" s="103" t="s">
        <v>171</v>
      </c>
      <c r="AC3469" s="104" t="s">
        <v>172</v>
      </c>
    </row>
    <row r="3470" spans="1:29" ht="25.5" customHeight="1" x14ac:dyDescent="0.35">
      <c r="A3470" s="188"/>
      <c r="B3470" s="190"/>
      <c r="C3470" s="99" t="str">
        <f>IF(B3470="","",IF(NOT(ISNUMBER(B3470)),"DATA_PC invalida",IF(AND(ISNUMBER(parametros!$C$2),ISNUMBER(parametros!$D$2),B3470&gt;=parametros!$C$2,B3470&lt;=parametros!$D$2),"C0",IF(AND(ISNUMBER(parametros!$C$3),ISNUMBER(parametros!$D$3),B3470&gt;=parametros!$C$3,B3470&lt;=parametros!$D$3),"C1",IF(AND(ISNUMBER(parametros!$C$4),ISNUMBER(parametros!$D$4),B3470&gt;=parametros!$C$4,B3470&lt;=parametros!$D$4),"C2",IF(AND(ISNUMBER(parametros!$C$5),ISNUMBER(parametros!$D$5),B3470&gt;=parametros!$C$5,B3470&lt;=parametros!$D$5),"C3",IF(AND(ISNUMBER(parametros!$C$6),ISNUMBER(parametros!$D$6),B3470&gt;=parametros!$C$6,B3470&lt;=parametros!$D$6),"C4","Fora dos ciclos")))))))</f>
        <v/>
      </c>
      <c r="D3470" s="100"/>
      <c r="E3470" s="78" t="str">
        <f>IF(C3470="","",IFERROR(VLOOKUP(C3470,parametros!$A$11:$E$15,5,0),""))</f>
        <v/>
      </c>
      <c r="F3470" s="79" t="str">
        <f t="shared" si="272"/>
        <v/>
      </c>
      <c r="G3470" s="101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8"/>
      <c r="U3470" s="218" t="str">
        <f t="shared" si="276"/>
        <v/>
      </c>
      <c r="V3470" s="216" t="s">
        <v>47</v>
      </c>
      <c r="W3470" s="102" t="s">
        <v>167</v>
      </c>
      <c r="X3470" s="102" t="s">
        <v>168</v>
      </c>
      <c r="Y3470" s="103" t="s">
        <v>169</v>
      </c>
      <c r="Z3470" s="103" t="s">
        <v>170</v>
      </c>
      <c r="AA3470" s="103" t="s">
        <v>47</v>
      </c>
      <c r="AB3470" s="103" t="s">
        <v>171</v>
      </c>
      <c r="AC3470" s="104" t="s">
        <v>172</v>
      </c>
    </row>
    <row r="3471" spans="1:29" ht="25.5" customHeight="1" x14ac:dyDescent="0.35">
      <c r="A3471" s="188"/>
      <c r="B3471" s="190"/>
      <c r="C3471" s="99" t="str">
        <f>IF(B3471="","",IF(NOT(ISNUMBER(B3471)),"DATA_PC invalida",IF(AND(ISNUMBER(parametros!$C$2),ISNUMBER(parametros!$D$2),B3471&gt;=parametros!$C$2,B3471&lt;=parametros!$D$2),"C0",IF(AND(ISNUMBER(parametros!$C$3),ISNUMBER(parametros!$D$3),B3471&gt;=parametros!$C$3,B3471&lt;=parametros!$D$3),"C1",IF(AND(ISNUMBER(parametros!$C$4),ISNUMBER(parametros!$D$4),B3471&gt;=parametros!$C$4,B3471&lt;=parametros!$D$4),"C2",IF(AND(ISNUMBER(parametros!$C$5),ISNUMBER(parametros!$D$5),B3471&gt;=parametros!$C$5,B3471&lt;=parametros!$D$5),"C3",IF(AND(ISNUMBER(parametros!$C$6),ISNUMBER(parametros!$D$6),B3471&gt;=parametros!$C$6,B3471&lt;=parametros!$D$6),"C4","Fora dos ciclos")))))))</f>
        <v/>
      </c>
      <c r="D3471" s="100"/>
      <c r="E3471" s="78" t="str">
        <f>IF(C3471="","",IFERROR(VLOOKUP(C3471,parametros!$A$11:$E$15,5,0),""))</f>
        <v/>
      </c>
      <c r="F3471" s="79" t="str">
        <f t="shared" si="272"/>
        <v/>
      </c>
      <c r="G3471" s="101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8"/>
      <c r="U3471" s="218" t="str">
        <f t="shared" si="276"/>
        <v/>
      </c>
      <c r="V3471" s="216" t="s">
        <v>47</v>
      </c>
      <c r="W3471" s="102" t="s">
        <v>167</v>
      </c>
      <c r="X3471" s="102" t="s">
        <v>168</v>
      </c>
      <c r="Y3471" s="103" t="s">
        <v>169</v>
      </c>
      <c r="Z3471" s="103" t="s">
        <v>170</v>
      </c>
      <c r="AA3471" s="103" t="s">
        <v>47</v>
      </c>
      <c r="AB3471" s="103" t="s">
        <v>171</v>
      </c>
      <c r="AC3471" s="104" t="s">
        <v>172</v>
      </c>
    </row>
    <row r="3472" spans="1:29" ht="25.5" customHeight="1" x14ac:dyDescent="0.35">
      <c r="A3472" s="188"/>
      <c r="B3472" s="190"/>
      <c r="C3472" s="99" t="str">
        <f>IF(B3472="","",IF(NOT(ISNUMBER(B3472)),"DATA_PC invalida",IF(AND(ISNUMBER(parametros!$C$2),ISNUMBER(parametros!$D$2),B3472&gt;=parametros!$C$2,B3472&lt;=parametros!$D$2),"C0",IF(AND(ISNUMBER(parametros!$C$3),ISNUMBER(parametros!$D$3),B3472&gt;=parametros!$C$3,B3472&lt;=parametros!$D$3),"C1",IF(AND(ISNUMBER(parametros!$C$4),ISNUMBER(parametros!$D$4),B3472&gt;=parametros!$C$4,B3472&lt;=parametros!$D$4),"C2",IF(AND(ISNUMBER(parametros!$C$5),ISNUMBER(parametros!$D$5),B3472&gt;=parametros!$C$5,B3472&lt;=parametros!$D$5),"C3",IF(AND(ISNUMBER(parametros!$C$6),ISNUMBER(parametros!$D$6),B3472&gt;=parametros!$C$6,B3472&lt;=parametros!$D$6),"C4","Fora dos ciclos")))))))</f>
        <v/>
      </c>
      <c r="D3472" s="100"/>
      <c r="E3472" s="78" t="str">
        <f>IF(C3472="","",IFERROR(VLOOKUP(C3472,parametros!$A$11:$E$15,5,0),""))</f>
        <v/>
      </c>
      <c r="F3472" s="79" t="str">
        <f t="shared" si="272"/>
        <v/>
      </c>
      <c r="G3472" s="101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8"/>
      <c r="U3472" s="218" t="str">
        <f t="shared" si="276"/>
        <v/>
      </c>
      <c r="V3472" s="216" t="s">
        <v>47</v>
      </c>
      <c r="W3472" s="102" t="s">
        <v>167</v>
      </c>
      <c r="X3472" s="102" t="s">
        <v>168</v>
      </c>
      <c r="Y3472" s="103" t="s">
        <v>169</v>
      </c>
      <c r="Z3472" s="103" t="s">
        <v>170</v>
      </c>
      <c r="AA3472" s="103" t="s">
        <v>47</v>
      </c>
      <c r="AB3472" s="103" t="s">
        <v>171</v>
      </c>
      <c r="AC3472" s="104" t="s">
        <v>172</v>
      </c>
    </row>
    <row r="3473" spans="1:29" ht="25.5" customHeight="1" x14ac:dyDescent="0.35">
      <c r="A3473" s="188"/>
      <c r="B3473" s="190"/>
      <c r="C3473" s="99" t="str">
        <f>IF(B3473="","",IF(NOT(ISNUMBER(B3473)),"DATA_PC invalida",IF(AND(ISNUMBER(parametros!$C$2),ISNUMBER(parametros!$D$2),B3473&gt;=parametros!$C$2,B3473&lt;=parametros!$D$2),"C0",IF(AND(ISNUMBER(parametros!$C$3),ISNUMBER(parametros!$D$3),B3473&gt;=parametros!$C$3,B3473&lt;=parametros!$D$3),"C1",IF(AND(ISNUMBER(parametros!$C$4),ISNUMBER(parametros!$D$4),B3473&gt;=parametros!$C$4,B3473&lt;=parametros!$D$4),"C2",IF(AND(ISNUMBER(parametros!$C$5),ISNUMBER(parametros!$D$5),B3473&gt;=parametros!$C$5,B3473&lt;=parametros!$D$5),"C3",IF(AND(ISNUMBER(parametros!$C$6),ISNUMBER(parametros!$D$6),B3473&gt;=parametros!$C$6,B3473&lt;=parametros!$D$6),"C4","Fora dos ciclos")))))))</f>
        <v/>
      </c>
      <c r="D3473" s="100"/>
      <c r="E3473" s="78" t="str">
        <f>IF(C3473="","",IFERROR(VLOOKUP(C3473,parametros!$A$11:$E$15,5,0),""))</f>
        <v/>
      </c>
      <c r="F3473" s="79" t="str">
        <f t="shared" si="272"/>
        <v/>
      </c>
      <c r="G3473" s="101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8"/>
      <c r="U3473" s="218" t="str">
        <f t="shared" si="276"/>
        <v/>
      </c>
      <c r="V3473" s="216" t="s">
        <v>47</v>
      </c>
      <c r="W3473" s="102" t="s">
        <v>167</v>
      </c>
      <c r="X3473" s="102" t="s">
        <v>168</v>
      </c>
      <c r="Y3473" s="103" t="s">
        <v>169</v>
      </c>
      <c r="Z3473" s="103" t="s">
        <v>170</v>
      </c>
      <c r="AA3473" s="103" t="s">
        <v>47</v>
      </c>
      <c r="AB3473" s="103" t="s">
        <v>171</v>
      </c>
      <c r="AC3473" s="104" t="s">
        <v>172</v>
      </c>
    </row>
    <row r="3474" spans="1:29" ht="25.5" customHeight="1" x14ac:dyDescent="0.35">
      <c r="A3474" s="188"/>
      <c r="B3474" s="190"/>
      <c r="C3474" s="99" t="str">
        <f>IF(B3474="","",IF(NOT(ISNUMBER(B3474)),"DATA_PC invalida",IF(AND(ISNUMBER(parametros!$C$2),ISNUMBER(parametros!$D$2),B3474&gt;=parametros!$C$2,B3474&lt;=parametros!$D$2),"C0",IF(AND(ISNUMBER(parametros!$C$3),ISNUMBER(parametros!$D$3),B3474&gt;=parametros!$C$3,B3474&lt;=parametros!$D$3),"C1",IF(AND(ISNUMBER(parametros!$C$4),ISNUMBER(parametros!$D$4),B3474&gt;=parametros!$C$4,B3474&lt;=parametros!$D$4),"C2",IF(AND(ISNUMBER(parametros!$C$5),ISNUMBER(parametros!$D$5),B3474&gt;=parametros!$C$5,B3474&lt;=parametros!$D$5),"C3",IF(AND(ISNUMBER(parametros!$C$6),ISNUMBER(parametros!$D$6),B3474&gt;=parametros!$C$6,B3474&lt;=parametros!$D$6),"C4","Fora dos ciclos")))))))</f>
        <v/>
      </c>
      <c r="D3474" s="100"/>
      <c r="E3474" s="78" t="str">
        <f>IF(C3474="","",IFERROR(VLOOKUP(C3474,parametros!$A$11:$E$15,5,0),""))</f>
        <v/>
      </c>
      <c r="F3474" s="79" t="str">
        <f t="shared" si="272"/>
        <v/>
      </c>
      <c r="G3474" s="101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8"/>
      <c r="U3474" s="218" t="str">
        <f t="shared" si="276"/>
        <v/>
      </c>
      <c r="V3474" s="216" t="s">
        <v>47</v>
      </c>
      <c r="W3474" s="102" t="s">
        <v>167</v>
      </c>
      <c r="X3474" s="102" t="s">
        <v>168</v>
      </c>
      <c r="Y3474" s="103" t="s">
        <v>169</v>
      </c>
      <c r="Z3474" s="103" t="s">
        <v>170</v>
      </c>
      <c r="AA3474" s="103" t="s">
        <v>47</v>
      </c>
      <c r="AB3474" s="103" t="s">
        <v>171</v>
      </c>
      <c r="AC3474" s="104" t="s">
        <v>172</v>
      </c>
    </row>
    <row r="3475" spans="1:29" ht="25.5" customHeight="1" x14ac:dyDescent="0.35">
      <c r="A3475" s="188"/>
      <c r="B3475" s="190"/>
      <c r="C3475" s="99" t="str">
        <f>IF(B3475="","",IF(NOT(ISNUMBER(B3475)),"DATA_PC invalida",IF(AND(ISNUMBER(parametros!$C$2),ISNUMBER(parametros!$D$2),B3475&gt;=parametros!$C$2,B3475&lt;=parametros!$D$2),"C0",IF(AND(ISNUMBER(parametros!$C$3),ISNUMBER(parametros!$D$3),B3475&gt;=parametros!$C$3,B3475&lt;=parametros!$D$3),"C1",IF(AND(ISNUMBER(parametros!$C$4),ISNUMBER(parametros!$D$4),B3475&gt;=parametros!$C$4,B3475&lt;=parametros!$D$4),"C2",IF(AND(ISNUMBER(parametros!$C$5),ISNUMBER(parametros!$D$5),B3475&gt;=parametros!$C$5,B3475&lt;=parametros!$D$5),"C3",IF(AND(ISNUMBER(parametros!$C$6),ISNUMBER(parametros!$D$6),B3475&gt;=parametros!$C$6,B3475&lt;=parametros!$D$6),"C4","Fora dos ciclos")))))))</f>
        <v/>
      </c>
      <c r="D3475" s="100"/>
      <c r="E3475" s="78" t="str">
        <f>IF(C3475="","",IFERROR(VLOOKUP(C3475,parametros!$A$11:$E$15,5,0),""))</f>
        <v/>
      </c>
      <c r="F3475" s="79" t="str">
        <f t="shared" si="272"/>
        <v/>
      </c>
      <c r="G3475" s="101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8"/>
      <c r="U3475" s="218" t="str">
        <f t="shared" si="276"/>
        <v/>
      </c>
      <c r="V3475" s="216" t="s">
        <v>47</v>
      </c>
      <c r="W3475" s="102" t="s">
        <v>167</v>
      </c>
      <c r="X3475" s="102" t="s">
        <v>168</v>
      </c>
      <c r="Y3475" s="103" t="s">
        <v>169</v>
      </c>
      <c r="Z3475" s="103" t="s">
        <v>170</v>
      </c>
      <c r="AA3475" s="103" t="s">
        <v>47</v>
      </c>
      <c r="AB3475" s="103" t="s">
        <v>171</v>
      </c>
      <c r="AC3475" s="104" t="s">
        <v>172</v>
      </c>
    </row>
    <row r="3476" spans="1:29" ht="25.5" customHeight="1" x14ac:dyDescent="0.35">
      <c r="A3476" s="188"/>
      <c r="B3476" s="190"/>
      <c r="C3476" s="99" t="str">
        <f>IF(B3476="","",IF(NOT(ISNUMBER(B3476)),"DATA_PC invalida",IF(AND(ISNUMBER(parametros!$C$2),ISNUMBER(parametros!$D$2),B3476&gt;=parametros!$C$2,B3476&lt;=parametros!$D$2),"C0",IF(AND(ISNUMBER(parametros!$C$3),ISNUMBER(parametros!$D$3),B3476&gt;=parametros!$C$3,B3476&lt;=parametros!$D$3),"C1",IF(AND(ISNUMBER(parametros!$C$4),ISNUMBER(parametros!$D$4),B3476&gt;=parametros!$C$4,B3476&lt;=parametros!$D$4),"C2",IF(AND(ISNUMBER(parametros!$C$5),ISNUMBER(parametros!$D$5),B3476&gt;=parametros!$C$5,B3476&lt;=parametros!$D$5),"C3",IF(AND(ISNUMBER(parametros!$C$6),ISNUMBER(parametros!$D$6),B3476&gt;=parametros!$C$6,B3476&lt;=parametros!$D$6),"C4","Fora dos ciclos")))))))</f>
        <v/>
      </c>
      <c r="D3476" s="100"/>
      <c r="E3476" s="78" t="str">
        <f>IF(C3476="","",IFERROR(VLOOKUP(C3476,parametros!$A$11:$E$15,5,0),""))</f>
        <v/>
      </c>
      <c r="F3476" s="79" t="str">
        <f t="shared" si="272"/>
        <v/>
      </c>
      <c r="G3476" s="101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8"/>
      <c r="U3476" s="218" t="str">
        <f t="shared" si="276"/>
        <v/>
      </c>
      <c r="V3476" s="216" t="s">
        <v>47</v>
      </c>
      <c r="W3476" s="102" t="s">
        <v>167</v>
      </c>
      <c r="X3476" s="102" t="s">
        <v>168</v>
      </c>
      <c r="Y3476" s="103" t="s">
        <v>169</v>
      </c>
      <c r="Z3476" s="103" t="s">
        <v>170</v>
      </c>
      <c r="AA3476" s="103" t="s">
        <v>47</v>
      </c>
      <c r="AB3476" s="103" t="s">
        <v>171</v>
      </c>
      <c r="AC3476" s="104" t="s">
        <v>172</v>
      </c>
    </row>
    <row r="3477" spans="1:29" ht="25.5" customHeight="1" x14ac:dyDescent="0.35">
      <c r="A3477" s="188"/>
      <c r="B3477" s="190"/>
      <c r="C3477" s="99" t="str">
        <f>IF(B3477="","",IF(NOT(ISNUMBER(B3477)),"DATA_PC invalida",IF(AND(ISNUMBER(parametros!$C$2),ISNUMBER(parametros!$D$2),B3477&gt;=parametros!$C$2,B3477&lt;=parametros!$D$2),"C0",IF(AND(ISNUMBER(parametros!$C$3),ISNUMBER(parametros!$D$3),B3477&gt;=parametros!$C$3,B3477&lt;=parametros!$D$3),"C1",IF(AND(ISNUMBER(parametros!$C$4),ISNUMBER(parametros!$D$4),B3477&gt;=parametros!$C$4,B3477&lt;=parametros!$D$4),"C2",IF(AND(ISNUMBER(parametros!$C$5),ISNUMBER(parametros!$D$5),B3477&gt;=parametros!$C$5,B3477&lt;=parametros!$D$5),"C3",IF(AND(ISNUMBER(parametros!$C$6),ISNUMBER(parametros!$D$6),B3477&gt;=parametros!$C$6,B3477&lt;=parametros!$D$6),"C4","Fora dos ciclos")))))))</f>
        <v/>
      </c>
      <c r="D3477" s="100"/>
      <c r="E3477" s="78" t="str">
        <f>IF(C3477="","",IFERROR(VLOOKUP(C3477,parametros!$A$11:$E$15,5,0),""))</f>
        <v/>
      </c>
      <c r="F3477" s="79" t="str">
        <f t="shared" si="272"/>
        <v/>
      </c>
      <c r="G3477" s="101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8"/>
      <c r="U3477" s="218" t="str">
        <f t="shared" si="276"/>
        <v/>
      </c>
      <c r="V3477" s="216" t="s">
        <v>47</v>
      </c>
      <c r="W3477" s="102" t="s">
        <v>167</v>
      </c>
      <c r="X3477" s="102" t="s">
        <v>168</v>
      </c>
      <c r="Y3477" s="103" t="s">
        <v>169</v>
      </c>
      <c r="Z3477" s="103" t="s">
        <v>170</v>
      </c>
      <c r="AA3477" s="103" t="s">
        <v>47</v>
      </c>
      <c r="AB3477" s="103" t="s">
        <v>171</v>
      </c>
      <c r="AC3477" s="104" t="s">
        <v>172</v>
      </c>
    </row>
    <row r="3478" spans="1:29" ht="25.5" customHeight="1" x14ac:dyDescent="0.35">
      <c r="A3478" s="188"/>
      <c r="B3478" s="190"/>
      <c r="C3478" s="99" t="str">
        <f>IF(B3478="","",IF(NOT(ISNUMBER(B3478)),"DATA_PC invalida",IF(AND(ISNUMBER(parametros!$C$2),ISNUMBER(parametros!$D$2),B3478&gt;=parametros!$C$2,B3478&lt;=parametros!$D$2),"C0",IF(AND(ISNUMBER(parametros!$C$3),ISNUMBER(parametros!$D$3),B3478&gt;=parametros!$C$3,B3478&lt;=parametros!$D$3),"C1",IF(AND(ISNUMBER(parametros!$C$4),ISNUMBER(parametros!$D$4),B3478&gt;=parametros!$C$4,B3478&lt;=parametros!$D$4),"C2",IF(AND(ISNUMBER(parametros!$C$5),ISNUMBER(parametros!$D$5),B3478&gt;=parametros!$C$5,B3478&lt;=parametros!$D$5),"C3",IF(AND(ISNUMBER(parametros!$C$6),ISNUMBER(parametros!$D$6),B3478&gt;=parametros!$C$6,B3478&lt;=parametros!$D$6),"C4","Fora dos ciclos")))))))</f>
        <v/>
      </c>
      <c r="D3478" s="100"/>
      <c r="E3478" s="78" t="str">
        <f>IF(C3478="","",IFERROR(VLOOKUP(C3478,parametros!$A$11:$E$15,5,0),""))</f>
        <v/>
      </c>
      <c r="F3478" s="79" t="str">
        <f t="shared" si="272"/>
        <v/>
      </c>
      <c r="G3478" s="101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8"/>
      <c r="U3478" s="218" t="str">
        <f t="shared" si="276"/>
        <v/>
      </c>
      <c r="V3478" s="216" t="s">
        <v>47</v>
      </c>
      <c r="W3478" s="102" t="s">
        <v>167</v>
      </c>
      <c r="X3478" s="102" t="s">
        <v>168</v>
      </c>
      <c r="Y3478" s="103" t="s">
        <v>169</v>
      </c>
      <c r="Z3478" s="103" t="s">
        <v>170</v>
      </c>
      <c r="AA3478" s="103" t="s">
        <v>47</v>
      </c>
      <c r="AB3478" s="103" t="s">
        <v>171</v>
      </c>
      <c r="AC3478" s="104" t="s">
        <v>172</v>
      </c>
    </row>
    <row r="3479" spans="1:29" ht="25.5" customHeight="1" x14ac:dyDescent="0.35">
      <c r="A3479" s="188"/>
      <c r="B3479" s="190"/>
      <c r="C3479" s="99" t="str">
        <f>IF(B3479="","",IF(NOT(ISNUMBER(B3479)),"DATA_PC invalida",IF(AND(ISNUMBER(parametros!$C$2),ISNUMBER(parametros!$D$2),B3479&gt;=parametros!$C$2,B3479&lt;=parametros!$D$2),"C0",IF(AND(ISNUMBER(parametros!$C$3),ISNUMBER(parametros!$D$3),B3479&gt;=parametros!$C$3,B3479&lt;=parametros!$D$3),"C1",IF(AND(ISNUMBER(parametros!$C$4),ISNUMBER(parametros!$D$4),B3479&gt;=parametros!$C$4,B3479&lt;=parametros!$D$4),"C2",IF(AND(ISNUMBER(parametros!$C$5),ISNUMBER(parametros!$D$5),B3479&gt;=parametros!$C$5,B3479&lt;=parametros!$D$5),"C3",IF(AND(ISNUMBER(parametros!$C$6),ISNUMBER(parametros!$D$6),B3479&gt;=parametros!$C$6,B3479&lt;=parametros!$D$6),"C4","Fora dos ciclos")))))))</f>
        <v/>
      </c>
      <c r="D3479" s="100"/>
      <c r="E3479" s="78" t="str">
        <f>IF(C3479="","",IFERROR(VLOOKUP(C3479,parametros!$A$11:$E$15,5,0),""))</f>
        <v/>
      </c>
      <c r="F3479" s="79" t="str">
        <f t="shared" si="272"/>
        <v/>
      </c>
      <c r="G3479" s="101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8"/>
      <c r="U3479" s="218" t="str">
        <f t="shared" si="276"/>
        <v/>
      </c>
      <c r="V3479" s="216" t="s">
        <v>47</v>
      </c>
      <c r="W3479" s="102" t="s">
        <v>167</v>
      </c>
      <c r="X3479" s="102" t="s">
        <v>168</v>
      </c>
      <c r="Y3479" s="103" t="s">
        <v>169</v>
      </c>
      <c r="Z3479" s="103" t="s">
        <v>170</v>
      </c>
      <c r="AA3479" s="103" t="s">
        <v>47</v>
      </c>
      <c r="AB3479" s="103" t="s">
        <v>171</v>
      </c>
      <c r="AC3479" s="104" t="s">
        <v>172</v>
      </c>
    </row>
    <row r="3480" spans="1:29" ht="25.5" customHeight="1" x14ac:dyDescent="0.35">
      <c r="A3480" s="188"/>
      <c r="B3480" s="190"/>
      <c r="C3480" s="99" t="str">
        <f>IF(B3480="","",IF(NOT(ISNUMBER(B3480)),"DATA_PC invalida",IF(AND(ISNUMBER(parametros!$C$2),ISNUMBER(parametros!$D$2),B3480&gt;=parametros!$C$2,B3480&lt;=parametros!$D$2),"C0",IF(AND(ISNUMBER(parametros!$C$3),ISNUMBER(parametros!$D$3),B3480&gt;=parametros!$C$3,B3480&lt;=parametros!$D$3),"C1",IF(AND(ISNUMBER(parametros!$C$4),ISNUMBER(parametros!$D$4),B3480&gt;=parametros!$C$4,B3480&lt;=parametros!$D$4),"C2",IF(AND(ISNUMBER(parametros!$C$5),ISNUMBER(parametros!$D$5),B3480&gt;=parametros!$C$5,B3480&lt;=parametros!$D$5),"C3",IF(AND(ISNUMBER(parametros!$C$6),ISNUMBER(parametros!$D$6),B3480&gt;=parametros!$C$6,B3480&lt;=parametros!$D$6),"C4","Fora dos ciclos")))))))</f>
        <v/>
      </c>
      <c r="D3480" s="100"/>
      <c r="E3480" s="78" t="str">
        <f>IF(C3480="","",IFERROR(VLOOKUP(C3480,parametros!$A$11:$E$15,5,0),""))</f>
        <v/>
      </c>
      <c r="F3480" s="79" t="str">
        <f t="shared" si="272"/>
        <v/>
      </c>
      <c r="G3480" s="101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8"/>
      <c r="U3480" s="218" t="str">
        <f t="shared" si="276"/>
        <v/>
      </c>
      <c r="V3480" s="216" t="s">
        <v>47</v>
      </c>
      <c r="W3480" s="102" t="s">
        <v>167</v>
      </c>
      <c r="X3480" s="102" t="s">
        <v>168</v>
      </c>
      <c r="Y3480" s="103" t="s">
        <v>169</v>
      </c>
      <c r="Z3480" s="103" t="s">
        <v>170</v>
      </c>
      <c r="AA3480" s="103" t="s">
        <v>47</v>
      </c>
      <c r="AB3480" s="103" t="s">
        <v>171</v>
      </c>
      <c r="AC3480" s="104" t="s">
        <v>172</v>
      </c>
    </row>
    <row r="3481" spans="1:29" ht="25.5" customHeight="1" x14ac:dyDescent="0.35">
      <c r="A3481" s="188"/>
      <c r="B3481" s="190"/>
      <c r="C3481" s="99" t="str">
        <f>IF(B3481="","",IF(NOT(ISNUMBER(B3481)),"DATA_PC invalida",IF(AND(ISNUMBER(parametros!$C$2),ISNUMBER(parametros!$D$2),B3481&gt;=parametros!$C$2,B3481&lt;=parametros!$D$2),"C0",IF(AND(ISNUMBER(parametros!$C$3),ISNUMBER(parametros!$D$3),B3481&gt;=parametros!$C$3,B3481&lt;=parametros!$D$3),"C1",IF(AND(ISNUMBER(parametros!$C$4),ISNUMBER(parametros!$D$4),B3481&gt;=parametros!$C$4,B3481&lt;=parametros!$D$4),"C2",IF(AND(ISNUMBER(parametros!$C$5),ISNUMBER(parametros!$D$5),B3481&gt;=parametros!$C$5,B3481&lt;=parametros!$D$5),"C3",IF(AND(ISNUMBER(parametros!$C$6),ISNUMBER(parametros!$D$6),B3481&gt;=parametros!$C$6,B3481&lt;=parametros!$D$6),"C4","Fora dos ciclos")))))))</f>
        <v/>
      </c>
      <c r="D3481" s="100"/>
      <c r="E3481" s="78" t="str">
        <f>IF(C3481="","",IFERROR(VLOOKUP(C3481,parametros!$A$11:$E$15,5,0),""))</f>
        <v/>
      </c>
      <c r="F3481" s="79" t="str">
        <f t="shared" si="272"/>
        <v/>
      </c>
      <c r="G3481" s="101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8"/>
      <c r="U3481" s="218" t="str">
        <f t="shared" si="276"/>
        <v/>
      </c>
      <c r="V3481" s="216" t="s">
        <v>47</v>
      </c>
      <c r="W3481" s="102" t="s">
        <v>167</v>
      </c>
      <c r="X3481" s="102" t="s">
        <v>168</v>
      </c>
      <c r="Y3481" s="103" t="s">
        <v>169</v>
      </c>
      <c r="Z3481" s="103" t="s">
        <v>170</v>
      </c>
      <c r="AA3481" s="103" t="s">
        <v>47</v>
      </c>
      <c r="AB3481" s="103" t="s">
        <v>171</v>
      </c>
      <c r="AC3481" s="104" t="s">
        <v>172</v>
      </c>
    </row>
    <row r="3482" spans="1:29" ht="25.5" customHeight="1" x14ac:dyDescent="0.35">
      <c r="A3482" s="188"/>
      <c r="B3482" s="190"/>
      <c r="C3482" s="99" t="str">
        <f>IF(B3482="","",IF(NOT(ISNUMBER(B3482)),"DATA_PC invalida",IF(AND(ISNUMBER(parametros!$C$2),ISNUMBER(parametros!$D$2),B3482&gt;=parametros!$C$2,B3482&lt;=parametros!$D$2),"C0",IF(AND(ISNUMBER(parametros!$C$3),ISNUMBER(parametros!$D$3),B3482&gt;=parametros!$C$3,B3482&lt;=parametros!$D$3),"C1",IF(AND(ISNUMBER(parametros!$C$4),ISNUMBER(parametros!$D$4),B3482&gt;=parametros!$C$4,B3482&lt;=parametros!$D$4),"C2",IF(AND(ISNUMBER(parametros!$C$5),ISNUMBER(parametros!$D$5),B3482&gt;=parametros!$C$5,B3482&lt;=parametros!$D$5),"C3",IF(AND(ISNUMBER(parametros!$C$6),ISNUMBER(parametros!$D$6),B3482&gt;=parametros!$C$6,B3482&lt;=parametros!$D$6),"C4","Fora dos ciclos")))))))</f>
        <v/>
      </c>
      <c r="D3482" s="100"/>
      <c r="E3482" s="78" t="str">
        <f>IF(C3482="","",IFERROR(VLOOKUP(C3482,parametros!$A$11:$E$15,5,0),""))</f>
        <v/>
      </c>
      <c r="F3482" s="79" t="str">
        <f t="shared" si="272"/>
        <v/>
      </c>
      <c r="G3482" s="101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8"/>
      <c r="U3482" s="218" t="str">
        <f t="shared" si="276"/>
        <v/>
      </c>
      <c r="V3482" s="216" t="s">
        <v>47</v>
      </c>
      <c r="W3482" s="102" t="s">
        <v>167</v>
      </c>
      <c r="X3482" s="102" t="s">
        <v>168</v>
      </c>
      <c r="Y3482" s="103" t="s">
        <v>169</v>
      </c>
      <c r="Z3482" s="103" t="s">
        <v>170</v>
      </c>
      <c r="AA3482" s="103" t="s">
        <v>47</v>
      </c>
      <c r="AB3482" s="103" t="s">
        <v>171</v>
      </c>
      <c r="AC3482" s="104" t="s">
        <v>172</v>
      </c>
    </row>
    <row r="3483" spans="1:29" ht="25.5" customHeight="1" x14ac:dyDescent="0.35">
      <c r="A3483" s="188"/>
      <c r="B3483" s="190"/>
      <c r="C3483" s="99" t="str">
        <f>IF(B3483="","",IF(NOT(ISNUMBER(B3483)),"DATA_PC invalida",IF(AND(ISNUMBER(parametros!$C$2),ISNUMBER(parametros!$D$2),B3483&gt;=parametros!$C$2,B3483&lt;=parametros!$D$2),"C0",IF(AND(ISNUMBER(parametros!$C$3),ISNUMBER(parametros!$D$3),B3483&gt;=parametros!$C$3,B3483&lt;=parametros!$D$3),"C1",IF(AND(ISNUMBER(parametros!$C$4),ISNUMBER(parametros!$D$4),B3483&gt;=parametros!$C$4,B3483&lt;=parametros!$D$4),"C2",IF(AND(ISNUMBER(parametros!$C$5),ISNUMBER(parametros!$D$5),B3483&gt;=parametros!$C$5,B3483&lt;=parametros!$D$5),"C3",IF(AND(ISNUMBER(parametros!$C$6),ISNUMBER(parametros!$D$6),B3483&gt;=parametros!$C$6,B3483&lt;=parametros!$D$6),"C4","Fora dos ciclos")))))))</f>
        <v/>
      </c>
      <c r="D3483" s="100"/>
      <c r="E3483" s="78" t="str">
        <f>IF(C3483="","",IFERROR(VLOOKUP(C3483,parametros!$A$11:$E$15,5,0),""))</f>
        <v/>
      </c>
      <c r="F3483" s="79" t="str">
        <f t="shared" si="272"/>
        <v/>
      </c>
      <c r="G3483" s="101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8"/>
      <c r="U3483" s="218" t="str">
        <f t="shared" si="276"/>
        <v/>
      </c>
      <c r="V3483" s="216" t="s">
        <v>47</v>
      </c>
      <c r="W3483" s="102" t="s">
        <v>167</v>
      </c>
      <c r="X3483" s="102" t="s">
        <v>168</v>
      </c>
      <c r="Y3483" s="103" t="s">
        <v>169</v>
      </c>
      <c r="Z3483" s="103" t="s">
        <v>170</v>
      </c>
      <c r="AA3483" s="103" t="s">
        <v>47</v>
      </c>
      <c r="AB3483" s="103" t="s">
        <v>171</v>
      </c>
      <c r="AC3483" s="104" t="s">
        <v>172</v>
      </c>
    </row>
    <row r="3484" spans="1:29" ht="25.5" customHeight="1" x14ac:dyDescent="0.35">
      <c r="A3484" s="188"/>
      <c r="B3484" s="190"/>
      <c r="C3484" s="99" t="str">
        <f>IF(B3484="","",IF(NOT(ISNUMBER(B3484)),"DATA_PC invalida",IF(AND(ISNUMBER(parametros!$C$2),ISNUMBER(parametros!$D$2),B3484&gt;=parametros!$C$2,B3484&lt;=parametros!$D$2),"C0",IF(AND(ISNUMBER(parametros!$C$3),ISNUMBER(parametros!$D$3),B3484&gt;=parametros!$C$3,B3484&lt;=parametros!$D$3),"C1",IF(AND(ISNUMBER(parametros!$C$4),ISNUMBER(parametros!$D$4),B3484&gt;=parametros!$C$4,B3484&lt;=parametros!$D$4),"C2",IF(AND(ISNUMBER(parametros!$C$5),ISNUMBER(parametros!$D$5),B3484&gt;=parametros!$C$5,B3484&lt;=parametros!$D$5),"C3",IF(AND(ISNUMBER(parametros!$C$6),ISNUMBER(parametros!$D$6),B3484&gt;=parametros!$C$6,B3484&lt;=parametros!$D$6),"C4","Fora dos ciclos")))))))</f>
        <v/>
      </c>
      <c r="D3484" s="100"/>
      <c r="E3484" s="78" t="str">
        <f>IF(C3484="","",IFERROR(VLOOKUP(C3484,parametros!$A$11:$E$15,5,0),""))</f>
        <v/>
      </c>
      <c r="F3484" s="79" t="str">
        <f t="shared" si="272"/>
        <v/>
      </c>
      <c r="G3484" s="101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8"/>
      <c r="U3484" s="218" t="str">
        <f t="shared" si="276"/>
        <v/>
      </c>
      <c r="V3484" s="216" t="s">
        <v>47</v>
      </c>
      <c r="W3484" s="102" t="s">
        <v>167</v>
      </c>
      <c r="X3484" s="102" t="s">
        <v>168</v>
      </c>
      <c r="Y3484" s="103" t="s">
        <v>169</v>
      </c>
      <c r="Z3484" s="103" t="s">
        <v>170</v>
      </c>
      <c r="AA3484" s="103" t="s">
        <v>47</v>
      </c>
      <c r="AB3484" s="103" t="s">
        <v>171</v>
      </c>
      <c r="AC3484" s="104" t="s">
        <v>172</v>
      </c>
    </row>
    <row r="3485" spans="1:29" ht="25.5" customHeight="1" x14ac:dyDescent="0.35">
      <c r="A3485" s="188"/>
      <c r="B3485" s="190"/>
      <c r="C3485" s="99" t="str">
        <f>IF(B3485="","",IF(NOT(ISNUMBER(B3485)),"DATA_PC invalida",IF(AND(ISNUMBER(parametros!$C$2),ISNUMBER(parametros!$D$2),B3485&gt;=parametros!$C$2,B3485&lt;=parametros!$D$2),"C0",IF(AND(ISNUMBER(parametros!$C$3),ISNUMBER(parametros!$D$3),B3485&gt;=parametros!$C$3,B3485&lt;=parametros!$D$3),"C1",IF(AND(ISNUMBER(parametros!$C$4),ISNUMBER(parametros!$D$4),B3485&gt;=parametros!$C$4,B3485&lt;=parametros!$D$4),"C2",IF(AND(ISNUMBER(parametros!$C$5),ISNUMBER(parametros!$D$5),B3485&gt;=parametros!$C$5,B3485&lt;=parametros!$D$5),"C3",IF(AND(ISNUMBER(parametros!$C$6),ISNUMBER(parametros!$D$6),B3485&gt;=parametros!$C$6,B3485&lt;=parametros!$D$6),"C4","Fora dos ciclos")))))))</f>
        <v/>
      </c>
      <c r="D3485" s="100"/>
      <c r="E3485" s="78" t="str">
        <f>IF(C3485="","",IFERROR(VLOOKUP(C3485,parametros!$A$11:$E$15,5,0),""))</f>
        <v/>
      </c>
      <c r="F3485" s="79" t="str">
        <f t="shared" si="272"/>
        <v/>
      </c>
      <c r="G3485" s="101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8"/>
      <c r="U3485" s="218" t="str">
        <f t="shared" si="276"/>
        <v/>
      </c>
      <c r="V3485" s="216" t="s">
        <v>47</v>
      </c>
      <c r="W3485" s="102" t="s">
        <v>167</v>
      </c>
      <c r="X3485" s="102" t="s">
        <v>168</v>
      </c>
      <c r="Y3485" s="103" t="s">
        <v>169</v>
      </c>
      <c r="Z3485" s="103" t="s">
        <v>170</v>
      </c>
      <c r="AA3485" s="103" t="s">
        <v>47</v>
      </c>
      <c r="AB3485" s="103" t="s">
        <v>171</v>
      </c>
      <c r="AC3485" s="104" t="s">
        <v>172</v>
      </c>
    </row>
    <row r="3486" spans="1:29" ht="25.5" customHeight="1" x14ac:dyDescent="0.35">
      <c r="A3486" s="188"/>
      <c r="B3486" s="190"/>
      <c r="C3486" s="99" t="str">
        <f>IF(B3486="","",IF(NOT(ISNUMBER(B3486)),"DATA_PC invalida",IF(AND(ISNUMBER(parametros!$C$2),ISNUMBER(parametros!$D$2),B3486&gt;=parametros!$C$2,B3486&lt;=parametros!$D$2),"C0",IF(AND(ISNUMBER(parametros!$C$3),ISNUMBER(parametros!$D$3),B3486&gt;=parametros!$C$3,B3486&lt;=parametros!$D$3),"C1",IF(AND(ISNUMBER(parametros!$C$4),ISNUMBER(parametros!$D$4),B3486&gt;=parametros!$C$4,B3486&lt;=parametros!$D$4),"C2",IF(AND(ISNUMBER(parametros!$C$5),ISNUMBER(parametros!$D$5),B3486&gt;=parametros!$C$5,B3486&lt;=parametros!$D$5),"C3",IF(AND(ISNUMBER(parametros!$C$6),ISNUMBER(parametros!$D$6),B3486&gt;=parametros!$C$6,B3486&lt;=parametros!$D$6),"C4","Fora dos ciclos")))))))</f>
        <v/>
      </c>
      <c r="D3486" s="100"/>
      <c r="E3486" s="78" t="str">
        <f>IF(C3486="","",IFERROR(VLOOKUP(C3486,parametros!$A$11:$E$15,5,0),""))</f>
        <v/>
      </c>
      <c r="F3486" s="79" t="str">
        <f t="shared" si="272"/>
        <v/>
      </c>
      <c r="G3486" s="101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8"/>
      <c r="U3486" s="218" t="str">
        <f t="shared" si="276"/>
        <v/>
      </c>
      <c r="V3486" s="216" t="s">
        <v>47</v>
      </c>
      <c r="W3486" s="102" t="s">
        <v>167</v>
      </c>
      <c r="X3486" s="102" t="s">
        <v>168</v>
      </c>
      <c r="Y3486" s="103" t="s">
        <v>169</v>
      </c>
      <c r="Z3486" s="103" t="s">
        <v>170</v>
      </c>
      <c r="AA3486" s="103" t="s">
        <v>47</v>
      </c>
      <c r="AB3486" s="103" t="s">
        <v>171</v>
      </c>
      <c r="AC3486" s="104" t="s">
        <v>172</v>
      </c>
    </row>
    <row r="3487" spans="1:29" ht="25.5" customHeight="1" x14ac:dyDescent="0.35">
      <c r="A3487" s="188"/>
      <c r="B3487" s="190"/>
      <c r="C3487" s="99" t="str">
        <f>IF(B3487="","",IF(NOT(ISNUMBER(B3487)),"DATA_PC invalida",IF(AND(ISNUMBER(parametros!$C$2),ISNUMBER(parametros!$D$2),B3487&gt;=parametros!$C$2,B3487&lt;=parametros!$D$2),"C0",IF(AND(ISNUMBER(parametros!$C$3),ISNUMBER(parametros!$D$3),B3487&gt;=parametros!$C$3,B3487&lt;=parametros!$D$3),"C1",IF(AND(ISNUMBER(parametros!$C$4),ISNUMBER(parametros!$D$4),B3487&gt;=parametros!$C$4,B3487&lt;=parametros!$D$4),"C2",IF(AND(ISNUMBER(parametros!$C$5),ISNUMBER(parametros!$D$5),B3487&gt;=parametros!$C$5,B3487&lt;=parametros!$D$5),"C3",IF(AND(ISNUMBER(parametros!$C$6),ISNUMBER(parametros!$D$6),B3487&gt;=parametros!$C$6,B3487&lt;=parametros!$D$6),"C4","Fora dos ciclos")))))))</f>
        <v/>
      </c>
      <c r="D3487" s="100"/>
      <c r="E3487" s="78" t="str">
        <f>IF(C3487="","",IFERROR(VLOOKUP(C3487,parametros!$A$11:$E$15,5,0),""))</f>
        <v/>
      </c>
      <c r="F3487" s="79" t="str">
        <f t="shared" si="272"/>
        <v/>
      </c>
      <c r="G3487" s="101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8"/>
      <c r="U3487" s="218" t="str">
        <f t="shared" si="276"/>
        <v/>
      </c>
      <c r="V3487" s="216" t="s">
        <v>47</v>
      </c>
      <c r="W3487" s="102" t="s">
        <v>167</v>
      </c>
      <c r="X3487" s="102" t="s">
        <v>168</v>
      </c>
      <c r="Y3487" s="103" t="s">
        <v>169</v>
      </c>
      <c r="Z3487" s="103" t="s">
        <v>170</v>
      </c>
      <c r="AA3487" s="103" t="s">
        <v>47</v>
      </c>
      <c r="AB3487" s="103" t="s">
        <v>171</v>
      </c>
      <c r="AC3487" s="104" t="s">
        <v>172</v>
      </c>
    </row>
    <row r="3488" spans="1:29" ht="25.5" customHeight="1" x14ac:dyDescent="0.35">
      <c r="A3488" s="188"/>
      <c r="B3488" s="190"/>
      <c r="C3488" s="99" t="str">
        <f>IF(B3488="","",IF(NOT(ISNUMBER(B3488)),"DATA_PC invalida",IF(AND(ISNUMBER(parametros!$C$2),ISNUMBER(parametros!$D$2),B3488&gt;=parametros!$C$2,B3488&lt;=parametros!$D$2),"C0",IF(AND(ISNUMBER(parametros!$C$3),ISNUMBER(parametros!$D$3),B3488&gt;=parametros!$C$3,B3488&lt;=parametros!$D$3),"C1",IF(AND(ISNUMBER(parametros!$C$4),ISNUMBER(parametros!$D$4),B3488&gt;=parametros!$C$4,B3488&lt;=parametros!$D$4),"C2",IF(AND(ISNUMBER(parametros!$C$5),ISNUMBER(parametros!$D$5),B3488&gt;=parametros!$C$5,B3488&lt;=parametros!$D$5),"C3",IF(AND(ISNUMBER(parametros!$C$6),ISNUMBER(parametros!$D$6),B3488&gt;=parametros!$C$6,B3488&lt;=parametros!$D$6),"C4","Fora dos ciclos")))))))</f>
        <v/>
      </c>
      <c r="D3488" s="100"/>
      <c r="E3488" s="78" t="str">
        <f>IF(C3488="","",IFERROR(VLOOKUP(C3488,parametros!$A$11:$E$15,5,0),""))</f>
        <v/>
      </c>
      <c r="F3488" s="79" t="str">
        <f t="shared" si="272"/>
        <v/>
      </c>
      <c r="G3488" s="101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8"/>
      <c r="U3488" s="218" t="str">
        <f t="shared" si="276"/>
        <v/>
      </c>
      <c r="V3488" s="216" t="s">
        <v>47</v>
      </c>
      <c r="W3488" s="102" t="s">
        <v>167</v>
      </c>
      <c r="X3488" s="102" t="s">
        <v>168</v>
      </c>
      <c r="Y3488" s="103" t="s">
        <v>169</v>
      </c>
      <c r="Z3488" s="103" t="s">
        <v>170</v>
      </c>
      <c r="AA3488" s="103" t="s">
        <v>47</v>
      </c>
      <c r="AB3488" s="103" t="s">
        <v>171</v>
      </c>
      <c r="AC3488" s="104" t="s">
        <v>172</v>
      </c>
    </row>
    <row r="3489" spans="1:29" ht="25.5" customHeight="1" x14ac:dyDescent="0.35">
      <c r="A3489" s="188"/>
      <c r="B3489" s="190"/>
      <c r="C3489" s="99" t="str">
        <f>IF(B3489="","",IF(NOT(ISNUMBER(B3489)),"DATA_PC invalida",IF(AND(ISNUMBER(parametros!$C$2),ISNUMBER(parametros!$D$2),B3489&gt;=parametros!$C$2,B3489&lt;=parametros!$D$2),"C0",IF(AND(ISNUMBER(parametros!$C$3),ISNUMBER(parametros!$D$3),B3489&gt;=parametros!$C$3,B3489&lt;=parametros!$D$3),"C1",IF(AND(ISNUMBER(parametros!$C$4),ISNUMBER(parametros!$D$4),B3489&gt;=parametros!$C$4,B3489&lt;=parametros!$D$4),"C2",IF(AND(ISNUMBER(parametros!$C$5),ISNUMBER(parametros!$D$5),B3489&gt;=parametros!$C$5,B3489&lt;=parametros!$D$5),"C3",IF(AND(ISNUMBER(parametros!$C$6),ISNUMBER(parametros!$D$6),B3489&gt;=parametros!$C$6,B3489&lt;=parametros!$D$6),"C4","Fora dos ciclos")))))))</f>
        <v/>
      </c>
      <c r="D3489" s="100"/>
      <c r="E3489" s="78" t="str">
        <f>IF(C3489="","",IFERROR(VLOOKUP(C3489,parametros!$A$11:$E$15,5,0),""))</f>
        <v/>
      </c>
      <c r="F3489" s="79" t="str">
        <f t="shared" si="272"/>
        <v/>
      </c>
      <c r="G3489" s="101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8"/>
      <c r="U3489" s="218" t="str">
        <f t="shared" si="276"/>
        <v/>
      </c>
      <c r="V3489" s="216" t="s">
        <v>47</v>
      </c>
      <c r="W3489" s="102" t="s">
        <v>167</v>
      </c>
      <c r="X3489" s="102" t="s">
        <v>168</v>
      </c>
      <c r="Y3489" s="103" t="s">
        <v>169</v>
      </c>
      <c r="Z3489" s="103" t="s">
        <v>170</v>
      </c>
      <c r="AA3489" s="103" t="s">
        <v>47</v>
      </c>
      <c r="AB3489" s="103" t="s">
        <v>171</v>
      </c>
      <c r="AC3489" s="104" t="s">
        <v>172</v>
      </c>
    </row>
    <row r="3490" spans="1:29" ht="25.5" customHeight="1" x14ac:dyDescent="0.35">
      <c r="A3490" s="188"/>
      <c r="B3490" s="190"/>
      <c r="C3490" s="99" t="str">
        <f>IF(B3490="","",IF(NOT(ISNUMBER(B3490)),"DATA_PC invalida",IF(AND(ISNUMBER(parametros!$C$2),ISNUMBER(parametros!$D$2),B3490&gt;=parametros!$C$2,B3490&lt;=parametros!$D$2),"C0",IF(AND(ISNUMBER(parametros!$C$3),ISNUMBER(parametros!$D$3),B3490&gt;=parametros!$C$3,B3490&lt;=parametros!$D$3),"C1",IF(AND(ISNUMBER(parametros!$C$4),ISNUMBER(parametros!$D$4),B3490&gt;=parametros!$C$4,B3490&lt;=parametros!$D$4),"C2",IF(AND(ISNUMBER(parametros!$C$5),ISNUMBER(parametros!$D$5),B3490&gt;=parametros!$C$5,B3490&lt;=parametros!$D$5),"C3",IF(AND(ISNUMBER(parametros!$C$6),ISNUMBER(parametros!$D$6),B3490&gt;=parametros!$C$6,B3490&lt;=parametros!$D$6),"C4","Fora dos ciclos")))))))</f>
        <v/>
      </c>
      <c r="D3490" s="100"/>
      <c r="E3490" s="78" t="str">
        <f>IF(C3490="","",IFERROR(VLOOKUP(C3490,parametros!$A$11:$E$15,5,0),""))</f>
        <v/>
      </c>
      <c r="F3490" s="79" t="str">
        <f t="shared" si="272"/>
        <v/>
      </c>
      <c r="G3490" s="101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8"/>
      <c r="U3490" s="218" t="str">
        <f t="shared" si="276"/>
        <v/>
      </c>
      <c r="V3490" s="216" t="s">
        <v>47</v>
      </c>
      <c r="W3490" s="102" t="s">
        <v>167</v>
      </c>
      <c r="X3490" s="102" t="s">
        <v>168</v>
      </c>
      <c r="Y3490" s="103" t="s">
        <v>169</v>
      </c>
      <c r="Z3490" s="103" t="s">
        <v>170</v>
      </c>
      <c r="AA3490" s="103" t="s">
        <v>47</v>
      </c>
      <c r="AB3490" s="103" t="s">
        <v>171</v>
      </c>
      <c r="AC3490" s="104" t="s">
        <v>172</v>
      </c>
    </row>
    <row r="3491" spans="1:29" ht="25.5" customHeight="1" x14ac:dyDescent="0.35">
      <c r="A3491" s="188"/>
      <c r="B3491" s="190"/>
      <c r="C3491" s="99" t="str">
        <f>IF(B3491="","",IF(NOT(ISNUMBER(B3491)),"DATA_PC invalida",IF(AND(ISNUMBER(parametros!$C$2),ISNUMBER(parametros!$D$2),B3491&gt;=parametros!$C$2,B3491&lt;=parametros!$D$2),"C0",IF(AND(ISNUMBER(parametros!$C$3),ISNUMBER(parametros!$D$3),B3491&gt;=parametros!$C$3,B3491&lt;=parametros!$D$3),"C1",IF(AND(ISNUMBER(parametros!$C$4),ISNUMBER(parametros!$D$4),B3491&gt;=parametros!$C$4,B3491&lt;=parametros!$D$4),"C2",IF(AND(ISNUMBER(parametros!$C$5),ISNUMBER(parametros!$D$5),B3491&gt;=parametros!$C$5,B3491&lt;=parametros!$D$5),"C3",IF(AND(ISNUMBER(parametros!$C$6),ISNUMBER(parametros!$D$6),B3491&gt;=parametros!$C$6,B3491&lt;=parametros!$D$6),"C4","Fora dos ciclos")))))))</f>
        <v/>
      </c>
      <c r="D3491" s="100"/>
      <c r="E3491" s="78" t="str">
        <f>IF(C3491="","",IFERROR(VLOOKUP(C3491,parametros!$A$11:$E$15,5,0),""))</f>
        <v/>
      </c>
      <c r="F3491" s="79" t="str">
        <f t="shared" si="272"/>
        <v/>
      </c>
      <c r="G3491" s="101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8"/>
      <c r="U3491" s="218" t="str">
        <f t="shared" si="276"/>
        <v/>
      </c>
      <c r="V3491" s="216" t="s">
        <v>47</v>
      </c>
      <c r="W3491" s="102" t="s">
        <v>167</v>
      </c>
      <c r="X3491" s="102" t="s">
        <v>168</v>
      </c>
      <c r="Y3491" s="103" t="s">
        <v>169</v>
      </c>
      <c r="Z3491" s="103" t="s">
        <v>170</v>
      </c>
      <c r="AA3491" s="103" t="s">
        <v>47</v>
      </c>
      <c r="AB3491" s="103" t="s">
        <v>171</v>
      </c>
      <c r="AC3491" s="104" t="s">
        <v>172</v>
      </c>
    </row>
    <row r="3492" spans="1:29" ht="25.5" customHeight="1" x14ac:dyDescent="0.35">
      <c r="A3492" s="188"/>
      <c r="B3492" s="190"/>
      <c r="C3492" s="99" t="str">
        <f>IF(B3492="","",IF(NOT(ISNUMBER(B3492)),"DATA_PC invalida",IF(AND(ISNUMBER(parametros!$C$2),ISNUMBER(parametros!$D$2),B3492&gt;=parametros!$C$2,B3492&lt;=parametros!$D$2),"C0",IF(AND(ISNUMBER(parametros!$C$3),ISNUMBER(parametros!$D$3),B3492&gt;=parametros!$C$3,B3492&lt;=parametros!$D$3),"C1",IF(AND(ISNUMBER(parametros!$C$4),ISNUMBER(parametros!$D$4),B3492&gt;=parametros!$C$4,B3492&lt;=parametros!$D$4),"C2",IF(AND(ISNUMBER(parametros!$C$5),ISNUMBER(parametros!$D$5),B3492&gt;=parametros!$C$5,B3492&lt;=parametros!$D$5),"C3",IF(AND(ISNUMBER(parametros!$C$6),ISNUMBER(parametros!$D$6),B3492&gt;=parametros!$C$6,B3492&lt;=parametros!$D$6),"C4","Fora dos ciclos")))))))</f>
        <v/>
      </c>
      <c r="D3492" s="100"/>
      <c r="E3492" s="78" t="str">
        <f>IF(C3492="","",IFERROR(VLOOKUP(C3492,parametros!$A$11:$E$15,5,0),""))</f>
        <v/>
      </c>
      <c r="F3492" s="79" t="str">
        <f t="shared" si="272"/>
        <v/>
      </c>
      <c r="G3492" s="101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8"/>
      <c r="U3492" s="218" t="str">
        <f t="shared" si="276"/>
        <v/>
      </c>
      <c r="V3492" s="216" t="s">
        <v>47</v>
      </c>
      <c r="W3492" s="102" t="s">
        <v>167</v>
      </c>
      <c r="X3492" s="102" t="s">
        <v>168</v>
      </c>
      <c r="Y3492" s="103" t="s">
        <v>169</v>
      </c>
      <c r="Z3492" s="103" t="s">
        <v>170</v>
      </c>
      <c r="AA3492" s="103" t="s">
        <v>47</v>
      </c>
      <c r="AB3492" s="103" t="s">
        <v>171</v>
      </c>
      <c r="AC3492" s="104" t="s">
        <v>172</v>
      </c>
    </row>
    <row r="3493" spans="1:29" ht="25.5" customHeight="1" x14ac:dyDescent="0.35">
      <c r="A3493" s="188"/>
      <c r="B3493" s="190"/>
      <c r="C3493" s="99" t="str">
        <f>IF(B3493="","",IF(NOT(ISNUMBER(B3493)),"DATA_PC invalida",IF(AND(ISNUMBER(parametros!$C$2),ISNUMBER(parametros!$D$2),B3493&gt;=parametros!$C$2,B3493&lt;=parametros!$D$2),"C0",IF(AND(ISNUMBER(parametros!$C$3),ISNUMBER(parametros!$D$3),B3493&gt;=parametros!$C$3,B3493&lt;=parametros!$D$3),"C1",IF(AND(ISNUMBER(parametros!$C$4),ISNUMBER(parametros!$D$4),B3493&gt;=parametros!$C$4,B3493&lt;=parametros!$D$4),"C2",IF(AND(ISNUMBER(parametros!$C$5),ISNUMBER(parametros!$D$5),B3493&gt;=parametros!$C$5,B3493&lt;=parametros!$D$5),"C3",IF(AND(ISNUMBER(parametros!$C$6),ISNUMBER(parametros!$D$6),B3493&gt;=parametros!$C$6,B3493&lt;=parametros!$D$6),"C4","Fora dos ciclos")))))))</f>
        <v/>
      </c>
      <c r="D3493" s="100"/>
      <c r="E3493" s="78" t="str">
        <f>IF(C3493="","",IFERROR(VLOOKUP(C3493,parametros!$A$11:$E$15,5,0),""))</f>
        <v/>
      </c>
      <c r="F3493" s="79" t="str">
        <f t="shared" si="272"/>
        <v/>
      </c>
      <c r="G3493" s="101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8"/>
      <c r="U3493" s="218" t="str">
        <f t="shared" si="276"/>
        <v/>
      </c>
      <c r="V3493" s="216" t="s">
        <v>47</v>
      </c>
      <c r="W3493" s="102" t="s">
        <v>167</v>
      </c>
      <c r="X3493" s="102" t="s">
        <v>168</v>
      </c>
      <c r="Y3493" s="103" t="s">
        <v>169</v>
      </c>
      <c r="Z3493" s="103" t="s">
        <v>170</v>
      </c>
      <c r="AA3493" s="103" t="s">
        <v>47</v>
      </c>
      <c r="AB3493" s="103" t="s">
        <v>171</v>
      </c>
      <c r="AC3493" s="104" t="s">
        <v>172</v>
      </c>
    </row>
    <row r="3494" spans="1:29" ht="25.5" customHeight="1" x14ac:dyDescent="0.35">
      <c r="A3494" s="188"/>
      <c r="B3494" s="190"/>
      <c r="C3494" s="99" t="str">
        <f>IF(B3494="","",IF(NOT(ISNUMBER(B3494)),"DATA_PC invalida",IF(AND(ISNUMBER(parametros!$C$2),ISNUMBER(parametros!$D$2),B3494&gt;=parametros!$C$2,B3494&lt;=parametros!$D$2),"C0",IF(AND(ISNUMBER(parametros!$C$3),ISNUMBER(parametros!$D$3),B3494&gt;=parametros!$C$3,B3494&lt;=parametros!$D$3),"C1",IF(AND(ISNUMBER(parametros!$C$4),ISNUMBER(parametros!$D$4),B3494&gt;=parametros!$C$4,B3494&lt;=parametros!$D$4),"C2",IF(AND(ISNUMBER(parametros!$C$5),ISNUMBER(parametros!$D$5),B3494&gt;=parametros!$C$5,B3494&lt;=parametros!$D$5),"C3",IF(AND(ISNUMBER(parametros!$C$6),ISNUMBER(parametros!$D$6),B3494&gt;=parametros!$C$6,B3494&lt;=parametros!$D$6),"C4","Fora dos ciclos")))))))</f>
        <v/>
      </c>
      <c r="D3494" s="100"/>
      <c r="E3494" s="78" t="str">
        <f>IF(C3494="","",IFERROR(VLOOKUP(C3494,parametros!$A$11:$E$15,5,0),""))</f>
        <v/>
      </c>
      <c r="F3494" s="79" t="str">
        <f t="shared" si="272"/>
        <v/>
      </c>
      <c r="G3494" s="101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8"/>
      <c r="U3494" s="218" t="str">
        <f t="shared" si="276"/>
        <v/>
      </c>
      <c r="V3494" s="216" t="s">
        <v>47</v>
      </c>
      <c r="W3494" s="102" t="s">
        <v>167</v>
      </c>
      <c r="X3494" s="102" t="s">
        <v>168</v>
      </c>
      <c r="Y3494" s="103" t="s">
        <v>169</v>
      </c>
      <c r="Z3494" s="103" t="s">
        <v>170</v>
      </c>
      <c r="AA3494" s="103" t="s">
        <v>47</v>
      </c>
      <c r="AB3494" s="103" t="s">
        <v>171</v>
      </c>
      <c r="AC3494" s="104" t="s">
        <v>172</v>
      </c>
    </row>
    <row r="3495" spans="1:29" ht="25.5" customHeight="1" x14ac:dyDescent="0.35">
      <c r="A3495" s="188"/>
      <c r="B3495" s="190"/>
      <c r="C3495" s="99" t="str">
        <f>IF(B3495="","",IF(NOT(ISNUMBER(B3495)),"DATA_PC invalida",IF(AND(ISNUMBER(parametros!$C$2),ISNUMBER(parametros!$D$2),B3495&gt;=parametros!$C$2,B3495&lt;=parametros!$D$2),"C0",IF(AND(ISNUMBER(parametros!$C$3),ISNUMBER(parametros!$D$3),B3495&gt;=parametros!$C$3,B3495&lt;=parametros!$D$3),"C1",IF(AND(ISNUMBER(parametros!$C$4),ISNUMBER(parametros!$D$4),B3495&gt;=parametros!$C$4,B3495&lt;=parametros!$D$4),"C2",IF(AND(ISNUMBER(parametros!$C$5),ISNUMBER(parametros!$D$5),B3495&gt;=parametros!$C$5,B3495&lt;=parametros!$D$5),"C3",IF(AND(ISNUMBER(parametros!$C$6),ISNUMBER(parametros!$D$6),B3495&gt;=parametros!$C$6,B3495&lt;=parametros!$D$6),"C4","Fora dos ciclos")))))))</f>
        <v/>
      </c>
      <c r="D3495" s="100"/>
      <c r="E3495" s="78" t="str">
        <f>IF(C3495="","",IFERROR(VLOOKUP(C3495,parametros!$A$11:$E$15,5,0),""))</f>
        <v/>
      </c>
      <c r="F3495" s="79" t="str">
        <f t="shared" si="272"/>
        <v/>
      </c>
      <c r="G3495" s="101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8"/>
      <c r="U3495" s="218" t="str">
        <f t="shared" si="276"/>
        <v/>
      </c>
      <c r="V3495" s="216" t="s">
        <v>47</v>
      </c>
      <c r="W3495" s="102" t="s">
        <v>167</v>
      </c>
      <c r="X3495" s="102" t="s">
        <v>168</v>
      </c>
      <c r="Y3495" s="103" t="s">
        <v>169</v>
      </c>
      <c r="Z3495" s="103" t="s">
        <v>170</v>
      </c>
      <c r="AA3495" s="103" t="s">
        <v>47</v>
      </c>
      <c r="AB3495" s="103" t="s">
        <v>171</v>
      </c>
      <c r="AC3495" s="104" t="s">
        <v>172</v>
      </c>
    </row>
    <row r="3496" spans="1:29" ht="25.5" customHeight="1" x14ac:dyDescent="0.35">
      <c r="A3496" s="188"/>
      <c r="B3496" s="190"/>
      <c r="C3496" s="99" t="str">
        <f>IF(B3496="","",IF(NOT(ISNUMBER(B3496)),"DATA_PC invalida",IF(AND(ISNUMBER(parametros!$C$2),ISNUMBER(parametros!$D$2),B3496&gt;=parametros!$C$2,B3496&lt;=parametros!$D$2),"C0",IF(AND(ISNUMBER(parametros!$C$3),ISNUMBER(parametros!$D$3),B3496&gt;=parametros!$C$3,B3496&lt;=parametros!$D$3),"C1",IF(AND(ISNUMBER(parametros!$C$4),ISNUMBER(parametros!$D$4),B3496&gt;=parametros!$C$4,B3496&lt;=parametros!$D$4),"C2",IF(AND(ISNUMBER(parametros!$C$5),ISNUMBER(parametros!$D$5),B3496&gt;=parametros!$C$5,B3496&lt;=parametros!$D$5),"C3",IF(AND(ISNUMBER(parametros!$C$6),ISNUMBER(parametros!$D$6),B3496&gt;=parametros!$C$6,B3496&lt;=parametros!$D$6),"C4","Fora dos ciclos")))))))</f>
        <v/>
      </c>
      <c r="D3496" s="100"/>
      <c r="E3496" s="78" t="str">
        <f>IF(C3496="","",IFERROR(VLOOKUP(C3496,parametros!$A$11:$E$15,5,0),""))</f>
        <v/>
      </c>
      <c r="F3496" s="79" t="str">
        <f t="shared" si="272"/>
        <v/>
      </c>
      <c r="G3496" s="101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8"/>
      <c r="U3496" s="218" t="str">
        <f t="shared" si="276"/>
        <v/>
      </c>
      <c r="V3496" s="216" t="s">
        <v>47</v>
      </c>
      <c r="W3496" s="102" t="s">
        <v>167</v>
      </c>
      <c r="X3496" s="102" t="s">
        <v>168</v>
      </c>
      <c r="Y3496" s="103" t="s">
        <v>169</v>
      </c>
      <c r="Z3496" s="103" t="s">
        <v>170</v>
      </c>
      <c r="AA3496" s="103" t="s">
        <v>47</v>
      </c>
      <c r="AB3496" s="103" t="s">
        <v>171</v>
      </c>
      <c r="AC3496" s="104" t="s">
        <v>172</v>
      </c>
    </row>
    <row r="3497" spans="1:29" ht="25.5" customHeight="1" x14ac:dyDescent="0.35">
      <c r="A3497" s="188"/>
      <c r="B3497" s="190"/>
      <c r="C3497" s="99" t="str">
        <f>IF(B3497="","",IF(NOT(ISNUMBER(B3497)),"DATA_PC invalida",IF(AND(ISNUMBER(parametros!$C$2),ISNUMBER(parametros!$D$2),B3497&gt;=parametros!$C$2,B3497&lt;=parametros!$D$2),"C0",IF(AND(ISNUMBER(parametros!$C$3),ISNUMBER(parametros!$D$3),B3497&gt;=parametros!$C$3,B3497&lt;=parametros!$D$3),"C1",IF(AND(ISNUMBER(parametros!$C$4),ISNUMBER(parametros!$D$4),B3497&gt;=parametros!$C$4,B3497&lt;=parametros!$D$4),"C2",IF(AND(ISNUMBER(parametros!$C$5),ISNUMBER(parametros!$D$5),B3497&gt;=parametros!$C$5,B3497&lt;=parametros!$D$5),"C3",IF(AND(ISNUMBER(parametros!$C$6),ISNUMBER(parametros!$D$6),B3497&gt;=parametros!$C$6,B3497&lt;=parametros!$D$6),"C4","Fora dos ciclos")))))))</f>
        <v/>
      </c>
      <c r="D3497" s="100"/>
      <c r="E3497" s="78" t="str">
        <f>IF(C3497="","",IFERROR(VLOOKUP(C3497,parametros!$A$11:$E$15,5,0),""))</f>
        <v/>
      </c>
      <c r="F3497" s="79" t="str">
        <f t="shared" si="272"/>
        <v/>
      </c>
      <c r="G3497" s="101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8"/>
      <c r="U3497" s="218" t="str">
        <f t="shared" si="276"/>
        <v/>
      </c>
      <c r="V3497" s="216" t="s">
        <v>47</v>
      </c>
      <c r="W3497" s="102" t="s">
        <v>167</v>
      </c>
      <c r="X3497" s="102" t="s">
        <v>168</v>
      </c>
      <c r="Y3497" s="103" t="s">
        <v>169</v>
      </c>
      <c r="Z3497" s="103" t="s">
        <v>170</v>
      </c>
      <c r="AA3497" s="103" t="s">
        <v>47</v>
      </c>
      <c r="AB3497" s="103" t="s">
        <v>171</v>
      </c>
      <c r="AC3497" s="104" t="s">
        <v>172</v>
      </c>
    </row>
    <row r="3498" spans="1:29" ht="25.5" customHeight="1" x14ac:dyDescent="0.35">
      <c r="A3498" s="188"/>
      <c r="B3498" s="190"/>
      <c r="C3498" s="99" t="str">
        <f>IF(B3498="","",IF(NOT(ISNUMBER(B3498)),"DATA_PC invalida",IF(AND(ISNUMBER(parametros!$C$2),ISNUMBER(parametros!$D$2),B3498&gt;=parametros!$C$2,B3498&lt;=parametros!$D$2),"C0",IF(AND(ISNUMBER(parametros!$C$3),ISNUMBER(parametros!$D$3),B3498&gt;=parametros!$C$3,B3498&lt;=parametros!$D$3),"C1",IF(AND(ISNUMBER(parametros!$C$4),ISNUMBER(parametros!$D$4),B3498&gt;=parametros!$C$4,B3498&lt;=parametros!$D$4),"C2",IF(AND(ISNUMBER(parametros!$C$5),ISNUMBER(parametros!$D$5),B3498&gt;=parametros!$C$5,B3498&lt;=parametros!$D$5),"C3",IF(AND(ISNUMBER(parametros!$C$6),ISNUMBER(parametros!$D$6),B3498&gt;=parametros!$C$6,B3498&lt;=parametros!$D$6),"C4","Fora dos ciclos")))))))</f>
        <v/>
      </c>
      <c r="D3498" s="100"/>
      <c r="E3498" s="78" t="str">
        <f>IF(C3498="","",IFERROR(VLOOKUP(C3498,parametros!$A$11:$E$15,5,0),""))</f>
        <v/>
      </c>
      <c r="F3498" s="79" t="str">
        <f t="shared" si="272"/>
        <v/>
      </c>
      <c r="G3498" s="101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8"/>
      <c r="U3498" s="218" t="str">
        <f t="shared" si="276"/>
        <v/>
      </c>
      <c r="V3498" s="216" t="s">
        <v>47</v>
      </c>
      <c r="W3498" s="102" t="s">
        <v>167</v>
      </c>
      <c r="X3498" s="102" t="s">
        <v>168</v>
      </c>
      <c r="Y3498" s="103" t="s">
        <v>169</v>
      </c>
      <c r="Z3498" s="103" t="s">
        <v>170</v>
      </c>
      <c r="AA3498" s="103" t="s">
        <v>47</v>
      </c>
      <c r="AB3498" s="103" t="s">
        <v>171</v>
      </c>
      <c r="AC3498" s="104" t="s">
        <v>172</v>
      </c>
    </row>
    <row r="3499" spans="1:29" ht="25.5" customHeight="1" x14ac:dyDescent="0.35">
      <c r="A3499" s="188"/>
      <c r="B3499" s="190"/>
      <c r="C3499" s="99" t="str">
        <f>IF(B3499="","",IF(NOT(ISNUMBER(B3499)),"DATA_PC invalida",IF(AND(ISNUMBER(parametros!$C$2),ISNUMBER(parametros!$D$2),B3499&gt;=parametros!$C$2,B3499&lt;=parametros!$D$2),"C0",IF(AND(ISNUMBER(parametros!$C$3),ISNUMBER(parametros!$D$3),B3499&gt;=parametros!$C$3,B3499&lt;=parametros!$D$3),"C1",IF(AND(ISNUMBER(parametros!$C$4),ISNUMBER(parametros!$D$4),B3499&gt;=parametros!$C$4,B3499&lt;=parametros!$D$4),"C2",IF(AND(ISNUMBER(parametros!$C$5),ISNUMBER(parametros!$D$5),B3499&gt;=parametros!$C$5,B3499&lt;=parametros!$D$5),"C3",IF(AND(ISNUMBER(parametros!$C$6),ISNUMBER(parametros!$D$6),B3499&gt;=parametros!$C$6,B3499&lt;=parametros!$D$6),"C4","Fora dos ciclos")))))))</f>
        <v/>
      </c>
      <c r="D3499" s="100"/>
      <c r="E3499" s="78" t="str">
        <f>IF(C3499="","",IFERROR(VLOOKUP(C3499,parametros!$A$11:$E$15,5,0),""))</f>
        <v/>
      </c>
      <c r="F3499" s="79" t="str">
        <f t="shared" si="272"/>
        <v/>
      </c>
      <c r="G3499" s="101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8"/>
      <c r="U3499" s="218" t="str">
        <f t="shared" si="276"/>
        <v/>
      </c>
      <c r="V3499" s="216" t="s">
        <v>47</v>
      </c>
      <c r="W3499" s="102" t="s">
        <v>167</v>
      </c>
      <c r="X3499" s="102" t="s">
        <v>168</v>
      </c>
      <c r="Y3499" s="103" t="s">
        <v>169</v>
      </c>
      <c r="Z3499" s="103" t="s">
        <v>170</v>
      </c>
      <c r="AA3499" s="103" t="s">
        <v>47</v>
      </c>
      <c r="AB3499" s="103" t="s">
        <v>171</v>
      </c>
      <c r="AC3499" s="104" t="s">
        <v>172</v>
      </c>
    </row>
    <row r="3500" spans="1:29" ht="25.5" customHeight="1" x14ac:dyDescent="0.35">
      <c r="A3500" s="188"/>
      <c r="B3500" s="190"/>
      <c r="C3500" s="99" t="str">
        <f>IF(B3500="","",IF(NOT(ISNUMBER(B3500)),"DATA_PC invalida",IF(AND(ISNUMBER(parametros!$C$2),ISNUMBER(parametros!$D$2),B3500&gt;=parametros!$C$2,B3500&lt;=parametros!$D$2),"C0",IF(AND(ISNUMBER(parametros!$C$3),ISNUMBER(parametros!$D$3),B3500&gt;=parametros!$C$3,B3500&lt;=parametros!$D$3),"C1",IF(AND(ISNUMBER(parametros!$C$4),ISNUMBER(parametros!$D$4),B3500&gt;=parametros!$C$4,B3500&lt;=parametros!$D$4),"C2",IF(AND(ISNUMBER(parametros!$C$5),ISNUMBER(parametros!$D$5),B3500&gt;=parametros!$C$5,B3500&lt;=parametros!$D$5),"C3",IF(AND(ISNUMBER(parametros!$C$6),ISNUMBER(parametros!$D$6),B3500&gt;=parametros!$C$6,B3500&lt;=parametros!$D$6),"C4","Fora dos ciclos")))))))</f>
        <v/>
      </c>
      <c r="D3500" s="100"/>
      <c r="E3500" s="78" t="str">
        <f>IF(C3500="","",IFERROR(VLOOKUP(C3500,parametros!$A$11:$E$15,5,0),""))</f>
        <v/>
      </c>
      <c r="F3500" s="79" t="str">
        <f t="shared" si="272"/>
        <v/>
      </c>
      <c r="G3500" s="101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8"/>
      <c r="U3500" s="218" t="str">
        <f t="shared" si="276"/>
        <v/>
      </c>
      <c r="V3500" s="216" t="s">
        <v>47</v>
      </c>
      <c r="W3500" s="102" t="s">
        <v>167</v>
      </c>
      <c r="X3500" s="102" t="s">
        <v>168</v>
      </c>
      <c r="Y3500" s="103" t="s">
        <v>169</v>
      </c>
      <c r="Z3500" s="103" t="s">
        <v>170</v>
      </c>
      <c r="AA3500" s="103" t="s">
        <v>47</v>
      </c>
      <c r="AB3500" s="103" t="s">
        <v>171</v>
      </c>
      <c r="AC3500" s="104" t="s">
        <v>172</v>
      </c>
    </row>
    <row r="3501" spans="1:29" ht="25.5" customHeight="1" x14ac:dyDescent="0.35">
      <c r="A3501" s="188"/>
      <c r="B3501" s="190"/>
      <c r="C3501" s="99" t="str">
        <f>IF(B3501="","",IF(NOT(ISNUMBER(B3501)),"DATA_PC invalida",IF(AND(ISNUMBER(parametros!$C$2),ISNUMBER(parametros!$D$2),B3501&gt;=parametros!$C$2,B3501&lt;=parametros!$D$2),"C0",IF(AND(ISNUMBER(parametros!$C$3),ISNUMBER(parametros!$D$3),B3501&gt;=parametros!$C$3,B3501&lt;=parametros!$D$3),"C1",IF(AND(ISNUMBER(parametros!$C$4),ISNUMBER(parametros!$D$4),B3501&gt;=parametros!$C$4,B3501&lt;=parametros!$D$4),"C2",IF(AND(ISNUMBER(parametros!$C$5),ISNUMBER(parametros!$D$5),B3501&gt;=parametros!$C$5,B3501&lt;=parametros!$D$5),"C3",IF(AND(ISNUMBER(parametros!$C$6),ISNUMBER(parametros!$D$6),B3501&gt;=parametros!$C$6,B3501&lt;=parametros!$D$6),"C4","Fora dos ciclos")))))))</f>
        <v/>
      </c>
      <c r="D3501" s="100"/>
      <c r="E3501" s="78" t="str">
        <f>IF(C3501="","",IFERROR(VLOOKUP(C3501,parametros!$A$11:$E$15,5,0),""))</f>
        <v/>
      </c>
      <c r="F3501" s="79" t="str">
        <f t="shared" si="272"/>
        <v/>
      </c>
      <c r="G3501" s="101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8"/>
      <c r="U3501" s="218" t="str">
        <f t="shared" si="276"/>
        <v/>
      </c>
      <c r="V3501" s="216" t="s">
        <v>47</v>
      </c>
      <c r="W3501" s="102" t="s">
        <v>167</v>
      </c>
      <c r="X3501" s="102" t="s">
        <v>168</v>
      </c>
      <c r="Y3501" s="103" t="s">
        <v>169</v>
      </c>
      <c r="Z3501" s="103" t="s">
        <v>170</v>
      </c>
      <c r="AA3501" s="103" t="s">
        <v>47</v>
      </c>
      <c r="AB3501" s="103" t="s">
        <v>171</v>
      </c>
      <c r="AC3501" s="104" t="s">
        <v>172</v>
      </c>
    </row>
    <row r="3502" spans="1:29" ht="25.5" customHeight="1" x14ac:dyDescent="0.35">
      <c r="A3502" s="188"/>
      <c r="B3502" s="190"/>
      <c r="C3502" s="99" t="str">
        <f>IF(B3502="","",IF(NOT(ISNUMBER(B3502)),"DATA_PC invalida",IF(AND(ISNUMBER(parametros!$C$2),ISNUMBER(parametros!$D$2),B3502&gt;=parametros!$C$2,B3502&lt;=parametros!$D$2),"C0",IF(AND(ISNUMBER(parametros!$C$3),ISNUMBER(parametros!$D$3),B3502&gt;=parametros!$C$3,B3502&lt;=parametros!$D$3),"C1",IF(AND(ISNUMBER(parametros!$C$4),ISNUMBER(parametros!$D$4),B3502&gt;=parametros!$C$4,B3502&lt;=parametros!$D$4),"C2",IF(AND(ISNUMBER(parametros!$C$5),ISNUMBER(parametros!$D$5),B3502&gt;=parametros!$C$5,B3502&lt;=parametros!$D$5),"C3",IF(AND(ISNUMBER(parametros!$C$6),ISNUMBER(parametros!$D$6),B3502&gt;=parametros!$C$6,B3502&lt;=parametros!$D$6),"C4","Fora dos ciclos")))))))</f>
        <v/>
      </c>
      <c r="D3502" s="100"/>
      <c r="E3502" s="78" t="str">
        <f>IF(C3502="","",IFERROR(VLOOKUP(C3502,parametros!$A$11:$E$15,5,0),""))</f>
        <v/>
      </c>
      <c r="F3502" s="79" t="str">
        <f t="shared" si="272"/>
        <v/>
      </c>
      <c r="G3502" s="101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8"/>
      <c r="U3502" s="218" t="str">
        <f t="shared" si="276"/>
        <v/>
      </c>
      <c r="V3502" s="216" t="s">
        <v>47</v>
      </c>
      <c r="W3502" s="102" t="s">
        <v>167</v>
      </c>
      <c r="X3502" s="102" t="s">
        <v>168</v>
      </c>
      <c r="Y3502" s="103" t="s">
        <v>169</v>
      </c>
      <c r="Z3502" s="103" t="s">
        <v>170</v>
      </c>
      <c r="AA3502" s="103" t="s">
        <v>47</v>
      </c>
      <c r="AB3502" s="103" t="s">
        <v>171</v>
      </c>
      <c r="AC3502" s="104" t="s">
        <v>172</v>
      </c>
    </row>
    <row r="3503" spans="1:29" ht="25.5" customHeight="1" x14ac:dyDescent="0.35">
      <c r="A3503" s="188"/>
      <c r="B3503" s="190"/>
      <c r="C3503" s="99" t="str">
        <f>IF(B3503="","",IF(NOT(ISNUMBER(B3503)),"DATA_PC invalida",IF(AND(ISNUMBER(parametros!$C$2),ISNUMBER(parametros!$D$2),B3503&gt;=parametros!$C$2,B3503&lt;=parametros!$D$2),"C0",IF(AND(ISNUMBER(parametros!$C$3),ISNUMBER(parametros!$D$3),B3503&gt;=parametros!$C$3,B3503&lt;=parametros!$D$3),"C1",IF(AND(ISNUMBER(parametros!$C$4),ISNUMBER(parametros!$D$4),B3503&gt;=parametros!$C$4,B3503&lt;=parametros!$D$4),"C2",IF(AND(ISNUMBER(parametros!$C$5),ISNUMBER(parametros!$D$5),B3503&gt;=parametros!$C$5,B3503&lt;=parametros!$D$5),"C3",IF(AND(ISNUMBER(parametros!$C$6),ISNUMBER(parametros!$D$6),B3503&gt;=parametros!$C$6,B3503&lt;=parametros!$D$6),"C4","Fora dos ciclos")))))))</f>
        <v/>
      </c>
      <c r="D3503" s="100"/>
      <c r="E3503" s="78" t="str">
        <f>IF(C3503="","",IFERROR(VLOOKUP(C3503,parametros!$A$11:$E$15,5,0),""))</f>
        <v/>
      </c>
      <c r="F3503" s="79" t="str">
        <f t="shared" si="272"/>
        <v/>
      </c>
      <c r="G3503" s="101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8"/>
      <c r="U3503" s="218" t="str">
        <f t="shared" si="276"/>
        <v/>
      </c>
      <c r="V3503" s="216" t="s">
        <v>47</v>
      </c>
      <c r="W3503" s="102" t="s">
        <v>167</v>
      </c>
      <c r="X3503" s="102" t="s">
        <v>168</v>
      </c>
      <c r="Y3503" s="103" t="s">
        <v>169</v>
      </c>
      <c r="Z3503" s="103" t="s">
        <v>170</v>
      </c>
      <c r="AA3503" s="103" t="s">
        <v>47</v>
      </c>
      <c r="AB3503" s="103" t="s">
        <v>171</v>
      </c>
      <c r="AC3503" s="104" t="s">
        <v>172</v>
      </c>
    </row>
    <row r="3504" spans="1:29" ht="25.5" customHeight="1" x14ac:dyDescent="0.35">
      <c r="A3504" s="188"/>
      <c r="B3504" s="190"/>
      <c r="C3504" s="99" t="str">
        <f>IF(B3504="","",IF(NOT(ISNUMBER(B3504)),"DATA_PC invalida",IF(AND(ISNUMBER(parametros!$C$2),ISNUMBER(parametros!$D$2),B3504&gt;=parametros!$C$2,B3504&lt;=parametros!$D$2),"C0",IF(AND(ISNUMBER(parametros!$C$3),ISNUMBER(parametros!$D$3),B3504&gt;=parametros!$C$3,B3504&lt;=parametros!$D$3),"C1",IF(AND(ISNUMBER(parametros!$C$4),ISNUMBER(parametros!$D$4),B3504&gt;=parametros!$C$4,B3504&lt;=parametros!$D$4),"C2",IF(AND(ISNUMBER(parametros!$C$5),ISNUMBER(parametros!$D$5),B3504&gt;=parametros!$C$5,B3504&lt;=parametros!$D$5),"C3",IF(AND(ISNUMBER(parametros!$C$6),ISNUMBER(parametros!$D$6),B3504&gt;=parametros!$C$6,B3504&lt;=parametros!$D$6),"C4","Fora dos ciclos")))))))</f>
        <v/>
      </c>
      <c r="D3504" s="100"/>
      <c r="E3504" s="78" t="str">
        <f>IF(C3504="","",IFERROR(VLOOKUP(C3504,parametros!$A$11:$E$15,5,0),""))</f>
        <v/>
      </c>
      <c r="F3504" s="79" t="str">
        <f t="shared" si="272"/>
        <v/>
      </c>
      <c r="G3504" s="101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8"/>
      <c r="U3504" s="218" t="str">
        <f t="shared" si="276"/>
        <v/>
      </c>
      <c r="V3504" s="216" t="s">
        <v>47</v>
      </c>
      <c r="W3504" s="102" t="s">
        <v>167</v>
      </c>
      <c r="X3504" s="102" t="s">
        <v>168</v>
      </c>
      <c r="Y3504" s="103" t="s">
        <v>169</v>
      </c>
      <c r="Z3504" s="103" t="s">
        <v>170</v>
      </c>
      <c r="AA3504" s="103" t="s">
        <v>47</v>
      </c>
      <c r="AB3504" s="103" t="s">
        <v>171</v>
      </c>
      <c r="AC3504" s="104" t="s">
        <v>172</v>
      </c>
    </row>
    <row r="3505" spans="1:29" ht="25.5" customHeight="1" x14ac:dyDescent="0.35">
      <c r="A3505" s="188"/>
      <c r="B3505" s="190"/>
      <c r="C3505" s="99" t="str">
        <f>IF(B3505="","",IF(NOT(ISNUMBER(B3505)),"DATA_PC invalida",IF(AND(ISNUMBER(parametros!$C$2),ISNUMBER(parametros!$D$2),B3505&gt;=parametros!$C$2,B3505&lt;=parametros!$D$2),"C0",IF(AND(ISNUMBER(parametros!$C$3),ISNUMBER(parametros!$D$3),B3505&gt;=parametros!$C$3,B3505&lt;=parametros!$D$3),"C1",IF(AND(ISNUMBER(parametros!$C$4),ISNUMBER(parametros!$D$4),B3505&gt;=parametros!$C$4,B3505&lt;=parametros!$D$4),"C2",IF(AND(ISNUMBER(parametros!$C$5),ISNUMBER(parametros!$D$5),B3505&gt;=parametros!$C$5,B3505&lt;=parametros!$D$5),"C3",IF(AND(ISNUMBER(parametros!$C$6),ISNUMBER(parametros!$D$6),B3505&gt;=parametros!$C$6,B3505&lt;=parametros!$D$6),"C4","Fora dos ciclos")))))))</f>
        <v/>
      </c>
      <c r="D3505" s="100"/>
      <c r="E3505" s="78" t="str">
        <f>IF(C3505="","",IFERROR(VLOOKUP(C3505,parametros!$A$11:$E$15,5,0),""))</f>
        <v/>
      </c>
      <c r="F3505" s="79" t="str">
        <f t="shared" si="272"/>
        <v/>
      </c>
      <c r="G3505" s="101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8"/>
      <c r="U3505" s="218" t="str">
        <f t="shared" si="276"/>
        <v/>
      </c>
      <c r="V3505" s="216" t="s">
        <v>47</v>
      </c>
      <c r="W3505" s="102" t="s">
        <v>167</v>
      </c>
      <c r="X3505" s="102" t="s">
        <v>168</v>
      </c>
      <c r="Y3505" s="103" t="s">
        <v>169</v>
      </c>
      <c r="Z3505" s="103" t="s">
        <v>170</v>
      </c>
      <c r="AA3505" s="103" t="s">
        <v>47</v>
      </c>
      <c r="AB3505" s="103" t="s">
        <v>171</v>
      </c>
      <c r="AC3505" s="104" t="s">
        <v>172</v>
      </c>
    </row>
    <row r="3506" spans="1:29" ht="25.5" customHeight="1" x14ac:dyDescent="0.35">
      <c r="A3506" s="188"/>
      <c r="B3506" s="190"/>
      <c r="C3506" s="99" t="str">
        <f>IF(B3506="","",IF(NOT(ISNUMBER(B3506)),"DATA_PC invalida",IF(AND(ISNUMBER(parametros!$C$2),ISNUMBER(parametros!$D$2),B3506&gt;=parametros!$C$2,B3506&lt;=parametros!$D$2),"C0",IF(AND(ISNUMBER(parametros!$C$3),ISNUMBER(parametros!$D$3),B3506&gt;=parametros!$C$3,B3506&lt;=parametros!$D$3),"C1",IF(AND(ISNUMBER(parametros!$C$4),ISNUMBER(parametros!$D$4),B3506&gt;=parametros!$C$4,B3506&lt;=parametros!$D$4),"C2",IF(AND(ISNUMBER(parametros!$C$5),ISNUMBER(parametros!$D$5),B3506&gt;=parametros!$C$5,B3506&lt;=parametros!$D$5),"C3",IF(AND(ISNUMBER(parametros!$C$6),ISNUMBER(parametros!$D$6),B3506&gt;=parametros!$C$6,B3506&lt;=parametros!$D$6),"C4","Fora dos ciclos")))))))</f>
        <v/>
      </c>
      <c r="D3506" s="100"/>
      <c r="E3506" s="78" t="str">
        <f>IF(C3506="","",IFERROR(VLOOKUP(C3506,parametros!$A$11:$E$15,5,0),""))</f>
        <v/>
      </c>
      <c r="F3506" s="79" t="str">
        <f t="shared" si="272"/>
        <v/>
      </c>
      <c r="G3506" s="101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8"/>
      <c r="U3506" s="218" t="str">
        <f t="shared" si="276"/>
        <v/>
      </c>
      <c r="V3506" s="216" t="s">
        <v>47</v>
      </c>
      <c r="W3506" s="102" t="s">
        <v>167</v>
      </c>
      <c r="X3506" s="102" t="s">
        <v>168</v>
      </c>
      <c r="Y3506" s="103" t="s">
        <v>169</v>
      </c>
      <c r="Z3506" s="103" t="s">
        <v>170</v>
      </c>
      <c r="AA3506" s="103" t="s">
        <v>47</v>
      </c>
      <c r="AB3506" s="103" t="s">
        <v>171</v>
      </c>
      <c r="AC3506" s="104" t="s">
        <v>172</v>
      </c>
    </row>
    <row r="3507" spans="1:29" ht="25.5" customHeight="1" x14ac:dyDescent="0.35">
      <c r="A3507" s="188"/>
      <c r="B3507" s="190"/>
      <c r="C3507" s="99" t="str">
        <f>IF(B3507="","",IF(NOT(ISNUMBER(B3507)),"DATA_PC invalida",IF(AND(ISNUMBER(parametros!$C$2),ISNUMBER(parametros!$D$2),B3507&gt;=parametros!$C$2,B3507&lt;=parametros!$D$2),"C0",IF(AND(ISNUMBER(parametros!$C$3),ISNUMBER(parametros!$D$3),B3507&gt;=parametros!$C$3,B3507&lt;=parametros!$D$3),"C1",IF(AND(ISNUMBER(parametros!$C$4),ISNUMBER(parametros!$D$4),B3507&gt;=parametros!$C$4,B3507&lt;=parametros!$D$4),"C2",IF(AND(ISNUMBER(parametros!$C$5),ISNUMBER(parametros!$D$5),B3507&gt;=parametros!$C$5,B3507&lt;=parametros!$D$5),"C3",IF(AND(ISNUMBER(parametros!$C$6),ISNUMBER(parametros!$D$6),B3507&gt;=parametros!$C$6,B3507&lt;=parametros!$D$6),"C4","Fora dos ciclos")))))))</f>
        <v/>
      </c>
      <c r="D3507" s="100"/>
      <c r="E3507" s="78" t="str">
        <f>IF(C3507="","",IFERROR(VLOOKUP(C3507,parametros!$A$11:$E$15,5,0),""))</f>
        <v/>
      </c>
      <c r="F3507" s="79" t="str">
        <f t="shared" si="272"/>
        <v/>
      </c>
      <c r="G3507" s="101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8"/>
      <c r="U3507" s="218" t="str">
        <f t="shared" si="276"/>
        <v/>
      </c>
      <c r="V3507" s="216" t="s">
        <v>47</v>
      </c>
      <c r="W3507" s="102" t="s">
        <v>167</v>
      </c>
      <c r="X3507" s="102" t="s">
        <v>168</v>
      </c>
      <c r="Y3507" s="103" t="s">
        <v>169</v>
      </c>
      <c r="Z3507" s="103" t="s">
        <v>170</v>
      </c>
      <c r="AA3507" s="103" t="s">
        <v>47</v>
      </c>
      <c r="AB3507" s="103" t="s">
        <v>171</v>
      </c>
      <c r="AC3507" s="104" t="s">
        <v>172</v>
      </c>
    </row>
    <row r="3508" spans="1:29" ht="25.5" customHeight="1" x14ac:dyDescent="0.35">
      <c r="A3508" s="188"/>
      <c r="B3508" s="190"/>
      <c r="C3508" s="99" t="str">
        <f>IF(B3508="","",IF(NOT(ISNUMBER(B3508)),"DATA_PC invalida",IF(AND(ISNUMBER(parametros!$C$2),ISNUMBER(parametros!$D$2),B3508&gt;=parametros!$C$2,B3508&lt;=parametros!$D$2),"C0",IF(AND(ISNUMBER(parametros!$C$3),ISNUMBER(parametros!$D$3),B3508&gt;=parametros!$C$3,B3508&lt;=parametros!$D$3),"C1",IF(AND(ISNUMBER(parametros!$C$4),ISNUMBER(parametros!$D$4),B3508&gt;=parametros!$C$4,B3508&lt;=parametros!$D$4),"C2",IF(AND(ISNUMBER(parametros!$C$5),ISNUMBER(parametros!$D$5),B3508&gt;=parametros!$C$5,B3508&lt;=parametros!$D$5),"C3",IF(AND(ISNUMBER(parametros!$C$6),ISNUMBER(parametros!$D$6),B3508&gt;=parametros!$C$6,B3508&lt;=parametros!$D$6),"C4","Fora dos ciclos")))))))</f>
        <v/>
      </c>
      <c r="D3508" s="100"/>
      <c r="E3508" s="78" t="str">
        <f>IF(C3508="","",IFERROR(VLOOKUP(C3508,parametros!$A$11:$E$15,5,0),""))</f>
        <v/>
      </c>
      <c r="F3508" s="79" t="str">
        <f t="shared" si="272"/>
        <v/>
      </c>
      <c r="G3508" s="101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8"/>
      <c r="U3508" s="218" t="str">
        <f t="shared" si="276"/>
        <v/>
      </c>
      <c r="V3508" s="216" t="s">
        <v>47</v>
      </c>
      <c r="W3508" s="102" t="s">
        <v>167</v>
      </c>
      <c r="X3508" s="102" t="s">
        <v>168</v>
      </c>
      <c r="Y3508" s="103" t="s">
        <v>169</v>
      </c>
      <c r="Z3508" s="103" t="s">
        <v>170</v>
      </c>
      <c r="AA3508" s="103" t="s">
        <v>47</v>
      </c>
      <c r="AB3508" s="103" t="s">
        <v>171</v>
      </c>
      <c r="AC3508" s="104" t="s">
        <v>172</v>
      </c>
    </row>
    <row r="3509" spans="1:29" ht="25.5" customHeight="1" x14ac:dyDescent="0.35">
      <c r="A3509" s="188"/>
      <c r="B3509" s="190"/>
      <c r="C3509" s="99" t="str">
        <f>IF(B3509="","",IF(NOT(ISNUMBER(B3509)),"DATA_PC invalida",IF(AND(ISNUMBER(parametros!$C$2),ISNUMBER(parametros!$D$2),B3509&gt;=parametros!$C$2,B3509&lt;=parametros!$D$2),"C0",IF(AND(ISNUMBER(parametros!$C$3),ISNUMBER(parametros!$D$3),B3509&gt;=parametros!$C$3,B3509&lt;=parametros!$D$3),"C1",IF(AND(ISNUMBER(parametros!$C$4),ISNUMBER(parametros!$D$4),B3509&gt;=parametros!$C$4,B3509&lt;=parametros!$D$4),"C2",IF(AND(ISNUMBER(parametros!$C$5),ISNUMBER(parametros!$D$5),B3509&gt;=parametros!$C$5,B3509&lt;=parametros!$D$5),"C3",IF(AND(ISNUMBER(parametros!$C$6),ISNUMBER(parametros!$D$6),B3509&gt;=parametros!$C$6,B3509&lt;=parametros!$D$6),"C4","Fora dos ciclos")))))))</f>
        <v/>
      </c>
      <c r="D3509" s="100"/>
      <c r="E3509" s="78" t="str">
        <f>IF(C3509="","",IFERROR(VLOOKUP(C3509,parametros!$A$11:$E$15,5,0),""))</f>
        <v/>
      </c>
      <c r="F3509" s="79" t="str">
        <f t="shared" si="272"/>
        <v/>
      </c>
      <c r="G3509" s="101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8"/>
      <c r="U3509" s="218" t="str">
        <f t="shared" si="276"/>
        <v/>
      </c>
      <c r="V3509" s="216" t="s">
        <v>47</v>
      </c>
      <c r="W3509" s="102" t="s">
        <v>167</v>
      </c>
      <c r="X3509" s="102" t="s">
        <v>168</v>
      </c>
      <c r="Y3509" s="103" t="s">
        <v>169</v>
      </c>
      <c r="Z3509" s="103" t="s">
        <v>170</v>
      </c>
      <c r="AA3509" s="103" t="s">
        <v>47</v>
      </c>
      <c r="AB3509" s="103" t="s">
        <v>171</v>
      </c>
      <c r="AC3509" s="104" t="s">
        <v>172</v>
      </c>
    </row>
    <row r="3510" spans="1:29" ht="25.5" customHeight="1" x14ac:dyDescent="0.35">
      <c r="A3510" s="188"/>
      <c r="B3510" s="190"/>
      <c r="C3510" s="99" t="str">
        <f>IF(B3510="","",IF(NOT(ISNUMBER(B3510)),"DATA_PC invalida",IF(AND(ISNUMBER(parametros!$C$2),ISNUMBER(parametros!$D$2),B3510&gt;=parametros!$C$2,B3510&lt;=parametros!$D$2),"C0",IF(AND(ISNUMBER(parametros!$C$3),ISNUMBER(parametros!$D$3),B3510&gt;=parametros!$C$3,B3510&lt;=parametros!$D$3),"C1",IF(AND(ISNUMBER(parametros!$C$4),ISNUMBER(parametros!$D$4),B3510&gt;=parametros!$C$4,B3510&lt;=parametros!$D$4),"C2",IF(AND(ISNUMBER(parametros!$C$5),ISNUMBER(parametros!$D$5),B3510&gt;=parametros!$C$5,B3510&lt;=parametros!$D$5),"C3",IF(AND(ISNUMBER(parametros!$C$6),ISNUMBER(parametros!$D$6),B3510&gt;=parametros!$C$6,B3510&lt;=parametros!$D$6),"C4","Fora dos ciclos")))))))</f>
        <v/>
      </c>
      <c r="D3510" s="100"/>
      <c r="E3510" s="78" t="str">
        <f>IF(C3510="","",IFERROR(VLOOKUP(C3510,parametros!$A$11:$E$15,5,0),""))</f>
        <v/>
      </c>
      <c r="F3510" s="79" t="str">
        <f t="shared" si="272"/>
        <v/>
      </c>
      <c r="G3510" s="101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8"/>
      <c r="U3510" s="218" t="str">
        <f t="shared" si="276"/>
        <v/>
      </c>
      <c r="V3510" s="216" t="s">
        <v>47</v>
      </c>
      <c r="W3510" s="102" t="s">
        <v>167</v>
      </c>
      <c r="X3510" s="102" t="s">
        <v>168</v>
      </c>
      <c r="Y3510" s="103" t="s">
        <v>169</v>
      </c>
      <c r="Z3510" s="103" t="s">
        <v>170</v>
      </c>
      <c r="AA3510" s="103" t="s">
        <v>47</v>
      </c>
      <c r="AB3510" s="103" t="s">
        <v>171</v>
      </c>
      <c r="AC3510" s="104" t="s">
        <v>172</v>
      </c>
    </row>
    <row r="3511" spans="1:29" ht="25.5" customHeight="1" x14ac:dyDescent="0.35">
      <c r="A3511" s="188"/>
      <c r="B3511" s="190"/>
      <c r="C3511" s="99" t="str">
        <f>IF(B3511="","",IF(NOT(ISNUMBER(B3511)),"DATA_PC invalida",IF(AND(ISNUMBER(parametros!$C$2),ISNUMBER(parametros!$D$2),B3511&gt;=parametros!$C$2,B3511&lt;=parametros!$D$2),"C0",IF(AND(ISNUMBER(parametros!$C$3),ISNUMBER(parametros!$D$3),B3511&gt;=parametros!$C$3,B3511&lt;=parametros!$D$3),"C1",IF(AND(ISNUMBER(parametros!$C$4),ISNUMBER(parametros!$D$4),B3511&gt;=parametros!$C$4,B3511&lt;=parametros!$D$4),"C2",IF(AND(ISNUMBER(parametros!$C$5),ISNUMBER(parametros!$D$5),B3511&gt;=parametros!$C$5,B3511&lt;=parametros!$D$5),"C3",IF(AND(ISNUMBER(parametros!$C$6),ISNUMBER(parametros!$D$6),B3511&gt;=parametros!$C$6,B3511&lt;=parametros!$D$6),"C4","Fora dos ciclos")))))))</f>
        <v/>
      </c>
      <c r="D3511" s="100"/>
      <c r="E3511" s="78" t="str">
        <f>IF(C3511="","",IFERROR(VLOOKUP(C3511,parametros!$A$11:$E$15,5,0),""))</f>
        <v/>
      </c>
      <c r="F3511" s="79" t="str">
        <f t="shared" si="272"/>
        <v/>
      </c>
      <c r="G3511" s="101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8"/>
      <c r="U3511" s="218" t="str">
        <f t="shared" si="276"/>
        <v/>
      </c>
      <c r="V3511" s="216" t="s">
        <v>47</v>
      </c>
      <c r="W3511" s="102" t="s">
        <v>167</v>
      </c>
      <c r="X3511" s="102" t="s">
        <v>168</v>
      </c>
      <c r="Y3511" s="103" t="s">
        <v>169</v>
      </c>
      <c r="Z3511" s="103" t="s">
        <v>170</v>
      </c>
      <c r="AA3511" s="103" t="s">
        <v>47</v>
      </c>
      <c r="AB3511" s="103" t="s">
        <v>171</v>
      </c>
      <c r="AC3511" s="104" t="s">
        <v>172</v>
      </c>
    </row>
    <row r="3512" spans="1:29" ht="25.5" customHeight="1" x14ac:dyDescent="0.35">
      <c r="A3512" s="188"/>
      <c r="B3512" s="190"/>
      <c r="C3512" s="99" t="str">
        <f>IF(B3512="","",IF(NOT(ISNUMBER(B3512)),"DATA_PC invalida",IF(AND(ISNUMBER(parametros!$C$2),ISNUMBER(parametros!$D$2),B3512&gt;=parametros!$C$2,B3512&lt;=parametros!$D$2),"C0",IF(AND(ISNUMBER(parametros!$C$3),ISNUMBER(parametros!$D$3),B3512&gt;=parametros!$C$3,B3512&lt;=parametros!$D$3),"C1",IF(AND(ISNUMBER(parametros!$C$4),ISNUMBER(parametros!$D$4),B3512&gt;=parametros!$C$4,B3512&lt;=parametros!$D$4),"C2",IF(AND(ISNUMBER(parametros!$C$5),ISNUMBER(parametros!$D$5),B3512&gt;=parametros!$C$5,B3512&lt;=parametros!$D$5),"C3",IF(AND(ISNUMBER(parametros!$C$6),ISNUMBER(parametros!$D$6),B3512&gt;=parametros!$C$6,B3512&lt;=parametros!$D$6),"C4","Fora dos ciclos")))))))</f>
        <v/>
      </c>
      <c r="D3512" s="100"/>
      <c r="E3512" s="78" t="str">
        <f>IF(C3512="","",IFERROR(VLOOKUP(C3512,parametros!$A$11:$E$15,5,0),""))</f>
        <v/>
      </c>
      <c r="F3512" s="79" t="str">
        <f t="shared" si="272"/>
        <v/>
      </c>
      <c r="G3512" s="101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8"/>
      <c r="U3512" s="218" t="str">
        <f t="shared" si="276"/>
        <v/>
      </c>
      <c r="V3512" s="216" t="s">
        <v>47</v>
      </c>
      <c r="W3512" s="102" t="s">
        <v>167</v>
      </c>
      <c r="X3512" s="102" t="s">
        <v>168</v>
      </c>
      <c r="Y3512" s="103" t="s">
        <v>169</v>
      </c>
      <c r="Z3512" s="103" t="s">
        <v>170</v>
      </c>
      <c r="AA3512" s="103" t="s">
        <v>47</v>
      </c>
      <c r="AB3512" s="103" t="s">
        <v>171</v>
      </c>
      <c r="AC3512" s="104" t="s">
        <v>172</v>
      </c>
    </row>
    <row r="3513" spans="1:29" ht="25.5" customHeight="1" x14ac:dyDescent="0.35">
      <c r="A3513" s="188"/>
      <c r="B3513" s="190"/>
      <c r="C3513" s="99" t="str">
        <f>IF(B3513="","",IF(NOT(ISNUMBER(B3513)),"DATA_PC invalida",IF(AND(ISNUMBER(parametros!$C$2),ISNUMBER(parametros!$D$2),B3513&gt;=parametros!$C$2,B3513&lt;=parametros!$D$2),"C0",IF(AND(ISNUMBER(parametros!$C$3),ISNUMBER(parametros!$D$3),B3513&gt;=parametros!$C$3,B3513&lt;=parametros!$D$3),"C1",IF(AND(ISNUMBER(parametros!$C$4),ISNUMBER(parametros!$D$4),B3513&gt;=parametros!$C$4,B3513&lt;=parametros!$D$4),"C2",IF(AND(ISNUMBER(parametros!$C$5),ISNUMBER(parametros!$D$5),B3513&gt;=parametros!$C$5,B3513&lt;=parametros!$D$5),"C3",IF(AND(ISNUMBER(parametros!$C$6),ISNUMBER(parametros!$D$6),B3513&gt;=parametros!$C$6,B3513&lt;=parametros!$D$6),"C4","Fora dos ciclos")))))))</f>
        <v/>
      </c>
      <c r="D3513" s="100"/>
      <c r="E3513" s="78" t="str">
        <f>IF(C3513="","",IFERROR(VLOOKUP(C3513,parametros!$A$11:$E$15,5,0),""))</f>
        <v/>
      </c>
      <c r="F3513" s="79" t="str">
        <f t="shared" si="272"/>
        <v/>
      </c>
      <c r="G3513" s="101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8"/>
      <c r="U3513" s="218" t="str">
        <f t="shared" si="276"/>
        <v/>
      </c>
      <c r="V3513" s="216" t="s">
        <v>47</v>
      </c>
      <c r="W3513" s="102" t="s">
        <v>167</v>
      </c>
      <c r="X3513" s="102" t="s">
        <v>168</v>
      </c>
      <c r="Y3513" s="103" t="s">
        <v>169</v>
      </c>
      <c r="Z3513" s="103" t="s">
        <v>170</v>
      </c>
      <c r="AA3513" s="103" t="s">
        <v>47</v>
      </c>
      <c r="AB3513" s="103" t="s">
        <v>171</v>
      </c>
      <c r="AC3513" s="104" t="s">
        <v>172</v>
      </c>
    </row>
    <row r="3514" spans="1:29" ht="25.5" customHeight="1" x14ac:dyDescent="0.35">
      <c r="A3514" s="188"/>
      <c r="B3514" s="190"/>
      <c r="C3514" s="99" t="str">
        <f>IF(B3514="","",IF(NOT(ISNUMBER(B3514)),"DATA_PC invalida",IF(AND(ISNUMBER(parametros!$C$2),ISNUMBER(parametros!$D$2),B3514&gt;=parametros!$C$2,B3514&lt;=parametros!$D$2),"C0",IF(AND(ISNUMBER(parametros!$C$3),ISNUMBER(parametros!$D$3),B3514&gt;=parametros!$C$3,B3514&lt;=parametros!$D$3),"C1",IF(AND(ISNUMBER(parametros!$C$4),ISNUMBER(parametros!$D$4),B3514&gt;=parametros!$C$4,B3514&lt;=parametros!$D$4),"C2",IF(AND(ISNUMBER(parametros!$C$5),ISNUMBER(parametros!$D$5),B3514&gt;=parametros!$C$5,B3514&lt;=parametros!$D$5),"C3",IF(AND(ISNUMBER(parametros!$C$6),ISNUMBER(parametros!$D$6),B3514&gt;=parametros!$C$6,B3514&lt;=parametros!$D$6),"C4","Fora dos ciclos")))))))</f>
        <v/>
      </c>
      <c r="D3514" s="100"/>
      <c r="E3514" s="78" t="str">
        <f>IF(C3514="","",IFERROR(VLOOKUP(C3514,parametros!$A$11:$E$15,5,0),""))</f>
        <v/>
      </c>
      <c r="F3514" s="79" t="str">
        <f t="shared" si="272"/>
        <v/>
      </c>
      <c r="G3514" s="101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8"/>
      <c r="U3514" s="218" t="str">
        <f t="shared" si="276"/>
        <v/>
      </c>
      <c r="V3514" s="216" t="s">
        <v>47</v>
      </c>
      <c r="W3514" s="102" t="s">
        <v>167</v>
      </c>
      <c r="X3514" s="102" t="s">
        <v>168</v>
      </c>
      <c r="Y3514" s="103" t="s">
        <v>169</v>
      </c>
      <c r="Z3514" s="103" t="s">
        <v>170</v>
      </c>
      <c r="AA3514" s="103" t="s">
        <v>47</v>
      </c>
      <c r="AB3514" s="103" t="s">
        <v>171</v>
      </c>
      <c r="AC3514" s="104" t="s">
        <v>172</v>
      </c>
    </row>
    <row r="3515" spans="1:29" ht="25.5" customHeight="1" x14ac:dyDescent="0.35">
      <c r="A3515" s="188"/>
      <c r="B3515" s="190"/>
      <c r="C3515" s="99" t="str">
        <f>IF(B3515="","",IF(NOT(ISNUMBER(B3515)),"DATA_PC invalida",IF(AND(ISNUMBER(parametros!$C$2),ISNUMBER(parametros!$D$2),B3515&gt;=parametros!$C$2,B3515&lt;=parametros!$D$2),"C0",IF(AND(ISNUMBER(parametros!$C$3),ISNUMBER(parametros!$D$3),B3515&gt;=parametros!$C$3,B3515&lt;=parametros!$D$3),"C1",IF(AND(ISNUMBER(parametros!$C$4),ISNUMBER(parametros!$D$4),B3515&gt;=parametros!$C$4,B3515&lt;=parametros!$D$4),"C2",IF(AND(ISNUMBER(parametros!$C$5),ISNUMBER(parametros!$D$5),B3515&gt;=parametros!$C$5,B3515&lt;=parametros!$D$5),"C3",IF(AND(ISNUMBER(parametros!$C$6),ISNUMBER(parametros!$D$6),B3515&gt;=parametros!$C$6,B3515&lt;=parametros!$D$6),"C4","Fora dos ciclos")))))))</f>
        <v/>
      </c>
      <c r="D3515" s="100"/>
      <c r="E3515" s="78" t="str">
        <f>IF(C3515="","",IFERROR(VLOOKUP(C3515,parametros!$A$11:$E$15,5,0),""))</f>
        <v/>
      </c>
      <c r="F3515" s="79" t="str">
        <f t="shared" si="272"/>
        <v/>
      </c>
      <c r="G3515" s="101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8"/>
      <c r="U3515" s="218" t="str">
        <f t="shared" si="276"/>
        <v/>
      </c>
      <c r="V3515" s="216" t="s">
        <v>47</v>
      </c>
      <c r="W3515" s="102" t="s">
        <v>167</v>
      </c>
      <c r="X3515" s="102" t="s">
        <v>168</v>
      </c>
      <c r="Y3515" s="103" t="s">
        <v>169</v>
      </c>
      <c r="Z3515" s="103" t="s">
        <v>170</v>
      </c>
      <c r="AA3515" s="103" t="s">
        <v>47</v>
      </c>
      <c r="AB3515" s="103" t="s">
        <v>171</v>
      </c>
      <c r="AC3515" s="104" t="s">
        <v>172</v>
      </c>
    </row>
    <row r="3516" spans="1:29" ht="25.5" customHeight="1" x14ac:dyDescent="0.35">
      <c r="A3516" s="188"/>
      <c r="B3516" s="190"/>
      <c r="C3516" s="99" t="str">
        <f>IF(B3516="","",IF(NOT(ISNUMBER(B3516)),"DATA_PC invalida",IF(AND(ISNUMBER(parametros!$C$2),ISNUMBER(parametros!$D$2),B3516&gt;=parametros!$C$2,B3516&lt;=parametros!$D$2),"C0",IF(AND(ISNUMBER(parametros!$C$3),ISNUMBER(parametros!$D$3),B3516&gt;=parametros!$C$3,B3516&lt;=parametros!$D$3),"C1",IF(AND(ISNUMBER(parametros!$C$4),ISNUMBER(parametros!$D$4),B3516&gt;=parametros!$C$4,B3516&lt;=parametros!$D$4),"C2",IF(AND(ISNUMBER(parametros!$C$5),ISNUMBER(parametros!$D$5),B3516&gt;=parametros!$C$5,B3516&lt;=parametros!$D$5),"C3",IF(AND(ISNUMBER(parametros!$C$6),ISNUMBER(parametros!$D$6),B3516&gt;=parametros!$C$6,B3516&lt;=parametros!$D$6),"C4","Fora dos ciclos")))))))</f>
        <v/>
      </c>
      <c r="D3516" s="100"/>
      <c r="E3516" s="78" t="str">
        <f>IF(C3516="","",IFERROR(VLOOKUP(C3516,parametros!$A$11:$E$15,5,0),""))</f>
        <v/>
      </c>
      <c r="F3516" s="79" t="str">
        <f t="shared" si="272"/>
        <v/>
      </c>
      <c r="G3516" s="101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8"/>
      <c r="U3516" s="218" t="str">
        <f t="shared" si="276"/>
        <v/>
      </c>
      <c r="V3516" s="216" t="s">
        <v>47</v>
      </c>
      <c r="W3516" s="102" t="s">
        <v>167</v>
      </c>
      <c r="X3516" s="102" t="s">
        <v>168</v>
      </c>
      <c r="Y3516" s="103" t="s">
        <v>169</v>
      </c>
      <c r="Z3516" s="103" t="s">
        <v>170</v>
      </c>
      <c r="AA3516" s="103" t="s">
        <v>47</v>
      </c>
      <c r="AB3516" s="103" t="s">
        <v>171</v>
      </c>
      <c r="AC3516" s="104" t="s">
        <v>172</v>
      </c>
    </row>
    <row r="3517" spans="1:29" ht="25.5" customHeight="1" x14ac:dyDescent="0.35">
      <c r="A3517" s="188"/>
      <c r="B3517" s="190"/>
      <c r="C3517" s="99" t="str">
        <f>IF(B3517="","",IF(NOT(ISNUMBER(B3517)),"DATA_PC invalida",IF(AND(ISNUMBER(parametros!$C$2),ISNUMBER(parametros!$D$2),B3517&gt;=parametros!$C$2,B3517&lt;=parametros!$D$2),"C0",IF(AND(ISNUMBER(parametros!$C$3),ISNUMBER(parametros!$D$3),B3517&gt;=parametros!$C$3,B3517&lt;=parametros!$D$3),"C1",IF(AND(ISNUMBER(parametros!$C$4),ISNUMBER(parametros!$D$4),B3517&gt;=parametros!$C$4,B3517&lt;=parametros!$D$4),"C2",IF(AND(ISNUMBER(parametros!$C$5),ISNUMBER(parametros!$D$5),B3517&gt;=parametros!$C$5,B3517&lt;=parametros!$D$5),"C3",IF(AND(ISNUMBER(parametros!$C$6),ISNUMBER(parametros!$D$6),B3517&gt;=parametros!$C$6,B3517&lt;=parametros!$D$6),"C4","Fora dos ciclos")))))))</f>
        <v/>
      </c>
      <c r="D3517" s="100"/>
      <c r="E3517" s="78" t="str">
        <f>IF(C3517="","",IFERROR(VLOOKUP(C3517,parametros!$A$11:$E$15,5,0),""))</f>
        <v/>
      </c>
      <c r="F3517" s="79" t="str">
        <f t="shared" si="272"/>
        <v/>
      </c>
      <c r="G3517" s="101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8"/>
      <c r="U3517" s="218" t="str">
        <f t="shared" si="276"/>
        <v/>
      </c>
      <c r="V3517" s="216" t="s">
        <v>47</v>
      </c>
      <c r="W3517" s="102" t="s">
        <v>167</v>
      </c>
      <c r="X3517" s="102" t="s">
        <v>168</v>
      </c>
      <c r="Y3517" s="103" t="s">
        <v>169</v>
      </c>
      <c r="Z3517" s="103" t="s">
        <v>170</v>
      </c>
      <c r="AA3517" s="103" t="s">
        <v>47</v>
      </c>
      <c r="AB3517" s="103" t="s">
        <v>171</v>
      </c>
      <c r="AC3517" s="104" t="s">
        <v>172</v>
      </c>
    </row>
    <row r="3518" spans="1:29" ht="25.5" customHeight="1" x14ac:dyDescent="0.35">
      <c r="A3518" s="188"/>
      <c r="B3518" s="190"/>
      <c r="C3518" s="99" t="str">
        <f>IF(B3518="","",IF(NOT(ISNUMBER(B3518)),"DATA_PC invalida",IF(AND(ISNUMBER(parametros!$C$2),ISNUMBER(parametros!$D$2),B3518&gt;=parametros!$C$2,B3518&lt;=parametros!$D$2),"C0",IF(AND(ISNUMBER(parametros!$C$3),ISNUMBER(parametros!$D$3),B3518&gt;=parametros!$C$3,B3518&lt;=parametros!$D$3),"C1",IF(AND(ISNUMBER(parametros!$C$4),ISNUMBER(parametros!$D$4),B3518&gt;=parametros!$C$4,B3518&lt;=parametros!$D$4),"C2",IF(AND(ISNUMBER(parametros!$C$5),ISNUMBER(parametros!$D$5),B3518&gt;=parametros!$C$5,B3518&lt;=parametros!$D$5),"C3",IF(AND(ISNUMBER(parametros!$C$6),ISNUMBER(parametros!$D$6),B3518&gt;=parametros!$C$6,B3518&lt;=parametros!$D$6),"C4","Fora dos ciclos")))))))</f>
        <v/>
      </c>
      <c r="D3518" s="100"/>
      <c r="E3518" s="78" t="str">
        <f>IF(C3518="","",IFERROR(VLOOKUP(C3518,parametros!$A$11:$E$15,5,0),""))</f>
        <v/>
      </c>
      <c r="F3518" s="79" t="str">
        <f t="shared" si="272"/>
        <v/>
      </c>
      <c r="G3518" s="101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8"/>
      <c r="U3518" s="218" t="str">
        <f t="shared" si="276"/>
        <v/>
      </c>
      <c r="V3518" s="216" t="s">
        <v>47</v>
      </c>
      <c r="W3518" s="102" t="s">
        <v>167</v>
      </c>
      <c r="X3518" s="102" t="s">
        <v>168</v>
      </c>
      <c r="Y3518" s="103" t="s">
        <v>169</v>
      </c>
      <c r="Z3518" s="103" t="s">
        <v>170</v>
      </c>
      <c r="AA3518" s="103" t="s">
        <v>47</v>
      </c>
      <c r="AB3518" s="103" t="s">
        <v>171</v>
      </c>
      <c r="AC3518" s="104" t="s">
        <v>172</v>
      </c>
    </row>
    <row r="3519" spans="1:29" ht="25.5" customHeight="1" x14ac:dyDescent="0.35">
      <c r="A3519" s="188"/>
      <c r="B3519" s="190"/>
      <c r="C3519" s="99" t="str">
        <f>IF(B3519="","",IF(NOT(ISNUMBER(B3519)),"DATA_PC invalida",IF(AND(ISNUMBER(parametros!$C$2),ISNUMBER(parametros!$D$2),B3519&gt;=parametros!$C$2,B3519&lt;=parametros!$D$2),"C0",IF(AND(ISNUMBER(parametros!$C$3),ISNUMBER(parametros!$D$3),B3519&gt;=parametros!$C$3,B3519&lt;=parametros!$D$3),"C1",IF(AND(ISNUMBER(parametros!$C$4),ISNUMBER(parametros!$D$4),B3519&gt;=parametros!$C$4,B3519&lt;=parametros!$D$4),"C2",IF(AND(ISNUMBER(parametros!$C$5),ISNUMBER(parametros!$D$5),B3519&gt;=parametros!$C$5,B3519&lt;=parametros!$D$5),"C3",IF(AND(ISNUMBER(parametros!$C$6),ISNUMBER(parametros!$D$6),B3519&gt;=parametros!$C$6,B3519&lt;=parametros!$D$6),"C4","Fora dos ciclos")))))))</f>
        <v/>
      </c>
      <c r="D3519" s="100"/>
      <c r="E3519" s="78" t="str">
        <f>IF(C3519="","",IFERROR(VLOOKUP(C3519,parametros!$A$11:$E$15,5,0),""))</f>
        <v/>
      </c>
      <c r="F3519" s="79" t="str">
        <f t="shared" si="272"/>
        <v/>
      </c>
      <c r="G3519" s="101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8"/>
      <c r="U3519" s="218" t="str">
        <f t="shared" si="276"/>
        <v/>
      </c>
      <c r="V3519" s="216" t="s">
        <v>47</v>
      </c>
      <c r="W3519" s="102" t="s">
        <v>167</v>
      </c>
      <c r="X3519" s="102" t="s">
        <v>168</v>
      </c>
      <c r="Y3519" s="103" t="s">
        <v>169</v>
      </c>
      <c r="Z3519" s="103" t="s">
        <v>170</v>
      </c>
      <c r="AA3519" s="103" t="s">
        <v>47</v>
      </c>
      <c r="AB3519" s="103" t="s">
        <v>171</v>
      </c>
      <c r="AC3519" s="104" t="s">
        <v>172</v>
      </c>
    </row>
    <row r="3520" spans="1:29" ht="25.5" customHeight="1" x14ac:dyDescent="0.35">
      <c r="A3520" s="188"/>
      <c r="B3520" s="190"/>
      <c r="C3520" s="99" t="str">
        <f>IF(B3520="","",IF(NOT(ISNUMBER(B3520)),"DATA_PC invalida",IF(AND(ISNUMBER(parametros!$C$2),ISNUMBER(parametros!$D$2),B3520&gt;=parametros!$C$2,B3520&lt;=parametros!$D$2),"C0",IF(AND(ISNUMBER(parametros!$C$3),ISNUMBER(parametros!$D$3),B3520&gt;=parametros!$C$3,B3520&lt;=parametros!$D$3),"C1",IF(AND(ISNUMBER(parametros!$C$4),ISNUMBER(parametros!$D$4),B3520&gt;=parametros!$C$4,B3520&lt;=parametros!$D$4),"C2",IF(AND(ISNUMBER(parametros!$C$5),ISNUMBER(parametros!$D$5),B3520&gt;=parametros!$C$5,B3520&lt;=parametros!$D$5),"C3",IF(AND(ISNUMBER(parametros!$C$6),ISNUMBER(parametros!$D$6),B3520&gt;=parametros!$C$6,B3520&lt;=parametros!$D$6),"C4","Fora dos ciclos")))))))</f>
        <v/>
      </c>
      <c r="D3520" s="100"/>
      <c r="E3520" s="78" t="str">
        <f>IF(C3520="","",IFERROR(VLOOKUP(C3520,parametros!$A$11:$E$15,5,0),""))</f>
        <v/>
      </c>
      <c r="F3520" s="79" t="str">
        <f t="shared" si="272"/>
        <v/>
      </c>
      <c r="G3520" s="101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8"/>
      <c r="U3520" s="218" t="str">
        <f t="shared" si="276"/>
        <v/>
      </c>
      <c r="V3520" s="216" t="s">
        <v>47</v>
      </c>
      <c r="W3520" s="102" t="s">
        <v>167</v>
      </c>
      <c r="X3520" s="102" t="s">
        <v>168</v>
      </c>
      <c r="Y3520" s="103" t="s">
        <v>169</v>
      </c>
      <c r="Z3520" s="103" t="s">
        <v>170</v>
      </c>
      <c r="AA3520" s="103" t="s">
        <v>47</v>
      </c>
      <c r="AB3520" s="103" t="s">
        <v>171</v>
      </c>
      <c r="AC3520" s="104" t="s">
        <v>172</v>
      </c>
    </row>
    <row r="3521" spans="1:29" ht="25.5" customHeight="1" x14ac:dyDescent="0.35">
      <c r="A3521" s="188"/>
      <c r="B3521" s="190"/>
      <c r="C3521" s="99" t="str">
        <f>IF(B3521="","",IF(NOT(ISNUMBER(B3521)),"DATA_PC invalida",IF(AND(ISNUMBER(parametros!$C$2),ISNUMBER(parametros!$D$2),B3521&gt;=parametros!$C$2,B3521&lt;=parametros!$D$2),"C0",IF(AND(ISNUMBER(parametros!$C$3),ISNUMBER(parametros!$D$3),B3521&gt;=parametros!$C$3,B3521&lt;=parametros!$D$3),"C1",IF(AND(ISNUMBER(parametros!$C$4),ISNUMBER(parametros!$D$4),B3521&gt;=parametros!$C$4,B3521&lt;=parametros!$D$4),"C2",IF(AND(ISNUMBER(parametros!$C$5),ISNUMBER(parametros!$D$5),B3521&gt;=parametros!$C$5,B3521&lt;=parametros!$D$5),"C3",IF(AND(ISNUMBER(parametros!$C$6),ISNUMBER(parametros!$D$6),B3521&gt;=parametros!$C$6,B3521&lt;=parametros!$D$6),"C4","Fora dos ciclos")))))))</f>
        <v/>
      </c>
      <c r="D3521" s="100"/>
      <c r="E3521" s="78" t="str">
        <f>IF(C3521="","",IFERROR(VLOOKUP(C3521,parametros!$A$11:$E$15,5,0),""))</f>
        <v/>
      </c>
      <c r="F3521" s="79" t="str">
        <f t="shared" si="272"/>
        <v/>
      </c>
      <c r="G3521" s="101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8"/>
      <c r="U3521" s="218" t="str">
        <f t="shared" si="276"/>
        <v/>
      </c>
      <c r="V3521" s="216" t="s">
        <v>47</v>
      </c>
      <c r="W3521" s="102" t="s">
        <v>167</v>
      </c>
      <c r="X3521" s="102" t="s">
        <v>168</v>
      </c>
      <c r="Y3521" s="103" t="s">
        <v>169</v>
      </c>
      <c r="Z3521" s="103" t="s">
        <v>170</v>
      </c>
      <c r="AA3521" s="103" t="s">
        <v>47</v>
      </c>
      <c r="AB3521" s="103" t="s">
        <v>171</v>
      </c>
      <c r="AC3521" s="104" t="s">
        <v>172</v>
      </c>
    </row>
    <row r="3522" spans="1:29" ht="25.5" customHeight="1" x14ac:dyDescent="0.35">
      <c r="A3522" s="188"/>
      <c r="B3522" s="190"/>
      <c r="C3522" s="99" t="str">
        <f>IF(B3522="","",IF(NOT(ISNUMBER(B3522)),"DATA_PC invalida",IF(AND(ISNUMBER(parametros!$C$2),ISNUMBER(parametros!$D$2),B3522&gt;=parametros!$C$2,B3522&lt;=parametros!$D$2),"C0",IF(AND(ISNUMBER(parametros!$C$3),ISNUMBER(parametros!$D$3),B3522&gt;=parametros!$C$3,B3522&lt;=parametros!$D$3),"C1",IF(AND(ISNUMBER(parametros!$C$4),ISNUMBER(parametros!$D$4),B3522&gt;=parametros!$C$4,B3522&lt;=parametros!$D$4),"C2",IF(AND(ISNUMBER(parametros!$C$5),ISNUMBER(parametros!$D$5),B3522&gt;=parametros!$C$5,B3522&lt;=parametros!$D$5),"C3",IF(AND(ISNUMBER(parametros!$C$6),ISNUMBER(parametros!$D$6),B3522&gt;=parametros!$C$6,B3522&lt;=parametros!$D$6),"C4","Fora dos ciclos")))))))</f>
        <v/>
      </c>
      <c r="D3522" s="100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101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8"/>
      <c r="U3522" s="218" t="str">
        <f t="shared" ref="U3522:U3585" si="281">IF(OR($D3522="",$H3522=""),"",ROUND($D3522+$H3522,2))</f>
        <v/>
      </c>
      <c r="V3522" s="216" t="s">
        <v>47</v>
      </c>
      <c r="W3522" s="102" t="s">
        <v>167</v>
      </c>
      <c r="X3522" s="102" t="s">
        <v>168</v>
      </c>
      <c r="Y3522" s="103" t="s">
        <v>169</v>
      </c>
      <c r="Z3522" s="103" t="s">
        <v>170</v>
      </c>
      <c r="AA3522" s="103" t="s">
        <v>47</v>
      </c>
      <c r="AB3522" s="103" t="s">
        <v>171</v>
      </c>
      <c r="AC3522" s="104" t="s">
        <v>172</v>
      </c>
    </row>
    <row r="3523" spans="1:29" ht="25.5" customHeight="1" x14ac:dyDescent="0.35">
      <c r="A3523" s="188"/>
      <c r="B3523" s="190"/>
      <c r="C3523" s="99" t="str">
        <f>IF(B3523="","",IF(NOT(ISNUMBER(B3523)),"DATA_PC invalida",IF(AND(ISNUMBER(parametros!$C$2),ISNUMBER(parametros!$D$2),B3523&gt;=parametros!$C$2,B3523&lt;=parametros!$D$2),"C0",IF(AND(ISNUMBER(parametros!$C$3),ISNUMBER(parametros!$D$3),B3523&gt;=parametros!$C$3,B3523&lt;=parametros!$D$3),"C1",IF(AND(ISNUMBER(parametros!$C$4),ISNUMBER(parametros!$D$4),B3523&gt;=parametros!$C$4,B3523&lt;=parametros!$D$4),"C2",IF(AND(ISNUMBER(parametros!$C$5),ISNUMBER(parametros!$D$5),B3523&gt;=parametros!$C$5,B3523&lt;=parametros!$D$5),"C3",IF(AND(ISNUMBER(parametros!$C$6),ISNUMBER(parametros!$D$6),B3523&gt;=parametros!$C$6,B3523&lt;=parametros!$D$6),"C4","Fora dos ciclos")))))))</f>
        <v/>
      </c>
      <c r="D3523" s="100"/>
      <c r="E3523" s="78" t="str">
        <f>IF(C3523="","",IFERROR(VLOOKUP(C3523,parametros!$A$11:$E$15,5,0),""))</f>
        <v/>
      </c>
      <c r="F3523" s="79" t="str">
        <f t="shared" si="277"/>
        <v/>
      </c>
      <c r="G3523" s="101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8"/>
      <c r="U3523" s="218" t="str">
        <f t="shared" si="281"/>
        <v/>
      </c>
      <c r="V3523" s="216" t="s">
        <v>47</v>
      </c>
      <c r="W3523" s="102" t="s">
        <v>167</v>
      </c>
      <c r="X3523" s="102" t="s">
        <v>168</v>
      </c>
      <c r="Y3523" s="103" t="s">
        <v>169</v>
      </c>
      <c r="Z3523" s="103" t="s">
        <v>170</v>
      </c>
      <c r="AA3523" s="103" t="s">
        <v>47</v>
      </c>
      <c r="AB3523" s="103" t="s">
        <v>171</v>
      </c>
      <c r="AC3523" s="104" t="s">
        <v>172</v>
      </c>
    </row>
    <row r="3524" spans="1:29" ht="25.5" customHeight="1" x14ac:dyDescent="0.35">
      <c r="A3524" s="188"/>
      <c r="B3524" s="190"/>
      <c r="C3524" s="99" t="str">
        <f>IF(B3524="","",IF(NOT(ISNUMBER(B3524)),"DATA_PC invalida",IF(AND(ISNUMBER(parametros!$C$2),ISNUMBER(parametros!$D$2),B3524&gt;=parametros!$C$2,B3524&lt;=parametros!$D$2),"C0",IF(AND(ISNUMBER(parametros!$C$3),ISNUMBER(parametros!$D$3),B3524&gt;=parametros!$C$3,B3524&lt;=parametros!$D$3),"C1",IF(AND(ISNUMBER(parametros!$C$4),ISNUMBER(parametros!$D$4),B3524&gt;=parametros!$C$4,B3524&lt;=parametros!$D$4),"C2",IF(AND(ISNUMBER(parametros!$C$5),ISNUMBER(parametros!$D$5),B3524&gt;=parametros!$C$5,B3524&lt;=parametros!$D$5),"C3",IF(AND(ISNUMBER(parametros!$C$6),ISNUMBER(parametros!$D$6),B3524&gt;=parametros!$C$6,B3524&lt;=parametros!$D$6),"C4","Fora dos ciclos")))))))</f>
        <v/>
      </c>
      <c r="D3524" s="100"/>
      <c r="E3524" s="78" t="str">
        <f>IF(C3524="","",IFERROR(VLOOKUP(C3524,parametros!$A$11:$E$15,5,0),""))</f>
        <v/>
      </c>
      <c r="F3524" s="79" t="str">
        <f t="shared" si="277"/>
        <v/>
      </c>
      <c r="G3524" s="101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8"/>
      <c r="U3524" s="218" t="str">
        <f t="shared" si="281"/>
        <v/>
      </c>
      <c r="V3524" s="216" t="s">
        <v>47</v>
      </c>
      <c r="W3524" s="102" t="s">
        <v>167</v>
      </c>
      <c r="X3524" s="102" t="s">
        <v>168</v>
      </c>
      <c r="Y3524" s="103" t="s">
        <v>169</v>
      </c>
      <c r="Z3524" s="103" t="s">
        <v>170</v>
      </c>
      <c r="AA3524" s="103" t="s">
        <v>47</v>
      </c>
      <c r="AB3524" s="103" t="s">
        <v>171</v>
      </c>
      <c r="AC3524" s="104" t="s">
        <v>172</v>
      </c>
    </row>
    <row r="3525" spans="1:29" ht="25.5" customHeight="1" x14ac:dyDescent="0.35">
      <c r="A3525" s="188"/>
      <c r="B3525" s="190"/>
      <c r="C3525" s="99" t="str">
        <f>IF(B3525="","",IF(NOT(ISNUMBER(B3525)),"DATA_PC invalida",IF(AND(ISNUMBER(parametros!$C$2),ISNUMBER(parametros!$D$2),B3525&gt;=parametros!$C$2,B3525&lt;=parametros!$D$2),"C0",IF(AND(ISNUMBER(parametros!$C$3),ISNUMBER(parametros!$D$3),B3525&gt;=parametros!$C$3,B3525&lt;=parametros!$D$3),"C1",IF(AND(ISNUMBER(parametros!$C$4),ISNUMBER(parametros!$D$4),B3525&gt;=parametros!$C$4,B3525&lt;=parametros!$D$4),"C2",IF(AND(ISNUMBER(parametros!$C$5),ISNUMBER(parametros!$D$5),B3525&gt;=parametros!$C$5,B3525&lt;=parametros!$D$5),"C3",IF(AND(ISNUMBER(parametros!$C$6),ISNUMBER(parametros!$D$6),B3525&gt;=parametros!$C$6,B3525&lt;=parametros!$D$6),"C4","Fora dos ciclos")))))))</f>
        <v/>
      </c>
      <c r="D3525" s="100"/>
      <c r="E3525" s="78" t="str">
        <f>IF(C3525="","",IFERROR(VLOOKUP(C3525,parametros!$A$11:$E$15,5,0),""))</f>
        <v/>
      </c>
      <c r="F3525" s="79" t="str">
        <f t="shared" si="277"/>
        <v/>
      </c>
      <c r="G3525" s="101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8"/>
      <c r="U3525" s="218" t="str">
        <f t="shared" si="281"/>
        <v/>
      </c>
      <c r="V3525" s="216" t="s">
        <v>47</v>
      </c>
      <c r="W3525" s="102" t="s">
        <v>167</v>
      </c>
      <c r="X3525" s="102" t="s">
        <v>168</v>
      </c>
      <c r="Y3525" s="103" t="s">
        <v>169</v>
      </c>
      <c r="Z3525" s="103" t="s">
        <v>170</v>
      </c>
      <c r="AA3525" s="103" t="s">
        <v>47</v>
      </c>
      <c r="AB3525" s="103" t="s">
        <v>171</v>
      </c>
      <c r="AC3525" s="104" t="s">
        <v>172</v>
      </c>
    </row>
    <row r="3526" spans="1:29" ht="25.5" customHeight="1" x14ac:dyDescent="0.35">
      <c r="A3526" s="188"/>
      <c r="B3526" s="190"/>
      <c r="C3526" s="99" t="str">
        <f>IF(B3526="","",IF(NOT(ISNUMBER(B3526)),"DATA_PC invalida",IF(AND(ISNUMBER(parametros!$C$2),ISNUMBER(parametros!$D$2),B3526&gt;=parametros!$C$2,B3526&lt;=parametros!$D$2),"C0",IF(AND(ISNUMBER(parametros!$C$3),ISNUMBER(parametros!$D$3),B3526&gt;=parametros!$C$3,B3526&lt;=parametros!$D$3),"C1",IF(AND(ISNUMBER(parametros!$C$4),ISNUMBER(parametros!$D$4),B3526&gt;=parametros!$C$4,B3526&lt;=parametros!$D$4),"C2",IF(AND(ISNUMBER(parametros!$C$5),ISNUMBER(parametros!$D$5),B3526&gt;=parametros!$C$5,B3526&lt;=parametros!$D$5),"C3",IF(AND(ISNUMBER(parametros!$C$6),ISNUMBER(parametros!$D$6),B3526&gt;=parametros!$C$6,B3526&lt;=parametros!$D$6),"C4","Fora dos ciclos")))))))</f>
        <v/>
      </c>
      <c r="D3526" s="100"/>
      <c r="E3526" s="78" t="str">
        <f>IF(C3526="","",IFERROR(VLOOKUP(C3526,parametros!$A$11:$E$15,5,0),""))</f>
        <v/>
      </c>
      <c r="F3526" s="79" t="str">
        <f t="shared" si="277"/>
        <v/>
      </c>
      <c r="G3526" s="101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8"/>
      <c r="U3526" s="218" t="str">
        <f t="shared" si="281"/>
        <v/>
      </c>
      <c r="V3526" s="216" t="s">
        <v>47</v>
      </c>
      <c r="W3526" s="102" t="s">
        <v>167</v>
      </c>
      <c r="X3526" s="102" t="s">
        <v>168</v>
      </c>
      <c r="Y3526" s="103" t="s">
        <v>169</v>
      </c>
      <c r="Z3526" s="103" t="s">
        <v>170</v>
      </c>
      <c r="AA3526" s="103" t="s">
        <v>47</v>
      </c>
      <c r="AB3526" s="103" t="s">
        <v>171</v>
      </c>
      <c r="AC3526" s="104" t="s">
        <v>172</v>
      </c>
    </row>
    <row r="3527" spans="1:29" ht="25.5" customHeight="1" x14ac:dyDescent="0.35">
      <c r="A3527" s="188"/>
      <c r="B3527" s="190"/>
      <c r="C3527" s="99" t="str">
        <f>IF(B3527="","",IF(NOT(ISNUMBER(B3527)),"DATA_PC invalida",IF(AND(ISNUMBER(parametros!$C$2),ISNUMBER(parametros!$D$2),B3527&gt;=parametros!$C$2,B3527&lt;=parametros!$D$2),"C0",IF(AND(ISNUMBER(parametros!$C$3),ISNUMBER(parametros!$D$3),B3527&gt;=parametros!$C$3,B3527&lt;=parametros!$D$3),"C1",IF(AND(ISNUMBER(parametros!$C$4),ISNUMBER(parametros!$D$4),B3527&gt;=parametros!$C$4,B3527&lt;=parametros!$D$4),"C2",IF(AND(ISNUMBER(parametros!$C$5),ISNUMBER(parametros!$D$5),B3527&gt;=parametros!$C$5,B3527&lt;=parametros!$D$5),"C3",IF(AND(ISNUMBER(parametros!$C$6),ISNUMBER(parametros!$D$6),B3527&gt;=parametros!$C$6,B3527&lt;=parametros!$D$6),"C4","Fora dos ciclos")))))))</f>
        <v/>
      </c>
      <c r="D3527" s="100"/>
      <c r="E3527" s="78" t="str">
        <f>IF(C3527="","",IFERROR(VLOOKUP(C3527,parametros!$A$11:$E$15,5,0),""))</f>
        <v/>
      </c>
      <c r="F3527" s="79" t="str">
        <f t="shared" si="277"/>
        <v/>
      </c>
      <c r="G3527" s="101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8"/>
      <c r="U3527" s="218" t="str">
        <f t="shared" si="281"/>
        <v/>
      </c>
      <c r="V3527" s="216" t="s">
        <v>47</v>
      </c>
      <c r="W3527" s="102" t="s">
        <v>167</v>
      </c>
      <c r="X3527" s="102" t="s">
        <v>168</v>
      </c>
      <c r="Y3527" s="103" t="s">
        <v>169</v>
      </c>
      <c r="Z3527" s="103" t="s">
        <v>170</v>
      </c>
      <c r="AA3527" s="103" t="s">
        <v>47</v>
      </c>
      <c r="AB3527" s="103" t="s">
        <v>171</v>
      </c>
      <c r="AC3527" s="104" t="s">
        <v>172</v>
      </c>
    </row>
    <row r="3528" spans="1:29" ht="25.5" customHeight="1" x14ac:dyDescent="0.35">
      <c r="A3528" s="188"/>
      <c r="B3528" s="190"/>
      <c r="C3528" s="99" t="str">
        <f>IF(B3528="","",IF(NOT(ISNUMBER(B3528)),"DATA_PC invalida",IF(AND(ISNUMBER(parametros!$C$2),ISNUMBER(parametros!$D$2),B3528&gt;=parametros!$C$2,B3528&lt;=parametros!$D$2),"C0",IF(AND(ISNUMBER(parametros!$C$3),ISNUMBER(parametros!$D$3),B3528&gt;=parametros!$C$3,B3528&lt;=parametros!$D$3),"C1",IF(AND(ISNUMBER(parametros!$C$4),ISNUMBER(parametros!$D$4),B3528&gt;=parametros!$C$4,B3528&lt;=parametros!$D$4),"C2",IF(AND(ISNUMBER(parametros!$C$5),ISNUMBER(parametros!$D$5),B3528&gt;=parametros!$C$5,B3528&lt;=parametros!$D$5),"C3",IF(AND(ISNUMBER(parametros!$C$6),ISNUMBER(parametros!$D$6),B3528&gt;=parametros!$C$6,B3528&lt;=parametros!$D$6),"C4","Fora dos ciclos")))))))</f>
        <v/>
      </c>
      <c r="D3528" s="100"/>
      <c r="E3528" s="78" t="str">
        <f>IF(C3528="","",IFERROR(VLOOKUP(C3528,parametros!$A$11:$E$15,5,0),""))</f>
        <v/>
      </c>
      <c r="F3528" s="79" t="str">
        <f t="shared" si="277"/>
        <v/>
      </c>
      <c r="G3528" s="101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8"/>
      <c r="U3528" s="218" t="str">
        <f t="shared" si="281"/>
        <v/>
      </c>
      <c r="V3528" s="216" t="s">
        <v>47</v>
      </c>
      <c r="W3528" s="102" t="s">
        <v>167</v>
      </c>
      <c r="X3528" s="102" t="s">
        <v>168</v>
      </c>
      <c r="Y3528" s="103" t="s">
        <v>169</v>
      </c>
      <c r="Z3528" s="103" t="s">
        <v>170</v>
      </c>
      <c r="AA3528" s="103" t="s">
        <v>47</v>
      </c>
      <c r="AB3528" s="103" t="s">
        <v>171</v>
      </c>
      <c r="AC3528" s="104" t="s">
        <v>172</v>
      </c>
    </row>
    <row r="3529" spans="1:29" ht="25.5" customHeight="1" x14ac:dyDescent="0.35">
      <c r="A3529" s="188"/>
      <c r="B3529" s="190"/>
      <c r="C3529" s="99" t="str">
        <f>IF(B3529="","",IF(NOT(ISNUMBER(B3529)),"DATA_PC invalida",IF(AND(ISNUMBER(parametros!$C$2),ISNUMBER(parametros!$D$2),B3529&gt;=parametros!$C$2,B3529&lt;=parametros!$D$2),"C0",IF(AND(ISNUMBER(parametros!$C$3),ISNUMBER(parametros!$D$3),B3529&gt;=parametros!$C$3,B3529&lt;=parametros!$D$3),"C1",IF(AND(ISNUMBER(parametros!$C$4),ISNUMBER(parametros!$D$4),B3529&gt;=parametros!$C$4,B3529&lt;=parametros!$D$4),"C2",IF(AND(ISNUMBER(parametros!$C$5),ISNUMBER(parametros!$D$5),B3529&gt;=parametros!$C$5,B3529&lt;=parametros!$D$5),"C3",IF(AND(ISNUMBER(parametros!$C$6),ISNUMBER(parametros!$D$6),B3529&gt;=parametros!$C$6,B3529&lt;=parametros!$D$6),"C4","Fora dos ciclos")))))))</f>
        <v/>
      </c>
      <c r="D3529" s="100"/>
      <c r="E3529" s="78" t="str">
        <f>IF(C3529="","",IFERROR(VLOOKUP(C3529,parametros!$A$11:$E$15,5,0),""))</f>
        <v/>
      </c>
      <c r="F3529" s="79" t="str">
        <f t="shared" si="277"/>
        <v/>
      </c>
      <c r="G3529" s="101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8"/>
      <c r="U3529" s="218" t="str">
        <f t="shared" si="281"/>
        <v/>
      </c>
      <c r="V3529" s="216" t="s">
        <v>47</v>
      </c>
      <c r="W3529" s="102" t="s">
        <v>167</v>
      </c>
      <c r="X3529" s="102" t="s">
        <v>168</v>
      </c>
      <c r="Y3529" s="103" t="s">
        <v>169</v>
      </c>
      <c r="Z3529" s="103" t="s">
        <v>170</v>
      </c>
      <c r="AA3529" s="103" t="s">
        <v>47</v>
      </c>
      <c r="AB3529" s="103" t="s">
        <v>171</v>
      </c>
      <c r="AC3529" s="104" t="s">
        <v>172</v>
      </c>
    </row>
    <row r="3530" spans="1:29" ht="25.5" customHeight="1" x14ac:dyDescent="0.35">
      <c r="A3530" s="188"/>
      <c r="B3530" s="190"/>
      <c r="C3530" s="99" t="str">
        <f>IF(B3530="","",IF(NOT(ISNUMBER(B3530)),"DATA_PC invalida",IF(AND(ISNUMBER(parametros!$C$2),ISNUMBER(parametros!$D$2),B3530&gt;=parametros!$C$2,B3530&lt;=parametros!$D$2),"C0",IF(AND(ISNUMBER(parametros!$C$3),ISNUMBER(parametros!$D$3),B3530&gt;=parametros!$C$3,B3530&lt;=parametros!$D$3),"C1",IF(AND(ISNUMBER(parametros!$C$4),ISNUMBER(parametros!$D$4),B3530&gt;=parametros!$C$4,B3530&lt;=parametros!$D$4),"C2",IF(AND(ISNUMBER(parametros!$C$5),ISNUMBER(parametros!$D$5),B3530&gt;=parametros!$C$5,B3530&lt;=parametros!$D$5),"C3",IF(AND(ISNUMBER(parametros!$C$6),ISNUMBER(parametros!$D$6),B3530&gt;=parametros!$C$6,B3530&lt;=parametros!$D$6),"C4","Fora dos ciclos")))))))</f>
        <v/>
      </c>
      <c r="D3530" s="100"/>
      <c r="E3530" s="78" t="str">
        <f>IF(C3530="","",IFERROR(VLOOKUP(C3530,parametros!$A$11:$E$15,5,0),""))</f>
        <v/>
      </c>
      <c r="F3530" s="79" t="str">
        <f t="shared" si="277"/>
        <v/>
      </c>
      <c r="G3530" s="101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8"/>
      <c r="U3530" s="218" t="str">
        <f t="shared" si="281"/>
        <v/>
      </c>
      <c r="V3530" s="216" t="s">
        <v>47</v>
      </c>
      <c r="W3530" s="102" t="s">
        <v>167</v>
      </c>
      <c r="X3530" s="102" t="s">
        <v>168</v>
      </c>
      <c r="Y3530" s="103" t="s">
        <v>169</v>
      </c>
      <c r="Z3530" s="103" t="s">
        <v>170</v>
      </c>
      <c r="AA3530" s="103" t="s">
        <v>47</v>
      </c>
      <c r="AB3530" s="103" t="s">
        <v>171</v>
      </c>
      <c r="AC3530" s="104" t="s">
        <v>172</v>
      </c>
    </row>
    <row r="3531" spans="1:29" ht="25.5" customHeight="1" x14ac:dyDescent="0.35">
      <c r="A3531" s="188"/>
      <c r="B3531" s="190"/>
      <c r="C3531" s="99" t="str">
        <f>IF(B3531="","",IF(NOT(ISNUMBER(B3531)),"DATA_PC invalida",IF(AND(ISNUMBER(parametros!$C$2),ISNUMBER(parametros!$D$2),B3531&gt;=parametros!$C$2,B3531&lt;=parametros!$D$2),"C0",IF(AND(ISNUMBER(parametros!$C$3),ISNUMBER(parametros!$D$3),B3531&gt;=parametros!$C$3,B3531&lt;=parametros!$D$3),"C1",IF(AND(ISNUMBER(parametros!$C$4),ISNUMBER(parametros!$D$4),B3531&gt;=parametros!$C$4,B3531&lt;=parametros!$D$4),"C2",IF(AND(ISNUMBER(parametros!$C$5),ISNUMBER(parametros!$D$5),B3531&gt;=parametros!$C$5,B3531&lt;=parametros!$D$5),"C3",IF(AND(ISNUMBER(parametros!$C$6),ISNUMBER(parametros!$D$6),B3531&gt;=parametros!$C$6,B3531&lt;=parametros!$D$6),"C4","Fora dos ciclos")))))))</f>
        <v/>
      </c>
      <c r="D3531" s="100"/>
      <c r="E3531" s="78" t="str">
        <f>IF(C3531="","",IFERROR(VLOOKUP(C3531,parametros!$A$11:$E$15,5,0),""))</f>
        <v/>
      </c>
      <c r="F3531" s="79" t="str">
        <f t="shared" si="277"/>
        <v/>
      </c>
      <c r="G3531" s="101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8"/>
      <c r="U3531" s="218" t="str">
        <f t="shared" si="281"/>
        <v/>
      </c>
      <c r="V3531" s="216" t="s">
        <v>47</v>
      </c>
      <c r="W3531" s="102" t="s">
        <v>167</v>
      </c>
      <c r="X3531" s="102" t="s">
        <v>168</v>
      </c>
      <c r="Y3531" s="103" t="s">
        <v>169</v>
      </c>
      <c r="Z3531" s="103" t="s">
        <v>170</v>
      </c>
      <c r="AA3531" s="103" t="s">
        <v>47</v>
      </c>
      <c r="AB3531" s="103" t="s">
        <v>171</v>
      </c>
      <c r="AC3531" s="104" t="s">
        <v>172</v>
      </c>
    </row>
    <row r="3532" spans="1:29" ht="25.5" customHeight="1" x14ac:dyDescent="0.35">
      <c r="A3532" s="188"/>
      <c r="B3532" s="190"/>
      <c r="C3532" s="99" t="str">
        <f>IF(B3532="","",IF(NOT(ISNUMBER(B3532)),"DATA_PC invalida",IF(AND(ISNUMBER(parametros!$C$2),ISNUMBER(parametros!$D$2),B3532&gt;=parametros!$C$2,B3532&lt;=parametros!$D$2),"C0",IF(AND(ISNUMBER(parametros!$C$3),ISNUMBER(parametros!$D$3),B3532&gt;=parametros!$C$3,B3532&lt;=parametros!$D$3),"C1",IF(AND(ISNUMBER(parametros!$C$4),ISNUMBER(parametros!$D$4),B3532&gt;=parametros!$C$4,B3532&lt;=parametros!$D$4),"C2",IF(AND(ISNUMBER(parametros!$C$5),ISNUMBER(parametros!$D$5),B3532&gt;=parametros!$C$5,B3532&lt;=parametros!$D$5),"C3",IF(AND(ISNUMBER(parametros!$C$6),ISNUMBER(parametros!$D$6),B3532&gt;=parametros!$C$6,B3532&lt;=parametros!$D$6),"C4","Fora dos ciclos")))))))</f>
        <v/>
      </c>
      <c r="D3532" s="100"/>
      <c r="E3532" s="78" t="str">
        <f>IF(C3532="","",IFERROR(VLOOKUP(C3532,parametros!$A$11:$E$15,5,0),""))</f>
        <v/>
      </c>
      <c r="F3532" s="79" t="str">
        <f t="shared" si="277"/>
        <v/>
      </c>
      <c r="G3532" s="101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8"/>
      <c r="U3532" s="218" t="str">
        <f t="shared" si="281"/>
        <v/>
      </c>
      <c r="V3532" s="216" t="s">
        <v>47</v>
      </c>
      <c r="W3532" s="102" t="s">
        <v>167</v>
      </c>
      <c r="X3532" s="102" t="s">
        <v>168</v>
      </c>
      <c r="Y3532" s="103" t="s">
        <v>169</v>
      </c>
      <c r="Z3532" s="103" t="s">
        <v>170</v>
      </c>
      <c r="AA3532" s="103" t="s">
        <v>47</v>
      </c>
      <c r="AB3532" s="103" t="s">
        <v>171</v>
      </c>
      <c r="AC3532" s="104" t="s">
        <v>172</v>
      </c>
    </row>
    <row r="3533" spans="1:29" ht="25.5" customHeight="1" x14ac:dyDescent="0.35">
      <c r="A3533" s="188"/>
      <c r="B3533" s="190"/>
      <c r="C3533" s="99" t="str">
        <f>IF(B3533="","",IF(NOT(ISNUMBER(B3533)),"DATA_PC invalida",IF(AND(ISNUMBER(parametros!$C$2),ISNUMBER(parametros!$D$2),B3533&gt;=parametros!$C$2,B3533&lt;=parametros!$D$2),"C0",IF(AND(ISNUMBER(parametros!$C$3),ISNUMBER(parametros!$D$3),B3533&gt;=parametros!$C$3,B3533&lt;=parametros!$D$3),"C1",IF(AND(ISNUMBER(parametros!$C$4),ISNUMBER(parametros!$D$4),B3533&gt;=parametros!$C$4,B3533&lt;=parametros!$D$4),"C2",IF(AND(ISNUMBER(parametros!$C$5),ISNUMBER(parametros!$D$5),B3533&gt;=parametros!$C$5,B3533&lt;=parametros!$D$5),"C3",IF(AND(ISNUMBER(parametros!$C$6),ISNUMBER(parametros!$D$6),B3533&gt;=parametros!$C$6,B3533&lt;=parametros!$D$6),"C4","Fora dos ciclos")))))))</f>
        <v/>
      </c>
      <c r="D3533" s="100"/>
      <c r="E3533" s="78" t="str">
        <f>IF(C3533="","",IFERROR(VLOOKUP(C3533,parametros!$A$11:$E$15,5,0),""))</f>
        <v/>
      </c>
      <c r="F3533" s="79" t="str">
        <f t="shared" si="277"/>
        <v/>
      </c>
      <c r="G3533" s="101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8"/>
      <c r="U3533" s="218" t="str">
        <f t="shared" si="281"/>
        <v/>
      </c>
      <c r="V3533" s="216" t="s">
        <v>47</v>
      </c>
      <c r="W3533" s="102" t="s">
        <v>167</v>
      </c>
      <c r="X3533" s="102" t="s">
        <v>168</v>
      </c>
      <c r="Y3533" s="103" t="s">
        <v>169</v>
      </c>
      <c r="Z3533" s="103" t="s">
        <v>170</v>
      </c>
      <c r="AA3533" s="103" t="s">
        <v>47</v>
      </c>
      <c r="AB3533" s="103" t="s">
        <v>171</v>
      </c>
      <c r="AC3533" s="104" t="s">
        <v>172</v>
      </c>
    </row>
    <row r="3534" spans="1:29" ht="25.5" customHeight="1" x14ac:dyDescent="0.35">
      <c r="A3534" s="188"/>
      <c r="B3534" s="190"/>
      <c r="C3534" s="99" t="str">
        <f>IF(B3534="","",IF(NOT(ISNUMBER(B3534)),"DATA_PC invalida",IF(AND(ISNUMBER(parametros!$C$2),ISNUMBER(parametros!$D$2),B3534&gt;=parametros!$C$2,B3534&lt;=parametros!$D$2),"C0",IF(AND(ISNUMBER(parametros!$C$3),ISNUMBER(parametros!$D$3),B3534&gt;=parametros!$C$3,B3534&lt;=parametros!$D$3),"C1",IF(AND(ISNUMBER(parametros!$C$4),ISNUMBER(parametros!$D$4),B3534&gt;=parametros!$C$4,B3534&lt;=parametros!$D$4),"C2",IF(AND(ISNUMBER(parametros!$C$5),ISNUMBER(parametros!$D$5),B3534&gt;=parametros!$C$5,B3534&lt;=parametros!$D$5),"C3",IF(AND(ISNUMBER(parametros!$C$6),ISNUMBER(parametros!$D$6),B3534&gt;=parametros!$C$6,B3534&lt;=parametros!$D$6),"C4","Fora dos ciclos")))))))</f>
        <v/>
      </c>
      <c r="D3534" s="100"/>
      <c r="E3534" s="78" t="str">
        <f>IF(C3534="","",IFERROR(VLOOKUP(C3534,parametros!$A$11:$E$15,5,0),""))</f>
        <v/>
      </c>
      <c r="F3534" s="79" t="str">
        <f t="shared" si="277"/>
        <v/>
      </c>
      <c r="G3534" s="101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8"/>
      <c r="U3534" s="218" t="str">
        <f t="shared" si="281"/>
        <v/>
      </c>
      <c r="V3534" s="216" t="s">
        <v>47</v>
      </c>
      <c r="W3534" s="102" t="s">
        <v>167</v>
      </c>
      <c r="X3534" s="102" t="s">
        <v>168</v>
      </c>
      <c r="Y3534" s="103" t="s">
        <v>169</v>
      </c>
      <c r="Z3534" s="103" t="s">
        <v>170</v>
      </c>
      <c r="AA3534" s="103" t="s">
        <v>47</v>
      </c>
      <c r="AB3534" s="103" t="s">
        <v>171</v>
      </c>
      <c r="AC3534" s="104" t="s">
        <v>172</v>
      </c>
    </row>
    <row r="3535" spans="1:29" ht="25.5" customHeight="1" x14ac:dyDescent="0.35">
      <c r="A3535" s="188"/>
      <c r="B3535" s="190"/>
      <c r="C3535" s="99" t="str">
        <f>IF(B3535="","",IF(NOT(ISNUMBER(B3535)),"DATA_PC invalida",IF(AND(ISNUMBER(parametros!$C$2),ISNUMBER(parametros!$D$2),B3535&gt;=parametros!$C$2,B3535&lt;=parametros!$D$2),"C0",IF(AND(ISNUMBER(parametros!$C$3),ISNUMBER(parametros!$D$3),B3535&gt;=parametros!$C$3,B3535&lt;=parametros!$D$3),"C1",IF(AND(ISNUMBER(parametros!$C$4),ISNUMBER(parametros!$D$4),B3535&gt;=parametros!$C$4,B3535&lt;=parametros!$D$4),"C2",IF(AND(ISNUMBER(parametros!$C$5),ISNUMBER(parametros!$D$5),B3535&gt;=parametros!$C$5,B3535&lt;=parametros!$D$5),"C3",IF(AND(ISNUMBER(parametros!$C$6),ISNUMBER(parametros!$D$6),B3535&gt;=parametros!$C$6,B3535&lt;=parametros!$D$6),"C4","Fora dos ciclos")))))))</f>
        <v/>
      </c>
      <c r="D3535" s="100"/>
      <c r="E3535" s="78" t="str">
        <f>IF(C3535="","",IFERROR(VLOOKUP(C3535,parametros!$A$11:$E$15,5,0),""))</f>
        <v/>
      </c>
      <c r="F3535" s="79" t="str">
        <f t="shared" si="277"/>
        <v/>
      </c>
      <c r="G3535" s="101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8"/>
      <c r="U3535" s="218" t="str">
        <f t="shared" si="281"/>
        <v/>
      </c>
      <c r="V3535" s="216" t="s">
        <v>47</v>
      </c>
      <c r="W3535" s="102" t="s">
        <v>167</v>
      </c>
      <c r="X3535" s="102" t="s">
        <v>168</v>
      </c>
      <c r="Y3535" s="103" t="s">
        <v>169</v>
      </c>
      <c r="Z3535" s="103" t="s">
        <v>170</v>
      </c>
      <c r="AA3535" s="103" t="s">
        <v>47</v>
      </c>
      <c r="AB3535" s="103" t="s">
        <v>171</v>
      </c>
      <c r="AC3535" s="104" t="s">
        <v>172</v>
      </c>
    </row>
    <row r="3536" spans="1:29" ht="25.5" customHeight="1" x14ac:dyDescent="0.35">
      <c r="A3536" s="188"/>
      <c r="B3536" s="190"/>
      <c r="C3536" s="99" t="str">
        <f>IF(B3536="","",IF(NOT(ISNUMBER(B3536)),"DATA_PC invalida",IF(AND(ISNUMBER(parametros!$C$2),ISNUMBER(parametros!$D$2),B3536&gt;=parametros!$C$2,B3536&lt;=parametros!$D$2),"C0",IF(AND(ISNUMBER(parametros!$C$3),ISNUMBER(parametros!$D$3),B3536&gt;=parametros!$C$3,B3536&lt;=parametros!$D$3),"C1",IF(AND(ISNUMBER(parametros!$C$4),ISNUMBER(parametros!$D$4),B3536&gt;=parametros!$C$4,B3536&lt;=parametros!$D$4),"C2",IF(AND(ISNUMBER(parametros!$C$5),ISNUMBER(parametros!$D$5),B3536&gt;=parametros!$C$5,B3536&lt;=parametros!$D$5),"C3",IF(AND(ISNUMBER(parametros!$C$6),ISNUMBER(parametros!$D$6),B3536&gt;=parametros!$C$6,B3536&lt;=parametros!$D$6),"C4","Fora dos ciclos")))))))</f>
        <v/>
      </c>
      <c r="D3536" s="100"/>
      <c r="E3536" s="78" t="str">
        <f>IF(C3536="","",IFERROR(VLOOKUP(C3536,parametros!$A$11:$E$15,5,0),""))</f>
        <v/>
      </c>
      <c r="F3536" s="79" t="str">
        <f t="shared" si="277"/>
        <v/>
      </c>
      <c r="G3536" s="101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8"/>
      <c r="U3536" s="218" t="str">
        <f t="shared" si="281"/>
        <v/>
      </c>
      <c r="V3536" s="216" t="s">
        <v>47</v>
      </c>
      <c r="W3536" s="102" t="s">
        <v>167</v>
      </c>
      <c r="X3536" s="102" t="s">
        <v>168</v>
      </c>
      <c r="Y3536" s="103" t="s">
        <v>169</v>
      </c>
      <c r="Z3536" s="103" t="s">
        <v>170</v>
      </c>
      <c r="AA3536" s="103" t="s">
        <v>47</v>
      </c>
      <c r="AB3536" s="103" t="s">
        <v>171</v>
      </c>
      <c r="AC3536" s="104" t="s">
        <v>172</v>
      </c>
    </row>
    <row r="3537" spans="1:29" ht="25.5" customHeight="1" x14ac:dyDescent="0.35">
      <c r="A3537" s="188"/>
      <c r="B3537" s="190"/>
      <c r="C3537" s="99" t="str">
        <f>IF(B3537="","",IF(NOT(ISNUMBER(B3537)),"DATA_PC invalida",IF(AND(ISNUMBER(parametros!$C$2),ISNUMBER(parametros!$D$2),B3537&gt;=parametros!$C$2,B3537&lt;=parametros!$D$2),"C0",IF(AND(ISNUMBER(parametros!$C$3),ISNUMBER(parametros!$D$3),B3537&gt;=parametros!$C$3,B3537&lt;=parametros!$D$3),"C1",IF(AND(ISNUMBER(parametros!$C$4),ISNUMBER(parametros!$D$4),B3537&gt;=parametros!$C$4,B3537&lt;=parametros!$D$4),"C2",IF(AND(ISNUMBER(parametros!$C$5),ISNUMBER(parametros!$D$5),B3537&gt;=parametros!$C$5,B3537&lt;=parametros!$D$5),"C3",IF(AND(ISNUMBER(parametros!$C$6),ISNUMBER(parametros!$D$6),B3537&gt;=parametros!$C$6,B3537&lt;=parametros!$D$6),"C4","Fora dos ciclos")))))))</f>
        <v/>
      </c>
      <c r="D3537" s="100"/>
      <c r="E3537" s="78" t="str">
        <f>IF(C3537="","",IFERROR(VLOOKUP(C3537,parametros!$A$11:$E$15,5,0),""))</f>
        <v/>
      </c>
      <c r="F3537" s="79" t="str">
        <f t="shared" si="277"/>
        <v/>
      </c>
      <c r="G3537" s="101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8"/>
      <c r="U3537" s="218" t="str">
        <f t="shared" si="281"/>
        <v/>
      </c>
      <c r="V3537" s="216" t="s">
        <v>47</v>
      </c>
      <c r="W3537" s="102" t="s">
        <v>167</v>
      </c>
      <c r="X3537" s="102" t="s">
        <v>168</v>
      </c>
      <c r="Y3537" s="103" t="s">
        <v>169</v>
      </c>
      <c r="Z3537" s="103" t="s">
        <v>170</v>
      </c>
      <c r="AA3537" s="103" t="s">
        <v>47</v>
      </c>
      <c r="AB3537" s="103" t="s">
        <v>171</v>
      </c>
      <c r="AC3537" s="104" t="s">
        <v>172</v>
      </c>
    </row>
    <row r="3538" spans="1:29" ht="25.5" customHeight="1" x14ac:dyDescent="0.35">
      <c r="A3538" s="188"/>
      <c r="B3538" s="190"/>
      <c r="C3538" s="99" t="str">
        <f>IF(B3538="","",IF(NOT(ISNUMBER(B3538)),"DATA_PC invalida",IF(AND(ISNUMBER(parametros!$C$2),ISNUMBER(parametros!$D$2),B3538&gt;=parametros!$C$2,B3538&lt;=parametros!$D$2),"C0",IF(AND(ISNUMBER(parametros!$C$3),ISNUMBER(parametros!$D$3),B3538&gt;=parametros!$C$3,B3538&lt;=parametros!$D$3),"C1",IF(AND(ISNUMBER(parametros!$C$4),ISNUMBER(parametros!$D$4),B3538&gt;=parametros!$C$4,B3538&lt;=parametros!$D$4),"C2",IF(AND(ISNUMBER(parametros!$C$5),ISNUMBER(parametros!$D$5),B3538&gt;=parametros!$C$5,B3538&lt;=parametros!$D$5),"C3",IF(AND(ISNUMBER(parametros!$C$6),ISNUMBER(parametros!$D$6),B3538&gt;=parametros!$C$6,B3538&lt;=parametros!$D$6),"C4","Fora dos ciclos")))))))</f>
        <v/>
      </c>
      <c r="D3538" s="100"/>
      <c r="E3538" s="78" t="str">
        <f>IF(C3538="","",IFERROR(VLOOKUP(C3538,parametros!$A$11:$E$15,5,0),""))</f>
        <v/>
      </c>
      <c r="F3538" s="79" t="str">
        <f t="shared" si="277"/>
        <v/>
      </c>
      <c r="G3538" s="101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8"/>
      <c r="U3538" s="218" t="str">
        <f t="shared" si="281"/>
        <v/>
      </c>
      <c r="V3538" s="216" t="s">
        <v>47</v>
      </c>
      <c r="W3538" s="102" t="s">
        <v>167</v>
      </c>
      <c r="X3538" s="102" t="s">
        <v>168</v>
      </c>
      <c r="Y3538" s="103" t="s">
        <v>169</v>
      </c>
      <c r="Z3538" s="103" t="s">
        <v>170</v>
      </c>
      <c r="AA3538" s="103" t="s">
        <v>47</v>
      </c>
      <c r="AB3538" s="103" t="s">
        <v>171</v>
      </c>
      <c r="AC3538" s="104" t="s">
        <v>172</v>
      </c>
    </row>
    <row r="3539" spans="1:29" ht="25.5" customHeight="1" x14ac:dyDescent="0.35">
      <c r="A3539" s="188"/>
      <c r="B3539" s="190"/>
      <c r="C3539" s="99" t="str">
        <f>IF(B3539="","",IF(NOT(ISNUMBER(B3539)),"DATA_PC invalida",IF(AND(ISNUMBER(parametros!$C$2),ISNUMBER(parametros!$D$2),B3539&gt;=parametros!$C$2,B3539&lt;=parametros!$D$2),"C0",IF(AND(ISNUMBER(parametros!$C$3),ISNUMBER(parametros!$D$3),B3539&gt;=parametros!$C$3,B3539&lt;=parametros!$D$3),"C1",IF(AND(ISNUMBER(parametros!$C$4),ISNUMBER(parametros!$D$4),B3539&gt;=parametros!$C$4,B3539&lt;=parametros!$D$4),"C2",IF(AND(ISNUMBER(parametros!$C$5),ISNUMBER(parametros!$D$5),B3539&gt;=parametros!$C$5,B3539&lt;=parametros!$D$5),"C3",IF(AND(ISNUMBER(parametros!$C$6),ISNUMBER(parametros!$D$6),B3539&gt;=parametros!$C$6,B3539&lt;=parametros!$D$6),"C4","Fora dos ciclos")))))))</f>
        <v/>
      </c>
      <c r="D3539" s="100"/>
      <c r="E3539" s="78" t="str">
        <f>IF(C3539="","",IFERROR(VLOOKUP(C3539,parametros!$A$11:$E$15,5,0),""))</f>
        <v/>
      </c>
      <c r="F3539" s="79" t="str">
        <f t="shared" si="277"/>
        <v/>
      </c>
      <c r="G3539" s="101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8"/>
      <c r="U3539" s="218" t="str">
        <f t="shared" si="281"/>
        <v/>
      </c>
      <c r="V3539" s="216" t="s">
        <v>47</v>
      </c>
      <c r="W3539" s="102" t="s">
        <v>167</v>
      </c>
      <c r="X3539" s="102" t="s">
        <v>168</v>
      </c>
      <c r="Y3539" s="103" t="s">
        <v>169</v>
      </c>
      <c r="Z3539" s="103" t="s">
        <v>170</v>
      </c>
      <c r="AA3539" s="103" t="s">
        <v>47</v>
      </c>
      <c r="AB3539" s="103" t="s">
        <v>171</v>
      </c>
      <c r="AC3539" s="104" t="s">
        <v>172</v>
      </c>
    </row>
    <row r="3540" spans="1:29" ht="25.5" customHeight="1" x14ac:dyDescent="0.35">
      <c r="A3540" s="188"/>
      <c r="B3540" s="190"/>
      <c r="C3540" s="99" t="str">
        <f>IF(B3540="","",IF(NOT(ISNUMBER(B3540)),"DATA_PC invalida",IF(AND(ISNUMBER(parametros!$C$2),ISNUMBER(parametros!$D$2),B3540&gt;=parametros!$C$2,B3540&lt;=parametros!$D$2),"C0",IF(AND(ISNUMBER(parametros!$C$3),ISNUMBER(parametros!$D$3),B3540&gt;=parametros!$C$3,B3540&lt;=parametros!$D$3),"C1",IF(AND(ISNUMBER(parametros!$C$4),ISNUMBER(parametros!$D$4),B3540&gt;=parametros!$C$4,B3540&lt;=parametros!$D$4),"C2",IF(AND(ISNUMBER(parametros!$C$5),ISNUMBER(parametros!$D$5),B3540&gt;=parametros!$C$5,B3540&lt;=parametros!$D$5),"C3",IF(AND(ISNUMBER(parametros!$C$6),ISNUMBER(parametros!$D$6),B3540&gt;=parametros!$C$6,B3540&lt;=parametros!$D$6),"C4","Fora dos ciclos")))))))</f>
        <v/>
      </c>
      <c r="D3540" s="100"/>
      <c r="E3540" s="78" t="str">
        <f>IF(C3540="","",IFERROR(VLOOKUP(C3540,parametros!$A$11:$E$15,5,0),""))</f>
        <v/>
      </c>
      <c r="F3540" s="79" t="str">
        <f t="shared" si="277"/>
        <v/>
      </c>
      <c r="G3540" s="101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8"/>
      <c r="U3540" s="218" t="str">
        <f t="shared" si="281"/>
        <v/>
      </c>
      <c r="V3540" s="216" t="s">
        <v>47</v>
      </c>
      <c r="W3540" s="102" t="s">
        <v>167</v>
      </c>
      <c r="X3540" s="102" t="s">
        <v>168</v>
      </c>
      <c r="Y3540" s="103" t="s">
        <v>169</v>
      </c>
      <c r="Z3540" s="103" t="s">
        <v>170</v>
      </c>
      <c r="AA3540" s="103" t="s">
        <v>47</v>
      </c>
      <c r="AB3540" s="103" t="s">
        <v>171</v>
      </c>
      <c r="AC3540" s="104" t="s">
        <v>172</v>
      </c>
    </row>
    <row r="3541" spans="1:29" ht="25.5" customHeight="1" x14ac:dyDescent="0.35">
      <c r="A3541" s="188"/>
      <c r="B3541" s="190"/>
      <c r="C3541" s="99" t="str">
        <f>IF(B3541="","",IF(NOT(ISNUMBER(B3541)),"DATA_PC invalida",IF(AND(ISNUMBER(parametros!$C$2),ISNUMBER(parametros!$D$2),B3541&gt;=parametros!$C$2,B3541&lt;=parametros!$D$2),"C0",IF(AND(ISNUMBER(parametros!$C$3),ISNUMBER(parametros!$D$3),B3541&gt;=parametros!$C$3,B3541&lt;=parametros!$D$3),"C1",IF(AND(ISNUMBER(parametros!$C$4),ISNUMBER(parametros!$D$4),B3541&gt;=parametros!$C$4,B3541&lt;=parametros!$D$4),"C2",IF(AND(ISNUMBER(parametros!$C$5),ISNUMBER(parametros!$D$5),B3541&gt;=parametros!$C$5,B3541&lt;=parametros!$D$5),"C3",IF(AND(ISNUMBER(parametros!$C$6),ISNUMBER(parametros!$D$6),B3541&gt;=parametros!$C$6,B3541&lt;=parametros!$D$6),"C4","Fora dos ciclos")))))))</f>
        <v/>
      </c>
      <c r="D3541" s="100"/>
      <c r="E3541" s="78" t="str">
        <f>IF(C3541="","",IFERROR(VLOOKUP(C3541,parametros!$A$11:$E$15,5,0),""))</f>
        <v/>
      </c>
      <c r="F3541" s="79" t="str">
        <f t="shared" si="277"/>
        <v/>
      </c>
      <c r="G3541" s="101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8"/>
      <c r="U3541" s="218" t="str">
        <f t="shared" si="281"/>
        <v/>
      </c>
      <c r="V3541" s="216" t="s">
        <v>47</v>
      </c>
      <c r="W3541" s="102" t="s">
        <v>167</v>
      </c>
      <c r="X3541" s="102" t="s">
        <v>168</v>
      </c>
      <c r="Y3541" s="103" t="s">
        <v>169</v>
      </c>
      <c r="Z3541" s="103" t="s">
        <v>170</v>
      </c>
      <c r="AA3541" s="103" t="s">
        <v>47</v>
      </c>
      <c r="AB3541" s="103" t="s">
        <v>171</v>
      </c>
      <c r="AC3541" s="104" t="s">
        <v>172</v>
      </c>
    </row>
    <row r="3542" spans="1:29" ht="25.5" customHeight="1" x14ac:dyDescent="0.35">
      <c r="A3542" s="188"/>
      <c r="B3542" s="190"/>
      <c r="C3542" s="99" t="str">
        <f>IF(B3542="","",IF(NOT(ISNUMBER(B3542)),"DATA_PC invalida",IF(AND(ISNUMBER(parametros!$C$2),ISNUMBER(parametros!$D$2),B3542&gt;=parametros!$C$2,B3542&lt;=parametros!$D$2),"C0",IF(AND(ISNUMBER(parametros!$C$3),ISNUMBER(parametros!$D$3),B3542&gt;=parametros!$C$3,B3542&lt;=parametros!$D$3),"C1",IF(AND(ISNUMBER(parametros!$C$4),ISNUMBER(parametros!$D$4),B3542&gt;=parametros!$C$4,B3542&lt;=parametros!$D$4),"C2",IF(AND(ISNUMBER(parametros!$C$5),ISNUMBER(parametros!$D$5),B3542&gt;=parametros!$C$5,B3542&lt;=parametros!$D$5),"C3",IF(AND(ISNUMBER(parametros!$C$6),ISNUMBER(parametros!$D$6),B3542&gt;=parametros!$C$6,B3542&lt;=parametros!$D$6),"C4","Fora dos ciclos")))))))</f>
        <v/>
      </c>
      <c r="D3542" s="100"/>
      <c r="E3542" s="78" t="str">
        <f>IF(C3542="","",IFERROR(VLOOKUP(C3542,parametros!$A$11:$E$15,5,0),""))</f>
        <v/>
      </c>
      <c r="F3542" s="79" t="str">
        <f t="shared" si="277"/>
        <v/>
      </c>
      <c r="G3542" s="101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8"/>
      <c r="U3542" s="218" t="str">
        <f t="shared" si="281"/>
        <v/>
      </c>
      <c r="V3542" s="216" t="s">
        <v>47</v>
      </c>
      <c r="W3542" s="102" t="s">
        <v>167</v>
      </c>
      <c r="X3542" s="102" t="s">
        <v>168</v>
      </c>
      <c r="Y3542" s="103" t="s">
        <v>169</v>
      </c>
      <c r="Z3542" s="103" t="s">
        <v>170</v>
      </c>
      <c r="AA3542" s="103" t="s">
        <v>47</v>
      </c>
      <c r="AB3542" s="103" t="s">
        <v>171</v>
      </c>
      <c r="AC3542" s="104" t="s">
        <v>172</v>
      </c>
    </row>
    <row r="3543" spans="1:29" ht="25.5" customHeight="1" x14ac:dyDescent="0.35">
      <c r="A3543" s="188"/>
      <c r="B3543" s="190"/>
      <c r="C3543" s="99" t="str">
        <f>IF(B3543="","",IF(NOT(ISNUMBER(B3543)),"DATA_PC invalida",IF(AND(ISNUMBER(parametros!$C$2),ISNUMBER(parametros!$D$2),B3543&gt;=parametros!$C$2,B3543&lt;=parametros!$D$2),"C0",IF(AND(ISNUMBER(parametros!$C$3),ISNUMBER(parametros!$D$3),B3543&gt;=parametros!$C$3,B3543&lt;=parametros!$D$3),"C1",IF(AND(ISNUMBER(parametros!$C$4),ISNUMBER(parametros!$D$4),B3543&gt;=parametros!$C$4,B3543&lt;=parametros!$D$4),"C2",IF(AND(ISNUMBER(parametros!$C$5),ISNUMBER(parametros!$D$5),B3543&gt;=parametros!$C$5,B3543&lt;=parametros!$D$5),"C3",IF(AND(ISNUMBER(parametros!$C$6),ISNUMBER(parametros!$D$6),B3543&gt;=parametros!$C$6,B3543&lt;=parametros!$D$6),"C4","Fora dos ciclos")))))))</f>
        <v/>
      </c>
      <c r="D3543" s="100"/>
      <c r="E3543" s="78" t="str">
        <f>IF(C3543="","",IFERROR(VLOOKUP(C3543,parametros!$A$11:$E$15,5,0),""))</f>
        <v/>
      </c>
      <c r="F3543" s="79" t="str">
        <f t="shared" si="277"/>
        <v/>
      </c>
      <c r="G3543" s="101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8"/>
      <c r="U3543" s="218" t="str">
        <f t="shared" si="281"/>
        <v/>
      </c>
      <c r="V3543" s="216" t="s">
        <v>47</v>
      </c>
      <c r="W3543" s="102" t="s">
        <v>167</v>
      </c>
      <c r="X3543" s="102" t="s">
        <v>168</v>
      </c>
      <c r="Y3543" s="103" t="s">
        <v>169</v>
      </c>
      <c r="Z3543" s="103" t="s">
        <v>170</v>
      </c>
      <c r="AA3543" s="103" t="s">
        <v>47</v>
      </c>
      <c r="AB3543" s="103" t="s">
        <v>171</v>
      </c>
      <c r="AC3543" s="104" t="s">
        <v>172</v>
      </c>
    </row>
    <row r="3544" spans="1:29" ht="25.5" customHeight="1" x14ac:dyDescent="0.35">
      <c r="A3544" s="188"/>
      <c r="B3544" s="190"/>
      <c r="C3544" s="99" t="str">
        <f>IF(B3544="","",IF(NOT(ISNUMBER(B3544)),"DATA_PC invalida",IF(AND(ISNUMBER(parametros!$C$2),ISNUMBER(parametros!$D$2),B3544&gt;=parametros!$C$2,B3544&lt;=parametros!$D$2),"C0",IF(AND(ISNUMBER(parametros!$C$3),ISNUMBER(parametros!$D$3),B3544&gt;=parametros!$C$3,B3544&lt;=parametros!$D$3),"C1",IF(AND(ISNUMBER(parametros!$C$4),ISNUMBER(parametros!$D$4),B3544&gt;=parametros!$C$4,B3544&lt;=parametros!$D$4),"C2",IF(AND(ISNUMBER(parametros!$C$5),ISNUMBER(parametros!$D$5),B3544&gt;=parametros!$C$5,B3544&lt;=parametros!$D$5),"C3",IF(AND(ISNUMBER(parametros!$C$6),ISNUMBER(parametros!$D$6),B3544&gt;=parametros!$C$6,B3544&lt;=parametros!$D$6),"C4","Fora dos ciclos")))))))</f>
        <v/>
      </c>
      <c r="D3544" s="100"/>
      <c r="E3544" s="78" t="str">
        <f>IF(C3544="","",IFERROR(VLOOKUP(C3544,parametros!$A$11:$E$15,5,0),""))</f>
        <v/>
      </c>
      <c r="F3544" s="79" t="str">
        <f t="shared" si="277"/>
        <v/>
      </c>
      <c r="G3544" s="101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8"/>
      <c r="U3544" s="218" t="str">
        <f t="shared" si="281"/>
        <v/>
      </c>
      <c r="V3544" s="216" t="s">
        <v>47</v>
      </c>
      <c r="W3544" s="102" t="s">
        <v>167</v>
      </c>
      <c r="X3544" s="102" t="s">
        <v>168</v>
      </c>
      <c r="Y3544" s="103" t="s">
        <v>169</v>
      </c>
      <c r="Z3544" s="103" t="s">
        <v>170</v>
      </c>
      <c r="AA3544" s="103" t="s">
        <v>47</v>
      </c>
      <c r="AB3544" s="103" t="s">
        <v>171</v>
      </c>
      <c r="AC3544" s="104" t="s">
        <v>172</v>
      </c>
    </row>
    <row r="3545" spans="1:29" ht="25.5" customHeight="1" x14ac:dyDescent="0.35">
      <c r="A3545" s="188"/>
      <c r="B3545" s="190"/>
      <c r="C3545" s="99" t="str">
        <f>IF(B3545="","",IF(NOT(ISNUMBER(B3545)),"DATA_PC invalida",IF(AND(ISNUMBER(parametros!$C$2),ISNUMBER(parametros!$D$2),B3545&gt;=parametros!$C$2,B3545&lt;=parametros!$D$2),"C0",IF(AND(ISNUMBER(parametros!$C$3),ISNUMBER(parametros!$D$3),B3545&gt;=parametros!$C$3,B3545&lt;=parametros!$D$3),"C1",IF(AND(ISNUMBER(parametros!$C$4),ISNUMBER(parametros!$D$4),B3545&gt;=parametros!$C$4,B3545&lt;=parametros!$D$4),"C2",IF(AND(ISNUMBER(parametros!$C$5),ISNUMBER(parametros!$D$5),B3545&gt;=parametros!$C$5,B3545&lt;=parametros!$D$5),"C3",IF(AND(ISNUMBER(parametros!$C$6),ISNUMBER(parametros!$D$6),B3545&gt;=parametros!$C$6,B3545&lt;=parametros!$D$6),"C4","Fora dos ciclos")))))))</f>
        <v/>
      </c>
      <c r="D3545" s="100"/>
      <c r="E3545" s="78" t="str">
        <f>IF(C3545="","",IFERROR(VLOOKUP(C3545,parametros!$A$11:$E$15,5,0),""))</f>
        <v/>
      </c>
      <c r="F3545" s="79" t="str">
        <f t="shared" si="277"/>
        <v/>
      </c>
      <c r="G3545" s="101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8"/>
      <c r="U3545" s="218" t="str">
        <f t="shared" si="281"/>
        <v/>
      </c>
      <c r="V3545" s="216" t="s">
        <v>47</v>
      </c>
      <c r="W3545" s="102" t="s">
        <v>167</v>
      </c>
      <c r="X3545" s="102" t="s">
        <v>168</v>
      </c>
      <c r="Y3545" s="103" t="s">
        <v>169</v>
      </c>
      <c r="Z3545" s="103" t="s">
        <v>170</v>
      </c>
      <c r="AA3545" s="103" t="s">
        <v>47</v>
      </c>
      <c r="AB3545" s="103" t="s">
        <v>171</v>
      </c>
      <c r="AC3545" s="104" t="s">
        <v>172</v>
      </c>
    </row>
    <row r="3546" spans="1:29" ht="25.5" customHeight="1" x14ac:dyDescent="0.35">
      <c r="A3546" s="188"/>
      <c r="B3546" s="190"/>
      <c r="C3546" s="99" t="str">
        <f>IF(B3546="","",IF(NOT(ISNUMBER(B3546)),"DATA_PC invalida",IF(AND(ISNUMBER(parametros!$C$2),ISNUMBER(parametros!$D$2),B3546&gt;=parametros!$C$2,B3546&lt;=parametros!$D$2),"C0",IF(AND(ISNUMBER(parametros!$C$3),ISNUMBER(parametros!$D$3),B3546&gt;=parametros!$C$3,B3546&lt;=parametros!$D$3),"C1",IF(AND(ISNUMBER(parametros!$C$4),ISNUMBER(parametros!$D$4),B3546&gt;=parametros!$C$4,B3546&lt;=parametros!$D$4),"C2",IF(AND(ISNUMBER(parametros!$C$5),ISNUMBER(parametros!$D$5),B3546&gt;=parametros!$C$5,B3546&lt;=parametros!$D$5),"C3",IF(AND(ISNUMBER(parametros!$C$6),ISNUMBER(parametros!$D$6),B3546&gt;=parametros!$C$6,B3546&lt;=parametros!$D$6),"C4","Fora dos ciclos")))))))</f>
        <v/>
      </c>
      <c r="D3546" s="100"/>
      <c r="E3546" s="78" t="str">
        <f>IF(C3546="","",IFERROR(VLOOKUP(C3546,parametros!$A$11:$E$15,5,0),""))</f>
        <v/>
      </c>
      <c r="F3546" s="79" t="str">
        <f t="shared" si="277"/>
        <v/>
      </c>
      <c r="G3546" s="101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8"/>
      <c r="U3546" s="218" t="str">
        <f t="shared" si="281"/>
        <v/>
      </c>
      <c r="V3546" s="216" t="s">
        <v>47</v>
      </c>
      <c r="W3546" s="102" t="s">
        <v>167</v>
      </c>
      <c r="X3546" s="102" t="s">
        <v>168</v>
      </c>
      <c r="Y3546" s="103" t="s">
        <v>169</v>
      </c>
      <c r="Z3546" s="103" t="s">
        <v>170</v>
      </c>
      <c r="AA3546" s="103" t="s">
        <v>47</v>
      </c>
      <c r="AB3546" s="103" t="s">
        <v>171</v>
      </c>
      <c r="AC3546" s="104" t="s">
        <v>172</v>
      </c>
    </row>
    <row r="3547" spans="1:29" ht="25.5" customHeight="1" x14ac:dyDescent="0.35">
      <c r="A3547" s="188"/>
      <c r="B3547" s="190"/>
      <c r="C3547" s="99" t="str">
        <f>IF(B3547="","",IF(NOT(ISNUMBER(B3547)),"DATA_PC invalida",IF(AND(ISNUMBER(parametros!$C$2),ISNUMBER(parametros!$D$2),B3547&gt;=parametros!$C$2,B3547&lt;=parametros!$D$2),"C0",IF(AND(ISNUMBER(parametros!$C$3),ISNUMBER(parametros!$D$3),B3547&gt;=parametros!$C$3,B3547&lt;=parametros!$D$3),"C1",IF(AND(ISNUMBER(parametros!$C$4),ISNUMBER(parametros!$D$4),B3547&gt;=parametros!$C$4,B3547&lt;=parametros!$D$4),"C2",IF(AND(ISNUMBER(parametros!$C$5),ISNUMBER(parametros!$D$5),B3547&gt;=parametros!$C$5,B3547&lt;=parametros!$D$5),"C3",IF(AND(ISNUMBER(parametros!$C$6),ISNUMBER(parametros!$D$6),B3547&gt;=parametros!$C$6,B3547&lt;=parametros!$D$6),"C4","Fora dos ciclos")))))))</f>
        <v/>
      </c>
      <c r="D3547" s="100"/>
      <c r="E3547" s="78" t="str">
        <f>IF(C3547="","",IFERROR(VLOOKUP(C3547,parametros!$A$11:$E$15,5,0),""))</f>
        <v/>
      </c>
      <c r="F3547" s="79" t="str">
        <f t="shared" si="277"/>
        <v/>
      </c>
      <c r="G3547" s="101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8"/>
      <c r="U3547" s="218" t="str">
        <f t="shared" si="281"/>
        <v/>
      </c>
      <c r="V3547" s="216" t="s">
        <v>47</v>
      </c>
      <c r="W3547" s="102" t="s">
        <v>167</v>
      </c>
      <c r="X3547" s="102" t="s">
        <v>168</v>
      </c>
      <c r="Y3547" s="103" t="s">
        <v>169</v>
      </c>
      <c r="Z3547" s="103" t="s">
        <v>170</v>
      </c>
      <c r="AA3547" s="103" t="s">
        <v>47</v>
      </c>
      <c r="AB3547" s="103" t="s">
        <v>171</v>
      </c>
      <c r="AC3547" s="104" t="s">
        <v>172</v>
      </c>
    </row>
    <row r="3548" spans="1:29" ht="25.5" customHeight="1" x14ac:dyDescent="0.35">
      <c r="A3548" s="188"/>
      <c r="B3548" s="190"/>
      <c r="C3548" s="99" t="str">
        <f>IF(B3548="","",IF(NOT(ISNUMBER(B3548)),"DATA_PC invalida",IF(AND(ISNUMBER(parametros!$C$2),ISNUMBER(parametros!$D$2),B3548&gt;=parametros!$C$2,B3548&lt;=parametros!$D$2),"C0",IF(AND(ISNUMBER(parametros!$C$3),ISNUMBER(parametros!$D$3),B3548&gt;=parametros!$C$3,B3548&lt;=parametros!$D$3),"C1",IF(AND(ISNUMBER(parametros!$C$4),ISNUMBER(parametros!$D$4),B3548&gt;=parametros!$C$4,B3548&lt;=parametros!$D$4),"C2",IF(AND(ISNUMBER(parametros!$C$5),ISNUMBER(parametros!$D$5),B3548&gt;=parametros!$C$5,B3548&lt;=parametros!$D$5),"C3",IF(AND(ISNUMBER(parametros!$C$6),ISNUMBER(parametros!$D$6),B3548&gt;=parametros!$C$6,B3548&lt;=parametros!$D$6),"C4","Fora dos ciclos")))))))</f>
        <v/>
      </c>
      <c r="D3548" s="100"/>
      <c r="E3548" s="78" t="str">
        <f>IF(C3548="","",IFERROR(VLOOKUP(C3548,parametros!$A$11:$E$15,5,0),""))</f>
        <v/>
      </c>
      <c r="F3548" s="79" t="str">
        <f t="shared" si="277"/>
        <v/>
      </c>
      <c r="G3548" s="101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8"/>
      <c r="U3548" s="218" t="str">
        <f t="shared" si="281"/>
        <v/>
      </c>
      <c r="V3548" s="216" t="s">
        <v>47</v>
      </c>
      <c r="W3548" s="102" t="s">
        <v>167</v>
      </c>
      <c r="X3548" s="102" t="s">
        <v>168</v>
      </c>
      <c r="Y3548" s="103" t="s">
        <v>169</v>
      </c>
      <c r="Z3548" s="103" t="s">
        <v>170</v>
      </c>
      <c r="AA3548" s="103" t="s">
        <v>47</v>
      </c>
      <c r="AB3548" s="103" t="s">
        <v>171</v>
      </c>
      <c r="AC3548" s="104" t="s">
        <v>172</v>
      </c>
    </row>
    <row r="3549" spans="1:29" ht="25.5" customHeight="1" x14ac:dyDescent="0.35">
      <c r="A3549" s="188"/>
      <c r="B3549" s="190"/>
      <c r="C3549" s="99" t="str">
        <f>IF(B3549="","",IF(NOT(ISNUMBER(B3549)),"DATA_PC invalida",IF(AND(ISNUMBER(parametros!$C$2),ISNUMBER(parametros!$D$2),B3549&gt;=parametros!$C$2,B3549&lt;=parametros!$D$2),"C0",IF(AND(ISNUMBER(parametros!$C$3),ISNUMBER(parametros!$D$3),B3549&gt;=parametros!$C$3,B3549&lt;=parametros!$D$3),"C1",IF(AND(ISNUMBER(parametros!$C$4),ISNUMBER(parametros!$D$4),B3549&gt;=parametros!$C$4,B3549&lt;=parametros!$D$4),"C2",IF(AND(ISNUMBER(parametros!$C$5),ISNUMBER(parametros!$D$5),B3549&gt;=parametros!$C$5,B3549&lt;=parametros!$D$5),"C3",IF(AND(ISNUMBER(parametros!$C$6),ISNUMBER(parametros!$D$6),B3549&gt;=parametros!$C$6,B3549&lt;=parametros!$D$6),"C4","Fora dos ciclos")))))))</f>
        <v/>
      </c>
      <c r="D3549" s="100"/>
      <c r="E3549" s="78" t="str">
        <f>IF(C3549="","",IFERROR(VLOOKUP(C3549,parametros!$A$11:$E$15,5,0),""))</f>
        <v/>
      </c>
      <c r="F3549" s="79" t="str">
        <f t="shared" si="277"/>
        <v/>
      </c>
      <c r="G3549" s="101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8"/>
      <c r="U3549" s="218" t="str">
        <f t="shared" si="281"/>
        <v/>
      </c>
      <c r="V3549" s="216" t="s">
        <v>47</v>
      </c>
      <c r="W3549" s="102" t="s">
        <v>167</v>
      </c>
      <c r="X3549" s="102" t="s">
        <v>168</v>
      </c>
      <c r="Y3549" s="103" t="s">
        <v>169</v>
      </c>
      <c r="Z3549" s="103" t="s">
        <v>170</v>
      </c>
      <c r="AA3549" s="103" t="s">
        <v>47</v>
      </c>
      <c r="AB3549" s="103" t="s">
        <v>171</v>
      </c>
      <c r="AC3549" s="104" t="s">
        <v>172</v>
      </c>
    </row>
    <row r="3550" spans="1:29" ht="25.5" customHeight="1" x14ac:dyDescent="0.35">
      <c r="A3550" s="188"/>
      <c r="B3550" s="190"/>
      <c r="C3550" s="99" t="str">
        <f>IF(B3550="","",IF(NOT(ISNUMBER(B3550)),"DATA_PC invalida",IF(AND(ISNUMBER(parametros!$C$2),ISNUMBER(parametros!$D$2),B3550&gt;=parametros!$C$2,B3550&lt;=parametros!$D$2),"C0",IF(AND(ISNUMBER(parametros!$C$3),ISNUMBER(parametros!$D$3),B3550&gt;=parametros!$C$3,B3550&lt;=parametros!$D$3),"C1",IF(AND(ISNUMBER(parametros!$C$4),ISNUMBER(parametros!$D$4),B3550&gt;=parametros!$C$4,B3550&lt;=parametros!$D$4),"C2",IF(AND(ISNUMBER(parametros!$C$5),ISNUMBER(parametros!$D$5),B3550&gt;=parametros!$C$5,B3550&lt;=parametros!$D$5),"C3",IF(AND(ISNUMBER(parametros!$C$6),ISNUMBER(parametros!$D$6),B3550&gt;=parametros!$C$6,B3550&lt;=parametros!$D$6),"C4","Fora dos ciclos")))))))</f>
        <v/>
      </c>
      <c r="D3550" s="100"/>
      <c r="E3550" s="78" t="str">
        <f>IF(C3550="","",IFERROR(VLOOKUP(C3550,parametros!$A$11:$E$15,5,0),""))</f>
        <v/>
      </c>
      <c r="F3550" s="79" t="str">
        <f t="shared" si="277"/>
        <v/>
      </c>
      <c r="G3550" s="101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8"/>
      <c r="U3550" s="218" t="str">
        <f t="shared" si="281"/>
        <v/>
      </c>
      <c r="V3550" s="216" t="s">
        <v>47</v>
      </c>
      <c r="W3550" s="102" t="s">
        <v>167</v>
      </c>
      <c r="X3550" s="102" t="s">
        <v>168</v>
      </c>
      <c r="Y3550" s="103" t="s">
        <v>169</v>
      </c>
      <c r="Z3550" s="103" t="s">
        <v>170</v>
      </c>
      <c r="AA3550" s="103" t="s">
        <v>47</v>
      </c>
      <c r="AB3550" s="103" t="s">
        <v>171</v>
      </c>
      <c r="AC3550" s="104" t="s">
        <v>172</v>
      </c>
    </row>
    <row r="3551" spans="1:29" ht="25.5" customHeight="1" x14ac:dyDescent="0.35">
      <c r="A3551" s="188"/>
      <c r="B3551" s="190"/>
      <c r="C3551" s="99" t="str">
        <f>IF(B3551="","",IF(NOT(ISNUMBER(B3551)),"DATA_PC invalida",IF(AND(ISNUMBER(parametros!$C$2),ISNUMBER(parametros!$D$2),B3551&gt;=parametros!$C$2,B3551&lt;=parametros!$D$2),"C0",IF(AND(ISNUMBER(parametros!$C$3),ISNUMBER(parametros!$D$3),B3551&gt;=parametros!$C$3,B3551&lt;=parametros!$D$3),"C1",IF(AND(ISNUMBER(parametros!$C$4),ISNUMBER(parametros!$D$4),B3551&gt;=parametros!$C$4,B3551&lt;=parametros!$D$4),"C2",IF(AND(ISNUMBER(parametros!$C$5),ISNUMBER(parametros!$D$5),B3551&gt;=parametros!$C$5,B3551&lt;=parametros!$D$5),"C3",IF(AND(ISNUMBER(parametros!$C$6),ISNUMBER(parametros!$D$6),B3551&gt;=parametros!$C$6,B3551&lt;=parametros!$D$6),"C4","Fora dos ciclos")))))))</f>
        <v/>
      </c>
      <c r="D3551" s="100"/>
      <c r="E3551" s="78" t="str">
        <f>IF(C3551="","",IFERROR(VLOOKUP(C3551,parametros!$A$11:$E$15,5,0),""))</f>
        <v/>
      </c>
      <c r="F3551" s="79" t="str">
        <f t="shared" si="277"/>
        <v/>
      </c>
      <c r="G3551" s="101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8"/>
      <c r="U3551" s="218" t="str">
        <f t="shared" si="281"/>
        <v/>
      </c>
      <c r="V3551" s="216" t="s">
        <v>47</v>
      </c>
      <c r="W3551" s="102" t="s">
        <v>167</v>
      </c>
      <c r="X3551" s="102" t="s">
        <v>168</v>
      </c>
      <c r="Y3551" s="103" t="s">
        <v>169</v>
      </c>
      <c r="Z3551" s="103" t="s">
        <v>170</v>
      </c>
      <c r="AA3551" s="103" t="s">
        <v>47</v>
      </c>
      <c r="AB3551" s="103" t="s">
        <v>171</v>
      </c>
      <c r="AC3551" s="104" t="s">
        <v>172</v>
      </c>
    </row>
    <row r="3552" spans="1:29" ht="25.5" customHeight="1" x14ac:dyDescent="0.35">
      <c r="A3552" s="188"/>
      <c r="B3552" s="190"/>
      <c r="C3552" s="99" t="str">
        <f>IF(B3552="","",IF(NOT(ISNUMBER(B3552)),"DATA_PC invalida",IF(AND(ISNUMBER(parametros!$C$2),ISNUMBER(parametros!$D$2),B3552&gt;=parametros!$C$2,B3552&lt;=parametros!$D$2),"C0",IF(AND(ISNUMBER(parametros!$C$3),ISNUMBER(parametros!$D$3),B3552&gt;=parametros!$C$3,B3552&lt;=parametros!$D$3),"C1",IF(AND(ISNUMBER(parametros!$C$4),ISNUMBER(parametros!$D$4),B3552&gt;=parametros!$C$4,B3552&lt;=parametros!$D$4),"C2",IF(AND(ISNUMBER(parametros!$C$5),ISNUMBER(parametros!$D$5),B3552&gt;=parametros!$C$5,B3552&lt;=parametros!$D$5),"C3",IF(AND(ISNUMBER(parametros!$C$6),ISNUMBER(parametros!$D$6),B3552&gt;=parametros!$C$6,B3552&lt;=parametros!$D$6),"C4","Fora dos ciclos")))))))</f>
        <v/>
      </c>
      <c r="D3552" s="100"/>
      <c r="E3552" s="78" t="str">
        <f>IF(C3552="","",IFERROR(VLOOKUP(C3552,parametros!$A$11:$E$15,5,0),""))</f>
        <v/>
      </c>
      <c r="F3552" s="79" t="str">
        <f t="shared" si="277"/>
        <v/>
      </c>
      <c r="G3552" s="101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8"/>
      <c r="U3552" s="218" t="str">
        <f t="shared" si="281"/>
        <v/>
      </c>
      <c r="V3552" s="216" t="s">
        <v>47</v>
      </c>
      <c r="W3552" s="102" t="s">
        <v>167</v>
      </c>
      <c r="X3552" s="102" t="s">
        <v>168</v>
      </c>
      <c r="Y3552" s="103" t="s">
        <v>169</v>
      </c>
      <c r="Z3552" s="103" t="s">
        <v>170</v>
      </c>
      <c r="AA3552" s="103" t="s">
        <v>47</v>
      </c>
      <c r="AB3552" s="103" t="s">
        <v>171</v>
      </c>
      <c r="AC3552" s="104" t="s">
        <v>172</v>
      </c>
    </row>
    <row r="3553" spans="1:29" ht="25.5" customHeight="1" x14ac:dyDescent="0.35">
      <c r="A3553" s="188"/>
      <c r="B3553" s="190"/>
      <c r="C3553" s="99" t="str">
        <f>IF(B3553="","",IF(NOT(ISNUMBER(B3553)),"DATA_PC invalida",IF(AND(ISNUMBER(parametros!$C$2),ISNUMBER(parametros!$D$2),B3553&gt;=parametros!$C$2,B3553&lt;=parametros!$D$2),"C0",IF(AND(ISNUMBER(parametros!$C$3),ISNUMBER(parametros!$D$3),B3553&gt;=parametros!$C$3,B3553&lt;=parametros!$D$3),"C1",IF(AND(ISNUMBER(parametros!$C$4),ISNUMBER(parametros!$D$4),B3553&gt;=parametros!$C$4,B3553&lt;=parametros!$D$4),"C2",IF(AND(ISNUMBER(parametros!$C$5),ISNUMBER(parametros!$D$5),B3553&gt;=parametros!$C$5,B3553&lt;=parametros!$D$5),"C3",IF(AND(ISNUMBER(parametros!$C$6),ISNUMBER(parametros!$D$6),B3553&gt;=parametros!$C$6,B3553&lt;=parametros!$D$6),"C4","Fora dos ciclos")))))))</f>
        <v/>
      </c>
      <c r="D3553" s="100"/>
      <c r="E3553" s="78" t="str">
        <f>IF(C3553="","",IFERROR(VLOOKUP(C3553,parametros!$A$11:$E$15,5,0),""))</f>
        <v/>
      </c>
      <c r="F3553" s="79" t="str">
        <f t="shared" si="277"/>
        <v/>
      </c>
      <c r="G3553" s="101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8"/>
      <c r="U3553" s="218" t="str">
        <f t="shared" si="281"/>
        <v/>
      </c>
      <c r="V3553" s="216" t="s">
        <v>47</v>
      </c>
      <c r="W3553" s="102" t="s">
        <v>167</v>
      </c>
      <c r="X3553" s="102" t="s">
        <v>168</v>
      </c>
      <c r="Y3553" s="103" t="s">
        <v>169</v>
      </c>
      <c r="Z3553" s="103" t="s">
        <v>170</v>
      </c>
      <c r="AA3553" s="103" t="s">
        <v>47</v>
      </c>
      <c r="AB3553" s="103" t="s">
        <v>171</v>
      </c>
      <c r="AC3553" s="104" t="s">
        <v>172</v>
      </c>
    </row>
    <row r="3554" spans="1:29" ht="25.5" customHeight="1" x14ac:dyDescent="0.35">
      <c r="A3554" s="188"/>
      <c r="B3554" s="190"/>
      <c r="C3554" s="99" t="str">
        <f>IF(B3554="","",IF(NOT(ISNUMBER(B3554)),"DATA_PC invalida",IF(AND(ISNUMBER(parametros!$C$2),ISNUMBER(parametros!$D$2),B3554&gt;=parametros!$C$2,B3554&lt;=parametros!$D$2),"C0",IF(AND(ISNUMBER(parametros!$C$3),ISNUMBER(parametros!$D$3),B3554&gt;=parametros!$C$3,B3554&lt;=parametros!$D$3),"C1",IF(AND(ISNUMBER(parametros!$C$4),ISNUMBER(parametros!$D$4),B3554&gt;=parametros!$C$4,B3554&lt;=parametros!$D$4),"C2",IF(AND(ISNUMBER(parametros!$C$5),ISNUMBER(parametros!$D$5),B3554&gt;=parametros!$C$5,B3554&lt;=parametros!$D$5),"C3",IF(AND(ISNUMBER(parametros!$C$6),ISNUMBER(parametros!$D$6),B3554&gt;=parametros!$C$6,B3554&lt;=parametros!$D$6),"C4","Fora dos ciclos")))))))</f>
        <v/>
      </c>
      <c r="D3554" s="100"/>
      <c r="E3554" s="78" t="str">
        <f>IF(C3554="","",IFERROR(VLOOKUP(C3554,parametros!$A$11:$E$15,5,0),""))</f>
        <v/>
      </c>
      <c r="F3554" s="79" t="str">
        <f t="shared" si="277"/>
        <v/>
      </c>
      <c r="G3554" s="101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8"/>
      <c r="U3554" s="218" t="str">
        <f t="shared" si="281"/>
        <v/>
      </c>
      <c r="V3554" s="216" t="s">
        <v>47</v>
      </c>
      <c r="W3554" s="102" t="s">
        <v>167</v>
      </c>
      <c r="X3554" s="102" t="s">
        <v>168</v>
      </c>
      <c r="Y3554" s="103" t="s">
        <v>169</v>
      </c>
      <c r="Z3554" s="103" t="s">
        <v>170</v>
      </c>
      <c r="AA3554" s="103" t="s">
        <v>47</v>
      </c>
      <c r="AB3554" s="103" t="s">
        <v>171</v>
      </c>
      <c r="AC3554" s="104" t="s">
        <v>172</v>
      </c>
    </row>
    <row r="3555" spans="1:29" ht="25.5" customHeight="1" x14ac:dyDescent="0.35">
      <c r="A3555" s="188"/>
      <c r="B3555" s="190"/>
      <c r="C3555" s="99" t="str">
        <f>IF(B3555="","",IF(NOT(ISNUMBER(B3555)),"DATA_PC invalida",IF(AND(ISNUMBER(parametros!$C$2),ISNUMBER(parametros!$D$2),B3555&gt;=parametros!$C$2,B3555&lt;=parametros!$D$2),"C0",IF(AND(ISNUMBER(parametros!$C$3),ISNUMBER(parametros!$D$3),B3555&gt;=parametros!$C$3,B3555&lt;=parametros!$D$3),"C1",IF(AND(ISNUMBER(parametros!$C$4),ISNUMBER(parametros!$D$4),B3555&gt;=parametros!$C$4,B3555&lt;=parametros!$D$4),"C2",IF(AND(ISNUMBER(parametros!$C$5),ISNUMBER(parametros!$D$5),B3555&gt;=parametros!$C$5,B3555&lt;=parametros!$D$5),"C3",IF(AND(ISNUMBER(parametros!$C$6),ISNUMBER(parametros!$D$6),B3555&gt;=parametros!$C$6,B3555&lt;=parametros!$D$6),"C4","Fora dos ciclos")))))))</f>
        <v/>
      </c>
      <c r="D3555" s="100"/>
      <c r="E3555" s="78" t="str">
        <f>IF(C3555="","",IFERROR(VLOOKUP(C3555,parametros!$A$11:$E$15,5,0),""))</f>
        <v/>
      </c>
      <c r="F3555" s="79" t="str">
        <f t="shared" si="277"/>
        <v/>
      </c>
      <c r="G3555" s="101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8"/>
      <c r="U3555" s="218" t="str">
        <f t="shared" si="281"/>
        <v/>
      </c>
      <c r="V3555" s="216" t="s">
        <v>47</v>
      </c>
      <c r="W3555" s="102" t="s">
        <v>167</v>
      </c>
      <c r="X3555" s="102" t="s">
        <v>168</v>
      </c>
      <c r="Y3555" s="103" t="s">
        <v>169</v>
      </c>
      <c r="Z3555" s="103" t="s">
        <v>170</v>
      </c>
      <c r="AA3555" s="103" t="s">
        <v>47</v>
      </c>
      <c r="AB3555" s="103" t="s">
        <v>171</v>
      </c>
      <c r="AC3555" s="104" t="s">
        <v>172</v>
      </c>
    </row>
    <row r="3556" spans="1:29" ht="25.5" customHeight="1" x14ac:dyDescent="0.35">
      <c r="A3556" s="188"/>
      <c r="B3556" s="190"/>
      <c r="C3556" s="99" t="str">
        <f>IF(B3556="","",IF(NOT(ISNUMBER(B3556)),"DATA_PC invalida",IF(AND(ISNUMBER(parametros!$C$2),ISNUMBER(parametros!$D$2),B3556&gt;=parametros!$C$2,B3556&lt;=parametros!$D$2),"C0",IF(AND(ISNUMBER(parametros!$C$3),ISNUMBER(parametros!$D$3),B3556&gt;=parametros!$C$3,B3556&lt;=parametros!$D$3),"C1",IF(AND(ISNUMBER(parametros!$C$4),ISNUMBER(parametros!$D$4),B3556&gt;=parametros!$C$4,B3556&lt;=parametros!$D$4),"C2",IF(AND(ISNUMBER(parametros!$C$5),ISNUMBER(parametros!$D$5),B3556&gt;=parametros!$C$5,B3556&lt;=parametros!$D$5),"C3",IF(AND(ISNUMBER(parametros!$C$6),ISNUMBER(parametros!$D$6),B3556&gt;=parametros!$C$6,B3556&lt;=parametros!$D$6),"C4","Fora dos ciclos")))))))</f>
        <v/>
      </c>
      <c r="D3556" s="100"/>
      <c r="E3556" s="78" t="str">
        <f>IF(C3556="","",IFERROR(VLOOKUP(C3556,parametros!$A$11:$E$15,5,0),""))</f>
        <v/>
      </c>
      <c r="F3556" s="79" t="str">
        <f t="shared" si="277"/>
        <v/>
      </c>
      <c r="G3556" s="101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8"/>
      <c r="U3556" s="218" t="str">
        <f t="shared" si="281"/>
        <v/>
      </c>
      <c r="V3556" s="216" t="s">
        <v>47</v>
      </c>
      <c r="W3556" s="102" t="s">
        <v>167</v>
      </c>
      <c r="X3556" s="102" t="s">
        <v>168</v>
      </c>
      <c r="Y3556" s="103" t="s">
        <v>169</v>
      </c>
      <c r="Z3556" s="103" t="s">
        <v>170</v>
      </c>
      <c r="AA3556" s="103" t="s">
        <v>47</v>
      </c>
      <c r="AB3556" s="103" t="s">
        <v>171</v>
      </c>
      <c r="AC3556" s="104" t="s">
        <v>172</v>
      </c>
    </row>
    <row r="3557" spans="1:29" ht="25.5" customHeight="1" x14ac:dyDescent="0.35">
      <c r="A3557" s="188"/>
      <c r="B3557" s="190"/>
      <c r="C3557" s="99" t="str">
        <f>IF(B3557="","",IF(NOT(ISNUMBER(B3557)),"DATA_PC invalida",IF(AND(ISNUMBER(parametros!$C$2),ISNUMBER(parametros!$D$2),B3557&gt;=parametros!$C$2,B3557&lt;=parametros!$D$2),"C0",IF(AND(ISNUMBER(parametros!$C$3),ISNUMBER(parametros!$D$3),B3557&gt;=parametros!$C$3,B3557&lt;=parametros!$D$3),"C1",IF(AND(ISNUMBER(parametros!$C$4),ISNUMBER(parametros!$D$4),B3557&gt;=parametros!$C$4,B3557&lt;=parametros!$D$4),"C2",IF(AND(ISNUMBER(parametros!$C$5),ISNUMBER(parametros!$D$5),B3557&gt;=parametros!$C$5,B3557&lt;=parametros!$D$5),"C3",IF(AND(ISNUMBER(parametros!$C$6),ISNUMBER(parametros!$D$6),B3557&gt;=parametros!$C$6,B3557&lt;=parametros!$D$6),"C4","Fora dos ciclos")))))))</f>
        <v/>
      </c>
      <c r="D3557" s="100"/>
      <c r="E3557" s="78" t="str">
        <f>IF(C3557="","",IFERROR(VLOOKUP(C3557,parametros!$A$11:$E$15,5,0),""))</f>
        <v/>
      </c>
      <c r="F3557" s="79" t="str">
        <f t="shared" si="277"/>
        <v/>
      </c>
      <c r="G3557" s="101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8"/>
      <c r="U3557" s="218" t="str">
        <f t="shared" si="281"/>
        <v/>
      </c>
      <c r="V3557" s="216" t="s">
        <v>47</v>
      </c>
      <c r="W3557" s="102" t="s">
        <v>167</v>
      </c>
      <c r="X3557" s="102" t="s">
        <v>168</v>
      </c>
      <c r="Y3557" s="103" t="s">
        <v>169</v>
      </c>
      <c r="Z3557" s="103" t="s">
        <v>170</v>
      </c>
      <c r="AA3557" s="103" t="s">
        <v>47</v>
      </c>
      <c r="AB3557" s="103" t="s">
        <v>171</v>
      </c>
      <c r="AC3557" s="104" t="s">
        <v>172</v>
      </c>
    </row>
    <row r="3558" spans="1:29" ht="25.5" customHeight="1" x14ac:dyDescent="0.35">
      <c r="A3558" s="188"/>
      <c r="B3558" s="190"/>
      <c r="C3558" s="99" t="str">
        <f>IF(B3558="","",IF(NOT(ISNUMBER(B3558)),"DATA_PC invalida",IF(AND(ISNUMBER(parametros!$C$2),ISNUMBER(parametros!$D$2),B3558&gt;=parametros!$C$2,B3558&lt;=parametros!$D$2),"C0",IF(AND(ISNUMBER(parametros!$C$3),ISNUMBER(parametros!$D$3),B3558&gt;=parametros!$C$3,B3558&lt;=parametros!$D$3),"C1",IF(AND(ISNUMBER(parametros!$C$4),ISNUMBER(parametros!$D$4),B3558&gt;=parametros!$C$4,B3558&lt;=parametros!$D$4),"C2",IF(AND(ISNUMBER(parametros!$C$5),ISNUMBER(parametros!$D$5),B3558&gt;=parametros!$C$5,B3558&lt;=parametros!$D$5),"C3",IF(AND(ISNUMBER(parametros!$C$6),ISNUMBER(parametros!$D$6),B3558&gt;=parametros!$C$6,B3558&lt;=parametros!$D$6),"C4","Fora dos ciclos")))))))</f>
        <v/>
      </c>
      <c r="D3558" s="100"/>
      <c r="E3558" s="78" t="str">
        <f>IF(C3558="","",IFERROR(VLOOKUP(C3558,parametros!$A$11:$E$15,5,0),""))</f>
        <v/>
      </c>
      <c r="F3558" s="79" t="str">
        <f t="shared" si="277"/>
        <v/>
      </c>
      <c r="G3558" s="101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8"/>
      <c r="U3558" s="218" t="str">
        <f t="shared" si="281"/>
        <v/>
      </c>
      <c r="V3558" s="216" t="s">
        <v>47</v>
      </c>
      <c r="W3558" s="102" t="s">
        <v>167</v>
      </c>
      <c r="X3558" s="102" t="s">
        <v>168</v>
      </c>
      <c r="Y3558" s="103" t="s">
        <v>169</v>
      </c>
      <c r="Z3558" s="103" t="s">
        <v>170</v>
      </c>
      <c r="AA3558" s="103" t="s">
        <v>47</v>
      </c>
      <c r="AB3558" s="103" t="s">
        <v>171</v>
      </c>
      <c r="AC3558" s="104" t="s">
        <v>172</v>
      </c>
    </row>
    <row r="3559" spans="1:29" ht="25.5" customHeight="1" x14ac:dyDescent="0.35">
      <c r="A3559" s="188"/>
      <c r="B3559" s="190"/>
      <c r="C3559" s="99" t="str">
        <f>IF(B3559="","",IF(NOT(ISNUMBER(B3559)),"DATA_PC invalida",IF(AND(ISNUMBER(parametros!$C$2),ISNUMBER(parametros!$D$2),B3559&gt;=parametros!$C$2,B3559&lt;=parametros!$D$2),"C0",IF(AND(ISNUMBER(parametros!$C$3),ISNUMBER(parametros!$D$3),B3559&gt;=parametros!$C$3,B3559&lt;=parametros!$D$3),"C1",IF(AND(ISNUMBER(parametros!$C$4),ISNUMBER(parametros!$D$4),B3559&gt;=parametros!$C$4,B3559&lt;=parametros!$D$4),"C2",IF(AND(ISNUMBER(parametros!$C$5),ISNUMBER(parametros!$D$5),B3559&gt;=parametros!$C$5,B3559&lt;=parametros!$D$5),"C3",IF(AND(ISNUMBER(parametros!$C$6),ISNUMBER(parametros!$D$6),B3559&gt;=parametros!$C$6,B3559&lt;=parametros!$D$6),"C4","Fora dos ciclos")))))))</f>
        <v/>
      </c>
      <c r="D3559" s="100"/>
      <c r="E3559" s="78" t="str">
        <f>IF(C3559="","",IFERROR(VLOOKUP(C3559,parametros!$A$11:$E$15,5,0),""))</f>
        <v/>
      </c>
      <c r="F3559" s="79" t="str">
        <f t="shared" si="277"/>
        <v/>
      </c>
      <c r="G3559" s="101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8"/>
      <c r="U3559" s="218" t="str">
        <f t="shared" si="281"/>
        <v/>
      </c>
      <c r="V3559" s="216" t="s">
        <v>47</v>
      </c>
      <c r="W3559" s="102" t="s">
        <v>167</v>
      </c>
      <c r="X3559" s="102" t="s">
        <v>168</v>
      </c>
      <c r="Y3559" s="103" t="s">
        <v>169</v>
      </c>
      <c r="Z3559" s="103" t="s">
        <v>170</v>
      </c>
      <c r="AA3559" s="103" t="s">
        <v>47</v>
      </c>
      <c r="AB3559" s="103" t="s">
        <v>171</v>
      </c>
      <c r="AC3559" s="104" t="s">
        <v>172</v>
      </c>
    </row>
    <row r="3560" spans="1:29" ht="25.5" customHeight="1" x14ac:dyDescent="0.35">
      <c r="A3560" s="188"/>
      <c r="B3560" s="190"/>
      <c r="C3560" s="99" t="str">
        <f>IF(B3560="","",IF(NOT(ISNUMBER(B3560)),"DATA_PC invalida",IF(AND(ISNUMBER(parametros!$C$2),ISNUMBER(parametros!$D$2),B3560&gt;=parametros!$C$2,B3560&lt;=parametros!$D$2),"C0",IF(AND(ISNUMBER(parametros!$C$3),ISNUMBER(parametros!$D$3),B3560&gt;=parametros!$C$3,B3560&lt;=parametros!$D$3),"C1",IF(AND(ISNUMBER(parametros!$C$4),ISNUMBER(parametros!$D$4),B3560&gt;=parametros!$C$4,B3560&lt;=parametros!$D$4),"C2",IF(AND(ISNUMBER(parametros!$C$5),ISNUMBER(parametros!$D$5),B3560&gt;=parametros!$C$5,B3560&lt;=parametros!$D$5),"C3",IF(AND(ISNUMBER(parametros!$C$6),ISNUMBER(parametros!$D$6),B3560&gt;=parametros!$C$6,B3560&lt;=parametros!$D$6),"C4","Fora dos ciclos")))))))</f>
        <v/>
      </c>
      <c r="D3560" s="100"/>
      <c r="E3560" s="78" t="str">
        <f>IF(C3560="","",IFERROR(VLOOKUP(C3560,parametros!$A$11:$E$15,5,0),""))</f>
        <v/>
      </c>
      <c r="F3560" s="79" t="str">
        <f t="shared" si="277"/>
        <v/>
      </c>
      <c r="G3560" s="101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8"/>
      <c r="U3560" s="218" t="str">
        <f t="shared" si="281"/>
        <v/>
      </c>
      <c r="V3560" s="216" t="s">
        <v>47</v>
      </c>
      <c r="W3560" s="102" t="s">
        <v>167</v>
      </c>
      <c r="X3560" s="102" t="s">
        <v>168</v>
      </c>
      <c r="Y3560" s="103" t="s">
        <v>169</v>
      </c>
      <c r="Z3560" s="103" t="s">
        <v>170</v>
      </c>
      <c r="AA3560" s="103" t="s">
        <v>47</v>
      </c>
      <c r="AB3560" s="103" t="s">
        <v>171</v>
      </c>
      <c r="AC3560" s="104" t="s">
        <v>172</v>
      </c>
    </row>
    <row r="3561" spans="1:29" ht="25.5" customHeight="1" x14ac:dyDescent="0.35">
      <c r="A3561" s="188"/>
      <c r="B3561" s="190"/>
      <c r="C3561" s="99" t="str">
        <f>IF(B3561="","",IF(NOT(ISNUMBER(B3561)),"DATA_PC invalida",IF(AND(ISNUMBER(parametros!$C$2),ISNUMBER(parametros!$D$2),B3561&gt;=parametros!$C$2,B3561&lt;=parametros!$D$2),"C0",IF(AND(ISNUMBER(parametros!$C$3),ISNUMBER(parametros!$D$3),B3561&gt;=parametros!$C$3,B3561&lt;=parametros!$D$3),"C1",IF(AND(ISNUMBER(parametros!$C$4),ISNUMBER(parametros!$D$4),B3561&gt;=parametros!$C$4,B3561&lt;=parametros!$D$4),"C2",IF(AND(ISNUMBER(parametros!$C$5),ISNUMBER(parametros!$D$5),B3561&gt;=parametros!$C$5,B3561&lt;=parametros!$D$5),"C3",IF(AND(ISNUMBER(parametros!$C$6),ISNUMBER(parametros!$D$6),B3561&gt;=parametros!$C$6,B3561&lt;=parametros!$D$6),"C4","Fora dos ciclos")))))))</f>
        <v/>
      </c>
      <c r="D3561" s="100"/>
      <c r="E3561" s="78" t="str">
        <f>IF(C3561="","",IFERROR(VLOOKUP(C3561,parametros!$A$11:$E$15,5,0),""))</f>
        <v/>
      </c>
      <c r="F3561" s="79" t="str">
        <f t="shared" si="277"/>
        <v/>
      </c>
      <c r="G3561" s="101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8"/>
      <c r="U3561" s="218" t="str">
        <f t="shared" si="281"/>
        <v/>
      </c>
      <c r="V3561" s="216" t="s">
        <v>47</v>
      </c>
      <c r="W3561" s="102" t="s">
        <v>167</v>
      </c>
      <c r="X3561" s="102" t="s">
        <v>168</v>
      </c>
      <c r="Y3561" s="103" t="s">
        <v>169</v>
      </c>
      <c r="Z3561" s="103" t="s">
        <v>170</v>
      </c>
      <c r="AA3561" s="103" t="s">
        <v>47</v>
      </c>
      <c r="AB3561" s="103" t="s">
        <v>171</v>
      </c>
      <c r="AC3561" s="104" t="s">
        <v>172</v>
      </c>
    </row>
    <row r="3562" spans="1:29" ht="25.5" customHeight="1" x14ac:dyDescent="0.35">
      <c r="A3562" s="188"/>
      <c r="B3562" s="190"/>
      <c r="C3562" s="99" t="str">
        <f>IF(B3562="","",IF(NOT(ISNUMBER(B3562)),"DATA_PC invalida",IF(AND(ISNUMBER(parametros!$C$2),ISNUMBER(parametros!$D$2),B3562&gt;=parametros!$C$2,B3562&lt;=parametros!$D$2),"C0",IF(AND(ISNUMBER(parametros!$C$3),ISNUMBER(parametros!$D$3),B3562&gt;=parametros!$C$3,B3562&lt;=parametros!$D$3),"C1",IF(AND(ISNUMBER(parametros!$C$4),ISNUMBER(parametros!$D$4),B3562&gt;=parametros!$C$4,B3562&lt;=parametros!$D$4),"C2",IF(AND(ISNUMBER(parametros!$C$5),ISNUMBER(parametros!$D$5),B3562&gt;=parametros!$C$5,B3562&lt;=parametros!$D$5),"C3",IF(AND(ISNUMBER(parametros!$C$6),ISNUMBER(parametros!$D$6),B3562&gt;=parametros!$C$6,B3562&lt;=parametros!$D$6),"C4","Fora dos ciclos")))))))</f>
        <v/>
      </c>
      <c r="D3562" s="100"/>
      <c r="E3562" s="78" t="str">
        <f>IF(C3562="","",IFERROR(VLOOKUP(C3562,parametros!$A$11:$E$15,5,0),""))</f>
        <v/>
      </c>
      <c r="F3562" s="79" t="str">
        <f t="shared" si="277"/>
        <v/>
      </c>
      <c r="G3562" s="101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8"/>
      <c r="U3562" s="218" t="str">
        <f t="shared" si="281"/>
        <v/>
      </c>
      <c r="V3562" s="216" t="s">
        <v>47</v>
      </c>
      <c r="W3562" s="102" t="s">
        <v>167</v>
      </c>
      <c r="X3562" s="102" t="s">
        <v>168</v>
      </c>
      <c r="Y3562" s="103" t="s">
        <v>169</v>
      </c>
      <c r="Z3562" s="103" t="s">
        <v>170</v>
      </c>
      <c r="AA3562" s="103" t="s">
        <v>47</v>
      </c>
      <c r="AB3562" s="103" t="s">
        <v>171</v>
      </c>
      <c r="AC3562" s="104" t="s">
        <v>172</v>
      </c>
    </row>
    <row r="3563" spans="1:29" ht="25.5" customHeight="1" x14ac:dyDescent="0.35">
      <c r="A3563" s="188"/>
      <c r="B3563" s="190"/>
      <c r="C3563" s="99" t="str">
        <f>IF(B3563="","",IF(NOT(ISNUMBER(B3563)),"DATA_PC invalida",IF(AND(ISNUMBER(parametros!$C$2),ISNUMBER(parametros!$D$2),B3563&gt;=parametros!$C$2,B3563&lt;=parametros!$D$2),"C0",IF(AND(ISNUMBER(parametros!$C$3),ISNUMBER(parametros!$D$3),B3563&gt;=parametros!$C$3,B3563&lt;=parametros!$D$3),"C1",IF(AND(ISNUMBER(parametros!$C$4),ISNUMBER(parametros!$D$4),B3563&gt;=parametros!$C$4,B3563&lt;=parametros!$D$4),"C2",IF(AND(ISNUMBER(parametros!$C$5),ISNUMBER(parametros!$D$5),B3563&gt;=parametros!$C$5,B3563&lt;=parametros!$D$5),"C3",IF(AND(ISNUMBER(parametros!$C$6),ISNUMBER(parametros!$D$6),B3563&gt;=parametros!$C$6,B3563&lt;=parametros!$D$6),"C4","Fora dos ciclos")))))))</f>
        <v/>
      </c>
      <c r="D3563" s="100"/>
      <c r="E3563" s="78" t="str">
        <f>IF(C3563="","",IFERROR(VLOOKUP(C3563,parametros!$A$11:$E$15,5,0),""))</f>
        <v/>
      </c>
      <c r="F3563" s="79" t="str">
        <f t="shared" si="277"/>
        <v/>
      </c>
      <c r="G3563" s="101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8"/>
      <c r="U3563" s="218" t="str">
        <f t="shared" si="281"/>
        <v/>
      </c>
      <c r="V3563" s="216" t="s">
        <v>47</v>
      </c>
      <c r="W3563" s="102" t="s">
        <v>167</v>
      </c>
      <c r="X3563" s="102" t="s">
        <v>168</v>
      </c>
      <c r="Y3563" s="103" t="s">
        <v>169</v>
      </c>
      <c r="Z3563" s="103" t="s">
        <v>170</v>
      </c>
      <c r="AA3563" s="103" t="s">
        <v>47</v>
      </c>
      <c r="AB3563" s="103" t="s">
        <v>171</v>
      </c>
      <c r="AC3563" s="104" t="s">
        <v>172</v>
      </c>
    </row>
    <row r="3564" spans="1:29" ht="25.5" customHeight="1" x14ac:dyDescent="0.35">
      <c r="A3564" s="188"/>
      <c r="B3564" s="190"/>
      <c r="C3564" s="99" t="str">
        <f>IF(B3564="","",IF(NOT(ISNUMBER(B3564)),"DATA_PC invalida",IF(AND(ISNUMBER(parametros!$C$2),ISNUMBER(parametros!$D$2),B3564&gt;=parametros!$C$2,B3564&lt;=parametros!$D$2),"C0",IF(AND(ISNUMBER(parametros!$C$3),ISNUMBER(parametros!$D$3),B3564&gt;=parametros!$C$3,B3564&lt;=parametros!$D$3),"C1",IF(AND(ISNUMBER(parametros!$C$4),ISNUMBER(parametros!$D$4),B3564&gt;=parametros!$C$4,B3564&lt;=parametros!$D$4),"C2",IF(AND(ISNUMBER(parametros!$C$5),ISNUMBER(parametros!$D$5),B3564&gt;=parametros!$C$5,B3564&lt;=parametros!$D$5),"C3",IF(AND(ISNUMBER(parametros!$C$6),ISNUMBER(parametros!$D$6),B3564&gt;=parametros!$C$6,B3564&lt;=parametros!$D$6),"C4","Fora dos ciclos")))))))</f>
        <v/>
      </c>
      <c r="D3564" s="100"/>
      <c r="E3564" s="78" t="str">
        <f>IF(C3564="","",IFERROR(VLOOKUP(C3564,parametros!$A$11:$E$15,5,0),""))</f>
        <v/>
      </c>
      <c r="F3564" s="79" t="str">
        <f t="shared" si="277"/>
        <v/>
      </c>
      <c r="G3564" s="101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8"/>
      <c r="U3564" s="218" t="str">
        <f t="shared" si="281"/>
        <v/>
      </c>
      <c r="V3564" s="216" t="s">
        <v>47</v>
      </c>
      <c r="W3564" s="102" t="s">
        <v>167</v>
      </c>
      <c r="X3564" s="102" t="s">
        <v>168</v>
      </c>
      <c r="Y3564" s="103" t="s">
        <v>169</v>
      </c>
      <c r="Z3564" s="103" t="s">
        <v>170</v>
      </c>
      <c r="AA3564" s="103" t="s">
        <v>47</v>
      </c>
      <c r="AB3564" s="103" t="s">
        <v>171</v>
      </c>
      <c r="AC3564" s="104" t="s">
        <v>172</v>
      </c>
    </row>
    <row r="3565" spans="1:29" ht="25.5" customHeight="1" x14ac:dyDescent="0.35">
      <c r="A3565" s="188"/>
      <c r="B3565" s="190"/>
      <c r="C3565" s="99" t="str">
        <f>IF(B3565="","",IF(NOT(ISNUMBER(B3565)),"DATA_PC invalida",IF(AND(ISNUMBER(parametros!$C$2),ISNUMBER(parametros!$D$2),B3565&gt;=parametros!$C$2,B3565&lt;=parametros!$D$2),"C0",IF(AND(ISNUMBER(parametros!$C$3),ISNUMBER(parametros!$D$3),B3565&gt;=parametros!$C$3,B3565&lt;=parametros!$D$3),"C1",IF(AND(ISNUMBER(parametros!$C$4),ISNUMBER(parametros!$D$4),B3565&gt;=parametros!$C$4,B3565&lt;=parametros!$D$4),"C2",IF(AND(ISNUMBER(parametros!$C$5),ISNUMBER(parametros!$D$5),B3565&gt;=parametros!$C$5,B3565&lt;=parametros!$D$5),"C3",IF(AND(ISNUMBER(parametros!$C$6),ISNUMBER(parametros!$D$6),B3565&gt;=parametros!$C$6,B3565&lt;=parametros!$D$6),"C4","Fora dos ciclos")))))))</f>
        <v/>
      </c>
      <c r="D3565" s="100"/>
      <c r="E3565" s="78" t="str">
        <f>IF(C3565="","",IFERROR(VLOOKUP(C3565,parametros!$A$11:$E$15,5,0),""))</f>
        <v/>
      </c>
      <c r="F3565" s="79" t="str">
        <f t="shared" si="277"/>
        <v/>
      </c>
      <c r="G3565" s="101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8"/>
      <c r="U3565" s="218" t="str">
        <f t="shared" si="281"/>
        <v/>
      </c>
      <c r="V3565" s="216" t="s">
        <v>47</v>
      </c>
      <c r="W3565" s="102" t="s">
        <v>167</v>
      </c>
      <c r="X3565" s="102" t="s">
        <v>168</v>
      </c>
      <c r="Y3565" s="103" t="s">
        <v>169</v>
      </c>
      <c r="Z3565" s="103" t="s">
        <v>170</v>
      </c>
      <c r="AA3565" s="103" t="s">
        <v>47</v>
      </c>
      <c r="AB3565" s="103" t="s">
        <v>171</v>
      </c>
      <c r="AC3565" s="104" t="s">
        <v>172</v>
      </c>
    </row>
    <row r="3566" spans="1:29" ht="25.5" customHeight="1" x14ac:dyDescent="0.35">
      <c r="A3566" s="188"/>
      <c r="B3566" s="190"/>
      <c r="C3566" s="99" t="str">
        <f>IF(B3566="","",IF(NOT(ISNUMBER(B3566)),"DATA_PC invalida",IF(AND(ISNUMBER(parametros!$C$2),ISNUMBER(parametros!$D$2),B3566&gt;=parametros!$C$2,B3566&lt;=parametros!$D$2),"C0",IF(AND(ISNUMBER(parametros!$C$3),ISNUMBER(parametros!$D$3),B3566&gt;=parametros!$C$3,B3566&lt;=parametros!$D$3),"C1",IF(AND(ISNUMBER(parametros!$C$4),ISNUMBER(parametros!$D$4),B3566&gt;=parametros!$C$4,B3566&lt;=parametros!$D$4),"C2",IF(AND(ISNUMBER(parametros!$C$5),ISNUMBER(parametros!$D$5),B3566&gt;=parametros!$C$5,B3566&lt;=parametros!$D$5),"C3",IF(AND(ISNUMBER(parametros!$C$6),ISNUMBER(parametros!$D$6),B3566&gt;=parametros!$C$6,B3566&lt;=parametros!$D$6),"C4","Fora dos ciclos")))))))</f>
        <v/>
      </c>
      <c r="D3566" s="100"/>
      <c r="E3566" s="78" t="str">
        <f>IF(C3566="","",IFERROR(VLOOKUP(C3566,parametros!$A$11:$E$15,5,0),""))</f>
        <v/>
      </c>
      <c r="F3566" s="79" t="str">
        <f t="shared" si="277"/>
        <v/>
      </c>
      <c r="G3566" s="101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8"/>
      <c r="U3566" s="218" t="str">
        <f t="shared" si="281"/>
        <v/>
      </c>
      <c r="V3566" s="216" t="s">
        <v>47</v>
      </c>
      <c r="W3566" s="102" t="s">
        <v>167</v>
      </c>
      <c r="X3566" s="102" t="s">
        <v>168</v>
      </c>
      <c r="Y3566" s="103" t="s">
        <v>169</v>
      </c>
      <c r="Z3566" s="103" t="s">
        <v>170</v>
      </c>
      <c r="AA3566" s="103" t="s">
        <v>47</v>
      </c>
      <c r="AB3566" s="103" t="s">
        <v>171</v>
      </c>
      <c r="AC3566" s="104" t="s">
        <v>172</v>
      </c>
    </row>
    <row r="3567" spans="1:29" ht="25.5" customHeight="1" x14ac:dyDescent="0.35">
      <c r="A3567" s="188"/>
      <c r="B3567" s="190"/>
      <c r="C3567" s="99" t="str">
        <f>IF(B3567="","",IF(NOT(ISNUMBER(B3567)),"DATA_PC invalida",IF(AND(ISNUMBER(parametros!$C$2),ISNUMBER(parametros!$D$2),B3567&gt;=parametros!$C$2,B3567&lt;=parametros!$D$2),"C0",IF(AND(ISNUMBER(parametros!$C$3),ISNUMBER(parametros!$D$3),B3567&gt;=parametros!$C$3,B3567&lt;=parametros!$D$3),"C1",IF(AND(ISNUMBER(parametros!$C$4),ISNUMBER(parametros!$D$4),B3567&gt;=parametros!$C$4,B3567&lt;=parametros!$D$4),"C2",IF(AND(ISNUMBER(parametros!$C$5),ISNUMBER(parametros!$D$5),B3567&gt;=parametros!$C$5,B3567&lt;=parametros!$D$5),"C3",IF(AND(ISNUMBER(parametros!$C$6),ISNUMBER(parametros!$D$6),B3567&gt;=parametros!$C$6,B3567&lt;=parametros!$D$6),"C4","Fora dos ciclos")))))))</f>
        <v/>
      </c>
      <c r="D3567" s="100"/>
      <c r="E3567" s="78" t="str">
        <f>IF(C3567="","",IFERROR(VLOOKUP(C3567,parametros!$A$11:$E$15,5,0),""))</f>
        <v/>
      </c>
      <c r="F3567" s="79" t="str">
        <f t="shared" si="277"/>
        <v/>
      </c>
      <c r="G3567" s="101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8"/>
      <c r="U3567" s="218" t="str">
        <f t="shared" si="281"/>
        <v/>
      </c>
      <c r="V3567" s="216" t="s">
        <v>47</v>
      </c>
      <c r="W3567" s="102" t="s">
        <v>167</v>
      </c>
      <c r="X3567" s="102" t="s">
        <v>168</v>
      </c>
      <c r="Y3567" s="103" t="s">
        <v>169</v>
      </c>
      <c r="Z3567" s="103" t="s">
        <v>170</v>
      </c>
      <c r="AA3567" s="103" t="s">
        <v>47</v>
      </c>
      <c r="AB3567" s="103" t="s">
        <v>171</v>
      </c>
      <c r="AC3567" s="104" t="s">
        <v>172</v>
      </c>
    </row>
    <row r="3568" spans="1:29" ht="25.5" customHeight="1" x14ac:dyDescent="0.35">
      <c r="A3568" s="188"/>
      <c r="B3568" s="190"/>
      <c r="C3568" s="99" t="str">
        <f>IF(B3568="","",IF(NOT(ISNUMBER(B3568)),"DATA_PC invalida",IF(AND(ISNUMBER(parametros!$C$2),ISNUMBER(parametros!$D$2),B3568&gt;=parametros!$C$2,B3568&lt;=parametros!$D$2),"C0",IF(AND(ISNUMBER(parametros!$C$3),ISNUMBER(parametros!$D$3),B3568&gt;=parametros!$C$3,B3568&lt;=parametros!$D$3),"C1",IF(AND(ISNUMBER(parametros!$C$4),ISNUMBER(parametros!$D$4),B3568&gt;=parametros!$C$4,B3568&lt;=parametros!$D$4),"C2",IF(AND(ISNUMBER(parametros!$C$5),ISNUMBER(parametros!$D$5),B3568&gt;=parametros!$C$5,B3568&lt;=parametros!$D$5),"C3",IF(AND(ISNUMBER(parametros!$C$6),ISNUMBER(parametros!$D$6),B3568&gt;=parametros!$C$6,B3568&lt;=parametros!$D$6),"C4","Fora dos ciclos")))))))</f>
        <v/>
      </c>
      <c r="D3568" s="100"/>
      <c r="E3568" s="78" t="str">
        <f>IF(C3568="","",IFERROR(VLOOKUP(C3568,parametros!$A$11:$E$15,5,0),""))</f>
        <v/>
      </c>
      <c r="F3568" s="79" t="str">
        <f t="shared" si="277"/>
        <v/>
      </c>
      <c r="G3568" s="101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8"/>
      <c r="U3568" s="218" t="str">
        <f t="shared" si="281"/>
        <v/>
      </c>
      <c r="V3568" s="216" t="s">
        <v>47</v>
      </c>
      <c r="W3568" s="102" t="s">
        <v>167</v>
      </c>
      <c r="X3568" s="102" t="s">
        <v>168</v>
      </c>
      <c r="Y3568" s="103" t="s">
        <v>169</v>
      </c>
      <c r="Z3568" s="103" t="s">
        <v>170</v>
      </c>
      <c r="AA3568" s="103" t="s">
        <v>47</v>
      </c>
      <c r="AB3568" s="103" t="s">
        <v>171</v>
      </c>
      <c r="AC3568" s="104" t="s">
        <v>172</v>
      </c>
    </row>
    <row r="3569" spans="1:29" ht="25.5" customHeight="1" x14ac:dyDescent="0.35">
      <c r="A3569" s="188"/>
      <c r="B3569" s="190"/>
      <c r="C3569" s="99" t="str">
        <f>IF(B3569="","",IF(NOT(ISNUMBER(B3569)),"DATA_PC invalida",IF(AND(ISNUMBER(parametros!$C$2),ISNUMBER(parametros!$D$2),B3569&gt;=parametros!$C$2,B3569&lt;=parametros!$D$2),"C0",IF(AND(ISNUMBER(parametros!$C$3),ISNUMBER(parametros!$D$3),B3569&gt;=parametros!$C$3,B3569&lt;=parametros!$D$3),"C1",IF(AND(ISNUMBER(parametros!$C$4),ISNUMBER(parametros!$D$4),B3569&gt;=parametros!$C$4,B3569&lt;=parametros!$D$4),"C2",IF(AND(ISNUMBER(parametros!$C$5),ISNUMBER(parametros!$D$5),B3569&gt;=parametros!$C$5,B3569&lt;=parametros!$D$5),"C3",IF(AND(ISNUMBER(parametros!$C$6),ISNUMBER(parametros!$D$6),B3569&gt;=parametros!$C$6,B3569&lt;=parametros!$D$6),"C4","Fora dos ciclos")))))))</f>
        <v/>
      </c>
      <c r="D3569" s="100"/>
      <c r="E3569" s="78" t="str">
        <f>IF(C3569="","",IFERROR(VLOOKUP(C3569,parametros!$A$11:$E$15,5,0),""))</f>
        <v/>
      </c>
      <c r="F3569" s="79" t="str">
        <f t="shared" si="277"/>
        <v/>
      </c>
      <c r="G3569" s="101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8"/>
      <c r="U3569" s="218" t="str">
        <f t="shared" si="281"/>
        <v/>
      </c>
      <c r="V3569" s="216" t="s">
        <v>47</v>
      </c>
      <c r="W3569" s="102" t="s">
        <v>167</v>
      </c>
      <c r="X3569" s="102" t="s">
        <v>168</v>
      </c>
      <c r="Y3569" s="103" t="s">
        <v>169</v>
      </c>
      <c r="Z3569" s="103" t="s">
        <v>170</v>
      </c>
      <c r="AA3569" s="103" t="s">
        <v>47</v>
      </c>
      <c r="AB3569" s="103" t="s">
        <v>171</v>
      </c>
      <c r="AC3569" s="104" t="s">
        <v>172</v>
      </c>
    </row>
    <row r="3570" spans="1:29" ht="25.5" customHeight="1" x14ac:dyDescent="0.35">
      <c r="A3570" s="188"/>
      <c r="B3570" s="190"/>
      <c r="C3570" s="99" t="str">
        <f>IF(B3570="","",IF(NOT(ISNUMBER(B3570)),"DATA_PC invalida",IF(AND(ISNUMBER(parametros!$C$2),ISNUMBER(parametros!$D$2),B3570&gt;=parametros!$C$2,B3570&lt;=parametros!$D$2),"C0",IF(AND(ISNUMBER(parametros!$C$3),ISNUMBER(parametros!$D$3),B3570&gt;=parametros!$C$3,B3570&lt;=parametros!$D$3),"C1",IF(AND(ISNUMBER(parametros!$C$4),ISNUMBER(parametros!$D$4),B3570&gt;=parametros!$C$4,B3570&lt;=parametros!$D$4),"C2",IF(AND(ISNUMBER(parametros!$C$5),ISNUMBER(parametros!$D$5),B3570&gt;=parametros!$C$5,B3570&lt;=parametros!$D$5),"C3",IF(AND(ISNUMBER(parametros!$C$6),ISNUMBER(parametros!$D$6),B3570&gt;=parametros!$C$6,B3570&lt;=parametros!$D$6),"C4","Fora dos ciclos")))))))</f>
        <v/>
      </c>
      <c r="D3570" s="100"/>
      <c r="E3570" s="78" t="str">
        <f>IF(C3570="","",IFERROR(VLOOKUP(C3570,parametros!$A$11:$E$15,5,0),""))</f>
        <v/>
      </c>
      <c r="F3570" s="79" t="str">
        <f t="shared" si="277"/>
        <v/>
      </c>
      <c r="G3570" s="101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8"/>
      <c r="U3570" s="218" t="str">
        <f t="shared" si="281"/>
        <v/>
      </c>
      <c r="V3570" s="216" t="s">
        <v>47</v>
      </c>
      <c r="W3570" s="102" t="s">
        <v>167</v>
      </c>
      <c r="X3570" s="102" t="s">
        <v>168</v>
      </c>
      <c r="Y3570" s="103" t="s">
        <v>169</v>
      </c>
      <c r="Z3570" s="103" t="s">
        <v>170</v>
      </c>
      <c r="AA3570" s="103" t="s">
        <v>47</v>
      </c>
      <c r="AB3570" s="103" t="s">
        <v>171</v>
      </c>
      <c r="AC3570" s="104" t="s">
        <v>172</v>
      </c>
    </row>
    <row r="3571" spans="1:29" ht="25.5" customHeight="1" x14ac:dyDescent="0.35">
      <c r="A3571" s="188"/>
      <c r="B3571" s="190"/>
      <c r="C3571" s="99" t="str">
        <f>IF(B3571="","",IF(NOT(ISNUMBER(B3571)),"DATA_PC invalida",IF(AND(ISNUMBER(parametros!$C$2),ISNUMBER(parametros!$D$2),B3571&gt;=parametros!$C$2,B3571&lt;=parametros!$D$2),"C0",IF(AND(ISNUMBER(parametros!$C$3),ISNUMBER(parametros!$D$3),B3571&gt;=parametros!$C$3,B3571&lt;=parametros!$D$3),"C1",IF(AND(ISNUMBER(parametros!$C$4),ISNUMBER(parametros!$D$4),B3571&gt;=parametros!$C$4,B3571&lt;=parametros!$D$4),"C2",IF(AND(ISNUMBER(parametros!$C$5),ISNUMBER(parametros!$D$5),B3571&gt;=parametros!$C$5,B3571&lt;=parametros!$D$5),"C3",IF(AND(ISNUMBER(parametros!$C$6),ISNUMBER(parametros!$D$6),B3571&gt;=parametros!$C$6,B3571&lt;=parametros!$D$6),"C4","Fora dos ciclos")))))))</f>
        <v/>
      </c>
      <c r="D3571" s="100"/>
      <c r="E3571" s="78" t="str">
        <f>IF(C3571="","",IFERROR(VLOOKUP(C3571,parametros!$A$11:$E$15,5,0),""))</f>
        <v/>
      </c>
      <c r="F3571" s="79" t="str">
        <f t="shared" si="277"/>
        <v/>
      </c>
      <c r="G3571" s="101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8"/>
      <c r="U3571" s="218" t="str">
        <f t="shared" si="281"/>
        <v/>
      </c>
      <c r="V3571" s="216" t="s">
        <v>47</v>
      </c>
      <c r="W3571" s="102" t="s">
        <v>167</v>
      </c>
      <c r="X3571" s="102" t="s">
        <v>168</v>
      </c>
      <c r="Y3571" s="103" t="s">
        <v>169</v>
      </c>
      <c r="Z3571" s="103" t="s">
        <v>170</v>
      </c>
      <c r="AA3571" s="103" t="s">
        <v>47</v>
      </c>
      <c r="AB3571" s="103" t="s">
        <v>171</v>
      </c>
      <c r="AC3571" s="104" t="s">
        <v>172</v>
      </c>
    </row>
    <row r="3572" spans="1:29" ht="25.5" customHeight="1" x14ac:dyDescent="0.35">
      <c r="A3572" s="188"/>
      <c r="B3572" s="190"/>
      <c r="C3572" s="99" t="str">
        <f>IF(B3572="","",IF(NOT(ISNUMBER(B3572)),"DATA_PC invalida",IF(AND(ISNUMBER(parametros!$C$2),ISNUMBER(parametros!$D$2),B3572&gt;=parametros!$C$2,B3572&lt;=parametros!$D$2),"C0",IF(AND(ISNUMBER(parametros!$C$3),ISNUMBER(parametros!$D$3),B3572&gt;=parametros!$C$3,B3572&lt;=parametros!$D$3),"C1",IF(AND(ISNUMBER(parametros!$C$4),ISNUMBER(parametros!$D$4),B3572&gt;=parametros!$C$4,B3572&lt;=parametros!$D$4),"C2",IF(AND(ISNUMBER(parametros!$C$5),ISNUMBER(parametros!$D$5),B3572&gt;=parametros!$C$5,B3572&lt;=parametros!$D$5),"C3",IF(AND(ISNUMBER(parametros!$C$6),ISNUMBER(parametros!$D$6),B3572&gt;=parametros!$C$6,B3572&lt;=parametros!$D$6),"C4","Fora dos ciclos")))))))</f>
        <v/>
      </c>
      <c r="D3572" s="100"/>
      <c r="E3572" s="78" t="str">
        <f>IF(C3572="","",IFERROR(VLOOKUP(C3572,parametros!$A$11:$E$15,5,0),""))</f>
        <v/>
      </c>
      <c r="F3572" s="79" t="str">
        <f t="shared" si="277"/>
        <v/>
      </c>
      <c r="G3572" s="101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8"/>
      <c r="U3572" s="218" t="str">
        <f t="shared" si="281"/>
        <v/>
      </c>
      <c r="V3572" s="216" t="s">
        <v>47</v>
      </c>
      <c r="W3572" s="102" t="s">
        <v>167</v>
      </c>
      <c r="X3572" s="102" t="s">
        <v>168</v>
      </c>
      <c r="Y3572" s="103" t="s">
        <v>169</v>
      </c>
      <c r="Z3572" s="103" t="s">
        <v>170</v>
      </c>
      <c r="AA3572" s="103" t="s">
        <v>47</v>
      </c>
      <c r="AB3572" s="103" t="s">
        <v>171</v>
      </c>
      <c r="AC3572" s="104" t="s">
        <v>172</v>
      </c>
    </row>
    <row r="3573" spans="1:29" ht="25.5" customHeight="1" x14ac:dyDescent="0.35">
      <c r="A3573" s="188"/>
      <c r="B3573" s="190"/>
      <c r="C3573" s="99" t="str">
        <f>IF(B3573="","",IF(NOT(ISNUMBER(B3573)),"DATA_PC invalida",IF(AND(ISNUMBER(parametros!$C$2),ISNUMBER(parametros!$D$2),B3573&gt;=parametros!$C$2,B3573&lt;=parametros!$D$2),"C0",IF(AND(ISNUMBER(parametros!$C$3),ISNUMBER(parametros!$D$3),B3573&gt;=parametros!$C$3,B3573&lt;=parametros!$D$3),"C1",IF(AND(ISNUMBER(parametros!$C$4),ISNUMBER(parametros!$D$4),B3573&gt;=parametros!$C$4,B3573&lt;=parametros!$D$4),"C2",IF(AND(ISNUMBER(parametros!$C$5),ISNUMBER(parametros!$D$5),B3573&gt;=parametros!$C$5,B3573&lt;=parametros!$D$5),"C3",IF(AND(ISNUMBER(parametros!$C$6),ISNUMBER(parametros!$D$6),B3573&gt;=parametros!$C$6,B3573&lt;=parametros!$D$6),"C4","Fora dos ciclos")))))))</f>
        <v/>
      </c>
      <c r="D3573" s="100"/>
      <c r="E3573" s="78" t="str">
        <f>IF(C3573="","",IFERROR(VLOOKUP(C3573,parametros!$A$11:$E$15,5,0),""))</f>
        <v/>
      </c>
      <c r="F3573" s="79" t="str">
        <f t="shared" si="277"/>
        <v/>
      </c>
      <c r="G3573" s="101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8"/>
      <c r="U3573" s="218" t="str">
        <f t="shared" si="281"/>
        <v/>
      </c>
      <c r="V3573" s="216" t="s">
        <v>47</v>
      </c>
      <c r="W3573" s="102" t="s">
        <v>167</v>
      </c>
      <c r="X3573" s="102" t="s">
        <v>168</v>
      </c>
      <c r="Y3573" s="103" t="s">
        <v>169</v>
      </c>
      <c r="Z3573" s="103" t="s">
        <v>170</v>
      </c>
      <c r="AA3573" s="103" t="s">
        <v>47</v>
      </c>
      <c r="AB3573" s="103" t="s">
        <v>171</v>
      </c>
      <c r="AC3573" s="104" t="s">
        <v>172</v>
      </c>
    </row>
    <row r="3574" spans="1:29" ht="25.5" customHeight="1" x14ac:dyDescent="0.35">
      <c r="A3574" s="188"/>
      <c r="B3574" s="190"/>
      <c r="C3574" s="99" t="str">
        <f>IF(B3574="","",IF(NOT(ISNUMBER(B3574)),"DATA_PC invalida",IF(AND(ISNUMBER(parametros!$C$2),ISNUMBER(parametros!$D$2),B3574&gt;=parametros!$C$2,B3574&lt;=parametros!$D$2),"C0",IF(AND(ISNUMBER(parametros!$C$3),ISNUMBER(parametros!$D$3),B3574&gt;=parametros!$C$3,B3574&lt;=parametros!$D$3),"C1",IF(AND(ISNUMBER(parametros!$C$4),ISNUMBER(parametros!$D$4),B3574&gt;=parametros!$C$4,B3574&lt;=parametros!$D$4),"C2",IF(AND(ISNUMBER(parametros!$C$5),ISNUMBER(parametros!$D$5),B3574&gt;=parametros!$C$5,B3574&lt;=parametros!$D$5),"C3",IF(AND(ISNUMBER(parametros!$C$6),ISNUMBER(parametros!$D$6),B3574&gt;=parametros!$C$6,B3574&lt;=parametros!$D$6),"C4","Fora dos ciclos")))))))</f>
        <v/>
      </c>
      <c r="D3574" s="100"/>
      <c r="E3574" s="78" t="str">
        <f>IF(C3574="","",IFERROR(VLOOKUP(C3574,parametros!$A$11:$E$15,5,0),""))</f>
        <v/>
      </c>
      <c r="F3574" s="79" t="str">
        <f t="shared" si="277"/>
        <v/>
      </c>
      <c r="G3574" s="101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8"/>
      <c r="U3574" s="218" t="str">
        <f t="shared" si="281"/>
        <v/>
      </c>
      <c r="V3574" s="216" t="s">
        <v>47</v>
      </c>
      <c r="W3574" s="102" t="s">
        <v>167</v>
      </c>
      <c r="X3574" s="102" t="s">
        <v>168</v>
      </c>
      <c r="Y3574" s="103" t="s">
        <v>169</v>
      </c>
      <c r="Z3574" s="103" t="s">
        <v>170</v>
      </c>
      <c r="AA3574" s="103" t="s">
        <v>47</v>
      </c>
      <c r="AB3574" s="103" t="s">
        <v>171</v>
      </c>
      <c r="AC3574" s="104" t="s">
        <v>172</v>
      </c>
    </row>
    <row r="3575" spans="1:29" ht="25.5" customHeight="1" x14ac:dyDescent="0.35">
      <c r="A3575" s="188"/>
      <c r="B3575" s="190"/>
      <c r="C3575" s="99" t="str">
        <f>IF(B3575="","",IF(NOT(ISNUMBER(B3575)),"DATA_PC invalida",IF(AND(ISNUMBER(parametros!$C$2),ISNUMBER(parametros!$D$2),B3575&gt;=parametros!$C$2,B3575&lt;=parametros!$D$2),"C0",IF(AND(ISNUMBER(parametros!$C$3),ISNUMBER(parametros!$D$3),B3575&gt;=parametros!$C$3,B3575&lt;=parametros!$D$3),"C1",IF(AND(ISNUMBER(parametros!$C$4),ISNUMBER(parametros!$D$4),B3575&gt;=parametros!$C$4,B3575&lt;=parametros!$D$4),"C2",IF(AND(ISNUMBER(parametros!$C$5),ISNUMBER(parametros!$D$5),B3575&gt;=parametros!$C$5,B3575&lt;=parametros!$D$5),"C3",IF(AND(ISNUMBER(parametros!$C$6),ISNUMBER(parametros!$D$6),B3575&gt;=parametros!$C$6,B3575&lt;=parametros!$D$6),"C4","Fora dos ciclos")))))))</f>
        <v/>
      </c>
      <c r="D3575" s="100"/>
      <c r="E3575" s="78" t="str">
        <f>IF(C3575="","",IFERROR(VLOOKUP(C3575,parametros!$A$11:$E$15,5,0),""))</f>
        <v/>
      </c>
      <c r="F3575" s="79" t="str">
        <f t="shared" si="277"/>
        <v/>
      </c>
      <c r="G3575" s="101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8"/>
      <c r="U3575" s="218" t="str">
        <f t="shared" si="281"/>
        <v/>
      </c>
      <c r="V3575" s="216" t="s">
        <v>47</v>
      </c>
      <c r="W3575" s="102" t="s">
        <v>167</v>
      </c>
      <c r="X3575" s="102" t="s">
        <v>168</v>
      </c>
      <c r="Y3575" s="103" t="s">
        <v>169</v>
      </c>
      <c r="Z3575" s="103" t="s">
        <v>170</v>
      </c>
      <c r="AA3575" s="103" t="s">
        <v>47</v>
      </c>
      <c r="AB3575" s="103" t="s">
        <v>171</v>
      </c>
      <c r="AC3575" s="104" t="s">
        <v>172</v>
      </c>
    </row>
    <row r="3576" spans="1:29" ht="25.5" customHeight="1" x14ac:dyDescent="0.35">
      <c r="A3576" s="188"/>
      <c r="B3576" s="190"/>
      <c r="C3576" s="99" t="str">
        <f>IF(B3576="","",IF(NOT(ISNUMBER(B3576)),"DATA_PC invalida",IF(AND(ISNUMBER(parametros!$C$2),ISNUMBER(parametros!$D$2),B3576&gt;=parametros!$C$2,B3576&lt;=parametros!$D$2),"C0",IF(AND(ISNUMBER(parametros!$C$3),ISNUMBER(parametros!$D$3),B3576&gt;=parametros!$C$3,B3576&lt;=parametros!$D$3),"C1",IF(AND(ISNUMBER(parametros!$C$4),ISNUMBER(parametros!$D$4),B3576&gt;=parametros!$C$4,B3576&lt;=parametros!$D$4),"C2",IF(AND(ISNUMBER(parametros!$C$5),ISNUMBER(parametros!$D$5),B3576&gt;=parametros!$C$5,B3576&lt;=parametros!$D$5),"C3",IF(AND(ISNUMBER(parametros!$C$6),ISNUMBER(parametros!$D$6),B3576&gt;=parametros!$C$6,B3576&lt;=parametros!$D$6),"C4","Fora dos ciclos")))))))</f>
        <v/>
      </c>
      <c r="D3576" s="100"/>
      <c r="E3576" s="78" t="str">
        <f>IF(C3576="","",IFERROR(VLOOKUP(C3576,parametros!$A$11:$E$15,5,0),""))</f>
        <v/>
      </c>
      <c r="F3576" s="79" t="str">
        <f t="shared" si="277"/>
        <v/>
      </c>
      <c r="G3576" s="101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8"/>
      <c r="U3576" s="218" t="str">
        <f t="shared" si="281"/>
        <v/>
      </c>
      <c r="V3576" s="216" t="s">
        <v>47</v>
      </c>
      <c r="W3576" s="102" t="s">
        <v>167</v>
      </c>
      <c r="X3576" s="102" t="s">
        <v>168</v>
      </c>
      <c r="Y3576" s="103" t="s">
        <v>169</v>
      </c>
      <c r="Z3576" s="103" t="s">
        <v>170</v>
      </c>
      <c r="AA3576" s="103" t="s">
        <v>47</v>
      </c>
      <c r="AB3576" s="103" t="s">
        <v>171</v>
      </c>
      <c r="AC3576" s="104" t="s">
        <v>172</v>
      </c>
    </row>
    <row r="3577" spans="1:29" ht="25.5" customHeight="1" x14ac:dyDescent="0.35">
      <c r="A3577" s="188"/>
      <c r="B3577" s="190"/>
      <c r="C3577" s="99" t="str">
        <f>IF(B3577="","",IF(NOT(ISNUMBER(B3577)),"DATA_PC invalida",IF(AND(ISNUMBER(parametros!$C$2),ISNUMBER(parametros!$D$2),B3577&gt;=parametros!$C$2,B3577&lt;=parametros!$D$2),"C0",IF(AND(ISNUMBER(parametros!$C$3),ISNUMBER(parametros!$D$3),B3577&gt;=parametros!$C$3,B3577&lt;=parametros!$D$3),"C1",IF(AND(ISNUMBER(parametros!$C$4),ISNUMBER(parametros!$D$4),B3577&gt;=parametros!$C$4,B3577&lt;=parametros!$D$4),"C2",IF(AND(ISNUMBER(parametros!$C$5),ISNUMBER(parametros!$D$5),B3577&gt;=parametros!$C$5,B3577&lt;=parametros!$D$5),"C3",IF(AND(ISNUMBER(parametros!$C$6),ISNUMBER(parametros!$D$6),B3577&gt;=parametros!$C$6,B3577&lt;=parametros!$D$6),"C4","Fora dos ciclos")))))))</f>
        <v/>
      </c>
      <c r="D3577" s="100"/>
      <c r="E3577" s="78" t="str">
        <f>IF(C3577="","",IFERROR(VLOOKUP(C3577,parametros!$A$11:$E$15,5,0),""))</f>
        <v/>
      </c>
      <c r="F3577" s="79" t="str">
        <f t="shared" si="277"/>
        <v/>
      </c>
      <c r="G3577" s="101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8"/>
      <c r="U3577" s="218" t="str">
        <f t="shared" si="281"/>
        <v/>
      </c>
      <c r="V3577" s="216" t="s">
        <v>47</v>
      </c>
      <c r="W3577" s="102" t="s">
        <v>167</v>
      </c>
      <c r="X3577" s="102" t="s">
        <v>168</v>
      </c>
      <c r="Y3577" s="103" t="s">
        <v>169</v>
      </c>
      <c r="Z3577" s="103" t="s">
        <v>170</v>
      </c>
      <c r="AA3577" s="103" t="s">
        <v>47</v>
      </c>
      <c r="AB3577" s="103" t="s">
        <v>171</v>
      </c>
      <c r="AC3577" s="104" t="s">
        <v>172</v>
      </c>
    </row>
    <row r="3578" spans="1:29" ht="25.5" customHeight="1" x14ac:dyDescent="0.35">
      <c r="A3578" s="188"/>
      <c r="B3578" s="190"/>
      <c r="C3578" s="99" t="str">
        <f>IF(B3578="","",IF(NOT(ISNUMBER(B3578)),"DATA_PC invalida",IF(AND(ISNUMBER(parametros!$C$2),ISNUMBER(parametros!$D$2),B3578&gt;=parametros!$C$2,B3578&lt;=parametros!$D$2),"C0",IF(AND(ISNUMBER(parametros!$C$3),ISNUMBER(parametros!$D$3),B3578&gt;=parametros!$C$3,B3578&lt;=parametros!$D$3),"C1",IF(AND(ISNUMBER(parametros!$C$4),ISNUMBER(parametros!$D$4),B3578&gt;=parametros!$C$4,B3578&lt;=parametros!$D$4),"C2",IF(AND(ISNUMBER(parametros!$C$5),ISNUMBER(parametros!$D$5),B3578&gt;=parametros!$C$5,B3578&lt;=parametros!$D$5),"C3",IF(AND(ISNUMBER(parametros!$C$6),ISNUMBER(parametros!$D$6),B3578&gt;=parametros!$C$6,B3578&lt;=parametros!$D$6),"C4","Fora dos ciclos")))))))</f>
        <v/>
      </c>
      <c r="D3578" s="100"/>
      <c r="E3578" s="78" t="str">
        <f>IF(C3578="","",IFERROR(VLOOKUP(C3578,parametros!$A$11:$E$15,5,0),""))</f>
        <v/>
      </c>
      <c r="F3578" s="79" t="str">
        <f t="shared" si="277"/>
        <v/>
      </c>
      <c r="G3578" s="101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8"/>
      <c r="U3578" s="218" t="str">
        <f t="shared" si="281"/>
        <v/>
      </c>
      <c r="V3578" s="216" t="s">
        <v>47</v>
      </c>
      <c r="W3578" s="102" t="s">
        <v>167</v>
      </c>
      <c r="X3578" s="102" t="s">
        <v>168</v>
      </c>
      <c r="Y3578" s="103" t="s">
        <v>169</v>
      </c>
      <c r="Z3578" s="103" t="s">
        <v>170</v>
      </c>
      <c r="AA3578" s="103" t="s">
        <v>47</v>
      </c>
      <c r="AB3578" s="103" t="s">
        <v>171</v>
      </c>
      <c r="AC3578" s="104" t="s">
        <v>172</v>
      </c>
    </row>
    <row r="3579" spans="1:29" ht="25.5" customHeight="1" x14ac:dyDescent="0.35">
      <c r="A3579" s="188"/>
      <c r="B3579" s="190"/>
      <c r="C3579" s="99" t="str">
        <f>IF(B3579="","",IF(NOT(ISNUMBER(B3579)),"DATA_PC invalida",IF(AND(ISNUMBER(parametros!$C$2),ISNUMBER(parametros!$D$2),B3579&gt;=parametros!$C$2,B3579&lt;=parametros!$D$2),"C0",IF(AND(ISNUMBER(parametros!$C$3),ISNUMBER(parametros!$D$3),B3579&gt;=parametros!$C$3,B3579&lt;=parametros!$D$3),"C1",IF(AND(ISNUMBER(parametros!$C$4),ISNUMBER(parametros!$D$4),B3579&gt;=parametros!$C$4,B3579&lt;=parametros!$D$4),"C2",IF(AND(ISNUMBER(parametros!$C$5),ISNUMBER(parametros!$D$5),B3579&gt;=parametros!$C$5,B3579&lt;=parametros!$D$5),"C3",IF(AND(ISNUMBER(parametros!$C$6),ISNUMBER(parametros!$D$6),B3579&gt;=parametros!$C$6,B3579&lt;=parametros!$D$6),"C4","Fora dos ciclos")))))))</f>
        <v/>
      </c>
      <c r="D3579" s="100"/>
      <c r="E3579" s="78" t="str">
        <f>IF(C3579="","",IFERROR(VLOOKUP(C3579,parametros!$A$11:$E$15,5,0),""))</f>
        <v/>
      </c>
      <c r="F3579" s="79" t="str">
        <f t="shared" si="277"/>
        <v/>
      </c>
      <c r="G3579" s="101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8"/>
      <c r="U3579" s="218" t="str">
        <f t="shared" si="281"/>
        <v/>
      </c>
      <c r="V3579" s="216" t="s">
        <v>47</v>
      </c>
      <c r="W3579" s="102" t="s">
        <v>167</v>
      </c>
      <c r="X3579" s="102" t="s">
        <v>168</v>
      </c>
      <c r="Y3579" s="103" t="s">
        <v>169</v>
      </c>
      <c r="Z3579" s="103" t="s">
        <v>170</v>
      </c>
      <c r="AA3579" s="103" t="s">
        <v>47</v>
      </c>
      <c r="AB3579" s="103" t="s">
        <v>171</v>
      </c>
      <c r="AC3579" s="104" t="s">
        <v>172</v>
      </c>
    </row>
    <row r="3580" spans="1:29" ht="25.5" customHeight="1" x14ac:dyDescent="0.35">
      <c r="A3580" s="188"/>
      <c r="B3580" s="190"/>
      <c r="C3580" s="99" t="str">
        <f>IF(B3580="","",IF(NOT(ISNUMBER(B3580)),"DATA_PC invalida",IF(AND(ISNUMBER(parametros!$C$2),ISNUMBER(parametros!$D$2),B3580&gt;=parametros!$C$2,B3580&lt;=parametros!$D$2),"C0",IF(AND(ISNUMBER(parametros!$C$3),ISNUMBER(parametros!$D$3),B3580&gt;=parametros!$C$3,B3580&lt;=parametros!$D$3),"C1",IF(AND(ISNUMBER(parametros!$C$4),ISNUMBER(parametros!$D$4),B3580&gt;=parametros!$C$4,B3580&lt;=parametros!$D$4),"C2",IF(AND(ISNUMBER(parametros!$C$5),ISNUMBER(parametros!$D$5),B3580&gt;=parametros!$C$5,B3580&lt;=parametros!$D$5),"C3",IF(AND(ISNUMBER(parametros!$C$6),ISNUMBER(parametros!$D$6),B3580&gt;=parametros!$C$6,B3580&lt;=parametros!$D$6),"C4","Fora dos ciclos")))))))</f>
        <v/>
      </c>
      <c r="D3580" s="100"/>
      <c r="E3580" s="78" t="str">
        <f>IF(C3580="","",IFERROR(VLOOKUP(C3580,parametros!$A$11:$E$15,5,0),""))</f>
        <v/>
      </c>
      <c r="F3580" s="79" t="str">
        <f t="shared" si="277"/>
        <v/>
      </c>
      <c r="G3580" s="101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8"/>
      <c r="U3580" s="218" t="str">
        <f t="shared" si="281"/>
        <v/>
      </c>
      <c r="V3580" s="216" t="s">
        <v>47</v>
      </c>
      <c r="W3580" s="102" t="s">
        <v>167</v>
      </c>
      <c r="X3580" s="102" t="s">
        <v>168</v>
      </c>
      <c r="Y3580" s="103" t="s">
        <v>169</v>
      </c>
      <c r="Z3580" s="103" t="s">
        <v>170</v>
      </c>
      <c r="AA3580" s="103" t="s">
        <v>47</v>
      </c>
      <c r="AB3580" s="103" t="s">
        <v>171</v>
      </c>
      <c r="AC3580" s="104" t="s">
        <v>172</v>
      </c>
    </row>
    <row r="3581" spans="1:29" ht="25.5" customHeight="1" x14ac:dyDescent="0.35">
      <c r="A3581" s="188"/>
      <c r="B3581" s="190"/>
      <c r="C3581" s="99" t="str">
        <f>IF(B3581="","",IF(NOT(ISNUMBER(B3581)),"DATA_PC invalida",IF(AND(ISNUMBER(parametros!$C$2),ISNUMBER(parametros!$D$2),B3581&gt;=parametros!$C$2,B3581&lt;=parametros!$D$2),"C0",IF(AND(ISNUMBER(parametros!$C$3),ISNUMBER(parametros!$D$3),B3581&gt;=parametros!$C$3,B3581&lt;=parametros!$D$3),"C1",IF(AND(ISNUMBER(parametros!$C$4),ISNUMBER(parametros!$D$4),B3581&gt;=parametros!$C$4,B3581&lt;=parametros!$D$4),"C2",IF(AND(ISNUMBER(parametros!$C$5),ISNUMBER(parametros!$D$5),B3581&gt;=parametros!$C$5,B3581&lt;=parametros!$D$5),"C3",IF(AND(ISNUMBER(parametros!$C$6),ISNUMBER(parametros!$D$6),B3581&gt;=parametros!$C$6,B3581&lt;=parametros!$D$6),"C4","Fora dos ciclos")))))))</f>
        <v/>
      </c>
      <c r="D3581" s="100"/>
      <c r="E3581" s="78" t="str">
        <f>IF(C3581="","",IFERROR(VLOOKUP(C3581,parametros!$A$11:$E$15,5,0),""))</f>
        <v/>
      </c>
      <c r="F3581" s="79" t="str">
        <f t="shared" si="277"/>
        <v/>
      </c>
      <c r="G3581" s="101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8"/>
      <c r="U3581" s="218" t="str">
        <f t="shared" si="281"/>
        <v/>
      </c>
      <c r="V3581" s="216" t="s">
        <v>47</v>
      </c>
      <c r="W3581" s="102" t="s">
        <v>167</v>
      </c>
      <c r="X3581" s="102" t="s">
        <v>168</v>
      </c>
      <c r="Y3581" s="103" t="s">
        <v>169</v>
      </c>
      <c r="Z3581" s="103" t="s">
        <v>170</v>
      </c>
      <c r="AA3581" s="103" t="s">
        <v>47</v>
      </c>
      <c r="AB3581" s="103" t="s">
        <v>171</v>
      </c>
      <c r="AC3581" s="104" t="s">
        <v>172</v>
      </c>
    </row>
    <row r="3582" spans="1:29" ht="25.5" customHeight="1" x14ac:dyDescent="0.35">
      <c r="A3582" s="188"/>
      <c r="B3582" s="190"/>
      <c r="C3582" s="99" t="str">
        <f>IF(B3582="","",IF(NOT(ISNUMBER(B3582)),"DATA_PC invalida",IF(AND(ISNUMBER(parametros!$C$2),ISNUMBER(parametros!$D$2),B3582&gt;=parametros!$C$2,B3582&lt;=parametros!$D$2),"C0",IF(AND(ISNUMBER(parametros!$C$3),ISNUMBER(parametros!$D$3),B3582&gt;=parametros!$C$3,B3582&lt;=parametros!$D$3),"C1",IF(AND(ISNUMBER(parametros!$C$4),ISNUMBER(parametros!$D$4),B3582&gt;=parametros!$C$4,B3582&lt;=parametros!$D$4),"C2",IF(AND(ISNUMBER(parametros!$C$5),ISNUMBER(parametros!$D$5),B3582&gt;=parametros!$C$5,B3582&lt;=parametros!$D$5),"C3",IF(AND(ISNUMBER(parametros!$C$6),ISNUMBER(parametros!$D$6),B3582&gt;=parametros!$C$6,B3582&lt;=parametros!$D$6),"C4","Fora dos ciclos")))))))</f>
        <v/>
      </c>
      <c r="D3582" s="100"/>
      <c r="E3582" s="78" t="str">
        <f>IF(C3582="","",IFERROR(VLOOKUP(C3582,parametros!$A$11:$E$15,5,0),""))</f>
        <v/>
      </c>
      <c r="F3582" s="79" t="str">
        <f t="shared" si="277"/>
        <v/>
      </c>
      <c r="G3582" s="101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8"/>
      <c r="U3582" s="218" t="str">
        <f t="shared" si="281"/>
        <v/>
      </c>
      <c r="V3582" s="216" t="s">
        <v>47</v>
      </c>
      <c r="W3582" s="102" t="s">
        <v>167</v>
      </c>
      <c r="X3582" s="102" t="s">
        <v>168</v>
      </c>
      <c r="Y3582" s="103" t="s">
        <v>169</v>
      </c>
      <c r="Z3582" s="103" t="s">
        <v>170</v>
      </c>
      <c r="AA3582" s="103" t="s">
        <v>47</v>
      </c>
      <c r="AB3582" s="103" t="s">
        <v>171</v>
      </c>
      <c r="AC3582" s="104" t="s">
        <v>172</v>
      </c>
    </row>
    <row r="3583" spans="1:29" ht="25.5" customHeight="1" x14ac:dyDescent="0.35">
      <c r="A3583" s="188"/>
      <c r="B3583" s="190"/>
      <c r="C3583" s="99" t="str">
        <f>IF(B3583="","",IF(NOT(ISNUMBER(B3583)),"DATA_PC invalida",IF(AND(ISNUMBER(parametros!$C$2),ISNUMBER(parametros!$D$2),B3583&gt;=parametros!$C$2,B3583&lt;=parametros!$D$2),"C0",IF(AND(ISNUMBER(parametros!$C$3),ISNUMBER(parametros!$D$3),B3583&gt;=parametros!$C$3,B3583&lt;=parametros!$D$3),"C1",IF(AND(ISNUMBER(parametros!$C$4),ISNUMBER(parametros!$D$4),B3583&gt;=parametros!$C$4,B3583&lt;=parametros!$D$4),"C2",IF(AND(ISNUMBER(parametros!$C$5),ISNUMBER(parametros!$D$5),B3583&gt;=parametros!$C$5,B3583&lt;=parametros!$D$5),"C3",IF(AND(ISNUMBER(parametros!$C$6),ISNUMBER(parametros!$D$6),B3583&gt;=parametros!$C$6,B3583&lt;=parametros!$D$6),"C4","Fora dos ciclos")))))))</f>
        <v/>
      </c>
      <c r="D3583" s="100"/>
      <c r="E3583" s="78" t="str">
        <f>IF(C3583="","",IFERROR(VLOOKUP(C3583,parametros!$A$11:$E$15,5,0),""))</f>
        <v/>
      </c>
      <c r="F3583" s="79" t="str">
        <f t="shared" si="277"/>
        <v/>
      </c>
      <c r="G3583" s="101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8"/>
      <c r="U3583" s="218" t="str">
        <f t="shared" si="281"/>
        <v/>
      </c>
      <c r="V3583" s="216" t="s">
        <v>47</v>
      </c>
      <c r="W3583" s="102" t="s">
        <v>167</v>
      </c>
      <c r="X3583" s="102" t="s">
        <v>168</v>
      </c>
      <c r="Y3583" s="103" t="s">
        <v>169</v>
      </c>
      <c r="Z3583" s="103" t="s">
        <v>170</v>
      </c>
      <c r="AA3583" s="103" t="s">
        <v>47</v>
      </c>
      <c r="AB3583" s="103" t="s">
        <v>171</v>
      </c>
      <c r="AC3583" s="104" t="s">
        <v>172</v>
      </c>
    </row>
    <row r="3584" spans="1:29" ht="25.5" customHeight="1" x14ac:dyDescent="0.35">
      <c r="A3584" s="188"/>
      <c r="B3584" s="190"/>
      <c r="C3584" s="99" t="str">
        <f>IF(B3584="","",IF(NOT(ISNUMBER(B3584)),"DATA_PC invalida",IF(AND(ISNUMBER(parametros!$C$2),ISNUMBER(parametros!$D$2),B3584&gt;=parametros!$C$2,B3584&lt;=parametros!$D$2),"C0",IF(AND(ISNUMBER(parametros!$C$3),ISNUMBER(parametros!$D$3),B3584&gt;=parametros!$C$3,B3584&lt;=parametros!$D$3),"C1",IF(AND(ISNUMBER(parametros!$C$4),ISNUMBER(parametros!$D$4),B3584&gt;=parametros!$C$4,B3584&lt;=parametros!$D$4),"C2",IF(AND(ISNUMBER(parametros!$C$5),ISNUMBER(parametros!$D$5),B3584&gt;=parametros!$C$5,B3584&lt;=parametros!$D$5),"C3",IF(AND(ISNUMBER(parametros!$C$6),ISNUMBER(parametros!$D$6),B3584&gt;=parametros!$C$6,B3584&lt;=parametros!$D$6),"C4","Fora dos ciclos")))))))</f>
        <v/>
      </c>
      <c r="D3584" s="100"/>
      <c r="E3584" s="78" t="str">
        <f>IF(C3584="","",IFERROR(VLOOKUP(C3584,parametros!$A$11:$E$15,5,0),""))</f>
        <v/>
      </c>
      <c r="F3584" s="79" t="str">
        <f t="shared" si="277"/>
        <v/>
      </c>
      <c r="G3584" s="101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8"/>
      <c r="U3584" s="218" t="str">
        <f t="shared" si="281"/>
        <v/>
      </c>
      <c r="V3584" s="216" t="s">
        <v>47</v>
      </c>
      <c r="W3584" s="102" t="s">
        <v>167</v>
      </c>
      <c r="X3584" s="102" t="s">
        <v>168</v>
      </c>
      <c r="Y3584" s="103" t="s">
        <v>169</v>
      </c>
      <c r="Z3584" s="103" t="s">
        <v>170</v>
      </c>
      <c r="AA3584" s="103" t="s">
        <v>47</v>
      </c>
      <c r="AB3584" s="103" t="s">
        <v>171</v>
      </c>
      <c r="AC3584" s="104" t="s">
        <v>172</v>
      </c>
    </row>
    <row r="3585" spans="1:29" ht="25.5" customHeight="1" x14ac:dyDescent="0.35">
      <c r="A3585" s="188"/>
      <c r="B3585" s="190"/>
      <c r="C3585" s="99" t="str">
        <f>IF(B3585="","",IF(NOT(ISNUMBER(B3585)),"DATA_PC invalida",IF(AND(ISNUMBER(parametros!$C$2),ISNUMBER(parametros!$D$2),B3585&gt;=parametros!$C$2,B3585&lt;=parametros!$D$2),"C0",IF(AND(ISNUMBER(parametros!$C$3),ISNUMBER(parametros!$D$3),B3585&gt;=parametros!$C$3,B3585&lt;=parametros!$D$3),"C1",IF(AND(ISNUMBER(parametros!$C$4),ISNUMBER(parametros!$D$4),B3585&gt;=parametros!$C$4,B3585&lt;=parametros!$D$4),"C2",IF(AND(ISNUMBER(parametros!$C$5),ISNUMBER(parametros!$D$5),B3585&gt;=parametros!$C$5,B3585&lt;=parametros!$D$5),"C3",IF(AND(ISNUMBER(parametros!$C$6),ISNUMBER(parametros!$D$6),B3585&gt;=parametros!$C$6,B3585&lt;=parametros!$D$6),"C4","Fora dos ciclos")))))))</f>
        <v/>
      </c>
      <c r="D3585" s="100"/>
      <c r="E3585" s="78" t="str">
        <f>IF(C3585="","",IFERROR(VLOOKUP(C3585,parametros!$A$11:$E$15,5,0),""))</f>
        <v/>
      </c>
      <c r="F3585" s="79" t="str">
        <f t="shared" si="277"/>
        <v/>
      </c>
      <c r="G3585" s="101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8"/>
      <c r="U3585" s="218" t="str">
        <f t="shared" si="281"/>
        <v/>
      </c>
      <c r="V3585" s="216" t="s">
        <v>47</v>
      </c>
      <c r="W3585" s="102" t="s">
        <v>167</v>
      </c>
      <c r="X3585" s="102" t="s">
        <v>168</v>
      </c>
      <c r="Y3585" s="103" t="s">
        <v>169</v>
      </c>
      <c r="Z3585" s="103" t="s">
        <v>170</v>
      </c>
      <c r="AA3585" s="103" t="s">
        <v>47</v>
      </c>
      <c r="AB3585" s="103" t="s">
        <v>171</v>
      </c>
      <c r="AC3585" s="104" t="s">
        <v>172</v>
      </c>
    </row>
    <row r="3586" spans="1:29" ht="25.5" customHeight="1" x14ac:dyDescent="0.35">
      <c r="A3586" s="188"/>
      <c r="B3586" s="190"/>
      <c r="C3586" s="99" t="str">
        <f>IF(B3586="","",IF(NOT(ISNUMBER(B3586)),"DATA_PC invalida",IF(AND(ISNUMBER(parametros!$C$2),ISNUMBER(parametros!$D$2),B3586&gt;=parametros!$C$2,B3586&lt;=parametros!$D$2),"C0",IF(AND(ISNUMBER(parametros!$C$3),ISNUMBER(parametros!$D$3),B3586&gt;=parametros!$C$3,B3586&lt;=parametros!$D$3),"C1",IF(AND(ISNUMBER(parametros!$C$4),ISNUMBER(parametros!$D$4),B3586&gt;=parametros!$C$4,B3586&lt;=parametros!$D$4),"C2",IF(AND(ISNUMBER(parametros!$C$5),ISNUMBER(parametros!$D$5),B3586&gt;=parametros!$C$5,B3586&lt;=parametros!$D$5),"C3",IF(AND(ISNUMBER(parametros!$C$6),ISNUMBER(parametros!$D$6),B3586&gt;=parametros!$C$6,B3586&lt;=parametros!$D$6),"C4","Fora dos ciclos")))))))</f>
        <v/>
      </c>
      <c r="D3586" s="100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101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8"/>
      <c r="U3586" s="218" t="str">
        <f t="shared" ref="U3586:U3649" si="286">IF(OR($D3586="",$H3586=""),"",ROUND($D3586+$H3586,2))</f>
        <v/>
      </c>
      <c r="V3586" s="216" t="s">
        <v>47</v>
      </c>
      <c r="W3586" s="102" t="s">
        <v>167</v>
      </c>
      <c r="X3586" s="102" t="s">
        <v>168</v>
      </c>
      <c r="Y3586" s="103" t="s">
        <v>169</v>
      </c>
      <c r="Z3586" s="103" t="s">
        <v>170</v>
      </c>
      <c r="AA3586" s="103" t="s">
        <v>47</v>
      </c>
      <c r="AB3586" s="103" t="s">
        <v>171</v>
      </c>
      <c r="AC3586" s="104" t="s">
        <v>172</v>
      </c>
    </row>
    <row r="3587" spans="1:29" ht="25.5" customHeight="1" x14ac:dyDescent="0.35">
      <c r="A3587" s="188"/>
      <c r="B3587" s="190"/>
      <c r="C3587" s="99" t="str">
        <f>IF(B3587="","",IF(NOT(ISNUMBER(B3587)),"DATA_PC invalida",IF(AND(ISNUMBER(parametros!$C$2),ISNUMBER(parametros!$D$2),B3587&gt;=parametros!$C$2,B3587&lt;=parametros!$D$2),"C0",IF(AND(ISNUMBER(parametros!$C$3),ISNUMBER(parametros!$D$3),B3587&gt;=parametros!$C$3,B3587&lt;=parametros!$D$3),"C1",IF(AND(ISNUMBER(parametros!$C$4),ISNUMBER(parametros!$D$4),B3587&gt;=parametros!$C$4,B3587&lt;=parametros!$D$4),"C2",IF(AND(ISNUMBER(parametros!$C$5),ISNUMBER(parametros!$D$5),B3587&gt;=parametros!$C$5,B3587&lt;=parametros!$D$5),"C3",IF(AND(ISNUMBER(parametros!$C$6),ISNUMBER(parametros!$D$6),B3587&gt;=parametros!$C$6,B3587&lt;=parametros!$D$6),"C4","Fora dos ciclos")))))))</f>
        <v/>
      </c>
      <c r="D3587" s="100"/>
      <c r="E3587" s="78" t="str">
        <f>IF(C3587="","",IFERROR(VLOOKUP(C3587,parametros!$A$11:$E$15,5,0),""))</f>
        <v/>
      </c>
      <c r="F3587" s="79" t="str">
        <f t="shared" si="282"/>
        <v/>
      </c>
      <c r="G3587" s="101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8"/>
      <c r="U3587" s="218" t="str">
        <f t="shared" si="286"/>
        <v/>
      </c>
      <c r="V3587" s="216" t="s">
        <v>47</v>
      </c>
      <c r="W3587" s="102" t="s">
        <v>167</v>
      </c>
      <c r="X3587" s="102" t="s">
        <v>168</v>
      </c>
      <c r="Y3587" s="103" t="s">
        <v>169</v>
      </c>
      <c r="Z3587" s="103" t="s">
        <v>170</v>
      </c>
      <c r="AA3587" s="103" t="s">
        <v>47</v>
      </c>
      <c r="AB3587" s="103" t="s">
        <v>171</v>
      </c>
      <c r="AC3587" s="104" t="s">
        <v>172</v>
      </c>
    </row>
    <row r="3588" spans="1:29" ht="25.5" customHeight="1" x14ac:dyDescent="0.35">
      <c r="A3588" s="188"/>
      <c r="B3588" s="190"/>
      <c r="C3588" s="99" t="str">
        <f>IF(B3588="","",IF(NOT(ISNUMBER(B3588)),"DATA_PC invalida",IF(AND(ISNUMBER(parametros!$C$2),ISNUMBER(parametros!$D$2),B3588&gt;=parametros!$C$2,B3588&lt;=parametros!$D$2),"C0",IF(AND(ISNUMBER(parametros!$C$3),ISNUMBER(parametros!$D$3),B3588&gt;=parametros!$C$3,B3588&lt;=parametros!$D$3),"C1",IF(AND(ISNUMBER(parametros!$C$4),ISNUMBER(parametros!$D$4),B3588&gt;=parametros!$C$4,B3588&lt;=parametros!$D$4),"C2",IF(AND(ISNUMBER(parametros!$C$5),ISNUMBER(parametros!$D$5),B3588&gt;=parametros!$C$5,B3588&lt;=parametros!$D$5),"C3",IF(AND(ISNUMBER(parametros!$C$6),ISNUMBER(parametros!$D$6),B3588&gt;=parametros!$C$6,B3588&lt;=parametros!$D$6),"C4","Fora dos ciclos")))))))</f>
        <v/>
      </c>
      <c r="D3588" s="100"/>
      <c r="E3588" s="78" t="str">
        <f>IF(C3588="","",IFERROR(VLOOKUP(C3588,parametros!$A$11:$E$15,5,0),""))</f>
        <v/>
      </c>
      <c r="F3588" s="79" t="str">
        <f t="shared" si="282"/>
        <v/>
      </c>
      <c r="G3588" s="101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8"/>
      <c r="U3588" s="218" t="str">
        <f t="shared" si="286"/>
        <v/>
      </c>
      <c r="V3588" s="216" t="s">
        <v>47</v>
      </c>
      <c r="W3588" s="102" t="s">
        <v>167</v>
      </c>
      <c r="X3588" s="102" t="s">
        <v>168</v>
      </c>
      <c r="Y3588" s="103" t="s">
        <v>169</v>
      </c>
      <c r="Z3588" s="103" t="s">
        <v>170</v>
      </c>
      <c r="AA3588" s="103" t="s">
        <v>47</v>
      </c>
      <c r="AB3588" s="103" t="s">
        <v>171</v>
      </c>
      <c r="AC3588" s="104" t="s">
        <v>172</v>
      </c>
    </row>
    <row r="3589" spans="1:29" ht="25.5" customHeight="1" x14ac:dyDescent="0.35">
      <c r="A3589" s="188"/>
      <c r="B3589" s="190"/>
      <c r="C3589" s="99" t="str">
        <f>IF(B3589="","",IF(NOT(ISNUMBER(B3589)),"DATA_PC invalida",IF(AND(ISNUMBER(parametros!$C$2),ISNUMBER(parametros!$D$2),B3589&gt;=parametros!$C$2,B3589&lt;=parametros!$D$2),"C0",IF(AND(ISNUMBER(parametros!$C$3),ISNUMBER(parametros!$D$3),B3589&gt;=parametros!$C$3,B3589&lt;=parametros!$D$3),"C1",IF(AND(ISNUMBER(parametros!$C$4),ISNUMBER(parametros!$D$4),B3589&gt;=parametros!$C$4,B3589&lt;=parametros!$D$4),"C2",IF(AND(ISNUMBER(parametros!$C$5),ISNUMBER(parametros!$D$5),B3589&gt;=parametros!$C$5,B3589&lt;=parametros!$D$5),"C3",IF(AND(ISNUMBER(parametros!$C$6),ISNUMBER(parametros!$D$6),B3589&gt;=parametros!$C$6,B3589&lt;=parametros!$D$6),"C4","Fora dos ciclos")))))))</f>
        <v/>
      </c>
      <c r="D3589" s="100"/>
      <c r="E3589" s="78" t="str">
        <f>IF(C3589="","",IFERROR(VLOOKUP(C3589,parametros!$A$11:$E$15,5,0),""))</f>
        <v/>
      </c>
      <c r="F3589" s="79" t="str">
        <f t="shared" si="282"/>
        <v/>
      </c>
      <c r="G3589" s="101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8"/>
      <c r="U3589" s="218" t="str">
        <f t="shared" si="286"/>
        <v/>
      </c>
      <c r="V3589" s="216" t="s">
        <v>47</v>
      </c>
      <c r="W3589" s="102" t="s">
        <v>167</v>
      </c>
      <c r="X3589" s="102" t="s">
        <v>168</v>
      </c>
      <c r="Y3589" s="103" t="s">
        <v>169</v>
      </c>
      <c r="Z3589" s="103" t="s">
        <v>170</v>
      </c>
      <c r="AA3589" s="103" t="s">
        <v>47</v>
      </c>
      <c r="AB3589" s="103" t="s">
        <v>171</v>
      </c>
      <c r="AC3589" s="104" t="s">
        <v>172</v>
      </c>
    </row>
    <row r="3590" spans="1:29" ht="25.5" customHeight="1" x14ac:dyDescent="0.35">
      <c r="A3590" s="188"/>
      <c r="B3590" s="190"/>
      <c r="C3590" s="99" t="str">
        <f>IF(B3590="","",IF(NOT(ISNUMBER(B3590)),"DATA_PC invalida",IF(AND(ISNUMBER(parametros!$C$2),ISNUMBER(parametros!$D$2),B3590&gt;=parametros!$C$2,B3590&lt;=parametros!$D$2),"C0",IF(AND(ISNUMBER(parametros!$C$3),ISNUMBER(parametros!$D$3),B3590&gt;=parametros!$C$3,B3590&lt;=parametros!$D$3),"C1",IF(AND(ISNUMBER(parametros!$C$4),ISNUMBER(parametros!$D$4),B3590&gt;=parametros!$C$4,B3590&lt;=parametros!$D$4),"C2",IF(AND(ISNUMBER(parametros!$C$5),ISNUMBER(parametros!$D$5),B3590&gt;=parametros!$C$5,B3590&lt;=parametros!$D$5),"C3",IF(AND(ISNUMBER(parametros!$C$6),ISNUMBER(parametros!$D$6),B3590&gt;=parametros!$C$6,B3590&lt;=parametros!$D$6),"C4","Fora dos ciclos")))))))</f>
        <v/>
      </c>
      <c r="D3590" s="100"/>
      <c r="E3590" s="78" t="str">
        <f>IF(C3590="","",IFERROR(VLOOKUP(C3590,parametros!$A$11:$E$15,5,0),""))</f>
        <v/>
      </c>
      <c r="F3590" s="79" t="str">
        <f t="shared" si="282"/>
        <v/>
      </c>
      <c r="G3590" s="101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8"/>
      <c r="U3590" s="218" t="str">
        <f t="shared" si="286"/>
        <v/>
      </c>
      <c r="V3590" s="216" t="s">
        <v>47</v>
      </c>
      <c r="W3590" s="102" t="s">
        <v>167</v>
      </c>
      <c r="X3590" s="102" t="s">
        <v>168</v>
      </c>
      <c r="Y3590" s="103" t="s">
        <v>169</v>
      </c>
      <c r="Z3590" s="103" t="s">
        <v>170</v>
      </c>
      <c r="AA3590" s="103" t="s">
        <v>47</v>
      </c>
      <c r="AB3590" s="103" t="s">
        <v>171</v>
      </c>
      <c r="AC3590" s="104" t="s">
        <v>172</v>
      </c>
    </row>
    <row r="3591" spans="1:29" ht="25.5" customHeight="1" x14ac:dyDescent="0.35">
      <c r="A3591" s="188"/>
      <c r="B3591" s="190"/>
      <c r="C3591" s="99" t="str">
        <f>IF(B3591="","",IF(NOT(ISNUMBER(B3591)),"DATA_PC invalida",IF(AND(ISNUMBER(parametros!$C$2),ISNUMBER(parametros!$D$2),B3591&gt;=parametros!$C$2,B3591&lt;=parametros!$D$2),"C0",IF(AND(ISNUMBER(parametros!$C$3),ISNUMBER(parametros!$D$3),B3591&gt;=parametros!$C$3,B3591&lt;=parametros!$D$3),"C1",IF(AND(ISNUMBER(parametros!$C$4),ISNUMBER(parametros!$D$4),B3591&gt;=parametros!$C$4,B3591&lt;=parametros!$D$4),"C2",IF(AND(ISNUMBER(parametros!$C$5),ISNUMBER(parametros!$D$5),B3591&gt;=parametros!$C$5,B3591&lt;=parametros!$D$5),"C3",IF(AND(ISNUMBER(parametros!$C$6),ISNUMBER(parametros!$D$6),B3591&gt;=parametros!$C$6,B3591&lt;=parametros!$D$6),"C4","Fora dos ciclos")))))))</f>
        <v/>
      </c>
      <c r="D3591" s="100"/>
      <c r="E3591" s="78" t="str">
        <f>IF(C3591="","",IFERROR(VLOOKUP(C3591,parametros!$A$11:$E$15,5,0),""))</f>
        <v/>
      </c>
      <c r="F3591" s="79" t="str">
        <f t="shared" si="282"/>
        <v/>
      </c>
      <c r="G3591" s="101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8"/>
      <c r="U3591" s="218" t="str">
        <f t="shared" si="286"/>
        <v/>
      </c>
      <c r="V3591" s="216" t="s">
        <v>47</v>
      </c>
      <c r="W3591" s="102" t="s">
        <v>167</v>
      </c>
      <c r="X3591" s="102" t="s">
        <v>168</v>
      </c>
      <c r="Y3591" s="103" t="s">
        <v>169</v>
      </c>
      <c r="Z3591" s="103" t="s">
        <v>170</v>
      </c>
      <c r="AA3591" s="103" t="s">
        <v>47</v>
      </c>
      <c r="AB3591" s="103" t="s">
        <v>171</v>
      </c>
      <c r="AC3591" s="104" t="s">
        <v>172</v>
      </c>
    </row>
    <row r="3592" spans="1:29" ht="25.5" customHeight="1" x14ac:dyDescent="0.35">
      <c r="A3592" s="188"/>
      <c r="B3592" s="190"/>
      <c r="C3592" s="99" t="str">
        <f>IF(B3592="","",IF(NOT(ISNUMBER(B3592)),"DATA_PC invalida",IF(AND(ISNUMBER(parametros!$C$2),ISNUMBER(parametros!$D$2),B3592&gt;=parametros!$C$2,B3592&lt;=parametros!$D$2),"C0",IF(AND(ISNUMBER(parametros!$C$3),ISNUMBER(parametros!$D$3),B3592&gt;=parametros!$C$3,B3592&lt;=parametros!$D$3),"C1",IF(AND(ISNUMBER(parametros!$C$4),ISNUMBER(parametros!$D$4),B3592&gt;=parametros!$C$4,B3592&lt;=parametros!$D$4),"C2",IF(AND(ISNUMBER(parametros!$C$5),ISNUMBER(parametros!$D$5),B3592&gt;=parametros!$C$5,B3592&lt;=parametros!$D$5),"C3",IF(AND(ISNUMBER(parametros!$C$6),ISNUMBER(parametros!$D$6),B3592&gt;=parametros!$C$6,B3592&lt;=parametros!$D$6),"C4","Fora dos ciclos")))))))</f>
        <v/>
      </c>
      <c r="D3592" s="100"/>
      <c r="E3592" s="78" t="str">
        <f>IF(C3592="","",IFERROR(VLOOKUP(C3592,parametros!$A$11:$E$15,5,0),""))</f>
        <v/>
      </c>
      <c r="F3592" s="79" t="str">
        <f t="shared" si="282"/>
        <v/>
      </c>
      <c r="G3592" s="101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8"/>
      <c r="U3592" s="218" t="str">
        <f t="shared" si="286"/>
        <v/>
      </c>
      <c r="V3592" s="216" t="s">
        <v>47</v>
      </c>
      <c r="W3592" s="102" t="s">
        <v>167</v>
      </c>
      <c r="X3592" s="102" t="s">
        <v>168</v>
      </c>
      <c r="Y3592" s="103" t="s">
        <v>169</v>
      </c>
      <c r="Z3592" s="103" t="s">
        <v>170</v>
      </c>
      <c r="AA3592" s="103" t="s">
        <v>47</v>
      </c>
      <c r="AB3592" s="103" t="s">
        <v>171</v>
      </c>
      <c r="AC3592" s="104" t="s">
        <v>172</v>
      </c>
    </row>
    <row r="3593" spans="1:29" ht="25.5" customHeight="1" x14ac:dyDescent="0.35">
      <c r="A3593" s="188"/>
      <c r="B3593" s="190"/>
      <c r="C3593" s="99" t="str">
        <f>IF(B3593="","",IF(NOT(ISNUMBER(B3593)),"DATA_PC invalida",IF(AND(ISNUMBER(parametros!$C$2),ISNUMBER(parametros!$D$2),B3593&gt;=parametros!$C$2,B3593&lt;=parametros!$D$2),"C0",IF(AND(ISNUMBER(parametros!$C$3),ISNUMBER(parametros!$D$3),B3593&gt;=parametros!$C$3,B3593&lt;=parametros!$D$3),"C1",IF(AND(ISNUMBER(parametros!$C$4),ISNUMBER(parametros!$D$4),B3593&gt;=parametros!$C$4,B3593&lt;=parametros!$D$4),"C2",IF(AND(ISNUMBER(parametros!$C$5),ISNUMBER(parametros!$D$5),B3593&gt;=parametros!$C$5,B3593&lt;=parametros!$D$5),"C3",IF(AND(ISNUMBER(parametros!$C$6),ISNUMBER(parametros!$D$6),B3593&gt;=parametros!$C$6,B3593&lt;=parametros!$D$6),"C4","Fora dos ciclos")))))))</f>
        <v/>
      </c>
      <c r="D3593" s="100"/>
      <c r="E3593" s="78" t="str">
        <f>IF(C3593="","",IFERROR(VLOOKUP(C3593,parametros!$A$11:$E$15,5,0),""))</f>
        <v/>
      </c>
      <c r="F3593" s="79" t="str">
        <f t="shared" si="282"/>
        <v/>
      </c>
      <c r="G3593" s="101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8"/>
      <c r="U3593" s="218" t="str">
        <f t="shared" si="286"/>
        <v/>
      </c>
      <c r="V3593" s="216" t="s">
        <v>47</v>
      </c>
      <c r="W3593" s="102" t="s">
        <v>167</v>
      </c>
      <c r="X3593" s="102" t="s">
        <v>168</v>
      </c>
      <c r="Y3593" s="103" t="s">
        <v>169</v>
      </c>
      <c r="Z3593" s="103" t="s">
        <v>170</v>
      </c>
      <c r="AA3593" s="103" t="s">
        <v>47</v>
      </c>
      <c r="AB3593" s="103" t="s">
        <v>171</v>
      </c>
      <c r="AC3593" s="104" t="s">
        <v>172</v>
      </c>
    </row>
    <row r="3594" spans="1:29" ht="25.5" customHeight="1" x14ac:dyDescent="0.35">
      <c r="A3594" s="188"/>
      <c r="B3594" s="190"/>
      <c r="C3594" s="99" t="str">
        <f>IF(B3594="","",IF(NOT(ISNUMBER(B3594)),"DATA_PC invalida",IF(AND(ISNUMBER(parametros!$C$2),ISNUMBER(parametros!$D$2),B3594&gt;=parametros!$C$2,B3594&lt;=parametros!$D$2),"C0",IF(AND(ISNUMBER(parametros!$C$3),ISNUMBER(parametros!$D$3),B3594&gt;=parametros!$C$3,B3594&lt;=parametros!$D$3),"C1",IF(AND(ISNUMBER(parametros!$C$4),ISNUMBER(parametros!$D$4),B3594&gt;=parametros!$C$4,B3594&lt;=parametros!$D$4),"C2",IF(AND(ISNUMBER(parametros!$C$5),ISNUMBER(parametros!$D$5),B3594&gt;=parametros!$C$5,B3594&lt;=parametros!$D$5),"C3",IF(AND(ISNUMBER(parametros!$C$6),ISNUMBER(parametros!$D$6),B3594&gt;=parametros!$C$6,B3594&lt;=parametros!$D$6),"C4","Fora dos ciclos")))))))</f>
        <v/>
      </c>
      <c r="D3594" s="100"/>
      <c r="E3594" s="78" t="str">
        <f>IF(C3594="","",IFERROR(VLOOKUP(C3594,parametros!$A$11:$E$15,5,0),""))</f>
        <v/>
      </c>
      <c r="F3594" s="79" t="str">
        <f t="shared" si="282"/>
        <v/>
      </c>
      <c r="G3594" s="101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8"/>
      <c r="U3594" s="218" t="str">
        <f t="shared" si="286"/>
        <v/>
      </c>
      <c r="V3594" s="216" t="s">
        <v>47</v>
      </c>
      <c r="W3594" s="102" t="s">
        <v>167</v>
      </c>
      <c r="X3594" s="102" t="s">
        <v>168</v>
      </c>
      <c r="Y3594" s="103" t="s">
        <v>169</v>
      </c>
      <c r="Z3594" s="103" t="s">
        <v>170</v>
      </c>
      <c r="AA3594" s="103" t="s">
        <v>47</v>
      </c>
      <c r="AB3594" s="103" t="s">
        <v>171</v>
      </c>
      <c r="AC3594" s="104" t="s">
        <v>172</v>
      </c>
    </row>
    <row r="3595" spans="1:29" ht="25.5" customHeight="1" x14ac:dyDescent="0.35">
      <c r="A3595" s="188"/>
      <c r="B3595" s="190"/>
      <c r="C3595" s="99" t="str">
        <f>IF(B3595="","",IF(NOT(ISNUMBER(B3595)),"DATA_PC invalida",IF(AND(ISNUMBER(parametros!$C$2),ISNUMBER(parametros!$D$2),B3595&gt;=parametros!$C$2,B3595&lt;=parametros!$D$2),"C0",IF(AND(ISNUMBER(parametros!$C$3),ISNUMBER(parametros!$D$3),B3595&gt;=parametros!$C$3,B3595&lt;=parametros!$D$3),"C1",IF(AND(ISNUMBER(parametros!$C$4),ISNUMBER(parametros!$D$4),B3595&gt;=parametros!$C$4,B3595&lt;=parametros!$D$4),"C2",IF(AND(ISNUMBER(parametros!$C$5),ISNUMBER(parametros!$D$5),B3595&gt;=parametros!$C$5,B3595&lt;=parametros!$D$5),"C3",IF(AND(ISNUMBER(parametros!$C$6),ISNUMBER(parametros!$D$6),B3595&gt;=parametros!$C$6,B3595&lt;=parametros!$D$6),"C4","Fora dos ciclos")))))))</f>
        <v/>
      </c>
      <c r="D3595" s="100"/>
      <c r="E3595" s="78" t="str">
        <f>IF(C3595="","",IFERROR(VLOOKUP(C3595,parametros!$A$11:$E$15,5,0),""))</f>
        <v/>
      </c>
      <c r="F3595" s="79" t="str">
        <f t="shared" si="282"/>
        <v/>
      </c>
      <c r="G3595" s="101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8"/>
      <c r="U3595" s="218" t="str">
        <f t="shared" si="286"/>
        <v/>
      </c>
      <c r="V3595" s="216" t="s">
        <v>47</v>
      </c>
      <c r="W3595" s="102" t="s">
        <v>167</v>
      </c>
      <c r="X3595" s="102" t="s">
        <v>168</v>
      </c>
      <c r="Y3595" s="103" t="s">
        <v>169</v>
      </c>
      <c r="Z3595" s="103" t="s">
        <v>170</v>
      </c>
      <c r="AA3595" s="103" t="s">
        <v>47</v>
      </c>
      <c r="AB3595" s="103" t="s">
        <v>171</v>
      </c>
      <c r="AC3595" s="104" t="s">
        <v>172</v>
      </c>
    </row>
    <row r="3596" spans="1:29" ht="25.5" customHeight="1" x14ac:dyDescent="0.35">
      <c r="A3596" s="188"/>
      <c r="B3596" s="190"/>
      <c r="C3596" s="99" t="str">
        <f>IF(B3596="","",IF(NOT(ISNUMBER(B3596)),"DATA_PC invalida",IF(AND(ISNUMBER(parametros!$C$2),ISNUMBER(parametros!$D$2),B3596&gt;=parametros!$C$2,B3596&lt;=parametros!$D$2),"C0",IF(AND(ISNUMBER(parametros!$C$3),ISNUMBER(parametros!$D$3),B3596&gt;=parametros!$C$3,B3596&lt;=parametros!$D$3),"C1",IF(AND(ISNUMBER(parametros!$C$4),ISNUMBER(parametros!$D$4),B3596&gt;=parametros!$C$4,B3596&lt;=parametros!$D$4),"C2",IF(AND(ISNUMBER(parametros!$C$5),ISNUMBER(parametros!$D$5),B3596&gt;=parametros!$C$5,B3596&lt;=parametros!$D$5),"C3",IF(AND(ISNUMBER(parametros!$C$6),ISNUMBER(parametros!$D$6),B3596&gt;=parametros!$C$6,B3596&lt;=parametros!$D$6),"C4","Fora dos ciclos")))))))</f>
        <v/>
      </c>
      <c r="D3596" s="100"/>
      <c r="E3596" s="78" t="str">
        <f>IF(C3596="","",IFERROR(VLOOKUP(C3596,parametros!$A$11:$E$15,5,0),""))</f>
        <v/>
      </c>
      <c r="F3596" s="79" t="str">
        <f t="shared" si="282"/>
        <v/>
      </c>
      <c r="G3596" s="101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8"/>
      <c r="U3596" s="218" t="str">
        <f t="shared" si="286"/>
        <v/>
      </c>
      <c r="V3596" s="216" t="s">
        <v>47</v>
      </c>
      <c r="W3596" s="102" t="s">
        <v>167</v>
      </c>
      <c r="X3596" s="102" t="s">
        <v>168</v>
      </c>
      <c r="Y3596" s="103" t="s">
        <v>169</v>
      </c>
      <c r="Z3596" s="103" t="s">
        <v>170</v>
      </c>
      <c r="AA3596" s="103" t="s">
        <v>47</v>
      </c>
      <c r="AB3596" s="103" t="s">
        <v>171</v>
      </c>
      <c r="AC3596" s="104" t="s">
        <v>172</v>
      </c>
    </row>
    <row r="3597" spans="1:29" ht="25.5" customHeight="1" x14ac:dyDescent="0.35">
      <c r="A3597" s="188"/>
      <c r="B3597" s="190"/>
      <c r="C3597" s="99" t="str">
        <f>IF(B3597="","",IF(NOT(ISNUMBER(B3597)),"DATA_PC invalida",IF(AND(ISNUMBER(parametros!$C$2),ISNUMBER(parametros!$D$2),B3597&gt;=parametros!$C$2,B3597&lt;=parametros!$D$2),"C0",IF(AND(ISNUMBER(parametros!$C$3),ISNUMBER(parametros!$D$3),B3597&gt;=parametros!$C$3,B3597&lt;=parametros!$D$3),"C1",IF(AND(ISNUMBER(parametros!$C$4),ISNUMBER(parametros!$D$4),B3597&gt;=parametros!$C$4,B3597&lt;=parametros!$D$4),"C2",IF(AND(ISNUMBER(parametros!$C$5),ISNUMBER(parametros!$D$5),B3597&gt;=parametros!$C$5,B3597&lt;=parametros!$D$5),"C3",IF(AND(ISNUMBER(parametros!$C$6),ISNUMBER(parametros!$D$6),B3597&gt;=parametros!$C$6,B3597&lt;=parametros!$D$6),"C4","Fora dos ciclos")))))))</f>
        <v/>
      </c>
      <c r="D3597" s="100"/>
      <c r="E3597" s="78" t="str">
        <f>IF(C3597="","",IFERROR(VLOOKUP(C3597,parametros!$A$11:$E$15,5,0),""))</f>
        <v/>
      </c>
      <c r="F3597" s="79" t="str">
        <f t="shared" si="282"/>
        <v/>
      </c>
      <c r="G3597" s="101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8"/>
      <c r="U3597" s="218" t="str">
        <f t="shared" si="286"/>
        <v/>
      </c>
      <c r="V3597" s="216" t="s">
        <v>47</v>
      </c>
      <c r="W3597" s="102" t="s">
        <v>167</v>
      </c>
      <c r="X3597" s="102" t="s">
        <v>168</v>
      </c>
      <c r="Y3597" s="103" t="s">
        <v>169</v>
      </c>
      <c r="Z3597" s="103" t="s">
        <v>170</v>
      </c>
      <c r="AA3597" s="103" t="s">
        <v>47</v>
      </c>
      <c r="AB3597" s="103" t="s">
        <v>171</v>
      </c>
      <c r="AC3597" s="104" t="s">
        <v>172</v>
      </c>
    </row>
    <row r="3598" spans="1:29" ht="25.5" customHeight="1" x14ac:dyDescent="0.35">
      <c r="A3598" s="188"/>
      <c r="B3598" s="190"/>
      <c r="C3598" s="99" t="str">
        <f>IF(B3598="","",IF(NOT(ISNUMBER(B3598)),"DATA_PC invalida",IF(AND(ISNUMBER(parametros!$C$2),ISNUMBER(parametros!$D$2),B3598&gt;=parametros!$C$2,B3598&lt;=parametros!$D$2),"C0",IF(AND(ISNUMBER(parametros!$C$3),ISNUMBER(parametros!$D$3),B3598&gt;=parametros!$C$3,B3598&lt;=parametros!$D$3),"C1",IF(AND(ISNUMBER(parametros!$C$4),ISNUMBER(parametros!$D$4),B3598&gt;=parametros!$C$4,B3598&lt;=parametros!$D$4),"C2",IF(AND(ISNUMBER(parametros!$C$5),ISNUMBER(parametros!$D$5),B3598&gt;=parametros!$C$5,B3598&lt;=parametros!$D$5),"C3",IF(AND(ISNUMBER(parametros!$C$6),ISNUMBER(parametros!$D$6),B3598&gt;=parametros!$C$6,B3598&lt;=parametros!$D$6),"C4","Fora dos ciclos")))))))</f>
        <v/>
      </c>
      <c r="D3598" s="100"/>
      <c r="E3598" s="78" t="str">
        <f>IF(C3598="","",IFERROR(VLOOKUP(C3598,parametros!$A$11:$E$15,5,0),""))</f>
        <v/>
      </c>
      <c r="F3598" s="79" t="str">
        <f t="shared" si="282"/>
        <v/>
      </c>
      <c r="G3598" s="101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8"/>
      <c r="U3598" s="218" t="str">
        <f t="shared" si="286"/>
        <v/>
      </c>
      <c r="V3598" s="216" t="s">
        <v>47</v>
      </c>
      <c r="W3598" s="102" t="s">
        <v>167</v>
      </c>
      <c r="X3598" s="102" t="s">
        <v>168</v>
      </c>
      <c r="Y3598" s="103" t="s">
        <v>169</v>
      </c>
      <c r="Z3598" s="103" t="s">
        <v>170</v>
      </c>
      <c r="AA3598" s="103" t="s">
        <v>47</v>
      </c>
      <c r="AB3598" s="103" t="s">
        <v>171</v>
      </c>
      <c r="AC3598" s="104" t="s">
        <v>172</v>
      </c>
    </row>
    <row r="3599" spans="1:29" ht="25.5" customHeight="1" x14ac:dyDescent="0.35">
      <c r="A3599" s="188"/>
      <c r="B3599" s="190"/>
      <c r="C3599" s="99" t="str">
        <f>IF(B3599="","",IF(NOT(ISNUMBER(B3599)),"DATA_PC invalida",IF(AND(ISNUMBER(parametros!$C$2),ISNUMBER(parametros!$D$2),B3599&gt;=parametros!$C$2,B3599&lt;=parametros!$D$2),"C0",IF(AND(ISNUMBER(parametros!$C$3),ISNUMBER(parametros!$D$3),B3599&gt;=parametros!$C$3,B3599&lt;=parametros!$D$3),"C1",IF(AND(ISNUMBER(parametros!$C$4),ISNUMBER(parametros!$D$4),B3599&gt;=parametros!$C$4,B3599&lt;=parametros!$D$4),"C2",IF(AND(ISNUMBER(parametros!$C$5),ISNUMBER(parametros!$D$5),B3599&gt;=parametros!$C$5,B3599&lt;=parametros!$D$5),"C3",IF(AND(ISNUMBER(parametros!$C$6),ISNUMBER(parametros!$D$6),B3599&gt;=parametros!$C$6,B3599&lt;=parametros!$D$6),"C4","Fora dos ciclos")))))))</f>
        <v/>
      </c>
      <c r="D3599" s="100"/>
      <c r="E3599" s="78" t="str">
        <f>IF(C3599="","",IFERROR(VLOOKUP(C3599,parametros!$A$11:$E$15,5,0),""))</f>
        <v/>
      </c>
      <c r="F3599" s="79" t="str">
        <f t="shared" si="282"/>
        <v/>
      </c>
      <c r="G3599" s="101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8"/>
      <c r="U3599" s="218" t="str">
        <f t="shared" si="286"/>
        <v/>
      </c>
      <c r="V3599" s="216" t="s">
        <v>47</v>
      </c>
      <c r="W3599" s="102" t="s">
        <v>167</v>
      </c>
      <c r="X3599" s="102" t="s">
        <v>168</v>
      </c>
      <c r="Y3599" s="103" t="s">
        <v>169</v>
      </c>
      <c r="Z3599" s="103" t="s">
        <v>170</v>
      </c>
      <c r="AA3599" s="103" t="s">
        <v>47</v>
      </c>
      <c r="AB3599" s="103" t="s">
        <v>171</v>
      </c>
      <c r="AC3599" s="104" t="s">
        <v>172</v>
      </c>
    </row>
    <row r="3600" spans="1:29" ht="25.5" customHeight="1" x14ac:dyDescent="0.35">
      <c r="A3600" s="188"/>
      <c r="B3600" s="190"/>
      <c r="C3600" s="99" t="str">
        <f>IF(B3600="","",IF(NOT(ISNUMBER(B3600)),"DATA_PC invalida",IF(AND(ISNUMBER(parametros!$C$2),ISNUMBER(parametros!$D$2),B3600&gt;=parametros!$C$2,B3600&lt;=parametros!$D$2),"C0",IF(AND(ISNUMBER(parametros!$C$3),ISNUMBER(parametros!$D$3),B3600&gt;=parametros!$C$3,B3600&lt;=parametros!$D$3),"C1",IF(AND(ISNUMBER(parametros!$C$4),ISNUMBER(parametros!$D$4),B3600&gt;=parametros!$C$4,B3600&lt;=parametros!$D$4),"C2",IF(AND(ISNUMBER(parametros!$C$5),ISNUMBER(parametros!$D$5),B3600&gt;=parametros!$C$5,B3600&lt;=parametros!$D$5),"C3",IF(AND(ISNUMBER(parametros!$C$6),ISNUMBER(parametros!$D$6),B3600&gt;=parametros!$C$6,B3600&lt;=parametros!$D$6),"C4","Fora dos ciclos")))))))</f>
        <v/>
      </c>
      <c r="D3600" s="100"/>
      <c r="E3600" s="78" t="str">
        <f>IF(C3600="","",IFERROR(VLOOKUP(C3600,parametros!$A$11:$E$15,5,0),""))</f>
        <v/>
      </c>
      <c r="F3600" s="79" t="str">
        <f t="shared" si="282"/>
        <v/>
      </c>
      <c r="G3600" s="101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8"/>
      <c r="U3600" s="218" t="str">
        <f t="shared" si="286"/>
        <v/>
      </c>
      <c r="V3600" s="216" t="s">
        <v>47</v>
      </c>
      <c r="W3600" s="102" t="s">
        <v>167</v>
      </c>
      <c r="X3600" s="102" t="s">
        <v>168</v>
      </c>
      <c r="Y3600" s="103" t="s">
        <v>169</v>
      </c>
      <c r="Z3600" s="103" t="s">
        <v>170</v>
      </c>
      <c r="AA3600" s="103" t="s">
        <v>47</v>
      </c>
      <c r="AB3600" s="103" t="s">
        <v>171</v>
      </c>
      <c r="AC3600" s="104" t="s">
        <v>172</v>
      </c>
    </row>
    <row r="3601" spans="1:29" ht="25.5" customHeight="1" x14ac:dyDescent="0.35">
      <c r="A3601" s="188"/>
      <c r="B3601" s="190"/>
      <c r="C3601" s="99" t="str">
        <f>IF(B3601="","",IF(NOT(ISNUMBER(B3601)),"DATA_PC invalida",IF(AND(ISNUMBER(parametros!$C$2),ISNUMBER(parametros!$D$2),B3601&gt;=parametros!$C$2,B3601&lt;=parametros!$D$2),"C0",IF(AND(ISNUMBER(parametros!$C$3),ISNUMBER(parametros!$D$3),B3601&gt;=parametros!$C$3,B3601&lt;=parametros!$D$3),"C1",IF(AND(ISNUMBER(parametros!$C$4),ISNUMBER(parametros!$D$4),B3601&gt;=parametros!$C$4,B3601&lt;=parametros!$D$4),"C2",IF(AND(ISNUMBER(parametros!$C$5),ISNUMBER(parametros!$D$5),B3601&gt;=parametros!$C$5,B3601&lt;=parametros!$D$5),"C3",IF(AND(ISNUMBER(parametros!$C$6),ISNUMBER(parametros!$D$6),B3601&gt;=parametros!$C$6,B3601&lt;=parametros!$D$6),"C4","Fora dos ciclos")))))))</f>
        <v/>
      </c>
      <c r="D3601" s="100"/>
      <c r="E3601" s="78" t="str">
        <f>IF(C3601="","",IFERROR(VLOOKUP(C3601,parametros!$A$11:$E$15,5,0),""))</f>
        <v/>
      </c>
      <c r="F3601" s="79" t="str">
        <f t="shared" si="282"/>
        <v/>
      </c>
      <c r="G3601" s="101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8"/>
      <c r="U3601" s="218" t="str">
        <f t="shared" si="286"/>
        <v/>
      </c>
      <c r="V3601" s="216" t="s">
        <v>47</v>
      </c>
      <c r="W3601" s="102" t="s">
        <v>167</v>
      </c>
      <c r="X3601" s="102" t="s">
        <v>168</v>
      </c>
      <c r="Y3601" s="103" t="s">
        <v>169</v>
      </c>
      <c r="Z3601" s="103" t="s">
        <v>170</v>
      </c>
      <c r="AA3601" s="103" t="s">
        <v>47</v>
      </c>
      <c r="AB3601" s="103" t="s">
        <v>171</v>
      </c>
      <c r="AC3601" s="104" t="s">
        <v>172</v>
      </c>
    </row>
    <row r="3602" spans="1:29" ht="25.5" customHeight="1" x14ac:dyDescent="0.35">
      <c r="A3602" s="188"/>
      <c r="B3602" s="190"/>
      <c r="C3602" s="99" t="str">
        <f>IF(B3602="","",IF(NOT(ISNUMBER(B3602)),"DATA_PC invalida",IF(AND(ISNUMBER(parametros!$C$2),ISNUMBER(parametros!$D$2),B3602&gt;=parametros!$C$2,B3602&lt;=parametros!$D$2),"C0",IF(AND(ISNUMBER(parametros!$C$3),ISNUMBER(parametros!$D$3),B3602&gt;=parametros!$C$3,B3602&lt;=parametros!$D$3),"C1",IF(AND(ISNUMBER(parametros!$C$4),ISNUMBER(parametros!$D$4),B3602&gt;=parametros!$C$4,B3602&lt;=parametros!$D$4),"C2",IF(AND(ISNUMBER(parametros!$C$5),ISNUMBER(parametros!$D$5),B3602&gt;=parametros!$C$5,B3602&lt;=parametros!$D$5),"C3",IF(AND(ISNUMBER(parametros!$C$6),ISNUMBER(parametros!$D$6),B3602&gt;=parametros!$C$6,B3602&lt;=parametros!$D$6),"C4","Fora dos ciclos")))))))</f>
        <v/>
      </c>
      <c r="D3602" s="100"/>
      <c r="E3602" s="78" t="str">
        <f>IF(C3602="","",IFERROR(VLOOKUP(C3602,parametros!$A$11:$E$15,5,0),""))</f>
        <v/>
      </c>
      <c r="F3602" s="79" t="str">
        <f t="shared" si="282"/>
        <v/>
      </c>
      <c r="G3602" s="101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8"/>
      <c r="U3602" s="218" t="str">
        <f t="shared" si="286"/>
        <v/>
      </c>
      <c r="V3602" s="216" t="s">
        <v>47</v>
      </c>
      <c r="W3602" s="102" t="s">
        <v>167</v>
      </c>
      <c r="X3602" s="102" t="s">
        <v>168</v>
      </c>
      <c r="Y3602" s="103" t="s">
        <v>169</v>
      </c>
      <c r="Z3602" s="103" t="s">
        <v>170</v>
      </c>
      <c r="AA3602" s="103" t="s">
        <v>47</v>
      </c>
      <c r="AB3602" s="103" t="s">
        <v>171</v>
      </c>
      <c r="AC3602" s="104" t="s">
        <v>172</v>
      </c>
    </row>
    <row r="3603" spans="1:29" ht="25.5" customHeight="1" x14ac:dyDescent="0.35">
      <c r="A3603" s="188"/>
      <c r="B3603" s="190"/>
      <c r="C3603" s="99" t="str">
        <f>IF(B3603="","",IF(NOT(ISNUMBER(B3603)),"DATA_PC invalida",IF(AND(ISNUMBER(parametros!$C$2),ISNUMBER(parametros!$D$2),B3603&gt;=parametros!$C$2,B3603&lt;=parametros!$D$2),"C0",IF(AND(ISNUMBER(parametros!$C$3),ISNUMBER(parametros!$D$3),B3603&gt;=parametros!$C$3,B3603&lt;=parametros!$D$3),"C1",IF(AND(ISNUMBER(parametros!$C$4),ISNUMBER(parametros!$D$4),B3603&gt;=parametros!$C$4,B3603&lt;=parametros!$D$4),"C2",IF(AND(ISNUMBER(parametros!$C$5),ISNUMBER(parametros!$D$5),B3603&gt;=parametros!$C$5,B3603&lt;=parametros!$D$5),"C3",IF(AND(ISNUMBER(parametros!$C$6),ISNUMBER(parametros!$D$6),B3603&gt;=parametros!$C$6,B3603&lt;=parametros!$D$6),"C4","Fora dos ciclos")))))))</f>
        <v/>
      </c>
      <c r="D3603" s="100"/>
      <c r="E3603" s="78" t="str">
        <f>IF(C3603="","",IFERROR(VLOOKUP(C3603,parametros!$A$11:$E$15,5,0),""))</f>
        <v/>
      </c>
      <c r="F3603" s="79" t="str">
        <f t="shared" si="282"/>
        <v/>
      </c>
      <c r="G3603" s="101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8"/>
      <c r="U3603" s="218" t="str">
        <f t="shared" si="286"/>
        <v/>
      </c>
      <c r="V3603" s="216" t="s">
        <v>47</v>
      </c>
      <c r="W3603" s="102" t="s">
        <v>167</v>
      </c>
      <c r="X3603" s="102" t="s">
        <v>168</v>
      </c>
      <c r="Y3603" s="103" t="s">
        <v>169</v>
      </c>
      <c r="Z3603" s="103" t="s">
        <v>170</v>
      </c>
      <c r="AA3603" s="103" t="s">
        <v>47</v>
      </c>
      <c r="AB3603" s="103" t="s">
        <v>171</v>
      </c>
      <c r="AC3603" s="104" t="s">
        <v>172</v>
      </c>
    </row>
    <row r="3604" spans="1:29" ht="25.5" customHeight="1" x14ac:dyDescent="0.35">
      <c r="A3604" s="188"/>
      <c r="B3604" s="190"/>
      <c r="C3604" s="99" t="str">
        <f>IF(B3604="","",IF(NOT(ISNUMBER(B3604)),"DATA_PC invalida",IF(AND(ISNUMBER(parametros!$C$2),ISNUMBER(parametros!$D$2),B3604&gt;=parametros!$C$2,B3604&lt;=parametros!$D$2),"C0",IF(AND(ISNUMBER(parametros!$C$3),ISNUMBER(parametros!$D$3),B3604&gt;=parametros!$C$3,B3604&lt;=parametros!$D$3),"C1",IF(AND(ISNUMBER(parametros!$C$4),ISNUMBER(parametros!$D$4),B3604&gt;=parametros!$C$4,B3604&lt;=parametros!$D$4),"C2",IF(AND(ISNUMBER(parametros!$C$5),ISNUMBER(parametros!$D$5),B3604&gt;=parametros!$C$5,B3604&lt;=parametros!$D$5),"C3",IF(AND(ISNUMBER(parametros!$C$6),ISNUMBER(parametros!$D$6),B3604&gt;=parametros!$C$6,B3604&lt;=parametros!$D$6),"C4","Fora dos ciclos")))))))</f>
        <v/>
      </c>
      <c r="D3604" s="100"/>
      <c r="E3604" s="78" t="str">
        <f>IF(C3604="","",IFERROR(VLOOKUP(C3604,parametros!$A$11:$E$15,5,0),""))</f>
        <v/>
      </c>
      <c r="F3604" s="79" t="str">
        <f t="shared" si="282"/>
        <v/>
      </c>
      <c r="G3604" s="101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8"/>
      <c r="U3604" s="218" t="str">
        <f t="shared" si="286"/>
        <v/>
      </c>
      <c r="V3604" s="216" t="s">
        <v>47</v>
      </c>
      <c r="W3604" s="102" t="s">
        <v>167</v>
      </c>
      <c r="X3604" s="102" t="s">
        <v>168</v>
      </c>
      <c r="Y3604" s="103" t="s">
        <v>169</v>
      </c>
      <c r="Z3604" s="103" t="s">
        <v>170</v>
      </c>
      <c r="AA3604" s="103" t="s">
        <v>47</v>
      </c>
      <c r="AB3604" s="103" t="s">
        <v>171</v>
      </c>
      <c r="AC3604" s="104" t="s">
        <v>172</v>
      </c>
    </row>
    <row r="3605" spans="1:29" ht="25.5" customHeight="1" x14ac:dyDescent="0.35">
      <c r="A3605" s="188"/>
      <c r="B3605" s="190"/>
      <c r="C3605" s="99" t="str">
        <f>IF(B3605="","",IF(NOT(ISNUMBER(B3605)),"DATA_PC invalida",IF(AND(ISNUMBER(parametros!$C$2),ISNUMBER(parametros!$D$2),B3605&gt;=parametros!$C$2,B3605&lt;=parametros!$D$2),"C0",IF(AND(ISNUMBER(parametros!$C$3),ISNUMBER(parametros!$D$3),B3605&gt;=parametros!$C$3,B3605&lt;=parametros!$D$3),"C1",IF(AND(ISNUMBER(parametros!$C$4),ISNUMBER(parametros!$D$4),B3605&gt;=parametros!$C$4,B3605&lt;=parametros!$D$4),"C2",IF(AND(ISNUMBER(parametros!$C$5),ISNUMBER(parametros!$D$5),B3605&gt;=parametros!$C$5,B3605&lt;=parametros!$D$5),"C3",IF(AND(ISNUMBER(parametros!$C$6),ISNUMBER(parametros!$D$6),B3605&gt;=parametros!$C$6,B3605&lt;=parametros!$D$6),"C4","Fora dos ciclos")))))))</f>
        <v/>
      </c>
      <c r="D3605" s="100"/>
      <c r="E3605" s="78" t="str">
        <f>IF(C3605="","",IFERROR(VLOOKUP(C3605,parametros!$A$11:$E$15,5,0),""))</f>
        <v/>
      </c>
      <c r="F3605" s="79" t="str">
        <f t="shared" si="282"/>
        <v/>
      </c>
      <c r="G3605" s="101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8"/>
      <c r="U3605" s="218" t="str">
        <f t="shared" si="286"/>
        <v/>
      </c>
      <c r="V3605" s="216" t="s">
        <v>47</v>
      </c>
      <c r="W3605" s="102" t="s">
        <v>167</v>
      </c>
      <c r="X3605" s="102" t="s">
        <v>168</v>
      </c>
      <c r="Y3605" s="103" t="s">
        <v>169</v>
      </c>
      <c r="Z3605" s="103" t="s">
        <v>170</v>
      </c>
      <c r="AA3605" s="103" t="s">
        <v>47</v>
      </c>
      <c r="AB3605" s="103" t="s">
        <v>171</v>
      </c>
      <c r="AC3605" s="104" t="s">
        <v>172</v>
      </c>
    </row>
    <row r="3606" spans="1:29" ht="25.5" customHeight="1" x14ac:dyDescent="0.35">
      <c r="A3606" s="188"/>
      <c r="B3606" s="190"/>
      <c r="C3606" s="99" t="str">
        <f>IF(B3606="","",IF(NOT(ISNUMBER(B3606)),"DATA_PC invalida",IF(AND(ISNUMBER(parametros!$C$2),ISNUMBER(parametros!$D$2),B3606&gt;=parametros!$C$2,B3606&lt;=parametros!$D$2),"C0",IF(AND(ISNUMBER(parametros!$C$3),ISNUMBER(parametros!$D$3),B3606&gt;=parametros!$C$3,B3606&lt;=parametros!$D$3),"C1",IF(AND(ISNUMBER(parametros!$C$4),ISNUMBER(parametros!$D$4),B3606&gt;=parametros!$C$4,B3606&lt;=parametros!$D$4),"C2",IF(AND(ISNUMBER(parametros!$C$5),ISNUMBER(parametros!$D$5),B3606&gt;=parametros!$C$5,B3606&lt;=parametros!$D$5),"C3",IF(AND(ISNUMBER(parametros!$C$6),ISNUMBER(parametros!$D$6),B3606&gt;=parametros!$C$6,B3606&lt;=parametros!$D$6),"C4","Fora dos ciclos")))))))</f>
        <v/>
      </c>
      <c r="D3606" s="100"/>
      <c r="E3606" s="78" t="str">
        <f>IF(C3606="","",IFERROR(VLOOKUP(C3606,parametros!$A$11:$E$15,5,0),""))</f>
        <v/>
      </c>
      <c r="F3606" s="79" t="str">
        <f t="shared" si="282"/>
        <v/>
      </c>
      <c r="G3606" s="101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8"/>
      <c r="U3606" s="218" t="str">
        <f t="shared" si="286"/>
        <v/>
      </c>
      <c r="V3606" s="216" t="s">
        <v>47</v>
      </c>
      <c r="W3606" s="102" t="s">
        <v>167</v>
      </c>
      <c r="X3606" s="102" t="s">
        <v>168</v>
      </c>
      <c r="Y3606" s="103" t="s">
        <v>169</v>
      </c>
      <c r="Z3606" s="103" t="s">
        <v>170</v>
      </c>
      <c r="AA3606" s="103" t="s">
        <v>47</v>
      </c>
      <c r="AB3606" s="103" t="s">
        <v>171</v>
      </c>
      <c r="AC3606" s="104" t="s">
        <v>172</v>
      </c>
    </row>
    <row r="3607" spans="1:29" ht="25.5" customHeight="1" x14ac:dyDescent="0.35">
      <c r="A3607" s="188"/>
      <c r="B3607" s="190"/>
      <c r="C3607" s="99" t="str">
        <f>IF(B3607="","",IF(NOT(ISNUMBER(B3607)),"DATA_PC invalida",IF(AND(ISNUMBER(parametros!$C$2),ISNUMBER(parametros!$D$2),B3607&gt;=parametros!$C$2,B3607&lt;=parametros!$D$2),"C0",IF(AND(ISNUMBER(parametros!$C$3),ISNUMBER(parametros!$D$3),B3607&gt;=parametros!$C$3,B3607&lt;=parametros!$D$3),"C1",IF(AND(ISNUMBER(parametros!$C$4),ISNUMBER(parametros!$D$4),B3607&gt;=parametros!$C$4,B3607&lt;=parametros!$D$4),"C2",IF(AND(ISNUMBER(parametros!$C$5),ISNUMBER(parametros!$D$5),B3607&gt;=parametros!$C$5,B3607&lt;=parametros!$D$5),"C3",IF(AND(ISNUMBER(parametros!$C$6),ISNUMBER(parametros!$D$6),B3607&gt;=parametros!$C$6,B3607&lt;=parametros!$D$6),"C4","Fora dos ciclos")))))))</f>
        <v/>
      </c>
      <c r="D3607" s="100"/>
      <c r="E3607" s="78" t="str">
        <f>IF(C3607="","",IFERROR(VLOOKUP(C3607,parametros!$A$11:$E$15,5,0),""))</f>
        <v/>
      </c>
      <c r="F3607" s="79" t="str">
        <f t="shared" si="282"/>
        <v/>
      </c>
      <c r="G3607" s="101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8"/>
      <c r="U3607" s="218" t="str">
        <f t="shared" si="286"/>
        <v/>
      </c>
      <c r="V3607" s="216" t="s">
        <v>47</v>
      </c>
      <c r="W3607" s="102" t="s">
        <v>167</v>
      </c>
      <c r="X3607" s="102" t="s">
        <v>168</v>
      </c>
      <c r="Y3607" s="103" t="s">
        <v>169</v>
      </c>
      <c r="Z3607" s="103" t="s">
        <v>170</v>
      </c>
      <c r="AA3607" s="103" t="s">
        <v>47</v>
      </c>
      <c r="AB3607" s="103" t="s">
        <v>171</v>
      </c>
      <c r="AC3607" s="104" t="s">
        <v>172</v>
      </c>
    </row>
    <row r="3608" spans="1:29" ht="25.5" customHeight="1" x14ac:dyDescent="0.35">
      <c r="A3608" s="188"/>
      <c r="B3608" s="190"/>
      <c r="C3608" s="99" t="str">
        <f>IF(B3608="","",IF(NOT(ISNUMBER(B3608)),"DATA_PC invalida",IF(AND(ISNUMBER(parametros!$C$2),ISNUMBER(parametros!$D$2),B3608&gt;=parametros!$C$2,B3608&lt;=parametros!$D$2),"C0",IF(AND(ISNUMBER(parametros!$C$3),ISNUMBER(parametros!$D$3),B3608&gt;=parametros!$C$3,B3608&lt;=parametros!$D$3),"C1",IF(AND(ISNUMBER(parametros!$C$4),ISNUMBER(parametros!$D$4),B3608&gt;=parametros!$C$4,B3608&lt;=parametros!$D$4),"C2",IF(AND(ISNUMBER(parametros!$C$5),ISNUMBER(parametros!$D$5),B3608&gt;=parametros!$C$5,B3608&lt;=parametros!$D$5),"C3",IF(AND(ISNUMBER(parametros!$C$6),ISNUMBER(parametros!$D$6),B3608&gt;=parametros!$C$6,B3608&lt;=parametros!$D$6),"C4","Fora dos ciclos")))))))</f>
        <v/>
      </c>
      <c r="D3608" s="100"/>
      <c r="E3608" s="78" t="str">
        <f>IF(C3608="","",IFERROR(VLOOKUP(C3608,parametros!$A$11:$E$15,5,0),""))</f>
        <v/>
      </c>
      <c r="F3608" s="79" t="str">
        <f t="shared" si="282"/>
        <v/>
      </c>
      <c r="G3608" s="101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8"/>
      <c r="U3608" s="218" t="str">
        <f t="shared" si="286"/>
        <v/>
      </c>
      <c r="V3608" s="216" t="s">
        <v>47</v>
      </c>
      <c r="W3608" s="102" t="s">
        <v>167</v>
      </c>
      <c r="X3608" s="102" t="s">
        <v>168</v>
      </c>
      <c r="Y3608" s="103" t="s">
        <v>169</v>
      </c>
      <c r="Z3608" s="103" t="s">
        <v>170</v>
      </c>
      <c r="AA3608" s="103" t="s">
        <v>47</v>
      </c>
      <c r="AB3608" s="103" t="s">
        <v>171</v>
      </c>
      <c r="AC3608" s="104" t="s">
        <v>172</v>
      </c>
    </row>
    <row r="3609" spans="1:29" ht="25.5" customHeight="1" x14ac:dyDescent="0.35">
      <c r="A3609" s="188"/>
      <c r="B3609" s="190"/>
      <c r="C3609" s="99" t="str">
        <f>IF(B3609="","",IF(NOT(ISNUMBER(B3609)),"DATA_PC invalida",IF(AND(ISNUMBER(parametros!$C$2),ISNUMBER(parametros!$D$2),B3609&gt;=parametros!$C$2,B3609&lt;=parametros!$D$2),"C0",IF(AND(ISNUMBER(parametros!$C$3),ISNUMBER(parametros!$D$3),B3609&gt;=parametros!$C$3,B3609&lt;=parametros!$D$3),"C1",IF(AND(ISNUMBER(parametros!$C$4),ISNUMBER(parametros!$D$4),B3609&gt;=parametros!$C$4,B3609&lt;=parametros!$D$4),"C2",IF(AND(ISNUMBER(parametros!$C$5),ISNUMBER(parametros!$D$5),B3609&gt;=parametros!$C$5,B3609&lt;=parametros!$D$5),"C3",IF(AND(ISNUMBER(parametros!$C$6),ISNUMBER(parametros!$D$6),B3609&gt;=parametros!$C$6,B3609&lt;=parametros!$D$6),"C4","Fora dos ciclos")))))))</f>
        <v/>
      </c>
      <c r="D3609" s="100"/>
      <c r="E3609" s="78" t="str">
        <f>IF(C3609="","",IFERROR(VLOOKUP(C3609,parametros!$A$11:$E$15,5,0),""))</f>
        <v/>
      </c>
      <c r="F3609" s="79" t="str">
        <f t="shared" si="282"/>
        <v/>
      </c>
      <c r="G3609" s="101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8"/>
      <c r="U3609" s="218" t="str">
        <f t="shared" si="286"/>
        <v/>
      </c>
      <c r="V3609" s="216" t="s">
        <v>47</v>
      </c>
      <c r="W3609" s="102" t="s">
        <v>167</v>
      </c>
      <c r="X3609" s="102" t="s">
        <v>168</v>
      </c>
      <c r="Y3609" s="103" t="s">
        <v>169</v>
      </c>
      <c r="Z3609" s="103" t="s">
        <v>170</v>
      </c>
      <c r="AA3609" s="103" t="s">
        <v>47</v>
      </c>
      <c r="AB3609" s="103" t="s">
        <v>171</v>
      </c>
      <c r="AC3609" s="104" t="s">
        <v>172</v>
      </c>
    </row>
    <row r="3610" spans="1:29" ht="25.5" customHeight="1" x14ac:dyDescent="0.35">
      <c r="A3610" s="188"/>
      <c r="B3610" s="190"/>
      <c r="C3610" s="99" t="str">
        <f>IF(B3610="","",IF(NOT(ISNUMBER(B3610)),"DATA_PC invalida",IF(AND(ISNUMBER(parametros!$C$2),ISNUMBER(parametros!$D$2),B3610&gt;=parametros!$C$2,B3610&lt;=parametros!$D$2),"C0",IF(AND(ISNUMBER(parametros!$C$3),ISNUMBER(parametros!$D$3),B3610&gt;=parametros!$C$3,B3610&lt;=parametros!$D$3),"C1",IF(AND(ISNUMBER(parametros!$C$4),ISNUMBER(parametros!$D$4),B3610&gt;=parametros!$C$4,B3610&lt;=parametros!$D$4),"C2",IF(AND(ISNUMBER(parametros!$C$5),ISNUMBER(parametros!$D$5),B3610&gt;=parametros!$C$5,B3610&lt;=parametros!$D$5),"C3",IF(AND(ISNUMBER(parametros!$C$6),ISNUMBER(parametros!$D$6),B3610&gt;=parametros!$C$6,B3610&lt;=parametros!$D$6),"C4","Fora dos ciclos")))))))</f>
        <v/>
      </c>
      <c r="D3610" s="100"/>
      <c r="E3610" s="78" t="str">
        <f>IF(C3610="","",IFERROR(VLOOKUP(C3610,parametros!$A$11:$E$15,5,0),""))</f>
        <v/>
      </c>
      <c r="F3610" s="79" t="str">
        <f t="shared" si="282"/>
        <v/>
      </c>
      <c r="G3610" s="101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8"/>
      <c r="U3610" s="218" t="str">
        <f t="shared" si="286"/>
        <v/>
      </c>
      <c r="V3610" s="216" t="s">
        <v>47</v>
      </c>
      <c r="W3610" s="102" t="s">
        <v>167</v>
      </c>
      <c r="X3610" s="102" t="s">
        <v>168</v>
      </c>
      <c r="Y3610" s="103" t="s">
        <v>169</v>
      </c>
      <c r="Z3610" s="103" t="s">
        <v>170</v>
      </c>
      <c r="AA3610" s="103" t="s">
        <v>47</v>
      </c>
      <c r="AB3610" s="103" t="s">
        <v>171</v>
      </c>
      <c r="AC3610" s="104" t="s">
        <v>172</v>
      </c>
    </row>
    <row r="3611" spans="1:29" ht="25.5" customHeight="1" x14ac:dyDescent="0.35">
      <c r="A3611" s="188"/>
      <c r="B3611" s="190"/>
      <c r="C3611" s="99" t="str">
        <f>IF(B3611="","",IF(NOT(ISNUMBER(B3611)),"DATA_PC invalida",IF(AND(ISNUMBER(parametros!$C$2),ISNUMBER(parametros!$D$2),B3611&gt;=parametros!$C$2,B3611&lt;=parametros!$D$2),"C0",IF(AND(ISNUMBER(parametros!$C$3),ISNUMBER(parametros!$D$3),B3611&gt;=parametros!$C$3,B3611&lt;=parametros!$D$3),"C1",IF(AND(ISNUMBER(parametros!$C$4),ISNUMBER(parametros!$D$4),B3611&gt;=parametros!$C$4,B3611&lt;=parametros!$D$4),"C2",IF(AND(ISNUMBER(parametros!$C$5),ISNUMBER(parametros!$D$5),B3611&gt;=parametros!$C$5,B3611&lt;=parametros!$D$5),"C3",IF(AND(ISNUMBER(parametros!$C$6),ISNUMBER(parametros!$D$6),B3611&gt;=parametros!$C$6,B3611&lt;=parametros!$D$6),"C4","Fora dos ciclos")))))))</f>
        <v/>
      </c>
      <c r="D3611" s="100"/>
      <c r="E3611" s="78" t="str">
        <f>IF(C3611="","",IFERROR(VLOOKUP(C3611,parametros!$A$11:$E$15,5,0),""))</f>
        <v/>
      </c>
      <c r="F3611" s="79" t="str">
        <f t="shared" si="282"/>
        <v/>
      </c>
      <c r="G3611" s="101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8"/>
      <c r="U3611" s="218" t="str">
        <f t="shared" si="286"/>
        <v/>
      </c>
      <c r="V3611" s="216" t="s">
        <v>47</v>
      </c>
      <c r="W3611" s="102" t="s">
        <v>167</v>
      </c>
      <c r="X3611" s="102" t="s">
        <v>168</v>
      </c>
      <c r="Y3611" s="103" t="s">
        <v>169</v>
      </c>
      <c r="Z3611" s="103" t="s">
        <v>170</v>
      </c>
      <c r="AA3611" s="103" t="s">
        <v>47</v>
      </c>
      <c r="AB3611" s="103" t="s">
        <v>171</v>
      </c>
      <c r="AC3611" s="104" t="s">
        <v>172</v>
      </c>
    </row>
    <row r="3612" spans="1:29" ht="25.5" customHeight="1" x14ac:dyDescent="0.35">
      <c r="A3612" s="188"/>
      <c r="B3612" s="190"/>
      <c r="C3612" s="99" t="str">
        <f>IF(B3612="","",IF(NOT(ISNUMBER(B3612)),"DATA_PC invalida",IF(AND(ISNUMBER(parametros!$C$2),ISNUMBER(parametros!$D$2),B3612&gt;=parametros!$C$2,B3612&lt;=parametros!$D$2),"C0",IF(AND(ISNUMBER(parametros!$C$3),ISNUMBER(parametros!$D$3),B3612&gt;=parametros!$C$3,B3612&lt;=parametros!$D$3),"C1",IF(AND(ISNUMBER(parametros!$C$4),ISNUMBER(parametros!$D$4),B3612&gt;=parametros!$C$4,B3612&lt;=parametros!$D$4),"C2",IF(AND(ISNUMBER(parametros!$C$5),ISNUMBER(parametros!$D$5),B3612&gt;=parametros!$C$5,B3612&lt;=parametros!$D$5),"C3",IF(AND(ISNUMBER(parametros!$C$6),ISNUMBER(parametros!$D$6),B3612&gt;=parametros!$C$6,B3612&lt;=parametros!$D$6),"C4","Fora dos ciclos")))))))</f>
        <v/>
      </c>
      <c r="D3612" s="100"/>
      <c r="E3612" s="78" t="str">
        <f>IF(C3612="","",IFERROR(VLOOKUP(C3612,parametros!$A$11:$E$15,5,0),""))</f>
        <v/>
      </c>
      <c r="F3612" s="79" t="str">
        <f t="shared" si="282"/>
        <v/>
      </c>
      <c r="G3612" s="101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8"/>
      <c r="U3612" s="218" t="str">
        <f t="shared" si="286"/>
        <v/>
      </c>
      <c r="V3612" s="216" t="s">
        <v>47</v>
      </c>
      <c r="W3612" s="102" t="s">
        <v>167</v>
      </c>
      <c r="X3612" s="102" t="s">
        <v>168</v>
      </c>
      <c r="Y3612" s="103" t="s">
        <v>169</v>
      </c>
      <c r="Z3612" s="103" t="s">
        <v>170</v>
      </c>
      <c r="AA3612" s="103" t="s">
        <v>47</v>
      </c>
      <c r="AB3612" s="103" t="s">
        <v>171</v>
      </c>
      <c r="AC3612" s="104" t="s">
        <v>172</v>
      </c>
    </row>
    <row r="3613" spans="1:29" ht="25.5" customHeight="1" x14ac:dyDescent="0.35">
      <c r="A3613" s="188"/>
      <c r="B3613" s="190"/>
      <c r="C3613" s="99" t="str">
        <f>IF(B3613="","",IF(NOT(ISNUMBER(B3613)),"DATA_PC invalida",IF(AND(ISNUMBER(parametros!$C$2),ISNUMBER(parametros!$D$2),B3613&gt;=parametros!$C$2,B3613&lt;=parametros!$D$2),"C0",IF(AND(ISNUMBER(parametros!$C$3),ISNUMBER(parametros!$D$3),B3613&gt;=parametros!$C$3,B3613&lt;=parametros!$D$3),"C1",IF(AND(ISNUMBER(parametros!$C$4),ISNUMBER(parametros!$D$4),B3613&gt;=parametros!$C$4,B3613&lt;=parametros!$D$4),"C2",IF(AND(ISNUMBER(parametros!$C$5),ISNUMBER(parametros!$D$5),B3613&gt;=parametros!$C$5,B3613&lt;=parametros!$D$5),"C3",IF(AND(ISNUMBER(parametros!$C$6),ISNUMBER(parametros!$D$6),B3613&gt;=parametros!$C$6,B3613&lt;=parametros!$D$6),"C4","Fora dos ciclos")))))))</f>
        <v/>
      </c>
      <c r="D3613" s="100"/>
      <c r="E3613" s="78" t="str">
        <f>IF(C3613="","",IFERROR(VLOOKUP(C3613,parametros!$A$11:$E$15,5,0),""))</f>
        <v/>
      </c>
      <c r="F3613" s="79" t="str">
        <f t="shared" si="282"/>
        <v/>
      </c>
      <c r="G3613" s="101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8"/>
      <c r="U3613" s="218" t="str">
        <f t="shared" si="286"/>
        <v/>
      </c>
      <c r="V3613" s="216" t="s">
        <v>47</v>
      </c>
      <c r="W3613" s="102" t="s">
        <v>167</v>
      </c>
      <c r="X3613" s="102" t="s">
        <v>168</v>
      </c>
      <c r="Y3613" s="103" t="s">
        <v>169</v>
      </c>
      <c r="Z3613" s="103" t="s">
        <v>170</v>
      </c>
      <c r="AA3613" s="103" t="s">
        <v>47</v>
      </c>
      <c r="AB3613" s="103" t="s">
        <v>171</v>
      </c>
      <c r="AC3613" s="104" t="s">
        <v>172</v>
      </c>
    </row>
    <row r="3614" spans="1:29" ht="25.5" customHeight="1" x14ac:dyDescent="0.35">
      <c r="A3614" s="188"/>
      <c r="B3614" s="190"/>
      <c r="C3614" s="99" t="str">
        <f>IF(B3614="","",IF(NOT(ISNUMBER(B3614)),"DATA_PC invalida",IF(AND(ISNUMBER(parametros!$C$2),ISNUMBER(parametros!$D$2),B3614&gt;=parametros!$C$2,B3614&lt;=parametros!$D$2),"C0",IF(AND(ISNUMBER(parametros!$C$3),ISNUMBER(parametros!$D$3),B3614&gt;=parametros!$C$3,B3614&lt;=parametros!$D$3),"C1",IF(AND(ISNUMBER(parametros!$C$4),ISNUMBER(parametros!$D$4),B3614&gt;=parametros!$C$4,B3614&lt;=parametros!$D$4),"C2",IF(AND(ISNUMBER(parametros!$C$5),ISNUMBER(parametros!$D$5),B3614&gt;=parametros!$C$5,B3614&lt;=parametros!$D$5),"C3",IF(AND(ISNUMBER(parametros!$C$6),ISNUMBER(parametros!$D$6),B3614&gt;=parametros!$C$6,B3614&lt;=parametros!$D$6),"C4","Fora dos ciclos")))))))</f>
        <v/>
      </c>
      <c r="D3614" s="100"/>
      <c r="E3614" s="78" t="str">
        <f>IF(C3614="","",IFERROR(VLOOKUP(C3614,parametros!$A$11:$E$15,5,0),""))</f>
        <v/>
      </c>
      <c r="F3614" s="79" t="str">
        <f t="shared" si="282"/>
        <v/>
      </c>
      <c r="G3614" s="101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8"/>
      <c r="U3614" s="218" t="str">
        <f t="shared" si="286"/>
        <v/>
      </c>
      <c r="V3614" s="216" t="s">
        <v>47</v>
      </c>
      <c r="W3614" s="102" t="s">
        <v>167</v>
      </c>
      <c r="X3614" s="102" t="s">
        <v>168</v>
      </c>
      <c r="Y3614" s="103" t="s">
        <v>169</v>
      </c>
      <c r="Z3614" s="103" t="s">
        <v>170</v>
      </c>
      <c r="AA3614" s="103" t="s">
        <v>47</v>
      </c>
      <c r="AB3614" s="103" t="s">
        <v>171</v>
      </c>
      <c r="AC3614" s="104" t="s">
        <v>172</v>
      </c>
    </row>
    <row r="3615" spans="1:29" ht="25.5" customHeight="1" x14ac:dyDescent="0.35">
      <c r="A3615" s="188"/>
      <c r="B3615" s="190"/>
      <c r="C3615" s="99" t="str">
        <f>IF(B3615="","",IF(NOT(ISNUMBER(B3615)),"DATA_PC invalida",IF(AND(ISNUMBER(parametros!$C$2),ISNUMBER(parametros!$D$2),B3615&gt;=parametros!$C$2,B3615&lt;=parametros!$D$2),"C0",IF(AND(ISNUMBER(parametros!$C$3),ISNUMBER(parametros!$D$3),B3615&gt;=parametros!$C$3,B3615&lt;=parametros!$D$3),"C1",IF(AND(ISNUMBER(parametros!$C$4),ISNUMBER(parametros!$D$4),B3615&gt;=parametros!$C$4,B3615&lt;=parametros!$D$4),"C2",IF(AND(ISNUMBER(parametros!$C$5),ISNUMBER(parametros!$D$5),B3615&gt;=parametros!$C$5,B3615&lt;=parametros!$D$5),"C3",IF(AND(ISNUMBER(parametros!$C$6),ISNUMBER(parametros!$D$6),B3615&gt;=parametros!$C$6,B3615&lt;=parametros!$D$6),"C4","Fora dos ciclos")))))))</f>
        <v/>
      </c>
      <c r="D3615" s="100"/>
      <c r="E3615" s="78" t="str">
        <f>IF(C3615="","",IFERROR(VLOOKUP(C3615,parametros!$A$11:$E$15,5,0),""))</f>
        <v/>
      </c>
      <c r="F3615" s="79" t="str">
        <f t="shared" si="282"/>
        <v/>
      </c>
      <c r="G3615" s="101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8"/>
      <c r="U3615" s="218" t="str">
        <f t="shared" si="286"/>
        <v/>
      </c>
      <c r="V3615" s="216" t="s">
        <v>47</v>
      </c>
      <c r="W3615" s="102" t="s">
        <v>167</v>
      </c>
      <c r="X3615" s="102" t="s">
        <v>168</v>
      </c>
      <c r="Y3615" s="103" t="s">
        <v>169</v>
      </c>
      <c r="Z3615" s="103" t="s">
        <v>170</v>
      </c>
      <c r="AA3615" s="103" t="s">
        <v>47</v>
      </c>
      <c r="AB3615" s="103" t="s">
        <v>171</v>
      </c>
      <c r="AC3615" s="104" t="s">
        <v>172</v>
      </c>
    </row>
    <row r="3616" spans="1:29" ht="25.5" customHeight="1" x14ac:dyDescent="0.35">
      <c r="A3616" s="188"/>
      <c r="B3616" s="190"/>
      <c r="C3616" s="99" t="str">
        <f>IF(B3616="","",IF(NOT(ISNUMBER(B3616)),"DATA_PC invalida",IF(AND(ISNUMBER(parametros!$C$2),ISNUMBER(parametros!$D$2),B3616&gt;=parametros!$C$2,B3616&lt;=parametros!$D$2),"C0",IF(AND(ISNUMBER(parametros!$C$3),ISNUMBER(parametros!$D$3),B3616&gt;=parametros!$C$3,B3616&lt;=parametros!$D$3),"C1",IF(AND(ISNUMBER(parametros!$C$4),ISNUMBER(parametros!$D$4),B3616&gt;=parametros!$C$4,B3616&lt;=parametros!$D$4),"C2",IF(AND(ISNUMBER(parametros!$C$5),ISNUMBER(parametros!$D$5),B3616&gt;=parametros!$C$5,B3616&lt;=parametros!$D$5),"C3",IF(AND(ISNUMBER(parametros!$C$6),ISNUMBER(parametros!$D$6),B3616&gt;=parametros!$C$6,B3616&lt;=parametros!$D$6),"C4","Fora dos ciclos")))))))</f>
        <v/>
      </c>
      <c r="D3616" s="100"/>
      <c r="E3616" s="78" t="str">
        <f>IF(C3616="","",IFERROR(VLOOKUP(C3616,parametros!$A$11:$E$15,5,0),""))</f>
        <v/>
      </c>
      <c r="F3616" s="79" t="str">
        <f t="shared" si="282"/>
        <v/>
      </c>
      <c r="G3616" s="101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8"/>
      <c r="U3616" s="218" t="str">
        <f t="shared" si="286"/>
        <v/>
      </c>
      <c r="V3616" s="216" t="s">
        <v>47</v>
      </c>
      <c r="W3616" s="102" t="s">
        <v>167</v>
      </c>
      <c r="X3616" s="102" t="s">
        <v>168</v>
      </c>
      <c r="Y3616" s="103" t="s">
        <v>169</v>
      </c>
      <c r="Z3616" s="103" t="s">
        <v>170</v>
      </c>
      <c r="AA3616" s="103" t="s">
        <v>47</v>
      </c>
      <c r="AB3616" s="103" t="s">
        <v>171</v>
      </c>
      <c r="AC3616" s="104" t="s">
        <v>172</v>
      </c>
    </row>
    <row r="3617" spans="1:29" ht="25.5" customHeight="1" x14ac:dyDescent="0.35">
      <c r="A3617" s="188"/>
      <c r="B3617" s="190"/>
      <c r="C3617" s="99" t="str">
        <f>IF(B3617="","",IF(NOT(ISNUMBER(B3617)),"DATA_PC invalida",IF(AND(ISNUMBER(parametros!$C$2),ISNUMBER(parametros!$D$2),B3617&gt;=parametros!$C$2,B3617&lt;=parametros!$D$2),"C0",IF(AND(ISNUMBER(parametros!$C$3),ISNUMBER(parametros!$D$3),B3617&gt;=parametros!$C$3,B3617&lt;=parametros!$D$3),"C1",IF(AND(ISNUMBER(parametros!$C$4),ISNUMBER(parametros!$D$4),B3617&gt;=parametros!$C$4,B3617&lt;=parametros!$D$4),"C2",IF(AND(ISNUMBER(parametros!$C$5),ISNUMBER(parametros!$D$5),B3617&gt;=parametros!$C$5,B3617&lt;=parametros!$D$5),"C3",IF(AND(ISNUMBER(parametros!$C$6),ISNUMBER(parametros!$D$6),B3617&gt;=parametros!$C$6,B3617&lt;=parametros!$D$6),"C4","Fora dos ciclos")))))))</f>
        <v/>
      </c>
      <c r="D3617" s="100"/>
      <c r="E3617" s="78" t="str">
        <f>IF(C3617="","",IFERROR(VLOOKUP(C3617,parametros!$A$11:$E$15,5,0),""))</f>
        <v/>
      </c>
      <c r="F3617" s="79" t="str">
        <f t="shared" si="282"/>
        <v/>
      </c>
      <c r="G3617" s="101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8"/>
      <c r="U3617" s="218" t="str">
        <f t="shared" si="286"/>
        <v/>
      </c>
      <c r="V3617" s="216" t="s">
        <v>47</v>
      </c>
      <c r="W3617" s="102" t="s">
        <v>167</v>
      </c>
      <c r="X3617" s="102" t="s">
        <v>168</v>
      </c>
      <c r="Y3617" s="103" t="s">
        <v>169</v>
      </c>
      <c r="Z3617" s="103" t="s">
        <v>170</v>
      </c>
      <c r="AA3617" s="103" t="s">
        <v>47</v>
      </c>
      <c r="AB3617" s="103" t="s">
        <v>171</v>
      </c>
      <c r="AC3617" s="104" t="s">
        <v>172</v>
      </c>
    </row>
    <row r="3618" spans="1:29" ht="25.5" customHeight="1" x14ac:dyDescent="0.35">
      <c r="A3618" s="188"/>
      <c r="B3618" s="190"/>
      <c r="C3618" s="99" t="str">
        <f>IF(B3618="","",IF(NOT(ISNUMBER(B3618)),"DATA_PC invalida",IF(AND(ISNUMBER(parametros!$C$2),ISNUMBER(parametros!$D$2),B3618&gt;=parametros!$C$2,B3618&lt;=parametros!$D$2),"C0",IF(AND(ISNUMBER(parametros!$C$3),ISNUMBER(parametros!$D$3),B3618&gt;=parametros!$C$3,B3618&lt;=parametros!$D$3),"C1",IF(AND(ISNUMBER(parametros!$C$4),ISNUMBER(parametros!$D$4),B3618&gt;=parametros!$C$4,B3618&lt;=parametros!$D$4),"C2",IF(AND(ISNUMBER(parametros!$C$5),ISNUMBER(parametros!$D$5),B3618&gt;=parametros!$C$5,B3618&lt;=parametros!$D$5),"C3",IF(AND(ISNUMBER(parametros!$C$6),ISNUMBER(parametros!$D$6),B3618&gt;=parametros!$C$6,B3618&lt;=parametros!$D$6),"C4","Fora dos ciclos")))))))</f>
        <v/>
      </c>
      <c r="D3618" s="100"/>
      <c r="E3618" s="78" t="str">
        <f>IF(C3618="","",IFERROR(VLOOKUP(C3618,parametros!$A$11:$E$15,5,0),""))</f>
        <v/>
      </c>
      <c r="F3618" s="79" t="str">
        <f t="shared" si="282"/>
        <v/>
      </c>
      <c r="G3618" s="101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8"/>
      <c r="U3618" s="218" t="str">
        <f t="shared" si="286"/>
        <v/>
      </c>
      <c r="V3618" s="216" t="s">
        <v>47</v>
      </c>
      <c r="W3618" s="102" t="s">
        <v>167</v>
      </c>
      <c r="X3618" s="102" t="s">
        <v>168</v>
      </c>
      <c r="Y3618" s="103" t="s">
        <v>169</v>
      </c>
      <c r="Z3618" s="103" t="s">
        <v>170</v>
      </c>
      <c r="AA3618" s="103" t="s">
        <v>47</v>
      </c>
      <c r="AB3618" s="103" t="s">
        <v>171</v>
      </c>
      <c r="AC3618" s="104" t="s">
        <v>172</v>
      </c>
    </row>
    <row r="3619" spans="1:29" ht="25.5" customHeight="1" x14ac:dyDescent="0.35">
      <c r="A3619" s="188"/>
      <c r="B3619" s="190"/>
      <c r="C3619" s="99" t="str">
        <f>IF(B3619="","",IF(NOT(ISNUMBER(B3619)),"DATA_PC invalida",IF(AND(ISNUMBER(parametros!$C$2),ISNUMBER(parametros!$D$2),B3619&gt;=parametros!$C$2,B3619&lt;=parametros!$D$2),"C0",IF(AND(ISNUMBER(parametros!$C$3),ISNUMBER(parametros!$D$3),B3619&gt;=parametros!$C$3,B3619&lt;=parametros!$D$3),"C1",IF(AND(ISNUMBER(parametros!$C$4),ISNUMBER(parametros!$D$4),B3619&gt;=parametros!$C$4,B3619&lt;=parametros!$D$4),"C2",IF(AND(ISNUMBER(parametros!$C$5),ISNUMBER(parametros!$D$5),B3619&gt;=parametros!$C$5,B3619&lt;=parametros!$D$5),"C3",IF(AND(ISNUMBER(parametros!$C$6),ISNUMBER(parametros!$D$6),B3619&gt;=parametros!$C$6,B3619&lt;=parametros!$D$6),"C4","Fora dos ciclos")))))))</f>
        <v/>
      </c>
      <c r="D3619" s="100"/>
      <c r="E3619" s="78" t="str">
        <f>IF(C3619="","",IFERROR(VLOOKUP(C3619,parametros!$A$11:$E$15,5,0),""))</f>
        <v/>
      </c>
      <c r="F3619" s="79" t="str">
        <f t="shared" si="282"/>
        <v/>
      </c>
      <c r="G3619" s="101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8"/>
      <c r="U3619" s="218" t="str">
        <f t="shared" si="286"/>
        <v/>
      </c>
      <c r="V3619" s="216" t="s">
        <v>47</v>
      </c>
      <c r="W3619" s="102" t="s">
        <v>167</v>
      </c>
      <c r="X3619" s="102" t="s">
        <v>168</v>
      </c>
      <c r="Y3619" s="103" t="s">
        <v>169</v>
      </c>
      <c r="Z3619" s="103" t="s">
        <v>170</v>
      </c>
      <c r="AA3619" s="103" t="s">
        <v>47</v>
      </c>
      <c r="AB3619" s="103" t="s">
        <v>171</v>
      </c>
      <c r="AC3619" s="104" t="s">
        <v>172</v>
      </c>
    </row>
    <row r="3620" spans="1:29" ht="25.5" customHeight="1" x14ac:dyDescent="0.35">
      <c r="A3620" s="188"/>
      <c r="B3620" s="190"/>
      <c r="C3620" s="99" t="str">
        <f>IF(B3620="","",IF(NOT(ISNUMBER(B3620)),"DATA_PC invalida",IF(AND(ISNUMBER(parametros!$C$2),ISNUMBER(parametros!$D$2),B3620&gt;=parametros!$C$2,B3620&lt;=parametros!$D$2),"C0",IF(AND(ISNUMBER(parametros!$C$3),ISNUMBER(parametros!$D$3),B3620&gt;=parametros!$C$3,B3620&lt;=parametros!$D$3),"C1",IF(AND(ISNUMBER(parametros!$C$4),ISNUMBER(parametros!$D$4),B3620&gt;=parametros!$C$4,B3620&lt;=parametros!$D$4),"C2",IF(AND(ISNUMBER(parametros!$C$5),ISNUMBER(parametros!$D$5),B3620&gt;=parametros!$C$5,B3620&lt;=parametros!$D$5),"C3",IF(AND(ISNUMBER(parametros!$C$6),ISNUMBER(parametros!$D$6),B3620&gt;=parametros!$C$6,B3620&lt;=parametros!$D$6),"C4","Fora dos ciclos")))))))</f>
        <v/>
      </c>
      <c r="D3620" s="100"/>
      <c r="E3620" s="78" t="str">
        <f>IF(C3620="","",IFERROR(VLOOKUP(C3620,parametros!$A$11:$E$15,5,0),""))</f>
        <v/>
      </c>
      <c r="F3620" s="79" t="str">
        <f t="shared" si="282"/>
        <v/>
      </c>
      <c r="G3620" s="101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8"/>
      <c r="U3620" s="218" t="str">
        <f t="shared" si="286"/>
        <v/>
      </c>
      <c r="V3620" s="216" t="s">
        <v>47</v>
      </c>
      <c r="W3620" s="102" t="s">
        <v>167</v>
      </c>
      <c r="X3620" s="102" t="s">
        <v>168</v>
      </c>
      <c r="Y3620" s="103" t="s">
        <v>169</v>
      </c>
      <c r="Z3620" s="103" t="s">
        <v>170</v>
      </c>
      <c r="AA3620" s="103" t="s">
        <v>47</v>
      </c>
      <c r="AB3620" s="103" t="s">
        <v>171</v>
      </c>
      <c r="AC3620" s="104" t="s">
        <v>172</v>
      </c>
    </row>
    <row r="3621" spans="1:29" ht="25.5" customHeight="1" x14ac:dyDescent="0.35">
      <c r="A3621" s="188"/>
      <c r="B3621" s="190"/>
      <c r="C3621" s="99" t="str">
        <f>IF(B3621="","",IF(NOT(ISNUMBER(B3621)),"DATA_PC invalida",IF(AND(ISNUMBER(parametros!$C$2),ISNUMBER(parametros!$D$2),B3621&gt;=parametros!$C$2,B3621&lt;=parametros!$D$2),"C0",IF(AND(ISNUMBER(parametros!$C$3),ISNUMBER(parametros!$D$3),B3621&gt;=parametros!$C$3,B3621&lt;=parametros!$D$3),"C1",IF(AND(ISNUMBER(parametros!$C$4),ISNUMBER(parametros!$D$4),B3621&gt;=parametros!$C$4,B3621&lt;=parametros!$D$4),"C2",IF(AND(ISNUMBER(parametros!$C$5),ISNUMBER(parametros!$D$5),B3621&gt;=parametros!$C$5,B3621&lt;=parametros!$D$5),"C3",IF(AND(ISNUMBER(parametros!$C$6),ISNUMBER(parametros!$D$6),B3621&gt;=parametros!$C$6,B3621&lt;=parametros!$D$6),"C4","Fora dos ciclos")))))))</f>
        <v/>
      </c>
      <c r="D3621" s="100"/>
      <c r="E3621" s="78" t="str">
        <f>IF(C3621="","",IFERROR(VLOOKUP(C3621,parametros!$A$11:$E$15,5,0),""))</f>
        <v/>
      </c>
      <c r="F3621" s="79" t="str">
        <f t="shared" si="282"/>
        <v/>
      </c>
      <c r="G3621" s="101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8"/>
      <c r="U3621" s="218" t="str">
        <f t="shared" si="286"/>
        <v/>
      </c>
      <c r="V3621" s="216" t="s">
        <v>47</v>
      </c>
      <c r="W3621" s="102" t="s">
        <v>167</v>
      </c>
      <c r="X3621" s="102" t="s">
        <v>168</v>
      </c>
      <c r="Y3621" s="103" t="s">
        <v>169</v>
      </c>
      <c r="Z3621" s="103" t="s">
        <v>170</v>
      </c>
      <c r="AA3621" s="103" t="s">
        <v>47</v>
      </c>
      <c r="AB3621" s="103" t="s">
        <v>171</v>
      </c>
      <c r="AC3621" s="104" t="s">
        <v>172</v>
      </c>
    </row>
    <row r="3622" spans="1:29" ht="25.5" customHeight="1" x14ac:dyDescent="0.35">
      <c r="A3622" s="188"/>
      <c r="B3622" s="190"/>
      <c r="C3622" s="99" t="str">
        <f>IF(B3622="","",IF(NOT(ISNUMBER(B3622)),"DATA_PC invalida",IF(AND(ISNUMBER(parametros!$C$2),ISNUMBER(parametros!$D$2),B3622&gt;=parametros!$C$2,B3622&lt;=parametros!$D$2),"C0",IF(AND(ISNUMBER(parametros!$C$3),ISNUMBER(parametros!$D$3),B3622&gt;=parametros!$C$3,B3622&lt;=parametros!$D$3),"C1",IF(AND(ISNUMBER(parametros!$C$4),ISNUMBER(parametros!$D$4),B3622&gt;=parametros!$C$4,B3622&lt;=parametros!$D$4),"C2",IF(AND(ISNUMBER(parametros!$C$5),ISNUMBER(parametros!$D$5),B3622&gt;=parametros!$C$5,B3622&lt;=parametros!$D$5),"C3",IF(AND(ISNUMBER(parametros!$C$6),ISNUMBER(parametros!$D$6),B3622&gt;=parametros!$C$6,B3622&lt;=parametros!$D$6),"C4","Fora dos ciclos")))))))</f>
        <v/>
      </c>
      <c r="D3622" s="100"/>
      <c r="E3622" s="78" t="str">
        <f>IF(C3622="","",IFERROR(VLOOKUP(C3622,parametros!$A$11:$E$15,5,0),""))</f>
        <v/>
      </c>
      <c r="F3622" s="79" t="str">
        <f t="shared" si="282"/>
        <v/>
      </c>
      <c r="G3622" s="101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8"/>
      <c r="U3622" s="218" t="str">
        <f t="shared" si="286"/>
        <v/>
      </c>
      <c r="V3622" s="216" t="s">
        <v>47</v>
      </c>
      <c r="W3622" s="102" t="s">
        <v>167</v>
      </c>
      <c r="X3622" s="102" t="s">
        <v>168</v>
      </c>
      <c r="Y3622" s="103" t="s">
        <v>169</v>
      </c>
      <c r="Z3622" s="103" t="s">
        <v>170</v>
      </c>
      <c r="AA3622" s="103" t="s">
        <v>47</v>
      </c>
      <c r="AB3622" s="103" t="s">
        <v>171</v>
      </c>
      <c r="AC3622" s="104" t="s">
        <v>172</v>
      </c>
    </row>
    <row r="3623" spans="1:29" ht="25.5" customHeight="1" x14ac:dyDescent="0.35">
      <c r="A3623" s="188"/>
      <c r="B3623" s="190"/>
      <c r="C3623" s="99" t="str">
        <f>IF(B3623="","",IF(NOT(ISNUMBER(B3623)),"DATA_PC invalida",IF(AND(ISNUMBER(parametros!$C$2),ISNUMBER(parametros!$D$2),B3623&gt;=parametros!$C$2,B3623&lt;=parametros!$D$2),"C0",IF(AND(ISNUMBER(parametros!$C$3),ISNUMBER(parametros!$D$3),B3623&gt;=parametros!$C$3,B3623&lt;=parametros!$D$3),"C1",IF(AND(ISNUMBER(parametros!$C$4),ISNUMBER(parametros!$D$4),B3623&gt;=parametros!$C$4,B3623&lt;=parametros!$D$4),"C2",IF(AND(ISNUMBER(parametros!$C$5),ISNUMBER(parametros!$D$5),B3623&gt;=parametros!$C$5,B3623&lt;=parametros!$D$5),"C3",IF(AND(ISNUMBER(parametros!$C$6),ISNUMBER(parametros!$D$6),B3623&gt;=parametros!$C$6,B3623&lt;=parametros!$D$6),"C4","Fora dos ciclos")))))))</f>
        <v/>
      </c>
      <c r="D3623" s="100"/>
      <c r="E3623" s="78" t="str">
        <f>IF(C3623="","",IFERROR(VLOOKUP(C3623,parametros!$A$11:$E$15,5,0),""))</f>
        <v/>
      </c>
      <c r="F3623" s="79" t="str">
        <f t="shared" si="282"/>
        <v/>
      </c>
      <c r="G3623" s="101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8"/>
      <c r="U3623" s="218" t="str">
        <f t="shared" si="286"/>
        <v/>
      </c>
      <c r="V3623" s="216" t="s">
        <v>47</v>
      </c>
      <c r="W3623" s="102" t="s">
        <v>167</v>
      </c>
      <c r="X3623" s="102" t="s">
        <v>168</v>
      </c>
      <c r="Y3623" s="103" t="s">
        <v>169</v>
      </c>
      <c r="Z3623" s="103" t="s">
        <v>170</v>
      </c>
      <c r="AA3623" s="103" t="s">
        <v>47</v>
      </c>
      <c r="AB3623" s="103" t="s">
        <v>171</v>
      </c>
      <c r="AC3623" s="104" t="s">
        <v>172</v>
      </c>
    </row>
    <row r="3624" spans="1:29" ht="25.5" customHeight="1" x14ac:dyDescent="0.35">
      <c r="A3624" s="188"/>
      <c r="B3624" s="190"/>
      <c r="C3624" s="99" t="str">
        <f>IF(B3624="","",IF(NOT(ISNUMBER(B3624)),"DATA_PC invalida",IF(AND(ISNUMBER(parametros!$C$2),ISNUMBER(parametros!$D$2),B3624&gt;=parametros!$C$2,B3624&lt;=parametros!$D$2),"C0",IF(AND(ISNUMBER(parametros!$C$3),ISNUMBER(parametros!$D$3),B3624&gt;=parametros!$C$3,B3624&lt;=parametros!$D$3),"C1",IF(AND(ISNUMBER(parametros!$C$4),ISNUMBER(parametros!$D$4),B3624&gt;=parametros!$C$4,B3624&lt;=parametros!$D$4),"C2",IF(AND(ISNUMBER(parametros!$C$5),ISNUMBER(parametros!$D$5),B3624&gt;=parametros!$C$5,B3624&lt;=parametros!$D$5),"C3",IF(AND(ISNUMBER(parametros!$C$6),ISNUMBER(parametros!$D$6),B3624&gt;=parametros!$C$6,B3624&lt;=parametros!$D$6),"C4","Fora dos ciclos")))))))</f>
        <v/>
      </c>
      <c r="D3624" s="100"/>
      <c r="E3624" s="78" t="str">
        <f>IF(C3624="","",IFERROR(VLOOKUP(C3624,parametros!$A$11:$E$15,5,0),""))</f>
        <v/>
      </c>
      <c r="F3624" s="79" t="str">
        <f t="shared" si="282"/>
        <v/>
      </c>
      <c r="G3624" s="101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8"/>
      <c r="U3624" s="218" t="str">
        <f t="shared" si="286"/>
        <v/>
      </c>
      <c r="V3624" s="216" t="s">
        <v>47</v>
      </c>
      <c r="W3624" s="102" t="s">
        <v>167</v>
      </c>
      <c r="X3624" s="102" t="s">
        <v>168</v>
      </c>
      <c r="Y3624" s="103" t="s">
        <v>169</v>
      </c>
      <c r="Z3624" s="103" t="s">
        <v>170</v>
      </c>
      <c r="AA3624" s="103" t="s">
        <v>47</v>
      </c>
      <c r="AB3624" s="103" t="s">
        <v>171</v>
      </c>
      <c r="AC3624" s="104" t="s">
        <v>172</v>
      </c>
    </row>
    <row r="3625" spans="1:29" ht="25.5" customHeight="1" x14ac:dyDescent="0.35">
      <c r="A3625" s="188"/>
      <c r="B3625" s="190"/>
      <c r="C3625" s="99" t="str">
        <f>IF(B3625="","",IF(NOT(ISNUMBER(B3625)),"DATA_PC invalida",IF(AND(ISNUMBER(parametros!$C$2),ISNUMBER(parametros!$D$2),B3625&gt;=parametros!$C$2,B3625&lt;=parametros!$D$2),"C0",IF(AND(ISNUMBER(parametros!$C$3),ISNUMBER(parametros!$D$3),B3625&gt;=parametros!$C$3,B3625&lt;=parametros!$D$3),"C1",IF(AND(ISNUMBER(parametros!$C$4),ISNUMBER(parametros!$D$4),B3625&gt;=parametros!$C$4,B3625&lt;=parametros!$D$4),"C2",IF(AND(ISNUMBER(parametros!$C$5),ISNUMBER(parametros!$D$5),B3625&gt;=parametros!$C$5,B3625&lt;=parametros!$D$5),"C3",IF(AND(ISNUMBER(parametros!$C$6),ISNUMBER(parametros!$D$6),B3625&gt;=parametros!$C$6,B3625&lt;=parametros!$D$6),"C4","Fora dos ciclos")))))))</f>
        <v/>
      </c>
      <c r="D3625" s="100"/>
      <c r="E3625" s="78" t="str">
        <f>IF(C3625="","",IFERROR(VLOOKUP(C3625,parametros!$A$11:$E$15,5,0),""))</f>
        <v/>
      </c>
      <c r="F3625" s="79" t="str">
        <f t="shared" si="282"/>
        <v/>
      </c>
      <c r="G3625" s="101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8"/>
      <c r="U3625" s="218" t="str">
        <f t="shared" si="286"/>
        <v/>
      </c>
      <c r="V3625" s="216" t="s">
        <v>47</v>
      </c>
      <c r="W3625" s="102" t="s">
        <v>167</v>
      </c>
      <c r="X3625" s="102" t="s">
        <v>168</v>
      </c>
      <c r="Y3625" s="103" t="s">
        <v>169</v>
      </c>
      <c r="Z3625" s="103" t="s">
        <v>170</v>
      </c>
      <c r="AA3625" s="103" t="s">
        <v>47</v>
      </c>
      <c r="AB3625" s="103" t="s">
        <v>171</v>
      </c>
      <c r="AC3625" s="104" t="s">
        <v>172</v>
      </c>
    </row>
    <row r="3626" spans="1:29" ht="25.5" customHeight="1" x14ac:dyDescent="0.35">
      <c r="A3626" s="188"/>
      <c r="B3626" s="190"/>
      <c r="C3626" s="99" t="str">
        <f>IF(B3626="","",IF(NOT(ISNUMBER(B3626)),"DATA_PC invalida",IF(AND(ISNUMBER(parametros!$C$2),ISNUMBER(parametros!$D$2),B3626&gt;=parametros!$C$2,B3626&lt;=parametros!$D$2),"C0",IF(AND(ISNUMBER(parametros!$C$3),ISNUMBER(parametros!$D$3),B3626&gt;=parametros!$C$3,B3626&lt;=parametros!$D$3),"C1",IF(AND(ISNUMBER(parametros!$C$4),ISNUMBER(parametros!$D$4),B3626&gt;=parametros!$C$4,B3626&lt;=parametros!$D$4),"C2",IF(AND(ISNUMBER(parametros!$C$5),ISNUMBER(parametros!$D$5),B3626&gt;=parametros!$C$5,B3626&lt;=parametros!$D$5),"C3",IF(AND(ISNUMBER(parametros!$C$6),ISNUMBER(parametros!$D$6),B3626&gt;=parametros!$C$6,B3626&lt;=parametros!$D$6),"C4","Fora dos ciclos")))))))</f>
        <v/>
      </c>
      <c r="D3626" s="100"/>
      <c r="E3626" s="78" t="str">
        <f>IF(C3626="","",IFERROR(VLOOKUP(C3626,parametros!$A$11:$E$15,5,0),""))</f>
        <v/>
      </c>
      <c r="F3626" s="79" t="str">
        <f t="shared" si="282"/>
        <v/>
      </c>
      <c r="G3626" s="101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8"/>
      <c r="U3626" s="218" t="str">
        <f t="shared" si="286"/>
        <v/>
      </c>
      <c r="V3626" s="216" t="s">
        <v>47</v>
      </c>
      <c r="W3626" s="102" t="s">
        <v>167</v>
      </c>
      <c r="X3626" s="102" t="s">
        <v>168</v>
      </c>
      <c r="Y3626" s="103" t="s">
        <v>169</v>
      </c>
      <c r="Z3626" s="103" t="s">
        <v>170</v>
      </c>
      <c r="AA3626" s="103" t="s">
        <v>47</v>
      </c>
      <c r="AB3626" s="103" t="s">
        <v>171</v>
      </c>
      <c r="AC3626" s="104" t="s">
        <v>172</v>
      </c>
    </row>
    <row r="3627" spans="1:29" ht="25.5" customHeight="1" x14ac:dyDescent="0.35">
      <c r="A3627" s="188"/>
      <c r="B3627" s="190"/>
      <c r="C3627" s="99" t="str">
        <f>IF(B3627="","",IF(NOT(ISNUMBER(B3627)),"DATA_PC invalida",IF(AND(ISNUMBER(parametros!$C$2),ISNUMBER(parametros!$D$2),B3627&gt;=parametros!$C$2,B3627&lt;=parametros!$D$2),"C0",IF(AND(ISNUMBER(parametros!$C$3),ISNUMBER(parametros!$D$3),B3627&gt;=parametros!$C$3,B3627&lt;=parametros!$D$3),"C1",IF(AND(ISNUMBER(parametros!$C$4),ISNUMBER(parametros!$D$4),B3627&gt;=parametros!$C$4,B3627&lt;=parametros!$D$4),"C2",IF(AND(ISNUMBER(parametros!$C$5),ISNUMBER(parametros!$D$5),B3627&gt;=parametros!$C$5,B3627&lt;=parametros!$D$5),"C3",IF(AND(ISNUMBER(parametros!$C$6),ISNUMBER(parametros!$D$6),B3627&gt;=parametros!$C$6,B3627&lt;=parametros!$D$6),"C4","Fora dos ciclos")))))))</f>
        <v/>
      </c>
      <c r="D3627" s="100"/>
      <c r="E3627" s="78" t="str">
        <f>IF(C3627="","",IFERROR(VLOOKUP(C3627,parametros!$A$11:$E$15,5,0),""))</f>
        <v/>
      </c>
      <c r="F3627" s="79" t="str">
        <f t="shared" si="282"/>
        <v/>
      </c>
      <c r="G3627" s="101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8"/>
      <c r="U3627" s="218" t="str">
        <f t="shared" si="286"/>
        <v/>
      </c>
      <c r="V3627" s="216" t="s">
        <v>47</v>
      </c>
      <c r="W3627" s="102" t="s">
        <v>167</v>
      </c>
      <c r="X3627" s="102" t="s">
        <v>168</v>
      </c>
      <c r="Y3627" s="103" t="s">
        <v>169</v>
      </c>
      <c r="Z3627" s="103" t="s">
        <v>170</v>
      </c>
      <c r="AA3627" s="103" t="s">
        <v>47</v>
      </c>
      <c r="AB3627" s="103" t="s">
        <v>171</v>
      </c>
      <c r="AC3627" s="104" t="s">
        <v>172</v>
      </c>
    </row>
    <row r="3628" spans="1:29" ht="25.5" customHeight="1" x14ac:dyDescent="0.35">
      <c r="A3628" s="188"/>
      <c r="B3628" s="190"/>
      <c r="C3628" s="99" t="str">
        <f>IF(B3628="","",IF(NOT(ISNUMBER(B3628)),"DATA_PC invalida",IF(AND(ISNUMBER(parametros!$C$2),ISNUMBER(parametros!$D$2),B3628&gt;=parametros!$C$2,B3628&lt;=parametros!$D$2),"C0",IF(AND(ISNUMBER(parametros!$C$3),ISNUMBER(parametros!$D$3),B3628&gt;=parametros!$C$3,B3628&lt;=parametros!$D$3),"C1",IF(AND(ISNUMBER(parametros!$C$4),ISNUMBER(parametros!$D$4),B3628&gt;=parametros!$C$4,B3628&lt;=parametros!$D$4),"C2",IF(AND(ISNUMBER(parametros!$C$5),ISNUMBER(parametros!$D$5),B3628&gt;=parametros!$C$5,B3628&lt;=parametros!$D$5),"C3",IF(AND(ISNUMBER(parametros!$C$6),ISNUMBER(parametros!$D$6),B3628&gt;=parametros!$C$6,B3628&lt;=parametros!$D$6),"C4","Fora dos ciclos")))))))</f>
        <v/>
      </c>
      <c r="D3628" s="100"/>
      <c r="E3628" s="78" t="str">
        <f>IF(C3628="","",IFERROR(VLOOKUP(C3628,parametros!$A$11:$E$15,5,0),""))</f>
        <v/>
      </c>
      <c r="F3628" s="79" t="str">
        <f t="shared" si="282"/>
        <v/>
      </c>
      <c r="G3628" s="101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8"/>
      <c r="U3628" s="218" t="str">
        <f t="shared" si="286"/>
        <v/>
      </c>
      <c r="V3628" s="216" t="s">
        <v>47</v>
      </c>
      <c r="W3628" s="102" t="s">
        <v>167</v>
      </c>
      <c r="X3628" s="102" t="s">
        <v>168</v>
      </c>
      <c r="Y3628" s="103" t="s">
        <v>169</v>
      </c>
      <c r="Z3628" s="103" t="s">
        <v>170</v>
      </c>
      <c r="AA3628" s="103" t="s">
        <v>47</v>
      </c>
      <c r="AB3628" s="103" t="s">
        <v>171</v>
      </c>
      <c r="AC3628" s="104" t="s">
        <v>172</v>
      </c>
    </row>
    <row r="3629" spans="1:29" ht="25.5" customHeight="1" x14ac:dyDescent="0.35">
      <c r="A3629" s="188"/>
      <c r="B3629" s="190"/>
      <c r="C3629" s="99" t="str">
        <f>IF(B3629="","",IF(NOT(ISNUMBER(B3629)),"DATA_PC invalida",IF(AND(ISNUMBER(parametros!$C$2),ISNUMBER(parametros!$D$2),B3629&gt;=parametros!$C$2,B3629&lt;=parametros!$D$2),"C0",IF(AND(ISNUMBER(parametros!$C$3),ISNUMBER(parametros!$D$3),B3629&gt;=parametros!$C$3,B3629&lt;=parametros!$D$3),"C1",IF(AND(ISNUMBER(parametros!$C$4),ISNUMBER(parametros!$D$4),B3629&gt;=parametros!$C$4,B3629&lt;=parametros!$D$4),"C2",IF(AND(ISNUMBER(parametros!$C$5),ISNUMBER(parametros!$D$5),B3629&gt;=parametros!$C$5,B3629&lt;=parametros!$D$5),"C3",IF(AND(ISNUMBER(parametros!$C$6),ISNUMBER(parametros!$D$6),B3629&gt;=parametros!$C$6,B3629&lt;=parametros!$D$6),"C4","Fora dos ciclos")))))))</f>
        <v/>
      </c>
      <c r="D3629" s="100"/>
      <c r="E3629" s="78" t="str">
        <f>IF(C3629="","",IFERROR(VLOOKUP(C3629,parametros!$A$11:$E$15,5,0),""))</f>
        <v/>
      </c>
      <c r="F3629" s="79" t="str">
        <f t="shared" si="282"/>
        <v/>
      </c>
      <c r="G3629" s="101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8"/>
      <c r="U3629" s="218" t="str">
        <f t="shared" si="286"/>
        <v/>
      </c>
      <c r="V3629" s="216" t="s">
        <v>47</v>
      </c>
      <c r="W3629" s="102" t="s">
        <v>167</v>
      </c>
      <c r="X3629" s="102" t="s">
        <v>168</v>
      </c>
      <c r="Y3629" s="103" t="s">
        <v>169</v>
      </c>
      <c r="Z3629" s="103" t="s">
        <v>170</v>
      </c>
      <c r="AA3629" s="103" t="s">
        <v>47</v>
      </c>
      <c r="AB3629" s="103" t="s">
        <v>171</v>
      </c>
      <c r="AC3629" s="104" t="s">
        <v>172</v>
      </c>
    </row>
    <row r="3630" spans="1:29" ht="25.5" customHeight="1" x14ac:dyDescent="0.35">
      <c r="A3630" s="188"/>
      <c r="B3630" s="190"/>
      <c r="C3630" s="99" t="str">
        <f>IF(B3630="","",IF(NOT(ISNUMBER(B3630)),"DATA_PC invalida",IF(AND(ISNUMBER(parametros!$C$2),ISNUMBER(parametros!$D$2),B3630&gt;=parametros!$C$2,B3630&lt;=parametros!$D$2),"C0",IF(AND(ISNUMBER(parametros!$C$3),ISNUMBER(parametros!$D$3),B3630&gt;=parametros!$C$3,B3630&lt;=parametros!$D$3),"C1",IF(AND(ISNUMBER(parametros!$C$4),ISNUMBER(parametros!$D$4),B3630&gt;=parametros!$C$4,B3630&lt;=parametros!$D$4),"C2",IF(AND(ISNUMBER(parametros!$C$5),ISNUMBER(parametros!$D$5),B3630&gt;=parametros!$C$5,B3630&lt;=parametros!$D$5),"C3",IF(AND(ISNUMBER(parametros!$C$6),ISNUMBER(parametros!$D$6),B3630&gt;=parametros!$C$6,B3630&lt;=parametros!$D$6),"C4","Fora dos ciclos")))))))</f>
        <v/>
      </c>
      <c r="D3630" s="100"/>
      <c r="E3630" s="78" t="str">
        <f>IF(C3630="","",IFERROR(VLOOKUP(C3630,parametros!$A$11:$E$15,5,0),""))</f>
        <v/>
      </c>
      <c r="F3630" s="79" t="str">
        <f t="shared" si="282"/>
        <v/>
      </c>
      <c r="G3630" s="101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8"/>
      <c r="U3630" s="218" t="str">
        <f t="shared" si="286"/>
        <v/>
      </c>
      <c r="V3630" s="216" t="s">
        <v>47</v>
      </c>
      <c r="W3630" s="102" t="s">
        <v>167</v>
      </c>
      <c r="X3630" s="102" t="s">
        <v>168</v>
      </c>
      <c r="Y3630" s="103" t="s">
        <v>169</v>
      </c>
      <c r="Z3630" s="103" t="s">
        <v>170</v>
      </c>
      <c r="AA3630" s="103" t="s">
        <v>47</v>
      </c>
      <c r="AB3630" s="103" t="s">
        <v>171</v>
      </c>
      <c r="AC3630" s="104" t="s">
        <v>172</v>
      </c>
    </row>
    <row r="3631" spans="1:29" ht="25.5" customHeight="1" x14ac:dyDescent="0.35">
      <c r="A3631" s="188"/>
      <c r="B3631" s="190"/>
      <c r="C3631" s="99" t="str">
        <f>IF(B3631="","",IF(NOT(ISNUMBER(B3631)),"DATA_PC invalida",IF(AND(ISNUMBER(parametros!$C$2),ISNUMBER(parametros!$D$2),B3631&gt;=parametros!$C$2,B3631&lt;=parametros!$D$2),"C0",IF(AND(ISNUMBER(parametros!$C$3),ISNUMBER(parametros!$D$3),B3631&gt;=parametros!$C$3,B3631&lt;=parametros!$D$3),"C1",IF(AND(ISNUMBER(parametros!$C$4),ISNUMBER(parametros!$D$4),B3631&gt;=parametros!$C$4,B3631&lt;=parametros!$D$4),"C2",IF(AND(ISNUMBER(parametros!$C$5),ISNUMBER(parametros!$D$5),B3631&gt;=parametros!$C$5,B3631&lt;=parametros!$D$5),"C3",IF(AND(ISNUMBER(parametros!$C$6),ISNUMBER(parametros!$D$6),B3631&gt;=parametros!$C$6,B3631&lt;=parametros!$D$6),"C4","Fora dos ciclos")))))))</f>
        <v/>
      </c>
      <c r="D3631" s="100"/>
      <c r="E3631" s="78" t="str">
        <f>IF(C3631="","",IFERROR(VLOOKUP(C3631,parametros!$A$11:$E$15,5,0),""))</f>
        <v/>
      </c>
      <c r="F3631" s="79" t="str">
        <f t="shared" si="282"/>
        <v/>
      </c>
      <c r="G3631" s="101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8"/>
      <c r="U3631" s="218" t="str">
        <f t="shared" si="286"/>
        <v/>
      </c>
      <c r="V3631" s="216" t="s">
        <v>47</v>
      </c>
      <c r="W3631" s="102" t="s">
        <v>167</v>
      </c>
      <c r="X3631" s="102" t="s">
        <v>168</v>
      </c>
      <c r="Y3631" s="103" t="s">
        <v>169</v>
      </c>
      <c r="Z3631" s="103" t="s">
        <v>170</v>
      </c>
      <c r="AA3631" s="103" t="s">
        <v>47</v>
      </c>
      <c r="AB3631" s="103" t="s">
        <v>171</v>
      </c>
      <c r="AC3631" s="104" t="s">
        <v>172</v>
      </c>
    </row>
    <row r="3632" spans="1:29" ht="25.5" customHeight="1" x14ac:dyDescent="0.35">
      <c r="A3632" s="188"/>
      <c r="B3632" s="190"/>
      <c r="C3632" s="99" t="str">
        <f>IF(B3632="","",IF(NOT(ISNUMBER(B3632)),"DATA_PC invalida",IF(AND(ISNUMBER(parametros!$C$2),ISNUMBER(parametros!$D$2),B3632&gt;=parametros!$C$2,B3632&lt;=parametros!$D$2),"C0",IF(AND(ISNUMBER(parametros!$C$3),ISNUMBER(parametros!$D$3),B3632&gt;=parametros!$C$3,B3632&lt;=parametros!$D$3),"C1",IF(AND(ISNUMBER(parametros!$C$4),ISNUMBER(parametros!$D$4),B3632&gt;=parametros!$C$4,B3632&lt;=parametros!$D$4),"C2",IF(AND(ISNUMBER(parametros!$C$5),ISNUMBER(parametros!$D$5),B3632&gt;=parametros!$C$5,B3632&lt;=parametros!$D$5),"C3",IF(AND(ISNUMBER(parametros!$C$6),ISNUMBER(parametros!$D$6),B3632&gt;=parametros!$C$6,B3632&lt;=parametros!$D$6),"C4","Fora dos ciclos")))))))</f>
        <v/>
      </c>
      <c r="D3632" s="100"/>
      <c r="E3632" s="78" t="str">
        <f>IF(C3632="","",IFERROR(VLOOKUP(C3632,parametros!$A$11:$E$15,5,0),""))</f>
        <v/>
      </c>
      <c r="F3632" s="79" t="str">
        <f t="shared" si="282"/>
        <v/>
      </c>
      <c r="G3632" s="101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8"/>
      <c r="U3632" s="218" t="str">
        <f t="shared" si="286"/>
        <v/>
      </c>
      <c r="V3632" s="216" t="s">
        <v>47</v>
      </c>
      <c r="W3632" s="102" t="s">
        <v>167</v>
      </c>
      <c r="X3632" s="102" t="s">
        <v>168</v>
      </c>
      <c r="Y3632" s="103" t="s">
        <v>169</v>
      </c>
      <c r="Z3632" s="103" t="s">
        <v>170</v>
      </c>
      <c r="AA3632" s="103" t="s">
        <v>47</v>
      </c>
      <c r="AB3632" s="103" t="s">
        <v>171</v>
      </c>
      <c r="AC3632" s="104" t="s">
        <v>172</v>
      </c>
    </row>
    <row r="3633" spans="1:29" ht="25.5" customHeight="1" x14ac:dyDescent="0.35">
      <c r="A3633" s="188"/>
      <c r="B3633" s="190"/>
      <c r="C3633" s="99" t="str">
        <f>IF(B3633="","",IF(NOT(ISNUMBER(B3633)),"DATA_PC invalida",IF(AND(ISNUMBER(parametros!$C$2),ISNUMBER(parametros!$D$2),B3633&gt;=parametros!$C$2,B3633&lt;=parametros!$D$2),"C0",IF(AND(ISNUMBER(parametros!$C$3),ISNUMBER(parametros!$D$3),B3633&gt;=parametros!$C$3,B3633&lt;=parametros!$D$3),"C1",IF(AND(ISNUMBER(parametros!$C$4),ISNUMBER(parametros!$D$4),B3633&gt;=parametros!$C$4,B3633&lt;=parametros!$D$4),"C2",IF(AND(ISNUMBER(parametros!$C$5),ISNUMBER(parametros!$D$5),B3633&gt;=parametros!$C$5,B3633&lt;=parametros!$D$5),"C3",IF(AND(ISNUMBER(parametros!$C$6),ISNUMBER(parametros!$D$6),B3633&gt;=parametros!$C$6,B3633&lt;=parametros!$D$6),"C4","Fora dos ciclos")))))))</f>
        <v/>
      </c>
      <c r="D3633" s="100"/>
      <c r="E3633" s="78" t="str">
        <f>IF(C3633="","",IFERROR(VLOOKUP(C3633,parametros!$A$11:$E$15,5,0),""))</f>
        <v/>
      </c>
      <c r="F3633" s="79" t="str">
        <f t="shared" si="282"/>
        <v/>
      </c>
      <c r="G3633" s="101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8"/>
      <c r="U3633" s="218" t="str">
        <f t="shared" si="286"/>
        <v/>
      </c>
      <c r="V3633" s="216" t="s">
        <v>47</v>
      </c>
      <c r="W3633" s="102" t="s">
        <v>167</v>
      </c>
      <c r="X3633" s="102" t="s">
        <v>168</v>
      </c>
      <c r="Y3633" s="103" t="s">
        <v>169</v>
      </c>
      <c r="Z3633" s="103" t="s">
        <v>170</v>
      </c>
      <c r="AA3633" s="103" t="s">
        <v>47</v>
      </c>
      <c r="AB3633" s="103" t="s">
        <v>171</v>
      </c>
      <c r="AC3633" s="104" t="s">
        <v>172</v>
      </c>
    </row>
    <row r="3634" spans="1:29" ht="25.5" customHeight="1" x14ac:dyDescent="0.35">
      <c r="A3634" s="188"/>
      <c r="B3634" s="190"/>
      <c r="C3634" s="99" t="str">
        <f>IF(B3634="","",IF(NOT(ISNUMBER(B3634)),"DATA_PC invalida",IF(AND(ISNUMBER(parametros!$C$2),ISNUMBER(parametros!$D$2),B3634&gt;=parametros!$C$2,B3634&lt;=parametros!$D$2),"C0",IF(AND(ISNUMBER(parametros!$C$3),ISNUMBER(parametros!$D$3),B3634&gt;=parametros!$C$3,B3634&lt;=parametros!$D$3),"C1",IF(AND(ISNUMBER(parametros!$C$4),ISNUMBER(parametros!$D$4),B3634&gt;=parametros!$C$4,B3634&lt;=parametros!$D$4),"C2",IF(AND(ISNUMBER(parametros!$C$5),ISNUMBER(parametros!$D$5),B3634&gt;=parametros!$C$5,B3634&lt;=parametros!$D$5),"C3",IF(AND(ISNUMBER(parametros!$C$6),ISNUMBER(parametros!$D$6),B3634&gt;=parametros!$C$6,B3634&lt;=parametros!$D$6),"C4","Fora dos ciclos")))))))</f>
        <v/>
      </c>
      <c r="D3634" s="100"/>
      <c r="E3634" s="78" t="str">
        <f>IF(C3634="","",IFERROR(VLOOKUP(C3634,parametros!$A$11:$E$15,5,0),""))</f>
        <v/>
      </c>
      <c r="F3634" s="79" t="str">
        <f t="shared" si="282"/>
        <v/>
      </c>
      <c r="G3634" s="101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8"/>
      <c r="U3634" s="218" t="str">
        <f t="shared" si="286"/>
        <v/>
      </c>
      <c r="V3634" s="216" t="s">
        <v>47</v>
      </c>
      <c r="W3634" s="102" t="s">
        <v>167</v>
      </c>
      <c r="X3634" s="102" t="s">
        <v>168</v>
      </c>
      <c r="Y3634" s="103" t="s">
        <v>169</v>
      </c>
      <c r="Z3634" s="103" t="s">
        <v>170</v>
      </c>
      <c r="AA3634" s="103" t="s">
        <v>47</v>
      </c>
      <c r="AB3634" s="103" t="s">
        <v>171</v>
      </c>
      <c r="AC3634" s="104" t="s">
        <v>172</v>
      </c>
    </row>
    <row r="3635" spans="1:29" ht="25.5" customHeight="1" x14ac:dyDescent="0.35">
      <c r="A3635" s="188"/>
      <c r="B3635" s="190"/>
      <c r="C3635" s="99" t="str">
        <f>IF(B3635="","",IF(NOT(ISNUMBER(B3635)),"DATA_PC invalida",IF(AND(ISNUMBER(parametros!$C$2),ISNUMBER(parametros!$D$2),B3635&gt;=parametros!$C$2,B3635&lt;=parametros!$D$2),"C0",IF(AND(ISNUMBER(parametros!$C$3),ISNUMBER(parametros!$D$3),B3635&gt;=parametros!$C$3,B3635&lt;=parametros!$D$3),"C1",IF(AND(ISNUMBER(parametros!$C$4),ISNUMBER(parametros!$D$4),B3635&gt;=parametros!$C$4,B3635&lt;=parametros!$D$4),"C2",IF(AND(ISNUMBER(parametros!$C$5),ISNUMBER(parametros!$D$5),B3635&gt;=parametros!$C$5,B3635&lt;=parametros!$D$5),"C3",IF(AND(ISNUMBER(parametros!$C$6),ISNUMBER(parametros!$D$6),B3635&gt;=parametros!$C$6,B3635&lt;=parametros!$D$6),"C4","Fora dos ciclos")))))))</f>
        <v/>
      </c>
      <c r="D3635" s="100"/>
      <c r="E3635" s="78" t="str">
        <f>IF(C3635="","",IFERROR(VLOOKUP(C3635,parametros!$A$11:$E$15,5,0),""))</f>
        <v/>
      </c>
      <c r="F3635" s="79" t="str">
        <f t="shared" si="282"/>
        <v/>
      </c>
      <c r="G3635" s="101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8"/>
      <c r="U3635" s="218" t="str">
        <f t="shared" si="286"/>
        <v/>
      </c>
      <c r="V3635" s="216" t="s">
        <v>47</v>
      </c>
      <c r="W3635" s="102" t="s">
        <v>167</v>
      </c>
      <c r="X3635" s="102" t="s">
        <v>168</v>
      </c>
      <c r="Y3635" s="103" t="s">
        <v>169</v>
      </c>
      <c r="Z3635" s="103" t="s">
        <v>170</v>
      </c>
      <c r="AA3635" s="103" t="s">
        <v>47</v>
      </c>
      <c r="AB3635" s="103" t="s">
        <v>171</v>
      </c>
      <c r="AC3635" s="104" t="s">
        <v>172</v>
      </c>
    </row>
    <row r="3636" spans="1:29" ht="25.5" customHeight="1" x14ac:dyDescent="0.35">
      <c r="A3636" s="188"/>
      <c r="B3636" s="190"/>
      <c r="C3636" s="99" t="str">
        <f>IF(B3636="","",IF(NOT(ISNUMBER(B3636)),"DATA_PC invalida",IF(AND(ISNUMBER(parametros!$C$2),ISNUMBER(parametros!$D$2),B3636&gt;=parametros!$C$2,B3636&lt;=parametros!$D$2),"C0",IF(AND(ISNUMBER(parametros!$C$3),ISNUMBER(parametros!$D$3),B3636&gt;=parametros!$C$3,B3636&lt;=parametros!$D$3),"C1",IF(AND(ISNUMBER(parametros!$C$4),ISNUMBER(parametros!$D$4),B3636&gt;=parametros!$C$4,B3636&lt;=parametros!$D$4),"C2",IF(AND(ISNUMBER(parametros!$C$5),ISNUMBER(parametros!$D$5),B3636&gt;=parametros!$C$5,B3636&lt;=parametros!$D$5),"C3",IF(AND(ISNUMBER(parametros!$C$6),ISNUMBER(parametros!$D$6),B3636&gt;=parametros!$C$6,B3636&lt;=parametros!$D$6),"C4","Fora dos ciclos")))))))</f>
        <v/>
      </c>
      <c r="D3636" s="100"/>
      <c r="E3636" s="78" t="str">
        <f>IF(C3636="","",IFERROR(VLOOKUP(C3636,parametros!$A$11:$E$15,5,0),""))</f>
        <v/>
      </c>
      <c r="F3636" s="79" t="str">
        <f t="shared" si="282"/>
        <v/>
      </c>
      <c r="G3636" s="101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8"/>
      <c r="U3636" s="218" t="str">
        <f t="shared" si="286"/>
        <v/>
      </c>
      <c r="V3636" s="216" t="s">
        <v>47</v>
      </c>
      <c r="W3636" s="102" t="s">
        <v>167</v>
      </c>
      <c r="X3636" s="102" t="s">
        <v>168</v>
      </c>
      <c r="Y3636" s="103" t="s">
        <v>169</v>
      </c>
      <c r="Z3636" s="103" t="s">
        <v>170</v>
      </c>
      <c r="AA3636" s="103" t="s">
        <v>47</v>
      </c>
      <c r="AB3636" s="103" t="s">
        <v>171</v>
      </c>
      <c r="AC3636" s="104" t="s">
        <v>172</v>
      </c>
    </row>
    <row r="3637" spans="1:29" ht="25.5" customHeight="1" x14ac:dyDescent="0.35">
      <c r="A3637" s="188"/>
      <c r="B3637" s="190"/>
      <c r="C3637" s="99" t="str">
        <f>IF(B3637="","",IF(NOT(ISNUMBER(B3637)),"DATA_PC invalida",IF(AND(ISNUMBER(parametros!$C$2),ISNUMBER(parametros!$D$2),B3637&gt;=parametros!$C$2,B3637&lt;=parametros!$D$2),"C0",IF(AND(ISNUMBER(parametros!$C$3),ISNUMBER(parametros!$D$3),B3637&gt;=parametros!$C$3,B3637&lt;=parametros!$D$3),"C1",IF(AND(ISNUMBER(parametros!$C$4),ISNUMBER(parametros!$D$4),B3637&gt;=parametros!$C$4,B3637&lt;=parametros!$D$4),"C2",IF(AND(ISNUMBER(parametros!$C$5),ISNUMBER(parametros!$D$5),B3637&gt;=parametros!$C$5,B3637&lt;=parametros!$D$5),"C3",IF(AND(ISNUMBER(parametros!$C$6),ISNUMBER(parametros!$D$6),B3637&gt;=parametros!$C$6,B3637&lt;=parametros!$D$6),"C4","Fora dos ciclos")))))))</f>
        <v/>
      </c>
      <c r="D3637" s="100"/>
      <c r="E3637" s="78" t="str">
        <f>IF(C3637="","",IFERROR(VLOOKUP(C3637,parametros!$A$11:$E$15,5,0),""))</f>
        <v/>
      </c>
      <c r="F3637" s="79" t="str">
        <f t="shared" si="282"/>
        <v/>
      </c>
      <c r="G3637" s="101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8"/>
      <c r="U3637" s="218" t="str">
        <f t="shared" si="286"/>
        <v/>
      </c>
      <c r="V3637" s="216" t="s">
        <v>47</v>
      </c>
      <c r="W3637" s="102" t="s">
        <v>167</v>
      </c>
      <c r="X3637" s="102" t="s">
        <v>168</v>
      </c>
      <c r="Y3637" s="103" t="s">
        <v>169</v>
      </c>
      <c r="Z3637" s="103" t="s">
        <v>170</v>
      </c>
      <c r="AA3637" s="103" t="s">
        <v>47</v>
      </c>
      <c r="AB3637" s="103" t="s">
        <v>171</v>
      </c>
      <c r="AC3637" s="104" t="s">
        <v>172</v>
      </c>
    </row>
    <row r="3638" spans="1:29" ht="25.5" customHeight="1" x14ac:dyDescent="0.35">
      <c r="A3638" s="188"/>
      <c r="B3638" s="190"/>
      <c r="C3638" s="99" t="str">
        <f>IF(B3638="","",IF(NOT(ISNUMBER(B3638)),"DATA_PC invalida",IF(AND(ISNUMBER(parametros!$C$2),ISNUMBER(parametros!$D$2),B3638&gt;=parametros!$C$2,B3638&lt;=parametros!$D$2),"C0",IF(AND(ISNUMBER(parametros!$C$3),ISNUMBER(parametros!$D$3),B3638&gt;=parametros!$C$3,B3638&lt;=parametros!$D$3),"C1",IF(AND(ISNUMBER(parametros!$C$4),ISNUMBER(parametros!$D$4),B3638&gt;=parametros!$C$4,B3638&lt;=parametros!$D$4),"C2",IF(AND(ISNUMBER(parametros!$C$5),ISNUMBER(parametros!$D$5),B3638&gt;=parametros!$C$5,B3638&lt;=parametros!$D$5),"C3",IF(AND(ISNUMBER(parametros!$C$6),ISNUMBER(parametros!$D$6),B3638&gt;=parametros!$C$6,B3638&lt;=parametros!$D$6),"C4","Fora dos ciclos")))))))</f>
        <v/>
      </c>
      <c r="D3638" s="100"/>
      <c r="E3638" s="78" t="str">
        <f>IF(C3638="","",IFERROR(VLOOKUP(C3638,parametros!$A$11:$E$15,5,0),""))</f>
        <v/>
      </c>
      <c r="F3638" s="79" t="str">
        <f t="shared" si="282"/>
        <v/>
      </c>
      <c r="G3638" s="101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8"/>
      <c r="U3638" s="218" t="str">
        <f t="shared" si="286"/>
        <v/>
      </c>
      <c r="V3638" s="216" t="s">
        <v>47</v>
      </c>
      <c r="W3638" s="102" t="s">
        <v>167</v>
      </c>
      <c r="X3638" s="102" t="s">
        <v>168</v>
      </c>
      <c r="Y3638" s="103" t="s">
        <v>169</v>
      </c>
      <c r="Z3638" s="103" t="s">
        <v>170</v>
      </c>
      <c r="AA3638" s="103" t="s">
        <v>47</v>
      </c>
      <c r="AB3638" s="103" t="s">
        <v>171</v>
      </c>
      <c r="AC3638" s="104" t="s">
        <v>172</v>
      </c>
    </row>
    <row r="3639" spans="1:29" ht="25.5" customHeight="1" x14ac:dyDescent="0.35">
      <c r="A3639" s="188"/>
      <c r="B3639" s="190"/>
      <c r="C3639" s="99" t="str">
        <f>IF(B3639="","",IF(NOT(ISNUMBER(B3639)),"DATA_PC invalida",IF(AND(ISNUMBER(parametros!$C$2),ISNUMBER(parametros!$D$2),B3639&gt;=parametros!$C$2,B3639&lt;=parametros!$D$2),"C0",IF(AND(ISNUMBER(parametros!$C$3),ISNUMBER(parametros!$D$3),B3639&gt;=parametros!$C$3,B3639&lt;=parametros!$D$3),"C1",IF(AND(ISNUMBER(parametros!$C$4),ISNUMBER(parametros!$D$4),B3639&gt;=parametros!$C$4,B3639&lt;=parametros!$D$4),"C2",IF(AND(ISNUMBER(parametros!$C$5),ISNUMBER(parametros!$D$5),B3639&gt;=parametros!$C$5,B3639&lt;=parametros!$D$5),"C3",IF(AND(ISNUMBER(parametros!$C$6),ISNUMBER(parametros!$D$6),B3639&gt;=parametros!$C$6,B3639&lt;=parametros!$D$6),"C4","Fora dos ciclos")))))))</f>
        <v/>
      </c>
      <c r="D3639" s="100"/>
      <c r="E3639" s="78" t="str">
        <f>IF(C3639="","",IFERROR(VLOOKUP(C3639,parametros!$A$11:$E$15,5,0),""))</f>
        <v/>
      </c>
      <c r="F3639" s="79" t="str">
        <f t="shared" si="282"/>
        <v/>
      </c>
      <c r="G3639" s="101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8"/>
      <c r="U3639" s="218" t="str">
        <f t="shared" si="286"/>
        <v/>
      </c>
      <c r="V3639" s="216" t="s">
        <v>47</v>
      </c>
      <c r="W3639" s="102" t="s">
        <v>167</v>
      </c>
      <c r="X3639" s="102" t="s">
        <v>168</v>
      </c>
      <c r="Y3639" s="103" t="s">
        <v>169</v>
      </c>
      <c r="Z3639" s="103" t="s">
        <v>170</v>
      </c>
      <c r="AA3639" s="103" t="s">
        <v>47</v>
      </c>
      <c r="AB3639" s="103" t="s">
        <v>171</v>
      </c>
      <c r="AC3639" s="104" t="s">
        <v>172</v>
      </c>
    </row>
    <row r="3640" spans="1:29" ht="25.5" customHeight="1" x14ac:dyDescent="0.35">
      <c r="A3640" s="188"/>
      <c r="B3640" s="190"/>
      <c r="C3640" s="99" t="str">
        <f>IF(B3640="","",IF(NOT(ISNUMBER(B3640)),"DATA_PC invalida",IF(AND(ISNUMBER(parametros!$C$2),ISNUMBER(parametros!$D$2),B3640&gt;=parametros!$C$2,B3640&lt;=parametros!$D$2),"C0",IF(AND(ISNUMBER(parametros!$C$3),ISNUMBER(parametros!$D$3),B3640&gt;=parametros!$C$3,B3640&lt;=parametros!$D$3),"C1",IF(AND(ISNUMBER(parametros!$C$4),ISNUMBER(parametros!$D$4),B3640&gt;=parametros!$C$4,B3640&lt;=parametros!$D$4),"C2",IF(AND(ISNUMBER(parametros!$C$5),ISNUMBER(parametros!$D$5),B3640&gt;=parametros!$C$5,B3640&lt;=parametros!$D$5),"C3",IF(AND(ISNUMBER(parametros!$C$6),ISNUMBER(parametros!$D$6),B3640&gt;=parametros!$C$6,B3640&lt;=parametros!$D$6),"C4","Fora dos ciclos")))))))</f>
        <v/>
      </c>
      <c r="D3640" s="100"/>
      <c r="E3640" s="78" t="str">
        <f>IF(C3640="","",IFERROR(VLOOKUP(C3640,parametros!$A$11:$E$15,5,0),""))</f>
        <v/>
      </c>
      <c r="F3640" s="79" t="str">
        <f t="shared" si="282"/>
        <v/>
      </c>
      <c r="G3640" s="101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8"/>
      <c r="U3640" s="218" t="str">
        <f t="shared" si="286"/>
        <v/>
      </c>
      <c r="V3640" s="216" t="s">
        <v>47</v>
      </c>
      <c r="W3640" s="102" t="s">
        <v>167</v>
      </c>
      <c r="X3640" s="102" t="s">
        <v>168</v>
      </c>
      <c r="Y3640" s="103" t="s">
        <v>169</v>
      </c>
      <c r="Z3640" s="103" t="s">
        <v>170</v>
      </c>
      <c r="AA3640" s="103" t="s">
        <v>47</v>
      </c>
      <c r="AB3640" s="103" t="s">
        <v>171</v>
      </c>
      <c r="AC3640" s="104" t="s">
        <v>172</v>
      </c>
    </row>
    <row r="3641" spans="1:29" ht="25.5" customHeight="1" x14ac:dyDescent="0.35">
      <c r="A3641" s="188"/>
      <c r="B3641" s="190"/>
      <c r="C3641" s="99" t="str">
        <f>IF(B3641="","",IF(NOT(ISNUMBER(B3641)),"DATA_PC invalida",IF(AND(ISNUMBER(parametros!$C$2),ISNUMBER(parametros!$D$2),B3641&gt;=parametros!$C$2,B3641&lt;=parametros!$D$2),"C0",IF(AND(ISNUMBER(parametros!$C$3),ISNUMBER(parametros!$D$3),B3641&gt;=parametros!$C$3,B3641&lt;=parametros!$D$3),"C1",IF(AND(ISNUMBER(parametros!$C$4),ISNUMBER(parametros!$D$4),B3641&gt;=parametros!$C$4,B3641&lt;=parametros!$D$4),"C2",IF(AND(ISNUMBER(parametros!$C$5),ISNUMBER(parametros!$D$5),B3641&gt;=parametros!$C$5,B3641&lt;=parametros!$D$5),"C3",IF(AND(ISNUMBER(parametros!$C$6),ISNUMBER(parametros!$D$6),B3641&gt;=parametros!$C$6,B3641&lt;=parametros!$D$6),"C4","Fora dos ciclos")))))))</f>
        <v/>
      </c>
      <c r="D3641" s="100"/>
      <c r="E3641" s="78" t="str">
        <f>IF(C3641="","",IFERROR(VLOOKUP(C3641,parametros!$A$11:$E$15,5,0),""))</f>
        <v/>
      </c>
      <c r="F3641" s="79" t="str">
        <f t="shared" si="282"/>
        <v/>
      </c>
      <c r="G3641" s="101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8"/>
      <c r="U3641" s="218" t="str">
        <f t="shared" si="286"/>
        <v/>
      </c>
      <c r="V3641" s="216" t="s">
        <v>47</v>
      </c>
      <c r="W3641" s="102" t="s">
        <v>167</v>
      </c>
      <c r="X3641" s="102" t="s">
        <v>168</v>
      </c>
      <c r="Y3641" s="103" t="s">
        <v>169</v>
      </c>
      <c r="Z3641" s="103" t="s">
        <v>170</v>
      </c>
      <c r="AA3641" s="103" t="s">
        <v>47</v>
      </c>
      <c r="AB3641" s="103" t="s">
        <v>171</v>
      </c>
      <c r="AC3641" s="104" t="s">
        <v>172</v>
      </c>
    </row>
    <row r="3642" spans="1:29" ht="25.5" customHeight="1" x14ac:dyDescent="0.35">
      <c r="A3642" s="188"/>
      <c r="B3642" s="190"/>
      <c r="C3642" s="99" t="str">
        <f>IF(B3642="","",IF(NOT(ISNUMBER(B3642)),"DATA_PC invalida",IF(AND(ISNUMBER(parametros!$C$2),ISNUMBER(parametros!$D$2),B3642&gt;=parametros!$C$2,B3642&lt;=parametros!$D$2),"C0",IF(AND(ISNUMBER(parametros!$C$3),ISNUMBER(parametros!$D$3),B3642&gt;=parametros!$C$3,B3642&lt;=parametros!$D$3),"C1",IF(AND(ISNUMBER(parametros!$C$4),ISNUMBER(parametros!$D$4),B3642&gt;=parametros!$C$4,B3642&lt;=parametros!$D$4),"C2",IF(AND(ISNUMBER(parametros!$C$5),ISNUMBER(parametros!$D$5),B3642&gt;=parametros!$C$5,B3642&lt;=parametros!$D$5),"C3",IF(AND(ISNUMBER(parametros!$C$6),ISNUMBER(parametros!$D$6),B3642&gt;=parametros!$C$6,B3642&lt;=parametros!$D$6),"C4","Fora dos ciclos")))))))</f>
        <v/>
      </c>
      <c r="D3642" s="100"/>
      <c r="E3642" s="78" t="str">
        <f>IF(C3642="","",IFERROR(VLOOKUP(C3642,parametros!$A$11:$E$15,5,0),""))</f>
        <v/>
      </c>
      <c r="F3642" s="79" t="str">
        <f t="shared" si="282"/>
        <v/>
      </c>
      <c r="G3642" s="101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8"/>
      <c r="U3642" s="218" t="str">
        <f t="shared" si="286"/>
        <v/>
      </c>
      <c r="V3642" s="216" t="s">
        <v>47</v>
      </c>
      <c r="W3642" s="102" t="s">
        <v>167</v>
      </c>
      <c r="X3642" s="102" t="s">
        <v>168</v>
      </c>
      <c r="Y3642" s="103" t="s">
        <v>169</v>
      </c>
      <c r="Z3642" s="103" t="s">
        <v>170</v>
      </c>
      <c r="AA3642" s="103" t="s">
        <v>47</v>
      </c>
      <c r="AB3642" s="103" t="s">
        <v>171</v>
      </c>
      <c r="AC3642" s="104" t="s">
        <v>172</v>
      </c>
    </row>
    <row r="3643" spans="1:29" ht="25.5" customHeight="1" x14ac:dyDescent="0.35">
      <c r="A3643" s="188"/>
      <c r="B3643" s="190"/>
      <c r="C3643" s="99" t="str">
        <f>IF(B3643="","",IF(NOT(ISNUMBER(B3643)),"DATA_PC invalida",IF(AND(ISNUMBER(parametros!$C$2),ISNUMBER(parametros!$D$2),B3643&gt;=parametros!$C$2,B3643&lt;=parametros!$D$2),"C0",IF(AND(ISNUMBER(parametros!$C$3),ISNUMBER(parametros!$D$3),B3643&gt;=parametros!$C$3,B3643&lt;=parametros!$D$3),"C1",IF(AND(ISNUMBER(parametros!$C$4),ISNUMBER(parametros!$D$4),B3643&gt;=parametros!$C$4,B3643&lt;=parametros!$D$4),"C2",IF(AND(ISNUMBER(parametros!$C$5),ISNUMBER(parametros!$D$5),B3643&gt;=parametros!$C$5,B3643&lt;=parametros!$D$5),"C3",IF(AND(ISNUMBER(parametros!$C$6),ISNUMBER(parametros!$D$6),B3643&gt;=parametros!$C$6,B3643&lt;=parametros!$D$6),"C4","Fora dos ciclos")))))))</f>
        <v/>
      </c>
      <c r="D3643" s="100"/>
      <c r="E3643" s="78" t="str">
        <f>IF(C3643="","",IFERROR(VLOOKUP(C3643,parametros!$A$11:$E$15,5,0),""))</f>
        <v/>
      </c>
      <c r="F3643" s="79" t="str">
        <f t="shared" si="282"/>
        <v/>
      </c>
      <c r="G3643" s="101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8"/>
      <c r="U3643" s="218" t="str">
        <f t="shared" si="286"/>
        <v/>
      </c>
      <c r="V3643" s="216" t="s">
        <v>47</v>
      </c>
      <c r="W3643" s="102" t="s">
        <v>167</v>
      </c>
      <c r="X3643" s="102" t="s">
        <v>168</v>
      </c>
      <c r="Y3643" s="103" t="s">
        <v>169</v>
      </c>
      <c r="Z3643" s="103" t="s">
        <v>170</v>
      </c>
      <c r="AA3643" s="103" t="s">
        <v>47</v>
      </c>
      <c r="AB3643" s="103" t="s">
        <v>171</v>
      </c>
      <c r="AC3643" s="104" t="s">
        <v>172</v>
      </c>
    </row>
    <row r="3644" spans="1:29" ht="25.5" customHeight="1" x14ac:dyDescent="0.35">
      <c r="A3644" s="188"/>
      <c r="B3644" s="190"/>
      <c r="C3644" s="99" t="str">
        <f>IF(B3644="","",IF(NOT(ISNUMBER(B3644)),"DATA_PC invalida",IF(AND(ISNUMBER(parametros!$C$2),ISNUMBER(parametros!$D$2),B3644&gt;=parametros!$C$2,B3644&lt;=parametros!$D$2),"C0",IF(AND(ISNUMBER(parametros!$C$3),ISNUMBER(parametros!$D$3),B3644&gt;=parametros!$C$3,B3644&lt;=parametros!$D$3),"C1",IF(AND(ISNUMBER(parametros!$C$4),ISNUMBER(parametros!$D$4),B3644&gt;=parametros!$C$4,B3644&lt;=parametros!$D$4),"C2",IF(AND(ISNUMBER(parametros!$C$5),ISNUMBER(parametros!$D$5),B3644&gt;=parametros!$C$5,B3644&lt;=parametros!$D$5),"C3",IF(AND(ISNUMBER(parametros!$C$6),ISNUMBER(parametros!$D$6),B3644&gt;=parametros!$C$6,B3644&lt;=parametros!$D$6),"C4","Fora dos ciclos")))))))</f>
        <v/>
      </c>
      <c r="D3644" s="100"/>
      <c r="E3644" s="78" t="str">
        <f>IF(C3644="","",IFERROR(VLOOKUP(C3644,parametros!$A$11:$E$15,5,0),""))</f>
        <v/>
      </c>
      <c r="F3644" s="79" t="str">
        <f t="shared" si="282"/>
        <v/>
      </c>
      <c r="G3644" s="101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8"/>
      <c r="U3644" s="218" t="str">
        <f t="shared" si="286"/>
        <v/>
      </c>
      <c r="V3644" s="216" t="s">
        <v>47</v>
      </c>
      <c r="W3644" s="102" t="s">
        <v>167</v>
      </c>
      <c r="X3644" s="102" t="s">
        <v>168</v>
      </c>
      <c r="Y3644" s="103" t="s">
        <v>169</v>
      </c>
      <c r="Z3644" s="103" t="s">
        <v>170</v>
      </c>
      <c r="AA3644" s="103" t="s">
        <v>47</v>
      </c>
      <c r="AB3644" s="103" t="s">
        <v>171</v>
      </c>
      <c r="AC3644" s="104" t="s">
        <v>172</v>
      </c>
    </row>
    <row r="3645" spans="1:29" ht="25.5" customHeight="1" x14ac:dyDescent="0.35">
      <c r="A3645" s="188"/>
      <c r="B3645" s="190"/>
      <c r="C3645" s="99" t="str">
        <f>IF(B3645="","",IF(NOT(ISNUMBER(B3645)),"DATA_PC invalida",IF(AND(ISNUMBER(parametros!$C$2),ISNUMBER(parametros!$D$2),B3645&gt;=parametros!$C$2,B3645&lt;=parametros!$D$2),"C0",IF(AND(ISNUMBER(parametros!$C$3),ISNUMBER(parametros!$D$3),B3645&gt;=parametros!$C$3,B3645&lt;=parametros!$D$3),"C1",IF(AND(ISNUMBER(parametros!$C$4),ISNUMBER(parametros!$D$4),B3645&gt;=parametros!$C$4,B3645&lt;=parametros!$D$4),"C2",IF(AND(ISNUMBER(parametros!$C$5),ISNUMBER(parametros!$D$5),B3645&gt;=parametros!$C$5,B3645&lt;=parametros!$D$5),"C3",IF(AND(ISNUMBER(parametros!$C$6),ISNUMBER(parametros!$D$6),B3645&gt;=parametros!$C$6,B3645&lt;=parametros!$D$6),"C4","Fora dos ciclos")))))))</f>
        <v/>
      </c>
      <c r="D3645" s="100"/>
      <c r="E3645" s="78" t="str">
        <f>IF(C3645="","",IFERROR(VLOOKUP(C3645,parametros!$A$11:$E$15,5,0),""))</f>
        <v/>
      </c>
      <c r="F3645" s="79" t="str">
        <f t="shared" si="282"/>
        <v/>
      </c>
      <c r="G3645" s="101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8"/>
      <c r="U3645" s="218" t="str">
        <f t="shared" si="286"/>
        <v/>
      </c>
      <c r="V3645" s="216" t="s">
        <v>47</v>
      </c>
      <c r="W3645" s="102" t="s">
        <v>167</v>
      </c>
      <c r="X3645" s="102" t="s">
        <v>168</v>
      </c>
      <c r="Y3645" s="103" t="s">
        <v>169</v>
      </c>
      <c r="Z3645" s="103" t="s">
        <v>170</v>
      </c>
      <c r="AA3645" s="103" t="s">
        <v>47</v>
      </c>
      <c r="AB3645" s="103" t="s">
        <v>171</v>
      </c>
      <c r="AC3645" s="104" t="s">
        <v>172</v>
      </c>
    </row>
    <row r="3646" spans="1:29" ht="25.5" customHeight="1" x14ac:dyDescent="0.35">
      <c r="A3646" s="188"/>
      <c r="B3646" s="190"/>
      <c r="C3646" s="99" t="str">
        <f>IF(B3646="","",IF(NOT(ISNUMBER(B3646)),"DATA_PC invalida",IF(AND(ISNUMBER(parametros!$C$2),ISNUMBER(parametros!$D$2),B3646&gt;=parametros!$C$2,B3646&lt;=parametros!$D$2),"C0",IF(AND(ISNUMBER(parametros!$C$3),ISNUMBER(parametros!$D$3),B3646&gt;=parametros!$C$3,B3646&lt;=parametros!$D$3),"C1",IF(AND(ISNUMBER(parametros!$C$4),ISNUMBER(parametros!$D$4),B3646&gt;=parametros!$C$4,B3646&lt;=parametros!$D$4),"C2",IF(AND(ISNUMBER(parametros!$C$5),ISNUMBER(parametros!$D$5),B3646&gt;=parametros!$C$5,B3646&lt;=parametros!$D$5),"C3",IF(AND(ISNUMBER(parametros!$C$6),ISNUMBER(parametros!$D$6),B3646&gt;=parametros!$C$6,B3646&lt;=parametros!$D$6),"C4","Fora dos ciclos")))))))</f>
        <v/>
      </c>
      <c r="D3646" s="100"/>
      <c r="E3646" s="78" t="str">
        <f>IF(C3646="","",IFERROR(VLOOKUP(C3646,parametros!$A$11:$E$15,5,0),""))</f>
        <v/>
      </c>
      <c r="F3646" s="79" t="str">
        <f t="shared" si="282"/>
        <v/>
      </c>
      <c r="G3646" s="101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8"/>
      <c r="U3646" s="218" t="str">
        <f t="shared" si="286"/>
        <v/>
      </c>
      <c r="V3646" s="216" t="s">
        <v>47</v>
      </c>
      <c r="W3646" s="102" t="s">
        <v>167</v>
      </c>
      <c r="X3646" s="102" t="s">
        <v>168</v>
      </c>
      <c r="Y3646" s="103" t="s">
        <v>169</v>
      </c>
      <c r="Z3646" s="103" t="s">
        <v>170</v>
      </c>
      <c r="AA3646" s="103" t="s">
        <v>47</v>
      </c>
      <c r="AB3646" s="103" t="s">
        <v>171</v>
      </c>
      <c r="AC3646" s="104" t="s">
        <v>172</v>
      </c>
    </row>
    <row r="3647" spans="1:29" ht="25.5" customHeight="1" x14ac:dyDescent="0.35">
      <c r="A3647" s="188"/>
      <c r="B3647" s="190"/>
      <c r="C3647" s="99" t="str">
        <f>IF(B3647="","",IF(NOT(ISNUMBER(B3647)),"DATA_PC invalida",IF(AND(ISNUMBER(parametros!$C$2),ISNUMBER(parametros!$D$2),B3647&gt;=parametros!$C$2,B3647&lt;=parametros!$D$2),"C0",IF(AND(ISNUMBER(parametros!$C$3),ISNUMBER(parametros!$D$3),B3647&gt;=parametros!$C$3,B3647&lt;=parametros!$D$3),"C1",IF(AND(ISNUMBER(parametros!$C$4),ISNUMBER(parametros!$D$4),B3647&gt;=parametros!$C$4,B3647&lt;=parametros!$D$4),"C2",IF(AND(ISNUMBER(parametros!$C$5),ISNUMBER(parametros!$D$5),B3647&gt;=parametros!$C$5,B3647&lt;=parametros!$D$5),"C3",IF(AND(ISNUMBER(parametros!$C$6),ISNUMBER(parametros!$D$6),B3647&gt;=parametros!$C$6,B3647&lt;=parametros!$D$6),"C4","Fora dos ciclos")))))))</f>
        <v/>
      </c>
      <c r="D3647" s="100"/>
      <c r="E3647" s="78" t="str">
        <f>IF(C3647="","",IFERROR(VLOOKUP(C3647,parametros!$A$11:$E$15,5,0),""))</f>
        <v/>
      </c>
      <c r="F3647" s="79" t="str">
        <f t="shared" si="282"/>
        <v/>
      </c>
      <c r="G3647" s="101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8"/>
      <c r="U3647" s="218" t="str">
        <f t="shared" si="286"/>
        <v/>
      </c>
      <c r="V3647" s="216" t="s">
        <v>47</v>
      </c>
      <c r="W3647" s="102" t="s">
        <v>167</v>
      </c>
      <c r="X3647" s="102" t="s">
        <v>168</v>
      </c>
      <c r="Y3647" s="103" t="s">
        <v>169</v>
      </c>
      <c r="Z3647" s="103" t="s">
        <v>170</v>
      </c>
      <c r="AA3647" s="103" t="s">
        <v>47</v>
      </c>
      <c r="AB3647" s="103" t="s">
        <v>171</v>
      </c>
      <c r="AC3647" s="104" t="s">
        <v>172</v>
      </c>
    </row>
    <row r="3648" spans="1:29" ht="25.5" customHeight="1" x14ac:dyDescent="0.35">
      <c r="A3648" s="188"/>
      <c r="B3648" s="190"/>
      <c r="C3648" s="99" t="str">
        <f>IF(B3648="","",IF(NOT(ISNUMBER(B3648)),"DATA_PC invalida",IF(AND(ISNUMBER(parametros!$C$2),ISNUMBER(parametros!$D$2),B3648&gt;=parametros!$C$2,B3648&lt;=parametros!$D$2),"C0",IF(AND(ISNUMBER(parametros!$C$3),ISNUMBER(parametros!$D$3),B3648&gt;=parametros!$C$3,B3648&lt;=parametros!$D$3),"C1",IF(AND(ISNUMBER(parametros!$C$4),ISNUMBER(parametros!$D$4),B3648&gt;=parametros!$C$4,B3648&lt;=parametros!$D$4),"C2",IF(AND(ISNUMBER(parametros!$C$5),ISNUMBER(parametros!$D$5),B3648&gt;=parametros!$C$5,B3648&lt;=parametros!$D$5),"C3",IF(AND(ISNUMBER(parametros!$C$6),ISNUMBER(parametros!$D$6),B3648&gt;=parametros!$C$6,B3648&lt;=parametros!$D$6),"C4","Fora dos ciclos")))))))</f>
        <v/>
      </c>
      <c r="D3648" s="100"/>
      <c r="E3648" s="78" t="str">
        <f>IF(C3648="","",IFERROR(VLOOKUP(C3648,parametros!$A$11:$E$15,5,0),""))</f>
        <v/>
      </c>
      <c r="F3648" s="79" t="str">
        <f t="shared" si="282"/>
        <v/>
      </c>
      <c r="G3648" s="101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8"/>
      <c r="U3648" s="218" t="str">
        <f t="shared" si="286"/>
        <v/>
      </c>
      <c r="V3648" s="216" t="s">
        <v>47</v>
      </c>
      <c r="W3648" s="102" t="s">
        <v>167</v>
      </c>
      <c r="X3648" s="102" t="s">
        <v>168</v>
      </c>
      <c r="Y3648" s="103" t="s">
        <v>169</v>
      </c>
      <c r="Z3648" s="103" t="s">
        <v>170</v>
      </c>
      <c r="AA3648" s="103" t="s">
        <v>47</v>
      </c>
      <c r="AB3648" s="103" t="s">
        <v>171</v>
      </c>
      <c r="AC3648" s="104" t="s">
        <v>172</v>
      </c>
    </row>
    <row r="3649" spans="1:29" ht="25.5" customHeight="1" x14ac:dyDescent="0.35">
      <c r="A3649" s="188"/>
      <c r="B3649" s="190"/>
      <c r="C3649" s="99" t="str">
        <f>IF(B3649="","",IF(NOT(ISNUMBER(B3649)),"DATA_PC invalida",IF(AND(ISNUMBER(parametros!$C$2),ISNUMBER(parametros!$D$2),B3649&gt;=parametros!$C$2,B3649&lt;=parametros!$D$2),"C0",IF(AND(ISNUMBER(parametros!$C$3),ISNUMBER(parametros!$D$3),B3649&gt;=parametros!$C$3,B3649&lt;=parametros!$D$3),"C1",IF(AND(ISNUMBER(parametros!$C$4),ISNUMBER(parametros!$D$4),B3649&gt;=parametros!$C$4,B3649&lt;=parametros!$D$4),"C2",IF(AND(ISNUMBER(parametros!$C$5),ISNUMBER(parametros!$D$5),B3649&gt;=parametros!$C$5,B3649&lt;=parametros!$D$5),"C3",IF(AND(ISNUMBER(parametros!$C$6),ISNUMBER(parametros!$D$6),B3649&gt;=parametros!$C$6,B3649&lt;=parametros!$D$6),"C4","Fora dos ciclos")))))))</f>
        <v/>
      </c>
      <c r="D3649" s="100"/>
      <c r="E3649" s="78" t="str">
        <f>IF(C3649="","",IFERROR(VLOOKUP(C3649,parametros!$A$11:$E$15,5,0),""))</f>
        <v/>
      </c>
      <c r="F3649" s="79" t="str">
        <f t="shared" si="282"/>
        <v/>
      </c>
      <c r="G3649" s="101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8"/>
      <c r="U3649" s="218" t="str">
        <f t="shared" si="286"/>
        <v/>
      </c>
      <c r="V3649" s="216" t="s">
        <v>47</v>
      </c>
      <c r="W3649" s="102" t="s">
        <v>167</v>
      </c>
      <c r="X3649" s="102" t="s">
        <v>168</v>
      </c>
      <c r="Y3649" s="103" t="s">
        <v>169</v>
      </c>
      <c r="Z3649" s="103" t="s">
        <v>170</v>
      </c>
      <c r="AA3649" s="103" t="s">
        <v>47</v>
      </c>
      <c r="AB3649" s="103" t="s">
        <v>171</v>
      </c>
      <c r="AC3649" s="104" t="s">
        <v>172</v>
      </c>
    </row>
    <row r="3650" spans="1:29" ht="25.5" customHeight="1" x14ac:dyDescent="0.35">
      <c r="A3650" s="188"/>
      <c r="B3650" s="190"/>
      <c r="C3650" s="99" t="str">
        <f>IF(B3650="","",IF(NOT(ISNUMBER(B3650)),"DATA_PC invalida",IF(AND(ISNUMBER(parametros!$C$2),ISNUMBER(parametros!$D$2),B3650&gt;=parametros!$C$2,B3650&lt;=parametros!$D$2),"C0",IF(AND(ISNUMBER(parametros!$C$3),ISNUMBER(parametros!$D$3),B3650&gt;=parametros!$C$3,B3650&lt;=parametros!$D$3),"C1",IF(AND(ISNUMBER(parametros!$C$4),ISNUMBER(parametros!$D$4),B3650&gt;=parametros!$C$4,B3650&lt;=parametros!$D$4),"C2",IF(AND(ISNUMBER(parametros!$C$5),ISNUMBER(parametros!$D$5),B3650&gt;=parametros!$C$5,B3650&lt;=parametros!$D$5),"C3",IF(AND(ISNUMBER(parametros!$C$6),ISNUMBER(parametros!$D$6),B3650&gt;=parametros!$C$6,B3650&lt;=parametros!$D$6),"C4","Fora dos ciclos")))))))</f>
        <v/>
      </c>
      <c r="D3650" s="100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101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8"/>
      <c r="U3650" s="218" t="str">
        <f t="shared" ref="U3650:U3713" si="291">IF(OR($D3650="",$H3650=""),"",ROUND($D3650+$H3650,2))</f>
        <v/>
      </c>
      <c r="V3650" s="216" t="s">
        <v>47</v>
      </c>
      <c r="W3650" s="102" t="s">
        <v>167</v>
      </c>
      <c r="X3650" s="102" t="s">
        <v>168</v>
      </c>
      <c r="Y3650" s="103" t="s">
        <v>169</v>
      </c>
      <c r="Z3650" s="103" t="s">
        <v>170</v>
      </c>
      <c r="AA3650" s="103" t="s">
        <v>47</v>
      </c>
      <c r="AB3650" s="103" t="s">
        <v>171</v>
      </c>
      <c r="AC3650" s="104" t="s">
        <v>172</v>
      </c>
    </row>
    <row r="3651" spans="1:29" ht="25.5" customHeight="1" x14ac:dyDescent="0.35">
      <c r="A3651" s="188"/>
      <c r="B3651" s="190"/>
      <c r="C3651" s="99" t="str">
        <f>IF(B3651="","",IF(NOT(ISNUMBER(B3651)),"DATA_PC invalida",IF(AND(ISNUMBER(parametros!$C$2),ISNUMBER(parametros!$D$2),B3651&gt;=parametros!$C$2,B3651&lt;=parametros!$D$2),"C0",IF(AND(ISNUMBER(parametros!$C$3),ISNUMBER(parametros!$D$3),B3651&gt;=parametros!$C$3,B3651&lt;=parametros!$D$3),"C1",IF(AND(ISNUMBER(parametros!$C$4),ISNUMBER(parametros!$D$4),B3651&gt;=parametros!$C$4,B3651&lt;=parametros!$D$4),"C2",IF(AND(ISNUMBER(parametros!$C$5),ISNUMBER(parametros!$D$5),B3651&gt;=parametros!$C$5,B3651&lt;=parametros!$D$5),"C3",IF(AND(ISNUMBER(parametros!$C$6),ISNUMBER(parametros!$D$6),B3651&gt;=parametros!$C$6,B3651&lt;=parametros!$D$6),"C4","Fora dos ciclos")))))))</f>
        <v/>
      </c>
      <c r="D3651" s="100"/>
      <c r="E3651" s="78" t="str">
        <f>IF(C3651="","",IFERROR(VLOOKUP(C3651,parametros!$A$11:$E$15,5,0),""))</f>
        <v/>
      </c>
      <c r="F3651" s="79" t="str">
        <f t="shared" si="287"/>
        <v/>
      </c>
      <c r="G3651" s="101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8"/>
      <c r="U3651" s="218" t="str">
        <f t="shared" si="291"/>
        <v/>
      </c>
      <c r="V3651" s="216" t="s">
        <v>47</v>
      </c>
      <c r="W3651" s="102" t="s">
        <v>167</v>
      </c>
      <c r="X3651" s="102" t="s">
        <v>168</v>
      </c>
      <c r="Y3651" s="103" t="s">
        <v>169</v>
      </c>
      <c r="Z3651" s="103" t="s">
        <v>170</v>
      </c>
      <c r="AA3651" s="103" t="s">
        <v>47</v>
      </c>
      <c r="AB3651" s="103" t="s">
        <v>171</v>
      </c>
      <c r="AC3651" s="104" t="s">
        <v>172</v>
      </c>
    </row>
    <row r="3652" spans="1:29" ht="25.5" customHeight="1" x14ac:dyDescent="0.35">
      <c r="A3652" s="188"/>
      <c r="B3652" s="190"/>
      <c r="C3652" s="99" t="str">
        <f>IF(B3652="","",IF(NOT(ISNUMBER(B3652)),"DATA_PC invalida",IF(AND(ISNUMBER(parametros!$C$2),ISNUMBER(parametros!$D$2),B3652&gt;=parametros!$C$2,B3652&lt;=parametros!$D$2),"C0",IF(AND(ISNUMBER(parametros!$C$3),ISNUMBER(parametros!$D$3),B3652&gt;=parametros!$C$3,B3652&lt;=parametros!$D$3),"C1",IF(AND(ISNUMBER(parametros!$C$4),ISNUMBER(parametros!$D$4),B3652&gt;=parametros!$C$4,B3652&lt;=parametros!$D$4),"C2",IF(AND(ISNUMBER(parametros!$C$5),ISNUMBER(parametros!$D$5),B3652&gt;=parametros!$C$5,B3652&lt;=parametros!$D$5),"C3",IF(AND(ISNUMBER(parametros!$C$6),ISNUMBER(parametros!$D$6),B3652&gt;=parametros!$C$6,B3652&lt;=parametros!$D$6),"C4","Fora dos ciclos")))))))</f>
        <v/>
      </c>
      <c r="D3652" s="100"/>
      <c r="E3652" s="78" t="str">
        <f>IF(C3652="","",IFERROR(VLOOKUP(C3652,parametros!$A$11:$E$15,5,0),""))</f>
        <v/>
      </c>
      <c r="F3652" s="79" t="str">
        <f t="shared" si="287"/>
        <v/>
      </c>
      <c r="G3652" s="101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8"/>
      <c r="U3652" s="218" t="str">
        <f t="shared" si="291"/>
        <v/>
      </c>
      <c r="V3652" s="216" t="s">
        <v>47</v>
      </c>
      <c r="W3652" s="102" t="s">
        <v>167</v>
      </c>
      <c r="X3652" s="102" t="s">
        <v>168</v>
      </c>
      <c r="Y3652" s="103" t="s">
        <v>169</v>
      </c>
      <c r="Z3652" s="103" t="s">
        <v>170</v>
      </c>
      <c r="AA3652" s="103" t="s">
        <v>47</v>
      </c>
      <c r="AB3652" s="103" t="s">
        <v>171</v>
      </c>
      <c r="AC3652" s="104" t="s">
        <v>172</v>
      </c>
    </row>
    <row r="3653" spans="1:29" ht="25.5" customHeight="1" x14ac:dyDescent="0.35">
      <c r="A3653" s="188"/>
      <c r="B3653" s="190"/>
      <c r="C3653" s="99" t="str">
        <f>IF(B3653="","",IF(NOT(ISNUMBER(B3653)),"DATA_PC invalida",IF(AND(ISNUMBER(parametros!$C$2),ISNUMBER(parametros!$D$2),B3653&gt;=parametros!$C$2,B3653&lt;=parametros!$D$2),"C0",IF(AND(ISNUMBER(parametros!$C$3),ISNUMBER(parametros!$D$3),B3653&gt;=parametros!$C$3,B3653&lt;=parametros!$D$3),"C1",IF(AND(ISNUMBER(parametros!$C$4),ISNUMBER(parametros!$D$4),B3653&gt;=parametros!$C$4,B3653&lt;=parametros!$D$4),"C2",IF(AND(ISNUMBER(parametros!$C$5),ISNUMBER(parametros!$D$5),B3653&gt;=parametros!$C$5,B3653&lt;=parametros!$D$5),"C3",IF(AND(ISNUMBER(parametros!$C$6),ISNUMBER(parametros!$D$6),B3653&gt;=parametros!$C$6,B3653&lt;=parametros!$D$6),"C4","Fora dos ciclos")))))))</f>
        <v/>
      </c>
      <c r="D3653" s="100"/>
      <c r="E3653" s="78" t="str">
        <f>IF(C3653="","",IFERROR(VLOOKUP(C3653,parametros!$A$11:$E$15,5,0),""))</f>
        <v/>
      </c>
      <c r="F3653" s="79" t="str">
        <f t="shared" si="287"/>
        <v/>
      </c>
      <c r="G3653" s="101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8"/>
      <c r="U3653" s="218" t="str">
        <f t="shared" si="291"/>
        <v/>
      </c>
      <c r="V3653" s="216" t="s">
        <v>47</v>
      </c>
      <c r="W3653" s="102" t="s">
        <v>167</v>
      </c>
      <c r="X3653" s="102" t="s">
        <v>168</v>
      </c>
      <c r="Y3653" s="103" t="s">
        <v>169</v>
      </c>
      <c r="Z3653" s="103" t="s">
        <v>170</v>
      </c>
      <c r="AA3653" s="103" t="s">
        <v>47</v>
      </c>
      <c r="AB3653" s="103" t="s">
        <v>171</v>
      </c>
      <c r="AC3653" s="104" t="s">
        <v>172</v>
      </c>
    </row>
    <row r="3654" spans="1:29" ht="25.5" customHeight="1" x14ac:dyDescent="0.35">
      <c r="A3654" s="188"/>
      <c r="B3654" s="190"/>
      <c r="C3654" s="99" t="str">
        <f>IF(B3654="","",IF(NOT(ISNUMBER(B3654)),"DATA_PC invalida",IF(AND(ISNUMBER(parametros!$C$2),ISNUMBER(parametros!$D$2),B3654&gt;=parametros!$C$2,B3654&lt;=parametros!$D$2),"C0",IF(AND(ISNUMBER(parametros!$C$3),ISNUMBER(parametros!$D$3),B3654&gt;=parametros!$C$3,B3654&lt;=parametros!$D$3),"C1",IF(AND(ISNUMBER(parametros!$C$4),ISNUMBER(parametros!$D$4),B3654&gt;=parametros!$C$4,B3654&lt;=parametros!$D$4),"C2",IF(AND(ISNUMBER(parametros!$C$5),ISNUMBER(parametros!$D$5),B3654&gt;=parametros!$C$5,B3654&lt;=parametros!$D$5),"C3",IF(AND(ISNUMBER(parametros!$C$6),ISNUMBER(parametros!$D$6),B3654&gt;=parametros!$C$6,B3654&lt;=parametros!$D$6),"C4","Fora dos ciclos")))))))</f>
        <v/>
      </c>
      <c r="D3654" s="100"/>
      <c r="E3654" s="78" t="str">
        <f>IF(C3654="","",IFERROR(VLOOKUP(C3654,parametros!$A$11:$E$15,5,0),""))</f>
        <v/>
      </c>
      <c r="F3654" s="79" t="str">
        <f t="shared" si="287"/>
        <v/>
      </c>
      <c r="G3654" s="101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8"/>
      <c r="U3654" s="218" t="str">
        <f t="shared" si="291"/>
        <v/>
      </c>
      <c r="V3654" s="216" t="s">
        <v>47</v>
      </c>
      <c r="W3654" s="102" t="s">
        <v>167</v>
      </c>
      <c r="X3654" s="102" t="s">
        <v>168</v>
      </c>
      <c r="Y3654" s="103" t="s">
        <v>169</v>
      </c>
      <c r="Z3654" s="103" t="s">
        <v>170</v>
      </c>
      <c r="AA3654" s="103" t="s">
        <v>47</v>
      </c>
      <c r="AB3654" s="103" t="s">
        <v>171</v>
      </c>
      <c r="AC3654" s="104" t="s">
        <v>172</v>
      </c>
    </row>
    <row r="3655" spans="1:29" ht="25.5" customHeight="1" x14ac:dyDescent="0.35">
      <c r="A3655" s="188"/>
      <c r="B3655" s="190"/>
      <c r="C3655" s="99" t="str">
        <f>IF(B3655="","",IF(NOT(ISNUMBER(B3655)),"DATA_PC invalida",IF(AND(ISNUMBER(parametros!$C$2),ISNUMBER(parametros!$D$2),B3655&gt;=parametros!$C$2,B3655&lt;=parametros!$D$2),"C0",IF(AND(ISNUMBER(parametros!$C$3),ISNUMBER(parametros!$D$3),B3655&gt;=parametros!$C$3,B3655&lt;=parametros!$D$3),"C1",IF(AND(ISNUMBER(parametros!$C$4),ISNUMBER(parametros!$D$4),B3655&gt;=parametros!$C$4,B3655&lt;=parametros!$D$4),"C2",IF(AND(ISNUMBER(parametros!$C$5),ISNUMBER(parametros!$D$5),B3655&gt;=parametros!$C$5,B3655&lt;=parametros!$D$5),"C3",IF(AND(ISNUMBER(parametros!$C$6),ISNUMBER(parametros!$D$6),B3655&gt;=parametros!$C$6,B3655&lt;=parametros!$D$6),"C4","Fora dos ciclos")))))))</f>
        <v/>
      </c>
      <c r="D3655" s="100"/>
      <c r="E3655" s="78" t="str">
        <f>IF(C3655="","",IFERROR(VLOOKUP(C3655,parametros!$A$11:$E$15,5,0),""))</f>
        <v/>
      </c>
      <c r="F3655" s="79" t="str">
        <f t="shared" si="287"/>
        <v/>
      </c>
      <c r="G3655" s="101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8"/>
      <c r="U3655" s="218" t="str">
        <f t="shared" si="291"/>
        <v/>
      </c>
      <c r="V3655" s="216" t="s">
        <v>47</v>
      </c>
      <c r="W3655" s="102" t="s">
        <v>167</v>
      </c>
      <c r="X3655" s="102" t="s">
        <v>168</v>
      </c>
      <c r="Y3655" s="103" t="s">
        <v>169</v>
      </c>
      <c r="Z3655" s="103" t="s">
        <v>170</v>
      </c>
      <c r="AA3655" s="103" t="s">
        <v>47</v>
      </c>
      <c r="AB3655" s="103" t="s">
        <v>171</v>
      </c>
      <c r="AC3655" s="104" t="s">
        <v>172</v>
      </c>
    </row>
    <row r="3656" spans="1:29" ht="25.5" customHeight="1" x14ac:dyDescent="0.35">
      <c r="A3656" s="188"/>
      <c r="B3656" s="190"/>
      <c r="C3656" s="99" t="str">
        <f>IF(B3656="","",IF(NOT(ISNUMBER(B3656)),"DATA_PC invalida",IF(AND(ISNUMBER(parametros!$C$2),ISNUMBER(parametros!$D$2),B3656&gt;=parametros!$C$2,B3656&lt;=parametros!$D$2),"C0",IF(AND(ISNUMBER(parametros!$C$3),ISNUMBER(parametros!$D$3),B3656&gt;=parametros!$C$3,B3656&lt;=parametros!$D$3),"C1",IF(AND(ISNUMBER(parametros!$C$4),ISNUMBER(parametros!$D$4),B3656&gt;=parametros!$C$4,B3656&lt;=parametros!$D$4),"C2",IF(AND(ISNUMBER(parametros!$C$5),ISNUMBER(parametros!$D$5),B3656&gt;=parametros!$C$5,B3656&lt;=parametros!$D$5),"C3",IF(AND(ISNUMBER(parametros!$C$6),ISNUMBER(parametros!$D$6),B3656&gt;=parametros!$C$6,B3656&lt;=parametros!$D$6),"C4","Fora dos ciclos")))))))</f>
        <v/>
      </c>
      <c r="D3656" s="100"/>
      <c r="E3656" s="78" t="str">
        <f>IF(C3656="","",IFERROR(VLOOKUP(C3656,parametros!$A$11:$E$15,5,0),""))</f>
        <v/>
      </c>
      <c r="F3656" s="79" t="str">
        <f t="shared" si="287"/>
        <v/>
      </c>
      <c r="G3656" s="101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8"/>
      <c r="U3656" s="218" t="str">
        <f t="shared" si="291"/>
        <v/>
      </c>
      <c r="V3656" s="216" t="s">
        <v>47</v>
      </c>
      <c r="W3656" s="102" t="s">
        <v>167</v>
      </c>
      <c r="X3656" s="102" t="s">
        <v>168</v>
      </c>
      <c r="Y3656" s="103" t="s">
        <v>169</v>
      </c>
      <c r="Z3656" s="103" t="s">
        <v>170</v>
      </c>
      <c r="AA3656" s="103" t="s">
        <v>47</v>
      </c>
      <c r="AB3656" s="103" t="s">
        <v>171</v>
      </c>
      <c r="AC3656" s="104" t="s">
        <v>172</v>
      </c>
    </row>
    <row r="3657" spans="1:29" ht="25.5" customHeight="1" x14ac:dyDescent="0.35">
      <c r="A3657" s="188"/>
      <c r="B3657" s="190"/>
      <c r="C3657" s="99" t="str">
        <f>IF(B3657="","",IF(NOT(ISNUMBER(B3657)),"DATA_PC invalida",IF(AND(ISNUMBER(parametros!$C$2),ISNUMBER(parametros!$D$2),B3657&gt;=parametros!$C$2,B3657&lt;=parametros!$D$2),"C0",IF(AND(ISNUMBER(parametros!$C$3),ISNUMBER(parametros!$D$3),B3657&gt;=parametros!$C$3,B3657&lt;=parametros!$D$3),"C1",IF(AND(ISNUMBER(parametros!$C$4),ISNUMBER(parametros!$D$4),B3657&gt;=parametros!$C$4,B3657&lt;=parametros!$D$4),"C2",IF(AND(ISNUMBER(parametros!$C$5),ISNUMBER(parametros!$D$5),B3657&gt;=parametros!$C$5,B3657&lt;=parametros!$D$5),"C3",IF(AND(ISNUMBER(parametros!$C$6),ISNUMBER(parametros!$D$6),B3657&gt;=parametros!$C$6,B3657&lt;=parametros!$D$6),"C4","Fora dos ciclos")))))))</f>
        <v/>
      </c>
      <c r="D3657" s="100"/>
      <c r="E3657" s="78" t="str">
        <f>IF(C3657="","",IFERROR(VLOOKUP(C3657,parametros!$A$11:$E$15,5,0),""))</f>
        <v/>
      </c>
      <c r="F3657" s="79" t="str">
        <f t="shared" si="287"/>
        <v/>
      </c>
      <c r="G3657" s="101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8"/>
      <c r="U3657" s="218" t="str">
        <f t="shared" si="291"/>
        <v/>
      </c>
      <c r="V3657" s="216" t="s">
        <v>47</v>
      </c>
      <c r="W3657" s="102" t="s">
        <v>167</v>
      </c>
      <c r="X3657" s="102" t="s">
        <v>168</v>
      </c>
      <c r="Y3657" s="103" t="s">
        <v>169</v>
      </c>
      <c r="Z3657" s="103" t="s">
        <v>170</v>
      </c>
      <c r="AA3657" s="103" t="s">
        <v>47</v>
      </c>
      <c r="AB3657" s="103" t="s">
        <v>171</v>
      </c>
      <c r="AC3657" s="104" t="s">
        <v>172</v>
      </c>
    </row>
    <row r="3658" spans="1:29" ht="25.5" customHeight="1" x14ac:dyDescent="0.35">
      <c r="A3658" s="188"/>
      <c r="B3658" s="190"/>
      <c r="C3658" s="99" t="str">
        <f>IF(B3658="","",IF(NOT(ISNUMBER(B3658)),"DATA_PC invalida",IF(AND(ISNUMBER(parametros!$C$2),ISNUMBER(parametros!$D$2),B3658&gt;=parametros!$C$2,B3658&lt;=parametros!$D$2),"C0",IF(AND(ISNUMBER(parametros!$C$3),ISNUMBER(parametros!$D$3),B3658&gt;=parametros!$C$3,B3658&lt;=parametros!$D$3),"C1",IF(AND(ISNUMBER(parametros!$C$4),ISNUMBER(parametros!$D$4),B3658&gt;=parametros!$C$4,B3658&lt;=parametros!$D$4),"C2",IF(AND(ISNUMBER(parametros!$C$5),ISNUMBER(parametros!$D$5),B3658&gt;=parametros!$C$5,B3658&lt;=parametros!$D$5),"C3",IF(AND(ISNUMBER(parametros!$C$6),ISNUMBER(parametros!$D$6),B3658&gt;=parametros!$C$6,B3658&lt;=parametros!$D$6),"C4","Fora dos ciclos")))))))</f>
        <v/>
      </c>
      <c r="D3658" s="100"/>
      <c r="E3658" s="78" t="str">
        <f>IF(C3658="","",IFERROR(VLOOKUP(C3658,parametros!$A$11:$E$15,5,0),""))</f>
        <v/>
      </c>
      <c r="F3658" s="79" t="str">
        <f t="shared" si="287"/>
        <v/>
      </c>
      <c r="G3658" s="101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8"/>
      <c r="U3658" s="218" t="str">
        <f t="shared" si="291"/>
        <v/>
      </c>
      <c r="V3658" s="216" t="s">
        <v>47</v>
      </c>
      <c r="W3658" s="102" t="s">
        <v>167</v>
      </c>
      <c r="X3658" s="102" t="s">
        <v>168</v>
      </c>
      <c r="Y3658" s="103" t="s">
        <v>169</v>
      </c>
      <c r="Z3658" s="103" t="s">
        <v>170</v>
      </c>
      <c r="AA3658" s="103" t="s">
        <v>47</v>
      </c>
      <c r="AB3658" s="103" t="s">
        <v>171</v>
      </c>
      <c r="AC3658" s="104" t="s">
        <v>172</v>
      </c>
    </row>
    <row r="3659" spans="1:29" ht="25.5" customHeight="1" x14ac:dyDescent="0.35">
      <c r="A3659" s="188"/>
      <c r="B3659" s="190"/>
      <c r="C3659" s="99" t="str">
        <f>IF(B3659="","",IF(NOT(ISNUMBER(B3659)),"DATA_PC invalida",IF(AND(ISNUMBER(parametros!$C$2),ISNUMBER(parametros!$D$2),B3659&gt;=parametros!$C$2,B3659&lt;=parametros!$D$2),"C0",IF(AND(ISNUMBER(parametros!$C$3),ISNUMBER(parametros!$D$3),B3659&gt;=parametros!$C$3,B3659&lt;=parametros!$D$3),"C1",IF(AND(ISNUMBER(parametros!$C$4),ISNUMBER(parametros!$D$4),B3659&gt;=parametros!$C$4,B3659&lt;=parametros!$D$4),"C2",IF(AND(ISNUMBER(parametros!$C$5),ISNUMBER(parametros!$D$5),B3659&gt;=parametros!$C$5,B3659&lt;=parametros!$D$5),"C3",IF(AND(ISNUMBER(parametros!$C$6),ISNUMBER(parametros!$D$6),B3659&gt;=parametros!$C$6,B3659&lt;=parametros!$D$6),"C4","Fora dos ciclos")))))))</f>
        <v/>
      </c>
      <c r="D3659" s="100"/>
      <c r="E3659" s="78" t="str">
        <f>IF(C3659="","",IFERROR(VLOOKUP(C3659,parametros!$A$11:$E$15,5,0),""))</f>
        <v/>
      </c>
      <c r="F3659" s="79" t="str">
        <f t="shared" si="287"/>
        <v/>
      </c>
      <c r="G3659" s="101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8"/>
      <c r="U3659" s="218" t="str">
        <f t="shared" si="291"/>
        <v/>
      </c>
      <c r="V3659" s="216" t="s">
        <v>47</v>
      </c>
      <c r="W3659" s="102" t="s">
        <v>167</v>
      </c>
      <c r="X3659" s="102" t="s">
        <v>168</v>
      </c>
      <c r="Y3659" s="103" t="s">
        <v>169</v>
      </c>
      <c r="Z3659" s="103" t="s">
        <v>170</v>
      </c>
      <c r="AA3659" s="103" t="s">
        <v>47</v>
      </c>
      <c r="AB3659" s="103" t="s">
        <v>171</v>
      </c>
      <c r="AC3659" s="104" t="s">
        <v>172</v>
      </c>
    </row>
    <row r="3660" spans="1:29" ht="25.5" customHeight="1" x14ac:dyDescent="0.35">
      <c r="A3660" s="188"/>
      <c r="B3660" s="190"/>
      <c r="C3660" s="99" t="str">
        <f>IF(B3660="","",IF(NOT(ISNUMBER(B3660)),"DATA_PC invalida",IF(AND(ISNUMBER(parametros!$C$2),ISNUMBER(parametros!$D$2),B3660&gt;=parametros!$C$2,B3660&lt;=parametros!$D$2),"C0",IF(AND(ISNUMBER(parametros!$C$3),ISNUMBER(parametros!$D$3),B3660&gt;=parametros!$C$3,B3660&lt;=parametros!$D$3),"C1",IF(AND(ISNUMBER(parametros!$C$4),ISNUMBER(parametros!$D$4),B3660&gt;=parametros!$C$4,B3660&lt;=parametros!$D$4),"C2",IF(AND(ISNUMBER(parametros!$C$5),ISNUMBER(parametros!$D$5),B3660&gt;=parametros!$C$5,B3660&lt;=parametros!$D$5),"C3",IF(AND(ISNUMBER(parametros!$C$6),ISNUMBER(parametros!$D$6),B3660&gt;=parametros!$C$6,B3660&lt;=parametros!$D$6),"C4","Fora dos ciclos")))))))</f>
        <v/>
      </c>
      <c r="D3660" s="100"/>
      <c r="E3660" s="78" t="str">
        <f>IF(C3660="","",IFERROR(VLOOKUP(C3660,parametros!$A$11:$E$15,5,0),""))</f>
        <v/>
      </c>
      <c r="F3660" s="79" t="str">
        <f t="shared" si="287"/>
        <v/>
      </c>
      <c r="G3660" s="101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8"/>
      <c r="U3660" s="218" t="str">
        <f t="shared" si="291"/>
        <v/>
      </c>
      <c r="V3660" s="216" t="s">
        <v>47</v>
      </c>
      <c r="W3660" s="102" t="s">
        <v>167</v>
      </c>
      <c r="X3660" s="102" t="s">
        <v>168</v>
      </c>
      <c r="Y3660" s="103" t="s">
        <v>169</v>
      </c>
      <c r="Z3660" s="103" t="s">
        <v>170</v>
      </c>
      <c r="AA3660" s="103" t="s">
        <v>47</v>
      </c>
      <c r="AB3660" s="103" t="s">
        <v>171</v>
      </c>
      <c r="AC3660" s="104" t="s">
        <v>172</v>
      </c>
    </row>
    <row r="3661" spans="1:29" ht="25.5" customHeight="1" x14ac:dyDescent="0.35">
      <c r="A3661" s="188"/>
      <c r="B3661" s="190"/>
      <c r="C3661" s="99" t="str">
        <f>IF(B3661="","",IF(NOT(ISNUMBER(B3661)),"DATA_PC invalida",IF(AND(ISNUMBER(parametros!$C$2),ISNUMBER(parametros!$D$2),B3661&gt;=parametros!$C$2,B3661&lt;=parametros!$D$2),"C0",IF(AND(ISNUMBER(parametros!$C$3),ISNUMBER(parametros!$D$3),B3661&gt;=parametros!$C$3,B3661&lt;=parametros!$D$3),"C1",IF(AND(ISNUMBER(parametros!$C$4),ISNUMBER(parametros!$D$4),B3661&gt;=parametros!$C$4,B3661&lt;=parametros!$D$4),"C2",IF(AND(ISNUMBER(parametros!$C$5),ISNUMBER(parametros!$D$5),B3661&gt;=parametros!$C$5,B3661&lt;=parametros!$D$5),"C3",IF(AND(ISNUMBER(parametros!$C$6),ISNUMBER(parametros!$D$6),B3661&gt;=parametros!$C$6,B3661&lt;=parametros!$D$6),"C4","Fora dos ciclos")))))))</f>
        <v/>
      </c>
      <c r="D3661" s="100"/>
      <c r="E3661" s="78" t="str">
        <f>IF(C3661="","",IFERROR(VLOOKUP(C3661,parametros!$A$11:$E$15,5,0),""))</f>
        <v/>
      </c>
      <c r="F3661" s="79" t="str">
        <f t="shared" si="287"/>
        <v/>
      </c>
      <c r="G3661" s="101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8"/>
      <c r="U3661" s="218" t="str">
        <f t="shared" si="291"/>
        <v/>
      </c>
      <c r="V3661" s="216" t="s">
        <v>47</v>
      </c>
      <c r="W3661" s="102" t="s">
        <v>167</v>
      </c>
      <c r="X3661" s="102" t="s">
        <v>168</v>
      </c>
      <c r="Y3661" s="103" t="s">
        <v>169</v>
      </c>
      <c r="Z3661" s="103" t="s">
        <v>170</v>
      </c>
      <c r="AA3661" s="103" t="s">
        <v>47</v>
      </c>
      <c r="AB3661" s="103" t="s">
        <v>171</v>
      </c>
      <c r="AC3661" s="104" t="s">
        <v>172</v>
      </c>
    </row>
    <row r="3662" spans="1:29" ht="25.5" customHeight="1" x14ac:dyDescent="0.35">
      <c r="A3662" s="188"/>
      <c r="B3662" s="190"/>
      <c r="C3662" s="99" t="str">
        <f>IF(B3662="","",IF(NOT(ISNUMBER(B3662)),"DATA_PC invalida",IF(AND(ISNUMBER(parametros!$C$2),ISNUMBER(parametros!$D$2),B3662&gt;=parametros!$C$2,B3662&lt;=parametros!$D$2),"C0",IF(AND(ISNUMBER(parametros!$C$3),ISNUMBER(parametros!$D$3),B3662&gt;=parametros!$C$3,B3662&lt;=parametros!$D$3),"C1",IF(AND(ISNUMBER(parametros!$C$4),ISNUMBER(parametros!$D$4),B3662&gt;=parametros!$C$4,B3662&lt;=parametros!$D$4),"C2",IF(AND(ISNUMBER(parametros!$C$5),ISNUMBER(parametros!$D$5),B3662&gt;=parametros!$C$5,B3662&lt;=parametros!$D$5),"C3",IF(AND(ISNUMBER(parametros!$C$6),ISNUMBER(parametros!$D$6),B3662&gt;=parametros!$C$6,B3662&lt;=parametros!$D$6),"C4","Fora dos ciclos")))))))</f>
        <v/>
      </c>
      <c r="D3662" s="100"/>
      <c r="E3662" s="78" t="str">
        <f>IF(C3662="","",IFERROR(VLOOKUP(C3662,parametros!$A$11:$E$15,5,0),""))</f>
        <v/>
      </c>
      <c r="F3662" s="79" t="str">
        <f t="shared" si="287"/>
        <v/>
      </c>
      <c r="G3662" s="101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8"/>
      <c r="U3662" s="218" t="str">
        <f t="shared" si="291"/>
        <v/>
      </c>
      <c r="V3662" s="216" t="s">
        <v>47</v>
      </c>
      <c r="W3662" s="102" t="s">
        <v>167</v>
      </c>
      <c r="X3662" s="102" t="s">
        <v>168</v>
      </c>
      <c r="Y3662" s="103" t="s">
        <v>169</v>
      </c>
      <c r="Z3662" s="103" t="s">
        <v>170</v>
      </c>
      <c r="AA3662" s="103" t="s">
        <v>47</v>
      </c>
      <c r="AB3662" s="103" t="s">
        <v>171</v>
      </c>
      <c r="AC3662" s="104" t="s">
        <v>172</v>
      </c>
    </row>
    <row r="3663" spans="1:29" ht="25.5" customHeight="1" x14ac:dyDescent="0.35">
      <c r="A3663" s="188"/>
      <c r="B3663" s="190"/>
      <c r="C3663" s="99" t="str">
        <f>IF(B3663="","",IF(NOT(ISNUMBER(B3663)),"DATA_PC invalida",IF(AND(ISNUMBER(parametros!$C$2),ISNUMBER(parametros!$D$2),B3663&gt;=parametros!$C$2,B3663&lt;=parametros!$D$2),"C0",IF(AND(ISNUMBER(parametros!$C$3),ISNUMBER(parametros!$D$3),B3663&gt;=parametros!$C$3,B3663&lt;=parametros!$D$3),"C1",IF(AND(ISNUMBER(parametros!$C$4),ISNUMBER(parametros!$D$4),B3663&gt;=parametros!$C$4,B3663&lt;=parametros!$D$4),"C2",IF(AND(ISNUMBER(parametros!$C$5),ISNUMBER(parametros!$D$5),B3663&gt;=parametros!$C$5,B3663&lt;=parametros!$D$5),"C3",IF(AND(ISNUMBER(parametros!$C$6),ISNUMBER(parametros!$D$6),B3663&gt;=parametros!$C$6,B3663&lt;=parametros!$D$6),"C4","Fora dos ciclos")))))))</f>
        <v/>
      </c>
      <c r="D3663" s="100"/>
      <c r="E3663" s="78" t="str">
        <f>IF(C3663="","",IFERROR(VLOOKUP(C3663,parametros!$A$11:$E$15,5,0),""))</f>
        <v/>
      </c>
      <c r="F3663" s="79" t="str">
        <f t="shared" si="287"/>
        <v/>
      </c>
      <c r="G3663" s="101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8"/>
      <c r="U3663" s="218" t="str">
        <f t="shared" si="291"/>
        <v/>
      </c>
      <c r="V3663" s="216" t="s">
        <v>47</v>
      </c>
      <c r="W3663" s="102" t="s">
        <v>167</v>
      </c>
      <c r="X3663" s="102" t="s">
        <v>168</v>
      </c>
      <c r="Y3663" s="103" t="s">
        <v>169</v>
      </c>
      <c r="Z3663" s="103" t="s">
        <v>170</v>
      </c>
      <c r="AA3663" s="103" t="s">
        <v>47</v>
      </c>
      <c r="AB3663" s="103" t="s">
        <v>171</v>
      </c>
      <c r="AC3663" s="104" t="s">
        <v>172</v>
      </c>
    </row>
    <row r="3664" spans="1:29" ht="25.5" customHeight="1" x14ac:dyDescent="0.35">
      <c r="A3664" s="188"/>
      <c r="B3664" s="190"/>
      <c r="C3664" s="99" t="str">
        <f>IF(B3664="","",IF(NOT(ISNUMBER(B3664)),"DATA_PC invalida",IF(AND(ISNUMBER(parametros!$C$2),ISNUMBER(parametros!$D$2),B3664&gt;=parametros!$C$2,B3664&lt;=parametros!$D$2),"C0",IF(AND(ISNUMBER(parametros!$C$3),ISNUMBER(parametros!$D$3),B3664&gt;=parametros!$C$3,B3664&lt;=parametros!$D$3),"C1",IF(AND(ISNUMBER(parametros!$C$4),ISNUMBER(parametros!$D$4),B3664&gt;=parametros!$C$4,B3664&lt;=parametros!$D$4),"C2",IF(AND(ISNUMBER(parametros!$C$5),ISNUMBER(parametros!$D$5),B3664&gt;=parametros!$C$5,B3664&lt;=parametros!$D$5),"C3",IF(AND(ISNUMBER(parametros!$C$6),ISNUMBER(parametros!$D$6),B3664&gt;=parametros!$C$6,B3664&lt;=parametros!$D$6),"C4","Fora dos ciclos")))))))</f>
        <v/>
      </c>
      <c r="D3664" s="100"/>
      <c r="E3664" s="78" t="str">
        <f>IF(C3664="","",IFERROR(VLOOKUP(C3664,parametros!$A$11:$E$15,5,0),""))</f>
        <v/>
      </c>
      <c r="F3664" s="79" t="str">
        <f t="shared" si="287"/>
        <v/>
      </c>
      <c r="G3664" s="101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8"/>
      <c r="U3664" s="218" t="str">
        <f t="shared" si="291"/>
        <v/>
      </c>
      <c r="V3664" s="216" t="s">
        <v>47</v>
      </c>
      <c r="W3664" s="102" t="s">
        <v>167</v>
      </c>
      <c r="X3664" s="102" t="s">
        <v>168</v>
      </c>
      <c r="Y3664" s="103" t="s">
        <v>169</v>
      </c>
      <c r="Z3664" s="103" t="s">
        <v>170</v>
      </c>
      <c r="AA3664" s="103" t="s">
        <v>47</v>
      </c>
      <c r="AB3664" s="103" t="s">
        <v>171</v>
      </c>
      <c r="AC3664" s="104" t="s">
        <v>172</v>
      </c>
    </row>
    <row r="3665" spans="1:29" ht="25.5" customHeight="1" x14ac:dyDescent="0.35">
      <c r="A3665" s="188"/>
      <c r="B3665" s="190"/>
      <c r="C3665" s="99" t="str">
        <f>IF(B3665="","",IF(NOT(ISNUMBER(B3665)),"DATA_PC invalida",IF(AND(ISNUMBER(parametros!$C$2),ISNUMBER(parametros!$D$2),B3665&gt;=parametros!$C$2,B3665&lt;=parametros!$D$2),"C0",IF(AND(ISNUMBER(parametros!$C$3),ISNUMBER(parametros!$D$3),B3665&gt;=parametros!$C$3,B3665&lt;=parametros!$D$3),"C1",IF(AND(ISNUMBER(parametros!$C$4),ISNUMBER(parametros!$D$4),B3665&gt;=parametros!$C$4,B3665&lt;=parametros!$D$4),"C2",IF(AND(ISNUMBER(parametros!$C$5),ISNUMBER(parametros!$D$5),B3665&gt;=parametros!$C$5,B3665&lt;=parametros!$D$5),"C3",IF(AND(ISNUMBER(parametros!$C$6),ISNUMBER(parametros!$D$6),B3665&gt;=parametros!$C$6,B3665&lt;=parametros!$D$6),"C4","Fora dos ciclos")))))))</f>
        <v/>
      </c>
      <c r="D3665" s="100"/>
      <c r="E3665" s="78" t="str">
        <f>IF(C3665="","",IFERROR(VLOOKUP(C3665,parametros!$A$11:$E$15,5,0),""))</f>
        <v/>
      </c>
      <c r="F3665" s="79" t="str">
        <f t="shared" si="287"/>
        <v/>
      </c>
      <c r="G3665" s="101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8"/>
      <c r="U3665" s="218" t="str">
        <f t="shared" si="291"/>
        <v/>
      </c>
      <c r="V3665" s="216" t="s">
        <v>47</v>
      </c>
      <c r="W3665" s="102" t="s">
        <v>167</v>
      </c>
      <c r="X3665" s="102" t="s">
        <v>168</v>
      </c>
      <c r="Y3665" s="103" t="s">
        <v>169</v>
      </c>
      <c r="Z3665" s="103" t="s">
        <v>170</v>
      </c>
      <c r="AA3665" s="103" t="s">
        <v>47</v>
      </c>
      <c r="AB3665" s="103" t="s">
        <v>171</v>
      </c>
      <c r="AC3665" s="104" t="s">
        <v>172</v>
      </c>
    </row>
    <row r="3666" spans="1:29" ht="25.5" customHeight="1" x14ac:dyDescent="0.35">
      <c r="A3666" s="188"/>
      <c r="B3666" s="190"/>
      <c r="C3666" s="99" t="str">
        <f>IF(B3666="","",IF(NOT(ISNUMBER(B3666)),"DATA_PC invalida",IF(AND(ISNUMBER(parametros!$C$2),ISNUMBER(parametros!$D$2),B3666&gt;=parametros!$C$2,B3666&lt;=parametros!$D$2),"C0",IF(AND(ISNUMBER(parametros!$C$3),ISNUMBER(parametros!$D$3),B3666&gt;=parametros!$C$3,B3666&lt;=parametros!$D$3),"C1",IF(AND(ISNUMBER(parametros!$C$4),ISNUMBER(parametros!$D$4),B3666&gt;=parametros!$C$4,B3666&lt;=parametros!$D$4),"C2",IF(AND(ISNUMBER(parametros!$C$5),ISNUMBER(parametros!$D$5),B3666&gt;=parametros!$C$5,B3666&lt;=parametros!$D$5),"C3",IF(AND(ISNUMBER(parametros!$C$6),ISNUMBER(parametros!$D$6),B3666&gt;=parametros!$C$6,B3666&lt;=parametros!$D$6),"C4","Fora dos ciclos")))))))</f>
        <v/>
      </c>
      <c r="D3666" s="100"/>
      <c r="E3666" s="78" t="str">
        <f>IF(C3666="","",IFERROR(VLOOKUP(C3666,parametros!$A$11:$E$15,5,0),""))</f>
        <v/>
      </c>
      <c r="F3666" s="79" t="str">
        <f t="shared" si="287"/>
        <v/>
      </c>
      <c r="G3666" s="101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8"/>
      <c r="U3666" s="218" t="str">
        <f t="shared" si="291"/>
        <v/>
      </c>
      <c r="V3666" s="216" t="s">
        <v>47</v>
      </c>
      <c r="W3666" s="102" t="s">
        <v>167</v>
      </c>
      <c r="X3666" s="102" t="s">
        <v>168</v>
      </c>
      <c r="Y3666" s="103" t="s">
        <v>169</v>
      </c>
      <c r="Z3666" s="103" t="s">
        <v>170</v>
      </c>
      <c r="AA3666" s="103" t="s">
        <v>47</v>
      </c>
      <c r="AB3666" s="103" t="s">
        <v>171</v>
      </c>
      <c r="AC3666" s="104" t="s">
        <v>172</v>
      </c>
    </row>
    <row r="3667" spans="1:29" ht="25.5" customHeight="1" x14ac:dyDescent="0.35">
      <c r="A3667" s="188"/>
      <c r="B3667" s="190"/>
      <c r="C3667" s="99" t="str">
        <f>IF(B3667="","",IF(NOT(ISNUMBER(B3667)),"DATA_PC invalida",IF(AND(ISNUMBER(parametros!$C$2),ISNUMBER(parametros!$D$2),B3667&gt;=parametros!$C$2,B3667&lt;=parametros!$D$2),"C0",IF(AND(ISNUMBER(parametros!$C$3),ISNUMBER(parametros!$D$3),B3667&gt;=parametros!$C$3,B3667&lt;=parametros!$D$3),"C1",IF(AND(ISNUMBER(parametros!$C$4),ISNUMBER(parametros!$D$4),B3667&gt;=parametros!$C$4,B3667&lt;=parametros!$D$4),"C2",IF(AND(ISNUMBER(parametros!$C$5),ISNUMBER(parametros!$D$5),B3667&gt;=parametros!$C$5,B3667&lt;=parametros!$D$5),"C3",IF(AND(ISNUMBER(parametros!$C$6),ISNUMBER(parametros!$D$6),B3667&gt;=parametros!$C$6,B3667&lt;=parametros!$D$6),"C4","Fora dos ciclos")))))))</f>
        <v/>
      </c>
      <c r="D3667" s="100"/>
      <c r="E3667" s="78" t="str">
        <f>IF(C3667="","",IFERROR(VLOOKUP(C3667,parametros!$A$11:$E$15,5,0),""))</f>
        <v/>
      </c>
      <c r="F3667" s="79" t="str">
        <f t="shared" si="287"/>
        <v/>
      </c>
      <c r="G3667" s="101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8"/>
      <c r="U3667" s="218" t="str">
        <f t="shared" si="291"/>
        <v/>
      </c>
      <c r="V3667" s="216" t="s">
        <v>47</v>
      </c>
      <c r="W3667" s="102" t="s">
        <v>167</v>
      </c>
      <c r="X3667" s="102" t="s">
        <v>168</v>
      </c>
      <c r="Y3667" s="103" t="s">
        <v>169</v>
      </c>
      <c r="Z3667" s="103" t="s">
        <v>170</v>
      </c>
      <c r="AA3667" s="103" t="s">
        <v>47</v>
      </c>
      <c r="AB3667" s="103" t="s">
        <v>171</v>
      </c>
      <c r="AC3667" s="104" t="s">
        <v>172</v>
      </c>
    </row>
    <row r="3668" spans="1:29" ht="25.5" customHeight="1" x14ac:dyDescent="0.35">
      <c r="A3668" s="188"/>
      <c r="B3668" s="190"/>
      <c r="C3668" s="99" t="str">
        <f>IF(B3668="","",IF(NOT(ISNUMBER(B3668)),"DATA_PC invalida",IF(AND(ISNUMBER(parametros!$C$2),ISNUMBER(parametros!$D$2),B3668&gt;=parametros!$C$2,B3668&lt;=parametros!$D$2),"C0",IF(AND(ISNUMBER(parametros!$C$3),ISNUMBER(parametros!$D$3),B3668&gt;=parametros!$C$3,B3668&lt;=parametros!$D$3),"C1",IF(AND(ISNUMBER(parametros!$C$4),ISNUMBER(parametros!$D$4),B3668&gt;=parametros!$C$4,B3668&lt;=parametros!$D$4),"C2",IF(AND(ISNUMBER(parametros!$C$5),ISNUMBER(parametros!$D$5),B3668&gt;=parametros!$C$5,B3668&lt;=parametros!$D$5),"C3",IF(AND(ISNUMBER(parametros!$C$6),ISNUMBER(parametros!$D$6),B3668&gt;=parametros!$C$6,B3668&lt;=parametros!$D$6),"C4","Fora dos ciclos")))))))</f>
        <v/>
      </c>
      <c r="D3668" s="100"/>
      <c r="E3668" s="78" t="str">
        <f>IF(C3668="","",IFERROR(VLOOKUP(C3668,parametros!$A$11:$E$15,5,0),""))</f>
        <v/>
      </c>
      <c r="F3668" s="79" t="str">
        <f t="shared" si="287"/>
        <v/>
      </c>
      <c r="G3668" s="101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8"/>
      <c r="U3668" s="218" t="str">
        <f t="shared" si="291"/>
        <v/>
      </c>
      <c r="V3668" s="216" t="s">
        <v>47</v>
      </c>
      <c r="W3668" s="102" t="s">
        <v>167</v>
      </c>
      <c r="X3668" s="102" t="s">
        <v>168</v>
      </c>
      <c r="Y3668" s="103" t="s">
        <v>169</v>
      </c>
      <c r="Z3668" s="103" t="s">
        <v>170</v>
      </c>
      <c r="AA3668" s="103" t="s">
        <v>47</v>
      </c>
      <c r="AB3668" s="103" t="s">
        <v>171</v>
      </c>
      <c r="AC3668" s="104" t="s">
        <v>172</v>
      </c>
    </row>
    <row r="3669" spans="1:29" ht="25.5" customHeight="1" x14ac:dyDescent="0.35">
      <c r="A3669" s="188"/>
      <c r="B3669" s="190"/>
      <c r="C3669" s="99" t="str">
        <f>IF(B3669="","",IF(NOT(ISNUMBER(B3669)),"DATA_PC invalida",IF(AND(ISNUMBER(parametros!$C$2),ISNUMBER(parametros!$D$2),B3669&gt;=parametros!$C$2,B3669&lt;=parametros!$D$2),"C0",IF(AND(ISNUMBER(parametros!$C$3),ISNUMBER(parametros!$D$3),B3669&gt;=parametros!$C$3,B3669&lt;=parametros!$D$3),"C1",IF(AND(ISNUMBER(parametros!$C$4),ISNUMBER(parametros!$D$4),B3669&gt;=parametros!$C$4,B3669&lt;=parametros!$D$4),"C2",IF(AND(ISNUMBER(parametros!$C$5),ISNUMBER(parametros!$D$5),B3669&gt;=parametros!$C$5,B3669&lt;=parametros!$D$5),"C3",IF(AND(ISNUMBER(parametros!$C$6),ISNUMBER(parametros!$D$6),B3669&gt;=parametros!$C$6,B3669&lt;=parametros!$D$6),"C4","Fora dos ciclos")))))))</f>
        <v/>
      </c>
      <c r="D3669" s="100"/>
      <c r="E3669" s="78" t="str">
        <f>IF(C3669="","",IFERROR(VLOOKUP(C3669,parametros!$A$11:$E$15,5,0),""))</f>
        <v/>
      </c>
      <c r="F3669" s="79" t="str">
        <f t="shared" si="287"/>
        <v/>
      </c>
      <c r="G3669" s="101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8"/>
      <c r="U3669" s="218" t="str">
        <f t="shared" si="291"/>
        <v/>
      </c>
      <c r="V3669" s="216" t="s">
        <v>47</v>
      </c>
      <c r="W3669" s="102" t="s">
        <v>167</v>
      </c>
      <c r="X3669" s="102" t="s">
        <v>168</v>
      </c>
      <c r="Y3669" s="103" t="s">
        <v>169</v>
      </c>
      <c r="Z3669" s="103" t="s">
        <v>170</v>
      </c>
      <c r="AA3669" s="103" t="s">
        <v>47</v>
      </c>
      <c r="AB3669" s="103" t="s">
        <v>171</v>
      </c>
      <c r="AC3669" s="104" t="s">
        <v>172</v>
      </c>
    </row>
    <row r="3670" spans="1:29" ht="25.5" customHeight="1" x14ac:dyDescent="0.35">
      <c r="A3670" s="188"/>
      <c r="B3670" s="190"/>
      <c r="C3670" s="99" t="str">
        <f>IF(B3670="","",IF(NOT(ISNUMBER(B3670)),"DATA_PC invalida",IF(AND(ISNUMBER(parametros!$C$2),ISNUMBER(parametros!$D$2),B3670&gt;=parametros!$C$2,B3670&lt;=parametros!$D$2),"C0",IF(AND(ISNUMBER(parametros!$C$3),ISNUMBER(parametros!$D$3),B3670&gt;=parametros!$C$3,B3670&lt;=parametros!$D$3),"C1",IF(AND(ISNUMBER(parametros!$C$4),ISNUMBER(parametros!$D$4),B3670&gt;=parametros!$C$4,B3670&lt;=parametros!$D$4),"C2",IF(AND(ISNUMBER(parametros!$C$5),ISNUMBER(parametros!$D$5),B3670&gt;=parametros!$C$5,B3670&lt;=parametros!$D$5),"C3",IF(AND(ISNUMBER(parametros!$C$6),ISNUMBER(parametros!$D$6),B3670&gt;=parametros!$C$6,B3670&lt;=parametros!$D$6),"C4","Fora dos ciclos")))))))</f>
        <v/>
      </c>
      <c r="D3670" s="100"/>
      <c r="E3670" s="78" t="str">
        <f>IF(C3670="","",IFERROR(VLOOKUP(C3670,parametros!$A$11:$E$15,5,0),""))</f>
        <v/>
      </c>
      <c r="F3670" s="79" t="str">
        <f t="shared" si="287"/>
        <v/>
      </c>
      <c r="G3670" s="101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8"/>
      <c r="U3670" s="218" t="str">
        <f t="shared" si="291"/>
        <v/>
      </c>
      <c r="V3670" s="216" t="s">
        <v>47</v>
      </c>
      <c r="W3670" s="102" t="s">
        <v>167</v>
      </c>
      <c r="X3670" s="102" t="s">
        <v>168</v>
      </c>
      <c r="Y3670" s="103" t="s">
        <v>169</v>
      </c>
      <c r="Z3670" s="103" t="s">
        <v>170</v>
      </c>
      <c r="AA3670" s="103" t="s">
        <v>47</v>
      </c>
      <c r="AB3670" s="103" t="s">
        <v>171</v>
      </c>
      <c r="AC3670" s="104" t="s">
        <v>172</v>
      </c>
    </row>
    <row r="3671" spans="1:29" ht="25.5" customHeight="1" x14ac:dyDescent="0.35">
      <c r="A3671" s="188"/>
      <c r="B3671" s="190"/>
      <c r="C3671" s="99" t="str">
        <f>IF(B3671="","",IF(NOT(ISNUMBER(B3671)),"DATA_PC invalida",IF(AND(ISNUMBER(parametros!$C$2),ISNUMBER(parametros!$D$2),B3671&gt;=parametros!$C$2,B3671&lt;=parametros!$D$2),"C0",IF(AND(ISNUMBER(parametros!$C$3),ISNUMBER(parametros!$D$3),B3671&gt;=parametros!$C$3,B3671&lt;=parametros!$D$3),"C1",IF(AND(ISNUMBER(parametros!$C$4),ISNUMBER(parametros!$D$4),B3671&gt;=parametros!$C$4,B3671&lt;=parametros!$D$4),"C2",IF(AND(ISNUMBER(parametros!$C$5),ISNUMBER(parametros!$D$5),B3671&gt;=parametros!$C$5,B3671&lt;=parametros!$D$5),"C3",IF(AND(ISNUMBER(parametros!$C$6),ISNUMBER(parametros!$D$6),B3671&gt;=parametros!$C$6,B3671&lt;=parametros!$D$6),"C4","Fora dos ciclos")))))))</f>
        <v/>
      </c>
      <c r="D3671" s="100"/>
      <c r="E3671" s="78" t="str">
        <f>IF(C3671="","",IFERROR(VLOOKUP(C3671,parametros!$A$11:$E$15,5,0),""))</f>
        <v/>
      </c>
      <c r="F3671" s="79" t="str">
        <f t="shared" si="287"/>
        <v/>
      </c>
      <c r="G3671" s="101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8"/>
      <c r="U3671" s="218" t="str">
        <f t="shared" si="291"/>
        <v/>
      </c>
      <c r="V3671" s="216" t="s">
        <v>47</v>
      </c>
      <c r="W3671" s="102" t="s">
        <v>167</v>
      </c>
      <c r="X3671" s="102" t="s">
        <v>168</v>
      </c>
      <c r="Y3671" s="103" t="s">
        <v>169</v>
      </c>
      <c r="Z3671" s="103" t="s">
        <v>170</v>
      </c>
      <c r="AA3671" s="103" t="s">
        <v>47</v>
      </c>
      <c r="AB3671" s="103" t="s">
        <v>171</v>
      </c>
      <c r="AC3671" s="104" t="s">
        <v>172</v>
      </c>
    </row>
    <row r="3672" spans="1:29" ht="25.5" customHeight="1" x14ac:dyDescent="0.35">
      <c r="A3672" s="188"/>
      <c r="B3672" s="190"/>
      <c r="C3672" s="99" t="str">
        <f>IF(B3672="","",IF(NOT(ISNUMBER(B3672)),"DATA_PC invalida",IF(AND(ISNUMBER(parametros!$C$2),ISNUMBER(parametros!$D$2),B3672&gt;=parametros!$C$2,B3672&lt;=parametros!$D$2),"C0",IF(AND(ISNUMBER(parametros!$C$3),ISNUMBER(parametros!$D$3),B3672&gt;=parametros!$C$3,B3672&lt;=parametros!$D$3),"C1",IF(AND(ISNUMBER(parametros!$C$4),ISNUMBER(parametros!$D$4),B3672&gt;=parametros!$C$4,B3672&lt;=parametros!$D$4),"C2",IF(AND(ISNUMBER(parametros!$C$5),ISNUMBER(parametros!$D$5),B3672&gt;=parametros!$C$5,B3672&lt;=parametros!$D$5),"C3",IF(AND(ISNUMBER(parametros!$C$6),ISNUMBER(parametros!$D$6),B3672&gt;=parametros!$C$6,B3672&lt;=parametros!$D$6),"C4","Fora dos ciclos")))))))</f>
        <v/>
      </c>
      <c r="D3672" s="100"/>
      <c r="E3672" s="78" t="str">
        <f>IF(C3672="","",IFERROR(VLOOKUP(C3672,parametros!$A$11:$E$15,5,0),""))</f>
        <v/>
      </c>
      <c r="F3672" s="79" t="str">
        <f t="shared" si="287"/>
        <v/>
      </c>
      <c r="G3672" s="101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8"/>
      <c r="U3672" s="218" t="str">
        <f t="shared" si="291"/>
        <v/>
      </c>
      <c r="V3672" s="216" t="s">
        <v>47</v>
      </c>
      <c r="W3672" s="102" t="s">
        <v>167</v>
      </c>
      <c r="X3672" s="102" t="s">
        <v>168</v>
      </c>
      <c r="Y3672" s="103" t="s">
        <v>169</v>
      </c>
      <c r="Z3672" s="103" t="s">
        <v>170</v>
      </c>
      <c r="AA3672" s="103" t="s">
        <v>47</v>
      </c>
      <c r="AB3672" s="103" t="s">
        <v>171</v>
      </c>
      <c r="AC3672" s="104" t="s">
        <v>172</v>
      </c>
    </row>
    <row r="3673" spans="1:29" ht="25.5" customHeight="1" x14ac:dyDescent="0.35">
      <c r="A3673" s="188"/>
      <c r="B3673" s="190"/>
      <c r="C3673" s="99" t="str">
        <f>IF(B3673="","",IF(NOT(ISNUMBER(B3673)),"DATA_PC invalida",IF(AND(ISNUMBER(parametros!$C$2),ISNUMBER(parametros!$D$2),B3673&gt;=parametros!$C$2,B3673&lt;=parametros!$D$2),"C0",IF(AND(ISNUMBER(parametros!$C$3),ISNUMBER(parametros!$D$3),B3673&gt;=parametros!$C$3,B3673&lt;=parametros!$D$3),"C1",IF(AND(ISNUMBER(parametros!$C$4),ISNUMBER(parametros!$D$4),B3673&gt;=parametros!$C$4,B3673&lt;=parametros!$D$4),"C2",IF(AND(ISNUMBER(parametros!$C$5),ISNUMBER(parametros!$D$5),B3673&gt;=parametros!$C$5,B3673&lt;=parametros!$D$5),"C3",IF(AND(ISNUMBER(parametros!$C$6),ISNUMBER(parametros!$D$6),B3673&gt;=parametros!$C$6,B3673&lt;=parametros!$D$6),"C4","Fora dos ciclos")))))))</f>
        <v/>
      </c>
      <c r="D3673" s="100"/>
      <c r="E3673" s="78" t="str">
        <f>IF(C3673="","",IFERROR(VLOOKUP(C3673,parametros!$A$11:$E$15,5,0),""))</f>
        <v/>
      </c>
      <c r="F3673" s="79" t="str">
        <f t="shared" si="287"/>
        <v/>
      </c>
      <c r="G3673" s="101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8"/>
      <c r="U3673" s="218" t="str">
        <f t="shared" si="291"/>
        <v/>
      </c>
      <c r="V3673" s="216" t="s">
        <v>47</v>
      </c>
      <c r="W3673" s="102" t="s">
        <v>167</v>
      </c>
      <c r="X3673" s="102" t="s">
        <v>168</v>
      </c>
      <c r="Y3673" s="103" t="s">
        <v>169</v>
      </c>
      <c r="Z3673" s="103" t="s">
        <v>170</v>
      </c>
      <c r="AA3673" s="103" t="s">
        <v>47</v>
      </c>
      <c r="AB3673" s="103" t="s">
        <v>171</v>
      </c>
      <c r="AC3673" s="104" t="s">
        <v>172</v>
      </c>
    </row>
    <row r="3674" spans="1:29" ht="25.5" customHeight="1" x14ac:dyDescent="0.35">
      <c r="A3674" s="188"/>
      <c r="B3674" s="190"/>
      <c r="C3674" s="99" t="str">
        <f>IF(B3674="","",IF(NOT(ISNUMBER(B3674)),"DATA_PC invalida",IF(AND(ISNUMBER(parametros!$C$2),ISNUMBER(parametros!$D$2),B3674&gt;=parametros!$C$2,B3674&lt;=parametros!$D$2),"C0",IF(AND(ISNUMBER(parametros!$C$3),ISNUMBER(parametros!$D$3),B3674&gt;=parametros!$C$3,B3674&lt;=parametros!$D$3),"C1",IF(AND(ISNUMBER(parametros!$C$4),ISNUMBER(parametros!$D$4),B3674&gt;=parametros!$C$4,B3674&lt;=parametros!$D$4),"C2",IF(AND(ISNUMBER(parametros!$C$5),ISNUMBER(parametros!$D$5),B3674&gt;=parametros!$C$5,B3674&lt;=parametros!$D$5),"C3",IF(AND(ISNUMBER(parametros!$C$6),ISNUMBER(parametros!$D$6),B3674&gt;=parametros!$C$6,B3674&lt;=parametros!$D$6),"C4","Fora dos ciclos")))))))</f>
        <v/>
      </c>
      <c r="D3674" s="100"/>
      <c r="E3674" s="78" t="str">
        <f>IF(C3674="","",IFERROR(VLOOKUP(C3674,parametros!$A$11:$E$15,5,0),""))</f>
        <v/>
      </c>
      <c r="F3674" s="79" t="str">
        <f t="shared" si="287"/>
        <v/>
      </c>
      <c r="G3674" s="101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8"/>
      <c r="U3674" s="218" t="str">
        <f t="shared" si="291"/>
        <v/>
      </c>
      <c r="V3674" s="216" t="s">
        <v>47</v>
      </c>
      <c r="W3674" s="102" t="s">
        <v>167</v>
      </c>
      <c r="X3674" s="102" t="s">
        <v>168</v>
      </c>
      <c r="Y3674" s="103" t="s">
        <v>169</v>
      </c>
      <c r="Z3674" s="103" t="s">
        <v>170</v>
      </c>
      <c r="AA3674" s="103" t="s">
        <v>47</v>
      </c>
      <c r="AB3674" s="103" t="s">
        <v>171</v>
      </c>
      <c r="AC3674" s="104" t="s">
        <v>172</v>
      </c>
    </row>
    <row r="3675" spans="1:29" ht="25.5" customHeight="1" x14ac:dyDescent="0.35">
      <c r="A3675" s="188"/>
      <c r="B3675" s="190"/>
      <c r="C3675" s="99" t="str">
        <f>IF(B3675="","",IF(NOT(ISNUMBER(B3675)),"DATA_PC invalida",IF(AND(ISNUMBER(parametros!$C$2),ISNUMBER(parametros!$D$2),B3675&gt;=parametros!$C$2,B3675&lt;=parametros!$D$2),"C0",IF(AND(ISNUMBER(parametros!$C$3),ISNUMBER(parametros!$D$3),B3675&gt;=parametros!$C$3,B3675&lt;=parametros!$D$3),"C1",IF(AND(ISNUMBER(parametros!$C$4),ISNUMBER(parametros!$D$4),B3675&gt;=parametros!$C$4,B3675&lt;=parametros!$D$4),"C2",IF(AND(ISNUMBER(parametros!$C$5),ISNUMBER(parametros!$D$5),B3675&gt;=parametros!$C$5,B3675&lt;=parametros!$D$5),"C3",IF(AND(ISNUMBER(parametros!$C$6),ISNUMBER(parametros!$D$6),B3675&gt;=parametros!$C$6,B3675&lt;=parametros!$D$6),"C4","Fora dos ciclos")))))))</f>
        <v/>
      </c>
      <c r="D3675" s="100"/>
      <c r="E3675" s="78" t="str">
        <f>IF(C3675="","",IFERROR(VLOOKUP(C3675,parametros!$A$11:$E$15,5,0),""))</f>
        <v/>
      </c>
      <c r="F3675" s="79" t="str">
        <f t="shared" si="287"/>
        <v/>
      </c>
      <c r="G3675" s="101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8"/>
      <c r="U3675" s="218" t="str">
        <f t="shared" si="291"/>
        <v/>
      </c>
      <c r="V3675" s="216" t="s">
        <v>47</v>
      </c>
      <c r="W3675" s="102" t="s">
        <v>167</v>
      </c>
      <c r="X3675" s="102" t="s">
        <v>168</v>
      </c>
      <c r="Y3675" s="103" t="s">
        <v>169</v>
      </c>
      <c r="Z3675" s="103" t="s">
        <v>170</v>
      </c>
      <c r="AA3675" s="103" t="s">
        <v>47</v>
      </c>
      <c r="AB3675" s="103" t="s">
        <v>171</v>
      </c>
      <c r="AC3675" s="104" t="s">
        <v>172</v>
      </c>
    </row>
    <row r="3676" spans="1:29" ht="25.5" customHeight="1" x14ac:dyDescent="0.35">
      <c r="A3676" s="188"/>
      <c r="B3676" s="190"/>
      <c r="C3676" s="99" t="str">
        <f>IF(B3676="","",IF(NOT(ISNUMBER(B3676)),"DATA_PC invalida",IF(AND(ISNUMBER(parametros!$C$2),ISNUMBER(parametros!$D$2),B3676&gt;=parametros!$C$2,B3676&lt;=parametros!$D$2),"C0",IF(AND(ISNUMBER(parametros!$C$3),ISNUMBER(parametros!$D$3),B3676&gt;=parametros!$C$3,B3676&lt;=parametros!$D$3),"C1",IF(AND(ISNUMBER(parametros!$C$4),ISNUMBER(parametros!$D$4),B3676&gt;=parametros!$C$4,B3676&lt;=parametros!$D$4),"C2",IF(AND(ISNUMBER(parametros!$C$5),ISNUMBER(parametros!$D$5),B3676&gt;=parametros!$C$5,B3676&lt;=parametros!$D$5),"C3",IF(AND(ISNUMBER(parametros!$C$6),ISNUMBER(parametros!$D$6),B3676&gt;=parametros!$C$6,B3676&lt;=parametros!$D$6),"C4","Fora dos ciclos")))))))</f>
        <v/>
      </c>
      <c r="D3676" s="100"/>
      <c r="E3676" s="78" t="str">
        <f>IF(C3676="","",IFERROR(VLOOKUP(C3676,parametros!$A$11:$E$15,5,0),""))</f>
        <v/>
      </c>
      <c r="F3676" s="79" t="str">
        <f t="shared" si="287"/>
        <v/>
      </c>
      <c r="G3676" s="101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8"/>
      <c r="U3676" s="218" t="str">
        <f t="shared" si="291"/>
        <v/>
      </c>
      <c r="V3676" s="216" t="s">
        <v>47</v>
      </c>
      <c r="W3676" s="102" t="s">
        <v>167</v>
      </c>
      <c r="X3676" s="102" t="s">
        <v>168</v>
      </c>
      <c r="Y3676" s="103" t="s">
        <v>169</v>
      </c>
      <c r="Z3676" s="103" t="s">
        <v>170</v>
      </c>
      <c r="AA3676" s="103" t="s">
        <v>47</v>
      </c>
      <c r="AB3676" s="103" t="s">
        <v>171</v>
      </c>
      <c r="AC3676" s="104" t="s">
        <v>172</v>
      </c>
    </row>
    <row r="3677" spans="1:29" ht="25.5" customHeight="1" x14ac:dyDescent="0.35">
      <c r="A3677" s="188"/>
      <c r="B3677" s="190"/>
      <c r="C3677" s="99" t="str">
        <f>IF(B3677="","",IF(NOT(ISNUMBER(B3677)),"DATA_PC invalida",IF(AND(ISNUMBER(parametros!$C$2),ISNUMBER(parametros!$D$2),B3677&gt;=parametros!$C$2,B3677&lt;=parametros!$D$2),"C0",IF(AND(ISNUMBER(parametros!$C$3),ISNUMBER(parametros!$D$3),B3677&gt;=parametros!$C$3,B3677&lt;=parametros!$D$3),"C1",IF(AND(ISNUMBER(parametros!$C$4),ISNUMBER(parametros!$D$4),B3677&gt;=parametros!$C$4,B3677&lt;=parametros!$D$4),"C2",IF(AND(ISNUMBER(parametros!$C$5),ISNUMBER(parametros!$D$5),B3677&gt;=parametros!$C$5,B3677&lt;=parametros!$D$5),"C3",IF(AND(ISNUMBER(parametros!$C$6),ISNUMBER(parametros!$D$6),B3677&gt;=parametros!$C$6,B3677&lt;=parametros!$D$6),"C4","Fora dos ciclos")))))))</f>
        <v/>
      </c>
      <c r="D3677" s="100"/>
      <c r="E3677" s="78" t="str">
        <f>IF(C3677="","",IFERROR(VLOOKUP(C3677,parametros!$A$11:$E$15,5,0),""))</f>
        <v/>
      </c>
      <c r="F3677" s="79" t="str">
        <f t="shared" si="287"/>
        <v/>
      </c>
      <c r="G3677" s="101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8"/>
      <c r="U3677" s="218" t="str">
        <f t="shared" si="291"/>
        <v/>
      </c>
      <c r="V3677" s="216" t="s">
        <v>47</v>
      </c>
      <c r="W3677" s="102" t="s">
        <v>167</v>
      </c>
      <c r="X3677" s="102" t="s">
        <v>168</v>
      </c>
      <c r="Y3677" s="103" t="s">
        <v>169</v>
      </c>
      <c r="Z3677" s="103" t="s">
        <v>170</v>
      </c>
      <c r="AA3677" s="103" t="s">
        <v>47</v>
      </c>
      <c r="AB3677" s="103" t="s">
        <v>171</v>
      </c>
      <c r="AC3677" s="104" t="s">
        <v>172</v>
      </c>
    </row>
    <row r="3678" spans="1:29" ht="25.5" customHeight="1" x14ac:dyDescent="0.35">
      <c r="A3678" s="188"/>
      <c r="B3678" s="190"/>
      <c r="C3678" s="99" t="str">
        <f>IF(B3678="","",IF(NOT(ISNUMBER(B3678)),"DATA_PC invalida",IF(AND(ISNUMBER(parametros!$C$2),ISNUMBER(parametros!$D$2),B3678&gt;=parametros!$C$2,B3678&lt;=parametros!$D$2),"C0",IF(AND(ISNUMBER(parametros!$C$3),ISNUMBER(parametros!$D$3),B3678&gt;=parametros!$C$3,B3678&lt;=parametros!$D$3),"C1",IF(AND(ISNUMBER(parametros!$C$4),ISNUMBER(parametros!$D$4),B3678&gt;=parametros!$C$4,B3678&lt;=parametros!$D$4),"C2",IF(AND(ISNUMBER(parametros!$C$5),ISNUMBER(parametros!$D$5),B3678&gt;=parametros!$C$5,B3678&lt;=parametros!$D$5),"C3",IF(AND(ISNUMBER(parametros!$C$6),ISNUMBER(parametros!$D$6),B3678&gt;=parametros!$C$6,B3678&lt;=parametros!$D$6),"C4","Fora dos ciclos")))))))</f>
        <v/>
      </c>
      <c r="D3678" s="100"/>
      <c r="E3678" s="78" t="str">
        <f>IF(C3678="","",IFERROR(VLOOKUP(C3678,parametros!$A$11:$E$15,5,0),""))</f>
        <v/>
      </c>
      <c r="F3678" s="79" t="str">
        <f t="shared" si="287"/>
        <v/>
      </c>
      <c r="G3678" s="101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8"/>
      <c r="U3678" s="218" t="str">
        <f t="shared" si="291"/>
        <v/>
      </c>
      <c r="V3678" s="216" t="s">
        <v>47</v>
      </c>
      <c r="W3678" s="102" t="s">
        <v>167</v>
      </c>
      <c r="X3678" s="102" t="s">
        <v>168</v>
      </c>
      <c r="Y3678" s="103" t="s">
        <v>169</v>
      </c>
      <c r="Z3678" s="103" t="s">
        <v>170</v>
      </c>
      <c r="AA3678" s="103" t="s">
        <v>47</v>
      </c>
      <c r="AB3678" s="103" t="s">
        <v>171</v>
      </c>
      <c r="AC3678" s="104" t="s">
        <v>172</v>
      </c>
    </row>
    <row r="3679" spans="1:29" ht="25.5" customHeight="1" x14ac:dyDescent="0.35">
      <c r="A3679" s="188"/>
      <c r="B3679" s="190"/>
      <c r="C3679" s="99" t="str">
        <f>IF(B3679="","",IF(NOT(ISNUMBER(B3679)),"DATA_PC invalida",IF(AND(ISNUMBER(parametros!$C$2),ISNUMBER(parametros!$D$2),B3679&gt;=parametros!$C$2,B3679&lt;=parametros!$D$2),"C0",IF(AND(ISNUMBER(parametros!$C$3),ISNUMBER(parametros!$D$3),B3679&gt;=parametros!$C$3,B3679&lt;=parametros!$D$3),"C1",IF(AND(ISNUMBER(parametros!$C$4),ISNUMBER(parametros!$D$4),B3679&gt;=parametros!$C$4,B3679&lt;=parametros!$D$4),"C2",IF(AND(ISNUMBER(parametros!$C$5),ISNUMBER(parametros!$D$5),B3679&gt;=parametros!$C$5,B3679&lt;=parametros!$D$5),"C3",IF(AND(ISNUMBER(parametros!$C$6),ISNUMBER(parametros!$D$6),B3679&gt;=parametros!$C$6,B3679&lt;=parametros!$D$6),"C4","Fora dos ciclos")))))))</f>
        <v/>
      </c>
      <c r="D3679" s="100"/>
      <c r="E3679" s="78" t="str">
        <f>IF(C3679="","",IFERROR(VLOOKUP(C3679,parametros!$A$11:$E$15,5,0),""))</f>
        <v/>
      </c>
      <c r="F3679" s="79" t="str">
        <f t="shared" si="287"/>
        <v/>
      </c>
      <c r="G3679" s="101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8"/>
      <c r="U3679" s="218" t="str">
        <f t="shared" si="291"/>
        <v/>
      </c>
      <c r="V3679" s="216" t="s">
        <v>47</v>
      </c>
      <c r="W3679" s="102" t="s">
        <v>167</v>
      </c>
      <c r="X3679" s="102" t="s">
        <v>168</v>
      </c>
      <c r="Y3679" s="103" t="s">
        <v>169</v>
      </c>
      <c r="Z3679" s="103" t="s">
        <v>170</v>
      </c>
      <c r="AA3679" s="103" t="s">
        <v>47</v>
      </c>
      <c r="AB3679" s="103" t="s">
        <v>171</v>
      </c>
      <c r="AC3679" s="104" t="s">
        <v>172</v>
      </c>
    </row>
    <row r="3680" spans="1:29" ht="25.5" customHeight="1" x14ac:dyDescent="0.35">
      <c r="A3680" s="188"/>
      <c r="B3680" s="190"/>
      <c r="C3680" s="99" t="str">
        <f>IF(B3680="","",IF(NOT(ISNUMBER(B3680)),"DATA_PC invalida",IF(AND(ISNUMBER(parametros!$C$2),ISNUMBER(parametros!$D$2),B3680&gt;=parametros!$C$2,B3680&lt;=parametros!$D$2),"C0",IF(AND(ISNUMBER(parametros!$C$3),ISNUMBER(parametros!$D$3),B3680&gt;=parametros!$C$3,B3680&lt;=parametros!$D$3),"C1",IF(AND(ISNUMBER(parametros!$C$4),ISNUMBER(parametros!$D$4),B3680&gt;=parametros!$C$4,B3680&lt;=parametros!$D$4),"C2",IF(AND(ISNUMBER(parametros!$C$5),ISNUMBER(parametros!$D$5),B3680&gt;=parametros!$C$5,B3680&lt;=parametros!$D$5),"C3",IF(AND(ISNUMBER(parametros!$C$6),ISNUMBER(parametros!$D$6),B3680&gt;=parametros!$C$6,B3680&lt;=parametros!$D$6),"C4","Fora dos ciclos")))))))</f>
        <v/>
      </c>
      <c r="D3680" s="100"/>
      <c r="E3680" s="78" t="str">
        <f>IF(C3680="","",IFERROR(VLOOKUP(C3680,parametros!$A$11:$E$15,5,0),""))</f>
        <v/>
      </c>
      <c r="F3680" s="79" t="str">
        <f t="shared" si="287"/>
        <v/>
      </c>
      <c r="G3680" s="101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8"/>
      <c r="U3680" s="218" t="str">
        <f t="shared" si="291"/>
        <v/>
      </c>
      <c r="V3680" s="216" t="s">
        <v>47</v>
      </c>
      <c r="W3680" s="102" t="s">
        <v>167</v>
      </c>
      <c r="X3680" s="102" t="s">
        <v>168</v>
      </c>
      <c r="Y3680" s="103" t="s">
        <v>169</v>
      </c>
      <c r="Z3680" s="103" t="s">
        <v>170</v>
      </c>
      <c r="AA3680" s="103" t="s">
        <v>47</v>
      </c>
      <c r="AB3680" s="103" t="s">
        <v>171</v>
      </c>
      <c r="AC3680" s="104" t="s">
        <v>172</v>
      </c>
    </row>
    <row r="3681" spans="1:29" ht="25.5" customHeight="1" x14ac:dyDescent="0.35">
      <c r="A3681" s="188"/>
      <c r="B3681" s="190"/>
      <c r="C3681" s="99" t="str">
        <f>IF(B3681="","",IF(NOT(ISNUMBER(B3681)),"DATA_PC invalida",IF(AND(ISNUMBER(parametros!$C$2),ISNUMBER(parametros!$D$2),B3681&gt;=parametros!$C$2,B3681&lt;=parametros!$D$2),"C0",IF(AND(ISNUMBER(parametros!$C$3),ISNUMBER(parametros!$D$3),B3681&gt;=parametros!$C$3,B3681&lt;=parametros!$D$3),"C1",IF(AND(ISNUMBER(parametros!$C$4),ISNUMBER(parametros!$D$4),B3681&gt;=parametros!$C$4,B3681&lt;=parametros!$D$4),"C2",IF(AND(ISNUMBER(parametros!$C$5),ISNUMBER(parametros!$D$5),B3681&gt;=parametros!$C$5,B3681&lt;=parametros!$D$5),"C3",IF(AND(ISNUMBER(parametros!$C$6),ISNUMBER(parametros!$D$6),B3681&gt;=parametros!$C$6,B3681&lt;=parametros!$D$6),"C4","Fora dos ciclos")))))))</f>
        <v/>
      </c>
      <c r="D3681" s="100"/>
      <c r="E3681" s="78" t="str">
        <f>IF(C3681="","",IFERROR(VLOOKUP(C3681,parametros!$A$11:$E$15,5,0),""))</f>
        <v/>
      </c>
      <c r="F3681" s="79" t="str">
        <f t="shared" si="287"/>
        <v/>
      </c>
      <c r="G3681" s="101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8"/>
      <c r="U3681" s="218" t="str">
        <f t="shared" si="291"/>
        <v/>
      </c>
      <c r="V3681" s="216" t="s">
        <v>47</v>
      </c>
      <c r="W3681" s="102" t="s">
        <v>167</v>
      </c>
      <c r="X3681" s="102" t="s">
        <v>168</v>
      </c>
      <c r="Y3681" s="103" t="s">
        <v>169</v>
      </c>
      <c r="Z3681" s="103" t="s">
        <v>170</v>
      </c>
      <c r="AA3681" s="103" t="s">
        <v>47</v>
      </c>
      <c r="AB3681" s="103" t="s">
        <v>171</v>
      </c>
      <c r="AC3681" s="104" t="s">
        <v>172</v>
      </c>
    </row>
    <row r="3682" spans="1:29" ht="25.5" customHeight="1" x14ac:dyDescent="0.35">
      <c r="A3682" s="188"/>
      <c r="B3682" s="190"/>
      <c r="C3682" s="99" t="str">
        <f>IF(B3682="","",IF(NOT(ISNUMBER(B3682)),"DATA_PC invalida",IF(AND(ISNUMBER(parametros!$C$2),ISNUMBER(parametros!$D$2),B3682&gt;=parametros!$C$2,B3682&lt;=parametros!$D$2),"C0",IF(AND(ISNUMBER(parametros!$C$3),ISNUMBER(parametros!$D$3),B3682&gt;=parametros!$C$3,B3682&lt;=parametros!$D$3),"C1",IF(AND(ISNUMBER(parametros!$C$4),ISNUMBER(parametros!$D$4),B3682&gt;=parametros!$C$4,B3682&lt;=parametros!$D$4),"C2",IF(AND(ISNUMBER(parametros!$C$5),ISNUMBER(parametros!$D$5),B3682&gt;=parametros!$C$5,B3682&lt;=parametros!$D$5),"C3",IF(AND(ISNUMBER(parametros!$C$6),ISNUMBER(parametros!$D$6),B3682&gt;=parametros!$C$6,B3682&lt;=parametros!$D$6),"C4","Fora dos ciclos")))))))</f>
        <v/>
      </c>
      <c r="D3682" s="100"/>
      <c r="E3682" s="78" t="str">
        <f>IF(C3682="","",IFERROR(VLOOKUP(C3682,parametros!$A$11:$E$15,5,0),""))</f>
        <v/>
      </c>
      <c r="F3682" s="79" t="str">
        <f t="shared" si="287"/>
        <v/>
      </c>
      <c r="G3682" s="101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8"/>
      <c r="U3682" s="218" t="str">
        <f t="shared" si="291"/>
        <v/>
      </c>
      <c r="V3682" s="216" t="s">
        <v>47</v>
      </c>
      <c r="W3682" s="102" t="s">
        <v>167</v>
      </c>
      <c r="X3682" s="102" t="s">
        <v>168</v>
      </c>
      <c r="Y3682" s="103" t="s">
        <v>169</v>
      </c>
      <c r="Z3682" s="103" t="s">
        <v>170</v>
      </c>
      <c r="AA3682" s="103" t="s">
        <v>47</v>
      </c>
      <c r="AB3682" s="103" t="s">
        <v>171</v>
      </c>
      <c r="AC3682" s="104" t="s">
        <v>172</v>
      </c>
    </row>
    <row r="3683" spans="1:29" ht="25.5" customHeight="1" x14ac:dyDescent="0.35">
      <c r="A3683" s="188"/>
      <c r="B3683" s="190"/>
      <c r="C3683" s="99" t="str">
        <f>IF(B3683="","",IF(NOT(ISNUMBER(B3683)),"DATA_PC invalida",IF(AND(ISNUMBER(parametros!$C$2),ISNUMBER(parametros!$D$2),B3683&gt;=parametros!$C$2,B3683&lt;=parametros!$D$2),"C0",IF(AND(ISNUMBER(parametros!$C$3),ISNUMBER(parametros!$D$3),B3683&gt;=parametros!$C$3,B3683&lt;=parametros!$D$3),"C1",IF(AND(ISNUMBER(parametros!$C$4),ISNUMBER(parametros!$D$4),B3683&gt;=parametros!$C$4,B3683&lt;=parametros!$D$4),"C2",IF(AND(ISNUMBER(parametros!$C$5),ISNUMBER(parametros!$D$5),B3683&gt;=parametros!$C$5,B3683&lt;=parametros!$D$5),"C3",IF(AND(ISNUMBER(parametros!$C$6),ISNUMBER(parametros!$D$6),B3683&gt;=parametros!$C$6,B3683&lt;=parametros!$D$6),"C4","Fora dos ciclos")))))))</f>
        <v/>
      </c>
      <c r="D3683" s="100"/>
      <c r="E3683" s="78" t="str">
        <f>IF(C3683="","",IFERROR(VLOOKUP(C3683,parametros!$A$11:$E$15,5,0),""))</f>
        <v/>
      </c>
      <c r="F3683" s="79" t="str">
        <f t="shared" si="287"/>
        <v/>
      </c>
      <c r="G3683" s="101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8"/>
      <c r="U3683" s="218" t="str">
        <f t="shared" si="291"/>
        <v/>
      </c>
      <c r="V3683" s="216" t="s">
        <v>47</v>
      </c>
      <c r="W3683" s="102" t="s">
        <v>167</v>
      </c>
      <c r="X3683" s="102" t="s">
        <v>168</v>
      </c>
      <c r="Y3683" s="103" t="s">
        <v>169</v>
      </c>
      <c r="Z3683" s="103" t="s">
        <v>170</v>
      </c>
      <c r="AA3683" s="103" t="s">
        <v>47</v>
      </c>
      <c r="AB3683" s="103" t="s">
        <v>171</v>
      </c>
      <c r="AC3683" s="104" t="s">
        <v>172</v>
      </c>
    </row>
    <row r="3684" spans="1:29" ht="25.5" customHeight="1" x14ac:dyDescent="0.35">
      <c r="A3684" s="188"/>
      <c r="B3684" s="190"/>
      <c r="C3684" s="99" t="str">
        <f>IF(B3684="","",IF(NOT(ISNUMBER(B3684)),"DATA_PC invalida",IF(AND(ISNUMBER(parametros!$C$2),ISNUMBER(parametros!$D$2),B3684&gt;=parametros!$C$2,B3684&lt;=parametros!$D$2),"C0",IF(AND(ISNUMBER(parametros!$C$3),ISNUMBER(parametros!$D$3),B3684&gt;=parametros!$C$3,B3684&lt;=parametros!$D$3),"C1",IF(AND(ISNUMBER(parametros!$C$4),ISNUMBER(parametros!$D$4),B3684&gt;=parametros!$C$4,B3684&lt;=parametros!$D$4),"C2",IF(AND(ISNUMBER(parametros!$C$5),ISNUMBER(parametros!$D$5),B3684&gt;=parametros!$C$5,B3684&lt;=parametros!$D$5),"C3",IF(AND(ISNUMBER(parametros!$C$6),ISNUMBER(parametros!$D$6),B3684&gt;=parametros!$C$6,B3684&lt;=parametros!$D$6),"C4","Fora dos ciclos")))))))</f>
        <v/>
      </c>
      <c r="D3684" s="100"/>
      <c r="E3684" s="78" t="str">
        <f>IF(C3684="","",IFERROR(VLOOKUP(C3684,parametros!$A$11:$E$15,5,0),""))</f>
        <v/>
      </c>
      <c r="F3684" s="79" t="str">
        <f t="shared" si="287"/>
        <v/>
      </c>
      <c r="G3684" s="101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8"/>
      <c r="U3684" s="218" t="str">
        <f t="shared" si="291"/>
        <v/>
      </c>
      <c r="V3684" s="216" t="s">
        <v>47</v>
      </c>
      <c r="W3684" s="102" t="s">
        <v>167</v>
      </c>
      <c r="X3684" s="102" t="s">
        <v>168</v>
      </c>
      <c r="Y3684" s="103" t="s">
        <v>169</v>
      </c>
      <c r="Z3684" s="103" t="s">
        <v>170</v>
      </c>
      <c r="AA3684" s="103" t="s">
        <v>47</v>
      </c>
      <c r="AB3684" s="103" t="s">
        <v>171</v>
      </c>
      <c r="AC3684" s="104" t="s">
        <v>172</v>
      </c>
    </row>
    <row r="3685" spans="1:29" ht="25.5" customHeight="1" x14ac:dyDescent="0.35">
      <c r="A3685" s="188"/>
      <c r="B3685" s="190"/>
      <c r="C3685" s="99" t="str">
        <f>IF(B3685="","",IF(NOT(ISNUMBER(B3685)),"DATA_PC invalida",IF(AND(ISNUMBER(parametros!$C$2),ISNUMBER(parametros!$D$2),B3685&gt;=parametros!$C$2,B3685&lt;=parametros!$D$2),"C0",IF(AND(ISNUMBER(parametros!$C$3),ISNUMBER(parametros!$D$3),B3685&gt;=parametros!$C$3,B3685&lt;=parametros!$D$3),"C1",IF(AND(ISNUMBER(parametros!$C$4),ISNUMBER(parametros!$D$4),B3685&gt;=parametros!$C$4,B3685&lt;=parametros!$D$4),"C2",IF(AND(ISNUMBER(parametros!$C$5),ISNUMBER(parametros!$D$5),B3685&gt;=parametros!$C$5,B3685&lt;=parametros!$D$5),"C3",IF(AND(ISNUMBER(parametros!$C$6),ISNUMBER(parametros!$D$6),B3685&gt;=parametros!$C$6,B3685&lt;=parametros!$D$6),"C4","Fora dos ciclos")))))))</f>
        <v/>
      </c>
      <c r="D3685" s="100"/>
      <c r="E3685" s="78" t="str">
        <f>IF(C3685="","",IFERROR(VLOOKUP(C3685,parametros!$A$11:$E$15,5,0),""))</f>
        <v/>
      </c>
      <c r="F3685" s="79" t="str">
        <f t="shared" si="287"/>
        <v/>
      </c>
      <c r="G3685" s="101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8"/>
      <c r="U3685" s="218" t="str">
        <f t="shared" si="291"/>
        <v/>
      </c>
      <c r="V3685" s="216" t="s">
        <v>47</v>
      </c>
      <c r="W3685" s="102" t="s">
        <v>167</v>
      </c>
      <c r="X3685" s="102" t="s">
        <v>168</v>
      </c>
      <c r="Y3685" s="103" t="s">
        <v>169</v>
      </c>
      <c r="Z3685" s="103" t="s">
        <v>170</v>
      </c>
      <c r="AA3685" s="103" t="s">
        <v>47</v>
      </c>
      <c r="AB3685" s="103" t="s">
        <v>171</v>
      </c>
      <c r="AC3685" s="104" t="s">
        <v>172</v>
      </c>
    </row>
    <row r="3686" spans="1:29" ht="25.5" customHeight="1" x14ac:dyDescent="0.35">
      <c r="A3686" s="188"/>
      <c r="B3686" s="190"/>
      <c r="C3686" s="99" t="str">
        <f>IF(B3686="","",IF(NOT(ISNUMBER(B3686)),"DATA_PC invalida",IF(AND(ISNUMBER(parametros!$C$2),ISNUMBER(parametros!$D$2),B3686&gt;=parametros!$C$2,B3686&lt;=parametros!$D$2),"C0",IF(AND(ISNUMBER(parametros!$C$3),ISNUMBER(parametros!$D$3),B3686&gt;=parametros!$C$3,B3686&lt;=parametros!$D$3),"C1",IF(AND(ISNUMBER(parametros!$C$4),ISNUMBER(parametros!$D$4),B3686&gt;=parametros!$C$4,B3686&lt;=parametros!$D$4),"C2",IF(AND(ISNUMBER(parametros!$C$5),ISNUMBER(parametros!$D$5),B3686&gt;=parametros!$C$5,B3686&lt;=parametros!$D$5),"C3",IF(AND(ISNUMBER(parametros!$C$6),ISNUMBER(parametros!$D$6),B3686&gt;=parametros!$C$6,B3686&lt;=parametros!$D$6),"C4","Fora dos ciclos")))))))</f>
        <v/>
      </c>
      <c r="D3686" s="100"/>
      <c r="E3686" s="78" t="str">
        <f>IF(C3686="","",IFERROR(VLOOKUP(C3686,parametros!$A$11:$E$15,5,0),""))</f>
        <v/>
      </c>
      <c r="F3686" s="79" t="str">
        <f t="shared" si="287"/>
        <v/>
      </c>
      <c r="G3686" s="101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8"/>
      <c r="U3686" s="218" t="str">
        <f t="shared" si="291"/>
        <v/>
      </c>
      <c r="V3686" s="216" t="s">
        <v>47</v>
      </c>
      <c r="W3686" s="102" t="s">
        <v>167</v>
      </c>
      <c r="X3686" s="102" t="s">
        <v>168</v>
      </c>
      <c r="Y3686" s="103" t="s">
        <v>169</v>
      </c>
      <c r="Z3686" s="103" t="s">
        <v>170</v>
      </c>
      <c r="AA3686" s="103" t="s">
        <v>47</v>
      </c>
      <c r="AB3686" s="103" t="s">
        <v>171</v>
      </c>
      <c r="AC3686" s="104" t="s">
        <v>172</v>
      </c>
    </row>
    <row r="3687" spans="1:29" ht="25.5" customHeight="1" x14ac:dyDescent="0.35">
      <c r="A3687" s="188"/>
      <c r="B3687" s="190"/>
      <c r="C3687" s="99" t="str">
        <f>IF(B3687="","",IF(NOT(ISNUMBER(B3687)),"DATA_PC invalida",IF(AND(ISNUMBER(parametros!$C$2),ISNUMBER(parametros!$D$2),B3687&gt;=parametros!$C$2,B3687&lt;=parametros!$D$2),"C0",IF(AND(ISNUMBER(parametros!$C$3),ISNUMBER(parametros!$D$3),B3687&gt;=parametros!$C$3,B3687&lt;=parametros!$D$3),"C1",IF(AND(ISNUMBER(parametros!$C$4),ISNUMBER(parametros!$D$4),B3687&gt;=parametros!$C$4,B3687&lt;=parametros!$D$4),"C2",IF(AND(ISNUMBER(parametros!$C$5),ISNUMBER(parametros!$D$5),B3687&gt;=parametros!$C$5,B3687&lt;=parametros!$D$5),"C3",IF(AND(ISNUMBER(parametros!$C$6),ISNUMBER(parametros!$D$6),B3687&gt;=parametros!$C$6,B3687&lt;=parametros!$D$6),"C4","Fora dos ciclos")))))))</f>
        <v/>
      </c>
      <c r="D3687" s="100"/>
      <c r="E3687" s="78" t="str">
        <f>IF(C3687="","",IFERROR(VLOOKUP(C3687,parametros!$A$11:$E$15,5,0),""))</f>
        <v/>
      </c>
      <c r="F3687" s="79" t="str">
        <f t="shared" si="287"/>
        <v/>
      </c>
      <c r="G3687" s="101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8"/>
      <c r="U3687" s="218" t="str">
        <f t="shared" si="291"/>
        <v/>
      </c>
      <c r="V3687" s="216" t="s">
        <v>47</v>
      </c>
      <c r="W3687" s="102" t="s">
        <v>167</v>
      </c>
      <c r="X3687" s="102" t="s">
        <v>168</v>
      </c>
      <c r="Y3687" s="103" t="s">
        <v>169</v>
      </c>
      <c r="Z3687" s="103" t="s">
        <v>170</v>
      </c>
      <c r="AA3687" s="103" t="s">
        <v>47</v>
      </c>
      <c r="AB3687" s="103" t="s">
        <v>171</v>
      </c>
      <c r="AC3687" s="104" t="s">
        <v>172</v>
      </c>
    </row>
    <row r="3688" spans="1:29" ht="25.5" customHeight="1" x14ac:dyDescent="0.35">
      <c r="A3688" s="188"/>
      <c r="B3688" s="190"/>
      <c r="C3688" s="99" t="str">
        <f>IF(B3688="","",IF(NOT(ISNUMBER(B3688)),"DATA_PC invalida",IF(AND(ISNUMBER(parametros!$C$2),ISNUMBER(parametros!$D$2),B3688&gt;=parametros!$C$2,B3688&lt;=parametros!$D$2),"C0",IF(AND(ISNUMBER(parametros!$C$3),ISNUMBER(parametros!$D$3),B3688&gt;=parametros!$C$3,B3688&lt;=parametros!$D$3),"C1",IF(AND(ISNUMBER(parametros!$C$4),ISNUMBER(parametros!$D$4),B3688&gt;=parametros!$C$4,B3688&lt;=parametros!$D$4),"C2",IF(AND(ISNUMBER(parametros!$C$5),ISNUMBER(parametros!$D$5),B3688&gt;=parametros!$C$5,B3688&lt;=parametros!$D$5),"C3",IF(AND(ISNUMBER(parametros!$C$6),ISNUMBER(parametros!$D$6),B3688&gt;=parametros!$C$6,B3688&lt;=parametros!$D$6),"C4","Fora dos ciclos")))))))</f>
        <v/>
      </c>
      <c r="D3688" s="100"/>
      <c r="E3688" s="78" t="str">
        <f>IF(C3688="","",IFERROR(VLOOKUP(C3688,parametros!$A$11:$E$15,5,0),""))</f>
        <v/>
      </c>
      <c r="F3688" s="79" t="str">
        <f t="shared" si="287"/>
        <v/>
      </c>
      <c r="G3688" s="101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8"/>
      <c r="U3688" s="218" t="str">
        <f t="shared" si="291"/>
        <v/>
      </c>
      <c r="V3688" s="216" t="s">
        <v>47</v>
      </c>
      <c r="W3688" s="102" t="s">
        <v>167</v>
      </c>
      <c r="X3688" s="102" t="s">
        <v>168</v>
      </c>
      <c r="Y3688" s="103" t="s">
        <v>169</v>
      </c>
      <c r="Z3688" s="103" t="s">
        <v>170</v>
      </c>
      <c r="AA3688" s="103" t="s">
        <v>47</v>
      </c>
      <c r="AB3688" s="103" t="s">
        <v>171</v>
      </c>
      <c r="AC3688" s="104" t="s">
        <v>172</v>
      </c>
    </row>
    <row r="3689" spans="1:29" ht="25.5" customHeight="1" x14ac:dyDescent="0.35">
      <c r="A3689" s="188"/>
      <c r="B3689" s="190"/>
      <c r="C3689" s="99" t="str">
        <f>IF(B3689="","",IF(NOT(ISNUMBER(B3689)),"DATA_PC invalida",IF(AND(ISNUMBER(parametros!$C$2),ISNUMBER(parametros!$D$2),B3689&gt;=parametros!$C$2,B3689&lt;=parametros!$D$2),"C0",IF(AND(ISNUMBER(parametros!$C$3),ISNUMBER(parametros!$D$3),B3689&gt;=parametros!$C$3,B3689&lt;=parametros!$D$3),"C1",IF(AND(ISNUMBER(parametros!$C$4),ISNUMBER(parametros!$D$4),B3689&gt;=parametros!$C$4,B3689&lt;=parametros!$D$4),"C2",IF(AND(ISNUMBER(parametros!$C$5),ISNUMBER(parametros!$D$5),B3689&gt;=parametros!$C$5,B3689&lt;=parametros!$D$5),"C3",IF(AND(ISNUMBER(parametros!$C$6),ISNUMBER(parametros!$D$6),B3689&gt;=parametros!$C$6,B3689&lt;=parametros!$D$6),"C4","Fora dos ciclos")))))))</f>
        <v/>
      </c>
      <c r="D3689" s="100"/>
      <c r="E3689" s="78" t="str">
        <f>IF(C3689="","",IFERROR(VLOOKUP(C3689,parametros!$A$11:$E$15,5,0),""))</f>
        <v/>
      </c>
      <c r="F3689" s="79" t="str">
        <f t="shared" si="287"/>
        <v/>
      </c>
      <c r="G3689" s="101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8"/>
      <c r="U3689" s="218" t="str">
        <f t="shared" si="291"/>
        <v/>
      </c>
      <c r="V3689" s="216" t="s">
        <v>47</v>
      </c>
      <c r="W3689" s="102" t="s">
        <v>167</v>
      </c>
      <c r="X3689" s="102" t="s">
        <v>168</v>
      </c>
      <c r="Y3689" s="103" t="s">
        <v>169</v>
      </c>
      <c r="Z3689" s="103" t="s">
        <v>170</v>
      </c>
      <c r="AA3689" s="103" t="s">
        <v>47</v>
      </c>
      <c r="AB3689" s="103" t="s">
        <v>171</v>
      </c>
      <c r="AC3689" s="104" t="s">
        <v>172</v>
      </c>
    </row>
    <row r="3690" spans="1:29" ht="25.5" customHeight="1" x14ac:dyDescent="0.35">
      <c r="A3690" s="188"/>
      <c r="B3690" s="190"/>
      <c r="C3690" s="99" t="str">
        <f>IF(B3690="","",IF(NOT(ISNUMBER(B3690)),"DATA_PC invalida",IF(AND(ISNUMBER(parametros!$C$2),ISNUMBER(parametros!$D$2),B3690&gt;=parametros!$C$2,B3690&lt;=parametros!$D$2),"C0",IF(AND(ISNUMBER(parametros!$C$3),ISNUMBER(parametros!$D$3),B3690&gt;=parametros!$C$3,B3690&lt;=parametros!$D$3),"C1",IF(AND(ISNUMBER(parametros!$C$4),ISNUMBER(parametros!$D$4),B3690&gt;=parametros!$C$4,B3690&lt;=parametros!$D$4),"C2",IF(AND(ISNUMBER(parametros!$C$5),ISNUMBER(parametros!$D$5),B3690&gt;=parametros!$C$5,B3690&lt;=parametros!$D$5),"C3",IF(AND(ISNUMBER(parametros!$C$6),ISNUMBER(parametros!$D$6),B3690&gt;=parametros!$C$6,B3690&lt;=parametros!$D$6),"C4","Fora dos ciclos")))))))</f>
        <v/>
      </c>
      <c r="D3690" s="100"/>
      <c r="E3690" s="78" t="str">
        <f>IF(C3690="","",IFERROR(VLOOKUP(C3690,parametros!$A$11:$E$15,5,0),""))</f>
        <v/>
      </c>
      <c r="F3690" s="79" t="str">
        <f t="shared" si="287"/>
        <v/>
      </c>
      <c r="G3690" s="101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8"/>
      <c r="U3690" s="218" t="str">
        <f t="shared" si="291"/>
        <v/>
      </c>
      <c r="V3690" s="216" t="s">
        <v>47</v>
      </c>
      <c r="W3690" s="102" t="s">
        <v>167</v>
      </c>
      <c r="X3690" s="102" t="s">
        <v>168</v>
      </c>
      <c r="Y3690" s="103" t="s">
        <v>169</v>
      </c>
      <c r="Z3690" s="103" t="s">
        <v>170</v>
      </c>
      <c r="AA3690" s="103" t="s">
        <v>47</v>
      </c>
      <c r="AB3690" s="103" t="s">
        <v>171</v>
      </c>
      <c r="AC3690" s="104" t="s">
        <v>172</v>
      </c>
    </row>
    <row r="3691" spans="1:29" ht="25.5" customHeight="1" x14ac:dyDescent="0.35">
      <c r="A3691" s="188"/>
      <c r="B3691" s="190"/>
      <c r="C3691" s="99" t="str">
        <f>IF(B3691="","",IF(NOT(ISNUMBER(B3691)),"DATA_PC invalida",IF(AND(ISNUMBER(parametros!$C$2),ISNUMBER(parametros!$D$2),B3691&gt;=parametros!$C$2,B3691&lt;=parametros!$D$2),"C0",IF(AND(ISNUMBER(parametros!$C$3),ISNUMBER(parametros!$D$3),B3691&gt;=parametros!$C$3,B3691&lt;=parametros!$D$3),"C1",IF(AND(ISNUMBER(parametros!$C$4),ISNUMBER(parametros!$D$4),B3691&gt;=parametros!$C$4,B3691&lt;=parametros!$D$4),"C2",IF(AND(ISNUMBER(parametros!$C$5),ISNUMBER(parametros!$D$5),B3691&gt;=parametros!$C$5,B3691&lt;=parametros!$D$5),"C3",IF(AND(ISNUMBER(parametros!$C$6),ISNUMBER(parametros!$D$6),B3691&gt;=parametros!$C$6,B3691&lt;=parametros!$D$6),"C4","Fora dos ciclos")))))))</f>
        <v/>
      </c>
      <c r="D3691" s="100"/>
      <c r="E3691" s="78" t="str">
        <f>IF(C3691="","",IFERROR(VLOOKUP(C3691,parametros!$A$11:$E$15,5,0),""))</f>
        <v/>
      </c>
      <c r="F3691" s="79" t="str">
        <f t="shared" si="287"/>
        <v/>
      </c>
      <c r="G3691" s="101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8"/>
      <c r="U3691" s="218" t="str">
        <f t="shared" si="291"/>
        <v/>
      </c>
      <c r="V3691" s="216" t="s">
        <v>47</v>
      </c>
      <c r="W3691" s="102" t="s">
        <v>167</v>
      </c>
      <c r="X3691" s="102" t="s">
        <v>168</v>
      </c>
      <c r="Y3691" s="103" t="s">
        <v>169</v>
      </c>
      <c r="Z3691" s="103" t="s">
        <v>170</v>
      </c>
      <c r="AA3691" s="103" t="s">
        <v>47</v>
      </c>
      <c r="AB3691" s="103" t="s">
        <v>171</v>
      </c>
      <c r="AC3691" s="104" t="s">
        <v>172</v>
      </c>
    </row>
    <row r="3692" spans="1:29" ht="25.5" customHeight="1" x14ac:dyDescent="0.35">
      <c r="A3692" s="188"/>
      <c r="B3692" s="190"/>
      <c r="C3692" s="99" t="str">
        <f>IF(B3692="","",IF(NOT(ISNUMBER(B3692)),"DATA_PC invalida",IF(AND(ISNUMBER(parametros!$C$2),ISNUMBER(parametros!$D$2),B3692&gt;=parametros!$C$2,B3692&lt;=parametros!$D$2),"C0",IF(AND(ISNUMBER(parametros!$C$3),ISNUMBER(parametros!$D$3),B3692&gt;=parametros!$C$3,B3692&lt;=parametros!$D$3),"C1",IF(AND(ISNUMBER(parametros!$C$4),ISNUMBER(parametros!$D$4),B3692&gt;=parametros!$C$4,B3692&lt;=parametros!$D$4),"C2",IF(AND(ISNUMBER(parametros!$C$5),ISNUMBER(parametros!$D$5),B3692&gt;=parametros!$C$5,B3692&lt;=parametros!$D$5),"C3",IF(AND(ISNUMBER(parametros!$C$6),ISNUMBER(parametros!$D$6),B3692&gt;=parametros!$C$6,B3692&lt;=parametros!$D$6),"C4","Fora dos ciclos")))))))</f>
        <v/>
      </c>
      <c r="D3692" s="100"/>
      <c r="E3692" s="78" t="str">
        <f>IF(C3692="","",IFERROR(VLOOKUP(C3692,parametros!$A$11:$E$15,5,0),""))</f>
        <v/>
      </c>
      <c r="F3692" s="79" t="str">
        <f t="shared" si="287"/>
        <v/>
      </c>
      <c r="G3692" s="101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8"/>
      <c r="U3692" s="218" t="str">
        <f t="shared" si="291"/>
        <v/>
      </c>
      <c r="V3692" s="216" t="s">
        <v>47</v>
      </c>
      <c r="W3692" s="102" t="s">
        <v>167</v>
      </c>
      <c r="X3692" s="102" t="s">
        <v>168</v>
      </c>
      <c r="Y3692" s="103" t="s">
        <v>169</v>
      </c>
      <c r="Z3692" s="103" t="s">
        <v>170</v>
      </c>
      <c r="AA3692" s="103" t="s">
        <v>47</v>
      </c>
      <c r="AB3692" s="103" t="s">
        <v>171</v>
      </c>
      <c r="AC3692" s="104" t="s">
        <v>172</v>
      </c>
    </row>
    <row r="3693" spans="1:29" ht="25.5" customHeight="1" x14ac:dyDescent="0.35">
      <c r="A3693" s="188"/>
      <c r="B3693" s="190"/>
      <c r="C3693" s="99" t="str">
        <f>IF(B3693="","",IF(NOT(ISNUMBER(B3693)),"DATA_PC invalida",IF(AND(ISNUMBER(parametros!$C$2),ISNUMBER(parametros!$D$2),B3693&gt;=parametros!$C$2,B3693&lt;=parametros!$D$2),"C0",IF(AND(ISNUMBER(parametros!$C$3),ISNUMBER(parametros!$D$3),B3693&gt;=parametros!$C$3,B3693&lt;=parametros!$D$3),"C1",IF(AND(ISNUMBER(parametros!$C$4),ISNUMBER(parametros!$D$4),B3693&gt;=parametros!$C$4,B3693&lt;=parametros!$D$4),"C2",IF(AND(ISNUMBER(parametros!$C$5),ISNUMBER(parametros!$D$5),B3693&gt;=parametros!$C$5,B3693&lt;=parametros!$D$5),"C3",IF(AND(ISNUMBER(parametros!$C$6),ISNUMBER(parametros!$D$6),B3693&gt;=parametros!$C$6,B3693&lt;=parametros!$D$6),"C4","Fora dos ciclos")))))))</f>
        <v/>
      </c>
      <c r="D3693" s="100"/>
      <c r="E3693" s="78" t="str">
        <f>IF(C3693="","",IFERROR(VLOOKUP(C3693,parametros!$A$11:$E$15,5,0),""))</f>
        <v/>
      </c>
      <c r="F3693" s="79" t="str">
        <f t="shared" si="287"/>
        <v/>
      </c>
      <c r="G3693" s="101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8"/>
      <c r="U3693" s="218" t="str">
        <f t="shared" si="291"/>
        <v/>
      </c>
      <c r="V3693" s="216" t="s">
        <v>47</v>
      </c>
      <c r="W3693" s="102" t="s">
        <v>167</v>
      </c>
      <c r="X3693" s="102" t="s">
        <v>168</v>
      </c>
      <c r="Y3693" s="103" t="s">
        <v>169</v>
      </c>
      <c r="Z3693" s="103" t="s">
        <v>170</v>
      </c>
      <c r="AA3693" s="103" t="s">
        <v>47</v>
      </c>
      <c r="AB3693" s="103" t="s">
        <v>171</v>
      </c>
      <c r="AC3693" s="104" t="s">
        <v>172</v>
      </c>
    </row>
    <row r="3694" spans="1:29" ht="25.5" customHeight="1" x14ac:dyDescent="0.35">
      <c r="A3694" s="188"/>
      <c r="B3694" s="190"/>
      <c r="C3694" s="99" t="str">
        <f>IF(B3694="","",IF(NOT(ISNUMBER(B3694)),"DATA_PC invalida",IF(AND(ISNUMBER(parametros!$C$2),ISNUMBER(parametros!$D$2),B3694&gt;=parametros!$C$2,B3694&lt;=parametros!$D$2),"C0",IF(AND(ISNUMBER(parametros!$C$3),ISNUMBER(parametros!$D$3),B3694&gt;=parametros!$C$3,B3694&lt;=parametros!$D$3),"C1",IF(AND(ISNUMBER(parametros!$C$4),ISNUMBER(parametros!$D$4),B3694&gt;=parametros!$C$4,B3694&lt;=parametros!$D$4),"C2",IF(AND(ISNUMBER(parametros!$C$5),ISNUMBER(parametros!$D$5),B3694&gt;=parametros!$C$5,B3694&lt;=parametros!$D$5),"C3",IF(AND(ISNUMBER(parametros!$C$6),ISNUMBER(parametros!$D$6),B3694&gt;=parametros!$C$6,B3694&lt;=parametros!$D$6),"C4","Fora dos ciclos")))))))</f>
        <v/>
      </c>
      <c r="D3694" s="100"/>
      <c r="E3694" s="78" t="str">
        <f>IF(C3694="","",IFERROR(VLOOKUP(C3694,parametros!$A$11:$E$15,5,0),""))</f>
        <v/>
      </c>
      <c r="F3694" s="79" t="str">
        <f t="shared" si="287"/>
        <v/>
      </c>
      <c r="G3694" s="101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8"/>
      <c r="U3694" s="218" t="str">
        <f t="shared" si="291"/>
        <v/>
      </c>
      <c r="V3694" s="216" t="s">
        <v>47</v>
      </c>
      <c r="W3694" s="102" t="s">
        <v>167</v>
      </c>
      <c r="X3694" s="102" t="s">
        <v>168</v>
      </c>
      <c r="Y3694" s="103" t="s">
        <v>169</v>
      </c>
      <c r="Z3694" s="103" t="s">
        <v>170</v>
      </c>
      <c r="AA3694" s="103" t="s">
        <v>47</v>
      </c>
      <c r="AB3694" s="103" t="s">
        <v>171</v>
      </c>
      <c r="AC3694" s="104" t="s">
        <v>172</v>
      </c>
    </row>
    <row r="3695" spans="1:29" ht="25.5" customHeight="1" x14ac:dyDescent="0.35">
      <c r="A3695" s="188"/>
      <c r="B3695" s="190"/>
      <c r="C3695" s="99" t="str">
        <f>IF(B3695="","",IF(NOT(ISNUMBER(B3695)),"DATA_PC invalida",IF(AND(ISNUMBER(parametros!$C$2),ISNUMBER(parametros!$D$2),B3695&gt;=parametros!$C$2,B3695&lt;=parametros!$D$2),"C0",IF(AND(ISNUMBER(parametros!$C$3),ISNUMBER(parametros!$D$3),B3695&gt;=parametros!$C$3,B3695&lt;=parametros!$D$3),"C1",IF(AND(ISNUMBER(parametros!$C$4),ISNUMBER(parametros!$D$4),B3695&gt;=parametros!$C$4,B3695&lt;=parametros!$D$4),"C2",IF(AND(ISNUMBER(parametros!$C$5),ISNUMBER(parametros!$D$5),B3695&gt;=parametros!$C$5,B3695&lt;=parametros!$D$5),"C3",IF(AND(ISNUMBER(parametros!$C$6),ISNUMBER(parametros!$D$6),B3695&gt;=parametros!$C$6,B3695&lt;=parametros!$D$6),"C4","Fora dos ciclos")))))))</f>
        <v/>
      </c>
      <c r="D3695" s="100"/>
      <c r="E3695" s="78" t="str">
        <f>IF(C3695="","",IFERROR(VLOOKUP(C3695,parametros!$A$11:$E$15,5,0),""))</f>
        <v/>
      </c>
      <c r="F3695" s="79" t="str">
        <f t="shared" si="287"/>
        <v/>
      </c>
      <c r="G3695" s="101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8"/>
      <c r="U3695" s="218" t="str">
        <f t="shared" si="291"/>
        <v/>
      </c>
      <c r="V3695" s="216" t="s">
        <v>47</v>
      </c>
      <c r="W3695" s="102" t="s">
        <v>167</v>
      </c>
      <c r="X3695" s="102" t="s">
        <v>168</v>
      </c>
      <c r="Y3695" s="103" t="s">
        <v>169</v>
      </c>
      <c r="Z3695" s="103" t="s">
        <v>170</v>
      </c>
      <c r="AA3695" s="103" t="s">
        <v>47</v>
      </c>
      <c r="AB3695" s="103" t="s">
        <v>171</v>
      </c>
      <c r="AC3695" s="104" t="s">
        <v>172</v>
      </c>
    </row>
    <row r="3696" spans="1:29" ht="25.5" customHeight="1" x14ac:dyDescent="0.35">
      <c r="A3696" s="188"/>
      <c r="B3696" s="190"/>
      <c r="C3696" s="99" t="str">
        <f>IF(B3696="","",IF(NOT(ISNUMBER(B3696)),"DATA_PC invalida",IF(AND(ISNUMBER(parametros!$C$2),ISNUMBER(parametros!$D$2),B3696&gt;=parametros!$C$2,B3696&lt;=parametros!$D$2),"C0",IF(AND(ISNUMBER(parametros!$C$3),ISNUMBER(parametros!$D$3),B3696&gt;=parametros!$C$3,B3696&lt;=parametros!$D$3),"C1",IF(AND(ISNUMBER(parametros!$C$4),ISNUMBER(parametros!$D$4),B3696&gt;=parametros!$C$4,B3696&lt;=parametros!$D$4),"C2",IF(AND(ISNUMBER(parametros!$C$5),ISNUMBER(parametros!$D$5),B3696&gt;=parametros!$C$5,B3696&lt;=parametros!$D$5),"C3",IF(AND(ISNUMBER(parametros!$C$6),ISNUMBER(parametros!$D$6),B3696&gt;=parametros!$C$6,B3696&lt;=parametros!$D$6),"C4","Fora dos ciclos")))))))</f>
        <v/>
      </c>
      <c r="D3696" s="100"/>
      <c r="E3696" s="78" t="str">
        <f>IF(C3696="","",IFERROR(VLOOKUP(C3696,parametros!$A$11:$E$15,5,0),""))</f>
        <v/>
      </c>
      <c r="F3696" s="79" t="str">
        <f t="shared" si="287"/>
        <v/>
      </c>
      <c r="G3696" s="101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8"/>
      <c r="U3696" s="218" t="str">
        <f t="shared" si="291"/>
        <v/>
      </c>
      <c r="V3696" s="216" t="s">
        <v>47</v>
      </c>
      <c r="W3696" s="102" t="s">
        <v>167</v>
      </c>
      <c r="X3696" s="102" t="s">
        <v>168</v>
      </c>
      <c r="Y3696" s="103" t="s">
        <v>169</v>
      </c>
      <c r="Z3696" s="103" t="s">
        <v>170</v>
      </c>
      <c r="AA3696" s="103" t="s">
        <v>47</v>
      </c>
      <c r="AB3696" s="103" t="s">
        <v>171</v>
      </c>
      <c r="AC3696" s="104" t="s">
        <v>172</v>
      </c>
    </row>
    <row r="3697" spans="1:29" ht="25.5" customHeight="1" x14ac:dyDescent="0.35">
      <c r="A3697" s="188"/>
      <c r="B3697" s="190"/>
      <c r="C3697" s="99" t="str">
        <f>IF(B3697="","",IF(NOT(ISNUMBER(B3697)),"DATA_PC invalida",IF(AND(ISNUMBER(parametros!$C$2),ISNUMBER(parametros!$D$2),B3697&gt;=parametros!$C$2,B3697&lt;=parametros!$D$2),"C0",IF(AND(ISNUMBER(parametros!$C$3),ISNUMBER(parametros!$D$3),B3697&gt;=parametros!$C$3,B3697&lt;=parametros!$D$3),"C1",IF(AND(ISNUMBER(parametros!$C$4),ISNUMBER(parametros!$D$4),B3697&gt;=parametros!$C$4,B3697&lt;=parametros!$D$4),"C2",IF(AND(ISNUMBER(parametros!$C$5),ISNUMBER(parametros!$D$5),B3697&gt;=parametros!$C$5,B3697&lt;=parametros!$D$5),"C3",IF(AND(ISNUMBER(parametros!$C$6),ISNUMBER(parametros!$D$6),B3697&gt;=parametros!$C$6,B3697&lt;=parametros!$D$6),"C4","Fora dos ciclos")))))))</f>
        <v/>
      </c>
      <c r="D3697" s="100"/>
      <c r="E3697" s="78" t="str">
        <f>IF(C3697="","",IFERROR(VLOOKUP(C3697,parametros!$A$11:$E$15,5,0),""))</f>
        <v/>
      </c>
      <c r="F3697" s="79" t="str">
        <f t="shared" si="287"/>
        <v/>
      </c>
      <c r="G3697" s="101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8"/>
      <c r="U3697" s="218" t="str">
        <f t="shared" si="291"/>
        <v/>
      </c>
      <c r="V3697" s="216" t="s">
        <v>47</v>
      </c>
      <c r="W3697" s="102" t="s">
        <v>167</v>
      </c>
      <c r="X3697" s="102" t="s">
        <v>168</v>
      </c>
      <c r="Y3697" s="103" t="s">
        <v>169</v>
      </c>
      <c r="Z3697" s="103" t="s">
        <v>170</v>
      </c>
      <c r="AA3697" s="103" t="s">
        <v>47</v>
      </c>
      <c r="AB3697" s="103" t="s">
        <v>171</v>
      </c>
      <c r="AC3697" s="104" t="s">
        <v>172</v>
      </c>
    </row>
    <row r="3698" spans="1:29" ht="25.5" customHeight="1" x14ac:dyDescent="0.35">
      <c r="A3698" s="188"/>
      <c r="B3698" s="190"/>
      <c r="C3698" s="99" t="str">
        <f>IF(B3698="","",IF(NOT(ISNUMBER(B3698)),"DATA_PC invalida",IF(AND(ISNUMBER(parametros!$C$2),ISNUMBER(parametros!$D$2),B3698&gt;=parametros!$C$2,B3698&lt;=parametros!$D$2),"C0",IF(AND(ISNUMBER(parametros!$C$3),ISNUMBER(parametros!$D$3),B3698&gt;=parametros!$C$3,B3698&lt;=parametros!$D$3),"C1",IF(AND(ISNUMBER(parametros!$C$4),ISNUMBER(parametros!$D$4),B3698&gt;=parametros!$C$4,B3698&lt;=parametros!$D$4),"C2",IF(AND(ISNUMBER(parametros!$C$5),ISNUMBER(parametros!$D$5),B3698&gt;=parametros!$C$5,B3698&lt;=parametros!$D$5),"C3",IF(AND(ISNUMBER(parametros!$C$6),ISNUMBER(parametros!$D$6),B3698&gt;=parametros!$C$6,B3698&lt;=parametros!$D$6),"C4","Fora dos ciclos")))))))</f>
        <v/>
      </c>
      <c r="D3698" s="100"/>
      <c r="E3698" s="78" t="str">
        <f>IF(C3698="","",IFERROR(VLOOKUP(C3698,parametros!$A$11:$E$15,5,0),""))</f>
        <v/>
      </c>
      <c r="F3698" s="79" t="str">
        <f t="shared" si="287"/>
        <v/>
      </c>
      <c r="G3698" s="101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8"/>
      <c r="U3698" s="218" t="str">
        <f t="shared" si="291"/>
        <v/>
      </c>
      <c r="V3698" s="216" t="s">
        <v>47</v>
      </c>
      <c r="W3698" s="102" t="s">
        <v>167</v>
      </c>
      <c r="X3698" s="102" t="s">
        <v>168</v>
      </c>
      <c r="Y3698" s="103" t="s">
        <v>169</v>
      </c>
      <c r="Z3698" s="103" t="s">
        <v>170</v>
      </c>
      <c r="AA3698" s="103" t="s">
        <v>47</v>
      </c>
      <c r="AB3698" s="103" t="s">
        <v>171</v>
      </c>
      <c r="AC3698" s="104" t="s">
        <v>172</v>
      </c>
    </row>
    <row r="3699" spans="1:29" ht="25.5" customHeight="1" x14ac:dyDescent="0.35">
      <c r="A3699" s="188"/>
      <c r="B3699" s="190"/>
      <c r="C3699" s="99" t="str">
        <f>IF(B3699="","",IF(NOT(ISNUMBER(B3699)),"DATA_PC invalida",IF(AND(ISNUMBER(parametros!$C$2),ISNUMBER(parametros!$D$2),B3699&gt;=parametros!$C$2,B3699&lt;=parametros!$D$2),"C0",IF(AND(ISNUMBER(parametros!$C$3),ISNUMBER(parametros!$D$3),B3699&gt;=parametros!$C$3,B3699&lt;=parametros!$D$3),"C1",IF(AND(ISNUMBER(parametros!$C$4),ISNUMBER(parametros!$D$4),B3699&gt;=parametros!$C$4,B3699&lt;=parametros!$D$4),"C2",IF(AND(ISNUMBER(parametros!$C$5),ISNUMBER(parametros!$D$5),B3699&gt;=parametros!$C$5,B3699&lt;=parametros!$D$5),"C3",IF(AND(ISNUMBER(parametros!$C$6),ISNUMBER(parametros!$D$6),B3699&gt;=parametros!$C$6,B3699&lt;=parametros!$D$6),"C4","Fora dos ciclos")))))))</f>
        <v/>
      </c>
      <c r="D3699" s="100"/>
      <c r="E3699" s="78" t="str">
        <f>IF(C3699="","",IFERROR(VLOOKUP(C3699,parametros!$A$11:$E$15,5,0),""))</f>
        <v/>
      </c>
      <c r="F3699" s="79" t="str">
        <f t="shared" si="287"/>
        <v/>
      </c>
      <c r="G3699" s="101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8"/>
      <c r="U3699" s="218" t="str">
        <f t="shared" si="291"/>
        <v/>
      </c>
      <c r="V3699" s="216" t="s">
        <v>47</v>
      </c>
      <c r="W3699" s="102" t="s">
        <v>167</v>
      </c>
      <c r="X3699" s="102" t="s">
        <v>168</v>
      </c>
      <c r="Y3699" s="103" t="s">
        <v>169</v>
      </c>
      <c r="Z3699" s="103" t="s">
        <v>170</v>
      </c>
      <c r="AA3699" s="103" t="s">
        <v>47</v>
      </c>
      <c r="AB3699" s="103" t="s">
        <v>171</v>
      </c>
      <c r="AC3699" s="104" t="s">
        <v>172</v>
      </c>
    </row>
    <row r="3700" spans="1:29" ht="25.5" customHeight="1" x14ac:dyDescent="0.35">
      <c r="A3700" s="188"/>
      <c r="B3700" s="190"/>
      <c r="C3700" s="99" t="str">
        <f>IF(B3700="","",IF(NOT(ISNUMBER(B3700)),"DATA_PC invalida",IF(AND(ISNUMBER(parametros!$C$2),ISNUMBER(parametros!$D$2),B3700&gt;=parametros!$C$2,B3700&lt;=parametros!$D$2),"C0",IF(AND(ISNUMBER(parametros!$C$3),ISNUMBER(parametros!$D$3),B3700&gt;=parametros!$C$3,B3700&lt;=parametros!$D$3),"C1",IF(AND(ISNUMBER(parametros!$C$4),ISNUMBER(parametros!$D$4),B3700&gt;=parametros!$C$4,B3700&lt;=parametros!$D$4),"C2",IF(AND(ISNUMBER(parametros!$C$5),ISNUMBER(parametros!$D$5),B3700&gt;=parametros!$C$5,B3700&lt;=parametros!$D$5),"C3",IF(AND(ISNUMBER(parametros!$C$6),ISNUMBER(parametros!$D$6),B3700&gt;=parametros!$C$6,B3700&lt;=parametros!$D$6),"C4","Fora dos ciclos")))))))</f>
        <v/>
      </c>
      <c r="D3700" s="100"/>
      <c r="E3700" s="78" t="str">
        <f>IF(C3700="","",IFERROR(VLOOKUP(C3700,parametros!$A$11:$E$15,5,0),""))</f>
        <v/>
      </c>
      <c r="F3700" s="79" t="str">
        <f t="shared" si="287"/>
        <v/>
      </c>
      <c r="G3700" s="101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8"/>
      <c r="U3700" s="218" t="str">
        <f t="shared" si="291"/>
        <v/>
      </c>
      <c r="V3700" s="216" t="s">
        <v>47</v>
      </c>
      <c r="W3700" s="102" t="s">
        <v>167</v>
      </c>
      <c r="X3700" s="102" t="s">
        <v>168</v>
      </c>
      <c r="Y3700" s="103" t="s">
        <v>169</v>
      </c>
      <c r="Z3700" s="103" t="s">
        <v>170</v>
      </c>
      <c r="AA3700" s="103" t="s">
        <v>47</v>
      </c>
      <c r="AB3700" s="103" t="s">
        <v>171</v>
      </c>
      <c r="AC3700" s="104" t="s">
        <v>172</v>
      </c>
    </row>
    <row r="3701" spans="1:29" ht="25.5" customHeight="1" x14ac:dyDescent="0.35">
      <c r="A3701" s="188"/>
      <c r="B3701" s="190"/>
      <c r="C3701" s="99" t="str">
        <f>IF(B3701="","",IF(NOT(ISNUMBER(B3701)),"DATA_PC invalida",IF(AND(ISNUMBER(parametros!$C$2),ISNUMBER(parametros!$D$2),B3701&gt;=parametros!$C$2,B3701&lt;=parametros!$D$2),"C0",IF(AND(ISNUMBER(parametros!$C$3),ISNUMBER(parametros!$D$3),B3701&gt;=parametros!$C$3,B3701&lt;=parametros!$D$3),"C1",IF(AND(ISNUMBER(parametros!$C$4),ISNUMBER(parametros!$D$4),B3701&gt;=parametros!$C$4,B3701&lt;=parametros!$D$4),"C2",IF(AND(ISNUMBER(parametros!$C$5),ISNUMBER(parametros!$D$5),B3701&gt;=parametros!$C$5,B3701&lt;=parametros!$D$5),"C3",IF(AND(ISNUMBER(parametros!$C$6),ISNUMBER(parametros!$D$6),B3701&gt;=parametros!$C$6,B3701&lt;=parametros!$D$6),"C4","Fora dos ciclos")))))))</f>
        <v/>
      </c>
      <c r="D3701" s="100"/>
      <c r="E3701" s="78" t="str">
        <f>IF(C3701="","",IFERROR(VLOOKUP(C3701,parametros!$A$11:$E$15,5,0),""))</f>
        <v/>
      </c>
      <c r="F3701" s="79" t="str">
        <f t="shared" si="287"/>
        <v/>
      </c>
      <c r="G3701" s="101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8"/>
      <c r="U3701" s="218" t="str">
        <f t="shared" si="291"/>
        <v/>
      </c>
      <c r="V3701" s="216" t="s">
        <v>47</v>
      </c>
      <c r="W3701" s="102" t="s">
        <v>167</v>
      </c>
      <c r="X3701" s="102" t="s">
        <v>168</v>
      </c>
      <c r="Y3701" s="103" t="s">
        <v>169</v>
      </c>
      <c r="Z3701" s="103" t="s">
        <v>170</v>
      </c>
      <c r="AA3701" s="103" t="s">
        <v>47</v>
      </c>
      <c r="AB3701" s="103" t="s">
        <v>171</v>
      </c>
      <c r="AC3701" s="104" t="s">
        <v>172</v>
      </c>
    </row>
    <row r="3702" spans="1:29" ht="25.5" customHeight="1" x14ac:dyDescent="0.35">
      <c r="A3702" s="188"/>
      <c r="B3702" s="190"/>
      <c r="C3702" s="99" t="str">
        <f>IF(B3702="","",IF(NOT(ISNUMBER(B3702)),"DATA_PC invalida",IF(AND(ISNUMBER(parametros!$C$2),ISNUMBER(parametros!$D$2),B3702&gt;=parametros!$C$2,B3702&lt;=parametros!$D$2),"C0",IF(AND(ISNUMBER(parametros!$C$3),ISNUMBER(parametros!$D$3),B3702&gt;=parametros!$C$3,B3702&lt;=parametros!$D$3),"C1",IF(AND(ISNUMBER(parametros!$C$4),ISNUMBER(parametros!$D$4),B3702&gt;=parametros!$C$4,B3702&lt;=parametros!$D$4),"C2",IF(AND(ISNUMBER(parametros!$C$5),ISNUMBER(parametros!$D$5),B3702&gt;=parametros!$C$5,B3702&lt;=parametros!$D$5),"C3",IF(AND(ISNUMBER(parametros!$C$6),ISNUMBER(parametros!$D$6),B3702&gt;=parametros!$C$6,B3702&lt;=parametros!$D$6),"C4","Fora dos ciclos")))))))</f>
        <v/>
      </c>
      <c r="D3702" s="100"/>
      <c r="E3702" s="78" t="str">
        <f>IF(C3702="","",IFERROR(VLOOKUP(C3702,parametros!$A$11:$E$15,5,0),""))</f>
        <v/>
      </c>
      <c r="F3702" s="79" t="str">
        <f t="shared" si="287"/>
        <v/>
      </c>
      <c r="G3702" s="101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8"/>
      <c r="U3702" s="218" t="str">
        <f t="shared" si="291"/>
        <v/>
      </c>
      <c r="V3702" s="216" t="s">
        <v>47</v>
      </c>
      <c r="W3702" s="102" t="s">
        <v>167</v>
      </c>
      <c r="X3702" s="102" t="s">
        <v>168</v>
      </c>
      <c r="Y3702" s="103" t="s">
        <v>169</v>
      </c>
      <c r="Z3702" s="103" t="s">
        <v>170</v>
      </c>
      <c r="AA3702" s="103" t="s">
        <v>47</v>
      </c>
      <c r="AB3702" s="103" t="s">
        <v>171</v>
      </c>
      <c r="AC3702" s="104" t="s">
        <v>172</v>
      </c>
    </row>
    <row r="3703" spans="1:29" ht="25.5" customHeight="1" x14ac:dyDescent="0.35">
      <c r="A3703" s="188"/>
      <c r="B3703" s="190"/>
      <c r="C3703" s="99" t="str">
        <f>IF(B3703="","",IF(NOT(ISNUMBER(B3703)),"DATA_PC invalida",IF(AND(ISNUMBER(parametros!$C$2),ISNUMBER(parametros!$D$2),B3703&gt;=parametros!$C$2,B3703&lt;=parametros!$D$2),"C0",IF(AND(ISNUMBER(parametros!$C$3),ISNUMBER(parametros!$D$3),B3703&gt;=parametros!$C$3,B3703&lt;=parametros!$D$3),"C1",IF(AND(ISNUMBER(parametros!$C$4),ISNUMBER(parametros!$D$4),B3703&gt;=parametros!$C$4,B3703&lt;=parametros!$D$4),"C2",IF(AND(ISNUMBER(parametros!$C$5),ISNUMBER(parametros!$D$5),B3703&gt;=parametros!$C$5,B3703&lt;=parametros!$D$5),"C3",IF(AND(ISNUMBER(parametros!$C$6),ISNUMBER(parametros!$D$6),B3703&gt;=parametros!$C$6,B3703&lt;=parametros!$D$6),"C4","Fora dos ciclos")))))))</f>
        <v/>
      </c>
      <c r="D3703" s="100"/>
      <c r="E3703" s="78" t="str">
        <f>IF(C3703="","",IFERROR(VLOOKUP(C3703,parametros!$A$11:$E$15,5,0),""))</f>
        <v/>
      </c>
      <c r="F3703" s="79" t="str">
        <f t="shared" si="287"/>
        <v/>
      </c>
      <c r="G3703" s="101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8"/>
      <c r="U3703" s="218" t="str">
        <f t="shared" si="291"/>
        <v/>
      </c>
      <c r="V3703" s="216" t="s">
        <v>47</v>
      </c>
      <c r="W3703" s="102" t="s">
        <v>167</v>
      </c>
      <c r="X3703" s="102" t="s">
        <v>168</v>
      </c>
      <c r="Y3703" s="103" t="s">
        <v>169</v>
      </c>
      <c r="Z3703" s="103" t="s">
        <v>170</v>
      </c>
      <c r="AA3703" s="103" t="s">
        <v>47</v>
      </c>
      <c r="AB3703" s="103" t="s">
        <v>171</v>
      </c>
      <c r="AC3703" s="104" t="s">
        <v>172</v>
      </c>
    </row>
    <row r="3704" spans="1:29" ht="25.5" customHeight="1" x14ac:dyDescent="0.35">
      <c r="A3704" s="188"/>
      <c r="B3704" s="190"/>
      <c r="C3704" s="99" t="str">
        <f>IF(B3704="","",IF(NOT(ISNUMBER(B3704)),"DATA_PC invalida",IF(AND(ISNUMBER(parametros!$C$2),ISNUMBER(parametros!$D$2),B3704&gt;=parametros!$C$2,B3704&lt;=parametros!$D$2),"C0",IF(AND(ISNUMBER(parametros!$C$3),ISNUMBER(parametros!$D$3),B3704&gt;=parametros!$C$3,B3704&lt;=parametros!$D$3),"C1",IF(AND(ISNUMBER(parametros!$C$4),ISNUMBER(parametros!$D$4),B3704&gt;=parametros!$C$4,B3704&lt;=parametros!$D$4),"C2",IF(AND(ISNUMBER(parametros!$C$5),ISNUMBER(parametros!$D$5),B3704&gt;=parametros!$C$5,B3704&lt;=parametros!$D$5),"C3",IF(AND(ISNUMBER(parametros!$C$6),ISNUMBER(parametros!$D$6),B3704&gt;=parametros!$C$6,B3704&lt;=parametros!$D$6),"C4","Fora dos ciclos")))))))</f>
        <v/>
      </c>
      <c r="D3704" s="100"/>
      <c r="E3704" s="78" t="str">
        <f>IF(C3704="","",IFERROR(VLOOKUP(C3704,parametros!$A$11:$E$15,5,0),""))</f>
        <v/>
      </c>
      <c r="F3704" s="79" t="str">
        <f t="shared" si="287"/>
        <v/>
      </c>
      <c r="G3704" s="101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8"/>
      <c r="U3704" s="218" t="str">
        <f t="shared" si="291"/>
        <v/>
      </c>
      <c r="V3704" s="216" t="s">
        <v>47</v>
      </c>
      <c r="W3704" s="102" t="s">
        <v>167</v>
      </c>
      <c r="X3704" s="102" t="s">
        <v>168</v>
      </c>
      <c r="Y3704" s="103" t="s">
        <v>169</v>
      </c>
      <c r="Z3704" s="103" t="s">
        <v>170</v>
      </c>
      <c r="AA3704" s="103" t="s">
        <v>47</v>
      </c>
      <c r="AB3704" s="103" t="s">
        <v>171</v>
      </c>
      <c r="AC3704" s="104" t="s">
        <v>172</v>
      </c>
    </row>
    <row r="3705" spans="1:29" ht="25.5" customHeight="1" x14ac:dyDescent="0.35">
      <c r="A3705" s="188"/>
      <c r="B3705" s="190"/>
      <c r="C3705" s="99" t="str">
        <f>IF(B3705="","",IF(NOT(ISNUMBER(B3705)),"DATA_PC invalida",IF(AND(ISNUMBER(parametros!$C$2),ISNUMBER(parametros!$D$2),B3705&gt;=parametros!$C$2,B3705&lt;=parametros!$D$2),"C0",IF(AND(ISNUMBER(parametros!$C$3),ISNUMBER(parametros!$D$3),B3705&gt;=parametros!$C$3,B3705&lt;=parametros!$D$3),"C1",IF(AND(ISNUMBER(parametros!$C$4),ISNUMBER(parametros!$D$4),B3705&gt;=parametros!$C$4,B3705&lt;=parametros!$D$4),"C2",IF(AND(ISNUMBER(parametros!$C$5),ISNUMBER(parametros!$D$5),B3705&gt;=parametros!$C$5,B3705&lt;=parametros!$D$5),"C3",IF(AND(ISNUMBER(parametros!$C$6),ISNUMBER(parametros!$D$6),B3705&gt;=parametros!$C$6,B3705&lt;=parametros!$D$6),"C4","Fora dos ciclos")))))))</f>
        <v/>
      </c>
      <c r="D3705" s="100"/>
      <c r="E3705" s="78" t="str">
        <f>IF(C3705="","",IFERROR(VLOOKUP(C3705,parametros!$A$11:$E$15,5,0),""))</f>
        <v/>
      </c>
      <c r="F3705" s="79" t="str">
        <f t="shared" si="287"/>
        <v/>
      </c>
      <c r="G3705" s="101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8"/>
      <c r="U3705" s="218" t="str">
        <f t="shared" si="291"/>
        <v/>
      </c>
      <c r="V3705" s="216" t="s">
        <v>47</v>
      </c>
      <c r="W3705" s="102" t="s">
        <v>167</v>
      </c>
      <c r="X3705" s="102" t="s">
        <v>168</v>
      </c>
      <c r="Y3705" s="103" t="s">
        <v>169</v>
      </c>
      <c r="Z3705" s="103" t="s">
        <v>170</v>
      </c>
      <c r="AA3705" s="103" t="s">
        <v>47</v>
      </c>
      <c r="AB3705" s="103" t="s">
        <v>171</v>
      </c>
      <c r="AC3705" s="104" t="s">
        <v>172</v>
      </c>
    </row>
    <row r="3706" spans="1:29" ht="25.5" customHeight="1" x14ac:dyDescent="0.35">
      <c r="A3706" s="188"/>
      <c r="B3706" s="190"/>
      <c r="C3706" s="99" t="str">
        <f>IF(B3706="","",IF(NOT(ISNUMBER(B3706)),"DATA_PC invalida",IF(AND(ISNUMBER(parametros!$C$2),ISNUMBER(parametros!$D$2),B3706&gt;=parametros!$C$2,B3706&lt;=parametros!$D$2),"C0",IF(AND(ISNUMBER(parametros!$C$3),ISNUMBER(parametros!$D$3),B3706&gt;=parametros!$C$3,B3706&lt;=parametros!$D$3),"C1",IF(AND(ISNUMBER(parametros!$C$4),ISNUMBER(parametros!$D$4),B3706&gt;=parametros!$C$4,B3706&lt;=parametros!$D$4),"C2",IF(AND(ISNUMBER(parametros!$C$5),ISNUMBER(parametros!$D$5),B3706&gt;=parametros!$C$5,B3706&lt;=parametros!$D$5),"C3",IF(AND(ISNUMBER(parametros!$C$6),ISNUMBER(parametros!$D$6),B3706&gt;=parametros!$C$6,B3706&lt;=parametros!$D$6),"C4","Fora dos ciclos")))))))</f>
        <v/>
      </c>
      <c r="D3706" s="100"/>
      <c r="E3706" s="78" t="str">
        <f>IF(C3706="","",IFERROR(VLOOKUP(C3706,parametros!$A$11:$E$15,5,0),""))</f>
        <v/>
      </c>
      <c r="F3706" s="79" t="str">
        <f t="shared" si="287"/>
        <v/>
      </c>
      <c r="G3706" s="101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8"/>
      <c r="U3706" s="218" t="str">
        <f t="shared" si="291"/>
        <v/>
      </c>
      <c r="V3706" s="216" t="s">
        <v>47</v>
      </c>
      <c r="W3706" s="102" t="s">
        <v>167</v>
      </c>
      <c r="X3706" s="102" t="s">
        <v>168</v>
      </c>
      <c r="Y3706" s="103" t="s">
        <v>169</v>
      </c>
      <c r="Z3706" s="103" t="s">
        <v>170</v>
      </c>
      <c r="AA3706" s="103" t="s">
        <v>47</v>
      </c>
      <c r="AB3706" s="103" t="s">
        <v>171</v>
      </c>
      <c r="AC3706" s="104" t="s">
        <v>172</v>
      </c>
    </row>
    <row r="3707" spans="1:29" ht="25.5" customHeight="1" x14ac:dyDescent="0.35">
      <c r="A3707" s="188"/>
      <c r="B3707" s="190"/>
      <c r="C3707" s="99" t="str">
        <f>IF(B3707="","",IF(NOT(ISNUMBER(B3707)),"DATA_PC invalida",IF(AND(ISNUMBER(parametros!$C$2),ISNUMBER(parametros!$D$2),B3707&gt;=parametros!$C$2,B3707&lt;=parametros!$D$2),"C0",IF(AND(ISNUMBER(parametros!$C$3),ISNUMBER(parametros!$D$3),B3707&gt;=parametros!$C$3,B3707&lt;=parametros!$D$3),"C1",IF(AND(ISNUMBER(parametros!$C$4),ISNUMBER(parametros!$D$4),B3707&gt;=parametros!$C$4,B3707&lt;=parametros!$D$4),"C2",IF(AND(ISNUMBER(parametros!$C$5),ISNUMBER(parametros!$D$5),B3707&gt;=parametros!$C$5,B3707&lt;=parametros!$D$5),"C3",IF(AND(ISNUMBER(parametros!$C$6),ISNUMBER(parametros!$D$6),B3707&gt;=parametros!$C$6,B3707&lt;=parametros!$D$6),"C4","Fora dos ciclos")))))))</f>
        <v/>
      </c>
      <c r="D3707" s="100"/>
      <c r="E3707" s="78" t="str">
        <f>IF(C3707="","",IFERROR(VLOOKUP(C3707,parametros!$A$11:$E$15,5,0),""))</f>
        <v/>
      </c>
      <c r="F3707" s="79" t="str">
        <f t="shared" si="287"/>
        <v/>
      </c>
      <c r="G3707" s="101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8"/>
      <c r="U3707" s="218" t="str">
        <f t="shared" si="291"/>
        <v/>
      </c>
      <c r="V3707" s="216" t="s">
        <v>47</v>
      </c>
      <c r="W3707" s="102" t="s">
        <v>167</v>
      </c>
      <c r="X3707" s="102" t="s">
        <v>168</v>
      </c>
      <c r="Y3707" s="103" t="s">
        <v>169</v>
      </c>
      <c r="Z3707" s="103" t="s">
        <v>170</v>
      </c>
      <c r="AA3707" s="103" t="s">
        <v>47</v>
      </c>
      <c r="AB3707" s="103" t="s">
        <v>171</v>
      </c>
      <c r="AC3707" s="104" t="s">
        <v>172</v>
      </c>
    </row>
    <row r="3708" spans="1:29" ht="25.5" customHeight="1" x14ac:dyDescent="0.35">
      <c r="A3708" s="188"/>
      <c r="B3708" s="190"/>
      <c r="C3708" s="99" t="str">
        <f>IF(B3708="","",IF(NOT(ISNUMBER(B3708)),"DATA_PC invalida",IF(AND(ISNUMBER(parametros!$C$2),ISNUMBER(parametros!$D$2),B3708&gt;=parametros!$C$2,B3708&lt;=parametros!$D$2),"C0",IF(AND(ISNUMBER(parametros!$C$3),ISNUMBER(parametros!$D$3),B3708&gt;=parametros!$C$3,B3708&lt;=parametros!$D$3),"C1",IF(AND(ISNUMBER(parametros!$C$4),ISNUMBER(parametros!$D$4),B3708&gt;=parametros!$C$4,B3708&lt;=parametros!$D$4),"C2",IF(AND(ISNUMBER(parametros!$C$5),ISNUMBER(parametros!$D$5),B3708&gt;=parametros!$C$5,B3708&lt;=parametros!$D$5),"C3",IF(AND(ISNUMBER(parametros!$C$6),ISNUMBER(parametros!$D$6),B3708&gt;=parametros!$C$6,B3708&lt;=parametros!$D$6),"C4","Fora dos ciclos")))))))</f>
        <v/>
      </c>
      <c r="D3708" s="100"/>
      <c r="E3708" s="78" t="str">
        <f>IF(C3708="","",IFERROR(VLOOKUP(C3708,parametros!$A$11:$E$15,5,0),""))</f>
        <v/>
      </c>
      <c r="F3708" s="79" t="str">
        <f t="shared" si="287"/>
        <v/>
      </c>
      <c r="G3708" s="101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8"/>
      <c r="U3708" s="218" t="str">
        <f t="shared" si="291"/>
        <v/>
      </c>
      <c r="V3708" s="216" t="s">
        <v>47</v>
      </c>
      <c r="W3708" s="102" t="s">
        <v>167</v>
      </c>
      <c r="X3708" s="102" t="s">
        <v>168</v>
      </c>
      <c r="Y3708" s="103" t="s">
        <v>169</v>
      </c>
      <c r="Z3708" s="103" t="s">
        <v>170</v>
      </c>
      <c r="AA3708" s="103" t="s">
        <v>47</v>
      </c>
      <c r="AB3708" s="103" t="s">
        <v>171</v>
      </c>
      <c r="AC3708" s="104" t="s">
        <v>172</v>
      </c>
    </row>
    <row r="3709" spans="1:29" ht="25.5" customHeight="1" x14ac:dyDescent="0.35">
      <c r="A3709" s="188"/>
      <c r="B3709" s="190"/>
      <c r="C3709" s="99" t="str">
        <f>IF(B3709="","",IF(NOT(ISNUMBER(B3709)),"DATA_PC invalida",IF(AND(ISNUMBER(parametros!$C$2),ISNUMBER(parametros!$D$2),B3709&gt;=parametros!$C$2,B3709&lt;=parametros!$D$2),"C0",IF(AND(ISNUMBER(parametros!$C$3),ISNUMBER(parametros!$D$3),B3709&gt;=parametros!$C$3,B3709&lt;=parametros!$D$3),"C1",IF(AND(ISNUMBER(parametros!$C$4),ISNUMBER(parametros!$D$4),B3709&gt;=parametros!$C$4,B3709&lt;=parametros!$D$4),"C2",IF(AND(ISNUMBER(parametros!$C$5),ISNUMBER(parametros!$D$5),B3709&gt;=parametros!$C$5,B3709&lt;=parametros!$D$5),"C3",IF(AND(ISNUMBER(parametros!$C$6),ISNUMBER(parametros!$D$6),B3709&gt;=parametros!$C$6,B3709&lt;=parametros!$D$6),"C4","Fora dos ciclos")))))))</f>
        <v/>
      </c>
      <c r="D3709" s="100"/>
      <c r="E3709" s="78" t="str">
        <f>IF(C3709="","",IFERROR(VLOOKUP(C3709,parametros!$A$11:$E$15,5,0),""))</f>
        <v/>
      </c>
      <c r="F3709" s="79" t="str">
        <f t="shared" si="287"/>
        <v/>
      </c>
      <c r="G3709" s="101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8"/>
      <c r="U3709" s="218" t="str">
        <f t="shared" si="291"/>
        <v/>
      </c>
      <c r="V3709" s="216" t="s">
        <v>47</v>
      </c>
      <c r="W3709" s="102" t="s">
        <v>167</v>
      </c>
      <c r="X3709" s="102" t="s">
        <v>168</v>
      </c>
      <c r="Y3709" s="103" t="s">
        <v>169</v>
      </c>
      <c r="Z3709" s="103" t="s">
        <v>170</v>
      </c>
      <c r="AA3709" s="103" t="s">
        <v>47</v>
      </c>
      <c r="AB3709" s="103" t="s">
        <v>171</v>
      </c>
      <c r="AC3709" s="104" t="s">
        <v>172</v>
      </c>
    </row>
    <row r="3710" spans="1:29" ht="25.5" customHeight="1" x14ac:dyDescent="0.35">
      <c r="A3710" s="188"/>
      <c r="B3710" s="190"/>
      <c r="C3710" s="99" t="str">
        <f>IF(B3710="","",IF(NOT(ISNUMBER(B3710)),"DATA_PC invalida",IF(AND(ISNUMBER(parametros!$C$2),ISNUMBER(parametros!$D$2),B3710&gt;=parametros!$C$2,B3710&lt;=parametros!$D$2),"C0",IF(AND(ISNUMBER(parametros!$C$3),ISNUMBER(parametros!$D$3),B3710&gt;=parametros!$C$3,B3710&lt;=parametros!$D$3),"C1",IF(AND(ISNUMBER(parametros!$C$4),ISNUMBER(parametros!$D$4),B3710&gt;=parametros!$C$4,B3710&lt;=parametros!$D$4),"C2",IF(AND(ISNUMBER(parametros!$C$5),ISNUMBER(parametros!$D$5),B3710&gt;=parametros!$C$5,B3710&lt;=parametros!$D$5),"C3",IF(AND(ISNUMBER(parametros!$C$6),ISNUMBER(parametros!$D$6),B3710&gt;=parametros!$C$6,B3710&lt;=parametros!$D$6),"C4","Fora dos ciclos")))))))</f>
        <v/>
      </c>
      <c r="D3710" s="100"/>
      <c r="E3710" s="78" t="str">
        <f>IF(C3710="","",IFERROR(VLOOKUP(C3710,parametros!$A$11:$E$15,5,0),""))</f>
        <v/>
      </c>
      <c r="F3710" s="79" t="str">
        <f t="shared" si="287"/>
        <v/>
      </c>
      <c r="G3710" s="101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8"/>
      <c r="U3710" s="218" t="str">
        <f t="shared" si="291"/>
        <v/>
      </c>
      <c r="V3710" s="216" t="s">
        <v>47</v>
      </c>
      <c r="W3710" s="102" t="s">
        <v>167</v>
      </c>
      <c r="X3710" s="102" t="s">
        <v>168</v>
      </c>
      <c r="Y3710" s="103" t="s">
        <v>169</v>
      </c>
      <c r="Z3710" s="103" t="s">
        <v>170</v>
      </c>
      <c r="AA3710" s="103" t="s">
        <v>47</v>
      </c>
      <c r="AB3710" s="103" t="s">
        <v>171</v>
      </c>
      <c r="AC3710" s="104" t="s">
        <v>172</v>
      </c>
    </row>
    <row r="3711" spans="1:29" ht="25.5" customHeight="1" x14ac:dyDescent="0.35">
      <c r="A3711" s="188"/>
      <c r="B3711" s="190"/>
      <c r="C3711" s="99" t="str">
        <f>IF(B3711="","",IF(NOT(ISNUMBER(B3711)),"DATA_PC invalida",IF(AND(ISNUMBER(parametros!$C$2),ISNUMBER(parametros!$D$2),B3711&gt;=parametros!$C$2,B3711&lt;=parametros!$D$2),"C0",IF(AND(ISNUMBER(parametros!$C$3),ISNUMBER(parametros!$D$3),B3711&gt;=parametros!$C$3,B3711&lt;=parametros!$D$3),"C1",IF(AND(ISNUMBER(parametros!$C$4),ISNUMBER(parametros!$D$4),B3711&gt;=parametros!$C$4,B3711&lt;=parametros!$D$4),"C2",IF(AND(ISNUMBER(parametros!$C$5),ISNUMBER(parametros!$D$5),B3711&gt;=parametros!$C$5,B3711&lt;=parametros!$D$5),"C3",IF(AND(ISNUMBER(parametros!$C$6),ISNUMBER(parametros!$D$6),B3711&gt;=parametros!$C$6,B3711&lt;=parametros!$D$6),"C4","Fora dos ciclos")))))))</f>
        <v/>
      </c>
      <c r="D3711" s="100"/>
      <c r="E3711" s="78" t="str">
        <f>IF(C3711="","",IFERROR(VLOOKUP(C3711,parametros!$A$11:$E$15,5,0),""))</f>
        <v/>
      </c>
      <c r="F3711" s="79" t="str">
        <f t="shared" si="287"/>
        <v/>
      </c>
      <c r="G3711" s="101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8"/>
      <c r="U3711" s="218" t="str">
        <f t="shared" si="291"/>
        <v/>
      </c>
      <c r="V3711" s="216" t="s">
        <v>47</v>
      </c>
      <c r="W3711" s="102" t="s">
        <v>167</v>
      </c>
      <c r="X3711" s="102" t="s">
        <v>168</v>
      </c>
      <c r="Y3711" s="103" t="s">
        <v>169</v>
      </c>
      <c r="Z3711" s="103" t="s">
        <v>170</v>
      </c>
      <c r="AA3711" s="103" t="s">
        <v>47</v>
      </c>
      <c r="AB3711" s="103" t="s">
        <v>171</v>
      </c>
      <c r="AC3711" s="104" t="s">
        <v>172</v>
      </c>
    </row>
    <row r="3712" spans="1:29" ht="25.5" customHeight="1" x14ac:dyDescent="0.35">
      <c r="A3712" s="188"/>
      <c r="B3712" s="190"/>
      <c r="C3712" s="99" t="str">
        <f>IF(B3712="","",IF(NOT(ISNUMBER(B3712)),"DATA_PC invalida",IF(AND(ISNUMBER(parametros!$C$2),ISNUMBER(parametros!$D$2),B3712&gt;=parametros!$C$2,B3712&lt;=parametros!$D$2),"C0",IF(AND(ISNUMBER(parametros!$C$3),ISNUMBER(parametros!$D$3),B3712&gt;=parametros!$C$3,B3712&lt;=parametros!$D$3),"C1",IF(AND(ISNUMBER(parametros!$C$4),ISNUMBER(parametros!$D$4),B3712&gt;=parametros!$C$4,B3712&lt;=parametros!$D$4),"C2",IF(AND(ISNUMBER(parametros!$C$5),ISNUMBER(parametros!$D$5),B3712&gt;=parametros!$C$5,B3712&lt;=parametros!$D$5),"C3",IF(AND(ISNUMBER(parametros!$C$6),ISNUMBER(parametros!$D$6),B3712&gt;=parametros!$C$6,B3712&lt;=parametros!$D$6),"C4","Fora dos ciclos")))))))</f>
        <v/>
      </c>
      <c r="D3712" s="100"/>
      <c r="E3712" s="78" t="str">
        <f>IF(C3712="","",IFERROR(VLOOKUP(C3712,parametros!$A$11:$E$15,5,0),""))</f>
        <v/>
      </c>
      <c r="F3712" s="79" t="str">
        <f t="shared" si="287"/>
        <v/>
      </c>
      <c r="G3712" s="101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8"/>
      <c r="U3712" s="218" t="str">
        <f t="shared" si="291"/>
        <v/>
      </c>
      <c r="V3712" s="216" t="s">
        <v>47</v>
      </c>
      <c r="W3712" s="102" t="s">
        <v>167</v>
      </c>
      <c r="X3712" s="102" t="s">
        <v>168</v>
      </c>
      <c r="Y3712" s="103" t="s">
        <v>169</v>
      </c>
      <c r="Z3712" s="103" t="s">
        <v>170</v>
      </c>
      <c r="AA3712" s="103" t="s">
        <v>47</v>
      </c>
      <c r="AB3712" s="103" t="s">
        <v>171</v>
      </c>
      <c r="AC3712" s="104" t="s">
        <v>172</v>
      </c>
    </row>
    <row r="3713" spans="1:29" ht="25.5" customHeight="1" x14ac:dyDescent="0.35">
      <c r="A3713" s="188"/>
      <c r="B3713" s="190"/>
      <c r="C3713" s="99" t="str">
        <f>IF(B3713="","",IF(NOT(ISNUMBER(B3713)),"DATA_PC invalida",IF(AND(ISNUMBER(parametros!$C$2),ISNUMBER(parametros!$D$2),B3713&gt;=parametros!$C$2,B3713&lt;=parametros!$D$2),"C0",IF(AND(ISNUMBER(parametros!$C$3),ISNUMBER(parametros!$D$3),B3713&gt;=parametros!$C$3,B3713&lt;=parametros!$D$3),"C1",IF(AND(ISNUMBER(parametros!$C$4),ISNUMBER(parametros!$D$4),B3713&gt;=parametros!$C$4,B3713&lt;=parametros!$D$4),"C2",IF(AND(ISNUMBER(parametros!$C$5),ISNUMBER(parametros!$D$5),B3713&gt;=parametros!$C$5,B3713&lt;=parametros!$D$5),"C3",IF(AND(ISNUMBER(parametros!$C$6),ISNUMBER(parametros!$D$6),B3713&gt;=parametros!$C$6,B3713&lt;=parametros!$D$6),"C4","Fora dos ciclos")))))))</f>
        <v/>
      </c>
      <c r="D3713" s="100"/>
      <c r="E3713" s="78" t="str">
        <f>IF(C3713="","",IFERROR(VLOOKUP(C3713,parametros!$A$11:$E$15,5,0),""))</f>
        <v/>
      </c>
      <c r="F3713" s="79" t="str">
        <f t="shared" si="287"/>
        <v/>
      </c>
      <c r="G3713" s="101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8"/>
      <c r="U3713" s="218" t="str">
        <f t="shared" si="291"/>
        <v/>
      </c>
      <c r="V3713" s="216" t="s">
        <v>47</v>
      </c>
      <c r="W3713" s="102" t="s">
        <v>167</v>
      </c>
      <c r="X3713" s="102" t="s">
        <v>168</v>
      </c>
      <c r="Y3713" s="103" t="s">
        <v>169</v>
      </c>
      <c r="Z3713" s="103" t="s">
        <v>170</v>
      </c>
      <c r="AA3713" s="103" t="s">
        <v>47</v>
      </c>
      <c r="AB3713" s="103" t="s">
        <v>171</v>
      </c>
      <c r="AC3713" s="104" t="s">
        <v>172</v>
      </c>
    </row>
    <row r="3714" spans="1:29" ht="25.5" customHeight="1" x14ac:dyDescent="0.35">
      <c r="A3714" s="188"/>
      <c r="B3714" s="190"/>
      <c r="C3714" s="99" t="str">
        <f>IF(B3714="","",IF(NOT(ISNUMBER(B3714)),"DATA_PC invalida",IF(AND(ISNUMBER(parametros!$C$2),ISNUMBER(parametros!$D$2),B3714&gt;=parametros!$C$2,B3714&lt;=parametros!$D$2),"C0",IF(AND(ISNUMBER(parametros!$C$3),ISNUMBER(parametros!$D$3),B3714&gt;=parametros!$C$3,B3714&lt;=parametros!$D$3),"C1",IF(AND(ISNUMBER(parametros!$C$4),ISNUMBER(parametros!$D$4),B3714&gt;=parametros!$C$4,B3714&lt;=parametros!$D$4),"C2",IF(AND(ISNUMBER(parametros!$C$5),ISNUMBER(parametros!$D$5),B3714&gt;=parametros!$C$5,B3714&lt;=parametros!$D$5),"C3",IF(AND(ISNUMBER(parametros!$C$6),ISNUMBER(parametros!$D$6),B3714&gt;=parametros!$C$6,B3714&lt;=parametros!$D$6),"C4","Fora dos ciclos")))))))</f>
        <v/>
      </c>
      <c r="D3714" s="100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101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8"/>
      <c r="U3714" s="218" t="str">
        <f t="shared" ref="U3714:U3777" si="296">IF(OR($D3714="",$H3714=""),"",ROUND($D3714+$H3714,2))</f>
        <v/>
      </c>
      <c r="V3714" s="216" t="s">
        <v>47</v>
      </c>
      <c r="W3714" s="102" t="s">
        <v>167</v>
      </c>
      <c r="X3714" s="102" t="s">
        <v>168</v>
      </c>
      <c r="Y3714" s="103" t="s">
        <v>169</v>
      </c>
      <c r="Z3714" s="103" t="s">
        <v>170</v>
      </c>
      <c r="AA3714" s="103" t="s">
        <v>47</v>
      </c>
      <c r="AB3714" s="103" t="s">
        <v>171</v>
      </c>
      <c r="AC3714" s="104" t="s">
        <v>172</v>
      </c>
    </row>
    <row r="3715" spans="1:29" ht="25.5" customHeight="1" x14ac:dyDescent="0.35">
      <c r="A3715" s="188"/>
      <c r="B3715" s="190"/>
      <c r="C3715" s="99" t="str">
        <f>IF(B3715="","",IF(NOT(ISNUMBER(B3715)),"DATA_PC invalida",IF(AND(ISNUMBER(parametros!$C$2),ISNUMBER(parametros!$D$2),B3715&gt;=parametros!$C$2,B3715&lt;=parametros!$D$2),"C0",IF(AND(ISNUMBER(parametros!$C$3),ISNUMBER(parametros!$D$3),B3715&gt;=parametros!$C$3,B3715&lt;=parametros!$D$3),"C1",IF(AND(ISNUMBER(parametros!$C$4),ISNUMBER(parametros!$D$4),B3715&gt;=parametros!$C$4,B3715&lt;=parametros!$D$4),"C2",IF(AND(ISNUMBER(parametros!$C$5),ISNUMBER(parametros!$D$5),B3715&gt;=parametros!$C$5,B3715&lt;=parametros!$D$5),"C3",IF(AND(ISNUMBER(parametros!$C$6),ISNUMBER(parametros!$D$6),B3715&gt;=parametros!$C$6,B3715&lt;=parametros!$D$6),"C4","Fora dos ciclos")))))))</f>
        <v/>
      </c>
      <c r="D3715" s="100"/>
      <c r="E3715" s="78" t="str">
        <f>IF(C3715="","",IFERROR(VLOOKUP(C3715,parametros!$A$11:$E$15,5,0),""))</f>
        <v/>
      </c>
      <c r="F3715" s="79" t="str">
        <f t="shared" si="292"/>
        <v/>
      </c>
      <c r="G3715" s="101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8"/>
      <c r="U3715" s="218" t="str">
        <f t="shared" si="296"/>
        <v/>
      </c>
      <c r="V3715" s="216" t="s">
        <v>47</v>
      </c>
      <c r="W3715" s="102" t="s">
        <v>167</v>
      </c>
      <c r="X3715" s="102" t="s">
        <v>168</v>
      </c>
      <c r="Y3715" s="103" t="s">
        <v>169</v>
      </c>
      <c r="Z3715" s="103" t="s">
        <v>170</v>
      </c>
      <c r="AA3715" s="103" t="s">
        <v>47</v>
      </c>
      <c r="AB3715" s="103" t="s">
        <v>171</v>
      </c>
      <c r="AC3715" s="104" t="s">
        <v>172</v>
      </c>
    </row>
    <row r="3716" spans="1:29" ht="25.5" customHeight="1" x14ac:dyDescent="0.35">
      <c r="A3716" s="188"/>
      <c r="B3716" s="190"/>
      <c r="C3716" s="99" t="str">
        <f>IF(B3716="","",IF(NOT(ISNUMBER(B3716)),"DATA_PC invalida",IF(AND(ISNUMBER(parametros!$C$2),ISNUMBER(parametros!$D$2),B3716&gt;=parametros!$C$2,B3716&lt;=parametros!$D$2),"C0",IF(AND(ISNUMBER(parametros!$C$3),ISNUMBER(parametros!$D$3),B3716&gt;=parametros!$C$3,B3716&lt;=parametros!$D$3),"C1",IF(AND(ISNUMBER(parametros!$C$4),ISNUMBER(parametros!$D$4),B3716&gt;=parametros!$C$4,B3716&lt;=parametros!$D$4),"C2",IF(AND(ISNUMBER(parametros!$C$5),ISNUMBER(parametros!$D$5),B3716&gt;=parametros!$C$5,B3716&lt;=parametros!$D$5),"C3",IF(AND(ISNUMBER(parametros!$C$6),ISNUMBER(parametros!$D$6),B3716&gt;=parametros!$C$6,B3716&lt;=parametros!$D$6),"C4","Fora dos ciclos")))))))</f>
        <v/>
      </c>
      <c r="D3716" s="100"/>
      <c r="E3716" s="78" t="str">
        <f>IF(C3716="","",IFERROR(VLOOKUP(C3716,parametros!$A$11:$E$15,5,0),""))</f>
        <v/>
      </c>
      <c r="F3716" s="79" t="str">
        <f t="shared" si="292"/>
        <v/>
      </c>
      <c r="G3716" s="101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8"/>
      <c r="U3716" s="218" t="str">
        <f t="shared" si="296"/>
        <v/>
      </c>
      <c r="V3716" s="216" t="s">
        <v>47</v>
      </c>
      <c r="W3716" s="102" t="s">
        <v>167</v>
      </c>
      <c r="X3716" s="102" t="s">
        <v>168</v>
      </c>
      <c r="Y3716" s="103" t="s">
        <v>169</v>
      </c>
      <c r="Z3716" s="103" t="s">
        <v>170</v>
      </c>
      <c r="AA3716" s="103" t="s">
        <v>47</v>
      </c>
      <c r="AB3716" s="103" t="s">
        <v>171</v>
      </c>
      <c r="AC3716" s="104" t="s">
        <v>172</v>
      </c>
    </row>
    <row r="3717" spans="1:29" ht="25.5" customHeight="1" x14ac:dyDescent="0.35">
      <c r="A3717" s="188"/>
      <c r="B3717" s="190"/>
      <c r="C3717" s="99" t="str">
        <f>IF(B3717="","",IF(NOT(ISNUMBER(B3717)),"DATA_PC invalida",IF(AND(ISNUMBER(parametros!$C$2),ISNUMBER(parametros!$D$2),B3717&gt;=parametros!$C$2,B3717&lt;=parametros!$D$2),"C0",IF(AND(ISNUMBER(parametros!$C$3),ISNUMBER(parametros!$D$3),B3717&gt;=parametros!$C$3,B3717&lt;=parametros!$D$3),"C1",IF(AND(ISNUMBER(parametros!$C$4),ISNUMBER(parametros!$D$4),B3717&gt;=parametros!$C$4,B3717&lt;=parametros!$D$4),"C2",IF(AND(ISNUMBER(parametros!$C$5),ISNUMBER(parametros!$D$5),B3717&gt;=parametros!$C$5,B3717&lt;=parametros!$D$5),"C3",IF(AND(ISNUMBER(parametros!$C$6),ISNUMBER(parametros!$D$6),B3717&gt;=parametros!$C$6,B3717&lt;=parametros!$D$6),"C4","Fora dos ciclos")))))))</f>
        <v/>
      </c>
      <c r="D3717" s="100"/>
      <c r="E3717" s="78" t="str">
        <f>IF(C3717="","",IFERROR(VLOOKUP(C3717,parametros!$A$11:$E$15,5,0),""))</f>
        <v/>
      </c>
      <c r="F3717" s="79" t="str">
        <f t="shared" si="292"/>
        <v/>
      </c>
      <c r="G3717" s="101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8"/>
      <c r="U3717" s="218" t="str">
        <f t="shared" si="296"/>
        <v/>
      </c>
      <c r="V3717" s="216" t="s">
        <v>47</v>
      </c>
      <c r="W3717" s="102" t="s">
        <v>167</v>
      </c>
      <c r="X3717" s="102" t="s">
        <v>168</v>
      </c>
      <c r="Y3717" s="103" t="s">
        <v>169</v>
      </c>
      <c r="Z3717" s="103" t="s">
        <v>170</v>
      </c>
      <c r="AA3717" s="103" t="s">
        <v>47</v>
      </c>
      <c r="AB3717" s="103" t="s">
        <v>171</v>
      </c>
      <c r="AC3717" s="104" t="s">
        <v>172</v>
      </c>
    </row>
    <row r="3718" spans="1:29" ht="25.5" customHeight="1" x14ac:dyDescent="0.35">
      <c r="A3718" s="188"/>
      <c r="B3718" s="190"/>
      <c r="C3718" s="99" t="str">
        <f>IF(B3718="","",IF(NOT(ISNUMBER(B3718)),"DATA_PC invalida",IF(AND(ISNUMBER(parametros!$C$2),ISNUMBER(parametros!$D$2),B3718&gt;=parametros!$C$2,B3718&lt;=parametros!$D$2),"C0",IF(AND(ISNUMBER(parametros!$C$3),ISNUMBER(parametros!$D$3),B3718&gt;=parametros!$C$3,B3718&lt;=parametros!$D$3),"C1",IF(AND(ISNUMBER(parametros!$C$4),ISNUMBER(parametros!$D$4),B3718&gt;=parametros!$C$4,B3718&lt;=parametros!$D$4),"C2",IF(AND(ISNUMBER(parametros!$C$5),ISNUMBER(parametros!$D$5),B3718&gt;=parametros!$C$5,B3718&lt;=parametros!$D$5),"C3",IF(AND(ISNUMBER(parametros!$C$6),ISNUMBER(parametros!$D$6),B3718&gt;=parametros!$C$6,B3718&lt;=parametros!$D$6),"C4","Fora dos ciclos")))))))</f>
        <v/>
      </c>
      <c r="D3718" s="100"/>
      <c r="E3718" s="78" t="str">
        <f>IF(C3718="","",IFERROR(VLOOKUP(C3718,parametros!$A$11:$E$15,5,0),""))</f>
        <v/>
      </c>
      <c r="F3718" s="79" t="str">
        <f t="shared" si="292"/>
        <v/>
      </c>
      <c r="G3718" s="101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8"/>
      <c r="U3718" s="218" t="str">
        <f t="shared" si="296"/>
        <v/>
      </c>
      <c r="V3718" s="216" t="s">
        <v>47</v>
      </c>
      <c r="W3718" s="102" t="s">
        <v>167</v>
      </c>
      <c r="X3718" s="102" t="s">
        <v>168</v>
      </c>
      <c r="Y3718" s="103" t="s">
        <v>169</v>
      </c>
      <c r="Z3718" s="103" t="s">
        <v>170</v>
      </c>
      <c r="AA3718" s="103" t="s">
        <v>47</v>
      </c>
      <c r="AB3718" s="103" t="s">
        <v>171</v>
      </c>
      <c r="AC3718" s="104" t="s">
        <v>172</v>
      </c>
    </row>
    <row r="3719" spans="1:29" ht="25.5" customHeight="1" x14ac:dyDescent="0.35">
      <c r="A3719" s="188"/>
      <c r="B3719" s="190"/>
      <c r="C3719" s="99" t="str">
        <f>IF(B3719="","",IF(NOT(ISNUMBER(B3719)),"DATA_PC invalida",IF(AND(ISNUMBER(parametros!$C$2),ISNUMBER(parametros!$D$2),B3719&gt;=parametros!$C$2,B3719&lt;=parametros!$D$2),"C0",IF(AND(ISNUMBER(parametros!$C$3),ISNUMBER(parametros!$D$3),B3719&gt;=parametros!$C$3,B3719&lt;=parametros!$D$3),"C1",IF(AND(ISNUMBER(parametros!$C$4),ISNUMBER(parametros!$D$4),B3719&gt;=parametros!$C$4,B3719&lt;=parametros!$D$4),"C2",IF(AND(ISNUMBER(parametros!$C$5),ISNUMBER(parametros!$D$5),B3719&gt;=parametros!$C$5,B3719&lt;=parametros!$D$5),"C3",IF(AND(ISNUMBER(parametros!$C$6),ISNUMBER(parametros!$D$6),B3719&gt;=parametros!$C$6,B3719&lt;=parametros!$D$6),"C4","Fora dos ciclos")))))))</f>
        <v/>
      </c>
      <c r="D3719" s="100"/>
      <c r="E3719" s="78" t="str">
        <f>IF(C3719="","",IFERROR(VLOOKUP(C3719,parametros!$A$11:$E$15,5,0),""))</f>
        <v/>
      </c>
      <c r="F3719" s="79" t="str">
        <f t="shared" si="292"/>
        <v/>
      </c>
      <c r="G3719" s="101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8"/>
      <c r="U3719" s="218" t="str">
        <f t="shared" si="296"/>
        <v/>
      </c>
      <c r="V3719" s="216" t="s">
        <v>47</v>
      </c>
      <c r="W3719" s="102" t="s">
        <v>167</v>
      </c>
      <c r="X3719" s="102" t="s">
        <v>168</v>
      </c>
      <c r="Y3719" s="103" t="s">
        <v>169</v>
      </c>
      <c r="Z3719" s="103" t="s">
        <v>170</v>
      </c>
      <c r="AA3719" s="103" t="s">
        <v>47</v>
      </c>
      <c r="AB3719" s="103" t="s">
        <v>171</v>
      </c>
      <c r="AC3719" s="104" t="s">
        <v>172</v>
      </c>
    </row>
    <row r="3720" spans="1:29" ht="25.5" customHeight="1" x14ac:dyDescent="0.35">
      <c r="A3720" s="188"/>
      <c r="B3720" s="190"/>
      <c r="C3720" s="99" t="str">
        <f>IF(B3720="","",IF(NOT(ISNUMBER(B3720)),"DATA_PC invalida",IF(AND(ISNUMBER(parametros!$C$2),ISNUMBER(parametros!$D$2),B3720&gt;=parametros!$C$2,B3720&lt;=parametros!$D$2),"C0",IF(AND(ISNUMBER(parametros!$C$3),ISNUMBER(parametros!$D$3),B3720&gt;=parametros!$C$3,B3720&lt;=parametros!$D$3),"C1",IF(AND(ISNUMBER(parametros!$C$4),ISNUMBER(parametros!$D$4),B3720&gt;=parametros!$C$4,B3720&lt;=parametros!$D$4),"C2",IF(AND(ISNUMBER(parametros!$C$5),ISNUMBER(parametros!$D$5),B3720&gt;=parametros!$C$5,B3720&lt;=parametros!$D$5),"C3",IF(AND(ISNUMBER(parametros!$C$6),ISNUMBER(parametros!$D$6),B3720&gt;=parametros!$C$6,B3720&lt;=parametros!$D$6),"C4","Fora dos ciclos")))))))</f>
        <v/>
      </c>
      <c r="D3720" s="100"/>
      <c r="E3720" s="78" t="str">
        <f>IF(C3720="","",IFERROR(VLOOKUP(C3720,parametros!$A$11:$E$15,5,0),""))</f>
        <v/>
      </c>
      <c r="F3720" s="79" t="str">
        <f t="shared" si="292"/>
        <v/>
      </c>
      <c r="G3720" s="101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8"/>
      <c r="U3720" s="218" t="str">
        <f t="shared" si="296"/>
        <v/>
      </c>
      <c r="V3720" s="216" t="s">
        <v>47</v>
      </c>
      <c r="W3720" s="102" t="s">
        <v>167</v>
      </c>
      <c r="X3720" s="102" t="s">
        <v>168</v>
      </c>
      <c r="Y3720" s="103" t="s">
        <v>169</v>
      </c>
      <c r="Z3720" s="103" t="s">
        <v>170</v>
      </c>
      <c r="AA3720" s="103" t="s">
        <v>47</v>
      </c>
      <c r="AB3720" s="103" t="s">
        <v>171</v>
      </c>
      <c r="AC3720" s="104" t="s">
        <v>172</v>
      </c>
    </row>
    <row r="3721" spans="1:29" ht="25.5" customHeight="1" x14ac:dyDescent="0.35">
      <c r="A3721" s="188"/>
      <c r="B3721" s="190"/>
      <c r="C3721" s="99" t="str">
        <f>IF(B3721="","",IF(NOT(ISNUMBER(B3721)),"DATA_PC invalida",IF(AND(ISNUMBER(parametros!$C$2),ISNUMBER(parametros!$D$2),B3721&gt;=parametros!$C$2,B3721&lt;=parametros!$D$2),"C0",IF(AND(ISNUMBER(parametros!$C$3),ISNUMBER(parametros!$D$3),B3721&gt;=parametros!$C$3,B3721&lt;=parametros!$D$3),"C1",IF(AND(ISNUMBER(parametros!$C$4),ISNUMBER(parametros!$D$4),B3721&gt;=parametros!$C$4,B3721&lt;=parametros!$D$4),"C2",IF(AND(ISNUMBER(parametros!$C$5),ISNUMBER(parametros!$D$5),B3721&gt;=parametros!$C$5,B3721&lt;=parametros!$D$5),"C3",IF(AND(ISNUMBER(parametros!$C$6),ISNUMBER(parametros!$D$6),B3721&gt;=parametros!$C$6,B3721&lt;=parametros!$D$6),"C4","Fora dos ciclos")))))))</f>
        <v/>
      </c>
      <c r="D3721" s="100"/>
      <c r="E3721" s="78" t="str">
        <f>IF(C3721="","",IFERROR(VLOOKUP(C3721,parametros!$A$11:$E$15,5,0),""))</f>
        <v/>
      </c>
      <c r="F3721" s="79" t="str">
        <f t="shared" si="292"/>
        <v/>
      </c>
      <c r="G3721" s="101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8"/>
      <c r="U3721" s="218" t="str">
        <f t="shared" si="296"/>
        <v/>
      </c>
      <c r="V3721" s="216" t="s">
        <v>47</v>
      </c>
      <c r="W3721" s="102" t="s">
        <v>167</v>
      </c>
      <c r="X3721" s="102" t="s">
        <v>168</v>
      </c>
      <c r="Y3721" s="103" t="s">
        <v>169</v>
      </c>
      <c r="Z3721" s="103" t="s">
        <v>170</v>
      </c>
      <c r="AA3721" s="103" t="s">
        <v>47</v>
      </c>
      <c r="AB3721" s="103" t="s">
        <v>171</v>
      </c>
      <c r="AC3721" s="104" t="s">
        <v>172</v>
      </c>
    </row>
    <row r="3722" spans="1:29" ht="25.5" customHeight="1" x14ac:dyDescent="0.35">
      <c r="A3722" s="188"/>
      <c r="B3722" s="190"/>
      <c r="C3722" s="99" t="str">
        <f>IF(B3722="","",IF(NOT(ISNUMBER(B3722)),"DATA_PC invalida",IF(AND(ISNUMBER(parametros!$C$2),ISNUMBER(parametros!$D$2),B3722&gt;=parametros!$C$2,B3722&lt;=parametros!$D$2),"C0",IF(AND(ISNUMBER(parametros!$C$3),ISNUMBER(parametros!$D$3),B3722&gt;=parametros!$C$3,B3722&lt;=parametros!$D$3),"C1",IF(AND(ISNUMBER(parametros!$C$4),ISNUMBER(parametros!$D$4),B3722&gt;=parametros!$C$4,B3722&lt;=parametros!$D$4),"C2",IF(AND(ISNUMBER(parametros!$C$5),ISNUMBER(parametros!$D$5),B3722&gt;=parametros!$C$5,B3722&lt;=parametros!$D$5),"C3",IF(AND(ISNUMBER(parametros!$C$6),ISNUMBER(parametros!$D$6),B3722&gt;=parametros!$C$6,B3722&lt;=parametros!$D$6),"C4","Fora dos ciclos")))))))</f>
        <v/>
      </c>
      <c r="D3722" s="100"/>
      <c r="E3722" s="78" t="str">
        <f>IF(C3722="","",IFERROR(VLOOKUP(C3722,parametros!$A$11:$E$15,5,0),""))</f>
        <v/>
      </c>
      <c r="F3722" s="79" t="str">
        <f t="shared" si="292"/>
        <v/>
      </c>
      <c r="G3722" s="101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8"/>
      <c r="U3722" s="218" t="str">
        <f t="shared" si="296"/>
        <v/>
      </c>
      <c r="V3722" s="216" t="s">
        <v>47</v>
      </c>
      <c r="W3722" s="102" t="s">
        <v>167</v>
      </c>
      <c r="X3722" s="102" t="s">
        <v>168</v>
      </c>
      <c r="Y3722" s="103" t="s">
        <v>169</v>
      </c>
      <c r="Z3722" s="103" t="s">
        <v>170</v>
      </c>
      <c r="AA3722" s="103" t="s">
        <v>47</v>
      </c>
      <c r="AB3722" s="103" t="s">
        <v>171</v>
      </c>
      <c r="AC3722" s="104" t="s">
        <v>172</v>
      </c>
    </row>
    <row r="3723" spans="1:29" ht="25.5" customHeight="1" x14ac:dyDescent="0.35">
      <c r="A3723" s="188"/>
      <c r="B3723" s="190"/>
      <c r="C3723" s="99" t="str">
        <f>IF(B3723="","",IF(NOT(ISNUMBER(B3723)),"DATA_PC invalida",IF(AND(ISNUMBER(parametros!$C$2),ISNUMBER(parametros!$D$2),B3723&gt;=parametros!$C$2,B3723&lt;=parametros!$D$2),"C0",IF(AND(ISNUMBER(parametros!$C$3),ISNUMBER(parametros!$D$3),B3723&gt;=parametros!$C$3,B3723&lt;=parametros!$D$3),"C1",IF(AND(ISNUMBER(parametros!$C$4),ISNUMBER(parametros!$D$4),B3723&gt;=parametros!$C$4,B3723&lt;=parametros!$D$4),"C2",IF(AND(ISNUMBER(parametros!$C$5),ISNUMBER(parametros!$D$5),B3723&gt;=parametros!$C$5,B3723&lt;=parametros!$D$5),"C3",IF(AND(ISNUMBER(parametros!$C$6),ISNUMBER(parametros!$D$6),B3723&gt;=parametros!$C$6,B3723&lt;=parametros!$D$6),"C4","Fora dos ciclos")))))))</f>
        <v/>
      </c>
      <c r="D3723" s="100"/>
      <c r="E3723" s="78" t="str">
        <f>IF(C3723="","",IFERROR(VLOOKUP(C3723,parametros!$A$11:$E$15,5,0),""))</f>
        <v/>
      </c>
      <c r="F3723" s="79" t="str">
        <f t="shared" si="292"/>
        <v/>
      </c>
      <c r="G3723" s="101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8"/>
      <c r="U3723" s="218" t="str">
        <f t="shared" si="296"/>
        <v/>
      </c>
      <c r="V3723" s="216" t="s">
        <v>47</v>
      </c>
      <c r="W3723" s="102" t="s">
        <v>167</v>
      </c>
      <c r="X3723" s="102" t="s">
        <v>168</v>
      </c>
      <c r="Y3723" s="103" t="s">
        <v>169</v>
      </c>
      <c r="Z3723" s="103" t="s">
        <v>170</v>
      </c>
      <c r="AA3723" s="103" t="s">
        <v>47</v>
      </c>
      <c r="AB3723" s="103" t="s">
        <v>171</v>
      </c>
      <c r="AC3723" s="104" t="s">
        <v>172</v>
      </c>
    </row>
    <row r="3724" spans="1:29" ht="25.5" customHeight="1" x14ac:dyDescent="0.35">
      <c r="A3724" s="188"/>
      <c r="B3724" s="190"/>
      <c r="C3724" s="99" t="str">
        <f>IF(B3724="","",IF(NOT(ISNUMBER(B3724)),"DATA_PC invalida",IF(AND(ISNUMBER(parametros!$C$2),ISNUMBER(parametros!$D$2),B3724&gt;=parametros!$C$2,B3724&lt;=parametros!$D$2),"C0",IF(AND(ISNUMBER(parametros!$C$3),ISNUMBER(parametros!$D$3),B3724&gt;=parametros!$C$3,B3724&lt;=parametros!$D$3),"C1",IF(AND(ISNUMBER(parametros!$C$4),ISNUMBER(parametros!$D$4),B3724&gt;=parametros!$C$4,B3724&lt;=parametros!$D$4),"C2",IF(AND(ISNUMBER(parametros!$C$5),ISNUMBER(parametros!$D$5),B3724&gt;=parametros!$C$5,B3724&lt;=parametros!$D$5),"C3",IF(AND(ISNUMBER(parametros!$C$6),ISNUMBER(parametros!$D$6),B3724&gt;=parametros!$C$6,B3724&lt;=parametros!$D$6),"C4","Fora dos ciclos")))))))</f>
        <v/>
      </c>
      <c r="D3724" s="100"/>
      <c r="E3724" s="78" t="str">
        <f>IF(C3724="","",IFERROR(VLOOKUP(C3724,parametros!$A$11:$E$15,5,0),""))</f>
        <v/>
      </c>
      <c r="F3724" s="79" t="str">
        <f t="shared" si="292"/>
        <v/>
      </c>
      <c r="G3724" s="101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8"/>
      <c r="U3724" s="218" t="str">
        <f t="shared" si="296"/>
        <v/>
      </c>
      <c r="V3724" s="216" t="s">
        <v>47</v>
      </c>
      <c r="W3724" s="102" t="s">
        <v>167</v>
      </c>
      <c r="X3724" s="102" t="s">
        <v>168</v>
      </c>
      <c r="Y3724" s="103" t="s">
        <v>169</v>
      </c>
      <c r="Z3724" s="103" t="s">
        <v>170</v>
      </c>
      <c r="AA3724" s="103" t="s">
        <v>47</v>
      </c>
      <c r="AB3724" s="103" t="s">
        <v>171</v>
      </c>
      <c r="AC3724" s="104" t="s">
        <v>172</v>
      </c>
    </row>
    <row r="3725" spans="1:29" ht="25.5" customHeight="1" x14ac:dyDescent="0.35">
      <c r="A3725" s="188"/>
      <c r="B3725" s="190"/>
      <c r="C3725" s="99" t="str">
        <f>IF(B3725="","",IF(NOT(ISNUMBER(B3725)),"DATA_PC invalida",IF(AND(ISNUMBER(parametros!$C$2),ISNUMBER(parametros!$D$2),B3725&gt;=parametros!$C$2,B3725&lt;=parametros!$D$2),"C0",IF(AND(ISNUMBER(parametros!$C$3),ISNUMBER(parametros!$D$3),B3725&gt;=parametros!$C$3,B3725&lt;=parametros!$D$3),"C1",IF(AND(ISNUMBER(parametros!$C$4),ISNUMBER(parametros!$D$4),B3725&gt;=parametros!$C$4,B3725&lt;=parametros!$D$4),"C2",IF(AND(ISNUMBER(parametros!$C$5),ISNUMBER(parametros!$D$5),B3725&gt;=parametros!$C$5,B3725&lt;=parametros!$D$5),"C3",IF(AND(ISNUMBER(parametros!$C$6),ISNUMBER(parametros!$D$6),B3725&gt;=parametros!$C$6,B3725&lt;=parametros!$D$6),"C4","Fora dos ciclos")))))))</f>
        <v/>
      </c>
      <c r="D3725" s="100"/>
      <c r="E3725" s="78" t="str">
        <f>IF(C3725="","",IFERROR(VLOOKUP(C3725,parametros!$A$11:$E$15,5,0),""))</f>
        <v/>
      </c>
      <c r="F3725" s="79" t="str">
        <f t="shared" si="292"/>
        <v/>
      </c>
      <c r="G3725" s="101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8"/>
      <c r="U3725" s="218" t="str">
        <f t="shared" si="296"/>
        <v/>
      </c>
      <c r="V3725" s="216" t="s">
        <v>47</v>
      </c>
      <c r="W3725" s="102" t="s">
        <v>167</v>
      </c>
      <c r="X3725" s="102" t="s">
        <v>168</v>
      </c>
      <c r="Y3725" s="103" t="s">
        <v>169</v>
      </c>
      <c r="Z3725" s="103" t="s">
        <v>170</v>
      </c>
      <c r="AA3725" s="103" t="s">
        <v>47</v>
      </c>
      <c r="AB3725" s="103" t="s">
        <v>171</v>
      </c>
      <c r="AC3725" s="104" t="s">
        <v>172</v>
      </c>
    </row>
    <row r="3726" spans="1:29" ht="25.5" customHeight="1" x14ac:dyDescent="0.35">
      <c r="A3726" s="188"/>
      <c r="B3726" s="190"/>
      <c r="C3726" s="99" t="str">
        <f>IF(B3726="","",IF(NOT(ISNUMBER(B3726)),"DATA_PC invalida",IF(AND(ISNUMBER(parametros!$C$2),ISNUMBER(parametros!$D$2),B3726&gt;=parametros!$C$2,B3726&lt;=parametros!$D$2),"C0",IF(AND(ISNUMBER(parametros!$C$3),ISNUMBER(parametros!$D$3),B3726&gt;=parametros!$C$3,B3726&lt;=parametros!$D$3),"C1",IF(AND(ISNUMBER(parametros!$C$4),ISNUMBER(parametros!$D$4),B3726&gt;=parametros!$C$4,B3726&lt;=parametros!$D$4),"C2",IF(AND(ISNUMBER(parametros!$C$5),ISNUMBER(parametros!$D$5),B3726&gt;=parametros!$C$5,B3726&lt;=parametros!$D$5),"C3",IF(AND(ISNUMBER(parametros!$C$6),ISNUMBER(parametros!$D$6),B3726&gt;=parametros!$C$6,B3726&lt;=parametros!$D$6),"C4","Fora dos ciclos")))))))</f>
        <v/>
      </c>
      <c r="D3726" s="100"/>
      <c r="E3726" s="78" t="str">
        <f>IF(C3726="","",IFERROR(VLOOKUP(C3726,parametros!$A$11:$E$15,5,0),""))</f>
        <v/>
      </c>
      <c r="F3726" s="79" t="str">
        <f t="shared" si="292"/>
        <v/>
      </c>
      <c r="G3726" s="101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8"/>
      <c r="U3726" s="218" t="str">
        <f t="shared" si="296"/>
        <v/>
      </c>
      <c r="V3726" s="216" t="s">
        <v>47</v>
      </c>
      <c r="W3726" s="102" t="s">
        <v>167</v>
      </c>
      <c r="X3726" s="102" t="s">
        <v>168</v>
      </c>
      <c r="Y3726" s="103" t="s">
        <v>169</v>
      </c>
      <c r="Z3726" s="103" t="s">
        <v>170</v>
      </c>
      <c r="AA3726" s="103" t="s">
        <v>47</v>
      </c>
      <c r="AB3726" s="103" t="s">
        <v>171</v>
      </c>
      <c r="AC3726" s="104" t="s">
        <v>172</v>
      </c>
    </row>
    <row r="3727" spans="1:29" ht="25.5" customHeight="1" x14ac:dyDescent="0.35">
      <c r="A3727" s="188"/>
      <c r="B3727" s="190"/>
      <c r="C3727" s="99" t="str">
        <f>IF(B3727="","",IF(NOT(ISNUMBER(B3727)),"DATA_PC invalida",IF(AND(ISNUMBER(parametros!$C$2),ISNUMBER(parametros!$D$2),B3727&gt;=parametros!$C$2,B3727&lt;=parametros!$D$2),"C0",IF(AND(ISNUMBER(parametros!$C$3),ISNUMBER(parametros!$D$3),B3727&gt;=parametros!$C$3,B3727&lt;=parametros!$D$3),"C1",IF(AND(ISNUMBER(parametros!$C$4),ISNUMBER(parametros!$D$4),B3727&gt;=parametros!$C$4,B3727&lt;=parametros!$D$4),"C2",IF(AND(ISNUMBER(parametros!$C$5),ISNUMBER(parametros!$D$5),B3727&gt;=parametros!$C$5,B3727&lt;=parametros!$D$5),"C3",IF(AND(ISNUMBER(parametros!$C$6),ISNUMBER(parametros!$D$6),B3727&gt;=parametros!$C$6,B3727&lt;=parametros!$D$6),"C4","Fora dos ciclos")))))))</f>
        <v/>
      </c>
      <c r="D3727" s="100"/>
      <c r="E3727" s="78" t="str">
        <f>IF(C3727="","",IFERROR(VLOOKUP(C3727,parametros!$A$11:$E$15,5,0),""))</f>
        <v/>
      </c>
      <c r="F3727" s="79" t="str">
        <f t="shared" si="292"/>
        <v/>
      </c>
      <c r="G3727" s="101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8"/>
      <c r="U3727" s="218" t="str">
        <f t="shared" si="296"/>
        <v/>
      </c>
      <c r="V3727" s="216" t="s">
        <v>47</v>
      </c>
      <c r="W3727" s="102" t="s">
        <v>167</v>
      </c>
      <c r="X3727" s="102" t="s">
        <v>168</v>
      </c>
      <c r="Y3727" s="103" t="s">
        <v>169</v>
      </c>
      <c r="Z3727" s="103" t="s">
        <v>170</v>
      </c>
      <c r="AA3727" s="103" t="s">
        <v>47</v>
      </c>
      <c r="AB3727" s="103" t="s">
        <v>171</v>
      </c>
      <c r="AC3727" s="104" t="s">
        <v>172</v>
      </c>
    </row>
    <row r="3728" spans="1:29" ht="25.5" customHeight="1" x14ac:dyDescent="0.35">
      <c r="A3728" s="188"/>
      <c r="B3728" s="190"/>
      <c r="C3728" s="99" t="str">
        <f>IF(B3728="","",IF(NOT(ISNUMBER(B3728)),"DATA_PC invalida",IF(AND(ISNUMBER(parametros!$C$2),ISNUMBER(parametros!$D$2),B3728&gt;=parametros!$C$2,B3728&lt;=parametros!$D$2),"C0",IF(AND(ISNUMBER(parametros!$C$3),ISNUMBER(parametros!$D$3),B3728&gt;=parametros!$C$3,B3728&lt;=parametros!$D$3),"C1",IF(AND(ISNUMBER(parametros!$C$4),ISNUMBER(parametros!$D$4),B3728&gt;=parametros!$C$4,B3728&lt;=parametros!$D$4),"C2",IF(AND(ISNUMBER(parametros!$C$5),ISNUMBER(parametros!$D$5),B3728&gt;=parametros!$C$5,B3728&lt;=parametros!$D$5),"C3",IF(AND(ISNUMBER(parametros!$C$6),ISNUMBER(parametros!$D$6),B3728&gt;=parametros!$C$6,B3728&lt;=parametros!$D$6),"C4","Fora dos ciclos")))))))</f>
        <v/>
      </c>
      <c r="D3728" s="100"/>
      <c r="E3728" s="78" t="str">
        <f>IF(C3728="","",IFERROR(VLOOKUP(C3728,parametros!$A$11:$E$15,5,0),""))</f>
        <v/>
      </c>
      <c r="F3728" s="79" t="str">
        <f t="shared" si="292"/>
        <v/>
      </c>
      <c r="G3728" s="101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8"/>
      <c r="U3728" s="218" t="str">
        <f t="shared" si="296"/>
        <v/>
      </c>
      <c r="V3728" s="216" t="s">
        <v>47</v>
      </c>
      <c r="W3728" s="102" t="s">
        <v>167</v>
      </c>
      <c r="X3728" s="102" t="s">
        <v>168</v>
      </c>
      <c r="Y3728" s="103" t="s">
        <v>169</v>
      </c>
      <c r="Z3728" s="103" t="s">
        <v>170</v>
      </c>
      <c r="AA3728" s="103" t="s">
        <v>47</v>
      </c>
      <c r="AB3728" s="103" t="s">
        <v>171</v>
      </c>
      <c r="AC3728" s="104" t="s">
        <v>172</v>
      </c>
    </row>
    <row r="3729" spans="1:29" ht="25.5" customHeight="1" x14ac:dyDescent="0.35">
      <c r="A3729" s="188"/>
      <c r="B3729" s="190"/>
      <c r="C3729" s="99" t="str">
        <f>IF(B3729="","",IF(NOT(ISNUMBER(B3729)),"DATA_PC invalida",IF(AND(ISNUMBER(parametros!$C$2),ISNUMBER(parametros!$D$2),B3729&gt;=parametros!$C$2,B3729&lt;=parametros!$D$2),"C0",IF(AND(ISNUMBER(parametros!$C$3),ISNUMBER(parametros!$D$3),B3729&gt;=parametros!$C$3,B3729&lt;=parametros!$D$3),"C1",IF(AND(ISNUMBER(parametros!$C$4),ISNUMBER(parametros!$D$4),B3729&gt;=parametros!$C$4,B3729&lt;=parametros!$D$4),"C2",IF(AND(ISNUMBER(parametros!$C$5),ISNUMBER(parametros!$D$5),B3729&gt;=parametros!$C$5,B3729&lt;=parametros!$D$5),"C3",IF(AND(ISNUMBER(parametros!$C$6),ISNUMBER(parametros!$D$6),B3729&gt;=parametros!$C$6,B3729&lt;=parametros!$D$6),"C4","Fora dos ciclos")))))))</f>
        <v/>
      </c>
      <c r="D3729" s="100"/>
      <c r="E3729" s="78" t="str">
        <f>IF(C3729="","",IFERROR(VLOOKUP(C3729,parametros!$A$11:$E$15,5,0),""))</f>
        <v/>
      </c>
      <c r="F3729" s="79" t="str">
        <f t="shared" si="292"/>
        <v/>
      </c>
      <c r="G3729" s="101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8"/>
      <c r="U3729" s="218" t="str">
        <f t="shared" si="296"/>
        <v/>
      </c>
      <c r="V3729" s="216" t="s">
        <v>47</v>
      </c>
      <c r="W3729" s="102" t="s">
        <v>167</v>
      </c>
      <c r="X3729" s="102" t="s">
        <v>168</v>
      </c>
      <c r="Y3729" s="103" t="s">
        <v>169</v>
      </c>
      <c r="Z3729" s="103" t="s">
        <v>170</v>
      </c>
      <c r="AA3729" s="103" t="s">
        <v>47</v>
      </c>
      <c r="AB3729" s="103" t="s">
        <v>171</v>
      </c>
      <c r="AC3729" s="104" t="s">
        <v>172</v>
      </c>
    </row>
    <row r="3730" spans="1:29" ht="25.5" customHeight="1" x14ac:dyDescent="0.35">
      <c r="A3730" s="188"/>
      <c r="B3730" s="190"/>
      <c r="C3730" s="99" t="str">
        <f>IF(B3730="","",IF(NOT(ISNUMBER(B3730)),"DATA_PC invalida",IF(AND(ISNUMBER(parametros!$C$2),ISNUMBER(parametros!$D$2),B3730&gt;=parametros!$C$2,B3730&lt;=parametros!$D$2),"C0",IF(AND(ISNUMBER(parametros!$C$3),ISNUMBER(parametros!$D$3),B3730&gt;=parametros!$C$3,B3730&lt;=parametros!$D$3),"C1",IF(AND(ISNUMBER(parametros!$C$4),ISNUMBER(parametros!$D$4),B3730&gt;=parametros!$C$4,B3730&lt;=parametros!$D$4),"C2",IF(AND(ISNUMBER(parametros!$C$5),ISNUMBER(parametros!$D$5),B3730&gt;=parametros!$C$5,B3730&lt;=parametros!$D$5),"C3",IF(AND(ISNUMBER(parametros!$C$6),ISNUMBER(parametros!$D$6),B3730&gt;=parametros!$C$6,B3730&lt;=parametros!$D$6),"C4","Fora dos ciclos")))))))</f>
        <v/>
      </c>
      <c r="D3730" s="100"/>
      <c r="E3730" s="78" t="str">
        <f>IF(C3730="","",IFERROR(VLOOKUP(C3730,parametros!$A$11:$E$15,5,0),""))</f>
        <v/>
      </c>
      <c r="F3730" s="79" t="str">
        <f t="shared" si="292"/>
        <v/>
      </c>
      <c r="G3730" s="101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8"/>
      <c r="U3730" s="218" t="str">
        <f t="shared" si="296"/>
        <v/>
      </c>
      <c r="V3730" s="216" t="s">
        <v>47</v>
      </c>
      <c r="W3730" s="102" t="s">
        <v>167</v>
      </c>
      <c r="X3730" s="102" t="s">
        <v>168</v>
      </c>
      <c r="Y3730" s="103" t="s">
        <v>169</v>
      </c>
      <c r="Z3730" s="103" t="s">
        <v>170</v>
      </c>
      <c r="AA3730" s="103" t="s">
        <v>47</v>
      </c>
      <c r="AB3730" s="103" t="s">
        <v>171</v>
      </c>
      <c r="AC3730" s="104" t="s">
        <v>172</v>
      </c>
    </row>
    <row r="3731" spans="1:29" ht="25.5" customHeight="1" x14ac:dyDescent="0.35">
      <c r="A3731" s="188"/>
      <c r="B3731" s="190"/>
      <c r="C3731" s="99" t="str">
        <f>IF(B3731="","",IF(NOT(ISNUMBER(B3731)),"DATA_PC invalida",IF(AND(ISNUMBER(parametros!$C$2),ISNUMBER(parametros!$D$2),B3731&gt;=parametros!$C$2,B3731&lt;=parametros!$D$2),"C0",IF(AND(ISNUMBER(parametros!$C$3),ISNUMBER(parametros!$D$3),B3731&gt;=parametros!$C$3,B3731&lt;=parametros!$D$3),"C1",IF(AND(ISNUMBER(parametros!$C$4),ISNUMBER(parametros!$D$4),B3731&gt;=parametros!$C$4,B3731&lt;=parametros!$D$4),"C2",IF(AND(ISNUMBER(parametros!$C$5),ISNUMBER(parametros!$D$5),B3731&gt;=parametros!$C$5,B3731&lt;=parametros!$D$5),"C3",IF(AND(ISNUMBER(parametros!$C$6),ISNUMBER(parametros!$D$6),B3731&gt;=parametros!$C$6,B3731&lt;=parametros!$D$6),"C4","Fora dos ciclos")))))))</f>
        <v/>
      </c>
      <c r="D3731" s="100"/>
      <c r="E3731" s="78" t="str">
        <f>IF(C3731="","",IFERROR(VLOOKUP(C3731,parametros!$A$11:$E$15,5,0),""))</f>
        <v/>
      </c>
      <c r="F3731" s="79" t="str">
        <f t="shared" si="292"/>
        <v/>
      </c>
      <c r="G3731" s="101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8"/>
      <c r="U3731" s="218" t="str">
        <f t="shared" si="296"/>
        <v/>
      </c>
      <c r="V3731" s="216" t="s">
        <v>47</v>
      </c>
      <c r="W3731" s="102" t="s">
        <v>167</v>
      </c>
      <c r="X3731" s="102" t="s">
        <v>168</v>
      </c>
      <c r="Y3731" s="103" t="s">
        <v>169</v>
      </c>
      <c r="Z3731" s="103" t="s">
        <v>170</v>
      </c>
      <c r="AA3731" s="103" t="s">
        <v>47</v>
      </c>
      <c r="AB3731" s="103" t="s">
        <v>171</v>
      </c>
      <c r="AC3731" s="104" t="s">
        <v>172</v>
      </c>
    </row>
    <row r="3732" spans="1:29" ht="25.5" customHeight="1" x14ac:dyDescent="0.35">
      <c r="A3732" s="188"/>
      <c r="B3732" s="190"/>
      <c r="C3732" s="99" t="str">
        <f>IF(B3732="","",IF(NOT(ISNUMBER(B3732)),"DATA_PC invalida",IF(AND(ISNUMBER(parametros!$C$2),ISNUMBER(parametros!$D$2),B3732&gt;=parametros!$C$2,B3732&lt;=parametros!$D$2),"C0",IF(AND(ISNUMBER(parametros!$C$3),ISNUMBER(parametros!$D$3),B3732&gt;=parametros!$C$3,B3732&lt;=parametros!$D$3),"C1",IF(AND(ISNUMBER(parametros!$C$4),ISNUMBER(parametros!$D$4),B3732&gt;=parametros!$C$4,B3732&lt;=parametros!$D$4),"C2",IF(AND(ISNUMBER(parametros!$C$5),ISNUMBER(parametros!$D$5),B3732&gt;=parametros!$C$5,B3732&lt;=parametros!$D$5),"C3",IF(AND(ISNUMBER(parametros!$C$6),ISNUMBER(parametros!$D$6),B3732&gt;=parametros!$C$6,B3732&lt;=parametros!$D$6),"C4","Fora dos ciclos")))))))</f>
        <v/>
      </c>
      <c r="D3732" s="100"/>
      <c r="E3732" s="78" t="str">
        <f>IF(C3732="","",IFERROR(VLOOKUP(C3732,parametros!$A$11:$E$15,5,0),""))</f>
        <v/>
      </c>
      <c r="F3732" s="79" t="str">
        <f t="shared" si="292"/>
        <v/>
      </c>
      <c r="G3732" s="101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8"/>
      <c r="U3732" s="218" t="str">
        <f t="shared" si="296"/>
        <v/>
      </c>
      <c r="V3732" s="216" t="s">
        <v>47</v>
      </c>
      <c r="W3732" s="102" t="s">
        <v>167</v>
      </c>
      <c r="X3732" s="102" t="s">
        <v>168</v>
      </c>
      <c r="Y3732" s="103" t="s">
        <v>169</v>
      </c>
      <c r="Z3732" s="103" t="s">
        <v>170</v>
      </c>
      <c r="AA3732" s="103" t="s">
        <v>47</v>
      </c>
      <c r="AB3732" s="103" t="s">
        <v>171</v>
      </c>
      <c r="AC3732" s="104" t="s">
        <v>172</v>
      </c>
    </row>
    <row r="3733" spans="1:29" ht="25.5" customHeight="1" x14ac:dyDescent="0.35">
      <c r="A3733" s="188"/>
      <c r="B3733" s="190"/>
      <c r="C3733" s="99" t="str">
        <f>IF(B3733="","",IF(NOT(ISNUMBER(B3733)),"DATA_PC invalida",IF(AND(ISNUMBER(parametros!$C$2),ISNUMBER(parametros!$D$2),B3733&gt;=parametros!$C$2,B3733&lt;=parametros!$D$2),"C0",IF(AND(ISNUMBER(parametros!$C$3),ISNUMBER(parametros!$D$3),B3733&gt;=parametros!$C$3,B3733&lt;=parametros!$D$3),"C1",IF(AND(ISNUMBER(parametros!$C$4),ISNUMBER(parametros!$D$4),B3733&gt;=parametros!$C$4,B3733&lt;=parametros!$D$4),"C2",IF(AND(ISNUMBER(parametros!$C$5),ISNUMBER(parametros!$D$5),B3733&gt;=parametros!$C$5,B3733&lt;=parametros!$D$5),"C3",IF(AND(ISNUMBER(parametros!$C$6),ISNUMBER(parametros!$D$6),B3733&gt;=parametros!$C$6,B3733&lt;=parametros!$D$6),"C4","Fora dos ciclos")))))))</f>
        <v/>
      </c>
      <c r="D3733" s="100"/>
      <c r="E3733" s="78" t="str">
        <f>IF(C3733="","",IFERROR(VLOOKUP(C3733,parametros!$A$11:$E$15,5,0),""))</f>
        <v/>
      </c>
      <c r="F3733" s="79" t="str">
        <f t="shared" si="292"/>
        <v/>
      </c>
      <c r="G3733" s="101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8"/>
      <c r="U3733" s="218" t="str">
        <f t="shared" si="296"/>
        <v/>
      </c>
      <c r="V3733" s="216" t="s">
        <v>47</v>
      </c>
      <c r="W3733" s="102" t="s">
        <v>167</v>
      </c>
      <c r="X3733" s="102" t="s">
        <v>168</v>
      </c>
      <c r="Y3733" s="103" t="s">
        <v>169</v>
      </c>
      <c r="Z3733" s="103" t="s">
        <v>170</v>
      </c>
      <c r="AA3733" s="103" t="s">
        <v>47</v>
      </c>
      <c r="AB3733" s="103" t="s">
        <v>171</v>
      </c>
      <c r="AC3733" s="104" t="s">
        <v>172</v>
      </c>
    </row>
    <row r="3734" spans="1:29" ht="25.5" customHeight="1" x14ac:dyDescent="0.35">
      <c r="A3734" s="188"/>
      <c r="B3734" s="190"/>
      <c r="C3734" s="99" t="str">
        <f>IF(B3734="","",IF(NOT(ISNUMBER(B3734)),"DATA_PC invalida",IF(AND(ISNUMBER(parametros!$C$2),ISNUMBER(parametros!$D$2),B3734&gt;=parametros!$C$2,B3734&lt;=parametros!$D$2),"C0",IF(AND(ISNUMBER(parametros!$C$3),ISNUMBER(parametros!$D$3),B3734&gt;=parametros!$C$3,B3734&lt;=parametros!$D$3),"C1",IF(AND(ISNUMBER(parametros!$C$4),ISNUMBER(parametros!$D$4),B3734&gt;=parametros!$C$4,B3734&lt;=parametros!$D$4),"C2",IF(AND(ISNUMBER(parametros!$C$5),ISNUMBER(parametros!$D$5),B3734&gt;=parametros!$C$5,B3734&lt;=parametros!$D$5),"C3",IF(AND(ISNUMBER(parametros!$C$6),ISNUMBER(parametros!$D$6),B3734&gt;=parametros!$C$6,B3734&lt;=parametros!$D$6),"C4","Fora dos ciclos")))))))</f>
        <v/>
      </c>
      <c r="D3734" s="100"/>
      <c r="E3734" s="78" t="str">
        <f>IF(C3734="","",IFERROR(VLOOKUP(C3734,parametros!$A$11:$E$15,5,0),""))</f>
        <v/>
      </c>
      <c r="F3734" s="79" t="str">
        <f t="shared" si="292"/>
        <v/>
      </c>
      <c r="G3734" s="101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8"/>
      <c r="U3734" s="218" t="str">
        <f t="shared" si="296"/>
        <v/>
      </c>
      <c r="V3734" s="216" t="s">
        <v>47</v>
      </c>
      <c r="W3734" s="102" t="s">
        <v>167</v>
      </c>
      <c r="X3734" s="102" t="s">
        <v>168</v>
      </c>
      <c r="Y3734" s="103" t="s">
        <v>169</v>
      </c>
      <c r="Z3734" s="103" t="s">
        <v>170</v>
      </c>
      <c r="AA3734" s="103" t="s">
        <v>47</v>
      </c>
      <c r="AB3734" s="103" t="s">
        <v>171</v>
      </c>
      <c r="AC3734" s="104" t="s">
        <v>172</v>
      </c>
    </row>
    <row r="3735" spans="1:29" ht="25.5" customHeight="1" x14ac:dyDescent="0.35">
      <c r="A3735" s="188"/>
      <c r="B3735" s="190"/>
      <c r="C3735" s="99" t="str">
        <f>IF(B3735="","",IF(NOT(ISNUMBER(B3735)),"DATA_PC invalida",IF(AND(ISNUMBER(parametros!$C$2),ISNUMBER(parametros!$D$2),B3735&gt;=parametros!$C$2,B3735&lt;=parametros!$D$2),"C0",IF(AND(ISNUMBER(parametros!$C$3),ISNUMBER(parametros!$D$3),B3735&gt;=parametros!$C$3,B3735&lt;=parametros!$D$3),"C1",IF(AND(ISNUMBER(parametros!$C$4),ISNUMBER(parametros!$D$4),B3735&gt;=parametros!$C$4,B3735&lt;=parametros!$D$4),"C2",IF(AND(ISNUMBER(parametros!$C$5),ISNUMBER(parametros!$D$5),B3735&gt;=parametros!$C$5,B3735&lt;=parametros!$D$5),"C3",IF(AND(ISNUMBER(parametros!$C$6),ISNUMBER(parametros!$D$6),B3735&gt;=parametros!$C$6,B3735&lt;=parametros!$D$6),"C4","Fora dos ciclos")))))))</f>
        <v/>
      </c>
      <c r="D3735" s="100"/>
      <c r="E3735" s="78" t="str">
        <f>IF(C3735="","",IFERROR(VLOOKUP(C3735,parametros!$A$11:$E$15,5,0),""))</f>
        <v/>
      </c>
      <c r="F3735" s="79" t="str">
        <f t="shared" si="292"/>
        <v/>
      </c>
      <c r="G3735" s="101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8"/>
      <c r="U3735" s="218" t="str">
        <f t="shared" si="296"/>
        <v/>
      </c>
      <c r="V3735" s="216" t="s">
        <v>47</v>
      </c>
      <c r="W3735" s="102" t="s">
        <v>167</v>
      </c>
      <c r="X3735" s="102" t="s">
        <v>168</v>
      </c>
      <c r="Y3735" s="103" t="s">
        <v>169</v>
      </c>
      <c r="Z3735" s="103" t="s">
        <v>170</v>
      </c>
      <c r="AA3735" s="103" t="s">
        <v>47</v>
      </c>
      <c r="AB3735" s="103" t="s">
        <v>171</v>
      </c>
      <c r="AC3735" s="104" t="s">
        <v>172</v>
      </c>
    </row>
    <row r="3736" spans="1:29" ht="25.5" customHeight="1" x14ac:dyDescent="0.35">
      <c r="A3736" s="188"/>
      <c r="B3736" s="190"/>
      <c r="C3736" s="99" t="str">
        <f>IF(B3736="","",IF(NOT(ISNUMBER(B3736)),"DATA_PC invalida",IF(AND(ISNUMBER(parametros!$C$2),ISNUMBER(parametros!$D$2),B3736&gt;=parametros!$C$2,B3736&lt;=parametros!$D$2),"C0",IF(AND(ISNUMBER(parametros!$C$3),ISNUMBER(parametros!$D$3),B3736&gt;=parametros!$C$3,B3736&lt;=parametros!$D$3),"C1",IF(AND(ISNUMBER(parametros!$C$4),ISNUMBER(parametros!$D$4),B3736&gt;=parametros!$C$4,B3736&lt;=parametros!$D$4),"C2",IF(AND(ISNUMBER(parametros!$C$5),ISNUMBER(parametros!$D$5),B3736&gt;=parametros!$C$5,B3736&lt;=parametros!$D$5),"C3",IF(AND(ISNUMBER(parametros!$C$6),ISNUMBER(parametros!$D$6),B3736&gt;=parametros!$C$6,B3736&lt;=parametros!$D$6),"C4","Fora dos ciclos")))))))</f>
        <v/>
      </c>
      <c r="D3736" s="100"/>
      <c r="E3736" s="78" t="str">
        <f>IF(C3736="","",IFERROR(VLOOKUP(C3736,parametros!$A$11:$E$15,5,0),""))</f>
        <v/>
      </c>
      <c r="F3736" s="79" t="str">
        <f t="shared" si="292"/>
        <v/>
      </c>
      <c r="G3736" s="101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8"/>
      <c r="U3736" s="218" t="str">
        <f t="shared" si="296"/>
        <v/>
      </c>
      <c r="V3736" s="216" t="s">
        <v>47</v>
      </c>
      <c r="W3736" s="102" t="s">
        <v>167</v>
      </c>
      <c r="X3736" s="102" t="s">
        <v>168</v>
      </c>
      <c r="Y3736" s="103" t="s">
        <v>169</v>
      </c>
      <c r="Z3736" s="103" t="s">
        <v>170</v>
      </c>
      <c r="AA3736" s="103" t="s">
        <v>47</v>
      </c>
      <c r="AB3736" s="103" t="s">
        <v>171</v>
      </c>
      <c r="AC3736" s="104" t="s">
        <v>172</v>
      </c>
    </row>
    <row r="3737" spans="1:29" ht="25.5" customHeight="1" x14ac:dyDescent="0.35">
      <c r="A3737" s="188"/>
      <c r="B3737" s="190"/>
      <c r="C3737" s="99" t="str">
        <f>IF(B3737="","",IF(NOT(ISNUMBER(B3737)),"DATA_PC invalida",IF(AND(ISNUMBER(parametros!$C$2),ISNUMBER(parametros!$D$2),B3737&gt;=parametros!$C$2,B3737&lt;=parametros!$D$2),"C0",IF(AND(ISNUMBER(parametros!$C$3),ISNUMBER(parametros!$D$3),B3737&gt;=parametros!$C$3,B3737&lt;=parametros!$D$3),"C1",IF(AND(ISNUMBER(parametros!$C$4),ISNUMBER(parametros!$D$4),B3737&gt;=parametros!$C$4,B3737&lt;=parametros!$D$4),"C2",IF(AND(ISNUMBER(parametros!$C$5),ISNUMBER(parametros!$D$5),B3737&gt;=parametros!$C$5,B3737&lt;=parametros!$D$5),"C3",IF(AND(ISNUMBER(parametros!$C$6),ISNUMBER(parametros!$D$6),B3737&gt;=parametros!$C$6,B3737&lt;=parametros!$D$6),"C4","Fora dos ciclos")))))))</f>
        <v/>
      </c>
      <c r="D3737" s="100"/>
      <c r="E3737" s="78" t="str">
        <f>IF(C3737="","",IFERROR(VLOOKUP(C3737,parametros!$A$11:$E$15,5,0),""))</f>
        <v/>
      </c>
      <c r="F3737" s="79" t="str">
        <f t="shared" si="292"/>
        <v/>
      </c>
      <c r="G3737" s="101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8"/>
      <c r="U3737" s="218" t="str">
        <f t="shared" si="296"/>
        <v/>
      </c>
      <c r="V3737" s="216" t="s">
        <v>47</v>
      </c>
      <c r="W3737" s="102" t="s">
        <v>167</v>
      </c>
      <c r="X3737" s="102" t="s">
        <v>168</v>
      </c>
      <c r="Y3737" s="103" t="s">
        <v>169</v>
      </c>
      <c r="Z3737" s="103" t="s">
        <v>170</v>
      </c>
      <c r="AA3737" s="103" t="s">
        <v>47</v>
      </c>
      <c r="AB3737" s="103" t="s">
        <v>171</v>
      </c>
      <c r="AC3737" s="104" t="s">
        <v>172</v>
      </c>
    </row>
    <row r="3738" spans="1:29" ht="25.5" customHeight="1" x14ac:dyDescent="0.35">
      <c r="A3738" s="188"/>
      <c r="B3738" s="190"/>
      <c r="C3738" s="99" t="str">
        <f>IF(B3738="","",IF(NOT(ISNUMBER(B3738)),"DATA_PC invalida",IF(AND(ISNUMBER(parametros!$C$2),ISNUMBER(parametros!$D$2),B3738&gt;=parametros!$C$2,B3738&lt;=parametros!$D$2),"C0",IF(AND(ISNUMBER(parametros!$C$3),ISNUMBER(parametros!$D$3),B3738&gt;=parametros!$C$3,B3738&lt;=parametros!$D$3),"C1",IF(AND(ISNUMBER(parametros!$C$4),ISNUMBER(parametros!$D$4),B3738&gt;=parametros!$C$4,B3738&lt;=parametros!$D$4),"C2",IF(AND(ISNUMBER(parametros!$C$5),ISNUMBER(parametros!$D$5),B3738&gt;=parametros!$C$5,B3738&lt;=parametros!$D$5),"C3",IF(AND(ISNUMBER(parametros!$C$6),ISNUMBER(parametros!$D$6),B3738&gt;=parametros!$C$6,B3738&lt;=parametros!$D$6),"C4","Fora dos ciclos")))))))</f>
        <v/>
      </c>
      <c r="D3738" s="100"/>
      <c r="E3738" s="78" t="str">
        <f>IF(C3738="","",IFERROR(VLOOKUP(C3738,parametros!$A$11:$E$15,5,0),""))</f>
        <v/>
      </c>
      <c r="F3738" s="79" t="str">
        <f t="shared" si="292"/>
        <v/>
      </c>
      <c r="G3738" s="101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8"/>
      <c r="U3738" s="218" t="str">
        <f t="shared" si="296"/>
        <v/>
      </c>
      <c r="V3738" s="216" t="s">
        <v>47</v>
      </c>
      <c r="W3738" s="102" t="s">
        <v>167</v>
      </c>
      <c r="X3738" s="102" t="s">
        <v>168</v>
      </c>
      <c r="Y3738" s="103" t="s">
        <v>169</v>
      </c>
      <c r="Z3738" s="103" t="s">
        <v>170</v>
      </c>
      <c r="AA3738" s="103" t="s">
        <v>47</v>
      </c>
      <c r="AB3738" s="103" t="s">
        <v>171</v>
      </c>
      <c r="AC3738" s="104" t="s">
        <v>172</v>
      </c>
    </row>
    <row r="3739" spans="1:29" ht="25.5" customHeight="1" x14ac:dyDescent="0.35">
      <c r="A3739" s="188"/>
      <c r="B3739" s="190"/>
      <c r="C3739" s="99" t="str">
        <f>IF(B3739="","",IF(NOT(ISNUMBER(B3739)),"DATA_PC invalida",IF(AND(ISNUMBER(parametros!$C$2),ISNUMBER(parametros!$D$2),B3739&gt;=parametros!$C$2,B3739&lt;=parametros!$D$2),"C0",IF(AND(ISNUMBER(parametros!$C$3),ISNUMBER(parametros!$D$3),B3739&gt;=parametros!$C$3,B3739&lt;=parametros!$D$3),"C1",IF(AND(ISNUMBER(parametros!$C$4),ISNUMBER(parametros!$D$4),B3739&gt;=parametros!$C$4,B3739&lt;=parametros!$D$4),"C2",IF(AND(ISNUMBER(parametros!$C$5),ISNUMBER(parametros!$D$5),B3739&gt;=parametros!$C$5,B3739&lt;=parametros!$D$5),"C3",IF(AND(ISNUMBER(parametros!$C$6),ISNUMBER(parametros!$D$6),B3739&gt;=parametros!$C$6,B3739&lt;=parametros!$D$6),"C4","Fora dos ciclos")))))))</f>
        <v/>
      </c>
      <c r="D3739" s="100"/>
      <c r="E3739" s="78" t="str">
        <f>IF(C3739="","",IFERROR(VLOOKUP(C3739,parametros!$A$11:$E$15,5,0),""))</f>
        <v/>
      </c>
      <c r="F3739" s="79" t="str">
        <f t="shared" si="292"/>
        <v/>
      </c>
      <c r="G3739" s="101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8"/>
      <c r="U3739" s="218" t="str">
        <f t="shared" si="296"/>
        <v/>
      </c>
      <c r="V3739" s="216" t="s">
        <v>47</v>
      </c>
      <c r="W3739" s="102" t="s">
        <v>167</v>
      </c>
      <c r="X3739" s="102" t="s">
        <v>168</v>
      </c>
      <c r="Y3739" s="103" t="s">
        <v>169</v>
      </c>
      <c r="Z3739" s="103" t="s">
        <v>170</v>
      </c>
      <c r="AA3739" s="103" t="s">
        <v>47</v>
      </c>
      <c r="AB3739" s="103" t="s">
        <v>171</v>
      </c>
      <c r="AC3739" s="104" t="s">
        <v>172</v>
      </c>
    </row>
    <row r="3740" spans="1:29" ht="25.5" customHeight="1" x14ac:dyDescent="0.35">
      <c r="A3740" s="188"/>
      <c r="B3740" s="190"/>
      <c r="C3740" s="99" t="str">
        <f>IF(B3740="","",IF(NOT(ISNUMBER(B3740)),"DATA_PC invalida",IF(AND(ISNUMBER(parametros!$C$2),ISNUMBER(parametros!$D$2),B3740&gt;=parametros!$C$2,B3740&lt;=parametros!$D$2),"C0",IF(AND(ISNUMBER(parametros!$C$3),ISNUMBER(parametros!$D$3),B3740&gt;=parametros!$C$3,B3740&lt;=parametros!$D$3),"C1",IF(AND(ISNUMBER(parametros!$C$4),ISNUMBER(parametros!$D$4),B3740&gt;=parametros!$C$4,B3740&lt;=parametros!$D$4),"C2",IF(AND(ISNUMBER(parametros!$C$5),ISNUMBER(parametros!$D$5),B3740&gt;=parametros!$C$5,B3740&lt;=parametros!$D$5),"C3",IF(AND(ISNUMBER(parametros!$C$6),ISNUMBER(parametros!$D$6),B3740&gt;=parametros!$C$6,B3740&lt;=parametros!$D$6),"C4","Fora dos ciclos")))))))</f>
        <v/>
      </c>
      <c r="D3740" s="100"/>
      <c r="E3740" s="78" t="str">
        <f>IF(C3740="","",IFERROR(VLOOKUP(C3740,parametros!$A$11:$E$15,5,0),""))</f>
        <v/>
      </c>
      <c r="F3740" s="79" t="str">
        <f t="shared" si="292"/>
        <v/>
      </c>
      <c r="G3740" s="101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8"/>
      <c r="U3740" s="218" t="str">
        <f t="shared" si="296"/>
        <v/>
      </c>
      <c r="V3740" s="216" t="s">
        <v>47</v>
      </c>
      <c r="W3740" s="102" t="s">
        <v>167</v>
      </c>
      <c r="X3740" s="102" t="s">
        <v>168</v>
      </c>
      <c r="Y3740" s="103" t="s">
        <v>169</v>
      </c>
      <c r="Z3740" s="103" t="s">
        <v>170</v>
      </c>
      <c r="AA3740" s="103" t="s">
        <v>47</v>
      </c>
      <c r="AB3740" s="103" t="s">
        <v>171</v>
      </c>
      <c r="AC3740" s="104" t="s">
        <v>172</v>
      </c>
    </row>
    <row r="3741" spans="1:29" ht="25.5" customHeight="1" x14ac:dyDescent="0.35">
      <c r="A3741" s="188"/>
      <c r="B3741" s="190"/>
      <c r="C3741" s="99" t="str">
        <f>IF(B3741="","",IF(NOT(ISNUMBER(B3741)),"DATA_PC invalida",IF(AND(ISNUMBER(parametros!$C$2),ISNUMBER(parametros!$D$2),B3741&gt;=parametros!$C$2,B3741&lt;=parametros!$D$2),"C0",IF(AND(ISNUMBER(parametros!$C$3),ISNUMBER(parametros!$D$3),B3741&gt;=parametros!$C$3,B3741&lt;=parametros!$D$3),"C1",IF(AND(ISNUMBER(parametros!$C$4),ISNUMBER(parametros!$D$4),B3741&gt;=parametros!$C$4,B3741&lt;=parametros!$D$4),"C2",IF(AND(ISNUMBER(parametros!$C$5),ISNUMBER(parametros!$D$5),B3741&gt;=parametros!$C$5,B3741&lt;=parametros!$D$5),"C3",IF(AND(ISNUMBER(parametros!$C$6),ISNUMBER(parametros!$D$6),B3741&gt;=parametros!$C$6,B3741&lt;=parametros!$D$6),"C4","Fora dos ciclos")))))))</f>
        <v/>
      </c>
      <c r="D3741" s="100"/>
      <c r="E3741" s="78" t="str">
        <f>IF(C3741="","",IFERROR(VLOOKUP(C3741,parametros!$A$11:$E$15,5,0),""))</f>
        <v/>
      </c>
      <c r="F3741" s="79" t="str">
        <f t="shared" si="292"/>
        <v/>
      </c>
      <c r="G3741" s="101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8"/>
      <c r="U3741" s="218" t="str">
        <f t="shared" si="296"/>
        <v/>
      </c>
      <c r="V3741" s="216" t="s">
        <v>47</v>
      </c>
      <c r="W3741" s="102" t="s">
        <v>167</v>
      </c>
      <c r="X3741" s="102" t="s">
        <v>168</v>
      </c>
      <c r="Y3741" s="103" t="s">
        <v>169</v>
      </c>
      <c r="Z3741" s="103" t="s">
        <v>170</v>
      </c>
      <c r="AA3741" s="103" t="s">
        <v>47</v>
      </c>
      <c r="AB3741" s="103" t="s">
        <v>171</v>
      </c>
      <c r="AC3741" s="104" t="s">
        <v>172</v>
      </c>
    </row>
    <row r="3742" spans="1:29" ht="25.5" customHeight="1" x14ac:dyDescent="0.35">
      <c r="A3742" s="188"/>
      <c r="B3742" s="190"/>
      <c r="C3742" s="99" t="str">
        <f>IF(B3742="","",IF(NOT(ISNUMBER(B3742)),"DATA_PC invalida",IF(AND(ISNUMBER(parametros!$C$2),ISNUMBER(parametros!$D$2),B3742&gt;=parametros!$C$2,B3742&lt;=parametros!$D$2),"C0",IF(AND(ISNUMBER(parametros!$C$3),ISNUMBER(parametros!$D$3),B3742&gt;=parametros!$C$3,B3742&lt;=parametros!$D$3),"C1",IF(AND(ISNUMBER(parametros!$C$4),ISNUMBER(parametros!$D$4),B3742&gt;=parametros!$C$4,B3742&lt;=parametros!$D$4),"C2",IF(AND(ISNUMBER(parametros!$C$5),ISNUMBER(parametros!$D$5),B3742&gt;=parametros!$C$5,B3742&lt;=parametros!$D$5),"C3",IF(AND(ISNUMBER(parametros!$C$6),ISNUMBER(parametros!$D$6),B3742&gt;=parametros!$C$6,B3742&lt;=parametros!$D$6),"C4","Fora dos ciclos")))))))</f>
        <v/>
      </c>
      <c r="D3742" s="100"/>
      <c r="E3742" s="78" t="str">
        <f>IF(C3742="","",IFERROR(VLOOKUP(C3742,parametros!$A$11:$E$15,5,0),""))</f>
        <v/>
      </c>
      <c r="F3742" s="79" t="str">
        <f t="shared" si="292"/>
        <v/>
      </c>
      <c r="G3742" s="101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8"/>
      <c r="U3742" s="218" t="str">
        <f t="shared" si="296"/>
        <v/>
      </c>
      <c r="V3742" s="216" t="s">
        <v>47</v>
      </c>
      <c r="W3742" s="102" t="s">
        <v>167</v>
      </c>
      <c r="X3742" s="102" t="s">
        <v>168</v>
      </c>
      <c r="Y3742" s="103" t="s">
        <v>169</v>
      </c>
      <c r="Z3742" s="103" t="s">
        <v>170</v>
      </c>
      <c r="AA3742" s="103" t="s">
        <v>47</v>
      </c>
      <c r="AB3742" s="103" t="s">
        <v>171</v>
      </c>
      <c r="AC3742" s="104" t="s">
        <v>172</v>
      </c>
    </row>
    <row r="3743" spans="1:29" ht="25.5" customHeight="1" x14ac:dyDescent="0.35">
      <c r="A3743" s="188"/>
      <c r="B3743" s="190"/>
      <c r="C3743" s="99" t="str">
        <f>IF(B3743="","",IF(NOT(ISNUMBER(B3743)),"DATA_PC invalida",IF(AND(ISNUMBER(parametros!$C$2),ISNUMBER(parametros!$D$2),B3743&gt;=parametros!$C$2,B3743&lt;=parametros!$D$2),"C0",IF(AND(ISNUMBER(parametros!$C$3),ISNUMBER(parametros!$D$3),B3743&gt;=parametros!$C$3,B3743&lt;=parametros!$D$3),"C1",IF(AND(ISNUMBER(parametros!$C$4),ISNUMBER(parametros!$D$4),B3743&gt;=parametros!$C$4,B3743&lt;=parametros!$D$4),"C2",IF(AND(ISNUMBER(parametros!$C$5),ISNUMBER(parametros!$D$5),B3743&gt;=parametros!$C$5,B3743&lt;=parametros!$D$5),"C3",IF(AND(ISNUMBER(parametros!$C$6),ISNUMBER(parametros!$D$6),B3743&gt;=parametros!$C$6,B3743&lt;=parametros!$D$6),"C4","Fora dos ciclos")))))))</f>
        <v/>
      </c>
      <c r="D3743" s="100"/>
      <c r="E3743" s="78" t="str">
        <f>IF(C3743="","",IFERROR(VLOOKUP(C3743,parametros!$A$11:$E$15,5,0),""))</f>
        <v/>
      </c>
      <c r="F3743" s="79" t="str">
        <f t="shared" si="292"/>
        <v/>
      </c>
      <c r="G3743" s="101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8"/>
      <c r="U3743" s="218" t="str">
        <f t="shared" si="296"/>
        <v/>
      </c>
      <c r="V3743" s="216" t="s">
        <v>47</v>
      </c>
      <c r="W3743" s="102" t="s">
        <v>167</v>
      </c>
      <c r="X3743" s="102" t="s">
        <v>168</v>
      </c>
      <c r="Y3743" s="103" t="s">
        <v>169</v>
      </c>
      <c r="Z3743" s="103" t="s">
        <v>170</v>
      </c>
      <c r="AA3743" s="103" t="s">
        <v>47</v>
      </c>
      <c r="AB3743" s="103" t="s">
        <v>171</v>
      </c>
      <c r="AC3743" s="104" t="s">
        <v>172</v>
      </c>
    </row>
    <row r="3744" spans="1:29" ht="25.5" customHeight="1" x14ac:dyDescent="0.35">
      <c r="A3744" s="188"/>
      <c r="B3744" s="190"/>
      <c r="C3744" s="99" t="str">
        <f>IF(B3744="","",IF(NOT(ISNUMBER(B3744)),"DATA_PC invalida",IF(AND(ISNUMBER(parametros!$C$2),ISNUMBER(parametros!$D$2),B3744&gt;=parametros!$C$2,B3744&lt;=parametros!$D$2),"C0",IF(AND(ISNUMBER(parametros!$C$3),ISNUMBER(parametros!$D$3),B3744&gt;=parametros!$C$3,B3744&lt;=parametros!$D$3),"C1",IF(AND(ISNUMBER(parametros!$C$4),ISNUMBER(parametros!$D$4),B3744&gt;=parametros!$C$4,B3744&lt;=parametros!$D$4),"C2",IF(AND(ISNUMBER(parametros!$C$5),ISNUMBER(parametros!$D$5),B3744&gt;=parametros!$C$5,B3744&lt;=parametros!$D$5),"C3",IF(AND(ISNUMBER(parametros!$C$6),ISNUMBER(parametros!$D$6),B3744&gt;=parametros!$C$6,B3744&lt;=parametros!$D$6),"C4","Fora dos ciclos")))))))</f>
        <v/>
      </c>
      <c r="D3744" s="100"/>
      <c r="E3744" s="78" t="str">
        <f>IF(C3744="","",IFERROR(VLOOKUP(C3744,parametros!$A$11:$E$15,5,0),""))</f>
        <v/>
      </c>
      <c r="F3744" s="79" t="str">
        <f t="shared" si="292"/>
        <v/>
      </c>
      <c r="G3744" s="101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8"/>
      <c r="U3744" s="218" t="str">
        <f t="shared" si="296"/>
        <v/>
      </c>
      <c r="V3744" s="216" t="s">
        <v>47</v>
      </c>
      <c r="W3744" s="102" t="s">
        <v>167</v>
      </c>
      <c r="X3744" s="102" t="s">
        <v>168</v>
      </c>
      <c r="Y3744" s="103" t="s">
        <v>169</v>
      </c>
      <c r="Z3744" s="103" t="s">
        <v>170</v>
      </c>
      <c r="AA3744" s="103" t="s">
        <v>47</v>
      </c>
      <c r="AB3744" s="103" t="s">
        <v>171</v>
      </c>
      <c r="AC3744" s="104" t="s">
        <v>172</v>
      </c>
    </row>
    <row r="3745" spans="1:29" ht="25.5" customHeight="1" x14ac:dyDescent="0.35">
      <c r="A3745" s="188"/>
      <c r="B3745" s="190"/>
      <c r="C3745" s="99" t="str">
        <f>IF(B3745="","",IF(NOT(ISNUMBER(B3745)),"DATA_PC invalida",IF(AND(ISNUMBER(parametros!$C$2),ISNUMBER(parametros!$D$2),B3745&gt;=parametros!$C$2,B3745&lt;=parametros!$D$2),"C0",IF(AND(ISNUMBER(parametros!$C$3),ISNUMBER(parametros!$D$3),B3745&gt;=parametros!$C$3,B3745&lt;=parametros!$D$3),"C1",IF(AND(ISNUMBER(parametros!$C$4),ISNUMBER(parametros!$D$4),B3745&gt;=parametros!$C$4,B3745&lt;=parametros!$D$4),"C2",IF(AND(ISNUMBER(parametros!$C$5),ISNUMBER(parametros!$D$5),B3745&gt;=parametros!$C$5,B3745&lt;=parametros!$D$5),"C3",IF(AND(ISNUMBER(parametros!$C$6),ISNUMBER(parametros!$D$6),B3745&gt;=parametros!$C$6,B3745&lt;=parametros!$D$6),"C4","Fora dos ciclos")))))))</f>
        <v/>
      </c>
      <c r="D3745" s="100"/>
      <c r="E3745" s="78" t="str">
        <f>IF(C3745="","",IFERROR(VLOOKUP(C3745,parametros!$A$11:$E$15,5,0),""))</f>
        <v/>
      </c>
      <c r="F3745" s="79" t="str">
        <f t="shared" si="292"/>
        <v/>
      </c>
      <c r="G3745" s="101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8"/>
      <c r="U3745" s="218" t="str">
        <f t="shared" si="296"/>
        <v/>
      </c>
      <c r="V3745" s="216" t="s">
        <v>47</v>
      </c>
      <c r="W3745" s="102" t="s">
        <v>167</v>
      </c>
      <c r="X3745" s="102" t="s">
        <v>168</v>
      </c>
      <c r="Y3745" s="103" t="s">
        <v>169</v>
      </c>
      <c r="Z3745" s="103" t="s">
        <v>170</v>
      </c>
      <c r="AA3745" s="103" t="s">
        <v>47</v>
      </c>
      <c r="AB3745" s="103" t="s">
        <v>171</v>
      </c>
      <c r="AC3745" s="104" t="s">
        <v>172</v>
      </c>
    </row>
    <row r="3746" spans="1:29" ht="25.5" customHeight="1" x14ac:dyDescent="0.35">
      <c r="A3746" s="188"/>
      <c r="B3746" s="190"/>
      <c r="C3746" s="99" t="str">
        <f>IF(B3746="","",IF(NOT(ISNUMBER(B3746)),"DATA_PC invalida",IF(AND(ISNUMBER(parametros!$C$2),ISNUMBER(parametros!$D$2),B3746&gt;=parametros!$C$2,B3746&lt;=parametros!$D$2),"C0",IF(AND(ISNUMBER(parametros!$C$3),ISNUMBER(parametros!$D$3),B3746&gt;=parametros!$C$3,B3746&lt;=parametros!$D$3),"C1",IF(AND(ISNUMBER(parametros!$C$4),ISNUMBER(parametros!$D$4),B3746&gt;=parametros!$C$4,B3746&lt;=parametros!$D$4),"C2",IF(AND(ISNUMBER(parametros!$C$5),ISNUMBER(parametros!$D$5),B3746&gt;=parametros!$C$5,B3746&lt;=parametros!$D$5),"C3",IF(AND(ISNUMBER(parametros!$C$6),ISNUMBER(parametros!$D$6),B3746&gt;=parametros!$C$6,B3746&lt;=parametros!$D$6),"C4","Fora dos ciclos")))))))</f>
        <v/>
      </c>
      <c r="D3746" s="100"/>
      <c r="E3746" s="78" t="str">
        <f>IF(C3746="","",IFERROR(VLOOKUP(C3746,parametros!$A$11:$E$15,5,0),""))</f>
        <v/>
      </c>
      <c r="F3746" s="79" t="str">
        <f t="shared" si="292"/>
        <v/>
      </c>
      <c r="G3746" s="101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8"/>
      <c r="U3746" s="218" t="str">
        <f t="shared" si="296"/>
        <v/>
      </c>
      <c r="V3746" s="216" t="s">
        <v>47</v>
      </c>
      <c r="W3746" s="102" t="s">
        <v>167</v>
      </c>
      <c r="X3746" s="102" t="s">
        <v>168</v>
      </c>
      <c r="Y3746" s="103" t="s">
        <v>169</v>
      </c>
      <c r="Z3746" s="103" t="s">
        <v>170</v>
      </c>
      <c r="AA3746" s="103" t="s">
        <v>47</v>
      </c>
      <c r="AB3746" s="103" t="s">
        <v>171</v>
      </c>
      <c r="AC3746" s="104" t="s">
        <v>172</v>
      </c>
    </row>
    <row r="3747" spans="1:29" ht="25.5" customHeight="1" x14ac:dyDescent="0.35">
      <c r="A3747" s="188"/>
      <c r="B3747" s="190"/>
      <c r="C3747" s="99" t="str">
        <f>IF(B3747="","",IF(NOT(ISNUMBER(B3747)),"DATA_PC invalida",IF(AND(ISNUMBER(parametros!$C$2),ISNUMBER(parametros!$D$2),B3747&gt;=parametros!$C$2,B3747&lt;=parametros!$D$2),"C0",IF(AND(ISNUMBER(parametros!$C$3),ISNUMBER(parametros!$D$3),B3747&gt;=parametros!$C$3,B3747&lt;=parametros!$D$3),"C1",IF(AND(ISNUMBER(parametros!$C$4),ISNUMBER(parametros!$D$4),B3747&gt;=parametros!$C$4,B3747&lt;=parametros!$D$4),"C2",IF(AND(ISNUMBER(parametros!$C$5),ISNUMBER(parametros!$D$5),B3747&gt;=parametros!$C$5,B3747&lt;=parametros!$D$5),"C3",IF(AND(ISNUMBER(parametros!$C$6),ISNUMBER(parametros!$D$6),B3747&gt;=parametros!$C$6,B3747&lt;=parametros!$D$6),"C4","Fora dos ciclos")))))))</f>
        <v/>
      </c>
      <c r="D3747" s="100"/>
      <c r="E3747" s="78" t="str">
        <f>IF(C3747="","",IFERROR(VLOOKUP(C3747,parametros!$A$11:$E$15,5,0),""))</f>
        <v/>
      </c>
      <c r="F3747" s="79" t="str">
        <f t="shared" si="292"/>
        <v/>
      </c>
      <c r="G3747" s="101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8"/>
      <c r="U3747" s="218" t="str">
        <f t="shared" si="296"/>
        <v/>
      </c>
      <c r="V3747" s="216" t="s">
        <v>47</v>
      </c>
      <c r="W3747" s="102" t="s">
        <v>167</v>
      </c>
      <c r="X3747" s="102" t="s">
        <v>168</v>
      </c>
      <c r="Y3747" s="103" t="s">
        <v>169</v>
      </c>
      <c r="Z3747" s="103" t="s">
        <v>170</v>
      </c>
      <c r="AA3747" s="103" t="s">
        <v>47</v>
      </c>
      <c r="AB3747" s="103" t="s">
        <v>171</v>
      </c>
      <c r="AC3747" s="104" t="s">
        <v>172</v>
      </c>
    </row>
    <row r="3748" spans="1:29" ht="25.5" customHeight="1" x14ac:dyDescent="0.35">
      <c r="A3748" s="188"/>
      <c r="B3748" s="190"/>
      <c r="C3748" s="99" t="str">
        <f>IF(B3748="","",IF(NOT(ISNUMBER(B3748)),"DATA_PC invalida",IF(AND(ISNUMBER(parametros!$C$2),ISNUMBER(parametros!$D$2),B3748&gt;=parametros!$C$2,B3748&lt;=parametros!$D$2),"C0",IF(AND(ISNUMBER(parametros!$C$3),ISNUMBER(parametros!$D$3),B3748&gt;=parametros!$C$3,B3748&lt;=parametros!$D$3),"C1",IF(AND(ISNUMBER(parametros!$C$4),ISNUMBER(parametros!$D$4),B3748&gt;=parametros!$C$4,B3748&lt;=parametros!$D$4),"C2",IF(AND(ISNUMBER(parametros!$C$5),ISNUMBER(parametros!$D$5),B3748&gt;=parametros!$C$5,B3748&lt;=parametros!$D$5),"C3",IF(AND(ISNUMBER(parametros!$C$6),ISNUMBER(parametros!$D$6),B3748&gt;=parametros!$C$6,B3748&lt;=parametros!$D$6),"C4","Fora dos ciclos")))))))</f>
        <v/>
      </c>
      <c r="D3748" s="100"/>
      <c r="E3748" s="78" t="str">
        <f>IF(C3748="","",IFERROR(VLOOKUP(C3748,parametros!$A$11:$E$15,5,0),""))</f>
        <v/>
      </c>
      <c r="F3748" s="79" t="str">
        <f t="shared" si="292"/>
        <v/>
      </c>
      <c r="G3748" s="101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8"/>
      <c r="U3748" s="218" t="str">
        <f t="shared" si="296"/>
        <v/>
      </c>
      <c r="V3748" s="216" t="s">
        <v>47</v>
      </c>
      <c r="W3748" s="102" t="s">
        <v>167</v>
      </c>
      <c r="X3748" s="102" t="s">
        <v>168</v>
      </c>
      <c r="Y3748" s="103" t="s">
        <v>169</v>
      </c>
      <c r="Z3748" s="103" t="s">
        <v>170</v>
      </c>
      <c r="AA3748" s="103" t="s">
        <v>47</v>
      </c>
      <c r="AB3748" s="103" t="s">
        <v>171</v>
      </c>
      <c r="AC3748" s="104" t="s">
        <v>172</v>
      </c>
    </row>
    <row r="3749" spans="1:29" ht="25.5" customHeight="1" x14ac:dyDescent="0.35">
      <c r="A3749" s="188"/>
      <c r="B3749" s="190"/>
      <c r="C3749" s="99" t="str">
        <f>IF(B3749="","",IF(NOT(ISNUMBER(B3749)),"DATA_PC invalida",IF(AND(ISNUMBER(parametros!$C$2),ISNUMBER(parametros!$D$2),B3749&gt;=parametros!$C$2,B3749&lt;=parametros!$D$2),"C0",IF(AND(ISNUMBER(parametros!$C$3),ISNUMBER(parametros!$D$3),B3749&gt;=parametros!$C$3,B3749&lt;=parametros!$D$3),"C1",IF(AND(ISNUMBER(parametros!$C$4),ISNUMBER(parametros!$D$4),B3749&gt;=parametros!$C$4,B3749&lt;=parametros!$D$4),"C2",IF(AND(ISNUMBER(parametros!$C$5),ISNUMBER(parametros!$D$5),B3749&gt;=parametros!$C$5,B3749&lt;=parametros!$D$5),"C3",IF(AND(ISNUMBER(parametros!$C$6),ISNUMBER(parametros!$D$6),B3749&gt;=parametros!$C$6,B3749&lt;=parametros!$D$6),"C4","Fora dos ciclos")))))))</f>
        <v/>
      </c>
      <c r="D3749" s="100"/>
      <c r="E3749" s="78" t="str">
        <f>IF(C3749="","",IFERROR(VLOOKUP(C3749,parametros!$A$11:$E$15,5,0),""))</f>
        <v/>
      </c>
      <c r="F3749" s="79" t="str">
        <f t="shared" si="292"/>
        <v/>
      </c>
      <c r="G3749" s="101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8"/>
      <c r="U3749" s="218" t="str">
        <f t="shared" si="296"/>
        <v/>
      </c>
      <c r="V3749" s="216" t="s">
        <v>47</v>
      </c>
      <c r="W3749" s="102" t="s">
        <v>167</v>
      </c>
      <c r="X3749" s="102" t="s">
        <v>168</v>
      </c>
      <c r="Y3749" s="103" t="s">
        <v>169</v>
      </c>
      <c r="Z3749" s="103" t="s">
        <v>170</v>
      </c>
      <c r="AA3749" s="103" t="s">
        <v>47</v>
      </c>
      <c r="AB3749" s="103" t="s">
        <v>171</v>
      </c>
      <c r="AC3749" s="104" t="s">
        <v>172</v>
      </c>
    </row>
    <row r="3750" spans="1:29" ht="25.5" customHeight="1" x14ac:dyDescent="0.35">
      <c r="A3750" s="188"/>
      <c r="B3750" s="190"/>
      <c r="C3750" s="99" t="str">
        <f>IF(B3750="","",IF(NOT(ISNUMBER(B3750)),"DATA_PC invalida",IF(AND(ISNUMBER(parametros!$C$2),ISNUMBER(parametros!$D$2),B3750&gt;=parametros!$C$2,B3750&lt;=parametros!$D$2),"C0",IF(AND(ISNUMBER(parametros!$C$3),ISNUMBER(parametros!$D$3),B3750&gt;=parametros!$C$3,B3750&lt;=parametros!$D$3),"C1",IF(AND(ISNUMBER(parametros!$C$4),ISNUMBER(parametros!$D$4),B3750&gt;=parametros!$C$4,B3750&lt;=parametros!$D$4),"C2",IF(AND(ISNUMBER(parametros!$C$5),ISNUMBER(parametros!$D$5),B3750&gt;=parametros!$C$5,B3750&lt;=parametros!$D$5),"C3",IF(AND(ISNUMBER(parametros!$C$6),ISNUMBER(parametros!$D$6),B3750&gt;=parametros!$C$6,B3750&lt;=parametros!$D$6),"C4","Fora dos ciclos")))))))</f>
        <v/>
      </c>
      <c r="D3750" s="100"/>
      <c r="E3750" s="78" t="str">
        <f>IF(C3750="","",IFERROR(VLOOKUP(C3750,parametros!$A$11:$E$15,5,0),""))</f>
        <v/>
      </c>
      <c r="F3750" s="79" t="str">
        <f t="shared" si="292"/>
        <v/>
      </c>
      <c r="G3750" s="101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8"/>
      <c r="U3750" s="218" t="str">
        <f t="shared" si="296"/>
        <v/>
      </c>
      <c r="V3750" s="216" t="s">
        <v>47</v>
      </c>
      <c r="W3750" s="102" t="s">
        <v>167</v>
      </c>
      <c r="X3750" s="102" t="s">
        <v>168</v>
      </c>
      <c r="Y3750" s="103" t="s">
        <v>169</v>
      </c>
      <c r="Z3750" s="103" t="s">
        <v>170</v>
      </c>
      <c r="AA3750" s="103" t="s">
        <v>47</v>
      </c>
      <c r="AB3750" s="103" t="s">
        <v>171</v>
      </c>
      <c r="AC3750" s="104" t="s">
        <v>172</v>
      </c>
    </row>
    <row r="3751" spans="1:29" ht="25.5" customHeight="1" x14ac:dyDescent="0.35">
      <c r="A3751" s="188"/>
      <c r="B3751" s="190"/>
      <c r="C3751" s="99" t="str">
        <f>IF(B3751="","",IF(NOT(ISNUMBER(B3751)),"DATA_PC invalida",IF(AND(ISNUMBER(parametros!$C$2),ISNUMBER(parametros!$D$2),B3751&gt;=parametros!$C$2,B3751&lt;=parametros!$D$2),"C0",IF(AND(ISNUMBER(parametros!$C$3),ISNUMBER(parametros!$D$3),B3751&gt;=parametros!$C$3,B3751&lt;=parametros!$D$3),"C1",IF(AND(ISNUMBER(parametros!$C$4),ISNUMBER(parametros!$D$4),B3751&gt;=parametros!$C$4,B3751&lt;=parametros!$D$4),"C2",IF(AND(ISNUMBER(parametros!$C$5),ISNUMBER(parametros!$D$5),B3751&gt;=parametros!$C$5,B3751&lt;=parametros!$D$5),"C3",IF(AND(ISNUMBER(parametros!$C$6),ISNUMBER(parametros!$D$6),B3751&gt;=parametros!$C$6,B3751&lt;=parametros!$D$6),"C4","Fora dos ciclos")))))))</f>
        <v/>
      </c>
      <c r="D3751" s="100"/>
      <c r="E3751" s="78" t="str">
        <f>IF(C3751="","",IFERROR(VLOOKUP(C3751,parametros!$A$11:$E$15,5,0),""))</f>
        <v/>
      </c>
      <c r="F3751" s="79" t="str">
        <f t="shared" si="292"/>
        <v/>
      </c>
      <c r="G3751" s="101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8"/>
      <c r="U3751" s="218" t="str">
        <f t="shared" si="296"/>
        <v/>
      </c>
      <c r="V3751" s="216" t="s">
        <v>47</v>
      </c>
      <c r="W3751" s="102" t="s">
        <v>167</v>
      </c>
      <c r="X3751" s="102" t="s">
        <v>168</v>
      </c>
      <c r="Y3751" s="103" t="s">
        <v>169</v>
      </c>
      <c r="Z3751" s="103" t="s">
        <v>170</v>
      </c>
      <c r="AA3751" s="103" t="s">
        <v>47</v>
      </c>
      <c r="AB3751" s="103" t="s">
        <v>171</v>
      </c>
      <c r="AC3751" s="104" t="s">
        <v>172</v>
      </c>
    </row>
    <row r="3752" spans="1:29" ht="25.5" customHeight="1" x14ac:dyDescent="0.35">
      <c r="A3752" s="188"/>
      <c r="B3752" s="190"/>
      <c r="C3752" s="99" t="str">
        <f>IF(B3752="","",IF(NOT(ISNUMBER(B3752)),"DATA_PC invalida",IF(AND(ISNUMBER(parametros!$C$2),ISNUMBER(parametros!$D$2),B3752&gt;=parametros!$C$2,B3752&lt;=parametros!$D$2),"C0",IF(AND(ISNUMBER(parametros!$C$3),ISNUMBER(parametros!$D$3),B3752&gt;=parametros!$C$3,B3752&lt;=parametros!$D$3),"C1",IF(AND(ISNUMBER(parametros!$C$4),ISNUMBER(parametros!$D$4),B3752&gt;=parametros!$C$4,B3752&lt;=parametros!$D$4),"C2",IF(AND(ISNUMBER(parametros!$C$5),ISNUMBER(parametros!$D$5),B3752&gt;=parametros!$C$5,B3752&lt;=parametros!$D$5),"C3",IF(AND(ISNUMBER(parametros!$C$6),ISNUMBER(parametros!$D$6),B3752&gt;=parametros!$C$6,B3752&lt;=parametros!$D$6),"C4","Fora dos ciclos")))))))</f>
        <v/>
      </c>
      <c r="D3752" s="100"/>
      <c r="E3752" s="78" t="str">
        <f>IF(C3752="","",IFERROR(VLOOKUP(C3752,parametros!$A$11:$E$15,5,0),""))</f>
        <v/>
      </c>
      <c r="F3752" s="79" t="str">
        <f t="shared" si="292"/>
        <v/>
      </c>
      <c r="G3752" s="101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8"/>
      <c r="U3752" s="218" t="str">
        <f t="shared" si="296"/>
        <v/>
      </c>
      <c r="V3752" s="216" t="s">
        <v>47</v>
      </c>
      <c r="W3752" s="102" t="s">
        <v>167</v>
      </c>
      <c r="X3752" s="102" t="s">
        <v>168</v>
      </c>
      <c r="Y3752" s="103" t="s">
        <v>169</v>
      </c>
      <c r="Z3752" s="103" t="s">
        <v>170</v>
      </c>
      <c r="AA3752" s="103" t="s">
        <v>47</v>
      </c>
      <c r="AB3752" s="103" t="s">
        <v>171</v>
      </c>
      <c r="AC3752" s="104" t="s">
        <v>172</v>
      </c>
    </row>
    <row r="3753" spans="1:29" ht="25.5" customHeight="1" x14ac:dyDescent="0.35">
      <c r="A3753" s="188"/>
      <c r="B3753" s="190"/>
      <c r="C3753" s="99" t="str">
        <f>IF(B3753="","",IF(NOT(ISNUMBER(B3753)),"DATA_PC invalida",IF(AND(ISNUMBER(parametros!$C$2),ISNUMBER(parametros!$D$2),B3753&gt;=parametros!$C$2,B3753&lt;=parametros!$D$2),"C0",IF(AND(ISNUMBER(parametros!$C$3),ISNUMBER(parametros!$D$3),B3753&gt;=parametros!$C$3,B3753&lt;=parametros!$D$3),"C1",IF(AND(ISNUMBER(parametros!$C$4),ISNUMBER(parametros!$D$4),B3753&gt;=parametros!$C$4,B3753&lt;=parametros!$D$4),"C2",IF(AND(ISNUMBER(parametros!$C$5),ISNUMBER(parametros!$D$5),B3753&gt;=parametros!$C$5,B3753&lt;=parametros!$D$5),"C3",IF(AND(ISNUMBER(parametros!$C$6),ISNUMBER(parametros!$D$6),B3753&gt;=parametros!$C$6,B3753&lt;=parametros!$D$6),"C4","Fora dos ciclos")))))))</f>
        <v/>
      </c>
      <c r="D3753" s="100"/>
      <c r="E3753" s="78" t="str">
        <f>IF(C3753="","",IFERROR(VLOOKUP(C3753,parametros!$A$11:$E$15,5,0),""))</f>
        <v/>
      </c>
      <c r="F3753" s="79" t="str">
        <f t="shared" si="292"/>
        <v/>
      </c>
      <c r="G3753" s="101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8"/>
      <c r="U3753" s="218" t="str">
        <f t="shared" si="296"/>
        <v/>
      </c>
      <c r="V3753" s="216" t="s">
        <v>47</v>
      </c>
      <c r="W3753" s="102" t="s">
        <v>167</v>
      </c>
      <c r="X3753" s="102" t="s">
        <v>168</v>
      </c>
      <c r="Y3753" s="103" t="s">
        <v>169</v>
      </c>
      <c r="Z3753" s="103" t="s">
        <v>170</v>
      </c>
      <c r="AA3753" s="103" t="s">
        <v>47</v>
      </c>
      <c r="AB3753" s="103" t="s">
        <v>171</v>
      </c>
      <c r="AC3753" s="104" t="s">
        <v>172</v>
      </c>
    </row>
    <row r="3754" spans="1:29" ht="25.5" customHeight="1" x14ac:dyDescent="0.35">
      <c r="A3754" s="188"/>
      <c r="B3754" s="190"/>
      <c r="C3754" s="99" t="str">
        <f>IF(B3754="","",IF(NOT(ISNUMBER(B3754)),"DATA_PC invalida",IF(AND(ISNUMBER(parametros!$C$2),ISNUMBER(parametros!$D$2),B3754&gt;=parametros!$C$2,B3754&lt;=parametros!$D$2),"C0",IF(AND(ISNUMBER(parametros!$C$3),ISNUMBER(parametros!$D$3),B3754&gt;=parametros!$C$3,B3754&lt;=parametros!$D$3),"C1",IF(AND(ISNUMBER(parametros!$C$4),ISNUMBER(parametros!$D$4),B3754&gt;=parametros!$C$4,B3754&lt;=parametros!$D$4),"C2",IF(AND(ISNUMBER(parametros!$C$5),ISNUMBER(parametros!$D$5),B3754&gt;=parametros!$C$5,B3754&lt;=parametros!$D$5),"C3",IF(AND(ISNUMBER(parametros!$C$6),ISNUMBER(parametros!$D$6),B3754&gt;=parametros!$C$6,B3754&lt;=parametros!$D$6),"C4","Fora dos ciclos")))))))</f>
        <v/>
      </c>
      <c r="D3754" s="100"/>
      <c r="E3754" s="78" t="str">
        <f>IF(C3754="","",IFERROR(VLOOKUP(C3754,parametros!$A$11:$E$15,5,0),""))</f>
        <v/>
      </c>
      <c r="F3754" s="79" t="str">
        <f t="shared" si="292"/>
        <v/>
      </c>
      <c r="G3754" s="101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8"/>
      <c r="U3754" s="218" t="str">
        <f t="shared" si="296"/>
        <v/>
      </c>
      <c r="V3754" s="216" t="s">
        <v>47</v>
      </c>
      <c r="W3754" s="102" t="s">
        <v>167</v>
      </c>
      <c r="X3754" s="102" t="s">
        <v>168</v>
      </c>
      <c r="Y3754" s="103" t="s">
        <v>169</v>
      </c>
      <c r="Z3754" s="103" t="s">
        <v>170</v>
      </c>
      <c r="AA3754" s="103" t="s">
        <v>47</v>
      </c>
      <c r="AB3754" s="103" t="s">
        <v>171</v>
      </c>
      <c r="AC3754" s="104" t="s">
        <v>172</v>
      </c>
    </row>
    <row r="3755" spans="1:29" ht="25.5" customHeight="1" x14ac:dyDescent="0.35">
      <c r="A3755" s="188"/>
      <c r="B3755" s="190"/>
      <c r="C3755" s="99" t="str">
        <f>IF(B3755="","",IF(NOT(ISNUMBER(B3755)),"DATA_PC invalida",IF(AND(ISNUMBER(parametros!$C$2),ISNUMBER(parametros!$D$2),B3755&gt;=parametros!$C$2,B3755&lt;=parametros!$D$2),"C0",IF(AND(ISNUMBER(parametros!$C$3),ISNUMBER(parametros!$D$3),B3755&gt;=parametros!$C$3,B3755&lt;=parametros!$D$3),"C1",IF(AND(ISNUMBER(parametros!$C$4),ISNUMBER(parametros!$D$4),B3755&gt;=parametros!$C$4,B3755&lt;=parametros!$D$4),"C2",IF(AND(ISNUMBER(parametros!$C$5),ISNUMBER(parametros!$D$5),B3755&gt;=parametros!$C$5,B3755&lt;=parametros!$D$5),"C3",IF(AND(ISNUMBER(parametros!$C$6),ISNUMBER(parametros!$D$6),B3755&gt;=parametros!$C$6,B3755&lt;=parametros!$D$6),"C4","Fora dos ciclos")))))))</f>
        <v/>
      </c>
      <c r="D3755" s="100"/>
      <c r="E3755" s="78" t="str">
        <f>IF(C3755="","",IFERROR(VLOOKUP(C3755,parametros!$A$11:$E$15,5,0),""))</f>
        <v/>
      </c>
      <c r="F3755" s="79" t="str">
        <f t="shared" si="292"/>
        <v/>
      </c>
      <c r="G3755" s="101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8"/>
      <c r="U3755" s="218" t="str">
        <f t="shared" si="296"/>
        <v/>
      </c>
      <c r="V3755" s="216" t="s">
        <v>47</v>
      </c>
      <c r="W3755" s="102" t="s">
        <v>167</v>
      </c>
      <c r="X3755" s="102" t="s">
        <v>168</v>
      </c>
      <c r="Y3755" s="103" t="s">
        <v>169</v>
      </c>
      <c r="Z3755" s="103" t="s">
        <v>170</v>
      </c>
      <c r="AA3755" s="103" t="s">
        <v>47</v>
      </c>
      <c r="AB3755" s="103" t="s">
        <v>171</v>
      </c>
      <c r="AC3755" s="104" t="s">
        <v>172</v>
      </c>
    </row>
    <row r="3756" spans="1:29" ht="25.5" customHeight="1" x14ac:dyDescent="0.35">
      <c r="A3756" s="188"/>
      <c r="B3756" s="190"/>
      <c r="C3756" s="99" t="str">
        <f>IF(B3756="","",IF(NOT(ISNUMBER(B3756)),"DATA_PC invalida",IF(AND(ISNUMBER(parametros!$C$2),ISNUMBER(parametros!$D$2),B3756&gt;=parametros!$C$2,B3756&lt;=parametros!$D$2),"C0",IF(AND(ISNUMBER(parametros!$C$3),ISNUMBER(parametros!$D$3),B3756&gt;=parametros!$C$3,B3756&lt;=parametros!$D$3),"C1",IF(AND(ISNUMBER(parametros!$C$4),ISNUMBER(parametros!$D$4),B3756&gt;=parametros!$C$4,B3756&lt;=parametros!$D$4),"C2",IF(AND(ISNUMBER(parametros!$C$5),ISNUMBER(parametros!$D$5),B3756&gt;=parametros!$C$5,B3756&lt;=parametros!$D$5),"C3",IF(AND(ISNUMBER(parametros!$C$6),ISNUMBER(parametros!$D$6),B3756&gt;=parametros!$C$6,B3756&lt;=parametros!$D$6),"C4","Fora dos ciclos")))))))</f>
        <v/>
      </c>
      <c r="D3756" s="100"/>
      <c r="E3756" s="78" t="str">
        <f>IF(C3756="","",IFERROR(VLOOKUP(C3756,parametros!$A$11:$E$15,5,0),""))</f>
        <v/>
      </c>
      <c r="F3756" s="79" t="str">
        <f t="shared" si="292"/>
        <v/>
      </c>
      <c r="G3756" s="101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8"/>
      <c r="U3756" s="218" t="str">
        <f t="shared" si="296"/>
        <v/>
      </c>
      <c r="V3756" s="216" t="s">
        <v>47</v>
      </c>
      <c r="W3756" s="102" t="s">
        <v>167</v>
      </c>
      <c r="X3756" s="102" t="s">
        <v>168</v>
      </c>
      <c r="Y3756" s="103" t="s">
        <v>169</v>
      </c>
      <c r="Z3756" s="103" t="s">
        <v>170</v>
      </c>
      <c r="AA3756" s="103" t="s">
        <v>47</v>
      </c>
      <c r="AB3756" s="103" t="s">
        <v>171</v>
      </c>
      <c r="AC3756" s="104" t="s">
        <v>172</v>
      </c>
    </row>
    <row r="3757" spans="1:29" ht="25.5" customHeight="1" x14ac:dyDescent="0.35">
      <c r="A3757" s="188"/>
      <c r="B3757" s="190"/>
      <c r="C3757" s="99" t="str">
        <f>IF(B3757="","",IF(NOT(ISNUMBER(B3757)),"DATA_PC invalida",IF(AND(ISNUMBER(parametros!$C$2),ISNUMBER(parametros!$D$2),B3757&gt;=parametros!$C$2,B3757&lt;=parametros!$D$2),"C0",IF(AND(ISNUMBER(parametros!$C$3),ISNUMBER(parametros!$D$3),B3757&gt;=parametros!$C$3,B3757&lt;=parametros!$D$3),"C1",IF(AND(ISNUMBER(parametros!$C$4),ISNUMBER(parametros!$D$4),B3757&gt;=parametros!$C$4,B3757&lt;=parametros!$D$4),"C2",IF(AND(ISNUMBER(parametros!$C$5),ISNUMBER(parametros!$D$5),B3757&gt;=parametros!$C$5,B3757&lt;=parametros!$D$5),"C3",IF(AND(ISNUMBER(parametros!$C$6),ISNUMBER(parametros!$D$6),B3757&gt;=parametros!$C$6,B3757&lt;=parametros!$D$6),"C4","Fora dos ciclos")))))))</f>
        <v/>
      </c>
      <c r="D3757" s="100"/>
      <c r="E3757" s="78" t="str">
        <f>IF(C3757="","",IFERROR(VLOOKUP(C3757,parametros!$A$11:$E$15,5,0),""))</f>
        <v/>
      </c>
      <c r="F3757" s="79" t="str">
        <f t="shared" si="292"/>
        <v/>
      </c>
      <c r="G3757" s="101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8"/>
      <c r="U3757" s="218" t="str">
        <f t="shared" si="296"/>
        <v/>
      </c>
      <c r="V3757" s="216" t="s">
        <v>47</v>
      </c>
      <c r="W3757" s="102" t="s">
        <v>167</v>
      </c>
      <c r="X3757" s="102" t="s">
        <v>168</v>
      </c>
      <c r="Y3757" s="103" t="s">
        <v>169</v>
      </c>
      <c r="Z3757" s="103" t="s">
        <v>170</v>
      </c>
      <c r="AA3757" s="103" t="s">
        <v>47</v>
      </c>
      <c r="AB3757" s="103" t="s">
        <v>171</v>
      </c>
      <c r="AC3757" s="104" t="s">
        <v>172</v>
      </c>
    </row>
    <row r="3758" spans="1:29" ht="25.5" customHeight="1" x14ac:dyDescent="0.35">
      <c r="A3758" s="188"/>
      <c r="B3758" s="190"/>
      <c r="C3758" s="99" t="str">
        <f>IF(B3758="","",IF(NOT(ISNUMBER(B3758)),"DATA_PC invalida",IF(AND(ISNUMBER(parametros!$C$2),ISNUMBER(parametros!$D$2),B3758&gt;=parametros!$C$2,B3758&lt;=parametros!$D$2),"C0",IF(AND(ISNUMBER(parametros!$C$3),ISNUMBER(parametros!$D$3),B3758&gt;=parametros!$C$3,B3758&lt;=parametros!$D$3),"C1",IF(AND(ISNUMBER(parametros!$C$4),ISNUMBER(parametros!$D$4),B3758&gt;=parametros!$C$4,B3758&lt;=parametros!$D$4),"C2",IF(AND(ISNUMBER(parametros!$C$5),ISNUMBER(parametros!$D$5),B3758&gt;=parametros!$C$5,B3758&lt;=parametros!$D$5),"C3",IF(AND(ISNUMBER(parametros!$C$6),ISNUMBER(parametros!$D$6),B3758&gt;=parametros!$C$6,B3758&lt;=parametros!$D$6),"C4","Fora dos ciclos")))))))</f>
        <v/>
      </c>
      <c r="D3758" s="100"/>
      <c r="E3758" s="78" t="str">
        <f>IF(C3758="","",IFERROR(VLOOKUP(C3758,parametros!$A$11:$E$15,5,0),""))</f>
        <v/>
      </c>
      <c r="F3758" s="79" t="str">
        <f t="shared" si="292"/>
        <v/>
      </c>
      <c r="G3758" s="101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8"/>
      <c r="U3758" s="218" t="str">
        <f t="shared" si="296"/>
        <v/>
      </c>
      <c r="V3758" s="216" t="s">
        <v>47</v>
      </c>
      <c r="W3758" s="102" t="s">
        <v>167</v>
      </c>
      <c r="X3758" s="102" t="s">
        <v>168</v>
      </c>
      <c r="Y3758" s="103" t="s">
        <v>169</v>
      </c>
      <c r="Z3758" s="103" t="s">
        <v>170</v>
      </c>
      <c r="AA3758" s="103" t="s">
        <v>47</v>
      </c>
      <c r="AB3758" s="103" t="s">
        <v>171</v>
      </c>
      <c r="AC3758" s="104" t="s">
        <v>172</v>
      </c>
    </row>
    <row r="3759" spans="1:29" ht="25.5" customHeight="1" x14ac:dyDescent="0.35">
      <c r="A3759" s="188"/>
      <c r="B3759" s="190"/>
      <c r="C3759" s="99" t="str">
        <f>IF(B3759="","",IF(NOT(ISNUMBER(B3759)),"DATA_PC invalida",IF(AND(ISNUMBER(parametros!$C$2),ISNUMBER(parametros!$D$2),B3759&gt;=parametros!$C$2,B3759&lt;=parametros!$D$2),"C0",IF(AND(ISNUMBER(parametros!$C$3),ISNUMBER(parametros!$D$3),B3759&gt;=parametros!$C$3,B3759&lt;=parametros!$D$3),"C1",IF(AND(ISNUMBER(parametros!$C$4),ISNUMBER(parametros!$D$4),B3759&gt;=parametros!$C$4,B3759&lt;=parametros!$D$4),"C2",IF(AND(ISNUMBER(parametros!$C$5),ISNUMBER(parametros!$D$5),B3759&gt;=parametros!$C$5,B3759&lt;=parametros!$D$5),"C3",IF(AND(ISNUMBER(parametros!$C$6),ISNUMBER(parametros!$D$6),B3759&gt;=parametros!$C$6,B3759&lt;=parametros!$D$6),"C4","Fora dos ciclos")))))))</f>
        <v/>
      </c>
      <c r="D3759" s="100"/>
      <c r="E3759" s="78" t="str">
        <f>IF(C3759="","",IFERROR(VLOOKUP(C3759,parametros!$A$11:$E$15,5,0),""))</f>
        <v/>
      </c>
      <c r="F3759" s="79" t="str">
        <f t="shared" si="292"/>
        <v/>
      </c>
      <c r="G3759" s="101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8"/>
      <c r="U3759" s="218" t="str">
        <f t="shared" si="296"/>
        <v/>
      </c>
      <c r="V3759" s="216" t="s">
        <v>47</v>
      </c>
      <c r="W3759" s="102" t="s">
        <v>167</v>
      </c>
      <c r="X3759" s="102" t="s">
        <v>168</v>
      </c>
      <c r="Y3759" s="103" t="s">
        <v>169</v>
      </c>
      <c r="Z3759" s="103" t="s">
        <v>170</v>
      </c>
      <c r="AA3759" s="103" t="s">
        <v>47</v>
      </c>
      <c r="AB3759" s="103" t="s">
        <v>171</v>
      </c>
      <c r="AC3759" s="104" t="s">
        <v>172</v>
      </c>
    </row>
    <row r="3760" spans="1:29" ht="25.5" customHeight="1" x14ac:dyDescent="0.35">
      <c r="A3760" s="188"/>
      <c r="B3760" s="190"/>
      <c r="C3760" s="99" t="str">
        <f>IF(B3760="","",IF(NOT(ISNUMBER(B3760)),"DATA_PC invalida",IF(AND(ISNUMBER(parametros!$C$2),ISNUMBER(parametros!$D$2),B3760&gt;=parametros!$C$2,B3760&lt;=parametros!$D$2),"C0",IF(AND(ISNUMBER(parametros!$C$3),ISNUMBER(parametros!$D$3),B3760&gt;=parametros!$C$3,B3760&lt;=parametros!$D$3),"C1",IF(AND(ISNUMBER(parametros!$C$4),ISNUMBER(parametros!$D$4),B3760&gt;=parametros!$C$4,B3760&lt;=parametros!$D$4),"C2",IF(AND(ISNUMBER(parametros!$C$5),ISNUMBER(parametros!$D$5),B3760&gt;=parametros!$C$5,B3760&lt;=parametros!$D$5),"C3",IF(AND(ISNUMBER(parametros!$C$6),ISNUMBER(parametros!$D$6),B3760&gt;=parametros!$C$6,B3760&lt;=parametros!$D$6),"C4","Fora dos ciclos")))))))</f>
        <v/>
      </c>
      <c r="D3760" s="100"/>
      <c r="E3760" s="78" t="str">
        <f>IF(C3760="","",IFERROR(VLOOKUP(C3760,parametros!$A$11:$E$15,5,0),""))</f>
        <v/>
      </c>
      <c r="F3760" s="79" t="str">
        <f t="shared" si="292"/>
        <v/>
      </c>
      <c r="G3760" s="101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8"/>
      <c r="U3760" s="218" t="str">
        <f t="shared" si="296"/>
        <v/>
      </c>
      <c r="V3760" s="216" t="s">
        <v>47</v>
      </c>
      <c r="W3760" s="102" t="s">
        <v>167</v>
      </c>
      <c r="X3760" s="102" t="s">
        <v>168</v>
      </c>
      <c r="Y3760" s="103" t="s">
        <v>169</v>
      </c>
      <c r="Z3760" s="103" t="s">
        <v>170</v>
      </c>
      <c r="AA3760" s="103" t="s">
        <v>47</v>
      </c>
      <c r="AB3760" s="103" t="s">
        <v>171</v>
      </c>
      <c r="AC3760" s="104" t="s">
        <v>172</v>
      </c>
    </row>
    <row r="3761" spans="1:29" ht="25.5" customHeight="1" x14ac:dyDescent="0.35">
      <c r="A3761" s="188"/>
      <c r="B3761" s="190"/>
      <c r="C3761" s="99" t="str">
        <f>IF(B3761="","",IF(NOT(ISNUMBER(B3761)),"DATA_PC invalida",IF(AND(ISNUMBER(parametros!$C$2),ISNUMBER(parametros!$D$2),B3761&gt;=parametros!$C$2,B3761&lt;=parametros!$D$2),"C0",IF(AND(ISNUMBER(parametros!$C$3),ISNUMBER(parametros!$D$3),B3761&gt;=parametros!$C$3,B3761&lt;=parametros!$D$3),"C1",IF(AND(ISNUMBER(parametros!$C$4),ISNUMBER(parametros!$D$4),B3761&gt;=parametros!$C$4,B3761&lt;=parametros!$D$4),"C2",IF(AND(ISNUMBER(parametros!$C$5),ISNUMBER(parametros!$D$5),B3761&gt;=parametros!$C$5,B3761&lt;=parametros!$D$5),"C3",IF(AND(ISNUMBER(parametros!$C$6),ISNUMBER(parametros!$D$6),B3761&gt;=parametros!$C$6,B3761&lt;=parametros!$D$6),"C4","Fora dos ciclos")))))))</f>
        <v/>
      </c>
      <c r="D3761" s="100"/>
      <c r="E3761" s="78" t="str">
        <f>IF(C3761="","",IFERROR(VLOOKUP(C3761,parametros!$A$11:$E$15,5,0),""))</f>
        <v/>
      </c>
      <c r="F3761" s="79" t="str">
        <f t="shared" si="292"/>
        <v/>
      </c>
      <c r="G3761" s="101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8"/>
      <c r="U3761" s="218" t="str">
        <f t="shared" si="296"/>
        <v/>
      </c>
      <c r="V3761" s="216" t="s">
        <v>47</v>
      </c>
      <c r="W3761" s="102" t="s">
        <v>167</v>
      </c>
      <c r="X3761" s="102" t="s">
        <v>168</v>
      </c>
      <c r="Y3761" s="103" t="s">
        <v>169</v>
      </c>
      <c r="Z3761" s="103" t="s">
        <v>170</v>
      </c>
      <c r="AA3761" s="103" t="s">
        <v>47</v>
      </c>
      <c r="AB3761" s="103" t="s">
        <v>171</v>
      </c>
      <c r="AC3761" s="104" t="s">
        <v>172</v>
      </c>
    </row>
    <row r="3762" spans="1:29" ht="25.5" customHeight="1" x14ac:dyDescent="0.35">
      <c r="A3762" s="188"/>
      <c r="B3762" s="190"/>
      <c r="C3762" s="99" t="str">
        <f>IF(B3762="","",IF(NOT(ISNUMBER(B3762)),"DATA_PC invalida",IF(AND(ISNUMBER(parametros!$C$2),ISNUMBER(parametros!$D$2),B3762&gt;=parametros!$C$2,B3762&lt;=parametros!$D$2),"C0",IF(AND(ISNUMBER(parametros!$C$3),ISNUMBER(parametros!$D$3),B3762&gt;=parametros!$C$3,B3762&lt;=parametros!$D$3),"C1",IF(AND(ISNUMBER(parametros!$C$4),ISNUMBER(parametros!$D$4),B3762&gt;=parametros!$C$4,B3762&lt;=parametros!$D$4),"C2",IF(AND(ISNUMBER(parametros!$C$5),ISNUMBER(parametros!$D$5),B3762&gt;=parametros!$C$5,B3762&lt;=parametros!$D$5),"C3",IF(AND(ISNUMBER(parametros!$C$6),ISNUMBER(parametros!$D$6),B3762&gt;=parametros!$C$6,B3762&lt;=parametros!$D$6),"C4","Fora dos ciclos")))))))</f>
        <v/>
      </c>
      <c r="D3762" s="100"/>
      <c r="E3762" s="78" t="str">
        <f>IF(C3762="","",IFERROR(VLOOKUP(C3762,parametros!$A$11:$E$15,5,0),""))</f>
        <v/>
      </c>
      <c r="F3762" s="79" t="str">
        <f t="shared" si="292"/>
        <v/>
      </c>
      <c r="G3762" s="101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8"/>
      <c r="U3762" s="218" t="str">
        <f t="shared" si="296"/>
        <v/>
      </c>
      <c r="V3762" s="216" t="s">
        <v>47</v>
      </c>
      <c r="W3762" s="102" t="s">
        <v>167</v>
      </c>
      <c r="X3762" s="102" t="s">
        <v>168</v>
      </c>
      <c r="Y3762" s="103" t="s">
        <v>169</v>
      </c>
      <c r="Z3762" s="103" t="s">
        <v>170</v>
      </c>
      <c r="AA3762" s="103" t="s">
        <v>47</v>
      </c>
      <c r="AB3762" s="103" t="s">
        <v>171</v>
      </c>
      <c r="AC3762" s="104" t="s">
        <v>172</v>
      </c>
    </row>
    <row r="3763" spans="1:29" ht="25.5" customHeight="1" x14ac:dyDescent="0.35">
      <c r="A3763" s="188"/>
      <c r="B3763" s="190"/>
      <c r="C3763" s="99" t="str">
        <f>IF(B3763="","",IF(NOT(ISNUMBER(B3763)),"DATA_PC invalida",IF(AND(ISNUMBER(parametros!$C$2),ISNUMBER(parametros!$D$2),B3763&gt;=parametros!$C$2,B3763&lt;=parametros!$D$2),"C0",IF(AND(ISNUMBER(parametros!$C$3),ISNUMBER(parametros!$D$3),B3763&gt;=parametros!$C$3,B3763&lt;=parametros!$D$3),"C1",IF(AND(ISNUMBER(parametros!$C$4),ISNUMBER(parametros!$D$4),B3763&gt;=parametros!$C$4,B3763&lt;=parametros!$D$4),"C2",IF(AND(ISNUMBER(parametros!$C$5),ISNUMBER(parametros!$D$5),B3763&gt;=parametros!$C$5,B3763&lt;=parametros!$D$5),"C3",IF(AND(ISNUMBER(parametros!$C$6),ISNUMBER(parametros!$D$6),B3763&gt;=parametros!$C$6,B3763&lt;=parametros!$D$6),"C4","Fora dos ciclos")))))))</f>
        <v/>
      </c>
      <c r="D3763" s="100"/>
      <c r="E3763" s="78" t="str">
        <f>IF(C3763="","",IFERROR(VLOOKUP(C3763,parametros!$A$11:$E$15,5,0),""))</f>
        <v/>
      </c>
      <c r="F3763" s="79" t="str">
        <f t="shared" si="292"/>
        <v/>
      </c>
      <c r="G3763" s="101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8"/>
      <c r="U3763" s="218" t="str">
        <f t="shared" si="296"/>
        <v/>
      </c>
      <c r="V3763" s="216" t="s">
        <v>47</v>
      </c>
      <c r="W3763" s="102" t="s">
        <v>167</v>
      </c>
      <c r="X3763" s="102" t="s">
        <v>168</v>
      </c>
      <c r="Y3763" s="103" t="s">
        <v>169</v>
      </c>
      <c r="Z3763" s="103" t="s">
        <v>170</v>
      </c>
      <c r="AA3763" s="103" t="s">
        <v>47</v>
      </c>
      <c r="AB3763" s="103" t="s">
        <v>171</v>
      </c>
      <c r="AC3763" s="104" t="s">
        <v>172</v>
      </c>
    </row>
    <row r="3764" spans="1:29" ht="25.5" customHeight="1" x14ac:dyDescent="0.35">
      <c r="A3764" s="188"/>
      <c r="B3764" s="190"/>
      <c r="C3764" s="99" t="str">
        <f>IF(B3764="","",IF(NOT(ISNUMBER(B3764)),"DATA_PC invalida",IF(AND(ISNUMBER(parametros!$C$2),ISNUMBER(parametros!$D$2),B3764&gt;=parametros!$C$2,B3764&lt;=parametros!$D$2),"C0",IF(AND(ISNUMBER(parametros!$C$3),ISNUMBER(parametros!$D$3),B3764&gt;=parametros!$C$3,B3764&lt;=parametros!$D$3),"C1",IF(AND(ISNUMBER(parametros!$C$4),ISNUMBER(parametros!$D$4),B3764&gt;=parametros!$C$4,B3764&lt;=parametros!$D$4),"C2",IF(AND(ISNUMBER(parametros!$C$5),ISNUMBER(parametros!$D$5),B3764&gt;=parametros!$C$5,B3764&lt;=parametros!$D$5),"C3",IF(AND(ISNUMBER(parametros!$C$6),ISNUMBER(parametros!$D$6),B3764&gt;=parametros!$C$6,B3764&lt;=parametros!$D$6),"C4","Fora dos ciclos")))))))</f>
        <v/>
      </c>
      <c r="D3764" s="100"/>
      <c r="E3764" s="78" t="str">
        <f>IF(C3764="","",IFERROR(VLOOKUP(C3764,parametros!$A$11:$E$15,5,0),""))</f>
        <v/>
      </c>
      <c r="F3764" s="79" t="str">
        <f t="shared" si="292"/>
        <v/>
      </c>
      <c r="G3764" s="101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8"/>
      <c r="U3764" s="218" t="str">
        <f t="shared" si="296"/>
        <v/>
      </c>
      <c r="V3764" s="216" t="s">
        <v>47</v>
      </c>
      <c r="W3764" s="102" t="s">
        <v>167</v>
      </c>
      <c r="X3764" s="102" t="s">
        <v>168</v>
      </c>
      <c r="Y3764" s="103" t="s">
        <v>169</v>
      </c>
      <c r="Z3764" s="103" t="s">
        <v>170</v>
      </c>
      <c r="AA3764" s="103" t="s">
        <v>47</v>
      </c>
      <c r="AB3764" s="103" t="s">
        <v>171</v>
      </c>
      <c r="AC3764" s="104" t="s">
        <v>172</v>
      </c>
    </row>
    <row r="3765" spans="1:29" ht="25.5" customHeight="1" x14ac:dyDescent="0.35">
      <c r="A3765" s="188"/>
      <c r="B3765" s="190"/>
      <c r="C3765" s="99" t="str">
        <f>IF(B3765="","",IF(NOT(ISNUMBER(B3765)),"DATA_PC invalida",IF(AND(ISNUMBER(parametros!$C$2),ISNUMBER(parametros!$D$2),B3765&gt;=parametros!$C$2,B3765&lt;=parametros!$D$2),"C0",IF(AND(ISNUMBER(parametros!$C$3),ISNUMBER(parametros!$D$3),B3765&gt;=parametros!$C$3,B3765&lt;=parametros!$D$3),"C1",IF(AND(ISNUMBER(parametros!$C$4),ISNUMBER(parametros!$D$4),B3765&gt;=parametros!$C$4,B3765&lt;=parametros!$D$4),"C2",IF(AND(ISNUMBER(parametros!$C$5),ISNUMBER(parametros!$D$5),B3765&gt;=parametros!$C$5,B3765&lt;=parametros!$D$5),"C3",IF(AND(ISNUMBER(parametros!$C$6),ISNUMBER(parametros!$D$6),B3765&gt;=parametros!$C$6,B3765&lt;=parametros!$D$6),"C4","Fora dos ciclos")))))))</f>
        <v/>
      </c>
      <c r="D3765" s="100"/>
      <c r="E3765" s="78" t="str">
        <f>IF(C3765="","",IFERROR(VLOOKUP(C3765,parametros!$A$11:$E$15,5,0),""))</f>
        <v/>
      </c>
      <c r="F3765" s="79" t="str">
        <f t="shared" si="292"/>
        <v/>
      </c>
      <c r="G3765" s="101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8"/>
      <c r="U3765" s="218" t="str">
        <f t="shared" si="296"/>
        <v/>
      </c>
      <c r="V3765" s="216" t="s">
        <v>47</v>
      </c>
      <c r="W3765" s="102" t="s">
        <v>167</v>
      </c>
      <c r="X3765" s="102" t="s">
        <v>168</v>
      </c>
      <c r="Y3765" s="103" t="s">
        <v>169</v>
      </c>
      <c r="Z3765" s="103" t="s">
        <v>170</v>
      </c>
      <c r="AA3765" s="103" t="s">
        <v>47</v>
      </c>
      <c r="AB3765" s="103" t="s">
        <v>171</v>
      </c>
      <c r="AC3765" s="104" t="s">
        <v>172</v>
      </c>
    </row>
    <row r="3766" spans="1:29" ht="25.5" customHeight="1" x14ac:dyDescent="0.35">
      <c r="A3766" s="188"/>
      <c r="B3766" s="190"/>
      <c r="C3766" s="99" t="str">
        <f>IF(B3766="","",IF(NOT(ISNUMBER(B3766)),"DATA_PC invalida",IF(AND(ISNUMBER(parametros!$C$2),ISNUMBER(parametros!$D$2),B3766&gt;=parametros!$C$2,B3766&lt;=parametros!$D$2),"C0",IF(AND(ISNUMBER(parametros!$C$3),ISNUMBER(parametros!$D$3),B3766&gt;=parametros!$C$3,B3766&lt;=parametros!$D$3),"C1",IF(AND(ISNUMBER(parametros!$C$4),ISNUMBER(parametros!$D$4),B3766&gt;=parametros!$C$4,B3766&lt;=parametros!$D$4),"C2",IF(AND(ISNUMBER(parametros!$C$5),ISNUMBER(parametros!$D$5),B3766&gt;=parametros!$C$5,B3766&lt;=parametros!$D$5),"C3",IF(AND(ISNUMBER(parametros!$C$6),ISNUMBER(parametros!$D$6),B3766&gt;=parametros!$C$6,B3766&lt;=parametros!$D$6),"C4","Fora dos ciclos")))))))</f>
        <v/>
      </c>
      <c r="D3766" s="100"/>
      <c r="E3766" s="78" t="str">
        <f>IF(C3766="","",IFERROR(VLOOKUP(C3766,parametros!$A$11:$E$15,5,0),""))</f>
        <v/>
      </c>
      <c r="F3766" s="79" t="str">
        <f t="shared" si="292"/>
        <v/>
      </c>
      <c r="G3766" s="101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8"/>
      <c r="U3766" s="218" t="str">
        <f t="shared" si="296"/>
        <v/>
      </c>
      <c r="V3766" s="216" t="s">
        <v>47</v>
      </c>
      <c r="W3766" s="102" t="s">
        <v>167</v>
      </c>
      <c r="X3766" s="102" t="s">
        <v>168</v>
      </c>
      <c r="Y3766" s="103" t="s">
        <v>169</v>
      </c>
      <c r="Z3766" s="103" t="s">
        <v>170</v>
      </c>
      <c r="AA3766" s="103" t="s">
        <v>47</v>
      </c>
      <c r="AB3766" s="103" t="s">
        <v>171</v>
      </c>
      <c r="AC3766" s="104" t="s">
        <v>172</v>
      </c>
    </row>
    <row r="3767" spans="1:29" ht="25.5" customHeight="1" x14ac:dyDescent="0.35">
      <c r="A3767" s="188"/>
      <c r="B3767" s="190"/>
      <c r="C3767" s="99" t="str">
        <f>IF(B3767="","",IF(NOT(ISNUMBER(B3767)),"DATA_PC invalida",IF(AND(ISNUMBER(parametros!$C$2),ISNUMBER(parametros!$D$2),B3767&gt;=parametros!$C$2,B3767&lt;=parametros!$D$2),"C0",IF(AND(ISNUMBER(parametros!$C$3),ISNUMBER(parametros!$D$3),B3767&gt;=parametros!$C$3,B3767&lt;=parametros!$D$3),"C1",IF(AND(ISNUMBER(parametros!$C$4),ISNUMBER(parametros!$D$4),B3767&gt;=parametros!$C$4,B3767&lt;=parametros!$D$4),"C2",IF(AND(ISNUMBER(parametros!$C$5),ISNUMBER(parametros!$D$5),B3767&gt;=parametros!$C$5,B3767&lt;=parametros!$D$5),"C3",IF(AND(ISNUMBER(parametros!$C$6),ISNUMBER(parametros!$D$6),B3767&gt;=parametros!$C$6,B3767&lt;=parametros!$D$6),"C4","Fora dos ciclos")))))))</f>
        <v/>
      </c>
      <c r="D3767" s="100"/>
      <c r="E3767" s="78" t="str">
        <f>IF(C3767="","",IFERROR(VLOOKUP(C3767,parametros!$A$11:$E$15,5,0),""))</f>
        <v/>
      </c>
      <c r="F3767" s="79" t="str">
        <f t="shared" si="292"/>
        <v/>
      </c>
      <c r="G3767" s="101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8"/>
      <c r="U3767" s="218" t="str">
        <f t="shared" si="296"/>
        <v/>
      </c>
      <c r="V3767" s="216" t="s">
        <v>47</v>
      </c>
      <c r="W3767" s="102" t="s">
        <v>167</v>
      </c>
      <c r="X3767" s="102" t="s">
        <v>168</v>
      </c>
      <c r="Y3767" s="103" t="s">
        <v>169</v>
      </c>
      <c r="Z3767" s="103" t="s">
        <v>170</v>
      </c>
      <c r="AA3767" s="103" t="s">
        <v>47</v>
      </c>
      <c r="AB3767" s="103" t="s">
        <v>171</v>
      </c>
      <c r="AC3767" s="104" t="s">
        <v>172</v>
      </c>
    </row>
    <row r="3768" spans="1:29" ht="25.5" customHeight="1" x14ac:dyDescent="0.35">
      <c r="A3768" s="188"/>
      <c r="B3768" s="190"/>
      <c r="C3768" s="99" t="str">
        <f>IF(B3768="","",IF(NOT(ISNUMBER(B3768)),"DATA_PC invalida",IF(AND(ISNUMBER(parametros!$C$2),ISNUMBER(parametros!$D$2),B3768&gt;=parametros!$C$2,B3768&lt;=parametros!$D$2),"C0",IF(AND(ISNUMBER(parametros!$C$3),ISNUMBER(parametros!$D$3),B3768&gt;=parametros!$C$3,B3768&lt;=parametros!$D$3),"C1",IF(AND(ISNUMBER(parametros!$C$4),ISNUMBER(parametros!$D$4),B3768&gt;=parametros!$C$4,B3768&lt;=parametros!$D$4),"C2",IF(AND(ISNUMBER(parametros!$C$5),ISNUMBER(parametros!$D$5),B3768&gt;=parametros!$C$5,B3768&lt;=parametros!$D$5),"C3",IF(AND(ISNUMBER(parametros!$C$6),ISNUMBER(parametros!$D$6),B3768&gt;=parametros!$C$6,B3768&lt;=parametros!$D$6),"C4","Fora dos ciclos")))))))</f>
        <v/>
      </c>
      <c r="D3768" s="100"/>
      <c r="E3768" s="78" t="str">
        <f>IF(C3768="","",IFERROR(VLOOKUP(C3768,parametros!$A$11:$E$15,5,0),""))</f>
        <v/>
      </c>
      <c r="F3768" s="79" t="str">
        <f t="shared" si="292"/>
        <v/>
      </c>
      <c r="G3768" s="101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8"/>
      <c r="U3768" s="218" t="str">
        <f t="shared" si="296"/>
        <v/>
      </c>
      <c r="V3768" s="216" t="s">
        <v>47</v>
      </c>
      <c r="W3768" s="102" t="s">
        <v>167</v>
      </c>
      <c r="X3768" s="102" t="s">
        <v>168</v>
      </c>
      <c r="Y3768" s="103" t="s">
        <v>169</v>
      </c>
      <c r="Z3768" s="103" t="s">
        <v>170</v>
      </c>
      <c r="AA3768" s="103" t="s">
        <v>47</v>
      </c>
      <c r="AB3768" s="103" t="s">
        <v>171</v>
      </c>
      <c r="AC3768" s="104" t="s">
        <v>172</v>
      </c>
    </row>
    <row r="3769" spans="1:29" ht="25.5" customHeight="1" x14ac:dyDescent="0.35">
      <c r="A3769" s="188"/>
      <c r="B3769" s="190"/>
      <c r="C3769" s="99" t="str">
        <f>IF(B3769="","",IF(NOT(ISNUMBER(B3769)),"DATA_PC invalida",IF(AND(ISNUMBER(parametros!$C$2),ISNUMBER(parametros!$D$2),B3769&gt;=parametros!$C$2,B3769&lt;=parametros!$D$2),"C0",IF(AND(ISNUMBER(parametros!$C$3),ISNUMBER(parametros!$D$3),B3769&gt;=parametros!$C$3,B3769&lt;=parametros!$D$3),"C1",IF(AND(ISNUMBER(parametros!$C$4),ISNUMBER(parametros!$D$4),B3769&gt;=parametros!$C$4,B3769&lt;=parametros!$D$4),"C2",IF(AND(ISNUMBER(parametros!$C$5),ISNUMBER(parametros!$D$5),B3769&gt;=parametros!$C$5,B3769&lt;=parametros!$D$5),"C3",IF(AND(ISNUMBER(parametros!$C$6),ISNUMBER(parametros!$D$6),B3769&gt;=parametros!$C$6,B3769&lt;=parametros!$D$6),"C4","Fora dos ciclos")))))))</f>
        <v/>
      </c>
      <c r="D3769" s="100"/>
      <c r="E3769" s="78" t="str">
        <f>IF(C3769="","",IFERROR(VLOOKUP(C3769,parametros!$A$11:$E$15,5,0),""))</f>
        <v/>
      </c>
      <c r="F3769" s="79" t="str">
        <f t="shared" si="292"/>
        <v/>
      </c>
      <c r="G3769" s="101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8"/>
      <c r="U3769" s="218" t="str">
        <f t="shared" si="296"/>
        <v/>
      </c>
      <c r="V3769" s="216" t="s">
        <v>47</v>
      </c>
      <c r="W3769" s="102" t="s">
        <v>167</v>
      </c>
      <c r="X3769" s="102" t="s">
        <v>168</v>
      </c>
      <c r="Y3769" s="103" t="s">
        <v>169</v>
      </c>
      <c r="Z3769" s="103" t="s">
        <v>170</v>
      </c>
      <c r="AA3769" s="103" t="s">
        <v>47</v>
      </c>
      <c r="AB3769" s="103" t="s">
        <v>171</v>
      </c>
      <c r="AC3769" s="104" t="s">
        <v>172</v>
      </c>
    </row>
    <row r="3770" spans="1:29" ht="25.5" customHeight="1" x14ac:dyDescent="0.35">
      <c r="A3770" s="188"/>
      <c r="B3770" s="190"/>
      <c r="C3770" s="99" t="str">
        <f>IF(B3770="","",IF(NOT(ISNUMBER(B3770)),"DATA_PC invalida",IF(AND(ISNUMBER(parametros!$C$2),ISNUMBER(parametros!$D$2),B3770&gt;=parametros!$C$2,B3770&lt;=parametros!$D$2),"C0",IF(AND(ISNUMBER(parametros!$C$3),ISNUMBER(parametros!$D$3),B3770&gt;=parametros!$C$3,B3770&lt;=parametros!$D$3),"C1",IF(AND(ISNUMBER(parametros!$C$4),ISNUMBER(parametros!$D$4),B3770&gt;=parametros!$C$4,B3770&lt;=parametros!$D$4),"C2",IF(AND(ISNUMBER(parametros!$C$5),ISNUMBER(parametros!$D$5),B3770&gt;=parametros!$C$5,B3770&lt;=parametros!$D$5),"C3",IF(AND(ISNUMBER(parametros!$C$6),ISNUMBER(parametros!$D$6),B3770&gt;=parametros!$C$6,B3770&lt;=parametros!$D$6),"C4","Fora dos ciclos")))))))</f>
        <v/>
      </c>
      <c r="D3770" s="100"/>
      <c r="E3770" s="78" t="str">
        <f>IF(C3770="","",IFERROR(VLOOKUP(C3770,parametros!$A$11:$E$15,5,0),""))</f>
        <v/>
      </c>
      <c r="F3770" s="79" t="str">
        <f t="shared" si="292"/>
        <v/>
      </c>
      <c r="G3770" s="101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8"/>
      <c r="U3770" s="218" t="str">
        <f t="shared" si="296"/>
        <v/>
      </c>
      <c r="V3770" s="216" t="s">
        <v>47</v>
      </c>
      <c r="W3770" s="102" t="s">
        <v>167</v>
      </c>
      <c r="X3770" s="102" t="s">
        <v>168</v>
      </c>
      <c r="Y3770" s="103" t="s">
        <v>169</v>
      </c>
      <c r="Z3770" s="103" t="s">
        <v>170</v>
      </c>
      <c r="AA3770" s="103" t="s">
        <v>47</v>
      </c>
      <c r="AB3770" s="103" t="s">
        <v>171</v>
      </c>
      <c r="AC3770" s="104" t="s">
        <v>172</v>
      </c>
    </row>
    <row r="3771" spans="1:29" ht="25.5" customHeight="1" x14ac:dyDescent="0.35">
      <c r="A3771" s="188"/>
      <c r="B3771" s="190"/>
      <c r="C3771" s="99" t="str">
        <f>IF(B3771="","",IF(NOT(ISNUMBER(B3771)),"DATA_PC invalida",IF(AND(ISNUMBER(parametros!$C$2),ISNUMBER(parametros!$D$2),B3771&gt;=parametros!$C$2,B3771&lt;=parametros!$D$2),"C0",IF(AND(ISNUMBER(parametros!$C$3),ISNUMBER(parametros!$D$3),B3771&gt;=parametros!$C$3,B3771&lt;=parametros!$D$3),"C1",IF(AND(ISNUMBER(parametros!$C$4),ISNUMBER(parametros!$D$4),B3771&gt;=parametros!$C$4,B3771&lt;=parametros!$D$4),"C2",IF(AND(ISNUMBER(parametros!$C$5),ISNUMBER(parametros!$D$5),B3771&gt;=parametros!$C$5,B3771&lt;=parametros!$D$5),"C3",IF(AND(ISNUMBER(parametros!$C$6),ISNUMBER(parametros!$D$6),B3771&gt;=parametros!$C$6,B3771&lt;=parametros!$D$6),"C4","Fora dos ciclos")))))))</f>
        <v/>
      </c>
      <c r="D3771" s="100"/>
      <c r="E3771" s="78" t="str">
        <f>IF(C3771="","",IFERROR(VLOOKUP(C3771,parametros!$A$11:$E$15,5,0),""))</f>
        <v/>
      </c>
      <c r="F3771" s="79" t="str">
        <f t="shared" si="292"/>
        <v/>
      </c>
      <c r="G3771" s="101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8"/>
      <c r="U3771" s="218" t="str">
        <f t="shared" si="296"/>
        <v/>
      </c>
      <c r="V3771" s="216" t="s">
        <v>47</v>
      </c>
      <c r="W3771" s="102" t="s">
        <v>167</v>
      </c>
      <c r="X3771" s="102" t="s">
        <v>168</v>
      </c>
      <c r="Y3771" s="103" t="s">
        <v>169</v>
      </c>
      <c r="Z3771" s="103" t="s">
        <v>170</v>
      </c>
      <c r="AA3771" s="103" t="s">
        <v>47</v>
      </c>
      <c r="AB3771" s="103" t="s">
        <v>171</v>
      </c>
      <c r="AC3771" s="104" t="s">
        <v>172</v>
      </c>
    </row>
    <row r="3772" spans="1:29" ht="25.5" customHeight="1" x14ac:dyDescent="0.35">
      <c r="A3772" s="188"/>
      <c r="B3772" s="190"/>
      <c r="C3772" s="99" t="str">
        <f>IF(B3772="","",IF(NOT(ISNUMBER(B3772)),"DATA_PC invalida",IF(AND(ISNUMBER(parametros!$C$2),ISNUMBER(parametros!$D$2),B3772&gt;=parametros!$C$2,B3772&lt;=parametros!$D$2),"C0",IF(AND(ISNUMBER(parametros!$C$3),ISNUMBER(parametros!$D$3),B3772&gt;=parametros!$C$3,B3772&lt;=parametros!$D$3),"C1",IF(AND(ISNUMBER(parametros!$C$4),ISNUMBER(parametros!$D$4),B3772&gt;=parametros!$C$4,B3772&lt;=parametros!$D$4),"C2",IF(AND(ISNUMBER(parametros!$C$5),ISNUMBER(parametros!$D$5),B3772&gt;=parametros!$C$5,B3772&lt;=parametros!$D$5),"C3",IF(AND(ISNUMBER(parametros!$C$6),ISNUMBER(parametros!$D$6),B3772&gt;=parametros!$C$6,B3772&lt;=parametros!$D$6),"C4","Fora dos ciclos")))))))</f>
        <v/>
      </c>
      <c r="D3772" s="100"/>
      <c r="E3772" s="78" t="str">
        <f>IF(C3772="","",IFERROR(VLOOKUP(C3772,parametros!$A$11:$E$15,5,0),""))</f>
        <v/>
      </c>
      <c r="F3772" s="79" t="str">
        <f t="shared" si="292"/>
        <v/>
      </c>
      <c r="G3772" s="101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8"/>
      <c r="U3772" s="218" t="str">
        <f t="shared" si="296"/>
        <v/>
      </c>
      <c r="V3772" s="216" t="s">
        <v>47</v>
      </c>
      <c r="W3772" s="102" t="s">
        <v>167</v>
      </c>
      <c r="X3772" s="102" t="s">
        <v>168</v>
      </c>
      <c r="Y3772" s="103" t="s">
        <v>169</v>
      </c>
      <c r="Z3772" s="103" t="s">
        <v>170</v>
      </c>
      <c r="AA3772" s="103" t="s">
        <v>47</v>
      </c>
      <c r="AB3772" s="103" t="s">
        <v>171</v>
      </c>
      <c r="AC3772" s="104" t="s">
        <v>172</v>
      </c>
    </row>
    <row r="3773" spans="1:29" ht="25.5" customHeight="1" x14ac:dyDescent="0.35">
      <c r="A3773" s="188"/>
      <c r="B3773" s="190"/>
      <c r="C3773" s="99" t="str">
        <f>IF(B3773="","",IF(NOT(ISNUMBER(B3773)),"DATA_PC invalida",IF(AND(ISNUMBER(parametros!$C$2),ISNUMBER(parametros!$D$2),B3773&gt;=parametros!$C$2,B3773&lt;=parametros!$D$2),"C0",IF(AND(ISNUMBER(parametros!$C$3),ISNUMBER(parametros!$D$3),B3773&gt;=parametros!$C$3,B3773&lt;=parametros!$D$3),"C1",IF(AND(ISNUMBER(parametros!$C$4),ISNUMBER(parametros!$D$4),B3773&gt;=parametros!$C$4,B3773&lt;=parametros!$D$4),"C2",IF(AND(ISNUMBER(parametros!$C$5),ISNUMBER(parametros!$D$5),B3773&gt;=parametros!$C$5,B3773&lt;=parametros!$D$5),"C3",IF(AND(ISNUMBER(parametros!$C$6),ISNUMBER(parametros!$D$6),B3773&gt;=parametros!$C$6,B3773&lt;=parametros!$D$6),"C4","Fora dos ciclos")))))))</f>
        <v/>
      </c>
      <c r="D3773" s="100"/>
      <c r="E3773" s="78" t="str">
        <f>IF(C3773="","",IFERROR(VLOOKUP(C3773,parametros!$A$11:$E$15,5,0),""))</f>
        <v/>
      </c>
      <c r="F3773" s="79" t="str">
        <f t="shared" si="292"/>
        <v/>
      </c>
      <c r="G3773" s="101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8"/>
      <c r="U3773" s="218" t="str">
        <f t="shared" si="296"/>
        <v/>
      </c>
      <c r="V3773" s="216" t="s">
        <v>47</v>
      </c>
      <c r="W3773" s="102" t="s">
        <v>167</v>
      </c>
      <c r="X3773" s="102" t="s">
        <v>168</v>
      </c>
      <c r="Y3773" s="103" t="s">
        <v>169</v>
      </c>
      <c r="Z3773" s="103" t="s">
        <v>170</v>
      </c>
      <c r="AA3773" s="103" t="s">
        <v>47</v>
      </c>
      <c r="AB3773" s="103" t="s">
        <v>171</v>
      </c>
      <c r="AC3773" s="104" t="s">
        <v>172</v>
      </c>
    </row>
    <row r="3774" spans="1:29" ht="25.5" customHeight="1" x14ac:dyDescent="0.35">
      <c r="A3774" s="188"/>
      <c r="B3774" s="190"/>
      <c r="C3774" s="99" t="str">
        <f>IF(B3774="","",IF(NOT(ISNUMBER(B3774)),"DATA_PC invalida",IF(AND(ISNUMBER(parametros!$C$2),ISNUMBER(parametros!$D$2),B3774&gt;=parametros!$C$2,B3774&lt;=parametros!$D$2),"C0",IF(AND(ISNUMBER(parametros!$C$3),ISNUMBER(parametros!$D$3),B3774&gt;=parametros!$C$3,B3774&lt;=parametros!$D$3),"C1",IF(AND(ISNUMBER(parametros!$C$4),ISNUMBER(parametros!$D$4),B3774&gt;=parametros!$C$4,B3774&lt;=parametros!$D$4),"C2",IF(AND(ISNUMBER(parametros!$C$5),ISNUMBER(parametros!$D$5),B3774&gt;=parametros!$C$5,B3774&lt;=parametros!$D$5),"C3",IF(AND(ISNUMBER(parametros!$C$6),ISNUMBER(parametros!$D$6),B3774&gt;=parametros!$C$6,B3774&lt;=parametros!$D$6),"C4","Fora dos ciclos")))))))</f>
        <v/>
      </c>
      <c r="D3774" s="100"/>
      <c r="E3774" s="78" t="str">
        <f>IF(C3774="","",IFERROR(VLOOKUP(C3774,parametros!$A$11:$E$15,5,0),""))</f>
        <v/>
      </c>
      <c r="F3774" s="79" t="str">
        <f t="shared" si="292"/>
        <v/>
      </c>
      <c r="G3774" s="101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8"/>
      <c r="U3774" s="218" t="str">
        <f t="shared" si="296"/>
        <v/>
      </c>
      <c r="V3774" s="216" t="s">
        <v>47</v>
      </c>
      <c r="W3774" s="102" t="s">
        <v>167</v>
      </c>
      <c r="X3774" s="102" t="s">
        <v>168</v>
      </c>
      <c r="Y3774" s="103" t="s">
        <v>169</v>
      </c>
      <c r="Z3774" s="103" t="s">
        <v>170</v>
      </c>
      <c r="AA3774" s="103" t="s">
        <v>47</v>
      </c>
      <c r="AB3774" s="103" t="s">
        <v>171</v>
      </c>
      <c r="AC3774" s="104" t="s">
        <v>172</v>
      </c>
    </row>
    <row r="3775" spans="1:29" ht="25.5" customHeight="1" x14ac:dyDescent="0.35">
      <c r="A3775" s="188"/>
      <c r="B3775" s="190"/>
      <c r="C3775" s="99" t="str">
        <f>IF(B3775="","",IF(NOT(ISNUMBER(B3775)),"DATA_PC invalida",IF(AND(ISNUMBER(parametros!$C$2),ISNUMBER(parametros!$D$2),B3775&gt;=parametros!$C$2,B3775&lt;=parametros!$D$2),"C0",IF(AND(ISNUMBER(parametros!$C$3),ISNUMBER(parametros!$D$3),B3775&gt;=parametros!$C$3,B3775&lt;=parametros!$D$3),"C1",IF(AND(ISNUMBER(parametros!$C$4),ISNUMBER(parametros!$D$4),B3775&gt;=parametros!$C$4,B3775&lt;=parametros!$D$4),"C2",IF(AND(ISNUMBER(parametros!$C$5),ISNUMBER(parametros!$D$5),B3775&gt;=parametros!$C$5,B3775&lt;=parametros!$D$5),"C3",IF(AND(ISNUMBER(parametros!$C$6),ISNUMBER(parametros!$D$6),B3775&gt;=parametros!$C$6,B3775&lt;=parametros!$D$6),"C4","Fora dos ciclos")))))))</f>
        <v/>
      </c>
      <c r="D3775" s="100"/>
      <c r="E3775" s="78" t="str">
        <f>IF(C3775="","",IFERROR(VLOOKUP(C3775,parametros!$A$11:$E$15,5,0),""))</f>
        <v/>
      </c>
      <c r="F3775" s="79" t="str">
        <f t="shared" si="292"/>
        <v/>
      </c>
      <c r="G3775" s="101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8"/>
      <c r="U3775" s="218" t="str">
        <f t="shared" si="296"/>
        <v/>
      </c>
      <c r="V3775" s="216" t="s">
        <v>47</v>
      </c>
      <c r="W3775" s="102" t="s">
        <v>167</v>
      </c>
      <c r="X3775" s="102" t="s">
        <v>168</v>
      </c>
      <c r="Y3775" s="103" t="s">
        <v>169</v>
      </c>
      <c r="Z3775" s="103" t="s">
        <v>170</v>
      </c>
      <c r="AA3775" s="103" t="s">
        <v>47</v>
      </c>
      <c r="AB3775" s="103" t="s">
        <v>171</v>
      </c>
      <c r="AC3775" s="104" t="s">
        <v>172</v>
      </c>
    </row>
    <row r="3776" spans="1:29" ht="25.5" customHeight="1" x14ac:dyDescent="0.35">
      <c r="A3776" s="188"/>
      <c r="B3776" s="190"/>
      <c r="C3776" s="99" t="str">
        <f>IF(B3776="","",IF(NOT(ISNUMBER(B3776)),"DATA_PC invalida",IF(AND(ISNUMBER(parametros!$C$2),ISNUMBER(parametros!$D$2),B3776&gt;=parametros!$C$2,B3776&lt;=parametros!$D$2),"C0",IF(AND(ISNUMBER(parametros!$C$3),ISNUMBER(parametros!$D$3),B3776&gt;=parametros!$C$3,B3776&lt;=parametros!$D$3),"C1",IF(AND(ISNUMBER(parametros!$C$4),ISNUMBER(parametros!$D$4),B3776&gt;=parametros!$C$4,B3776&lt;=parametros!$D$4),"C2",IF(AND(ISNUMBER(parametros!$C$5),ISNUMBER(parametros!$D$5),B3776&gt;=parametros!$C$5,B3776&lt;=parametros!$D$5),"C3",IF(AND(ISNUMBER(parametros!$C$6),ISNUMBER(parametros!$D$6),B3776&gt;=parametros!$C$6,B3776&lt;=parametros!$D$6),"C4","Fora dos ciclos")))))))</f>
        <v/>
      </c>
      <c r="D3776" s="100"/>
      <c r="E3776" s="78" t="str">
        <f>IF(C3776="","",IFERROR(VLOOKUP(C3776,parametros!$A$11:$E$15,5,0),""))</f>
        <v/>
      </c>
      <c r="F3776" s="79" t="str">
        <f t="shared" si="292"/>
        <v/>
      </c>
      <c r="G3776" s="101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8"/>
      <c r="U3776" s="218" t="str">
        <f t="shared" si="296"/>
        <v/>
      </c>
      <c r="V3776" s="216" t="s">
        <v>47</v>
      </c>
      <c r="W3776" s="102" t="s">
        <v>167</v>
      </c>
      <c r="X3776" s="102" t="s">
        <v>168</v>
      </c>
      <c r="Y3776" s="103" t="s">
        <v>169</v>
      </c>
      <c r="Z3776" s="103" t="s">
        <v>170</v>
      </c>
      <c r="AA3776" s="103" t="s">
        <v>47</v>
      </c>
      <c r="AB3776" s="103" t="s">
        <v>171</v>
      </c>
      <c r="AC3776" s="104" t="s">
        <v>172</v>
      </c>
    </row>
    <row r="3777" spans="1:29" ht="25.5" customHeight="1" x14ac:dyDescent="0.35">
      <c r="A3777" s="188"/>
      <c r="B3777" s="190"/>
      <c r="C3777" s="99" t="str">
        <f>IF(B3777="","",IF(NOT(ISNUMBER(B3777)),"DATA_PC invalida",IF(AND(ISNUMBER(parametros!$C$2),ISNUMBER(parametros!$D$2),B3777&gt;=parametros!$C$2,B3777&lt;=parametros!$D$2),"C0",IF(AND(ISNUMBER(parametros!$C$3),ISNUMBER(parametros!$D$3),B3777&gt;=parametros!$C$3,B3777&lt;=parametros!$D$3),"C1",IF(AND(ISNUMBER(parametros!$C$4),ISNUMBER(parametros!$D$4),B3777&gt;=parametros!$C$4,B3777&lt;=parametros!$D$4),"C2",IF(AND(ISNUMBER(parametros!$C$5),ISNUMBER(parametros!$D$5),B3777&gt;=parametros!$C$5,B3777&lt;=parametros!$D$5),"C3",IF(AND(ISNUMBER(parametros!$C$6),ISNUMBER(parametros!$D$6),B3777&gt;=parametros!$C$6,B3777&lt;=parametros!$D$6),"C4","Fora dos ciclos")))))))</f>
        <v/>
      </c>
      <c r="D3777" s="100"/>
      <c r="E3777" s="78" t="str">
        <f>IF(C3777="","",IFERROR(VLOOKUP(C3777,parametros!$A$11:$E$15,5,0),""))</f>
        <v/>
      </c>
      <c r="F3777" s="79" t="str">
        <f t="shared" si="292"/>
        <v/>
      </c>
      <c r="G3777" s="101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8"/>
      <c r="U3777" s="218" t="str">
        <f t="shared" si="296"/>
        <v/>
      </c>
      <c r="V3777" s="216" t="s">
        <v>47</v>
      </c>
      <c r="W3777" s="102" t="s">
        <v>167</v>
      </c>
      <c r="X3777" s="102" t="s">
        <v>168</v>
      </c>
      <c r="Y3777" s="103" t="s">
        <v>169</v>
      </c>
      <c r="Z3777" s="103" t="s">
        <v>170</v>
      </c>
      <c r="AA3777" s="103" t="s">
        <v>47</v>
      </c>
      <c r="AB3777" s="103" t="s">
        <v>171</v>
      </c>
      <c r="AC3777" s="104" t="s">
        <v>172</v>
      </c>
    </row>
    <row r="3778" spans="1:29" ht="25.5" customHeight="1" x14ac:dyDescent="0.35">
      <c r="A3778" s="188"/>
      <c r="B3778" s="190"/>
      <c r="C3778" s="99" t="str">
        <f>IF(B3778="","",IF(NOT(ISNUMBER(B3778)),"DATA_PC invalida",IF(AND(ISNUMBER(parametros!$C$2),ISNUMBER(parametros!$D$2),B3778&gt;=parametros!$C$2,B3778&lt;=parametros!$D$2),"C0",IF(AND(ISNUMBER(parametros!$C$3),ISNUMBER(parametros!$D$3),B3778&gt;=parametros!$C$3,B3778&lt;=parametros!$D$3),"C1",IF(AND(ISNUMBER(parametros!$C$4),ISNUMBER(parametros!$D$4),B3778&gt;=parametros!$C$4,B3778&lt;=parametros!$D$4),"C2",IF(AND(ISNUMBER(parametros!$C$5),ISNUMBER(parametros!$D$5),B3778&gt;=parametros!$C$5,B3778&lt;=parametros!$D$5),"C3",IF(AND(ISNUMBER(parametros!$C$6),ISNUMBER(parametros!$D$6),B3778&gt;=parametros!$C$6,B3778&lt;=parametros!$D$6),"C4","Fora dos ciclos")))))))</f>
        <v/>
      </c>
      <c r="D3778" s="100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101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8"/>
      <c r="U3778" s="218" t="str">
        <f t="shared" ref="U3778:U3841" si="301">IF(OR($D3778="",$H3778=""),"",ROUND($D3778+$H3778,2))</f>
        <v/>
      </c>
      <c r="V3778" s="216" t="s">
        <v>47</v>
      </c>
      <c r="W3778" s="102" t="s">
        <v>167</v>
      </c>
      <c r="X3778" s="102" t="s">
        <v>168</v>
      </c>
      <c r="Y3778" s="103" t="s">
        <v>169</v>
      </c>
      <c r="Z3778" s="103" t="s">
        <v>170</v>
      </c>
      <c r="AA3778" s="103" t="s">
        <v>47</v>
      </c>
      <c r="AB3778" s="103" t="s">
        <v>171</v>
      </c>
      <c r="AC3778" s="104" t="s">
        <v>172</v>
      </c>
    </row>
    <row r="3779" spans="1:29" ht="25.5" customHeight="1" x14ac:dyDescent="0.35">
      <c r="A3779" s="188"/>
      <c r="B3779" s="190"/>
      <c r="C3779" s="99" t="str">
        <f>IF(B3779="","",IF(NOT(ISNUMBER(B3779)),"DATA_PC invalida",IF(AND(ISNUMBER(parametros!$C$2),ISNUMBER(parametros!$D$2),B3779&gt;=parametros!$C$2,B3779&lt;=parametros!$D$2),"C0",IF(AND(ISNUMBER(parametros!$C$3),ISNUMBER(parametros!$D$3),B3779&gt;=parametros!$C$3,B3779&lt;=parametros!$D$3),"C1",IF(AND(ISNUMBER(parametros!$C$4),ISNUMBER(parametros!$D$4),B3779&gt;=parametros!$C$4,B3779&lt;=parametros!$D$4),"C2",IF(AND(ISNUMBER(parametros!$C$5),ISNUMBER(parametros!$D$5),B3779&gt;=parametros!$C$5,B3779&lt;=parametros!$D$5),"C3",IF(AND(ISNUMBER(parametros!$C$6),ISNUMBER(parametros!$D$6),B3779&gt;=parametros!$C$6,B3779&lt;=parametros!$D$6),"C4","Fora dos ciclos")))))))</f>
        <v/>
      </c>
      <c r="D3779" s="100"/>
      <c r="E3779" s="78" t="str">
        <f>IF(C3779="","",IFERROR(VLOOKUP(C3779,parametros!$A$11:$E$15,5,0),""))</f>
        <v/>
      </c>
      <c r="F3779" s="79" t="str">
        <f t="shared" si="297"/>
        <v/>
      </c>
      <c r="G3779" s="101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8"/>
      <c r="U3779" s="218" t="str">
        <f t="shared" si="301"/>
        <v/>
      </c>
      <c r="V3779" s="216" t="s">
        <v>47</v>
      </c>
      <c r="W3779" s="102" t="s">
        <v>167</v>
      </c>
      <c r="X3779" s="102" t="s">
        <v>168</v>
      </c>
      <c r="Y3779" s="103" t="s">
        <v>169</v>
      </c>
      <c r="Z3779" s="103" t="s">
        <v>170</v>
      </c>
      <c r="AA3779" s="103" t="s">
        <v>47</v>
      </c>
      <c r="AB3779" s="103" t="s">
        <v>171</v>
      </c>
      <c r="AC3779" s="104" t="s">
        <v>172</v>
      </c>
    </row>
    <row r="3780" spans="1:29" ht="25.5" customHeight="1" x14ac:dyDescent="0.35">
      <c r="A3780" s="188"/>
      <c r="B3780" s="190"/>
      <c r="C3780" s="99" t="str">
        <f>IF(B3780="","",IF(NOT(ISNUMBER(B3780)),"DATA_PC invalida",IF(AND(ISNUMBER(parametros!$C$2),ISNUMBER(parametros!$D$2),B3780&gt;=parametros!$C$2,B3780&lt;=parametros!$D$2),"C0",IF(AND(ISNUMBER(parametros!$C$3),ISNUMBER(parametros!$D$3),B3780&gt;=parametros!$C$3,B3780&lt;=parametros!$D$3),"C1",IF(AND(ISNUMBER(parametros!$C$4),ISNUMBER(parametros!$D$4),B3780&gt;=parametros!$C$4,B3780&lt;=parametros!$D$4),"C2",IF(AND(ISNUMBER(parametros!$C$5),ISNUMBER(parametros!$D$5),B3780&gt;=parametros!$C$5,B3780&lt;=parametros!$D$5),"C3",IF(AND(ISNUMBER(parametros!$C$6),ISNUMBER(parametros!$D$6),B3780&gt;=parametros!$C$6,B3780&lt;=parametros!$D$6),"C4","Fora dos ciclos")))))))</f>
        <v/>
      </c>
      <c r="D3780" s="100"/>
      <c r="E3780" s="78" t="str">
        <f>IF(C3780="","",IFERROR(VLOOKUP(C3780,parametros!$A$11:$E$15,5,0),""))</f>
        <v/>
      </c>
      <c r="F3780" s="79" t="str">
        <f t="shared" si="297"/>
        <v/>
      </c>
      <c r="G3780" s="101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8"/>
      <c r="U3780" s="218" t="str">
        <f t="shared" si="301"/>
        <v/>
      </c>
      <c r="V3780" s="216" t="s">
        <v>47</v>
      </c>
      <c r="W3780" s="102" t="s">
        <v>167</v>
      </c>
      <c r="X3780" s="102" t="s">
        <v>168</v>
      </c>
      <c r="Y3780" s="103" t="s">
        <v>169</v>
      </c>
      <c r="Z3780" s="103" t="s">
        <v>170</v>
      </c>
      <c r="AA3780" s="103" t="s">
        <v>47</v>
      </c>
      <c r="AB3780" s="103" t="s">
        <v>171</v>
      </c>
      <c r="AC3780" s="104" t="s">
        <v>172</v>
      </c>
    </row>
    <row r="3781" spans="1:29" ht="25.5" customHeight="1" x14ac:dyDescent="0.35">
      <c r="A3781" s="188"/>
      <c r="B3781" s="190"/>
      <c r="C3781" s="99" t="str">
        <f>IF(B3781="","",IF(NOT(ISNUMBER(B3781)),"DATA_PC invalida",IF(AND(ISNUMBER(parametros!$C$2),ISNUMBER(parametros!$D$2),B3781&gt;=parametros!$C$2,B3781&lt;=parametros!$D$2),"C0",IF(AND(ISNUMBER(parametros!$C$3),ISNUMBER(parametros!$D$3),B3781&gt;=parametros!$C$3,B3781&lt;=parametros!$D$3),"C1",IF(AND(ISNUMBER(parametros!$C$4),ISNUMBER(parametros!$D$4),B3781&gt;=parametros!$C$4,B3781&lt;=parametros!$D$4),"C2",IF(AND(ISNUMBER(parametros!$C$5),ISNUMBER(parametros!$D$5),B3781&gt;=parametros!$C$5,B3781&lt;=parametros!$D$5),"C3",IF(AND(ISNUMBER(parametros!$C$6),ISNUMBER(parametros!$D$6),B3781&gt;=parametros!$C$6,B3781&lt;=parametros!$D$6),"C4","Fora dos ciclos")))))))</f>
        <v/>
      </c>
      <c r="D3781" s="100"/>
      <c r="E3781" s="78" t="str">
        <f>IF(C3781="","",IFERROR(VLOOKUP(C3781,parametros!$A$11:$E$15,5,0),""))</f>
        <v/>
      </c>
      <c r="F3781" s="79" t="str">
        <f t="shared" si="297"/>
        <v/>
      </c>
      <c r="G3781" s="101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8"/>
      <c r="U3781" s="218" t="str">
        <f t="shared" si="301"/>
        <v/>
      </c>
      <c r="V3781" s="216" t="s">
        <v>47</v>
      </c>
      <c r="W3781" s="102" t="s">
        <v>167</v>
      </c>
      <c r="X3781" s="102" t="s">
        <v>168</v>
      </c>
      <c r="Y3781" s="103" t="s">
        <v>169</v>
      </c>
      <c r="Z3781" s="103" t="s">
        <v>170</v>
      </c>
      <c r="AA3781" s="103" t="s">
        <v>47</v>
      </c>
      <c r="AB3781" s="103" t="s">
        <v>171</v>
      </c>
      <c r="AC3781" s="104" t="s">
        <v>172</v>
      </c>
    </row>
    <row r="3782" spans="1:29" ht="25.5" customHeight="1" x14ac:dyDescent="0.35">
      <c r="A3782" s="188"/>
      <c r="B3782" s="190"/>
      <c r="C3782" s="99" t="str">
        <f>IF(B3782="","",IF(NOT(ISNUMBER(B3782)),"DATA_PC invalida",IF(AND(ISNUMBER(parametros!$C$2),ISNUMBER(parametros!$D$2),B3782&gt;=parametros!$C$2,B3782&lt;=parametros!$D$2),"C0",IF(AND(ISNUMBER(parametros!$C$3),ISNUMBER(parametros!$D$3),B3782&gt;=parametros!$C$3,B3782&lt;=parametros!$D$3),"C1",IF(AND(ISNUMBER(parametros!$C$4),ISNUMBER(parametros!$D$4),B3782&gt;=parametros!$C$4,B3782&lt;=parametros!$D$4),"C2",IF(AND(ISNUMBER(parametros!$C$5),ISNUMBER(parametros!$D$5),B3782&gt;=parametros!$C$5,B3782&lt;=parametros!$D$5),"C3",IF(AND(ISNUMBER(parametros!$C$6),ISNUMBER(parametros!$D$6),B3782&gt;=parametros!$C$6,B3782&lt;=parametros!$D$6),"C4","Fora dos ciclos")))))))</f>
        <v/>
      </c>
      <c r="D3782" s="100"/>
      <c r="E3782" s="78" t="str">
        <f>IF(C3782="","",IFERROR(VLOOKUP(C3782,parametros!$A$11:$E$15,5,0),""))</f>
        <v/>
      </c>
      <c r="F3782" s="79" t="str">
        <f t="shared" si="297"/>
        <v/>
      </c>
      <c r="G3782" s="101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8"/>
      <c r="U3782" s="218" t="str">
        <f t="shared" si="301"/>
        <v/>
      </c>
      <c r="V3782" s="216" t="s">
        <v>47</v>
      </c>
      <c r="W3782" s="102" t="s">
        <v>167</v>
      </c>
      <c r="X3782" s="102" t="s">
        <v>168</v>
      </c>
      <c r="Y3782" s="103" t="s">
        <v>169</v>
      </c>
      <c r="Z3782" s="103" t="s">
        <v>170</v>
      </c>
      <c r="AA3782" s="103" t="s">
        <v>47</v>
      </c>
      <c r="AB3782" s="103" t="s">
        <v>171</v>
      </c>
      <c r="AC3782" s="104" t="s">
        <v>172</v>
      </c>
    </row>
    <row r="3783" spans="1:29" ht="25.5" customHeight="1" x14ac:dyDescent="0.35">
      <c r="A3783" s="188"/>
      <c r="B3783" s="190"/>
      <c r="C3783" s="99" t="str">
        <f>IF(B3783="","",IF(NOT(ISNUMBER(B3783)),"DATA_PC invalida",IF(AND(ISNUMBER(parametros!$C$2),ISNUMBER(parametros!$D$2),B3783&gt;=parametros!$C$2,B3783&lt;=parametros!$D$2),"C0",IF(AND(ISNUMBER(parametros!$C$3),ISNUMBER(parametros!$D$3),B3783&gt;=parametros!$C$3,B3783&lt;=parametros!$D$3),"C1",IF(AND(ISNUMBER(parametros!$C$4),ISNUMBER(parametros!$D$4),B3783&gt;=parametros!$C$4,B3783&lt;=parametros!$D$4),"C2",IF(AND(ISNUMBER(parametros!$C$5),ISNUMBER(parametros!$D$5),B3783&gt;=parametros!$C$5,B3783&lt;=parametros!$D$5),"C3",IF(AND(ISNUMBER(parametros!$C$6),ISNUMBER(parametros!$D$6),B3783&gt;=parametros!$C$6,B3783&lt;=parametros!$D$6),"C4","Fora dos ciclos")))))))</f>
        <v/>
      </c>
      <c r="D3783" s="100"/>
      <c r="E3783" s="78" t="str">
        <f>IF(C3783="","",IFERROR(VLOOKUP(C3783,parametros!$A$11:$E$15,5,0),""))</f>
        <v/>
      </c>
      <c r="F3783" s="79" t="str">
        <f t="shared" si="297"/>
        <v/>
      </c>
      <c r="G3783" s="101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8"/>
      <c r="U3783" s="218" t="str">
        <f t="shared" si="301"/>
        <v/>
      </c>
      <c r="V3783" s="216" t="s">
        <v>47</v>
      </c>
      <c r="W3783" s="102" t="s">
        <v>167</v>
      </c>
      <c r="X3783" s="102" t="s">
        <v>168</v>
      </c>
      <c r="Y3783" s="103" t="s">
        <v>169</v>
      </c>
      <c r="Z3783" s="103" t="s">
        <v>170</v>
      </c>
      <c r="AA3783" s="103" t="s">
        <v>47</v>
      </c>
      <c r="AB3783" s="103" t="s">
        <v>171</v>
      </c>
      <c r="AC3783" s="104" t="s">
        <v>172</v>
      </c>
    </row>
    <row r="3784" spans="1:29" ht="25.5" customHeight="1" x14ac:dyDescent="0.35">
      <c r="A3784" s="188"/>
      <c r="B3784" s="190"/>
      <c r="C3784" s="99" t="str">
        <f>IF(B3784="","",IF(NOT(ISNUMBER(B3784)),"DATA_PC invalida",IF(AND(ISNUMBER(parametros!$C$2),ISNUMBER(parametros!$D$2),B3784&gt;=parametros!$C$2,B3784&lt;=parametros!$D$2),"C0",IF(AND(ISNUMBER(parametros!$C$3),ISNUMBER(parametros!$D$3),B3784&gt;=parametros!$C$3,B3784&lt;=parametros!$D$3),"C1",IF(AND(ISNUMBER(parametros!$C$4),ISNUMBER(parametros!$D$4),B3784&gt;=parametros!$C$4,B3784&lt;=parametros!$D$4),"C2",IF(AND(ISNUMBER(parametros!$C$5),ISNUMBER(parametros!$D$5),B3784&gt;=parametros!$C$5,B3784&lt;=parametros!$D$5),"C3",IF(AND(ISNUMBER(parametros!$C$6),ISNUMBER(parametros!$D$6),B3784&gt;=parametros!$C$6,B3784&lt;=parametros!$D$6),"C4","Fora dos ciclos")))))))</f>
        <v/>
      </c>
      <c r="D3784" s="100"/>
      <c r="E3784" s="78" t="str">
        <f>IF(C3784="","",IFERROR(VLOOKUP(C3784,parametros!$A$11:$E$15,5,0),""))</f>
        <v/>
      </c>
      <c r="F3784" s="79" t="str">
        <f t="shared" si="297"/>
        <v/>
      </c>
      <c r="G3784" s="101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8"/>
      <c r="U3784" s="218" t="str">
        <f t="shared" si="301"/>
        <v/>
      </c>
      <c r="V3784" s="216" t="s">
        <v>47</v>
      </c>
      <c r="W3784" s="102" t="s">
        <v>167</v>
      </c>
      <c r="X3784" s="102" t="s">
        <v>168</v>
      </c>
      <c r="Y3784" s="103" t="s">
        <v>169</v>
      </c>
      <c r="Z3784" s="103" t="s">
        <v>170</v>
      </c>
      <c r="AA3784" s="103" t="s">
        <v>47</v>
      </c>
      <c r="AB3784" s="103" t="s">
        <v>171</v>
      </c>
      <c r="AC3784" s="104" t="s">
        <v>172</v>
      </c>
    </row>
    <row r="3785" spans="1:29" ht="25.5" customHeight="1" x14ac:dyDescent="0.35">
      <c r="A3785" s="188"/>
      <c r="B3785" s="190"/>
      <c r="C3785" s="99" t="str">
        <f>IF(B3785="","",IF(NOT(ISNUMBER(B3785)),"DATA_PC invalida",IF(AND(ISNUMBER(parametros!$C$2),ISNUMBER(parametros!$D$2),B3785&gt;=parametros!$C$2,B3785&lt;=parametros!$D$2),"C0",IF(AND(ISNUMBER(parametros!$C$3),ISNUMBER(parametros!$D$3),B3785&gt;=parametros!$C$3,B3785&lt;=parametros!$D$3),"C1",IF(AND(ISNUMBER(parametros!$C$4),ISNUMBER(parametros!$D$4),B3785&gt;=parametros!$C$4,B3785&lt;=parametros!$D$4),"C2",IF(AND(ISNUMBER(parametros!$C$5),ISNUMBER(parametros!$D$5),B3785&gt;=parametros!$C$5,B3785&lt;=parametros!$D$5),"C3",IF(AND(ISNUMBER(parametros!$C$6),ISNUMBER(parametros!$D$6),B3785&gt;=parametros!$C$6,B3785&lt;=parametros!$D$6),"C4","Fora dos ciclos")))))))</f>
        <v/>
      </c>
      <c r="D3785" s="100"/>
      <c r="E3785" s="78" t="str">
        <f>IF(C3785="","",IFERROR(VLOOKUP(C3785,parametros!$A$11:$E$15,5,0),""))</f>
        <v/>
      </c>
      <c r="F3785" s="79" t="str">
        <f t="shared" si="297"/>
        <v/>
      </c>
      <c r="G3785" s="101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8"/>
      <c r="U3785" s="218" t="str">
        <f t="shared" si="301"/>
        <v/>
      </c>
      <c r="V3785" s="216" t="s">
        <v>47</v>
      </c>
      <c r="W3785" s="102" t="s">
        <v>167</v>
      </c>
      <c r="X3785" s="102" t="s">
        <v>168</v>
      </c>
      <c r="Y3785" s="103" t="s">
        <v>169</v>
      </c>
      <c r="Z3785" s="103" t="s">
        <v>170</v>
      </c>
      <c r="AA3785" s="103" t="s">
        <v>47</v>
      </c>
      <c r="AB3785" s="103" t="s">
        <v>171</v>
      </c>
      <c r="AC3785" s="104" t="s">
        <v>172</v>
      </c>
    </row>
    <row r="3786" spans="1:29" ht="25.5" customHeight="1" x14ac:dyDescent="0.35">
      <c r="A3786" s="188"/>
      <c r="B3786" s="190"/>
      <c r="C3786" s="99" t="str">
        <f>IF(B3786="","",IF(NOT(ISNUMBER(B3786)),"DATA_PC invalida",IF(AND(ISNUMBER(parametros!$C$2),ISNUMBER(parametros!$D$2),B3786&gt;=parametros!$C$2,B3786&lt;=parametros!$D$2),"C0",IF(AND(ISNUMBER(parametros!$C$3),ISNUMBER(parametros!$D$3),B3786&gt;=parametros!$C$3,B3786&lt;=parametros!$D$3),"C1",IF(AND(ISNUMBER(parametros!$C$4),ISNUMBER(parametros!$D$4),B3786&gt;=parametros!$C$4,B3786&lt;=parametros!$D$4),"C2",IF(AND(ISNUMBER(parametros!$C$5),ISNUMBER(parametros!$D$5),B3786&gt;=parametros!$C$5,B3786&lt;=parametros!$D$5),"C3",IF(AND(ISNUMBER(parametros!$C$6),ISNUMBER(parametros!$D$6),B3786&gt;=parametros!$C$6,B3786&lt;=parametros!$D$6),"C4","Fora dos ciclos")))))))</f>
        <v/>
      </c>
      <c r="D3786" s="100"/>
      <c r="E3786" s="78" t="str">
        <f>IF(C3786="","",IFERROR(VLOOKUP(C3786,parametros!$A$11:$E$15,5,0),""))</f>
        <v/>
      </c>
      <c r="F3786" s="79" t="str">
        <f t="shared" si="297"/>
        <v/>
      </c>
      <c r="G3786" s="101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8"/>
      <c r="U3786" s="218" t="str">
        <f t="shared" si="301"/>
        <v/>
      </c>
      <c r="V3786" s="216" t="s">
        <v>47</v>
      </c>
      <c r="W3786" s="102" t="s">
        <v>167</v>
      </c>
      <c r="X3786" s="102" t="s">
        <v>168</v>
      </c>
      <c r="Y3786" s="103" t="s">
        <v>169</v>
      </c>
      <c r="Z3786" s="103" t="s">
        <v>170</v>
      </c>
      <c r="AA3786" s="103" t="s">
        <v>47</v>
      </c>
      <c r="AB3786" s="103" t="s">
        <v>171</v>
      </c>
      <c r="AC3786" s="104" t="s">
        <v>172</v>
      </c>
    </row>
    <row r="3787" spans="1:29" ht="25.5" customHeight="1" x14ac:dyDescent="0.35">
      <c r="A3787" s="188"/>
      <c r="B3787" s="190"/>
      <c r="C3787" s="99" t="str">
        <f>IF(B3787="","",IF(NOT(ISNUMBER(B3787)),"DATA_PC invalida",IF(AND(ISNUMBER(parametros!$C$2),ISNUMBER(parametros!$D$2),B3787&gt;=parametros!$C$2,B3787&lt;=parametros!$D$2),"C0",IF(AND(ISNUMBER(parametros!$C$3),ISNUMBER(parametros!$D$3),B3787&gt;=parametros!$C$3,B3787&lt;=parametros!$D$3),"C1",IF(AND(ISNUMBER(parametros!$C$4),ISNUMBER(parametros!$D$4),B3787&gt;=parametros!$C$4,B3787&lt;=parametros!$D$4),"C2",IF(AND(ISNUMBER(parametros!$C$5),ISNUMBER(parametros!$D$5),B3787&gt;=parametros!$C$5,B3787&lt;=parametros!$D$5),"C3",IF(AND(ISNUMBER(parametros!$C$6),ISNUMBER(parametros!$D$6),B3787&gt;=parametros!$C$6,B3787&lt;=parametros!$D$6),"C4","Fora dos ciclos")))))))</f>
        <v/>
      </c>
      <c r="D3787" s="100"/>
      <c r="E3787" s="78" t="str">
        <f>IF(C3787="","",IFERROR(VLOOKUP(C3787,parametros!$A$11:$E$15,5,0),""))</f>
        <v/>
      </c>
      <c r="F3787" s="79" t="str">
        <f t="shared" si="297"/>
        <v/>
      </c>
      <c r="G3787" s="101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8"/>
      <c r="U3787" s="218" t="str">
        <f t="shared" si="301"/>
        <v/>
      </c>
      <c r="V3787" s="216" t="s">
        <v>47</v>
      </c>
      <c r="W3787" s="102" t="s">
        <v>167</v>
      </c>
      <c r="X3787" s="102" t="s">
        <v>168</v>
      </c>
      <c r="Y3787" s="103" t="s">
        <v>169</v>
      </c>
      <c r="Z3787" s="103" t="s">
        <v>170</v>
      </c>
      <c r="AA3787" s="103" t="s">
        <v>47</v>
      </c>
      <c r="AB3787" s="103" t="s">
        <v>171</v>
      </c>
      <c r="AC3787" s="104" t="s">
        <v>172</v>
      </c>
    </row>
    <row r="3788" spans="1:29" ht="25.5" customHeight="1" x14ac:dyDescent="0.35">
      <c r="A3788" s="188"/>
      <c r="B3788" s="190"/>
      <c r="C3788" s="99" t="str">
        <f>IF(B3788="","",IF(NOT(ISNUMBER(B3788)),"DATA_PC invalida",IF(AND(ISNUMBER(parametros!$C$2),ISNUMBER(parametros!$D$2),B3788&gt;=parametros!$C$2,B3788&lt;=parametros!$D$2),"C0",IF(AND(ISNUMBER(parametros!$C$3),ISNUMBER(parametros!$D$3),B3788&gt;=parametros!$C$3,B3788&lt;=parametros!$D$3),"C1",IF(AND(ISNUMBER(parametros!$C$4),ISNUMBER(parametros!$D$4),B3788&gt;=parametros!$C$4,B3788&lt;=parametros!$D$4),"C2",IF(AND(ISNUMBER(parametros!$C$5),ISNUMBER(parametros!$D$5),B3788&gt;=parametros!$C$5,B3788&lt;=parametros!$D$5),"C3",IF(AND(ISNUMBER(parametros!$C$6),ISNUMBER(parametros!$D$6),B3788&gt;=parametros!$C$6,B3788&lt;=parametros!$D$6),"C4","Fora dos ciclos")))))))</f>
        <v/>
      </c>
      <c r="D3788" s="100"/>
      <c r="E3788" s="78" t="str">
        <f>IF(C3788="","",IFERROR(VLOOKUP(C3788,parametros!$A$11:$E$15,5,0),""))</f>
        <v/>
      </c>
      <c r="F3788" s="79" t="str">
        <f t="shared" si="297"/>
        <v/>
      </c>
      <c r="G3788" s="101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8"/>
      <c r="U3788" s="218" t="str">
        <f t="shared" si="301"/>
        <v/>
      </c>
      <c r="V3788" s="216" t="s">
        <v>47</v>
      </c>
      <c r="W3788" s="102" t="s">
        <v>167</v>
      </c>
      <c r="X3788" s="102" t="s">
        <v>168</v>
      </c>
      <c r="Y3788" s="103" t="s">
        <v>169</v>
      </c>
      <c r="Z3788" s="103" t="s">
        <v>170</v>
      </c>
      <c r="AA3788" s="103" t="s">
        <v>47</v>
      </c>
      <c r="AB3788" s="103" t="s">
        <v>171</v>
      </c>
      <c r="AC3788" s="104" t="s">
        <v>172</v>
      </c>
    </row>
    <row r="3789" spans="1:29" ht="25.5" customHeight="1" x14ac:dyDescent="0.35">
      <c r="A3789" s="188"/>
      <c r="B3789" s="190"/>
      <c r="C3789" s="99" t="str">
        <f>IF(B3789="","",IF(NOT(ISNUMBER(B3789)),"DATA_PC invalida",IF(AND(ISNUMBER(parametros!$C$2),ISNUMBER(parametros!$D$2),B3789&gt;=parametros!$C$2,B3789&lt;=parametros!$D$2),"C0",IF(AND(ISNUMBER(parametros!$C$3),ISNUMBER(parametros!$D$3),B3789&gt;=parametros!$C$3,B3789&lt;=parametros!$D$3),"C1",IF(AND(ISNUMBER(parametros!$C$4),ISNUMBER(parametros!$D$4),B3789&gt;=parametros!$C$4,B3789&lt;=parametros!$D$4),"C2",IF(AND(ISNUMBER(parametros!$C$5),ISNUMBER(parametros!$D$5),B3789&gt;=parametros!$C$5,B3789&lt;=parametros!$D$5),"C3",IF(AND(ISNUMBER(parametros!$C$6),ISNUMBER(parametros!$D$6),B3789&gt;=parametros!$C$6,B3789&lt;=parametros!$D$6),"C4","Fora dos ciclos")))))))</f>
        <v/>
      </c>
      <c r="D3789" s="100"/>
      <c r="E3789" s="78" t="str">
        <f>IF(C3789="","",IFERROR(VLOOKUP(C3789,parametros!$A$11:$E$15,5,0),""))</f>
        <v/>
      </c>
      <c r="F3789" s="79" t="str">
        <f t="shared" si="297"/>
        <v/>
      </c>
      <c r="G3789" s="101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8"/>
      <c r="U3789" s="218" t="str">
        <f t="shared" si="301"/>
        <v/>
      </c>
      <c r="V3789" s="216" t="s">
        <v>47</v>
      </c>
      <c r="W3789" s="102" t="s">
        <v>167</v>
      </c>
      <c r="X3789" s="102" t="s">
        <v>168</v>
      </c>
      <c r="Y3789" s="103" t="s">
        <v>169</v>
      </c>
      <c r="Z3789" s="103" t="s">
        <v>170</v>
      </c>
      <c r="AA3789" s="103" t="s">
        <v>47</v>
      </c>
      <c r="AB3789" s="103" t="s">
        <v>171</v>
      </c>
      <c r="AC3789" s="104" t="s">
        <v>172</v>
      </c>
    </row>
    <row r="3790" spans="1:29" ht="25.5" customHeight="1" x14ac:dyDescent="0.35">
      <c r="A3790" s="188"/>
      <c r="B3790" s="190"/>
      <c r="C3790" s="99" t="str">
        <f>IF(B3790="","",IF(NOT(ISNUMBER(B3790)),"DATA_PC invalida",IF(AND(ISNUMBER(parametros!$C$2),ISNUMBER(parametros!$D$2),B3790&gt;=parametros!$C$2,B3790&lt;=parametros!$D$2),"C0",IF(AND(ISNUMBER(parametros!$C$3),ISNUMBER(parametros!$D$3),B3790&gt;=parametros!$C$3,B3790&lt;=parametros!$D$3),"C1",IF(AND(ISNUMBER(parametros!$C$4),ISNUMBER(parametros!$D$4),B3790&gt;=parametros!$C$4,B3790&lt;=parametros!$D$4),"C2",IF(AND(ISNUMBER(parametros!$C$5),ISNUMBER(parametros!$D$5),B3790&gt;=parametros!$C$5,B3790&lt;=parametros!$D$5),"C3",IF(AND(ISNUMBER(parametros!$C$6),ISNUMBER(parametros!$D$6),B3790&gt;=parametros!$C$6,B3790&lt;=parametros!$D$6),"C4","Fora dos ciclos")))))))</f>
        <v/>
      </c>
      <c r="D3790" s="100"/>
      <c r="E3790" s="78" t="str">
        <f>IF(C3790="","",IFERROR(VLOOKUP(C3790,parametros!$A$11:$E$15,5,0),""))</f>
        <v/>
      </c>
      <c r="F3790" s="79" t="str">
        <f t="shared" si="297"/>
        <v/>
      </c>
      <c r="G3790" s="101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8"/>
      <c r="U3790" s="218" t="str">
        <f t="shared" si="301"/>
        <v/>
      </c>
      <c r="V3790" s="216" t="s">
        <v>47</v>
      </c>
      <c r="W3790" s="102" t="s">
        <v>167</v>
      </c>
      <c r="X3790" s="102" t="s">
        <v>168</v>
      </c>
      <c r="Y3790" s="103" t="s">
        <v>169</v>
      </c>
      <c r="Z3790" s="103" t="s">
        <v>170</v>
      </c>
      <c r="AA3790" s="103" t="s">
        <v>47</v>
      </c>
      <c r="AB3790" s="103" t="s">
        <v>171</v>
      </c>
      <c r="AC3790" s="104" t="s">
        <v>172</v>
      </c>
    </row>
    <row r="3791" spans="1:29" ht="25.5" customHeight="1" x14ac:dyDescent="0.35">
      <c r="A3791" s="188"/>
      <c r="B3791" s="190"/>
      <c r="C3791" s="99" t="str">
        <f>IF(B3791="","",IF(NOT(ISNUMBER(B3791)),"DATA_PC invalida",IF(AND(ISNUMBER(parametros!$C$2),ISNUMBER(parametros!$D$2),B3791&gt;=parametros!$C$2,B3791&lt;=parametros!$D$2),"C0",IF(AND(ISNUMBER(parametros!$C$3),ISNUMBER(parametros!$D$3),B3791&gt;=parametros!$C$3,B3791&lt;=parametros!$D$3),"C1",IF(AND(ISNUMBER(parametros!$C$4),ISNUMBER(parametros!$D$4),B3791&gt;=parametros!$C$4,B3791&lt;=parametros!$D$4),"C2",IF(AND(ISNUMBER(parametros!$C$5),ISNUMBER(parametros!$D$5),B3791&gt;=parametros!$C$5,B3791&lt;=parametros!$D$5),"C3",IF(AND(ISNUMBER(parametros!$C$6),ISNUMBER(parametros!$D$6),B3791&gt;=parametros!$C$6,B3791&lt;=parametros!$D$6),"C4","Fora dos ciclos")))))))</f>
        <v/>
      </c>
      <c r="D3791" s="100"/>
      <c r="E3791" s="78" t="str">
        <f>IF(C3791="","",IFERROR(VLOOKUP(C3791,parametros!$A$11:$E$15,5,0),""))</f>
        <v/>
      </c>
      <c r="F3791" s="79" t="str">
        <f t="shared" si="297"/>
        <v/>
      </c>
      <c r="G3791" s="101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8"/>
      <c r="U3791" s="218" t="str">
        <f t="shared" si="301"/>
        <v/>
      </c>
      <c r="V3791" s="216" t="s">
        <v>47</v>
      </c>
      <c r="W3791" s="102" t="s">
        <v>167</v>
      </c>
      <c r="X3791" s="102" t="s">
        <v>168</v>
      </c>
      <c r="Y3791" s="103" t="s">
        <v>169</v>
      </c>
      <c r="Z3791" s="103" t="s">
        <v>170</v>
      </c>
      <c r="AA3791" s="103" t="s">
        <v>47</v>
      </c>
      <c r="AB3791" s="103" t="s">
        <v>171</v>
      </c>
      <c r="AC3791" s="104" t="s">
        <v>172</v>
      </c>
    </row>
    <row r="3792" spans="1:29" ht="25.5" customHeight="1" x14ac:dyDescent="0.35">
      <c r="A3792" s="188"/>
      <c r="B3792" s="190"/>
      <c r="C3792" s="99" t="str">
        <f>IF(B3792="","",IF(NOT(ISNUMBER(B3792)),"DATA_PC invalida",IF(AND(ISNUMBER(parametros!$C$2),ISNUMBER(parametros!$D$2),B3792&gt;=parametros!$C$2,B3792&lt;=parametros!$D$2),"C0",IF(AND(ISNUMBER(parametros!$C$3),ISNUMBER(parametros!$D$3),B3792&gt;=parametros!$C$3,B3792&lt;=parametros!$D$3),"C1",IF(AND(ISNUMBER(parametros!$C$4),ISNUMBER(parametros!$D$4),B3792&gt;=parametros!$C$4,B3792&lt;=parametros!$D$4),"C2",IF(AND(ISNUMBER(parametros!$C$5),ISNUMBER(parametros!$D$5),B3792&gt;=parametros!$C$5,B3792&lt;=parametros!$D$5),"C3",IF(AND(ISNUMBER(parametros!$C$6),ISNUMBER(parametros!$D$6),B3792&gt;=parametros!$C$6,B3792&lt;=parametros!$D$6),"C4","Fora dos ciclos")))))))</f>
        <v/>
      </c>
      <c r="D3792" s="100"/>
      <c r="E3792" s="78" t="str">
        <f>IF(C3792="","",IFERROR(VLOOKUP(C3792,parametros!$A$11:$E$15,5,0),""))</f>
        <v/>
      </c>
      <c r="F3792" s="79" t="str">
        <f t="shared" si="297"/>
        <v/>
      </c>
      <c r="G3792" s="101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8"/>
      <c r="U3792" s="218" t="str">
        <f t="shared" si="301"/>
        <v/>
      </c>
      <c r="V3792" s="216" t="s">
        <v>47</v>
      </c>
      <c r="W3792" s="102" t="s">
        <v>167</v>
      </c>
      <c r="X3792" s="102" t="s">
        <v>168</v>
      </c>
      <c r="Y3792" s="103" t="s">
        <v>169</v>
      </c>
      <c r="Z3792" s="103" t="s">
        <v>170</v>
      </c>
      <c r="AA3792" s="103" t="s">
        <v>47</v>
      </c>
      <c r="AB3792" s="103" t="s">
        <v>171</v>
      </c>
      <c r="AC3792" s="104" t="s">
        <v>172</v>
      </c>
    </row>
    <row r="3793" spans="1:29" ht="25.5" customHeight="1" x14ac:dyDescent="0.35">
      <c r="A3793" s="188"/>
      <c r="B3793" s="190"/>
      <c r="C3793" s="99" t="str">
        <f>IF(B3793="","",IF(NOT(ISNUMBER(B3793)),"DATA_PC invalida",IF(AND(ISNUMBER(parametros!$C$2),ISNUMBER(parametros!$D$2),B3793&gt;=parametros!$C$2,B3793&lt;=parametros!$D$2),"C0",IF(AND(ISNUMBER(parametros!$C$3),ISNUMBER(parametros!$D$3),B3793&gt;=parametros!$C$3,B3793&lt;=parametros!$D$3),"C1",IF(AND(ISNUMBER(parametros!$C$4),ISNUMBER(parametros!$D$4),B3793&gt;=parametros!$C$4,B3793&lt;=parametros!$D$4),"C2",IF(AND(ISNUMBER(parametros!$C$5),ISNUMBER(parametros!$D$5),B3793&gt;=parametros!$C$5,B3793&lt;=parametros!$D$5),"C3",IF(AND(ISNUMBER(parametros!$C$6),ISNUMBER(parametros!$D$6),B3793&gt;=parametros!$C$6,B3793&lt;=parametros!$D$6),"C4","Fora dos ciclos")))))))</f>
        <v/>
      </c>
      <c r="D3793" s="100"/>
      <c r="E3793" s="78" t="str">
        <f>IF(C3793="","",IFERROR(VLOOKUP(C3793,parametros!$A$11:$E$15,5,0),""))</f>
        <v/>
      </c>
      <c r="F3793" s="79" t="str">
        <f t="shared" si="297"/>
        <v/>
      </c>
      <c r="G3793" s="101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8"/>
      <c r="U3793" s="218" t="str">
        <f t="shared" si="301"/>
        <v/>
      </c>
      <c r="V3793" s="216" t="s">
        <v>47</v>
      </c>
      <c r="W3793" s="102" t="s">
        <v>167</v>
      </c>
      <c r="X3793" s="102" t="s">
        <v>168</v>
      </c>
      <c r="Y3793" s="103" t="s">
        <v>169</v>
      </c>
      <c r="Z3793" s="103" t="s">
        <v>170</v>
      </c>
      <c r="AA3793" s="103" t="s">
        <v>47</v>
      </c>
      <c r="AB3793" s="103" t="s">
        <v>171</v>
      </c>
      <c r="AC3793" s="104" t="s">
        <v>172</v>
      </c>
    </row>
    <row r="3794" spans="1:29" ht="25.5" customHeight="1" x14ac:dyDescent="0.35">
      <c r="A3794" s="188"/>
      <c r="B3794" s="190"/>
      <c r="C3794" s="99" t="str">
        <f>IF(B3794="","",IF(NOT(ISNUMBER(B3794)),"DATA_PC invalida",IF(AND(ISNUMBER(parametros!$C$2),ISNUMBER(parametros!$D$2),B3794&gt;=parametros!$C$2,B3794&lt;=parametros!$D$2),"C0",IF(AND(ISNUMBER(parametros!$C$3),ISNUMBER(parametros!$D$3),B3794&gt;=parametros!$C$3,B3794&lt;=parametros!$D$3),"C1",IF(AND(ISNUMBER(parametros!$C$4),ISNUMBER(parametros!$D$4),B3794&gt;=parametros!$C$4,B3794&lt;=parametros!$D$4),"C2",IF(AND(ISNUMBER(parametros!$C$5),ISNUMBER(parametros!$D$5),B3794&gt;=parametros!$C$5,B3794&lt;=parametros!$D$5),"C3",IF(AND(ISNUMBER(parametros!$C$6),ISNUMBER(parametros!$D$6),B3794&gt;=parametros!$C$6,B3794&lt;=parametros!$D$6),"C4","Fora dos ciclos")))))))</f>
        <v/>
      </c>
      <c r="D3794" s="100"/>
      <c r="E3794" s="78" t="str">
        <f>IF(C3794="","",IFERROR(VLOOKUP(C3794,parametros!$A$11:$E$15,5,0),""))</f>
        <v/>
      </c>
      <c r="F3794" s="79" t="str">
        <f t="shared" si="297"/>
        <v/>
      </c>
      <c r="G3794" s="101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8"/>
      <c r="U3794" s="218" t="str">
        <f t="shared" si="301"/>
        <v/>
      </c>
      <c r="V3794" s="216" t="s">
        <v>47</v>
      </c>
      <c r="W3794" s="102" t="s">
        <v>167</v>
      </c>
      <c r="X3794" s="102" t="s">
        <v>168</v>
      </c>
      <c r="Y3794" s="103" t="s">
        <v>169</v>
      </c>
      <c r="Z3794" s="103" t="s">
        <v>170</v>
      </c>
      <c r="AA3794" s="103" t="s">
        <v>47</v>
      </c>
      <c r="AB3794" s="103" t="s">
        <v>171</v>
      </c>
      <c r="AC3794" s="104" t="s">
        <v>172</v>
      </c>
    </row>
    <row r="3795" spans="1:29" ht="25.5" customHeight="1" x14ac:dyDescent="0.35">
      <c r="A3795" s="188"/>
      <c r="B3795" s="190"/>
      <c r="C3795" s="99" t="str">
        <f>IF(B3795="","",IF(NOT(ISNUMBER(B3795)),"DATA_PC invalida",IF(AND(ISNUMBER(parametros!$C$2),ISNUMBER(parametros!$D$2),B3795&gt;=parametros!$C$2,B3795&lt;=parametros!$D$2),"C0",IF(AND(ISNUMBER(parametros!$C$3),ISNUMBER(parametros!$D$3),B3795&gt;=parametros!$C$3,B3795&lt;=parametros!$D$3),"C1",IF(AND(ISNUMBER(parametros!$C$4),ISNUMBER(parametros!$D$4),B3795&gt;=parametros!$C$4,B3795&lt;=parametros!$D$4),"C2",IF(AND(ISNUMBER(parametros!$C$5),ISNUMBER(parametros!$D$5),B3795&gt;=parametros!$C$5,B3795&lt;=parametros!$D$5),"C3",IF(AND(ISNUMBER(parametros!$C$6),ISNUMBER(parametros!$D$6),B3795&gt;=parametros!$C$6,B3795&lt;=parametros!$D$6),"C4","Fora dos ciclos")))))))</f>
        <v/>
      </c>
      <c r="D3795" s="100"/>
      <c r="E3795" s="78" t="str">
        <f>IF(C3795="","",IFERROR(VLOOKUP(C3795,parametros!$A$11:$E$15,5,0),""))</f>
        <v/>
      </c>
      <c r="F3795" s="79" t="str">
        <f t="shared" si="297"/>
        <v/>
      </c>
      <c r="G3795" s="101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8"/>
      <c r="U3795" s="218" t="str">
        <f t="shared" si="301"/>
        <v/>
      </c>
      <c r="V3795" s="216" t="s">
        <v>47</v>
      </c>
      <c r="W3795" s="102" t="s">
        <v>167</v>
      </c>
      <c r="X3795" s="102" t="s">
        <v>168</v>
      </c>
      <c r="Y3795" s="103" t="s">
        <v>169</v>
      </c>
      <c r="Z3795" s="103" t="s">
        <v>170</v>
      </c>
      <c r="AA3795" s="103" t="s">
        <v>47</v>
      </c>
      <c r="AB3795" s="103" t="s">
        <v>171</v>
      </c>
      <c r="AC3795" s="104" t="s">
        <v>172</v>
      </c>
    </row>
    <row r="3796" spans="1:29" ht="25.5" customHeight="1" x14ac:dyDescent="0.35">
      <c r="A3796" s="188"/>
      <c r="B3796" s="190"/>
      <c r="C3796" s="99" t="str">
        <f>IF(B3796="","",IF(NOT(ISNUMBER(B3796)),"DATA_PC invalida",IF(AND(ISNUMBER(parametros!$C$2),ISNUMBER(parametros!$D$2),B3796&gt;=parametros!$C$2,B3796&lt;=parametros!$D$2),"C0",IF(AND(ISNUMBER(parametros!$C$3),ISNUMBER(parametros!$D$3),B3796&gt;=parametros!$C$3,B3796&lt;=parametros!$D$3),"C1",IF(AND(ISNUMBER(parametros!$C$4),ISNUMBER(parametros!$D$4),B3796&gt;=parametros!$C$4,B3796&lt;=parametros!$D$4),"C2",IF(AND(ISNUMBER(parametros!$C$5),ISNUMBER(parametros!$D$5),B3796&gt;=parametros!$C$5,B3796&lt;=parametros!$D$5),"C3",IF(AND(ISNUMBER(parametros!$C$6),ISNUMBER(parametros!$D$6),B3796&gt;=parametros!$C$6,B3796&lt;=parametros!$D$6),"C4","Fora dos ciclos")))))))</f>
        <v/>
      </c>
      <c r="D3796" s="100"/>
      <c r="E3796" s="78" t="str">
        <f>IF(C3796="","",IFERROR(VLOOKUP(C3796,parametros!$A$11:$E$15,5,0),""))</f>
        <v/>
      </c>
      <c r="F3796" s="79" t="str">
        <f t="shared" si="297"/>
        <v/>
      </c>
      <c r="G3796" s="101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8"/>
      <c r="U3796" s="218" t="str">
        <f t="shared" si="301"/>
        <v/>
      </c>
      <c r="V3796" s="216" t="s">
        <v>47</v>
      </c>
      <c r="W3796" s="102" t="s">
        <v>167</v>
      </c>
      <c r="X3796" s="102" t="s">
        <v>168</v>
      </c>
      <c r="Y3796" s="103" t="s">
        <v>169</v>
      </c>
      <c r="Z3796" s="103" t="s">
        <v>170</v>
      </c>
      <c r="AA3796" s="103" t="s">
        <v>47</v>
      </c>
      <c r="AB3796" s="103" t="s">
        <v>171</v>
      </c>
      <c r="AC3796" s="104" t="s">
        <v>172</v>
      </c>
    </row>
    <row r="3797" spans="1:29" ht="25.5" customHeight="1" x14ac:dyDescent="0.35">
      <c r="A3797" s="188"/>
      <c r="B3797" s="190"/>
      <c r="C3797" s="99" t="str">
        <f>IF(B3797="","",IF(NOT(ISNUMBER(B3797)),"DATA_PC invalida",IF(AND(ISNUMBER(parametros!$C$2),ISNUMBER(parametros!$D$2),B3797&gt;=parametros!$C$2,B3797&lt;=parametros!$D$2),"C0",IF(AND(ISNUMBER(parametros!$C$3),ISNUMBER(parametros!$D$3),B3797&gt;=parametros!$C$3,B3797&lt;=parametros!$D$3),"C1",IF(AND(ISNUMBER(parametros!$C$4),ISNUMBER(parametros!$D$4),B3797&gt;=parametros!$C$4,B3797&lt;=parametros!$D$4),"C2",IF(AND(ISNUMBER(parametros!$C$5),ISNUMBER(parametros!$D$5),B3797&gt;=parametros!$C$5,B3797&lt;=parametros!$D$5),"C3",IF(AND(ISNUMBER(parametros!$C$6),ISNUMBER(parametros!$D$6),B3797&gt;=parametros!$C$6,B3797&lt;=parametros!$D$6),"C4","Fora dos ciclos")))))))</f>
        <v/>
      </c>
      <c r="D3797" s="100"/>
      <c r="E3797" s="78" t="str">
        <f>IF(C3797="","",IFERROR(VLOOKUP(C3797,parametros!$A$11:$E$15,5,0),""))</f>
        <v/>
      </c>
      <c r="F3797" s="79" t="str">
        <f t="shared" si="297"/>
        <v/>
      </c>
      <c r="G3797" s="101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8"/>
      <c r="U3797" s="218" t="str">
        <f t="shared" si="301"/>
        <v/>
      </c>
      <c r="V3797" s="216" t="s">
        <v>47</v>
      </c>
      <c r="W3797" s="102" t="s">
        <v>167</v>
      </c>
      <c r="X3797" s="102" t="s">
        <v>168</v>
      </c>
      <c r="Y3797" s="103" t="s">
        <v>169</v>
      </c>
      <c r="Z3797" s="103" t="s">
        <v>170</v>
      </c>
      <c r="AA3797" s="103" t="s">
        <v>47</v>
      </c>
      <c r="AB3797" s="103" t="s">
        <v>171</v>
      </c>
      <c r="AC3797" s="104" t="s">
        <v>172</v>
      </c>
    </row>
    <row r="3798" spans="1:29" ht="25.5" customHeight="1" x14ac:dyDescent="0.35">
      <c r="A3798" s="188"/>
      <c r="B3798" s="190"/>
      <c r="C3798" s="99" t="str">
        <f>IF(B3798="","",IF(NOT(ISNUMBER(B3798)),"DATA_PC invalida",IF(AND(ISNUMBER(parametros!$C$2),ISNUMBER(parametros!$D$2),B3798&gt;=parametros!$C$2,B3798&lt;=parametros!$D$2),"C0",IF(AND(ISNUMBER(parametros!$C$3),ISNUMBER(parametros!$D$3),B3798&gt;=parametros!$C$3,B3798&lt;=parametros!$D$3),"C1",IF(AND(ISNUMBER(parametros!$C$4),ISNUMBER(parametros!$D$4),B3798&gt;=parametros!$C$4,B3798&lt;=parametros!$D$4),"C2",IF(AND(ISNUMBER(parametros!$C$5),ISNUMBER(parametros!$D$5),B3798&gt;=parametros!$C$5,B3798&lt;=parametros!$D$5),"C3",IF(AND(ISNUMBER(parametros!$C$6),ISNUMBER(parametros!$D$6),B3798&gt;=parametros!$C$6,B3798&lt;=parametros!$D$6),"C4","Fora dos ciclos")))))))</f>
        <v/>
      </c>
      <c r="D3798" s="100"/>
      <c r="E3798" s="78" t="str">
        <f>IF(C3798="","",IFERROR(VLOOKUP(C3798,parametros!$A$11:$E$15,5,0),""))</f>
        <v/>
      </c>
      <c r="F3798" s="79" t="str">
        <f t="shared" si="297"/>
        <v/>
      </c>
      <c r="G3798" s="101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8"/>
      <c r="U3798" s="218" t="str">
        <f t="shared" si="301"/>
        <v/>
      </c>
      <c r="V3798" s="216" t="s">
        <v>47</v>
      </c>
      <c r="W3798" s="102" t="s">
        <v>167</v>
      </c>
      <c r="X3798" s="102" t="s">
        <v>168</v>
      </c>
      <c r="Y3798" s="103" t="s">
        <v>169</v>
      </c>
      <c r="Z3798" s="103" t="s">
        <v>170</v>
      </c>
      <c r="AA3798" s="103" t="s">
        <v>47</v>
      </c>
      <c r="AB3798" s="103" t="s">
        <v>171</v>
      </c>
      <c r="AC3798" s="104" t="s">
        <v>172</v>
      </c>
    </row>
    <row r="3799" spans="1:29" ht="25.5" customHeight="1" x14ac:dyDescent="0.35">
      <c r="A3799" s="188"/>
      <c r="B3799" s="190"/>
      <c r="C3799" s="99" t="str">
        <f>IF(B3799="","",IF(NOT(ISNUMBER(B3799)),"DATA_PC invalida",IF(AND(ISNUMBER(parametros!$C$2),ISNUMBER(parametros!$D$2),B3799&gt;=parametros!$C$2,B3799&lt;=parametros!$D$2),"C0",IF(AND(ISNUMBER(parametros!$C$3),ISNUMBER(parametros!$D$3),B3799&gt;=parametros!$C$3,B3799&lt;=parametros!$D$3),"C1",IF(AND(ISNUMBER(parametros!$C$4),ISNUMBER(parametros!$D$4),B3799&gt;=parametros!$C$4,B3799&lt;=parametros!$D$4),"C2",IF(AND(ISNUMBER(parametros!$C$5),ISNUMBER(parametros!$D$5),B3799&gt;=parametros!$C$5,B3799&lt;=parametros!$D$5),"C3",IF(AND(ISNUMBER(parametros!$C$6),ISNUMBER(parametros!$D$6),B3799&gt;=parametros!$C$6,B3799&lt;=parametros!$D$6),"C4","Fora dos ciclos")))))))</f>
        <v/>
      </c>
      <c r="D3799" s="100"/>
      <c r="E3799" s="78" t="str">
        <f>IF(C3799="","",IFERROR(VLOOKUP(C3799,parametros!$A$11:$E$15,5,0),""))</f>
        <v/>
      </c>
      <c r="F3799" s="79" t="str">
        <f t="shared" si="297"/>
        <v/>
      </c>
      <c r="G3799" s="101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8"/>
      <c r="U3799" s="218" t="str">
        <f t="shared" si="301"/>
        <v/>
      </c>
      <c r="V3799" s="216" t="s">
        <v>47</v>
      </c>
      <c r="W3799" s="102" t="s">
        <v>167</v>
      </c>
      <c r="X3799" s="102" t="s">
        <v>168</v>
      </c>
      <c r="Y3799" s="103" t="s">
        <v>169</v>
      </c>
      <c r="Z3799" s="103" t="s">
        <v>170</v>
      </c>
      <c r="AA3799" s="103" t="s">
        <v>47</v>
      </c>
      <c r="AB3799" s="103" t="s">
        <v>171</v>
      </c>
      <c r="AC3799" s="104" t="s">
        <v>172</v>
      </c>
    </row>
    <row r="3800" spans="1:29" ht="25.5" customHeight="1" x14ac:dyDescent="0.35">
      <c r="A3800" s="188"/>
      <c r="B3800" s="190"/>
      <c r="C3800" s="99" t="str">
        <f>IF(B3800="","",IF(NOT(ISNUMBER(B3800)),"DATA_PC invalida",IF(AND(ISNUMBER(parametros!$C$2),ISNUMBER(parametros!$D$2),B3800&gt;=parametros!$C$2,B3800&lt;=parametros!$D$2),"C0",IF(AND(ISNUMBER(parametros!$C$3),ISNUMBER(parametros!$D$3),B3800&gt;=parametros!$C$3,B3800&lt;=parametros!$D$3),"C1",IF(AND(ISNUMBER(parametros!$C$4),ISNUMBER(parametros!$D$4),B3800&gt;=parametros!$C$4,B3800&lt;=parametros!$D$4),"C2",IF(AND(ISNUMBER(parametros!$C$5),ISNUMBER(parametros!$D$5),B3800&gt;=parametros!$C$5,B3800&lt;=parametros!$D$5),"C3",IF(AND(ISNUMBER(parametros!$C$6),ISNUMBER(parametros!$D$6),B3800&gt;=parametros!$C$6,B3800&lt;=parametros!$D$6),"C4","Fora dos ciclos")))))))</f>
        <v/>
      </c>
      <c r="D3800" s="100"/>
      <c r="E3800" s="78" t="str">
        <f>IF(C3800="","",IFERROR(VLOOKUP(C3800,parametros!$A$11:$E$15,5,0),""))</f>
        <v/>
      </c>
      <c r="F3800" s="79" t="str">
        <f t="shared" si="297"/>
        <v/>
      </c>
      <c r="G3800" s="101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8"/>
      <c r="U3800" s="218" t="str">
        <f t="shared" si="301"/>
        <v/>
      </c>
      <c r="V3800" s="216" t="s">
        <v>47</v>
      </c>
      <c r="W3800" s="102" t="s">
        <v>167</v>
      </c>
      <c r="X3800" s="102" t="s">
        <v>168</v>
      </c>
      <c r="Y3800" s="103" t="s">
        <v>169</v>
      </c>
      <c r="Z3800" s="103" t="s">
        <v>170</v>
      </c>
      <c r="AA3800" s="103" t="s">
        <v>47</v>
      </c>
      <c r="AB3800" s="103" t="s">
        <v>171</v>
      </c>
      <c r="AC3800" s="104" t="s">
        <v>172</v>
      </c>
    </row>
    <row r="3801" spans="1:29" ht="25.5" customHeight="1" x14ac:dyDescent="0.35">
      <c r="A3801" s="188"/>
      <c r="B3801" s="190"/>
      <c r="C3801" s="99" t="str">
        <f>IF(B3801="","",IF(NOT(ISNUMBER(B3801)),"DATA_PC invalida",IF(AND(ISNUMBER(parametros!$C$2),ISNUMBER(parametros!$D$2),B3801&gt;=parametros!$C$2,B3801&lt;=parametros!$D$2),"C0",IF(AND(ISNUMBER(parametros!$C$3),ISNUMBER(parametros!$D$3),B3801&gt;=parametros!$C$3,B3801&lt;=parametros!$D$3),"C1",IF(AND(ISNUMBER(parametros!$C$4),ISNUMBER(parametros!$D$4),B3801&gt;=parametros!$C$4,B3801&lt;=parametros!$D$4),"C2",IF(AND(ISNUMBER(parametros!$C$5),ISNUMBER(parametros!$D$5),B3801&gt;=parametros!$C$5,B3801&lt;=parametros!$D$5),"C3",IF(AND(ISNUMBER(parametros!$C$6),ISNUMBER(parametros!$D$6),B3801&gt;=parametros!$C$6,B3801&lt;=parametros!$D$6),"C4","Fora dos ciclos")))))))</f>
        <v/>
      </c>
      <c r="D3801" s="100"/>
      <c r="E3801" s="78" t="str">
        <f>IF(C3801="","",IFERROR(VLOOKUP(C3801,parametros!$A$11:$E$15,5,0),""))</f>
        <v/>
      </c>
      <c r="F3801" s="79" t="str">
        <f t="shared" si="297"/>
        <v/>
      </c>
      <c r="G3801" s="101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8"/>
      <c r="U3801" s="218" t="str">
        <f t="shared" si="301"/>
        <v/>
      </c>
      <c r="V3801" s="216" t="s">
        <v>47</v>
      </c>
      <c r="W3801" s="102" t="s">
        <v>167</v>
      </c>
      <c r="X3801" s="102" t="s">
        <v>168</v>
      </c>
      <c r="Y3801" s="103" t="s">
        <v>169</v>
      </c>
      <c r="Z3801" s="103" t="s">
        <v>170</v>
      </c>
      <c r="AA3801" s="103" t="s">
        <v>47</v>
      </c>
      <c r="AB3801" s="103" t="s">
        <v>171</v>
      </c>
      <c r="AC3801" s="104" t="s">
        <v>172</v>
      </c>
    </row>
    <row r="3802" spans="1:29" ht="25.5" customHeight="1" x14ac:dyDescent="0.35">
      <c r="A3802" s="188"/>
      <c r="B3802" s="190"/>
      <c r="C3802" s="99" t="str">
        <f>IF(B3802="","",IF(NOT(ISNUMBER(B3802)),"DATA_PC invalida",IF(AND(ISNUMBER(parametros!$C$2),ISNUMBER(parametros!$D$2),B3802&gt;=parametros!$C$2,B3802&lt;=parametros!$D$2),"C0",IF(AND(ISNUMBER(parametros!$C$3),ISNUMBER(parametros!$D$3),B3802&gt;=parametros!$C$3,B3802&lt;=parametros!$D$3),"C1",IF(AND(ISNUMBER(parametros!$C$4),ISNUMBER(parametros!$D$4),B3802&gt;=parametros!$C$4,B3802&lt;=parametros!$D$4),"C2",IF(AND(ISNUMBER(parametros!$C$5),ISNUMBER(parametros!$D$5),B3802&gt;=parametros!$C$5,B3802&lt;=parametros!$D$5),"C3",IF(AND(ISNUMBER(parametros!$C$6),ISNUMBER(parametros!$D$6),B3802&gt;=parametros!$C$6,B3802&lt;=parametros!$D$6),"C4","Fora dos ciclos")))))))</f>
        <v/>
      </c>
      <c r="D3802" s="100"/>
      <c r="E3802" s="78" t="str">
        <f>IF(C3802="","",IFERROR(VLOOKUP(C3802,parametros!$A$11:$E$15,5,0),""))</f>
        <v/>
      </c>
      <c r="F3802" s="79" t="str">
        <f t="shared" si="297"/>
        <v/>
      </c>
      <c r="G3802" s="101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8"/>
      <c r="U3802" s="218" t="str">
        <f t="shared" si="301"/>
        <v/>
      </c>
      <c r="V3802" s="216" t="s">
        <v>47</v>
      </c>
      <c r="W3802" s="102" t="s">
        <v>167</v>
      </c>
      <c r="X3802" s="102" t="s">
        <v>168</v>
      </c>
      <c r="Y3802" s="103" t="s">
        <v>169</v>
      </c>
      <c r="Z3802" s="103" t="s">
        <v>170</v>
      </c>
      <c r="AA3802" s="103" t="s">
        <v>47</v>
      </c>
      <c r="AB3802" s="103" t="s">
        <v>171</v>
      </c>
      <c r="AC3802" s="104" t="s">
        <v>172</v>
      </c>
    </row>
    <row r="3803" spans="1:29" ht="25.5" customHeight="1" x14ac:dyDescent="0.35">
      <c r="A3803" s="188"/>
      <c r="B3803" s="190"/>
      <c r="C3803" s="99" t="str">
        <f>IF(B3803="","",IF(NOT(ISNUMBER(B3803)),"DATA_PC invalida",IF(AND(ISNUMBER(parametros!$C$2),ISNUMBER(parametros!$D$2),B3803&gt;=parametros!$C$2,B3803&lt;=parametros!$D$2),"C0",IF(AND(ISNUMBER(parametros!$C$3),ISNUMBER(parametros!$D$3),B3803&gt;=parametros!$C$3,B3803&lt;=parametros!$D$3),"C1",IF(AND(ISNUMBER(parametros!$C$4),ISNUMBER(parametros!$D$4),B3803&gt;=parametros!$C$4,B3803&lt;=parametros!$D$4),"C2",IF(AND(ISNUMBER(parametros!$C$5),ISNUMBER(parametros!$D$5),B3803&gt;=parametros!$C$5,B3803&lt;=parametros!$D$5),"C3",IF(AND(ISNUMBER(parametros!$C$6),ISNUMBER(parametros!$D$6),B3803&gt;=parametros!$C$6,B3803&lt;=parametros!$D$6),"C4","Fora dos ciclos")))))))</f>
        <v/>
      </c>
      <c r="D3803" s="100"/>
      <c r="E3803" s="78" t="str">
        <f>IF(C3803="","",IFERROR(VLOOKUP(C3803,parametros!$A$11:$E$15,5,0),""))</f>
        <v/>
      </c>
      <c r="F3803" s="79" t="str">
        <f t="shared" si="297"/>
        <v/>
      </c>
      <c r="G3803" s="101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8"/>
      <c r="U3803" s="218" t="str">
        <f t="shared" si="301"/>
        <v/>
      </c>
      <c r="V3803" s="216" t="s">
        <v>47</v>
      </c>
      <c r="W3803" s="102" t="s">
        <v>167</v>
      </c>
      <c r="X3803" s="102" t="s">
        <v>168</v>
      </c>
      <c r="Y3803" s="103" t="s">
        <v>169</v>
      </c>
      <c r="Z3803" s="103" t="s">
        <v>170</v>
      </c>
      <c r="AA3803" s="103" t="s">
        <v>47</v>
      </c>
      <c r="AB3803" s="103" t="s">
        <v>171</v>
      </c>
      <c r="AC3803" s="104" t="s">
        <v>172</v>
      </c>
    </row>
    <row r="3804" spans="1:29" ht="25.5" customHeight="1" x14ac:dyDescent="0.35">
      <c r="A3804" s="188"/>
      <c r="B3804" s="190"/>
      <c r="C3804" s="99" t="str">
        <f>IF(B3804="","",IF(NOT(ISNUMBER(B3804)),"DATA_PC invalida",IF(AND(ISNUMBER(parametros!$C$2),ISNUMBER(parametros!$D$2),B3804&gt;=parametros!$C$2,B3804&lt;=parametros!$D$2),"C0",IF(AND(ISNUMBER(parametros!$C$3),ISNUMBER(parametros!$D$3),B3804&gt;=parametros!$C$3,B3804&lt;=parametros!$D$3),"C1",IF(AND(ISNUMBER(parametros!$C$4),ISNUMBER(parametros!$D$4),B3804&gt;=parametros!$C$4,B3804&lt;=parametros!$D$4),"C2",IF(AND(ISNUMBER(parametros!$C$5),ISNUMBER(parametros!$D$5),B3804&gt;=parametros!$C$5,B3804&lt;=parametros!$D$5),"C3",IF(AND(ISNUMBER(parametros!$C$6),ISNUMBER(parametros!$D$6),B3804&gt;=parametros!$C$6,B3804&lt;=parametros!$D$6),"C4","Fora dos ciclos")))))))</f>
        <v/>
      </c>
      <c r="D3804" s="100"/>
      <c r="E3804" s="78" t="str">
        <f>IF(C3804="","",IFERROR(VLOOKUP(C3804,parametros!$A$11:$E$15,5,0),""))</f>
        <v/>
      </c>
      <c r="F3804" s="79" t="str">
        <f t="shared" si="297"/>
        <v/>
      </c>
      <c r="G3804" s="101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8"/>
      <c r="U3804" s="218" t="str">
        <f t="shared" si="301"/>
        <v/>
      </c>
      <c r="V3804" s="216" t="s">
        <v>47</v>
      </c>
      <c r="W3804" s="102" t="s">
        <v>167</v>
      </c>
      <c r="X3804" s="102" t="s">
        <v>168</v>
      </c>
      <c r="Y3804" s="103" t="s">
        <v>169</v>
      </c>
      <c r="Z3804" s="103" t="s">
        <v>170</v>
      </c>
      <c r="AA3804" s="103" t="s">
        <v>47</v>
      </c>
      <c r="AB3804" s="103" t="s">
        <v>171</v>
      </c>
      <c r="AC3804" s="104" t="s">
        <v>172</v>
      </c>
    </row>
    <row r="3805" spans="1:29" ht="25.5" customHeight="1" x14ac:dyDescent="0.35">
      <c r="A3805" s="188"/>
      <c r="B3805" s="190"/>
      <c r="C3805" s="99" t="str">
        <f>IF(B3805="","",IF(NOT(ISNUMBER(B3805)),"DATA_PC invalida",IF(AND(ISNUMBER(parametros!$C$2),ISNUMBER(parametros!$D$2),B3805&gt;=parametros!$C$2,B3805&lt;=parametros!$D$2),"C0",IF(AND(ISNUMBER(parametros!$C$3),ISNUMBER(parametros!$D$3),B3805&gt;=parametros!$C$3,B3805&lt;=parametros!$D$3),"C1",IF(AND(ISNUMBER(parametros!$C$4),ISNUMBER(parametros!$D$4),B3805&gt;=parametros!$C$4,B3805&lt;=parametros!$D$4),"C2",IF(AND(ISNUMBER(parametros!$C$5),ISNUMBER(parametros!$D$5),B3805&gt;=parametros!$C$5,B3805&lt;=parametros!$D$5),"C3",IF(AND(ISNUMBER(parametros!$C$6),ISNUMBER(parametros!$D$6),B3805&gt;=parametros!$C$6,B3805&lt;=parametros!$D$6),"C4","Fora dos ciclos")))))))</f>
        <v/>
      </c>
      <c r="D3805" s="100"/>
      <c r="E3805" s="78" t="str">
        <f>IF(C3805="","",IFERROR(VLOOKUP(C3805,parametros!$A$11:$E$15,5,0),""))</f>
        <v/>
      </c>
      <c r="F3805" s="79" t="str">
        <f t="shared" si="297"/>
        <v/>
      </c>
      <c r="G3805" s="101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8"/>
      <c r="U3805" s="218" t="str">
        <f t="shared" si="301"/>
        <v/>
      </c>
      <c r="V3805" s="216" t="s">
        <v>47</v>
      </c>
      <c r="W3805" s="102" t="s">
        <v>167</v>
      </c>
      <c r="X3805" s="102" t="s">
        <v>168</v>
      </c>
      <c r="Y3805" s="103" t="s">
        <v>169</v>
      </c>
      <c r="Z3805" s="103" t="s">
        <v>170</v>
      </c>
      <c r="AA3805" s="103" t="s">
        <v>47</v>
      </c>
      <c r="AB3805" s="103" t="s">
        <v>171</v>
      </c>
      <c r="AC3805" s="104" t="s">
        <v>172</v>
      </c>
    </row>
    <row r="3806" spans="1:29" ht="25.5" customHeight="1" x14ac:dyDescent="0.35">
      <c r="A3806" s="188"/>
      <c r="B3806" s="190"/>
      <c r="C3806" s="99" t="str">
        <f>IF(B3806="","",IF(NOT(ISNUMBER(B3806)),"DATA_PC invalida",IF(AND(ISNUMBER(parametros!$C$2),ISNUMBER(parametros!$D$2),B3806&gt;=parametros!$C$2,B3806&lt;=parametros!$D$2),"C0",IF(AND(ISNUMBER(parametros!$C$3),ISNUMBER(parametros!$D$3),B3806&gt;=parametros!$C$3,B3806&lt;=parametros!$D$3),"C1",IF(AND(ISNUMBER(parametros!$C$4),ISNUMBER(parametros!$D$4),B3806&gt;=parametros!$C$4,B3806&lt;=parametros!$D$4),"C2",IF(AND(ISNUMBER(parametros!$C$5),ISNUMBER(parametros!$D$5),B3806&gt;=parametros!$C$5,B3806&lt;=parametros!$D$5),"C3",IF(AND(ISNUMBER(parametros!$C$6),ISNUMBER(parametros!$D$6),B3806&gt;=parametros!$C$6,B3806&lt;=parametros!$D$6),"C4","Fora dos ciclos")))))))</f>
        <v/>
      </c>
      <c r="D3806" s="100"/>
      <c r="E3806" s="78" t="str">
        <f>IF(C3806="","",IFERROR(VLOOKUP(C3806,parametros!$A$11:$E$15,5,0),""))</f>
        <v/>
      </c>
      <c r="F3806" s="79" t="str">
        <f t="shared" si="297"/>
        <v/>
      </c>
      <c r="G3806" s="101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8"/>
      <c r="U3806" s="218" t="str">
        <f t="shared" si="301"/>
        <v/>
      </c>
      <c r="V3806" s="216" t="s">
        <v>47</v>
      </c>
      <c r="W3806" s="102" t="s">
        <v>167</v>
      </c>
      <c r="X3806" s="102" t="s">
        <v>168</v>
      </c>
      <c r="Y3806" s="103" t="s">
        <v>169</v>
      </c>
      <c r="Z3806" s="103" t="s">
        <v>170</v>
      </c>
      <c r="AA3806" s="103" t="s">
        <v>47</v>
      </c>
      <c r="AB3806" s="103" t="s">
        <v>171</v>
      </c>
      <c r="AC3806" s="104" t="s">
        <v>172</v>
      </c>
    </row>
    <row r="3807" spans="1:29" ht="25.5" customHeight="1" x14ac:dyDescent="0.35">
      <c r="A3807" s="188"/>
      <c r="B3807" s="190"/>
      <c r="C3807" s="99" t="str">
        <f>IF(B3807="","",IF(NOT(ISNUMBER(B3807)),"DATA_PC invalida",IF(AND(ISNUMBER(parametros!$C$2),ISNUMBER(parametros!$D$2),B3807&gt;=parametros!$C$2,B3807&lt;=parametros!$D$2),"C0",IF(AND(ISNUMBER(parametros!$C$3),ISNUMBER(parametros!$D$3),B3807&gt;=parametros!$C$3,B3807&lt;=parametros!$D$3),"C1",IF(AND(ISNUMBER(parametros!$C$4),ISNUMBER(parametros!$D$4),B3807&gt;=parametros!$C$4,B3807&lt;=parametros!$D$4),"C2",IF(AND(ISNUMBER(parametros!$C$5),ISNUMBER(parametros!$D$5),B3807&gt;=parametros!$C$5,B3807&lt;=parametros!$D$5),"C3",IF(AND(ISNUMBER(parametros!$C$6),ISNUMBER(parametros!$D$6),B3807&gt;=parametros!$C$6,B3807&lt;=parametros!$D$6),"C4","Fora dos ciclos")))))))</f>
        <v/>
      </c>
      <c r="D3807" s="100"/>
      <c r="E3807" s="78" t="str">
        <f>IF(C3807="","",IFERROR(VLOOKUP(C3807,parametros!$A$11:$E$15,5,0),""))</f>
        <v/>
      </c>
      <c r="F3807" s="79" t="str">
        <f t="shared" si="297"/>
        <v/>
      </c>
      <c r="G3807" s="101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8"/>
      <c r="U3807" s="218" t="str">
        <f t="shared" si="301"/>
        <v/>
      </c>
      <c r="V3807" s="216" t="s">
        <v>47</v>
      </c>
      <c r="W3807" s="102" t="s">
        <v>167</v>
      </c>
      <c r="X3807" s="102" t="s">
        <v>168</v>
      </c>
      <c r="Y3807" s="103" t="s">
        <v>169</v>
      </c>
      <c r="Z3807" s="103" t="s">
        <v>170</v>
      </c>
      <c r="AA3807" s="103" t="s">
        <v>47</v>
      </c>
      <c r="AB3807" s="103" t="s">
        <v>171</v>
      </c>
      <c r="AC3807" s="104" t="s">
        <v>172</v>
      </c>
    </row>
    <row r="3808" spans="1:29" ht="25.5" customHeight="1" x14ac:dyDescent="0.35">
      <c r="A3808" s="188"/>
      <c r="B3808" s="190"/>
      <c r="C3808" s="99" t="str">
        <f>IF(B3808="","",IF(NOT(ISNUMBER(B3808)),"DATA_PC invalida",IF(AND(ISNUMBER(parametros!$C$2),ISNUMBER(parametros!$D$2),B3808&gt;=parametros!$C$2,B3808&lt;=parametros!$D$2),"C0",IF(AND(ISNUMBER(parametros!$C$3),ISNUMBER(parametros!$D$3),B3808&gt;=parametros!$C$3,B3808&lt;=parametros!$D$3),"C1",IF(AND(ISNUMBER(parametros!$C$4),ISNUMBER(parametros!$D$4),B3808&gt;=parametros!$C$4,B3808&lt;=parametros!$D$4),"C2",IF(AND(ISNUMBER(parametros!$C$5),ISNUMBER(parametros!$D$5),B3808&gt;=parametros!$C$5,B3808&lt;=parametros!$D$5),"C3",IF(AND(ISNUMBER(parametros!$C$6),ISNUMBER(parametros!$D$6),B3808&gt;=parametros!$C$6,B3808&lt;=parametros!$D$6),"C4","Fora dos ciclos")))))))</f>
        <v/>
      </c>
      <c r="D3808" s="100"/>
      <c r="E3808" s="78" t="str">
        <f>IF(C3808="","",IFERROR(VLOOKUP(C3808,parametros!$A$11:$E$15,5,0),""))</f>
        <v/>
      </c>
      <c r="F3808" s="79" t="str">
        <f t="shared" si="297"/>
        <v/>
      </c>
      <c r="G3808" s="101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8"/>
      <c r="U3808" s="218" t="str">
        <f t="shared" si="301"/>
        <v/>
      </c>
      <c r="V3808" s="216" t="s">
        <v>47</v>
      </c>
      <c r="W3808" s="102" t="s">
        <v>167</v>
      </c>
      <c r="X3808" s="102" t="s">
        <v>168</v>
      </c>
      <c r="Y3808" s="103" t="s">
        <v>169</v>
      </c>
      <c r="Z3808" s="103" t="s">
        <v>170</v>
      </c>
      <c r="AA3808" s="103" t="s">
        <v>47</v>
      </c>
      <c r="AB3808" s="103" t="s">
        <v>171</v>
      </c>
      <c r="AC3808" s="104" t="s">
        <v>172</v>
      </c>
    </row>
    <row r="3809" spans="1:29" ht="25.5" customHeight="1" x14ac:dyDescent="0.35">
      <c r="A3809" s="188"/>
      <c r="B3809" s="190"/>
      <c r="C3809" s="99" t="str">
        <f>IF(B3809="","",IF(NOT(ISNUMBER(B3809)),"DATA_PC invalida",IF(AND(ISNUMBER(parametros!$C$2),ISNUMBER(parametros!$D$2),B3809&gt;=parametros!$C$2,B3809&lt;=parametros!$D$2),"C0",IF(AND(ISNUMBER(parametros!$C$3),ISNUMBER(parametros!$D$3),B3809&gt;=parametros!$C$3,B3809&lt;=parametros!$D$3),"C1",IF(AND(ISNUMBER(parametros!$C$4),ISNUMBER(parametros!$D$4),B3809&gt;=parametros!$C$4,B3809&lt;=parametros!$D$4),"C2",IF(AND(ISNUMBER(parametros!$C$5),ISNUMBER(parametros!$D$5),B3809&gt;=parametros!$C$5,B3809&lt;=parametros!$D$5),"C3",IF(AND(ISNUMBER(parametros!$C$6),ISNUMBER(parametros!$D$6),B3809&gt;=parametros!$C$6,B3809&lt;=parametros!$D$6),"C4","Fora dos ciclos")))))))</f>
        <v/>
      </c>
      <c r="D3809" s="100"/>
      <c r="E3809" s="78" t="str">
        <f>IF(C3809="","",IFERROR(VLOOKUP(C3809,parametros!$A$11:$E$15,5,0),""))</f>
        <v/>
      </c>
      <c r="F3809" s="79" t="str">
        <f t="shared" si="297"/>
        <v/>
      </c>
      <c r="G3809" s="101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8"/>
      <c r="U3809" s="218" t="str">
        <f t="shared" si="301"/>
        <v/>
      </c>
      <c r="V3809" s="216" t="s">
        <v>47</v>
      </c>
      <c r="W3809" s="102" t="s">
        <v>167</v>
      </c>
      <c r="X3809" s="102" t="s">
        <v>168</v>
      </c>
      <c r="Y3809" s="103" t="s">
        <v>169</v>
      </c>
      <c r="Z3809" s="103" t="s">
        <v>170</v>
      </c>
      <c r="AA3809" s="103" t="s">
        <v>47</v>
      </c>
      <c r="AB3809" s="103" t="s">
        <v>171</v>
      </c>
      <c r="AC3809" s="104" t="s">
        <v>172</v>
      </c>
    </row>
    <row r="3810" spans="1:29" ht="25.5" customHeight="1" x14ac:dyDescent="0.35">
      <c r="A3810" s="188"/>
      <c r="B3810" s="190"/>
      <c r="C3810" s="99" t="str">
        <f>IF(B3810="","",IF(NOT(ISNUMBER(B3810)),"DATA_PC invalida",IF(AND(ISNUMBER(parametros!$C$2),ISNUMBER(parametros!$D$2),B3810&gt;=parametros!$C$2,B3810&lt;=parametros!$D$2),"C0",IF(AND(ISNUMBER(parametros!$C$3),ISNUMBER(parametros!$D$3),B3810&gt;=parametros!$C$3,B3810&lt;=parametros!$D$3),"C1",IF(AND(ISNUMBER(parametros!$C$4),ISNUMBER(parametros!$D$4),B3810&gt;=parametros!$C$4,B3810&lt;=parametros!$D$4),"C2",IF(AND(ISNUMBER(parametros!$C$5),ISNUMBER(parametros!$D$5),B3810&gt;=parametros!$C$5,B3810&lt;=parametros!$D$5),"C3",IF(AND(ISNUMBER(parametros!$C$6),ISNUMBER(parametros!$D$6),B3810&gt;=parametros!$C$6,B3810&lt;=parametros!$D$6),"C4","Fora dos ciclos")))))))</f>
        <v/>
      </c>
      <c r="D3810" s="100"/>
      <c r="E3810" s="78" t="str">
        <f>IF(C3810="","",IFERROR(VLOOKUP(C3810,parametros!$A$11:$E$15,5,0),""))</f>
        <v/>
      </c>
      <c r="F3810" s="79" t="str">
        <f t="shared" si="297"/>
        <v/>
      </c>
      <c r="G3810" s="101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8"/>
      <c r="U3810" s="218" t="str">
        <f t="shared" si="301"/>
        <v/>
      </c>
      <c r="V3810" s="216" t="s">
        <v>47</v>
      </c>
      <c r="W3810" s="102" t="s">
        <v>167</v>
      </c>
      <c r="X3810" s="102" t="s">
        <v>168</v>
      </c>
      <c r="Y3810" s="103" t="s">
        <v>169</v>
      </c>
      <c r="Z3810" s="103" t="s">
        <v>170</v>
      </c>
      <c r="AA3810" s="103" t="s">
        <v>47</v>
      </c>
      <c r="AB3810" s="103" t="s">
        <v>171</v>
      </c>
      <c r="AC3810" s="104" t="s">
        <v>172</v>
      </c>
    </row>
    <row r="3811" spans="1:29" ht="25.5" customHeight="1" x14ac:dyDescent="0.35">
      <c r="A3811" s="188"/>
      <c r="B3811" s="190"/>
      <c r="C3811" s="99" t="str">
        <f>IF(B3811="","",IF(NOT(ISNUMBER(B3811)),"DATA_PC invalida",IF(AND(ISNUMBER(parametros!$C$2),ISNUMBER(parametros!$D$2),B3811&gt;=parametros!$C$2,B3811&lt;=parametros!$D$2),"C0",IF(AND(ISNUMBER(parametros!$C$3),ISNUMBER(parametros!$D$3),B3811&gt;=parametros!$C$3,B3811&lt;=parametros!$D$3),"C1",IF(AND(ISNUMBER(parametros!$C$4),ISNUMBER(parametros!$D$4),B3811&gt;=parametros!$C$4,B3811&lt;=parametros!$D$4),"C2",IF(AND(ISNUMBER(parametros!$C$5),ISNUMBER(parametros!$D$5),B3811&gt;=parametros!$C$5,B3811&lt;=parametros!$D$5),"C3",IF(AND(ISNUMBER(parametros!$C$6),ISNUMBER(parametros!$D$6),B3811&gt;=parametros!$C$6,B3811&lt;=parametros!$D$6),"C4","Fora dos ciclos")))))))</f>
        <v/>
      </c>
      <c r="D3811" s="100"/>
      <c r="E3811" s="78" t="str">
        <f>IF(C3811="","",IFERROR(VLOOKUP(C3811,parametros!$A$11:$E$15,5,0),""))</f>
        <v/>
      </c>
      <c r="F3811" s="79" t="str">
        <f t="shared" si="297"/>
        <v/>
      </c>
      <c r="G3811" s="101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8"/>
      <c r="U3811" s="218" t="str">
        <f t="shared" si="301"/>
        <v/>
      </c>
      <c r="V3811" s="216" t="s">
        <v>47</v>
      </c>
      <c r="W3811" s="102" t="s">
        <v>167</v>
      </c>
      <c r="X3811" s="102" t="s">
        <v>168</v>
      </c>
      <c r="Y3811" s="103" t="s">
        <v>169</v>
      </c>
      <c r="Z3811" s="103" t="s">
        <v>170</v>
      </c>
      <c r="AA3811" s="103" t="s">
        <v>47</v>
      </c>
      <c r="AB3811" s="103" t="s">
        <v>171</v>
      </c>
      <c r="AC3811" s="104" t="s">
        <v>172</v>
      </c>
    </row>
    <row r="3812" spans="1:29" ht="25.5" customHeight="1" x14ac:dyDescent="0.35">
      <c r="A3812" s="188"/>
      <c r="B3812" s="190"/>
      <c r="C3812" s="99" t="str">
        <f>IF(B3812="","",IF(NOT(ISNUMBER(B3812)),"DATA_PC invalida",IF(AND(ISNUMBER(parametros!$C$2),ISNUMBER(parametros!$D$2),B3812&gt;=parametros!$C$2,B3812&lt;=parametros!$D$2),"C0",IF(AND(ISNUMBER(parametros!$C$3),ISNUMBER(parametros!$D$3),B3812&gt;=parametros!$C$3,B3812&lt;=parametros!$D$3),"C1",IF(AND(ISNUMBER(parametros!$C$4),ISNUMBER(parametros!$D$4),B3812&gt;=parametros!$C$4,B3812&lt;=parametros!$D$4),"C2",IF(AND(ISNUMBER(parametros!$C$5),ISNUMBER(parametros!$D$5),B3812&gt;=parametros!$C$5,B3812&lt;=parametros!$D$5),"C3",IF(AND(ISNUMBER(parametros!$C$6),ISNUMBER(parametros!$D$6),B3812&gt;=parametros!$C$6,B3812&lt;=parametros!$D$6),"C4","Fora dos ciclos")))))))</f>
        <v/>
      </c>
      <c r="D3812" s="100"/>
      <c r="E3812" s="78" t="str">
        <f>IF(C3812="","",IFERROR(VLOOKUP(C3812,parametros!$A$11:$E$15,5,0),""))</f>
        <v/>
      </c>
      <c r="F3812" s="79" t="str">
        <f t="shared" si="297"/>
        <v/>
      </c>
      <c r="G3812" s="101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8"/>
      <c r="U3812" s="218" t="str">
        <f t="shared" si="301"/>
        <v/>
      </c>
      <c r="V3812" s="216" t="s">
        <v>47</v>
      </c>
      <c r="W3812" s="102" t="s">
        <v>167</v>
      </c>
      <c r="X3812" s="102" t="s">
        <v>168</v>
      </c>
      <c r="Y3812" s="103" t="s">
        <v>169</v>
      </c>
      <c r="Z3812" s="103" t="s">
        <v>170</v>
      </c>
      <c r="AA3812" s="103" t="s">
        <v>47</v>
      </c>
      <c r="AB3812" s="103" t="s">
        <v>171</v>
      </c>
      <c r="AC3812" s="104" t="s">
        <v>172</v>
      </c>
    </row>
    <row r="3813" spans="1:29" ht="25.5" customHeight="1" x14ac:dyDescent="0.35">
      <c r="A3813" s="188"/>
      <c r="B3813" s="190"/>
      <c r="C3813" s="99" t="str">
        <f>IF(B3813="","",IF(NOT(ISNUMBER(B3813)),"DATA_PC invalida",IF(AND(ISNUMBER(parametros!$C$2),ISNUMBER(parametros!$D$2),B3813&gt;=parametros!$C$2,B3813&lt;=parametros!$D$2),"C0",IF(AND(ISNUMBER(parametros!$C$3),ISNUMBER(parametros!$D$3),B3813&gt;=parametros!$C$3,B3813&lt;=parametros!$D$3),"C1",IF(AND(ISNUMBER(parametros!$C$4),ISNUMBER(parametros!$D$4),B3813&gt;=parametros!$C$4,B3813&lt;=parametros!$D$4),"C2",IF(AND(ISNUMBER(parametros!$C$5),ISNUMBER(parametros!$D$5),B3813&gt;=parametros!$C$5,B3813&lt;=parametros!$D$5),"C3",IF(AND(ISNUMBER(parametros!$C$6),ISNUMBER(parametros!$D$6),B3813&gt;=parametros!$C$6,B3813&lt;=parametros!$D$6),"C4","Fora dos ciclos")))))))</f>
        <v/>
      </c>
      <c r="D3813" s="100"/>
      <c r="E3813" s="78" t="str">
        <f>IF(C3813="","",IFERROR(VLOOKUP(C3813,parametros!$A$11:$E$15,5,0),""))</f>
        <v/>
      </c>
      <c r="F3813" s="79" t="str">
        <f t="shared" si="297"/>
        <v/>
      </c>
      <c r="G3813" s="101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8"/>
      <c r="U3813" s="218" t="str">
        <f t="shared" si="301"/>
        <v/>
      </c>
      <c r="V3813" s="216" t="s">
        <v>47</v>
      </c>
      <c r="W3813" s="102" t="s">
        <v>167</v>
      </c>
      <c r="X3813" s="102" t="s">
        <v>168</v>
      </c>
      <c r="Y3813" s="103" t="s">
        <v>169</v>
      </c>
      <c r="Z3813" s="103" t="s">
        <v>170</v>
      </c>
      <c r="AA3813" s="103" t="s">
        <v>47</v>
      </c>
      <c r="AB3813" s="103" t="s">
        <v>171</v>
      </c>
      <c r="AC3813" s="104" t="s">
        <v>172</v>
      </c>
    </row>
    <row r="3814" spans="1:29" ht="25.5" customHeight="1" x14ac:dyDescent="0.35">
      <c r="A3814" s="188"/>
      <c r="B3814" s="190"/>
      <c r="C3814" s="99" t="str">
        <f>IF(B3814="","",IF(NOT(ISNUMBER(B3814)),"DATA_PC invalida",IF(AND(ISNUMBER(parametros!$C$2),ISNUMBER(parametros!$D$2),B3814&gt;=parametros!$C$2,B3814&lt;=parametros!$D$2),"C0",IF(AND(ISNUMBER(parametros!$C$3),ISNUMBER(parametros!$D$3),B3814&gt;=parametros!$C$3,B3814&lt;=parametros!$D$3),"C1",IF(AND(ISNUMBER(parametros!$C$4),ISNUMBER(parametros!$D$4),B3814&gt;=parametros!$C$4,B3814&lt;=parametros!$D$4),"C2",IF(AND(ISNUMBER(parametros!$C$5),ISNUMBER(parametros!$D$5),B3814&gt;=parametros!$C$5,B3814&lt;=parametros!$D$5),"C3",IF(AND(ISNUMBER(parametros!$C$6),ISNUMBER(parametros!$D$6),B3814&gt;=parametros!$C$6,B3814&lt;=parametros!$D$6),"C4","Fora dos ciclos")))))))</f>
        <v/>
      </c>
      <c r="D3814" s="100"/>
      <c r="E3814" s="78" t="str">
        <f>IF(C3814="","",IFERROR(VLOOKUP(C3814,parametros!$A$11:$E$15,5,0),""))</f>
        <v/>
      </c>
      <c r="F3814" s="79" t="str">
        <f t="shared" si="297"/>
        <v/>
      </c>
      <c r="G3814" s="101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8"/>
      <c r="U3814" s="218" t="str">
        <f t="shared" si="301"/>
        <v/>
      </c>
      <c r="V3814" s="216" t="s">
        <v>47</v>
      </c>
      <c r="W3814" s="102" t="s">
        <v>167</v>
      </c>
      <c r="X3814" s="102" t="s">
        <v>168</v>
      </c>
      <c r="Y3814" s="103" t="s">
        <v>169</v>
      </c>
      <c r="Z3814" s="103" t="s">
        <v>170</v>
      </c>
      <c r="AA3814" s="103" t="s">
        <v>47</v>
      </c>
      <c r="AB3814" s="103" t="s">
        <v>171</v>
      </c>
      <c r="AC3814" s="104" t="s">
        <v>172</v>
      </c>
    </row>
    <row r="3815" spans="1:29" ht="25.5" customHeight="1" x14ac:dyDescent="0.35">
      <c r="A3815" s="188"/>
      <c r="B3815" s="190"/>
      <c r="C3815" s="99" t="str">
        <f>IF(B3815="","",IF(NOT(ISNUMBER(B3815)),"DATA_PC invalida",IF(AND(ISNUMBER(parametros!$C$2),ISNUMBER(parametros!$D$2),B3815&gt;=parametros!$C$2,B3815&lt;=parametros!$D$2),"C0",IF(AND(ISNUMBER(parametros!$C$3),ISNUMBER(parametros!$D$3),B3815&gt;=parametros!$C$3,B3815&lt;=parametros!$D$3),"C1",IF(AND(ISNUMBER(parametros!$C$4),ISNUMBER(parametros!$D$4),B3815&gt;=parametros!$C$4,B3815&lt;=parametros!$D$4),"C2",IF(AND(ISNUMBER(parametros!$C$5),ISNUMBER(parametros!$D$5),B3815&gt;=parametros!$C$5,B3815&lt;=parametros!$D$5),"C3",IF(AND(ISNUMBER(parametros!$C$6),ISNUMBER(parametros!$D$6),B3815&gt;=parametros!$C$6,B3815&lt;=parametros!$D$6),"C4","Fora dos ciclos")))))))</f>
        <v/>
      </c>
      <c r="D3815" s="100"/>
      <c r="E3815" s="78" t="str">
        <f>IF(C3815="","",IFERROR(VLOOKUP(C3815,parametros!$A$11:$E$15,5,0),""))</f>
        <v/>
      </c>
      <c r="F3815" s="79" t="str">
        <f t="shared" si="297"/>
        <v/>
      </c>
      <c r="G3815" s="101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8"/>
      <c r="U3815" s="218" t="str">
        <f t="shared" si="301"/>
        <v/>
      </c>
      <c r="V3815" s="216" t="s">
        <v>47</v>
      </c>
      <c r="W3815" s="102" t="s">
        <v>167</v>
      </c>
      <c r="X3815" s="102" t="s">
        <v>168</v>
      </c>
      <c r="Y3815" s="103" t="s">
        <v>169</v>
      </c>
      <c r="Z3815" s="103" t="s">
        <v>170</v>
      </c>
      <c r="AA3815" s="103" t="s">
        <v>47</v>
      </c>
      <c r="AB3815" s="103" t="s">
        <v>171</v>
      </c>
      <c r="AC3815" s="104" t="s">
        <v>172</v>
      </c>
    </row>
    <row r="3816" spans="1:29" ht="25.5" customHeight="1" x14ac:dyDescent="0.35">
      <c r="A3816" s="188"/>
      <c r="B3816" s="190"/>
      <c r="C3816" s="99" t="str">
        <f>IF(B3816="","",IF(NOT(ISNUMBER(B3816)),"DATA_PC invalida",IF(AND(ISNUMBER(parametros!$C$2),ISNUMBER(parametros!$D$2),B3816&gt;=parametros!$C$2,B3816&lt;=parametros!$D$2),"C0",IF(AND(ISNUMBER(parametros!$C$3),ISNUMBER(parametros!$D$3),B3816&gt;=parametros!$C$3,B3816&lt;=parametros!$D$3),"C1",IF(AND(ISNUMBER(parametros!$C$4),ISNUMBER(parametros!$D$4),B3816&gt;=parametros!$C$4,B3816&lt;=parametros!$D$4),"C2",IF(AND(ISNUMBER(parametros!$C$5),ISNUMBER(parametros!$D$5),B3816&gt;=parametros!$C$5,B3816&lt;=parametros!$D$5),"C3",IF(AND(ISNUMBER(parametros!$C$6),ISNUMBER(parametros!$D$6),B3816&gt;=parametros!$C$6,B3816&lt;=parametros!$D$6),"C4","Fora dos ciclos")))))))</f>
        <v/>
      </c>
      <c r="D3816" s="100"/>
      <c r="E3816" s="78" t="str">
        <f>IF(C3816="","",IFERROR(VLOOKUP(C3816,parametros!$A$11:$E$15,5,0),""))</f>
        <v/>
      </c>
      <c r="F3816" s="79" t="str">
        <f t="shared" si="297"/>
        <v/>
      </c>
      <c r="G3816" s="101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8"/>
      <c r="U3816" s="218" t="str">
        <f t="shared" si="301"/>
        <v/>
      </c>
      <c r="V3816" s="216" t="s">
        <v>47</v>
      </c>
      <c r="W3816" s="102" t="s">
        <v>167</v>
      </c>
      <c r="X3816" s="102" t="s">
        <v>168</v>
      </c>
      <c r="Y3816" s="103" t="s">
        <v>169</v>
      </c>
      <c r="Z3816" s="103" t="s">
        <v>170</v>
      </c>
      <c r="AA3816" s="103" t="s">
        <v>47</v>
      </c>
      <c r="AB3816" s="103" t="s">
        <v>171</v>
      </c>
      <c r="AC3816" s="104" t="s">
        <v>172</v>
      </c>
    </row>
    <row r="3817" spans="1:29" ht="25.5" customHeight="1" x14ac:dyDescent="0.35">
      <c r="A3817" s="188"/>
      <c r="B3817" s="190"/>
      <c r="C3817" s="99" t="str">
        <f>IF(B3817="","",IF(NOT(ISNUMBER(B3817)),"DATA_PC invalida",IF(AND(ISNUMBER(parametros!$C$2),ISNUMBER(parametros!$D$2),B3817&gt;=parametros!$C$2,B3817&lt;=parametros!$D$2),"C0",IF(AND(ISNUMBER(parametros!$C$3),ISNUMBER(parametros!$D$3),B3817&gt;=parametros!$C$3,B3817&lt;=parametros!$D$3),"C1",IF(AND(ISNUMBER(parametros!$C$4),ISNUMBER(parametros!$D$4),B3817&gt;=parametros!$C$4,B3817&lt;=parametros!$D$4),"C2",IF(AND(ISNUMBER(parametros!$C$5),ISNUMBER(parametros!$D$5),B3817&gt;=parametros!$C$5,B3817&lt;=parametros!$D$5),"C3",IF(AND(ISNUMBER(parametros!$C$6),ISNUMBER(parametros!$D$6),B3817&gt;=parametros!$C$6,B3817&lt;=parametros!$D$6),"C4","Fora dos ciclos")))))))</f>
        <v/>
      </c>
      <c r="D3817" s="100"/>
      <c r="E3817" s="78" t="str">
        <f>IF(C3817="","",IFERROR(VLOOKUP(C3817,parametros!$A$11:$E$15,5,0),""))</f>
        <v/>
      </c>
      <c r="F3817" s="79" t="str">
        <f t="shared" si="297"/>
        <v/>
      </c>
      <c r="G3817" s="101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8"/>
      <c r="U3817" s="218" t="str">
        <f t="shared" si="301"/>
        <v/>
      </c>
      <c r="V3817" s="216" t="s">
        <v>47</v>
      </c>
      <c r="W3817" s="102" t="s">
        <v>167</v>
      </c>
      <c r="X3817" s="102" t="s">
        <v>168</v>
      </c>
      <c r="Y3817" s="103" t="s">
        <v>169</v>
      </c>
      <c r="Z3817" s="103" t="s">
        <v>170</v>
      </c>
      <c r="AA3817" s="103" t="s">
        <v>47</v>
      </c>
      <c r="AB3817" s="103" t="s">
        <v>171</v>
      </c>
      <c r="AC3817" s="104" t="s">
        <v>172</v>
      </c>
    </row>
    <row r="3818" spans="1:29" ht="25.5" customHeight="1" x14ac:dyDescent="0.35">
      <c r="A3818" s="188"/>
      <c r="B3818" s="190"/>
      <c r="C3818" s="99" t="str">
        <f>IF(B3818="","",IF(NOT(ISNUMBER(B3818)),"DATA_PC invalida",IF(AND(ISNUMBER(parametros!$C$2),ISNUMBER(parametros!$D$2),B3818&gt;=parametros!$C$2,B3818&lt;=parametros!$D$2),"C0",IF(AND(ISNUMBER(parametros!$C$3),ISNUMBER(parametros!$D$3),B3818&gt;=parametros!$C$3,B3818&lt;=parametros!$D$3),"C1",IF(AND(ISNUMBER(parametros!$C$4),ISNUMBER(parametros!$D$4),B3818&gt;=parametros!$C$4,B3818&lt;=parametros!$D$4),"C2",IF(AND(ISNUMBER(parametros!$C$5),ISNUMBER(parametros!$D$5),B3818&gt;=parametros!$C$5,B3818&lt;=parametros!$D$5),"C3",IF(AND(ISNUMBER(parametros!$C$6),ISNUMBER(parametros!$D$6),B3818&gt;=parametros!$C$6,B3818&lt;=parametros!$D$6),"C4","Fora dos ciclos")))))))</f>
        <v/>
      </c>
      <c r="D3818" s="100"/>
      <c r="E3818" s="78" t="str">
        <f>IF(C3818="","",IFERROR(VLOOKUP(C3818,parametros!$A$11:$E$15,5,0),""))</f>
        <v/>
      </c>
      <c r="F3818" s="79" t="str">
        <f t="shared" si="297"/>
        <v/>
      </c>
      <c r="G3818" s="101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8"/>
      <c r="U3818" s="218" t="str">
        <f t="shared" si="301"/>
        <v/>
      </c>
      <c r="V3818" s="216" t="s">
        <v>47</v>
      </c>
      <c r="W3818" s="102" t="s">
        <v>167</v>
      </c>
      <c r="X3818" s="102" t="s">
        <v>168</v>
      </c>
      <c r="Y3818" s="103" t="s">
        <v>169</v>
      </c>
      <c r="Z3818" s="103" t="s">
        <v>170</v>
      </c>
      <c r="AA3818" s="103" t="s">
        <v>47</v>
      </c>
      <c r="AB3818" s="103" t="s">
        <v>171</v>
      </c>
      <c r="AC3818" s="104" t="s">
        <v>172</v>
      </c>
    </row>
    <row r="3819" spans="1:29" ht="25.5" customHeight="1" x14ac:dyDescent="0.35">
      <c r="A3819" s="188"/>
      <c r="B3819" s="190"/>
      <c r="C3819" s="99" t="str">
        <f>IF(B3819="","",IF(NOT(ISNUMBER(B3819)),"DATA_PC invalida",IF(AND(ISNUMBER(parametros!$C$2),ISNUMBER(parametros!$D$2),B3819&gt;=parametros!$C$2,B3819&lt;=parametros!$D$2),"C0",IF(AND(ISNUMBER(parametros!$C$3),ISNUMBER(parametros!$D$3),B3819&gt;=parametros!$C$3,B3819&lt;=parametros!$D$3),"C1",IF(AND(ISNUMBER(parametros!$C$4),ISNUMBER(parametros!$D$4),B3819&gt;=parametros!$C$4,B3819&lt;=parametros!$D$4),"C2",IF(AND(ISNUMBER(parametros!$C$5),ISNUMBER(parametros!$D$5),B3819&gt;=parametros!$C$5,B3819&lt;=parametros!$D$5),"C3",IF(AND(ISNUMBER(parametros!$C$6),ISNUMBER(parametros!$D$6),B3819&gt;=parametros!$C$6,B3819&lt;=parametros!$D$6),"C4","Fora dos ciclos")))))))</f>
        <v/>
      </c>
      <c r="D3819" s="100"/>
      <c r="E3819" s="78" t="str">
        <f>IF(C3819="","",IFERROR(VLOOKUP(C3819,parametros!$A$11:$E$15,5,0),""))</f>
        <v/>
      </c>
      <c r="F3819" s="79" t="str">
        <f t="shared" si="297"/>
        <v/>
      </c>
      <c r="G3819" s="101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8"/>
      <c r="U3819" s="218" t="str">
        <f t="shared" si="301"/>
        <v/>
      </c>
      <c r="V3819" s="216" t="s">
        <v>47</v>
      </c>
      <c r="W3819" s="102" t="s">
        <v>167</v>
      </c>
      <c r="X3819" s="102" t="s">
        <v>168</v>
      </c>
      <c r="Y3819" s="103" t="s">
        <v>169</v>
      </c>
      <c r="Z3819" s="103" t="s">
        <v>170</v>
      </c>
      <c r="AA3819" s="103" t="s">
        <v>47</v>
      </c>
      <c r="AB3819" s="103" t="s">
        <v>171</v>
      </c>
      <c r="AC3819" s="104" t="s">
        <v>172</v>
      </c>
    </row>
    <row r="3820" spans="1:29" ht="25.5" customHeight="1" x14ac:dyDescent="0.35">
      <c r="A3820" s="188"/>
      <c r="B3820" s="190"/>
      <c r="C3820" s="99" t="str">
        <f>IF(B3820="","",IF(NOT(ISNUMBER(B3820)),"DATA_PC invalida",IF(AND(ISNUMBER(parametros!$C$2),ISNUMBER(parametros!$D$2),B3820&gt;=parametros!$C$2,B3820&lt;=parametros!$D$2),"C0",IF(AND(ISNUMBER(parametros!$C$3),ISNUMBER(parametros!$D$3),B3820&gt;=parametros!$C$3,B3820&lt;=parametros!$D$3),"C1",IF(AND(ISNUMBER(parametros!$C$4),ISNUMBER(parametros!$D$4),B3820&gt;=parametros!$C$4,B3820&lt;=parametros!$D$4),"C2",IF(AND(ISNUMBER(parametros!$C$5),ISNUMBER(parametros!$D$5),B3820&gt;=parametros!$C$5,B3820&lt;=parametros!$D$5),"C3",IF(AND(ISNUMBER(parametros!$C$6),ISNUMBER(parametros!$D$6),B3820&gt;=parametros!$C$6,B3820&lt;=parametros!$D$6),"C4","Fora dos ciclos")))))))</f>
        <v/>
      </c>
      <c r="D3820" s="100"/>
      <c r="E3820" s="78" t="str">
        <f>IF(C3820="","",IFERROR(VLOOKUP(C3820,parametros!$A$11:$E$15,5,0),""))</f>
        <v/>
      </c>
      <c r="F3820" s="79" t="str">
        <f t="shared" si="297"/>
        <v/>
      </c>
      <c r="G3820" s="101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8"/>
      <c r="U3820" s="218" t="str">
        <f t="shared" si="301"/>
        <v/>
      </c>
      <c r="V3820" s="216" t="s">
        <v>47</v>
      </c>
      <c r="W3820" s="102" t="s">
        <v>167</v>
      </c>
      <c r="X3820" s="102" t="s">
        <v>168</v>
      </c>
      <c r="Y3820" s="103" t="s">
        <v>169</v>
      </c>
      <c r="Z3820" s="103" t="s">
        <v>170</v>
      </c>
      <c r="AA3820" s="103" t="s">
        <v>47</v>
      </c>
      <c r="AB3820" s="103" t="s">
        <v>171</v>
      </c>
      <c r="AC3820" s="104" t="s">
        <v>172</v>
      </c>
    </row>
    <row r="3821" spans="1:29" ht="25.5" customHeight="1" x14ac:dyDescent="0.35">
      <c r="A3821" s="188"/>
      <c r="B3821" s="190"/>
      <c r="C3821" s="99" t="str">
        <f>IF(B3821="","",IF(NOT(ISNUMBER(B3821)),"DATA_PC invalida",IF(AND(ISNUMBER(parametros!$C$2),ISNUMBER(parametros!$D$2),B3821&gt;=parametros!$C$2,B3821&lt;=parametros!$D$2),"C0",IF(AND(ISNUMBER(parametros!$C$3),ISNUMBER(parametros!$D$3),B3821&gt;=parametros!$C$3,B3821&lt;=parametros!$D$3),"C1",IF(AND(ISNUMBER(parametros!$C$4),ISNUMBER(parametros!$D$4),B3821&gt;=parametros!$C$4,B3821&lt;=parametros!$D$4),"C2",IF(AND(ISNUMBER(parametros!$C$5),ISNUMBER(parametros!$D$5),B3821&gt;=parametros!$C$5,B3821&lt;=parametros!$D$5),"C3",IF(AND(ISNUMBER(parametros!$C$6),ISNUMBER(parametros!$D$6),B3821&gt;=parametros!$C$6,B3821&lt;=parametros!$D$6),"C4","Fora dos ciclos")))))))</f>
        <v/>
      </c>
      <c r="D3821" s="100"/>
      <c r="E3821" s="78" t="str">
        <f>IF(C3821="","",IFERROR(VLOOKUP(C3821,parametros!$A$11:$E$15,5,0),""))</f>
        <v/>
      </c>
      <c r="F3821" s="79" t="str">
        <f t="shared" si="297"/>
        <v/>
      </c>
      <c r="G3821" s="101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8"/>
      <c r="U3821" s="218" t="str">
        <f t="shared" si="301"/>
        <v/>
      </c>
      <c r="V3821" s="216" t="s">
        <v>47</v>
      </c>
      <c r="W3821" s="102" t="s">
        <v>167</v>
      </c>
      <c r="X3821" s="102" t="s">
        <v>168</v>
      </c>
      <c r="Y3821" s="103" t="s">
        <v>169</v>
      </c>
      <c r="Z3821" s="103" t="s">
        <v>170</v>
      </c>
      <c r="AA3821" s="103" t="s">
        <v>47</v>
      </c>
      <c r="AB3821" s="103" t="s">
        <v>171</v>
      </c>
      <c r="AC3821" s="104" t="s">
        <v>172</v>
      </c>
    </row>
    <row r="3822" spans="1:29" ht="25.5" customHeight="1" x14ac:dyDescent="0.35">
      <c r="A3822" s="188"/>
      <c r="B3822" s="190"/>
      <c r="C3822" s="99" t="str">
        <f>IF(B3822="","",IF(NOT(ISNUMBER(B3822)),"DATA_PC invalida",IF(AND(ISNUMBER(parametros!$C$2),ISNUMBER(parametros!$D$2),B3822&gt;=parametros!$C$2,B3822&lt;=parametros!$D$2),"C0",IF(AND(ISNUMBER(parametros!$C$3),ISNUMBER(parametros!$D$3),B3822&gt;=parametros!$C$3,B3822&lt;=parametros!$D$3),"C1",IF(AND(ISNUMBER(parametros!$C$4),ISNUMBER(parametros!$D$4),B3822&gt;=parametros!$C$4,B3822&lt;=parametros!$D$4),"C2",IF(AND(ISNUMBER(parametros!$C$5),ISNUMBER(parametros!$D$5),B3822&gt;=parametros!$C$5,B3822&lt;=parametros!$D$5),"C3",IF(AND(ISNUMBER(parametros!$C$6),ISNUMBER(parametros!$D$6),B3822&gt;=parametros!$C$6,B3822&lt;=parametros!$D$6),"C4","Fora dos ciclos")))))))</f>
        <v/>
      </c>
      <c r="D3822" s="100"/>
      <c r="E3822" s="78" t="str">
        <f>IF(C3822="","",IFERROR(VLOOKUP(C3822,parametros!$A$11:$E$15,5,0),""))</f>
        <v/>
      </c>
      <c r="F3822" s="79" t="str">
        <f t="shared" si="297"/>
        <v/>
      </c>
      <c r="G3822" s="101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8"/>
      <c r="U3822" s="218" t="str">
        <f t="shared" si="301"/>
        <v/>
      </c>
      <c r="V3822" s="216" t="s">
        <v>47</v>
      </c>
      <c r="W3822" s="102" t="s">
        <v>167</v>
      </c>
      <c r="X3822" s="102" t="s">
        <v>168</v>
      </c>
      <c r="Y3822" s="103" t="s">
        <v>169</v>
      </c>
      <c r="Z3822" s="103" t="s">
        <v>170</v>
      </c>
      <c r="AA3822" s="103" t="s">
        <v>47</v>
      </c>
      <c r="AB3822" s="103" t="s">
        <v>171</v>
      </c>
      <c r="AC3822" s="104" t="s">
        <v>172</v>
      </c>
    </row>
    <row r="3823" spans="1:29" ht="25.5" customHeight="1" x14ac:dyDescent="0.35">
      <c r="A3823" s="188"/>
      <c r="B3823" s="190"/>
      <c r="C3823" s="99" t="str">
        <f>IF(B3823="","",IF(NOT(ISNUMBER(B3823)),"DATA_PC invalida",IF(AND(ISNUMBER(parametros!$C$2),ISNUMBER(parametros!$D$2),B3823&gt;=parametros!$C$2,B3823&lt;=parametros!$D$2),"C0",IF(AND(ISNUMBER(parametros!$C$3),ISNUMBER(parametros!$D$3),B3823&gt;=parametros!$C$3,B3823&lt;=parametros!$D$3),"C1",IF(AND(ISNUMBER(parametros!$C$4),ISNUMBER(parametros!$D$4),B3823&gt;=parametros!$C$4,B3823&lt;=parametros!$D$4),"C2",IF(AND(ISNUMBER(parametros!$C$5),ISNUMBER(parametros!$D$5),B3823&gt;=parametros!$C$5,B3823&lt;=parametros!$D$5),"C3",IF(AND(ISNUMBER(parametros!$C$6),ISNUMBER(parametros!$D$6),B3823&gt;=parametros!$C$6,B3823&lt;=parametros!$D$6),"C4","Fora dos ciclos")))))))</f>
        <v/>
      </c>
      <c r="D3823" s="100"/>
      <c r="E3823" s="78" t="str">
        <f>IF(C3823="","",IFERROR(VLOOKUP(C3823,parametros!$A$11:$E$15,5,0),""))</f>
        <v/>
      </c>
      <c r="F3823" s="79" t="str">
        <f t="shared" si="297"/>
        <v/>
      </c>
      <c r="G3823" s="101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8"/>
      <c r="U3823" s="218" t="str">
        <f t="shared" si="301"/>
        <v/>
      </c>
      <c r="V3823" s="216" t="s">
        <v>47</v>
      </c>
      <c r="W3823" s="102" t="s">
        <v>167</v>
      </c>
      <c r="X3823" s="102" t="s">
        <v>168</v>
      </c>
      <c r="Y3823" s="103" t="s">
        <v>169</v>
      </c>
      <c r="Z3823" s="103" t="s">
        <v>170</v>
      </c>
      <c r="AA3823" s="103" t="s">
        <v>47</v>
      </c>
      <c r="AB3823" s="103" t="s">
        <v>171</v>
      </c>
      <c r="AC3823" s="104" t="s">
        <v>172</v>
      </c>
    </row>
    <row r="3824" spans="1:29" ht="25.5" customHeight="1" x14ac:dyDescent="0.35">
      <c r="A3824" s="188"/>
      <c r="B3824" s="190"/>
      <c r="C3824" s="99" t="str">
        <f>IF(B3824="","",IF(NOT(ISNUMBER(B3824)),"DATA_PC invalida",IF(AND(ISNUMBER(parametros!$C$2),ISNUMBER(parametros!$D$2),B3824&gt;=parametros!$C$2,B3824&lt;=parametros!$D$2),"C0",IF(AND(ISNUMBER(parametros!$C$3),ISNUMBER(parametros!$D$3),B3824&gt;=parametros!$C$3,B3824&lt;=parametros!$D$3),"C1",IF(AND(ISNUMBER(parametros!$C$4),ISNUMBER(parametros!$D$4),B3824&gt;=parametros!$C$4,B3824&lt;=parametros!$D$4),"C2",IF(AND(ISNUMBER(parametros!$C$5),ISNUMBER(parametros!$D$5),B3824&gt;=parametros!$C$5,B3824&lt;=parametros!$D$5),"C3",IF(AND(ISNUMBER(parametros!$C$6),ISNUMBER(parametros!$D$6),B3824&gt;=parametros!$C$6,B3824&lt;=parametros!$D$6),"C4","Fora dos ciclos")))))))</f>
        <v/>
      </c>
      <c r="D3824" s="100"/>
      <c r="E3824" s="78" t="str">
        <f>IF(C3824="","",IFERROR(VLOOKUP(C3824,parametros!$A$11:$E$15,5,0),""))</f>
        <v/>
      </c>
      <c r="F3824" s="79" t="str">
        <f t="shared" si="297"/>
        <v/>
      </c>
      <c r="G3824" s="101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8"/>
      <c r="U3824" s="218" t="str">
        <f t="shared" si="301"/>
        <v/>
      </c>
      <c r="V3824" s="216" t="s">
        <v>47</v>
      </c>
      <c r="W3824" s="102" t="s">
        <v>167</v>
      </c>
      <c r="X3824" s="102" t="s">
        <v>168</v>
      </c>
      <c r="Y3824" s="103" t="s">
        <v>169</v>
      </c>
      <c r="Z3824" s="103" t="s">
        <v>170</v>
      </c>
      <c r="AA3824" s="103" t="s">
        <v>47</v>
      </c>
      <c r="AB3824" s="103" t="s">
        <v>171</v>
      </c>
      <c r="AC3824" s="104" t="s">
        <v>172</v>
      </c>
    </row>
    <row r="3825" spans="1:29" ht="25.5" customHeight="1" x14ac:dyDescent="0.35">
      <c r="A3825" s="188"/>
      <c r="B3825" s="190"/>
      <c r="C3825" s="99" t="str">
        <f>IF(B3825="","",IF(NOT(ISNUMBER(B3825)),"DATA_PC invalida",IF(AND(ISNUMBER(parametros!$C$2),ISNUMBER(parametros!$D$2),B3825&gt;=parametros!$C$2,B3825&lt;=parametros!$D$2),"C0",IF(AND(ISNUMBER(parametros!$C$3),ISNUMBER(parametros!$D$3),B3825&gt;=parametros!$C$3,B3825&lt;=parametros!$D$3),"C1",IF(AND(ISNUMBER(parametros!$C$4),ISNUMBER(parametros!$D$4),B3825&gt;=parametros!$C$4,B3825&lt;=parametros!$D$4),"C2",IF(AND(ISNUMBER(parametros!$C$5),ISNUMBER(parametros!$D$5),B3825&gt;=parametros!$C$5,B3825&lt;=parametros!$D$5),"C3",IF(AND(ISNUMBER(parametros!$C$6),ISNUMBER(parametros!$D$6),B3825&gt;=parametros!$C$6,B3825&lt;=parametros!$D$6),"C4","Fora dos ciclos")))))))</f>
        <v/>
      </c>
      <c r="D3825" s="100"/>
      <c r="E3825" s="78" t="str">
        <f>IF(C3825="","",IFERROR(VLOOKUP(C3825,parametros!$A$11:$E$15,5,0),""))</f>
        <v/>
      </c>
      <c r="F3825" s="79" t="str">
        <f t="shared" si="297"/>
        <v/>
      </c>
      <c r="G3825" s="101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8"/>
      <c r="U3825" s="218" t="str">
        <f t="shared" si="301"/>
        <v/>
      </c>
      <c r="V3825" s="216" t="s">
        <v>47</v>
      </c>
      <c r="W3825" s="102" t="s">
        <v>167</v>
      </c>
      <c r="X3825" s="102" t="s">
        <v>168</v>
      </c>
      <c r="Y3825" s="103" t="s">
        <v>169</v>
      </c>
      <c r="Z3825" s="103" t="s">
        <v>170</v>
      </c>
      <c r="AA3825" s="103" t="s">
        <v>47</v>
      </c>
      <c r="AB3825" s="103" t="s">
        <v>171</v>
      </c>
      <c r="AC3825" s="104" t="s">
        <v>172</v>
      </c>
    </row>
    <row r="3826" spans="1:29" ht="25.5" customHeight="1" x14ac:dyDescent="0.35">
      <c r="A3826" s="188"/>
      <c r="B3826" s="190"/>
      <c r="C3826" s="99" t="str">
        <f>IF(B3826="","",IF(NOT(ISNUMBER(B3826)),"DATA_PC invalida",IF(AND(ISNUMBER(parametros!$C$2),ISNUMBER(parametros!$D$2),B3826&gt;=parametros!$C$2,B3826&lt;=parametros!$D$2),"C0",IF(AND(ISNUMBER(parametros!$C$3),ISNUMBER(parametros!$D$3),B3826&gt;=parametros!$C$3,B3826&lt;=parametros!$D$3),"C1",IF(AND(ISNUMBER(parametros!$C$4),ISNUMBER(parametros!$D$4),B3826&gt;=parametros!$C$4,B3826&lt;=parametros!$D$4),"C2",IF(AND(ISNUMBER(parametros!$C$5),ISNUMBER(parametros!$D$5),B3826&gt;=parametros!$C$5,B3826&lt;=parametros!$D$5),"C3",IF(AND(ISNUMBER(parametros!$C$6),ISNUMBER(parametros!$D$6),B3826&gt;=parametros!$C$6,B3826&lt;=parametros!$D$6),"C4","Fora dos ciclos")))))))</f>
        <v/>
      </c>
      <c r="D3826" s="100"/>
      <c r="E3826" s="78" t="str">
        <f>IF(C3826="","",IFERROR(VLOOKUP(C3826,parametros!$A$11:$E$15,5,0),""))</f>
        <v/>
      </c>
      <c r="F3826" s="79" t="str">
        <f t="shared" si="297"/>
        <v/>
      </c>
      <c r="G3826" s="101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8"/>
      <c r="U3826" s="218" t="str">
        <f t="shared" si="301"/>
        <v/>
      </c>
      <c r="V3826" s="216" t="s">
        <v>47</v>
      </c>
      <c r="W3826" s="102" t="s">
        <v>167</v>
      </c>
      <c r="X3826" s="102" t="s">
        <v>168</v>
      </c>
      <c r="Y3826" s="103" t="s">
        <v>169</v>
      </c>
      <c r="Z3826" s="103" t="s">
        <v>170</v>
      </c>
      <c r="AA3826" s="103" t="s">
        <v>47</v>
      </c>
      <c r="AB3826" s="103" t="s">
        <v>171</v>
      </c>
      <c r="AC3826" s="104" t="s">
        <v>172</v>
      </c>
    </row>
    <row r="3827" spans="1:29" ht="25.5" customHeight="1" x14ac:dyDescent="0.35">
      <c r="A3827" s="188"/>
      <c r="B3827" s="190"/>
      <c r="C3827" s="99" t="str">
        <f>IF(B3827="","",IF(NOT(ISNUMBER(B3827)),"DATA_PC invalida",IF(AND(ISNUMBER(parametros!$C$2),ISNUMBER(parametros!$D$2),B3827&gt;=parametros!$C$2,B3827&lt;=parametros!$D$2),"C0",IF(AND(ISNUMBER(parametros!$C$3),ISNUMBER(parametros!$D$3),B3827&gt;=parametros!$C$3,B3827&lt;=parametros!$D$3),"C1",IF(AND(ISNUMBER(parametros!$C$4),ISNUMBER(parametros!$D$4),B3827&gt;=parametros!$C$4,B3827&lt;=parametros!$D$4),"C2",IF(AND(ISNUMBER(parametros!$C$5),ISNUMBER(parametros!$D$5),B3827&gt;=parametros!$C$5,B3827&lt;=parametros!$D$5),"C3",IF(AND(ISNUMBER(parametros!$C$6),ISNUMBER(parametros!$D$6),B3827&gt;=parametros!$C$6,B3827&lt;=parametros!$D$6),"C4","Fora dos ciclos")))))))</f>
        <v/>
      </c>
      <c r="D3827" s="100"/>
      <c r="E3827" s="78" t="str">
        <f>IF(C3827="","",IFERROR(VLOOKUP(C3827,parametros!$A$11:$E$15,5,0),""))</f>
        <v/>
      </c>
      <c r="F3827" s="79" t="str">
        <f t="shared" si="297"/>
        <v/>
      </c>
      <c r="G3827" s="101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8"/>
      <c r="U3827" s="218" t="str">
        <f t="shared" si="301"/>
        <v/>
      </c>
      <c r="V3827" s="216" t="s">
        <v>47</v>
      </c>
      <c r="W3827" s="102" t="s">
        <v>167</v>
      </c>
      <c r="X3827" s="102" t="s">
        <v>168</v>
      </c>
      <c r="Y3827" s="103" t="s">
        <v>169</v>
      </c>
      <c r="Z3827" s="103" t="s">
        <v>170</v>
      </c>
      <c r="AA3827" s="103" t="s">
        <v>47</v>
      </c>
      <c r="AB3827" s="103" t="s">
        <v>171</v>
      </c>
      <c r="AC3827" s="104" t="s">
        <v>172</v>
      </c>
    </row>
    <row r="3828" spans="1:29" ht="25.5" customHeight="1" x14ac:dyDescent="0.35">
      <c r="A3828" s="188"/>
      <c r="B3828" s="190"/>
      <c r="C3828" s="99" t="str">
        <f>IF(B3828="","",IF(NOT(ISNUMBER(B3828)),"DATA_PC invalida",IF(AND(ISNUMBER(parametros!$C$2),ISNUMBER(parametros!$D$2),B3828&gt;=parametros!$C$2,B3828&lt;=parametros!$D$2),"C0",IF(AND(ISNUMBER(parametros!$C$3),ISNUMBER(parametros!$D$3),B3828&gt;=parametros!$C$3,B3828&lt;=parametros!$D$3),"C1",IF(AND(ISNUMBER(parametros!$C$4),ISNUMBER(parametros!$D$4),B3828&gt;=parametros!$C$4,B3828&lt;=parametros!$D$4),"C2",IF(AND(ISNUMBER(parametros!$C$5),ISNUMBER(parametros!$D$5),B3828&gt;=parametros!$C$5,B3828&lt;=parametros!$D$5),"C3",IF(AND(ISNUMBER(parametros!$C$6),ISNUMBER(parametros!$D$6),B3828&gt;=parametros!$C$6,B3828&lt;=parametros!$D$6),"C4","Fora dos ciclos")))))))</f>
        <v/>
      </c>
      <c r="D3828" s="100"/>
      <c r="E3828" s="78" t="str">
        <f>IF(C3828="","",IFERROR(VLOOKUP(C3828,parametros!$A$11:$E$15,5,0),""))</f>
        <v/>
      </c>
      <c r="F3828" s="79" t="str">
        <f t="shared" si="297"/>
        <v/>
      </c>
      <c r="G3828" s="101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8"/>
      <c r="U3828" s="218" t="str">
        <f t="shared" si="301"/>
        <v/>
      </c>
      <c r="V3828" s="216" t="s">
        <v>47</v>
      </c>
      <c r="W3828" s="102" t="s">
        <v>167</v>
      </c>
      <c r="X3828" s="102" t="s">
        <v>168</v>
      </c>
      <c r="Y3828" s="103" t="s">
        <v>169</v>
      </c>
      <c r="Z3828" s="103" t="s">
        <v>170</v>
      </c>
      <c r="AA3828" s="103" t="s">
        <v>47</v>
      </c>
      <c r="AB3828" s="103" t="s">
        <v>171</v>
      </c>
      <c r="AC3828" s="104" t="s">
        <v>172</v>
      </c>
    </row>
    <row r="3829" spans="1:29" ht="25.5" customHeight="1" x14ac:dyDescent="0.35">
      <c r="A3829" s="188"/>
      <c r="B3829" s="190"/>
      <c r="C3829" s="99" t="str">
        <f>IF(B3829="","",IF(NOT(ISNUMBER(B3829)),"DATA_PC invalida",IF(AND(ISNUMBER(parametros!$C$2),ISNUMBER(parametros!$D$2),B3829&gt;=parametros!$C$2,B3829&lt;=parametros!$D$2),"C0",IF(AND(ISNUMBER(parametros!$C$3),ISNUMBER(parametros!$D$3),B3829&gt;=parametros!$C$3,B3829&lt;=parametros!$D$3),"C1",IF(AND(ISNUMBER(parametros!$C$4),ISNUMBER(parametros!$D$4),B3829&gt;=parametros!$C$4,B3829&lt;=parametros!$D$4),"C2",IF(AND(ISNUMBER(parametros!$C$5),ISNUMBER(parametros!$D$5),B3829&gt;=parametros!$C$5,B3829&lt;=parametros!$D$5),"C3",IF(AND(ISNUMBER(parametros!$C$6),ISNUMBER(parametros!$D$6),B3829&gt;=parametros!$C$6,B3829&lt;=parametros!$D$6),"C4","Fora dos ciclos")))))))</f>
        <v/>
      </c>
      <c r="D3829" s="100"/>
      <c r="E3829" s="78" t="str">
        <f>IF(C3829="","",IFERROR(VLOOKUP(C3829,parametros!$A$11:$E$15,5,0),""))</f>
        <v/>
      </c>
      <c r="F3829" s="79" t="str">
        <f t="shared" si="297"/>
        <v/>
      </c>
      <c r="G3829" s="101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8"/>
      <c r="U3829" s="218" t="str">
        <f t="shared" si="301"/>
        <v/>
      </c>
      <c r="V3829" s="216" t="s">
        <v>47</v>
      </c>
      <c r="W3829" s="102" t="s">
        <v>167</v>
      </c>
      <c r="X3829" s="102" t="s">
        <v>168</v>
      </c>
      <c r="Y3829" s="103" t="s">
        <v>169</v>
      </c>
      <c r="Z3829" s="103" t="s">
        <v>170</v>
      </c>
      <c r="AA3829" s="103" t="s">
        <v>47</v>
      </c>
      <c r="AB3829" s="103" t="s">
        <v>171</v>
      </c>
      <c r="AC3829" s="104" t="s">
        <v>172</v>
      </c>
    </row>
    <row r="3830" spans="1:29" ht="25.5" customHeight="1" x14ac:dyDescent="0.35">
      <c r="A3830" s="188"/>
      <c r="B3830" s="190"/>
      <c r="C3830" s="99" t="str">
        <f>IF(B3830="","",IF(NOT(ISNUMBER(B3830)),"DATA_PC invalida",IF(AND(ISNUMBER(parametros!$C$2),ISNUMBER(parametros!$D$2),B3830&gt;=parametros!$C$2,B3830&lt;=parametros!$D$2),"C0",IF(AND(ISNUMBER(parametros!$C$3),ISNUMBER(parametros!$D$3),B3830&gt;=parametros!$C$3,B3830&lt;=parametros!$D$3),"C1",IF(AND(ISNUMBER(parametros!$C$4),ISNUMBER(parametros!$D$4),B3830&gt;=parametros!$C$4,B3830&lt;=parametros!$D$4),"C2",IF(AND(ISNUMBER(parametros!$C$5),ISNUMBER(parametros!$D$5),B3830&gt;=parametros!$C$5,B3830&lt;=parametros!$D$5),"C3",IF(AND(ISNUMBER(parametros!$C$6),ISNUMBER(parametros!$D$6),B3830&gt;=parametros!$C$6,B3830&lt;=parametros!$D$6),"C4","Fora dos ciclos")))))))</f>
        <v/>
      </c>
      <c r="D3830" s="100"/>
      <c r="E3830" s="78" t="str">
        <f>IF(C3830="","",IFERROR(VLOOKUP(C3830,parametros!$A$11:$E$15,5,0),""))</f>
        <v/>
      </c>
      <c r="F3830" s="79" t="str">
        <f t="shared" si="297"/>
        <v/>
      </c>
      <c r="G3830" s="101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8"/>
      <c r="U3830" s="218" t="str">
        <f t="shared" si="301"/>
        <v/>
      </c>
      <c r="V3830" s="216" t="s">
        <v>47</v>
      </c>
      <c r="W3830" s="102" t="s">
        <v>167</v>
      </c>
      <c r="X3830" s="102" t="s">
        <v>168</v>
      </c>
      <c r="Y3830" s="103" t="s">
        <v>169</v>
      </c>
      <c r="Z3830" s="103" t="s">
        <v>170</v>
      </c>
      <c r="AA3830" s="103" t="s">
        <v>47</v>
      </c>
      <c r="AB3830" s="103" t="s">
        <v>171</v>
      </c>
      <c r="AC3830" s="104" t="s">
        <v>172</v>
      </c>
    </row>
    <row r="3831" spans="1:29" ht="25.5" customHeight="1" x14ac:dyDescent="0.35">
      <c r="A3831" s="188"/>
      <c r="B3831" s="190"/>
      <c r="C3831" s="99" t="str">
        <f>IF(B3831="","",IF(NOT(ISNUMBER(B3831)),"DATA_PC invalida",IF(AND(ISNUMBER(parametros!$C$2),ISNUMBER(parametros!$D$2),B3831&gt;=parametros!$C$2,B3831&lt;=parametros!$D$2),"C0",IF(AND(ISNUMBER(parametros!$C$3),ISNUMBER(parametros!$D$3),B3831&gt;=parametros!$C$3,B3831&lt;=parametros!$D$3),"C1",IF(AND(ISNUMBER(parametros!$C$4),ISNUMBER(parametros!$D$4),B3831&gt;=parametros!$C$4,B3831&lt;=parametros!$D$4),"C2",IF(AND(ISNUMBER(parametros!$C$5),ISNUMBER(parametros!$D$5),B3831&gt;=parametros!$C$5,B3831&lt;=parametros!$D$5),"C3",IF(AND(ISNUMBER(parametros!$C$6),ISNUMBER(parametros!$D$6),B3831&gt;=parametros!$C$6,B3831&lt;=parametros!$D$6),"C4","Fora dos ciclos")))))))</f>
        <v/>
      </c>
      <c r="D3831" s="100"/>
      <c r="E3831" s="78" t="str">
        <f>IF(C3831="","",IFERROR(VLOOKUP(C3831,parametros!$A$11:$E$15,5,0),""))</f>
        <v/>
      </c>
      <c r="F3831" s="79" t="str">
        <f t="shared" si="297"/>
        <v/>
      </c>
      <c r="G3831" s="101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8"/>
      <c r="U3831" s="218" t="str">
        <f t="shared" si="301"/>
        <v/>
      </c>
      <c r="V3831" s="216" t="s">
        <v>47</v>
      </c>
      <c r="W3831" s="102" t="s">
        <v>167</v>
      </c>
      <c r="X3831" s="102" t="s">
        <v>168</v>
      </c>
      <c r="Y3831" s="103" t="s">
        <v>169</v>
      </c>
      <c r="Z3831" s="103" t="s">
        <v>170</v>
      </c>
      <c r="AA3831" s="103" t="s">
        <v>47</v>
      </c>
      <c r="AB3831" s="103" t="s">
        <v>171</v>
      </c>
      <c r="AC3831" s="104" t="s">
        <v>172</v>
      </c>
    </row>
    <row r="3832" spans="1:29" ht="25.5" customHeight="1" x14ac:dyDescent="0.35">
      <c r="A3832" s="188"/>
      <c r="B3832" s="190"/>
      <c r="C3832" s="99" t="str">
        <f>IF(B3832="","",IF(NOT(ISNUMBER(B3832)),"DATA_PC invalida",IF(AND(ISNUMBER(parametros!$C$2),ISNUMBER(parametros!$D$2),B3832&gt;=parametros!$C$2,B3832&lt;=parametros!$D$2),"C0",IF(AND(ISNUMBER(parametros!$C$3),ISNUMBER(parametros!$D$3),B3832&gt;=parametros!$C$3,B3832&lt;=parametros!$D$3),"C1",IF(AND(ISNUMBER(parametros!$C$4),ISNUMBER(parametros!$D$4),B3832&gt;=parametros!$C$4,B3832&lt;=parametros!$D$4),"C2",IF(AND(ISNUMBER(parametros!$C$5),ISNUMBER(parametros!$D$5),B3832&gt;=parametros!$C$5,B3832&lt;=parametros!$D$5),"C3",IF(AND(ISNUMBER(parametros!$C$6),ISNUMBER(parametros!$D$6),B3832&gt;=parametros!$C$6,B3832&lt;=parametros!$D$6),"C4","Fora dos ciclos")))))))</f>
        <v/>
      </c>
      <c r="D3832" s="100"/>
      <c r="E3832" s="78" t="str">
        <f>IF(C3832="","",IFERROR(VLOOKUP(C3832,parametros!$A$11:$E$15,5,0),""))</f>
        <v/>
      </c>
      <c r="F3832" s="79" t="str">
        <f t="shared" si="297"/>
        <v/>
      </c>
      <c r="G3832" s="101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8"/>
      <c r="U3832" s="218" t="str">
        <f t="shared" si="301"/>
        <v/>
      </c>
      <c r="V3832" s="216" t="s">
        <v>47</v>
      </c>
      <c r="W3832" s="102" t="s">
        <v>167</v>
      </c>
      <c r="X3832" s="102" t="s">
        <v>168</v>
      </c>
      <c r="Y3832" s="103" t="s">
        <v>169</v>
      </c>
      <c r="Z3832" s="103" t="s">
        <v>170</v>
      </c>
      <c r="AA3832" s="103" t="s">
        <v>47</v>
      </c>
      <c r="AB3832" s="103" t="s">
        <v>171</v>
      </c>
      <c r="AC3832" s="104" t="s">
        <v>172</v>
      </c>
    </row>
    <row r="3833" spans="1:29" ht="25.5" customHeight="1" x14ac:dyDescent="0.35">
      <c r="A3833" s="188"/>
      <c r="B3833" s="190"/>
      <c r="C3833" s="99" t="str">
        <f>IF(B3833="","",IF(NOT(ISNUMBER(B3833)),"DATA_PC invalida",IF(AND(ISNUMBER(parametros!$C$2),ISNUMBER(parametros!$D$2),B3833&gt;=parametros!$C$2,B3833&lt;=parametros!$D$2),"C0",IF(AND(ISNUMBER(parametros!$C$3),ISNUMBER(parametros!$D$3),B3833&gt;=parametros!$C$3,B3833&lt;=parametros!$D$3),"C1",IF(AND(ISNUMBER(parametros!$C$4),ISNUMBER(parametros!$D$4),B3833&gt;=parametros!$C$4,B3833&lt;=parametros!$D$4),"C2",IF(AND(ISNUMBER(parametros!$C$5),ISNUMBER(parametros!$D$5),B3833&gt;=parametros!$C$5,B3833&lt;=parametros!$D$5),"C3",IF(AND(ISNUMBER(parametros!$C$6),ISNUMBER(parametros!$D$6),B3833&gt;=parametros!$C$6,B3833&lt;=parametros!$D$6),"C4","Fora dos ciclos")))))))</f>
        <v/>
      </c>
      <c r="D3833" s="100"/>
      <c r="E3833" s="78" t="str">
        <f>IF(C3833="","",IFERROR(VLOOKUP(C3833,parametros!$A$11:$E$15,5,0),""))</f>
        <v/>
      </c>
      <c r="F3833" s="79" t="str">
        <f t="shared" si="297"/>
        <v/>
      </c>
      <c r="G3833" s="101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8"/>
      <c r="U3833" s="218" t="str">
        <f t="shared" si="301"/>
        <v/>
      </c>
      <c r="V3833" s="216" t="s">
        <v>47</v>
      </c>
      <c r="W3833" s="102" t="s">
        <v>167</v>
      </c>
      <c r="X3833" s="102" t="s">
        <v>168</v>
      </c>
      <c r="Y3833" s="103" t="s">
        <v>169</v>
      </c>
      <c r="Z3833" s="103" t="s">
        <v>170</v>
      </c>
      <c r="AA3833" s="103" t="s">
        <v>47</v>
      </c>
      <c r="AB3833" s="103" t="s">
        <v>171</v>
      </c>
      <c r="AC3833" s="104" t="s">
        <v>172</v>
      </c>
    </row>
    <row r="3834" spans="1:29" ht="25.5" customHeight="1" x14ac:dyDescent="0.35">
      <c r="A3834" s="188"/>
      <c r="B3834" s="190"/>
      <c r="C3834" s="99" t="str">
        <f>IF(B3834="","",IF(NOT(ISNUMBER(B3834)),"DATA_PC invalida",IF(AND(ISNUMBER(parametros!$C$2),ISNUMBER(parametros!$D$2),B3834&gt;=parametros!$C$2,B3834&lt;=parametros!$D$2),"C0",IF(AND(ISNUMBER(parametros!$C$3),ISNUMBER(parametros!$D$3),B3834&gt;=parametros!$C$3,B3834&lt;=parametros!$D$3),"C1",IF(AND(ISNUMBER(parametros!$C$4),ISNUMBER(parametros!$D$4),B3834&gt;=parametros!$C$4,B3834&lt;=parametros!$D$4),"C2",IF(AND(ISNUMBER(parametros!$C$5),ISNUMBER(parametros!$D$5),B3834&gt;=parametros!$C$5,B3834&lt;=parametros!$D$5),"C3",IF(AND(ISNUMBER(parametros!$C$6),ISNUMBER(parametros!$D$6),B3834&gt;=parametros!$C$6,B3834&lt;=parametros!$D$6),"C4","Fora dos ciclos")))))))</f>
        <v/>
      </c>
      <c r="D3834" s="100"/>
      <c r="E3834" s="78" t="str">
        <f>IF(C3834="","",IFERROR(VLOOKUP(C3834,parametros!$A$11:$E$15,5,0),""))</f>
        <v/>
      </c>
      <c r="F3834" s="79" t="str">
        <f t="shared" si="297"/>
        <v/>
      </c>
      <c r="G3834" s="101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8"/>
      <c r="U3834" s="218" t="str">
        <f t="shared" si="301"/>
        <v/>
      </c>
      <c r="V3834" s="216" t="s">
        <v>47</v>
      </c>
      <c r="W3834" s="102" t="s">
        <v>167</v>
      </c>
      <c r="X3834" s="102" t="s">
        <v>168</v>
      </c>
      <c r="Y3834" s="103" t="s">
        <v>169</v>
      </c>
      <c r="Z3834" s="103" t="s">
        <v>170</v>
      </c>
      <c r="AA3834" s="103" t="s">
        <v>47</v>
      </c>
      <c r="AB3834" s="103" t="s">
        <v>171</v>
      </c>
      <c r="AC3834" s="104" t="s">
        <v>172</v>
      </c>
    </row>
    <row r="3835" spans="1:29" ht="25.5" customHeight="1" x14ac:dyDescent="0.35">
      <c r="A3835" s="188"/>
      <c r="B3835" s="190"/>
      <c r="C3835" s="99" t="str">
        <f>IF(B3835="","",IF(NOT(ISNUMBER(B3835)),"DATA_PC invalida",IF(AND(ISNUMBER(parametros!$C$2),ISNUMBER(parametros!$D$2),B3835&gt;=parametros!$C$2,B3835&lt;=parametros!$D$2),"C0",IF(AND(ISNUMBER(parametros!$C$3),ISNUMBER(parametros!$D$3),B3835&gt;=parametros!$C$3,B3835&lt;=parametros!$D$3),"C1",IF(AND(ISNUMBER(parametros!$C$4),ISNUMBER(parametros!$D$4),B3835&gt;=parametros!$C$4,B3835&lt;=parametros!$D$4),"C2",IF(AND(ISNUMBER(parametros!$C$5),ISNUMBER(parametros!$D$5),B3835&gt;=parametros!$C$5,B3835&lt;=parametros!$D$5),"C3",IF(AND(ISNUMBER(parametros!$C$6),ISNUMBER(parametros!$D$6),B3835&gt;=parametros!$C$6,B3835&lt;=parametros!$D$6),"C4","Fora dos ciclos")))))))</f>
        <v/>
      </c>
      <c r="D3835" s="100"/>
      <c r="E3835" s="78" t="str">
        <f>IF(C3835="","",IFERROR(VLOOKUP(C3835,parametros!$A$11:$E$15,5,0),""))</f>
        <v/>
      </c>
      <c r="F3835" s="79" t="str">
        <f t="shared" si="297"/>
        <v/>
      </c>
      <c r="G3835" s="101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8"/>
      <c r="U3835" s="218" t="str">
        <f t="shared" si="301"/>
        <v/>
      </c>
      <c r="V3835" s="216" t="s">
        <v>47</v>
      </c>
      <c r="W3835" s="102" t="s">
        <v>167</v>
      </c>
      <c r="X3835" s="102" t="s">
        <v>168</v>
      </c>
      <c r="Y3835" s="103" t="s">
        <v>169</v>
      </c>
      <c r="Z3835" s="103" t="s">
        <v>170</v>
      </c>
      <c r="AA3835" s="103" t="s">
        <v>47</v>
      </c>
      <c r="AB3835" s="103" t="s">
        <v>171</v>
      </c>
      <c r="AC3835" s="104" t="s">
        <v>172</v>
      </c>
    </row>
    <row r="3836" spans="1:29" ht="25.5" customHeight="1" x14ac:dyDescent="0.35">
      <c r="A3836" s="188"/>
      <c r="B3836" s="190"/>
      <c r="C3836" s="99" t="str">
        <f>IF(B3836="","",IF(NOT(ISNUMBER(B3836)),"DATA_PC invalida",IF(AND(ISNUMBER(parametros!$C$2),ISNUMBER(parametros!$D$2),B3836&gt;=parametros!$C$2,B3836&lt;=parametros!$D$2),"C0",IF(AND(ISNUMBER(parametros!$C$3),ISNUMBER(parametros!$D$3),B3836&gt;=parametros!$C$3,B3836&lt;=parametros!$D$3),"C1",IF(AND(ISNUMBER(parametros!$C$4),ISNUMBER(parametros!$D$4),B3836&gt;=parametros!$C$4,B3836&lt;=parametros!$D$4),"C2",IF(AND(ISNUMBER(parametros!$C$5),ISNUMBER(parametros!$D$5),B3836&gt;=parametros!$C$5,B3836&lt;=parametros!$D$5),"C3",IF(AND(ISNUMBER(parametros!$C$6),ISNUMBER(parametros!$D$6),B3836&gt;=parametros!$C$6,B3836&lt;=parametros!$D$6),"C4","Fora dos ciclos")))))))</f>
        <v/>
      </c>
      <c r="D3836" s="100"/>
      <c r="E3836" s="78" t="str">
        <f>IF(C3836="","",IFERROR(VLOOKUP(C3836,parametros!$A$11:$E$15,5,0),""))</f>
        <v/>
      </c>
      <c r="F3836" s="79" t="str">
        <f t="shared" si="297"/>
        <v/>
      </c>
      <c r="G3836" s="101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8"/>
      <c r="U3836" s="218" t="str">
        <f t="shared" si="301"/>
        <v/>
      </c>
      <c r="V3836" s="216" t="s">
        <v>47</v>
      </c>
      <c r="W3836" s="102" t="s">
        <v>167</v>
      </c>
      <c r="X3836" s="102" t="s">
        <v>168</v>
      </c>
      <c r="Y3836" s="103" t="s">
        <v>169</v>
      </c>
      <c r="Z3836" s="103" t="s">
        <v>170</v>
      </c>
      <c r="AA3836" s="103" t="s">
        <v>47</v>
      </c>
      <c r="AB3836" s="103" t="s">
        <v>171</v>
      </c>
      <c r="AC3836" s="104" t="s">
        <v>172</v>
      </c>
    </row>
    <row r="3837" spans="1:29" ht="25.5" customHeight="1" x14ac:dyDescent="0.35">
      <c r="A3837" s="188"/>
      <c r="B3837" s="190"/>
      <c r="C3837" s="99" t="str">
        <f>IF(B3837="","",IF(NOT(ISNUMBER(B3837)),"DATA_PC invalida",IF(AND(ISNUMBER(parametros!$C$2),ISNUMBER(parametros!$D$2),B3837&gt;=parametros!$C$2,B3837&lt;=parametros!$D$2),"C0",IF(AND(ISNUMBER(parametros!$C$3),ISNUMBER(parametros!$D$3),B3837&gt;=parametros!$C$3,B3837&lt;=parametros!$D$3),"C1",IF(AND(ISNUMBER(parametros!$C$4),ISNUMBER(parametros!$D$4),B3837&gt;=parametros!$C$4,B3837&lt;=parametros!$D$4),"C2",IF(AND(ISNUMBER(parametros!$C$5),ISNUMBER(parametros!$D$5),B3837&gt;=parametros!$C$5,B3837&lt;=parametros!$D$5),"C3",IF(AND(ISNUMBER(parametros!$C$6),ISNUMBER(parametros!$D$6),B3837&gt;=parametros!$C$6,B3837&lt;=parametros!$D$6),"C4","Fora dos ciclos")))))))</f>
        <v/>
      </c>
      <c r="D3837" s="100"/>
      <c r="E3837" s="78" t="str">
        <f>IF(C3837="","",IFERROR(VLOOKUP(C3837,parametros!$A$11:$E$15,5,0),""))</f>
        <v/>
      </c>
      <c r="F3837" s="79" t="str">
        <f t="shared" si="297"/>
        <v/>
      </c>
      <c r="G3837" s="101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8"/>
      <c r="U3837" s="218" t="str">
        <f t="shared" si="301"/>
        <v/>
      </c>
      <c r="V3837" s="216" t="s">
        <v>47</v>
      </c>
      <c r="W3837" s="102" t="s">
        <v>167</v>
      </c>
      <c r="X3837" s="102" t="s">
        <v>168</v>
      </c>
      <c r="Y3837" s="103" t="s">
        <v>169</v>
      </c>
      <c r="Z3837" s="103" t="s">
        <v>170</v>
      </c>
      <c r="AA3837" s="103" t="s">
        <v>47</v>
      </c>
      <c r="AB3837" s="103" t="s">
        <v>171</v>
      </c>
      <c r="AC3837" s="104" t="s">
        <v>172</v>
      </c>
    </row>
    <row r="3838" spans="1:29" ht="25.5" customHeight="1" x14ac:dyDescent="0.35">
      <c r="A3838" s="188"/>
      <c r="B3838" s="190"/>
      <c r="C3838" s="99" t="str">
        <f>IF(B3838="","",IF(NOT(ISNUMBER(B3838)),"DATA_PC invalida",IF(AND(ISNUMBER(parametros!$C$2),ISNUMBER(parametros!$D$2),B3838&gt;=parametros!$C$2,B3838&lt;=parametros!$D$2),"C0",IF(AND(ISNUMBER(parametros!$C$3),ISNUMBER(parametros!$D$3),B3838&gt;=parametros!$C$3,B3838&lt;=parametros!$D$3),"C1",IF(AND(ISNUMBER(parametros!$C$4),ISNUMBER(parametros!$D$4),B3838&gt;=parametros!$C$4,B3838&lt;=parametros!$D$4),"C2",IF(AND(ISNUMBER(parametros!$C$5),ISNUMBER(parametros!$D$5),B3838&gt;=parametros!$C$5,B3838&lt;=parametros!$D$5),"C3",IF(AND(ISNUMBER(parametros!$C$6),ISNUMBER(parametros!$D$6),B3838&gt;=parametros!$C$6,B3838&lt;=parametros!$D$6),"C4","Fora dos ciclos")))))))</f>
        <v/>
      </c>
      <c r="D3838" s="100"/>
      <c r="E3838" s="78" t="str">
        <f>IF(C3838="","",IFERROR(VLOOKUP(C3838,parametros!$A$11:$E$15,5,0),""))</f>
        <v/>
      </c>
      <c r="F3838" s="79" t="str">
        <f t="shared" si="297"/>
        <v/>
      </c>
      <c r="G3838" s="101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8"/>
      <c r="U3838" s="218" t="str">
        <f t="shared" si="301"/>
        <v/>
      </c>
      <c r="V3838" s="216" t="s">
        <v>47</v>
      </c>
      <c r="W3838" s="102" t="s">
        <v>167</v>
      </c>
      <c r="X3838" s="102" t="s">
        <v>168</v>
      </c>
      <c r="Y3838" s="103" t="s">
        <v>169</v>
      </c>
      <c r="Z3838" s="103" t="s">
        <v>170</v>
      </c>
      <c r="AA3838" s="103" t="s">
        <v>47</v>
      </c>
      <c r="AB3838" s="103" t="s">
        <v>171</v>
      </c>
      <c r="AC3838" s="104" t="s">
        <v>172</v>
      </c>
    </row>
    <row r="3839" spans="1:29" ht="25.5" customHeight="1" x14ac:dyDescent="0.35">
      <c r="A3839" s="188"/>
      <c r="B3839" s="190"/>
      <c r="C3839" s="99" t="str">
        <f>IF(B3839="","",IF(NOT(ISNUMBER(B3839)),"DATA_PC invalida",IF(AND(ISNUMBER(parametros!$C$2),ISNUMBER(parametros!$D$2),B3839&gt;=parametros!$C$2,B3839&lt;=parametros!$D$2),"C0",IF(AND(ISNUMBER(parametros!$C$3),ISNUMBER(parametros!$D$3),B3839&gt;=parametros!$C$3,B3839&lt;=parametros!$D$3),"C1",IF(AND(ISNUMBER(parametros!$C$4),ISNUMBER(parametros!$D$4),B3839&gt;=parametros!$C$4,B3839&lt;=parametros!$D$4),"C2",IF(AND(ISNUMBER(parametros!$C$5),ISNUMBER(parametros!$D$5),B3839&gt;=parametros!$C$5,B3839&lt;=parametros!$D$5),"C3",IF(AND(ISNUMBER(parametros!$C$6),ISNUMBER(parametros!$D$6),B3839&gt;=parametros!$C$6,B3839&lt;=parametros!$D$6),"C4","Fora dos ciclos")))))))</f>
        <v/>
      </c>
      <c r="D3839" s="100"/>
      <c r="E3839" s="78" t="str">
        <f>IF(C3839="","",IFERROR(VLOOKUP(C3839,parametros!$A$11:$E$15,5,0),""))</f>
        <v/>
      </c>
      <c r="F3839" s="79" t="str">
        <f t="shared" si="297"/>
        <v/>
      </c>
      <c r="G3839" s="101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8"/>
      <c r="U3839" s="218" t="str">
        <f t="shared" si="301"/>
        <v/>
      </c>
      <c r="V3839" s="216" t="s">
        <v>47</v>
      </c>
      <c r="W3839" s="102" t="s">
        <v>167</v>
      </c>
      <c r="X3839" s="102" t="s">
        <v>168</v>
      </c>
      <c r="Y3839" s="103" t="s">
        <v>169</v>
      </c>
      <c r="Z3839" s="103" t="s">
        <v>170</v>
      </c>
      <c r="AA3839" s="103" t="s">
        <v>47</v>
      </c>
      <c r="AB3839" s="103" t="s">
        <v>171</v>
      </c>
      <c r="AC3839" s="104" t="s">
        <v>172</v>
      </c>
    </row>
    <row r="3840" spans="1:29" ht="25.5" customHeight="1" x14ac:dyDescent="0.35">
      <c r="A3840" s="188"/>
      <c r="B3840" s="190"/>
      <c r="C3840" s="99" t="str">
        <f>IF(B3840="","",IF(NOT(ISNUMBER(B3840)),"DATA_PC invalida",IF(AND(ISNUMBER(parametros!$C$2),ISNUMBER(parametros!$D$2),B3840&gt;=parametros!$C$2,B3840&lt;=parametros!$D$2),"C0",IF(AND(ISNUMBER(parametros!$C$3),ISNUMBER(parametros!$D$3),B3840&gt;=parametros!$C$3,B3840&lt;=parametros!$D$3),"C1",IF(AND(ISNUMBER(parametros!$C$4),ISNUMBER(parametros!$D$4),B3840&gt;=parametros!$C$4,B3840&lt;=parametros!$D$4),"C2",IF(AND(ISNUMBER(parametros!$C$5),ISNUMBER(parametros!$D$5),B3840&gt;=parametros!$C$5,B3840&lt;=parametros!$D$5),"C3",IF(AND(ISNUMBER(parametros!$C$6),ISNUMBER(parametros!$D$6),B3840&gt;=parametros!$C$6,B3840&lt;=parametros!$D$6),"C4","Fora dos ciclos")))))))</f>
        <v/>
      </c>
      <c r="D3840" s="100"/>
      <c r="E3840" s="78" t="str">
        <f>IF(C3840="","",IFERROR(VLOOKUP(C3840,parametros!$A$11:$E$15,5,0),""))</f>
        <v/>
      </c>
      <c r="F3840" s="79" t="str">
        <f t="shared" si="297"/>
        <v/>
      </c>
      <c r="G3840" s="101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8"/>
      <c r="U3840" s="218" t="str">
        <f t="shared" si="301"/>
        <v/>
      </c>
      <c r="V3840" s="216" t="s">
        <v>47</v>
      </c>
      <c r="W3840" s="102" t="s">
        <v>167</v>
      </c>
      <c r="X3840" s="102" t="s">
        <v>168</v>
      </c>
      <c r="Y3840" s="103" t="s">
        <v>169</v>
      </c>
      <c r="Z3840" s="103" t="s">
        <v>170</v>
      </c>
      <c r="AA3840" s="103" t="s">
        <v>47</v>
      </c>
      <c r="AB3840" s="103" t="s">
        <v>171</v>
      </c>
      <c r="AC3840" s="104" t="s">
        <v>172</v>
      </c>
    </row>
    <row r="3841" spans="1:29" ht="25.5" customHeight="1" x14ac:dyDescent="0.35">
      <c r="A3841" s="188"/>
      <c r="B3841" s="190"/>
      <c r="C3841" s="99" t="str">
        <f>IF(B3841="","",IF(NOT(ISNUMBER(B3841)),"DATA_PC invalida",IF(AND(ISNUMBER(parametros!$C$2),ISNUMBER(parametros!$D$2),B3841&gt;=parametros!$C$2,B3841&lt;=parametros!$D$2),"C0",IF(AND(ISNUMBER(parametros!$C$3),ISNUMBER(parametros!$D$3),B3841&gt;=parametros!$C$3,B3841&lt;=parametros!$D$3),"C1",IF(AND(ISNUMBER(parametros!$C$4),ISNUMBER(parametros!$D$4),B3841&gt;=parametros!$C$4,B3841&lt;=parametros!$D$4),"C2",IF(AND(ISNUMBER(parametros!$C$5),ISNUMBER(parametros!$D$5),B3841&gt;=parametros!$C$5,B3841&lt;=parametros!$D$5),"C3",IF(AND(ISNUMBER(parametros!$C$6),ISNUMBER(parametros!$D$6),B3841&gt;=parametros!$C$6,B3841&lt;=parametros!$D$6),"C4","Fora dos ciclos")))))))</f>
        <v/>
      </c>
      <c r="D3841" s="100"/>
      <c r="E3841" s="78" t="str">
        <f>IF(C3841="","",IFERROR(VLOOKUP(C3841,parametros!$A$11:$E$15,5,0),""))</f>
        <v/>
      </c>
      <c r="F3841" s="79" t="str">
        <f t="shared" si="297"/>
        <v/>
      </c>
      <c r="G3841" s="101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8"/>
      <c r="U3841" s="218" t="str">
        <f t="shared" si="301"/>
        <v/>
      </c>
      <c r="V3841" s="216" t="s">
        <v>47</v>
      </c>
      <c r="W3841" s="102" t="s">
        <v>167</v>
      </c>
      <c r="X3841" s="102" t="s">
        <v>168</v>
      </c>
      <c r="Y3841" s="103" t="s">
        <v>169</v>
      </c>
      <c r="Z3841" s="103" t="s">
        <v>170</v>
      </c>
      <c r="AA3841" s="103" t="s">
        <v>47</v>
      </c>
      <c r="AB3841" s="103" t="s">
        <v>171</v>
      </c>
      <c r="AC3841" s="104" t="s">
        <v>172</v>
      </c>
    </row>
    <row r="3842" spans="1:29" ht="25.5" customHeight="1" x14ac:dyDescent="0.35">
      <c r="A3842" s="188"/>
      <c r="B3842" s="190"/>
      <c r="C3842" s="99" t="str">
        <f>IF(B3842="","",IF(NOT(ISNUMBER(B3842)),"DATA_PC invalida",IF(AND(ISNUMBER(parametros!$C$2),ISNUMBER(parametros!$D$2),B3842&gt;=parametros!$C$2,B3842&lt;=parametros!$D$2),"C0",IF(AND(ISNUMBER(parametros!$C$3),ISNUMBER(parametros!$D$3),B3842&gt;=parametros!$C$3,B3842&lt;=parametros!$D$3),"C1",IF(AND(ISNUMBER(parametros!$C$4),ISNUMBER(parametros!$D$4),B3842&gt;=parametros!$C$4,B3842&lt;=parametros!$D$4),"C2",IF(AND(ISNUMBER(parametros!$C$5),ISNUMBER(parametros!$D$5),B3842&gt;=parametros!$C$5,B3842&lt;=parametros!$D$5),"C3",IF(AND(ISNUMBER(parametros!$C$6),ISNUMBER(parametros!$D$6),B3842&gt;=parametros!$C$6,B3842&lt;=parametros!$D$6),"C4","Fora dos ciclos")))))))</f>
        <v/>
      </c>
      <c r="D3842" s="100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101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8"/>
      <c r="U3842" s="218" t="str">
        <f t="shared" ref="U3842:U3905" si="306">IF(OR($D3842="",$H3842=""),"",ROUND($D3842+$H3842,2))</f>
        <v/>
      </c>
      <c r="V3842" s="216" t="s">
        <v>47</v>
      </c>
      <c r="W3842" s="102" t="s">
        <v>167</v>
      </c>
      <c r="X3842" s="102" t="s">
        <v>168</v>
      </c>
      <c r="Y3842" s="103" t="s">
        <v>169</v>
      </c>
      <c r="Z3842" s="103" t="s">
        <v>170</v>
      </c>
      <c r="AA3842" s="103" t="s">
        <v>47</v>
      </c>
      <c r="AB3842" s="103" t="s">
        <v>171</v>
      </c>
      <c r="AC3842" s="104" t="s">
        <v>172</v>
      </c>
    </row>
    <row r="3843" spans="1:29" ht="25.5" customHeight="1" x14ac:dyDescent="0.35">
      <c r="A3843" s="188"/>
      <c r="B3843" s="190"/>
      <c r="C3843" s="99" t="str">
        <f>IF(B3843="","",IF(NOT(ISNUMBER(B3843)),"DATA_PC invalida",IF(AND(ISNUMBER(parametros!$C$2),ISNUMBER(parametros!$D$2),B3843&gt;=parametros!$C$2,B3843&lt;=parametros!$D$2),"C0",IF(AND(ISNUMBER(parametros!$C$3),ISNUMBER(parametros!$D$3),B3843&gt;=parametros!$C$3,B3843&lt;=parametros!$D$3),"C1",IF(AND(ISNUMBER(parametros!$C$4),ISNUMBER(parametros!$D$4),B3843&gt;=parametros!$C$4,B3843&lt;=parametros!$D$4),"C2",IF(AND(ISNUMBER(parametros!$C$5),ISNUMBER(parametros!$D$5),B3843&gt;=parametros!$C$5,B3843&lt;=parametros!$D$5),"C3",IF(AND(ISNUMBER(parametros!$C$6),ISNUMBER(parametros!$D$6),B3843&gt;=parametros!$C$6,B3843&lt;=parametros!$D$6),"C4","Fora dos ciclos")))))))</f>
        <v/>
      </c>
      <c r="D3843" s="100"/>
      <c r="E3843" s="78" t="str">
        <f>IF(C3843="","",IFERROR(VLOOKUP(C3843,parametros!$A$11:$E$15,5,0),""))</f>
        <v/>
      </c>
      <c r="F3843" s="79" t="str">
        <f t="shared" si="302"/>
        <v/>
      </c>
      <c r="G3843" s="101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8"/>
      <c r="U3843" s="218" t="str">
        <f t="shared" si="306"/>
        <v/>
      </c>
      <c r="V3843" s="216" t="s">
        <v>47</v>
      </c>
      <c r="W3843" s="102" t="s">
        <v>167</v>
      </c>
      <c r="X3843" s="102" t="s">
        <v>168</v>
      </c>
      <c r="Y3843" s="103" t="s">
        <v>169</v>
      </c>
      <c r="Z3843" s="103" t="s">
        <v>170</v>
      </c>
      <c r="AA3843" s="103" t="s">
        <v>47</v>
      </c>
      <c r="AB3843" s="103" t="s">
        <v>171</v>
      </c>
      <c r="AC3843" s="104" t="s">
        <v>172</v>
      </c>
    </row>
    <row r="3844" spans="1:29" ht="25.5" customHeight="1" x14ac:dyDescent="0.35">
      <c r="A3844" s="188"/>
      <c r="B3844" s="190"/>
      <c r="C3844" s="99" t="str">
        <f>IF(B3844="","",IF(NOT(ISNUMBER(B3844)),"DATA_PC invalida",IF(AND(ISNUMBER(parametros!$C$2),ISNUMBER(parametros!$D$2),B3844&gt;=parametros!$C$2,B3844&lt;=parametros!$D$2),"C0",IF(AND(ISNUMBER(parametros!$C$3),ISNUMBER(parametros!$D$3),B3844&gt;=parametros!$C$3,B3844&lt;=parametros!$D$3),"C1",IF(AND(ISNUMBER(parametros!$C$4),ISNUMBER(parametros!$D$4),B3844&gt;=parametros!$C$4,B3844&lt;=parametros!$D$4),"C2",IF(AND(ISNUMBER(parametros!$C$5),ISNUMBER(parametros!$D$5),B3844&gt;=parametros!$C$5,B3844&lt;=parametros!$D$5),"C3",IF(AND(ISNUMBER(parametros!$C$6),ISNUMBER(parametros!$D$6),B3844&gt;=parametros!$C$6,B3844&lt;=parametros!$D$6),"C4","Fora dos ciclos")))))))</f>
        <v/>
      </c>
      <c r="D3844" s="100"/>
      <c r="E3844" s="78" t="str">
        <f>IF(C3844="","",IFERROR(VLOOKUP(C3844,parametros!$A$11:$E$15,5,0),""))</f>
        <v/>
      </c>
      <c r="F3844" s="79" t="str">
        <f t="shared" si="302"/>
        <v/>
      </c>
      <c r="G3844" s="101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8"/>
      <c r="U3844" s="218" t="str">
        <f t="shared" si="306"/>
        <v/>
      </c>
      <c r="V3844" s="216" t="s">
        <v>47</v>
      </c>
      <c r="W3844" s="102" t="s">
        <v>167</v>
      </c>
      <c r="X3844" s="102" t="s">
        <v>168</v>
      </c>
      <c r="Y3844" s="103" t="s">
        <v>169</v>
      </c>
      <c r="Z3844" s="103" t="s">
        <v>170</v>
      </c>
      <c r="AA3844" s="103" t="s">
        <v>47</v>
      </c>
      <c r="AB3844" s="103" t="s">
        <v>171</v>
      </c>
      <c r="AC3844" s="104" t="s">
        <v>172</v>
      </c>
    </row>
    <row r="3845" spans="1:29" ht="25.5" customHeight="1" x14ac:dyDescent="0.35">
      <c r="A3845" s="188"/>
      <c r="B3845" s="190"/>
      <c r="C3845" s="99" t="str">
        <f>IF(B3845="","",IF(NOT(ISNUMBER(B3845)),"DATA_PC invalida",IF(AND(ISNUMBER(parametros!$C$2),ISNUMBER(parametros!$D$2),B3845&gt;=parametros!$C$2,B3845&lt;=parametros!$D$2),"C0",IF(AND(ISNUMBER(parametros!$C$3),ISNUMBER(parametros!$D$3),B3845&gt;=parametros!$C$3,B3845&lt;=parametros!$D$3),"C1",IF(AND(ISNUMBER(parametros!$C$4),ISNUMBER(parametros!$D$4),B3845&gt;=parametros!$C$4,B3845&lt;=parametros!$D$4),"C2",IF(AND(ISNUMBER(parametros!$C$5),ISNUMBER(parametros!$D$5),B3845&gt;=parametros!$C$5,B3845&lt;=parametros!$D$5),"C3",IF(AND(ISNUMBER(parametros!$C$6),ISNUMBER(parametros!$D$6),B3845&gt;=parametros!$C$6,B3845&lt;=parametros!$D$6),"C4","Fora dos ciclos")))))))</f>
        <v/>
      </c>
      <c r="D3845" s="100"/>
      <c r="E3845" s="78" t="str">
        <f>IF(C3845="","",IFERROR(VLOOKUP(C3845,parametros!$A$11:$E$15,5,0),""))</f>
        <v/>
      </c>
      <c r="F3845" s="79" t="str">
        <f t="shared" si="302"/>
        <v/>
      </c>
      <c r="G3845" s="101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8"/>
      <c r="U3845" s="218" t="str">
        <f t="shared" si="306"/>
        <v/>
      </c>
      <c r="V3845" s="216" t="s">
        <v>47</v>
      </c>
      <c r="W3845" s="102" t="s">
        <v>167</v>
      </c>
      <c r="X3845" s="102" t="s">
        <v>168</v>
      </c>
      <c r="Y3845" s="103" t="s">
        <v>169</v>
      </c>
      <c r="Z3845" s="103" t="s">
        <v>170</v>
      </c>
      <c r="AA3845" s="103" t="s">
        <v>47</v>
      </c>
      <c r="AB3845" s="103" t="s">
        <v>171</v>
      </c>
      <c r="AC3845" s="104" t="s">
        <v>172</v>
      </c>
    </row>
    <row r="3846" spans="1:29" ht="25.5" customHeight="1" x14ac:dyDescent="0.35">
      <c r="A3846" s="188"/>
      <c r="B3846" s="190"/>
      <c r="C3846" s="99" t="str">
        <f>IF(B3846="","",IF(NOT(ISNUMBER(B3846)),"DATA_PC invalida",IF(AND(ISNUMBER(parametros!$C$2),ISNUMBER(parametros!$D$2),B3846&gt;=parametros!$C$2,B3846&lt;=parametros!$D$2),"C0",IF(AND(ISNUMBER(parametros!$C$3),ISNUMBER(parametros!$D$3),B3846&gt;=parametros!$C$3,B3846&lt;=parametros!$D$3),"C1",IF(AND(ISNUMBER(parametros!$C$4),ISNUMBER(parametros!$D$4),B3846&gt;=parametros!$C$4,B3846&lt;=parametros!$D$4),"C2",IF(AND(ISNUMBER(parametros!$C$5),ISNUMBER(parametros!$D$5),B3846&gt;=parametros!$C$5,B3846&lt;=parametros!$D$5),"C3",IF(AND(ISNUMBER(parametros!$C$6),ISNUMBER(parametros!$D$6),B3846&gt;=parametros!$C$6,B3846&lt;=parametros!$D$6),"C4","Fora dos ciclos")))))))</f>
        <v/>
      </c>
      <c r="D3846" s="100"/>
      <c r="E3846" s="78" t="str">
        <f>IF(C3846="","",IFERROR(VLOOKUP(C3846,parametros!$A$11:$E$15,5,0),""))</f>
        <v/>
      </c>
      <c r="F3846" s="79" t="str">
        <f t="shared" si="302"/>
        <v/>
      </c>
      <c r="G3846" s="101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8"/>
      <c r="U3846" s="218" t="str">
        <f t="shared" si="306"/>
        <v/>
      </c>
      <c r="V3846" s="216" t="s">
        <v>47</v>
      </c>
      <c r="W3846" s="102" t="s">
        <v>167</v>
      </c>
      <c r="X3846" s="102" t="s">
        <v>168</v>
      </c>
      <c r="Y3846" s="103" t="s">
        <v>169</v>
      </c>
      <c r="Z3846" s="103" t="s">
        <v>170</v>
      </c>
      <c r="AA3846" s="103" t="s">
        <v>47</v>
      </c>
      <c r="AB3846" s="103" t="s">
        <v>171</v>
      </c>
      <c r="AC3846" s="104" t="s">
        <v>172</v>
      </c>
    </row>
    <row r="3847" spans="1:29" ht="25.5" customHeight="1" x14ac:dyDescent="0.35">
      <c r="A3847" s="188"/>
      <c r="B3847" s="190"/>
      <c r="C3847" s="99" t="str">
        <f>IF(B3847="","",IF(NOT(ISNUMBER(B3847)),"DATA_PC invalida",IF(AND(ISNUMBER(parametros!$C$2),ISNUMBER(parametros!$D$2),B3847&gt;=parametros!$C$2,B3847&lt;=parametros!$D$2),"C0",IF(AND(ISNUMBER(parametros!$C$3),ISNUMBER(parametros!$D$3),B3847&gt;=parametros!$C$3,B3847&lt;=parametros!$D$3),"C1",IF(AND(ISNUMBER(parametros!$C$4),ISNUMBER(parametros!$D$4),B3847&gt;=parametros!$C$4,B3847&lt;=parametros!$D$4),"C2",IF(AND(ISNUMBER(parametros!$C$5),ISNUMBER(parametros!$D$5),B3847&gt;=parametros!$C$5,B3847&lt;=parametros!$D$5),"C3",IF(AND(ISNUMBER(parametros!$C$6),ISNUMBER(parametros!$D$6),B3847&gt;=parametros!$C$6,B3847&lt;=parametros!$D$6),"C4","Fora dos ciclos")))))))</f>
        <v/>
      </c>
      <c r="D3847" s="100"/>
      <c r="E3847" s="78" t="str">
        <f>IF(C3847="","",IFERROR(VLOOKUP(C3847,parametros!$A$11:$E$15,5,0),""))</f>
        <v/>
      </c>
      <c r="F3847" s="79" t="str">
        <f t="shared" si="302"/>
        <v/>
      </c>
      <c r="G3847" s="101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8"/>
      <c r="U3847" s="218" t="str">
        <f t="shared" si="306"/>
        <v/>
      </c>
      <c r="V3847" s="216" t="s">
        <v>47</v>
      </c>
      <c r="W3847" s="102" t="s">
        <v>167</v>
      </c>
      <c r="X3847" s="102" t="s">
        <v>168</v>
      </c>
      <c r="Y3847" s="103" t="s">
        <v>169</v>
      </c>
      <c r="Z3847" s="103" t="s">
        <v>170</v>
      </c>
      <c r="AA3847" s="103" t="s">
        <v>47</v>
      </c>
      <c r="AB3847" s="103" t="s">
        <v>171</v>
      </c>
      <c r="AC3847" s="104" t="s">
        <v>172</v>
      </c>
    </row>
    <row r="3848" spans="1:29" ht="25.5" customHeight="1" x14ac:dyDescent="0.35">
      <c r="A3848" s="188"/>
      <c r="B3848" s="190"/>
      <c r="C3848" s="99" t="str">
        <f>IF(B3848="","",IF(NOT(ISNUMBER(B3848)),"DATA_PC invalida",IF(AND(ISNUMBER(parametros!$C$2),ISNUMBER(parametros!$D$2),B3848&gt;=parametros!$C$2,B3848&lt;=parametros!$D$2),"C0",IF(AND(ISNUMBER(parametros!$C$3),ISNUMBER(parametros!$D$3),B3848&gt;=parametros!$C$3,B3848&lt;=parametros!$D$3),"C1",IF(AND(ISNUMBER(parametros!$C$4),ISNUMBER(parametros!$D$4),B3848&gt;=parametros!$C$4,B3848&lt;=parametros!$D$4),"C2",IF(AND(ISNUMBER(parametros!$C$5),ISNUMBER(parametros!$D$5),B3848&gt;=parametros!$C$5,B3848&lt;=parametros!$D$5),"C3",IF(AND(ISNUMBER(parametros!$C$6),ISNUMBER(parametros!$D$6),B3848&gt;=parametros!$C$6,B3848&lt;=parametros!$D$6),"C4","Fora dos ciclos")))))))</f>
        <v/>
      </c>
      <c r="D3848" s="100"/>
      <c r="E3848" s="78" t="str">
        <f>IF(C3848="","",IFERROR(VLOOKUP(C3848,parametros!$A$11:$E$15,5,0),""))</f>
        <v/>
      </c>
      <c r="F3848" s="79" t="str">
        <f t="shared" si="302"/>
        <v/>
      </c>
      <c r="G3848" s="101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8"/>
      <c r="U3848" s="218" t="str">
        <f t="shared" si="306"/>
        <v/>
      </c>
      <c r="V3848" s="216" t="s">
        <v>47</v>
      </c>
      <c r="W3848" s="102" t="s">
        <v>167</v>
      </c>
      <c r="X3848" s="102" t="s">
        <v>168</v>
      </c>
      <c r="Y3848" s="103" t="s">
        <v>169</v>
      </c>
      <c r="Z3848" s="103" t="s">
        <v>170</v>
      </c>
      <c r="AA3848" s="103" t="s">
        <v>47</v>
      </c>
      <c r="AB3848" s="103" t="s">
        <v>171</v>
      </c>
      <c r="AC3848" s="104" t="s">
        <v>172</v>
      </c>
    </row>
    <row r="3849" spans="1:29" ht="25.5" customHeight="1" x14ac:dyDescent="0.35">
      <c r="A3849" s="188"/>
      <c r="B3849" s="190"/>
      <c r="C3849" s="99" t="str">
        <f>IF(B3849="","",IF(NOT(ISNUMBER(B3849)),"DATA_PC invalida",IF(AND(ISNUMBER(parametros!$C$2),ISNUMBER(parametros!$D$2),B3849&gt;=parametros!$C$2,B3849&lt;=parametros!$D$2),"C0",IF(AND(ISNUMBER(parametros!$C$3),ISNUMBER(parametros!$D$3),B3849&gt;=parametros!$C$3,B3849&lt;=parametros!$D$3),"C1",IF(AND(ISNUMBER(parametros!$C$4),ISNUMBER(parametros!$D$4),B3849&gt;=parametros!$C$4,B3849&lt;=parametros!$D$4),"C2",IF(AND(ISNUMBER(parametros!$C$5),ISNUMBER(parametros!$D$5),B3849&gt;=parametros!$C$5,B3849&lt;=parametros!$D$5),"C3",IF(AND(ISNUMBER(parametros!$C$6),ISNUMBER(parametros!$D$6),B3849&gt;=parametros!$C$6,B3849&lt;=parametros!$D$6),"C4","Fora dos ciclos")))))))</f>
        <v/>
      </c>
      <c r="D3849" s="100"/>
      <c r="E3849" s="78" t="str">
        <f>IF(C3849="","",IFERROR(VLOOKUP(C3849,parametros!$A$11:$E$15,5,0),""))</f>
        <v/>
      </c>
      <c r="F3849" s="79" t="str">
        <f t="shared" si="302"/>
        <v/>
      </c>
      <c r="G3849" s="101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8"/>
      <c r="U3849" s="218" t="str">
        <f t="shared" si="306"/>
        <v/>
      </c>
      <c r="V3849" s="216" t="s">
        <v>47</v>
      </c>
      <c r="W3849" s="102" t="s">
        <v>167</v>
      </c>
      <c r="X3849" s="102" t="s">
        <v>168</v>
      </c>
      <c r="Y3849" s="103" t="s">
        <v>169</v>
      </c>
      <c r="Z3849" s="103" t="s">
        <v>170</v>
      </c>
      <c r="AA3849" s="103" t="s">
        <v>47</v>
      </c>
      <c r="AB3849" s="103" t="s">
        <v>171</v>
      </c>
      <c r="AC3849" s="104" t="s">
        <v>172</v>
      </c>
    </row>
    <row r="3850" spans="1:29" ht="25.5" customHeight="1" x14ac:dyDescent="0.35">
      <c r="A3850" s="188"/>
      <c r="B3850" s="190"/>
      <c r="C3850" s="99" t="str">
        <f>IF(B3850="","",IF(NOT(ISNUMBER(B3850)),"DATA_PC invalida",IF(AND(ISNUMBER(parametros!$C$2),ISNUMBER(parametros!$D$2),B3850&gt;=parametros!$C$2,B3850&lt;=parametros!$D$2),"C0",IF(AND(ISNUMBER(parametros!$C$3),ISNUMBER(parametros!$D$3),B3850&gt;=parametros!$C$3,B3850&lt;=parametros!$D$3),"C1",IF(AND(ISNUMBER(parametros!$C$4),ISNUMBER(parametros!$D$4),B3850&gt;=parametros!$C$4,B3850&lt;=parametros!$D$4),"C2",IF(AND(ISNUMBER(parametros!$C$5),ISNUMBER(parametros!$D$5),B3850&gt;=parametros!$C$5,B3850&lt;=parametros!$D$5),"C3",IF(AND(ISNUMBER(parametros!$C$6),ISNUMBER(parametros!$D$6),B3850&gt;=parametros!$C$6,B3850&lt;=parametros!$D$6),"C4","Fora dos ciclos")))))))</f>
        <v/>
      </c>
      <c r="D3850" s="100"/>
      <c r="E3850" s="78" t="str">
        <f>IF(C3850="","",IFERROR(VLOOKUP(C3850,parametros!$A$11:$E$15,5,0),""))</f>
        <v/>
      </c>
      <c r="F3850" s="79" t="str">
        <f t="shared" si="302"/>
        <v/>
      </c>
      <c r="G3850" s="101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8"/>
      <c r="U3850" s="218" t="str">
        <f t="shared" si="306"/>
        <v/>
      </c>
      <c r="V3850" s="216" t="s">
        <v>47</v>
      </c>
      <c r="W3850" s="102" t="s">
        <v>167</v>
      </c>
      <c r="X3850" s="102" t="s">
        <v>168</v>
      </c>
      <c r="Y3850" s="103" t="s">
        <v>169</v>
      </c>
      <c r="Z3850" s="103" t="s">
        <v>170</v>
      </c>
      <c r="AA3850" s="103" t="s">
        <v>47</v>
      </c>
      <c r="AB3850" s="103" t="s">
        <v>171</v>
      </c>
      <c r="AC3850" s="104" t="s">
        <v>172</v>
      </c>
    </row>
    <row r="3851" spans="1:29" ht="25.5" customHeight="1" x14ac:dyDescent="0.35">
      <c r="A3851" s="188"/>
      <c r="B3851" s="190"/>
      <c r="C3851" s="99" t="str">
        <f>IF(B3851="","",IF(NOT(ISNUMBER(B3851)),"DATA_PC invalida",IF(AND(ISNUMBER(parametros!$C$2),ISNUMBER(parametros!$D$2),B3851&gt;=parametros!$C$2,B3851&lt;=parametros!$D$2),"C0",IF(AND(ISNUMBER(parametros!$C$3),ISNUMBER(parametros!$D$3),B3851&gt;=parametros!$C$3,B3851&lt;=parametros!$D$3),"C1",IF(AND(ISNUMBER(parametros!$C$4),ISNUMBER(parametros!$D$4),B3851&gt;=parametros!$C$4,B3851&lt;=parametros!$D$4),"C2",IF(AND(ISNUMBER(parametros!$C$5),ISNUMBER(parametros!$D$5),B3851&gt;=parametros!$C$5,B3851&lt;=parametros!$D$5),"C3",IF(AND(ISNUMBER(parametros!$C$6),ISNUMBER(parametros!$D$6),B3851&gt;=parametros!$C$6,B3851&lt;=parametros!$D$6),"C4","Fora dos ciclos")))))))</f>
        <v/>
      </c>
      <c r="D3851" s="100"/>
      <c r="E3851" s="78" t="str">
        <f>IF(C3851="","",IFERROR(VLOOKUP(C3851,parametros!$A$11:$E$15,5,0),""))</f>
        <v/>
      </c>
      <c r="F3851" s="79" t="str">
        <f t="shared" si="302"/>
        <v/>
      </c>
      <c r="G3851" s="101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8"/>
      <c r="U3851" s="218" t="str">
        <f t="shared" si="306"/>
        <v/>
      </c>
      <c r="V3851" s="216" t="s">
        <v>47</v>
      </c>
      <c r="W3851" s="102" t="s">
        <v>167</v>
      </c>
      <c r="X3851" s="102" t="s">
        <v>168</v>
      </c>
      <c r="Y3851" s="103" t="s">
        <v>169</v>
      </c>
      <c r="Z3851" s="103" t="s">
        <v>170</v>
      </c>
      <c r="AA3851" s="103" t="s">
        <v>47</v>
      </c>
      <c r="AB3851" s="103" t="s">
        <v>171</v>
      </c>
      <c r="AC3851" s="104" t="s">
        <v>172</v>
      </c>
    </row>
    <row r="3852" spans="1:29" ht="25.5" customHeight="1" x14ac:dyDescent="0.35">
      <c r="A3852" s="188"/>
      <c r="B3852" s="190"/>
      <c r="C3852" s="99" t="str">
        <f>IF(B3852="","",IF(NOT(ISNUMBER(B3852)),"DATA_PC invalida",IF(AND(ISNUMBER(parametros!$C$2),ISNUMBER(parametros!$D$2),B3852&gt;=parametros!$C$2,B3852&lt;=parametros!$D$2),"C0",IF(AND(ISNUMBER(parametros!$C$3),ISNUMBER(parametros!$D$3),B3852&gt;=parametros!$C$3,B3852&lt;=parametros!$D$3),"C1",IF(AND(ISNUMBER(parametros!$C$4),ISNUMBER(parametros!$D$4),B3852&gt;=parametros!$C$4,B3852&lt;=parametros!$D$4),"C2",IF(AND(ISNUMBER(parametros!$C$5),ISNUMBER(parametros!$D$5),B3852&gt;=parametros!$C$5,B3852&lt;=parametros!$D$5),"C3",IF(AND(ISNUMBER(parametros!$C$6),ISNUMBER(parametros!$D$6),B3852&gt;=parametros!$C$6,B3852&lt;=parametros!$D$6),"C4","Fora dos ciclos")))))))</f>
        <v/>
      </c>
      <c r="D3852" s="100"/>
      <c r="E3852" s="78" t="str">
        <f>IF(C3852="","",IFERROR(VLOOKUP(C3852,parametros!$A$11:$E$15,5,0),""))</f>
        <v/>
      </c>
      <c r="F3852" s="79" t="str">
        <f t="shared" si="302"/>
        <v/>
      </c>
      <c r="G3852" s="101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8"/>
      <c r="U3852" s="218" t="str">
        <f t="shared" si="306"/>
        <v/>
      </c>
      <c r="V3852" s="216" t="s">
        <v>47</v>
      </c>
      <c r="W3852" s="102" t="s">
        <v>167</v>
      </c>
      <c r="X3852" s="102" t="s">
        <v>168</v>
      </c>
      <c r="Y3852" s="103" t="s">
        <v>169</v>
      </c>
      <c r="Z3852" s="103" t="s">
        <v>170</v>
      </c>
      <c r="AA3852" s="103" t="s">
        <v>47</v>
      </c>
      <c r="AB3852" s="103" t="s">
        <v>171</v>
      </c>
      <c r="AC3852" s="104" t="s">
        <v>172</v>
      </c>
    </row>
    <row r="3853" spans="1:29" ht="25.5" customHeight="1" x14ac:dyDescent="0.35">
      <c r="A3853" s="188"/>
      <c r="B3853" s="190"/>
      <c r="C3853" s="99" t="str">
        <f>IF(B3853="","",IF(NOT(ISNUMBER(B3853)),"DATA_PC invalida",IF(AND(ISNUMBER(parametros!$C$2),ISNUMBER(parametros!$D$2),B3853&gt;=parametros!$C$2,B3853&lt;=parametros!$D$2),"C0",IF(AND(ISNUMBER(parametros!$C$3),ISNUMBER(parametros!$D$3),B3853&gt;=parametros!$C$3,B3853&lt;=parametros!$D$3),"C1",IF(AND(ISNUMBER(parametros!$C$4),ISNUMBER(parametros!$D$4),B3853&gt;=parametros!$C$4,B3853&lt;=parametros!$D$4),"C2",IF(AND(ISNUMBER(parametros!$C$5),ISNUMBER(parametros!$D$5),B3853&gt;=parametros!$C$5,B3853&lt;=parametros!$D$5),"C3",IF(AND(ISNUMBER(parametros!$C$6),ISNUMBER(parametros!$D$6),B3853&gt;=parametros!$C$6,B3853&lt;=parametros!$D$6),"C4","Fora dos ciclos")))))))</f>
        <v/>
      </c>
      <c r="D3853" s="100"/>
      <c r="E3853" s="78" t="str">
        <f>IF(C3853="","",IFERROR(VLOOKUP(C3853,parametros!$A$11:$E$15,5,0),""))</f>
        <v/>
      </c>
      <c r="F3853" s="79" t="str">
        <f t="shared" si="302"/>
        <v/>
      </c>
      <c r="G3853" s="101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8"/>
      <c r="U3853" s="218" t="str">
        <f t="shared" si="306"/>
        <v/>
      </c>
      <c r="V3853" s="216" t="s">
        <v>47</v>
      </c>
      <c r="W3853" s="102" t="s">
        <v>167</v>
      </c>
      <c r="X3853" s="102" t="s">
        <v>168</v>
      </c>
      <c r="Y3853" s="103" t="s">
        <v>169</v>
      </c>
      <c r="Z3853" s="103" t="s">
        <v>170</v>
      </c>
      <c r="AA3853" s="103" t="s">
        <v>47</v>
      </c>
      <c r="AB3853" s="103" t="s">
        <v>171</v>
      </c>
      <c r="AC3853" s="104" t="s">
        <v>172</v>
      </c>
    </row>
    <row r="3854" spans="1:29" ht="25.5" customHeight="1" x14ac:dyDescent="0.35">
      <c r="A3854" s="188"/>
      <c r="B3854" s="190"/>
      <c r="C3854" s="99" t="str">
        <f>IF(B3854="","",IF(NOT(ISNUMBER(B3854)),"DATA_PC invalida",IF(AND(ISNUMBER(parametros!$C$2),ISNUMBER(parametros!$D$2),B3854&gt;=parametros!$C$2,B3854&lt;=parametros!$D$2),"C0",IF(AND(ISNUMBER(parametros!$C$3),ISNUMBER(parametros!$D$3),B3854&gt;=parametros!$C$3,B3854&lt;=parametros!$D$3),"C1",IF(AND(ISNUMBER(parametros!$C$4),ISNUMBER(parametros!$D$4),B3854&gt;=parametros!$C$4,B3854&lt;=parametros!$D$4),"C2",IF(AND(ISNUMBER(parametros!$C$5),ISNUMBER(parametros!$D$5),B3854&gt;=parametros!$C$5,B3854&lt;=parametros!$D$5),"C3",IF(AND(ISNUMBER(parametros!$C$6),ISNUMBER(parametros!$D$6),B3854&gt;=parametros!$C$6,B3854&lt;=parametros!$D$6),"C4","Fora dos ciclos")))))))</f>
        <v/>
      </c>
      <c r="D3854" s="100"/>
      <c r="E3854" s="78" t="str">
        <f>IF(C3854="","",IFERROR(VLOOKUP(C3854,parametros!$A$11:$E$15,5,0),""))</f>
        <v/>
      </c>
      <c r="F3854" s="79" t="str">
        <f t="shared" si="302"/>
        <v/>
      </c>
      <c r="G3854" s="101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8"/>
      <c r="U3854" s="218" t="str">
        <f t="shared" si="306"/>
        <v/>
      </c>
      <c r="V3854" s="216" t="s">
        <v>47</v>
      </c>
      <c r="W3854" s="102" t="s">
        <v>167</v>
      </c>
      <c r="X3854" s="102" t="s">
        <v>168</v>
      </c>
      <c r="Y3854" s="103" t="s">
        <v>169</v>
      </c>
      <c r="Z3854" s="103" t="s">
        <v>170</v>
      </c>
      <c r="AA3854" s="103" t="s">
        <v>47</v>
      </c>
      <c r="AB3854" s="103" t="s">
        <v>171</v>
      </c>
      <c r="AC3854" s="104" t="s">
        <v>172</v>
      </c>
    </row>
    <row r="3855" spans="1:29" ht="25.5" customHeight="1" x14ac:dyDescent="0.35">
      <c r="A3855" s="188"/>
      <c r="B3855" s="190"/>
      <c r="C3855" s="99" t="str">
        <f>IF(B3855="","",IF(NOT(ISNUMBER(B3855)),"DATA_PC invalida",IF(AND(ISNUMBER(parametros!$C$2),ISNUMBER(parametros!$D$2),B3855&gt;=parametros!$C$2,B3855&lt;=parametros!$D$2),"C0",IF(AND(ISNUMBER(parametros!$C$3),ISNUMBER(parametros!$D$3),B3855&gt;=parametros!$C$3,B3855&lt;=parametros!$D$3),"C1",IF(AND(ISNUMBER(parametros!$C$4),ISNUMBER(parametros!$D$4),B3855&gt;=parametros!$C$4,B3855&lt;=parametros!$D$4),"C2",IF(AND(ISNUMBER(parametros!$C$5),ISNUMBER(parametros!$D$5),B3855&gt;=parametros!$C$5,B3855&lt;=parametros!$D$5),"C3",IF(AND(ISNUMBER(parametros!$C$6),ISNUMBER(parametros!$D$6),B3855&gt;=parametros!$C$6,B3855&lt;=parametros!$D$6),"C4","Fora dos ciclos")))))))</f>
        <v/>
      </c>
      <c r="D3855" s="100"/>
      <c r="E3855" s="78" t="str">
        <f>IF(C3855="","",IFERROR(VLOOKUP(C3855,parametros!$A$11:$E$15,5,0),""))</f>
        <v/>
      </c>
      <c r="F3855" s="79" t="str">
        <f t="shared" si="302"/>
        <v/>
      </c>
      <c r="G3855" s="101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8"/>
      <c r="U3855" s="218" t="str">
        <f t="shared" si="306"/>
        <v/>
      </c>
      <c r="V3855" s="216" t="s">
        <v>47</v>
      </c>
      <c r="W3855" s="102" t="s">
        <v>167</v>
      </c>
      <c r="X3855" s="102" t="s">
        <v>168</v>
      </c>
      <c r="Y3855" s="103" t="s">
        <v>169</v>
      </c>
      <c r="Z3855" s="103" t="s">
        <v>170</v>
      </c>
      <c r="AA3855" s="103" t="s">
        <v>47</v>
      </c>
      <c r="AB3855" s="103" t="s">
        <v>171</v>
      </c>
      <c r="AC3855" s="104" t="s">
        <v>172</v>
      </c>
    </row>
    <row r="3856" spans="1:29" ht="25.5" customHeight="1" x14ac:dyDescent="0.35">
      <c r="A3856" s="188"/>
      <c r="B3856" s="190"/>
      <c r="C3856" s="99" t="str">
        <f>IF(B3856="","",IF(NOT(ISNUMBER(B3856)),"DATA_PC invalida",IF(AND(ISNUMBER(parametros!$C$2),ISNUMBER(parametros!$D$2),B3856&gt;=parametros!$C$2,B3856&lt;=parametros!$D$2),"C0",IF(AND(ISNUMBER(parametros!$C$3),ISNUMBER(parametros!$D$3),B3856&gt;=parametros!$C$3,B3856&lt;=parametros!$D$3),"C1",IF(AND(ISNUMBER(parametros!$C$4),ISNUMBER(parametros!$D$4),B3856&gt;=parametros!$C$4,B3856&lt;=parametros!$D$4),"C2",IF(AND(ISNUMBER(parametros!$C$5),ISNUMBER(parametros!$D$5),B3856&gt;=parametros!$C$5,B3856&lt;=parametros!$D$5),"C3",IF(AND(ISNUMBER(parametros!$C$6),ISNUMBER(parametros!$D$6),B3856&gt;=parametros!$C$6,B3856&lt;=parametros!$D$6),"C4","Fora dos ciclos")))))))</f>
        <v/>
      </c>
      <c r="D3856" s="100"/>
      <c r="E3856" s="78" t="str">
        <f>IF(C3856="","",IFERROR(VLOOKUP(C3856,parametros!$A$11:$E$15,5,0),""))</f>
        <v/>
      </c>
      <c r="F3856" s="79" t="str">
        <f t="shared" si="302"/>
        <v/>
      </c>
      <c r="G3856" s="101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8"/>
      <c r="U3856" s="218" t="str">
        <f t="shared" si="306"/>
        <v/>
      </c>
      <c r="V3856" s="216" t="s">
        <v>47</v>
      </c>
      <c r="W3856" s="102" t="s">
        <v>167</v>
      </c>
      <c r="X3856" s="102" t="s">
        <v>168</v>
      </c>
      <c r="Y3856" s="103" t="s">
        <v>169</v>
      </c>
      <c r="Z3856" s="103" t="s">
        <v>170</v>
      </c>
      <c r="AA3856" s="103" t="s">
        <v>47</v>
      </c>
      <c r="AB3856" s="103" t="s">
        <v>171</v>
      </c>
      <c r="AC3856" s="104" t="s">
        <v>172</v>
      </c>
    </row>
    <row r="3857" spans="1:29" ht="25.5" customHeight="1" x14ac:dyDescent="0.35">
      <c r="A3857" s="188"/>
      <c r="B3857" s="190"/>
      <c r="C3857" s="99" t="str">
        <f>IF(B3857="","",IF(NOT(ISNUMBER(B3857)),"DATA_PC invalida",IF(AND(ISNUMBER(parametros!$C$2),ISNUMBER(parametros!$D$2),B3857&gt;=parametros!$C$2,B3857&lt;=parametros!$D$2),"C0",IF(AND(ISNUMBER(parametros!$C$3),ISNUMBER(parametros!$D$3),B3857&gt;=parametros!$C$3,B3857&lt;=parametros!$D$3),"C1",IF(AND(ISNUMBER(parametros!$C$4),ISNUMBER(parametros!$D$4),B3857&gt;=parametros!$C$4,B3857&lt;=parametros!$D$4),"C2",IF(AND(ISNUMBER(parametros!$C$5),ISNUMBER(parametros!$D$5),B3857&gt;=parametros!$C$5,B3857&lt;=parametros!$D$5),"C3",IF(AND(ISNUMBER(parametros!$C$6),ISNUMBER(parametros!$D$6),B3857&gt;=parametros!$C$6,B3857&lt;=parametros!$D$6),"C4","Fora dos ciclos")))))))</f>
        <v/>
      </c>
      <c r="D3857" s="100"/>
      <c r="E3857" s="78" t="str">
        <f>IF(C3857="","",IFERROR(VLOOKUP(C3857,parametros!$A$11:$E$15,5,0),""))</f>
        <v/>
      </c>
      <c r="F3857" s="79" t="str">
        <f t="shared" si="302"/>
        <v/>
      </c>
      <c r="G3857" s="101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8"/>
      <c r="U3857" s="218" t="str">
        <f t="shared" si="306"/>
        <v/>
      </c>
      <c r="V3857" s="216" t="s">
        <v>47</v>
      </c>
      <c r="W3857" s="102" t="s">
        <v>167</v>
      </c>
      <c r="X3857" s="102" t="s">
        <v>168</v>
      </c>
      <c r="Y3857" s="103" t="s">
        <v>169</v>
      </c>
      <c r="Z3857" s="103" t="s">
        <v>170</v>
      </c>
      <c r="AA3857" s="103" t="s">
        <v>47</v>
      </c>
      <c r="AB3857" s="103" t="s">
        <v>171</v>
      </c>
      <c r="AC3857" s="104" t="s">
        <v>172</v>
      </c>
    </row>
    <row r="3858" spans="1:29" ht="25.5" customHeight="1" x14ac:dyDescent="0.35">
      <c r="A3858" s="188"/>
      <c r="B3858" s="190"/>
      <c r="C3858" s="99" t="str">
        <f>IF(B3858="","",IF(NOT(ISNUMBER(B3858)),"DATA_PC invalida",IF(AND(ISNUMBER(parametros!$C$2),ISNUMBER(parametros!$D$2),B3858&gt;=parametros!$C$2,B3858&lt;=parametros!$D$2),"C0",IF(AND(ISNUMBER(parametros!$C$3),ISNUMBER(parametros!$D$3),B3858&gt;=parametros!$C$3,B3858&lt;=parametros!$D$3),"C1",IF(AND(ISNUMBER(parametros!$C$4),ISNUMBER(parametros!$D$4),B3858&gt;=parametros!$C$4,B3858&lt;=parametros!$D$4),"C2",IF(AND(ISNUMBER(parametros!$C$5),ISNUMBER(parametros!$D$5),B3858&gt;=parametros!$C$5,B3858&lt;=parametros!$D$5),"C3",IF(AND(ISNUMBER(parametros!$C$6),ISNUMBER(parametros!$D$6),B3858&gt;=parametros!$C$6,B3858&lt;=parametros!$D$6),"C4","Fora dos ciclos")))))))</f>
        <v/>
      </c>
      <c r="D3858" s="100"/>
      <c r="E3858" s="78" t="str">
        <f>IF(C3858="","",IFERROR(VLOOKUP(C3858,parametros!$A$11:$E$15,5,0),""))</f>
        <v/>
      </c>
      <c r="F3858" s="79" t="str">
        <f t="shared" si="302"/>
        <v/>
      </c>
      <c r="G3858" s="101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8"/>
      <c r="U3858" s="218" t="str">
        <f t="shared" si="306"/>
        <v/>
      </c>
      <c r="V3858" s="216" t="s">
        <v>47</v>
      </c>
      <c r="W3858" s="102" t="s">
        <v>167</v>
      </c>
      <c r="X3858" s="102" t="s">
        <v>168</v>
      </c>
      <c r="Y3858" s="103" t="s">
        <v>169</v>
      </c>
      <c r="Z3858" s="103" t="s">
        <v>170</v>
      </c>
      <c r="AA3858" s="103" t="s">
        <v>47</v>
      </c>
      <c r="AB3858" s="103" t="s">
        <v>171</v>
      </c>
      <c r="AC3858" s="104" t="s">
        <v>172</v>
      </c>
    </row>
    <row r="3859" spans="1:29" ht="25.5" customHeight="1" x14ac:dyDescent="0.35">
      <c r="A3859" s="188"/>
      <c r="B3859" s="190"/>
      <c r="C3859" s="99" t="str">
        <f>IF(B3859="","",IF(NOT(ISNUMBER(B3859)),"DATA_PC invalida",IF(AND(ISNUMBER(parametros!$C$2),ISNUMBER(parametros!$D$2),B3859&gt;=parametros!$C$2,B3859&lt;=parametros!$D$2),"C0",IF(AND(ISNUMBER(parametros!$C$3),ISNUMBER(parametros!$D$3),B3859&gt;=parametros!$C$3,B3859&lt;=parametros!$D$3),"C1",IF(AND(ISNUMBER(parametros!$C$4),ISNUMBER(parametros!$D$4),B3859&gt;=parametros!$C$4,B3859&lt;=parametros!$D$4),"C2",IF(AND(ISNUMBER(parametros!$C$5),ISNUMBER(parametros!$D$5),B3859&gt;=parametros!$C$5,B3859&lt;=parametros!$D$5),"C3",IF(AND(ISNUMBER(parametros!$C$6),ISNUMBER(parametros!$D$6),B3859&gt;=parametros!$C$6,B3859&lt;=parametros!$D$6),"C4","Fora dos ciclos")))))))</f>
        <v/>
      </c>
      <c r="D3859" s="100"/>
      <c r="E3859" s="78" t="str">
        <f>IF(C3859="","",IFERROR(VLOOKUP(C3859,parametros!$A$11:$E$15,5,0),""))</f>
        <v/>
      </c>
      <c r="F3859" s="79" t="str">
        <f t="shared" si="302"/>
        <v/>
      </c>
      <c r="G3859" s="101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8"/>
      <c r="U3859" s="218" t="str">
        <f t="shared" si="306"/>
        <v/>
      </c>
      <c r="V3859" s="216" t="s">
        <v>47</v>
      </c>
      <c r="W3859" s="102" t="s">
        <v>167</v>
      </c>
      <c r="X3859" s="102" t="s">
        <v>168</v>
      </c>
      <c r="Y3859" s="103" t="s">
        <v>169</v>
      </c>
      <c r="Z3859" s="103" t="s">
        <v>170</v>
      </c>
      <c r="AA3859" s="103" t="s">
        <v>47</v>
      </c>
      <c r="AB3859" s="103" t="s">
        <v>171</v>
      </c>
      <c r="AC3859" s="104" t="s">
        <v>172</v>
      </c>
    </row>
    <row r="3860" spans="1:29" ht="25.5" customHeight="1" x14ac:dyDescent="0.35">
      <c r="A3860" s="188"/>
      <c r="B3860" s="190"/>
      <c r="C3860" s="99" t="str">
        <f>IF(B3860="","",IF(NOT(ISNUMBER(B3860)),"DATA_PC invalida",IF(AND(ISNUMBER(parametros!$C$2),ISNUMBER(parametros!$D$2),B3860&gt;=parametros!$C$2,B3860&lt;=parametros!$D$2),"C0",IF(AND(ISNUMBER(parametros!$C$3),ISNUMBER(parametros!$D$3),B3860&gt;=parametros!$C$3,B3860&lt;=parametros!$D$3),"C1",IF(AND(ISNUMBER(parametros!$C$4),ISNUMBER(parametros!$D$4),B3860&gt;=parametros!$C$4,B3860&lt;=parametros!$D$4),"C2",IF(AND(ISNUMBER(parametros!$C$5),ISNUMBER(parametros!$D$5),B3860&gt;=parametros!$C$5,B3860&lt;=parametros!$D$5),"C3",IF(AND(ISNUMBER(parametros!$C$6),ISNUMBER(parametros!$D$6),B3860&gt;=parametros!$C$6,B3860&lt;=parametros!$D$6),"C4","Fora dos ciclos")))))))</f>
        <v/>
      </c>
      <c r="D3860" s="100"/>
      <c r="E3860" s="78" t="str">
        <f>IF(C3860="","",IFERROR(VLOOKUP(C3860,parametros!$A$11:$E$15,5,0),""))</f>
        <v/>
      </c>
      <c r="F3860" s="79" t="str">
        <f t="shared" si="302"/>
        <v/>
      </c>
      <c r="G3860" s="101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8"/>
      <c r="U3860" s="218" t="str">
        <f t="shared" si="306"/>
        <v/>
      </c>
      <c r="V3860" s="216" t="s">
        <v>47</v>
      </c>
      <c r="W3860" s="102" t="s">
        <v>167</v>
      </c>
      <c r="X3860" s="102" t="s">
        <v>168</v>
      </c>
      <c r="Y3860" s="103" t="s">
        <v>169</v>
      </c>
      <c r="Z3860" s="103" t="s">
        <v>170</v>
      </c>
      <c r="AA3860" s="103" t="s">
        <v>47</v>
      </c>
      <c r="AB3860" s="103" t="s">
        <v>171</v>
      </c>
      <c r="AC3860" s="104" t="s">
        <v>172</v>
      </c>
    </row>
    <row r="3861" spans="1:29" ht="25.5" customHeight="1" x14ac:dyDescent="0.35">
      <c r="A3861" s="188"/>
      <c r="B3861" s="190"/>
      <c r="C3861" s="99" t="str">
        <f>IF(B3861="","",IF(NOT(ISNUMBER(B3861)),"DATA_PC invalida",IF(AND(ISNUMBER(parametros!$C$2),ISNUMBER(parametros!$D$2),B3861&gt;=parametros!$C$2,B3861&lt;=parametros!$D$2),"C0",IF(AND(ISNUMBER(parametros!$C$3),ISNUMBER(parametros!$D$3),B3861&gt;=parametros!$C$3,B3861&lt;=parametros!$D$3),"C1",IF(AND(ISNUMBER(parametros!$C$4),ISNUMBER(parametros!$D$4),B3861&gt;=parametros!$C$4,B3861&lt;=parametros!$D$4),"C2",IF(AND(ISNUMBER(parametros!$C$5),ISNUMBER(parametros!$D$5),B3861&gt;=parametros!$C$5,B3861&lt;=parametros!$D$5),"C3",IF(AND(ISNUMBER(parametros!$C$6),ISNUMBER(parametros!$D$6),B3861&gt;=parametros!$C$6,B3861&lt;=parametros!$D$6),"C4","Fora dos ciclos")))))))</f>
        <v/>
      </c>
      <c r="D3861" s="100"/>
      <c r="E3861" s="78" t="str">
        <f>IF(C3861="","",IFERROR(VLOOKUP(C3861,parametros!$A$11:$E$15,5,0),""))</f>
        <v/>
      </c>
      <c r="F3861" s="79" t="str">
        <f t="shared" si="302"/>
        <v/>
      </c>
      <c r="G3861" s="101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8"/>
      <c r="U3861" s="218" t="str">
        <f t="shared" si="306"/>
        <v/>
      </c>
      <c r="V3861" s="216" t="s">
        <v>47</v>
      </c>
      <c r="W3861" s="102" t="s">
        <v>167</v>
      </c>
      <c r="X3861" s="102" t="s">
        <v>168</v>
      </c>
      <c r="Y3861" s="103" t="s">
        <v>169</v>
      </c>
      <c r="Z3861" s="103" t="s">
        <v>170</v>
      </c>
      <c r="AA3861" s="103" t="s">
        <v>47</v>
      </c>
      <c r="AB3861" s="103" t="s">
        <v>171</v>
      </c>
      <c r="AC3861" s="104" t="s">
        <v>172</v>
      </c>
    </row>
    <row r="3862" spans="1:29" ht="25.5" customHeight="1" x14ac:dyDescent="0.35">
      <c r="A3862" s="188"/>
      <c r="B3862" s="190"/>
      <c r="C3862" s="99" t="str">
        <f>IF(B3862="","",IF(NOT(ISNUMBER(B3862)),"DATA_PC invalida",IF(AND(ISNUMBER(parametros!$C$2),ISNUMBER(parametros!$D$2),B3862&gt;=parametros!$C$2,B3862&lt;=parametros!$D$2),"C0",IF(AND(ISNUMBER(parametros!$C$3),ISNUMBER(parametros!$D$3),B3862&gt;=parametros!$C$3,B3862&lt;=parametros!$D$3),"C1",IF(AND(ISNUMBER(parametros!$C$4),ISNUMBER(parametros!$D$4),B3862&gt;=parametros!$C$4,B3862&lt;=parametros!$D$4),"C2",IF(AND(ISNUMBER(parametros!$C$5),ISNUMBER(parametros!$D$5),B3862&gt;=parametros!$C$5,B3862&lt;=parametros!$D$5),"C3",IF(AND(ISNUMBER(parametros!$C$6),ISNUMBER(parametros!$D$6),B3862&gt;=parametros!$C$6,B3862&lt;=parametros!$D$6),"C4","Fora dos ciclos")))))))</f>
        <v/>
      </c>
      <c r="D3862" s="100"/>
      <c r="E3862" s="78" t="str">
        <f>IF(C3862="","",IFERROR(VLOOKUP(C3862,parametros!$A$11:$E$15,5,0),""))</f>
        <v/>
      </c>
      <c r="F3862" s="79" t="str">
        <f t="shared" si="302"/>
        <v/>
      </c>
      <c r="G3862" s="101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8"/>
      <c r="U3862" s="218" t="str">
        <f t="shared" si="306"/>
        <v/>
      </c>
      <c r="V3862" s="216" t="s">
        <v>47</v>
      </c>
      <c r="W3862" s="102" t="s">
        <v>167</v>
      </c>
      <c r="X3862" s="102" t="s">
        <v>168</v>
      </c>
      <c r="Y3862" s="103" t="s">
        <v>169</v>
      </c>
      <c r="Z3862" s="103" t="s">
        <v>170</v>
      </c>
      <c r="AA3862" s="103" t="s">
        <v>47</v>
      </c>
      <c r="AB3862" s="103" t="s">
        <v>171</v>
      </c>
      <c r="AC3862" s="104" t="s">
        <v>172</v>
      </c>
    </row>
    <row r="3863" spans="1:29" ht="25.5" customHeight="1" x14ac:dyDescent="0.35">
      <c r="A3863" s="188"/>
      <c r="B3863" s="190"/>
      <c r="C3863" s="99" t="str">
        <f>IF(B3863="","",IF(NOT(ISNUMBER(B3863)),"DATA_PC invalida",IF(AND(ISNUMBER(parametros!$C$2),ISNUMBER(parametros!$D$2),B3863&gt;=parametros!$C$2,B3863&lt;=parametros!$D$2),"C0",IF(AND(ISNUMBER(parametros!$C$3),ISNUMBER(parametros!$D$3),B3863&gt;=parametros!$C$3,B3863&lt;=parametros!$D$3),"C1",IF(AND(ISNUMBER(parametros!$C$4),ISNUMBER(parametros!$D$4),B3863&gt;=parametros!$C$4,B3863&lt;=parametros!$D$4),"C2",IF(AND(ISNUMBER(parametros!$C$5),ISNUMBER(parametros!$D$5),B3863&gt;=parametros!$C$5,B3863&lt;=parametros!$D$5),"C3",IF(AND(ISNUMBER(parametros!$C$6),ISNUMBER(parametros!$D$6),B3863&gt;=parametros!$C$6,B3863&lt;=parametros!$D$6),"C4","Fora dos ciclos")))))))</f>
        <v/>
      </c>
      <c r="D3863" s="100"/>
      <c r="E3863" s="78" t="str">
        <f>IF(C3863="","",IFERROR(VLOOKUP(C3863,parametros!$A$11:$E$15,5,0),""))</f>
        <v/>
      </c>
      <c r="F3863" s="79" t="str">
        <f t="shared" si="302"/>
        <v/>
      </c>
      <c r="G3863" s="101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8"/>
      <c r="U3863" s="218" t="str">
        <f t="shared" si="306"/>
        <v/>
      </c>
      <c r="V3863" s="216" t="s">
        <v>47</v>
      </c>
      <c r="W3863" s="102" t="s">
        <v>167</v>
      </c>
      <c r="X3863" s="102" t="s">
        <v>168</v>
      </c>
      <c r="Y3863" s="103" t="s">
        <v>169</v>
      </c>
      <c r="Z3863" s="103" t="s">
        <v>170</v>
      </c>
      <c r="AA3863" s="103" t="s">
        <v>47</v>
      </c>
      <c r="AB3863" s="103" t="s">
        <v>171</v>
      </c>
      <c r="AC3863" s="104" t="s">
        <v>172</v>
      </c>
    </row>
    <row r="3864" spans="1:29" ht="25.5" customHeight="1" x14ac:dyDescent="0.35">
      <c r="A3864" s="188"/>
      <c r="B3864" s="190"/>
      <c r="C3864" s="99" t="str">
        <f>IF(B3864="","",IF(NOT(ISNUMBER(B3864)),"DATA_PC invalida",IF(AND(ISNUMBER(parametros!$C$2),ISNUMBER(parametros!$D$2),B3864&gt;=parametros!$C$2,B3864&lt;=parametros!$D$2),"C0",IF(AND(ISNUMBER(parametros!$C$3),ISNUMBER(parametros!$D$3),B3864&gt;=parametros!$C$3,B3864&lt;=parametros!$D$3),"C1",IF(AND(ISNUMBER(parametros!$C$4),ISNUMBER(parametros!$D$4),B3864&gt;=parametros!$C$4,B3864&lt;=parametros!$D$4),"C2",IF(AND(ISNUMBER(parametros!$C$5),ISNUMBER(parametros!$D$5),B3864&gt;=parametros!$C$5,B3864&lt;=parametros!$D$5),"C3",IF(AND(ISNUMBER(parametros!$C$6),ISNUMBER(parametros!$D$6),B3864&gt;=parametros!$C$6,B3864&lt;=parametros!$D$6),"C4","Fora dos ciclos")))))))</f>
        <v/>
      </c>
      <c r="D3864" s="100"/>
      <c r="E3864" s="78" t="str">
        <f>IF(C3864="","",IFERROR(VLOOKUP(C3864,parametros!$A$11:$E$15,5,0),""))</f>
        <v/>
      </c>
      <c r="F3864" s="79" t="str">
        <f t="shared" si="302"/>
        <v/>
      </c>
      <c r="G3864" s="101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8"/>
      <c r="U3864" s="218" t="str">
        <f t="shared" si="306"/>
        <v/>
      </c>
      <c r="V3864" s="216" t="s">
        <v>47</v>
      </c>
      <c r="W3864" s="102" t="s">
        <v>167</v>
      </c>
      <c r="X3864" s="102" t="s">
        <v>168</v>
      </c>
      <c r="Y3864" s="103" t="s">
        <v>169</v>
      </c>
      <c r="Z3864" s="103" t="s">
        <v>170</v>
      </c>
      <c r="AA3864" s="103" t="s">
        <v>47</v>
      </c>
      <c r="AB3864" s="103" t="s">
        <v>171</v>
      </c>
      <c r="AC3864" s="104" t="s">
        <v>172</v>
      </c>
    </row>
    <row r="3865" spans="1:29" ht="25.5" customHeight="1" x14ac:dyDescent="0.35">
      <c r="A3865" s="188"/>
      <c r="B3865" s="190"/>
      <c r="C3865" s="99" t="str">
        <f>IF(B3865="","",IF(NOT(ISNUMBER(B3865)),"DATA_PC invalida",IF(AND(ISNUMBER(parametros!$C$2),ISNUMBER(parametros!$D$2),B3865&gt;=parametros!$C$2,B3865&lt;=parametros!$D$2),"C0",IF(AND(ISNUMBER(parametros!$C$3),ISNUMBER(parametros!$D$3),B3865&gt;=parametros!$C$3,B3865&lt;=parametros!$D$3),"C1",IF(AND(ISNUMBER(parametros!$C$4),ISNUMBER(parametros!$D$4),B3865&gt;=parametros!$C$4,B3865&lt;=parametros!$D$4),"C2",IF(AND(ISNUMBER(parametros!$C$5),ISNUMBER(parametros!$D$5),B3865&gt;=parametros!$C$5,B3865&lt;=parametros!$D$5),"C3",IF(AND(ISNUMBER(parametros!$C$6),ISNUMBER(parametros!$D$6),B3865&gt;=parametros!$C$6,B3865&lt;=parametros!$D$6),"C4","Fora dos ciclos")))))))</f>
        <v/>
      </c>
      <c r="D3865" s="100"/>
      <c r="E3865" s="78" t="str">
        <f>IF(C3865="","",IFERROR(VLOOKUP(C3865,parametros!$A$11:$E$15,5,0),""))</f>
        <v/>
      </c>
      <c r="F3865" s="79" t="str">
        <f t="shared" si="302"/>
        <v/>
      </c>
      <c r="G3865" s="101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8"/>
      <c r="U3865" s="218" t="str">
        <f t="shared" si="306"/>
        <v/>
      </c>
      <c r="V3865" s="216" t="s">
        <v>47</v>
      </c>
      <c r="W3865" s="102" t="s">
        <v>167</v>
      </c>
      <c r="X3865" s="102" t="s">
        <v>168</v>
      </c>
      <c r="Y3865" s="103" t="s">
        <v>169</v>
      </c>
      <c r="Z3865" s="103" t="s">
        <v>170</v>
      </c>
      <c r="AA3865" s="103" t="s">
        <v>47</v>
      </c>
      <c r="AB3865" s="103" t="s">
        <v>171</v>
      </c>
      <c r="AC3865" s="104" t="s">
        <v>172</v>
      </c>
    </row>
    <row r="3866" spans="1:29" ht="25.5" customHeight="1" x14ac:dyDescent="0.35">
      <c r="A3866" s="188"/>
      <c r="B3866" s="190"/>
      <c r="C3866" s="99" t="str">
        <f>IF(B3866="","",IF(NOT(ISNUMBER(B3866)),"DATA_PC invalida",IF(AND(ISNUMBER(parametros!$C$2),ISNUMBER(parametros!$D$2),B3866&gt;=parametros!$C$2,B3866&lt;=parametros!$D$2),"C0",IF(AND(ISNUMBER(parametros!$C$3),ISNUMBER(parametros!$D$3),B3866&gt;=parametros!$C$3,B3866&lt;=parametros!$D$3),"C1",IF(AND(ISNUMBER(parametros!$C$4),ISNUMBER(parametros!$D$4),B3866&gt;=parametros!$C$4,B3866&lt;=parametros!$D$4),"C2",IF(AND(ISNUMBER(parametros!$C$5),ISNUMBER(parametros!$D$5),B3866&gt;=parametros!$C$5,B3866&lt;=parametros!$D$5),"C3",IF(AND(ISNUMBER(parametros!$C$6),ISNUMBER(parametros!$D$6),B3866&gt;=parametros!$C$6,B3866&lt;=parametros!$D$6),"C4","Fora dos ciclos")))))))</f>
        <v/>
      </c>
      <c r="D3866" s="100"/>
      <c r="E3866" s="78" t="str">
        <f>IF(C3866="","",IFERROR(VLOOKUP(C3866,parametros!$A$11:$E$15,5,0),""))</f>
        <v/>
      </c>
      <c r="F3866" s="79" t="str">
        <f t="shared" si="302"/>
        <v/>
      </c>
      <c r="G3866" s="101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8"/>
      <c r="U3866" s="218" t="str">
        <f t="shared" si="306"/>
        <v/>
      </c>
      <c r="V3866" s="216" t="s">
        <v>47</v>
      </c>
      <c r="W3866" s="102" t="s">
        <v>167</v>
      </c>
      <c r="X3866" s="102" t="s">
        <v>168</v>
      </c>
      <c r="Y3866" s="103" t="s">
        <v>169</v>
      </c>
      <c r="Z3866" s="103" t="s">
        <v>170</v>
      </c>
      <c r="AA3866" s="103" t="s">
        <v>47</v>
      </c>
      <c r="AB3866" s="103" t="s">
        <v>171</v>
      </c>
      <c r="AC3866" s="104" t="s">
        <v>172</v>
      </c>
    </row>
    <row r="3867" spans="1:29" ht="25.5" customHeight="1" x14ac:dyDescent="0.35">
      <c r="A3867" s="188"/>
      <c r="B3867" s="190"/>
      <c r="C3867" s="99" t="str">
        <f>IF(B3867="","",IF(NOT(ISNUMBER(B3867)),"DATA_PC invalida",IF(AND(ISNUMBER(parametros!$C$2),ISNUMBER(parametros!$D$2),B3867&gt;=parametros!$C$2,B3867&lt;=parametros!$D$2),"C0",IF(AND(ISNUMBER(parametros!$C$3),ISNUMBER(parametros!$D$3),B3867&gt;=parametros!$C$3,B3867&lt;=parametros!$D$3),"C1",IF(AND(ISNUMBER(parametros!$C$4),ISNUMBER(parametros!$D$4),B3867&gt;=parametros!$C$4,B3867&lt;=parametros!$D$4),"C2",IF(AND(ISNUMBER(parametros!$C$5),ISNUMBER(parametros!$D$5),B3867&gt;=parametros!$C$5,B3867&lt;=parametros!$D$5),"C3",IF(AND(ISNUMBER(parametros!$C$6),ISNUMBER(parametros!$D$6),B3867&gt;=parametros!$C$6,B3867&lt;=parametros!$D$6),"C4","Fora dos ciclos")))))))</f>
        <v/>
      </c>
      <c r="D3867" s="100"/>
      <c r="E3867" s="78" t="str">
        <f>IF(C3867="","",IFERROR(VLOOKUP(C3867,parametros!$A$11:$E$15,5,0),""))</f>
        <v/>
      </c>
      <c r="F3867" s="79" t="str">
        <f t="shared" si="302"/>
        <v/>
      </c>
      <c r="G3867" s="101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8"/>
      <c r="U3867" s="218" t="str">
        <f t="shared" si="306"/>
        <v/>
      </c>
      <c r="V3867" s="216" t="s">
        <v>47</v>
      </c>
      <c r="W3867" s="102" t="s">
        <v>167</v>
      </c>
      <c r="X3867" s="102" t="s">
        <v>168</v>
      </c>
      <c r="Y3867" s="103" t="s">
        <v>169</v>
      </c>
      <c r="Z3867" s="103" t="s">
        <v>170</v>
      </c>
      <c r="AA3867" s="103" t="s">
        <v>47</v>
      </c>
      <c r="AB3867" s="103" t="s">
        <v>171</v>
      </c>
      <c r="AC3867" s="104" t="s">
        <v>172</v>
      </c>
    </row>
    <row r="3868" spans="1:29" ht="25.5" customHeight="1" x14ac:dyDescent="0.35">
      <c r="A3868" s="188"/>
      <c r="B3868" s="190"/>
      <c r="C3868" s="99" t="str">
        <f>IF(B3868="","",IF(NOT(ISNUMBER(B3868)),"DATA_PC invalida",IF(AND(ISNUMBER(parametros!$C$2),ISNUMBER(parametros!$D$2),B3868&gt;=parametros!$C$2,B3868&lt;=parametros!$D$2),"C0",IF(AND(ISNUMBER(parametros!$C$3),ISNUMBER(parametros!$D$3),B3868&gt;=parametros!$C$3,B3868&lt;=parametros!$D$3),"C1",IF(AND(ISNUMBER(parametros!$C$4),ISNUMBER(parametros!$D$4),B3868&gt;=parametros!$C$4,B3868&lt;=parametros!$D$4),"C2",IF(AND(ISNUMBER(parametros!$C$5),ISNUMBER(parametros!$D$5),B3868&gt;=parametros!$C$5,B3868&lt;=parametros!$D$5),"C3",IF(AND(ISNUMBER(parametros!$C$6),ISNUMBER(parametros!$D$6),B3868&gt;=parametros!$C$6,B3868&lt;=parametros!$D$6),"C4","Fora dos ciclos")))))))</f>
        <v/>
      </c>
      <c r="D3868" s="100"/>
      <c r="E3868" s="78" t="str">
        <f>IF(C3868="","",IFERROR(VLOOKUP(C3868,parametros!$A$11:$E$15,5,0),""))</f>
        <v/>
      </c>
      <c r="F3868" s="79" t="str">
        <f t="shared" si="302"/>
        <v/>
      </c>
      <c r="G3868" s="101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8"/>
      <c r="U3868" s="218" t="str">
        <f t="shared" si="306"/>
        <v/>
      </c>
      <c r="V3868" s="216" t="s">
        <v>47</v>
      </c>
      <c r="W3868" s="102" t="s">
        <v>167</v>
      </c>
      <c r="X3868" s="102" t="s">
        <v>168</v>
      </c>
      <c r="Y3868" s="103" t="s">
        <v>169</v>
      </c>
      <c r="Z3868" s="103" t="s">
        <v>170</v>
      </c>
      <c r="AA3868" s="103" t="s">
        <v>47</v>
      </c>
      <c r="AB3868" s="103" t="s">
        <v>171</v>
      </c>
      <c r="AC3868" s="104" t="s">
        <v>172</v>
      </c>
    </row>
    <row r="3869" spans="1:29" ht="25.5" customHeight="1" x14ac:dyDescent="0.35">
      <c r="A3869" s="188"/>
      <c r="B3869" s="190"/>
      <c r="C3869" s="99" t="str">
        <f>IF(B3869="","",IF(NOT(ISNUMBER(B3869)),"DATA_PC invalida",IF(AND(ISNUMBER(parametros!$C$2),ISNUMBER(parametros!$D$2),B3869&gt;=parametros!$C$2,B3869&lt;=parametros!$D$2),"C0",IF(AND(ISNUMBER(parametros!$C$3),ISNUMBER(parametros!$D$3),B3869&gt;=parametros!$C$3,B3869&lt;=parametros!$D$3),"C1",IF(AND(ISNUMBER(parametros!$C$4),ISNUMBER(parametros!$D$4),B3869&gt;=parametros!$C$4,B3869&lt;=parametros!$D$4),"C2",IF(AND(ISNUMBER(parametros!$C$5),ISNUMBER(parametros!$D$5),B3869&gt;=parametros!$C$5,B3869&lt;=parametros!$D$5),"C3",IF(AND(ISNUMBER(parametros!$C$6),ISNUMBER(parametros!$D$6),B3869&gt;=parametros!$C$6,B3869&lt;=parametros!$D$6),"C4","Fora dos ciclos")))))))</f>
        <v/>
      </c>
      <c r="D3869" s="100"/>
      <c r="E3869" s="78" t="str">
        <f>IF(C3869="","",IFERROR(VLOOKUP(C3869,parametros!$A$11:$E$15,5,0),""))</f>
        <v/>
      </c>
      <c r="F3869" s="79" t="str">
        <f t="shared" si="302"/>
        <v/>
      </c>
      <c r="G3869" s="101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8"/>
      <c r="U3869" s="218" t="str">
        <f t="shared" si="306"/>
        <v/>
      </c>
      <c r="V3869" s="216" t="s">
        <v>47</v>
      </c>
      <c r="W3869" s="102" t="s">
        <v>167</v>
      </c>
      <c r="X3869" s="102" t="s">
        <v>168</v>
      </c>
      <c r="Y3869" s="103" t="s">
        <v>169</v>
      </c>
      <c r="Z3869" s="103" t="s">
        <v>170</v>
      </c>
      <c r="AA3869" s="103" t="s">
        <v>47</v>
      </c>
      <c r="AB3869" s="103" t="s">
        <v>171</v>
      </c>
      <c r="AC3869" s="104" t="s">
        <v>172</v>
      </c>
    </row>
    <row r="3870" spans="1:29" ht="25.5" customHeight="1" x14ac:dyDescent="0.35">
      <c r="A3870" s="188"/>
      <c r="B3870" s="190"/>
      <c r="C3870" s="99" t="str">
        <f>IF(B3870="","",IF(NOT(ISNUMBER(B3870)),"DATA_PC invalida",IF(AND(ISNUMBER(parametros!$C$2),ISNUMBER(parametros!$D$2),B3870&gt;=parametros!$C$2,B3870&lt;=parametros!$D$2),"C0",IF(AND(ISNUMBER(parametros!$C$3),ISNUMBER(parametros!$D$3),B3870&gt;=parametros!$C$3,B3870&lt;=parametros!$D$3),"C1",IF(AND(ISNUMBER(parametros!$C$4),ISNUMBER(parametros!$D$4),B3870&gt;=parametros!$C$4,B3870&lt;=parametros!$D$4),"C2",IF(AND(ISNUMBER(parametros!$C$5),ISNUMBER(parametros!$D$5),B3870&gt;=parametros!$C$5,B3870&lt;=parametros!$D$5),"C3",IF(AND(ISNUMBER(parametros!$C$6),ISNUMBER(parametros!$D$6),B3870&gt;=parametros!$C$6,B3870&lt;=parametros!$D$6),"C4","Fora dos ciclos")))))))</f>
        <v/>
      </c>
      <c r="D3870" s="100"/>
      <c r="E3870" s="78" t="str">
        <f>IF(C3870="","",IFERROR(VLOOKUP(C3870,parametros!$A$11:$E$15,5,0),""))</f>
        <v/>
      </c>
      <c r="F3870" s="79" t="str">
        <f t="shared" si="302"/>
        <v/>
      </c>
      <c r="G3870" s="101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8"/>
      <c r="U3870" s="218" t="str">
        <f t="shared" si="306"/>
        <v/>
      </c>
      <c r="V3870" s="216" t="s">
        <v>47</v>
      </c>
      <c r="W3870" s="102" t="s">
        <v>167</v>
      </c>
      <c r="X3870" s="102" t="s">
        <v>168</v>
      </c>
      <c r="Y3870" s="103" t="s">
        <v>169</v>
      </c>
      <c r="Z3870" s="103" t="s">
        <v>170</v>
      </c>
      <c r="AA3870" s="103" t="s">
        <v>47</v>
      </c>
      <c r="AB3870" s="103" t="s">
        <v>171</v>
      </c>
      <c r="AC3870" s="104" t="s">
        <v>172</v>
      </c>
    </row>
    <row r="3871" spans="1:29" ht="25.5" customHeight="1" x14ac:dyDescent="0.35">
      <c r="A3871" s="188"/>
      <c r="B3871" s="190"/>
      <c r="C3871" s="99" t="str">
        <f>IF(B3871="","",IF(NOT(ISNUMBER(B3871)),"DATA_PC invalida",IF(AND(ISNUMBER(parametros!$C$2),ISNUMBER(parametros!$D$2),B3871&gt;=parametros!$C$2,B3871&lt;=parametros!$D$2),"C0",IF(AND(ISNUMBER(parametros!$C$3),ISNUMBER(parametros!$D$3),B3871&gt;=parametros!$C$3,B3871&lt;=parametros!$D$3),"C1",IF(AND(ISNUMBER(parametros!$C$4),ISNUMBER(parametros!$D$4),B3871&gt;=parametros!$C$4,B3871&lt;=parametros!$D$4),"C2",IF(AND(ISNUMBER(parametros!$C$5),ISNUMBER(parametros!$D$5),B3871&gt;=parametros!$C$5,B3871&lt;=parametros!$D$5),"C3",IF(AND(ISNUMBER(parametros!$C$6),ISNUMBER(parametros!$D$6),B3871&gt;=parametros!$C$6,B3871&lt;=parametros!$D$6),"C4","Fora dos ciclos")))))))</f>
        <v/>
      </c>
      <c r="D3871" s="100"/>
      <c r="E3871" s="78" t="str">
        <f>IF(C3871="","",IFERROR(VLOOKUP(C3871,parametros!$A$11:$E$15,5,0),""))</f>
        <v/>
      </c>
      <c r="F3871" s="79" t="str">
        <f t="shared" si="302"/>
        <v/>
      </c>
      <c r="G3871" s="101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8"/>
      <c r="U3871" s="218" t="str">
        <f t="shared" si="306"/>
        <v/>
      </c>
      <c r="V3871" s="216" t="s">
        <v>47</v>
      </c>
      <c r="W3871" s="102" t="s">
        <v>167</v>
      </c>
      <c r="X3871" s="102" t="s">
        <v>168</v>
      </c>
      <c r="Y3871" s="103" t="s">
        <v>169</v>
      </c>
      <c r="Z3871" s="103" t="s">
        <v>170</v>
      </c>
      <c r="AA3871" s="103" t="s">
        <v>47</v>
      </c>
      <c r="AB3871" s="103" t="s">
        <v>171</v>
      </c>
      <c r="AC3871" s="104" t="s">
        <v>172</v>
      </c>
    </row>
    <row r="3872" spans="1:29" ht="25.5" customHeight="1" x14ac:dyDescent="0.35">
      <c r="A3872" s="188"/>
      <c r="B3872" s="190"/>
      <c r="C3872" s="99" t="str">
        <f>IF(B3872="","",IF(NOT(ISNUMBER(B3872)),"DATA_PC invalida",IF(AND(ISNUMBER(parametros!$C$2),ISNUMBER(parametros!$D$2),B3872&gt;=parametros!$C$2,B3872&lt;=parametros!$D$2),"C0",IF(AND(ISNUMBER(parametros!$C$3),ISNUMBER(parametros!$D$3),B3872&gt;=parametros!$C$3,B3872&lt;=parametros!$D$3),"C1",IF(AND(ISNUMBER(parametros!$C$4),ISNUMBER(parametros!$D$4),B3872&gt;=parametros!$C$4,B3872&lt;=parametros!$D$4),"C2",IF(AND(ISNUMBER(parametros!$C$5),ISNUMBER(parametros!$D$5),B3872&gt;=parametros!$C$5,B3872&lt;=parametros!$D$5),"C3",IF(AND(ISNUMBER(parametros!$C$6),ISNUMBER(parametros!$D$6),B3872&gt;=parametros!$C$6,B3872&lt;=parametros!$D$6),"C4","Fora dos ciclos")))))))</f>
        <v/>
      </c>
      <c r="D3872" s="100"/>
      <c r="E3872" s="78" t="str">
        <f>IF(C3872="","",IFERROR(VLOOKUP(C3872,parametros!$A$11:$E$15,5,0),""))</f>
        <v/>
      </c>
      <c r="F3872" s="79" t="str">
        <f t="shared" si="302"/>
        <v/>
      </c>
      <c r="G3872" s="101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8"/>
      <c r="U3872" s="218" t="str">
        <f t="shared" si="306"/>
        <v/>
      </c>
      <c r="V3872" s="216" t="s">
        <v>47</v>
      </c>
      <c r="W3872" s="102" t="s">
        <v>167</v>
      </c>
      <c r="X3872" s="102" t="s">
        <v>168</v>
      </c>
      <c r="Y3872" s="103" t="s">
        <v>169</v>
      </c>
      <c r="Z3872" s="103" t="s">
        <v>170</v>
      </c>
      <c r="AA3872" s="103" t="s">
        <v>47</v>
      </c>
      <c r="AB3872" s="103" t="s">
        <v>171</v>
      </c>
      <c r="AC3872" s="104" t="s">
        <v>172</v>
      </c>
    </row>
    <row r="3873" spans="1:29" ht="25.5" customHeight="1" x14ac:dyDescent="0.35">
      <c r="A3873" s="188"/>
      <c r="B3873" s="190"/>
      <c r="C3873" s="99" t="str">
        <f>IF(B3873="","",IF(NOT(ISNUMBER(B3873)),"DATA_PC invalida",IF(AND(ISNUMBER(parametros!$C$2),ISNUMBER(parametros!$D$2),B3873&gt;=parametros!$C$2,B3873&lt;=parametros!$D$2),"C0",IF(AND(ISNUMBER(parametros!$C$3),ISNUMBER(parametros!$D$3),B3873&gt;=parametros!$C$3,B3873&lt;=parametros!$D$3),"C1",IF(AND(ISNUMBER(parametros!$C$4),ISNUMBER(parametros!$D$4),B3873&gt;=parametros!$C$4,B3873&lt;=parametros!$D$4),"C2",IF(AND(ISNUMBER(parametros!$C$5),ISNUMBER(parametros!$D$5),B3873&gt;=parametros!$C$5,B3873&lt;=parametros!$D$5),"C3",IF(AND(ISNUMBER(parametros!$C$6),ISNUMBER(parametros!$D$6),B3873&gt;=parametros!$C$6,B3873&lt;=parametros!$D$6),"C4","Fora dos ciclos")))))))</f>
        <v/>
      </c>
      <c r="D3873" s="100"/>
      <c r="E3873" s="78" t="str">
        <f>IF(C3873="","",IFERROR(VLOOKUP(C3873,parametros!$A$11:$E$15,5,0),""))</f>
        <v/>
      </c>
      <c r="F3873" s="79" t="str">
        <f t="shared" si="302"/>
        <v/>
      </c>
      <c r="G3873" s="101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8"/>
      <c r="U3873" s="218" t="str">
        <f t="shared" si="306"/>
        <v/>
      </c>
      <c r="V3873" s="216" t="s">
        <v>47</v>
      </c>
      <c r="W3873" s="102" t="s">
        <v>167</v>
      </c>
      <c r="X3873" s="102" t="s">
        <v>168</v>
      </c>
      <c r="Y3873" s="103" t="s">
        <v>169</v>
      </c>
      <c r="Z3873" s="103" t="s">
        <v>170</v>
      </c>
      <c r="AA3873" s="103" t="s">
        <v>47</v>
      </c>
      <c r="AB3873" s="103" t="s">
        <v>171</v>
      </c>
      <c r="AC3873" s="104" t="s">
        <v>172</v>
      </c>
    </row>
    <row r="3874" spans="1:29" ht="25.5" customHeight="1" x14ac:dyDescent="0.35">
      <c r="A3874" s="188"/>
      <c r="B3874" s="190"/>
      <c r="C3874" s="99" t="str">
        <f>IF(B3874="","",IF(NOT(ISNUMBER(B3874)),"DATA_PC invalida",IF(AND(ISNUMBER(parametros!$C$2),ISNUMBER(parametros!$D$2),B3874&gt;=parametros!$C$2,B3874&lt;=parametros!$D$2),"C0",IF(AND(ISNUMBER(parametros!$C$3),ISNUMBER(parametros!$D$3),B3874&gt;=parametros!$C$3,B3874&lt;=parametros!$D$3),"C1",IF(AND(ISNUMBER(parametros!$C$4),ISNUMBER(parametros!$D$4),B3874&gt;=parametros!$C$4,B3874&lt;=parametros!$D$4),"C2",IF(AND(ISNUMBER(parametros!$C$5),ISNUMBER(parametros!$D$5),B3874&gt;=parametros!$C$5,B3874&lt;=parametros!$D$5),"C3",IF(AND(ISNUMBER(parametros!$C$6),ISNUMBER(parametros!$D$6),B3874&gt;=parametros!$C$6,B3874&lt;=parametros!$D$6),"C4","Fora dos ciclos")))))))</f>
        <v/>
      </c>
      <c r="D3874" s="100"/>
      <c r="E3874" s="78" t="str">
        <f>IF(C3874="","",IFERROR(VLOOKUP(C3874,parametros!$A$11:$E$15,5,0),""))</f>
        <v/>
      </c>
      <c r="F3874" s="79" t="str">
        <f t="shared" si="302"/>
        <v/>
      </c>
      <c r="G3874" s="101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8"/>
      <c r="U3874" s="218" t="str">
        <f t="shared" si="306"/>
        <v/>
      </c>
      <c r="V3874" s="216" t="s">
        <v>47</v>
      </c>
      <c r="W3874" s="102" t="s">
        <v>167</v>
      </c>
      <c r="X3874" s="102" t="s">
        <v>168</v>
      </c>
      <c r="Y3874" s="103" t="s">
        <v>169</v>
      </c>
      <c r="Z3874" s="103" t="s">
        <v>170</v>
      </c>
      <c r="AA3874" s="103" t="s">
        <v>47</v>
      </c>
      <c r="AB3874" s="103" t="s">
        <v>171</v>
      </c>
      <c r="AC3874" s="104" t="s">
        <v>172</v>
      </c>
    </row>
    <row r="3875" spans="1:29" ht="25.5" customHeight="1" x14ac:dyDescent="0.35">
      <c r="A3875" s="188"/>
      <c r="B3875" s="190"/>
      <c r="C3875" s="99" t="str">
        <f>IF(B3875="","",IF(NOT(ISNUMBER(B3875)),"DATA_PC invalida",IF(AND(ISNUMBER(parametros!$C$2),ISNUMBER(parametros!$D$2),B3875&gt;=parametros!$C$2,B3875&lt;=parametros!$D$2),"C0",IF(AND(ISNUMBER(parametros!$C$3),ISNUMBER(parametros!$D$3),B3875&gt;=parametros!$C$3,B3875&lt;=parametros!$D$3),"C1",IF(AND(ISNUMBER(parametros!$C$4),ISNUMBER(parametros!$D$4),B3875&gt;=parametros!$C$4,B3875&lt;=parametros!$D$4),"C2",IF(AND(ISNUMBER(parametros!$C$5),ISNUMBER(parametros!$D$5),B3875&gt;=parametros!$C$5,B3875&lt;=parametros!$D$5),"C3",IF(AND(ISNUMBER(parametros!$C$6),ISNUMBER(parametros!$D$6),B3875&gt;=parametros!$C$6,B3875&lt;=parametros!$D$6),"C4","Fora dos ciclos")))))))</f>
        <v/>
      </c>
      <c r="D3875" s="100"/>
      <c r="E3875" s="78" t="str">
        <f>IF(C3875="","",IFERROR(VLOOKUP(C3875,parametros!$A$11:$E$15,5,0),""))</f>
        <v/>
      </c>
      <c r="F3875" s="79" t="str">
        <f t="shared" si="302"/>
        <v/>
      </c>
      <c r="G3875" s="101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8"/>
      <c r="U3875" s="218" t="str">
        <f t="shared" si="306"/>
        <v/>
      </c>
      <c r="V3875" s="216" t="s">
        <v>47</v>
      </c>
      <c r="W3875" s="102" t="s">
        <v>167</v>
      </c>
      <c r="X3875" s="102" t="s">
        <v>168</v>
      </c>
      <c r="Y3875" s="103" t="s">
        <v>169</v>
      </c>
      <c r="Z3875" s="103" t="s">
        <v>170</v>
      </c>
      <c r="AA3875" s="103" t="s">
        <v>47</v>
      </c>
      <c r="AB3875" s="103" t="s">
        <v>171</v>
      </c>
      <c r="AC3875" s="104" t="s">
        <v>172</v>
      </c>
    </row>
    <row r="3876" spans="1:29" ht="25.5" customHeight="1" x14ac:dyDescent="0.35">
      <c r="A3876" s="188"/>
      <c r="B3876" s="190"/>
      <c r="C3876" s="99" t="str">
        <f>IF(B3876="","",IF(NOT(ISNUMBER(B3876)),"DATA_PC invalida",IF(AND(ISNUMBER(parametros!$C$2),ISNUMBER(parametros!$D$2),B3876&gt;=parametros!$C$2,B3876&lt;=parametros!$D$2),"C0",IF(AND(ISNUMBER(parametros!$C$3),ISNUMBER(parametros!$D$3),B3876&gt;=parametros!$C$3,B3876&lt;=parametros!$D$3),"C1",IF(AND(ISNUMBER(parametros!$C$4),ISNUMBER(parametros!$D$4),B3876&gt;=parametros!$C$4,B3876&lt;=parametros!$D$4),"C2",IF(AND(ISNUMBER(parametros!$C$5),ISNUMBER(parametros!$D$5),B3876&gt;=parametros!$C$5,B3876&lt;=parametros!$D$5),"C3",IF(AND(ISNUMBER(parametros!$C$6),ISNUMBER(parametros!$D$6),B3876&gt;=parametros!$C$6,B3876&lt;=parametros!$D$6),"C4","Fora dos ciclos")))))))</f>
        <v/>
      </c>
      <c r="D3876" s="100"/>
      <c r="E3876" s="78" t="str">
        <f>IF(C3876="","",IFERROR(VLOOKUP(C3876,parametros!$A$11:$E$15,5,0),""))</f>
        <v/>
      </c>
      <c r="F3876" s="79" t="str">
        <f t="shared" si="302"/>
        <v/>
      </c>
      <c r="G3876" s="101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8"/>
      <c r="U3876" s="218" t="str">
        <f t="shared" si="306"/>
        <v/>
      </c>
      <c r="V3876" s="216" t="s">
        <v>47</v>
      </c>
      <c r="W3876" s="102" t="s">
        <v>167</v>
      </c>
      <c r="X3876" s="102" t="s">
        <v>168</v>
      </c>
      <c r="Y3876" s="103" t="s">
        <v>169</v>
      </c>
      <c r="Z3876" s="103" t="s">
        <v>170</v>
      </c>
      <c r="AA3876" s="103" t="s">
        <v>47</v>
      </c>
      <c r="AB3876" s="103" t="s">
        <v>171</v>
      </c>
      <c r="AC3876" s="104" t="s">
        <v>172</v>
      </c>
    </row>
    <row r="3877" spans="1:29" ht="25.5" customHeight="1" x14ac:dyDescent="0.35">
      <c r="A3877" s="188"/>
      <c r="B3877" s="190"/>
      <c r="C3877" s="99" t="str">
        <f>IF(B3877="","",IF(NOT(ISNUMBER(B3877)),"DATA_PC invalida",IF(AND(ISNUMBER(parametros!$C$2),ISNUMBER(parametros!$D$2),B3877&gt;=parametros!$C$2,B3877&lt;=parametros!$D$2),"C0",IF(AND(ISNUMBER(parametros!$C$3),ISNUMBER(parametros!$D$3),B3877&gt;=parametros!$C$3,B3877&lt;=parametros!$D$3),"C1",IF(AND(ISNUMBER(parametros!$C$4),ISNUMBER(parametros!$D$4),B3877&gt;=parametros!$C$4,B3877&lt;=parametros!$D$4),"C2",IF(AND(ISNUMBER(parametros!$C$5),ISNUMBER(parametros!$D$5),B3877&gt;=parametros!$C$5,B3877&lt;=parametros!$D$5),"C3",IF(AND(ISNUMBER(parametros!$C$6),ISNUMBER(parametros!$D$6),B3877&gt;=parametros!$C$6,B3877&lt;=parametros!$D$6),"C4","Fora dos ciclos")))))))</f>
        <v/>
      </c>
      <c r="D3877" s="100"/>
      <c r="E3877" s="78" t="str">
        <f>IF(C3877="","",IFERROR(VLOOKUP(C3877,parametros!$A$11:$E$15,5,0),""))</f>
        <v/>
      </c>
      <c r="F3877" s="79" t="str">
        <f t="shared" si="302"/>
        <v/>
      </c>
      <c r="G3877" s="101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8"/>
      <c r="U3877" s="218" t="str">
        <f t="shared" si="306"/>
        <v/>
      </c>
      <c r="V3877" s="216" t="s">
        <v>47</v>
      </c>
      <c r="W3877" s="102" t="s">
        <v>167</v>
      </c>
      <c r="X3877" s="102" t="s">
        <v>168</v>
      </c>
      <c r="Y3877" s="103" t="s">
        <v>169</v>
      </c>
      <c r="Z3877" s="103" t="s">
        <v>170</v>
      </c>
      <c r="AA3877" s="103" t="s">
        <v>47</v>
      </c>
      <c r="AB3877" s="103" t="s">
        <v>171</v>
      </c>
      <c r="AC3877" s="104" t="s">
        <v>172</v>
      </c>
    </row>
    <row r="3878" spans="1:29" ht="25.5" customHeight="1" x14ac:dyDescent="0.35">
      <c r="A3878" s="188"/>
      <c r="B3878" s="190"/>
      <c r="C3878" s="99" t="str">
        <f>IF(B3878="","",IF(NOT(ISNUMBER(B3878)),"DATA_PC invalida",IF(AND(ISNUMBER(parametros!$C$2),ISNUMBER(parametros!$D$2),B3878&gt;=parametros!$C$2,B3878&lt;=parametros!$D$2),"C0",IF(AND(ISNUMBER(parametros!$C$3),ISNUMBER(parametros!$D$3),B3878&gt;=parametros!$C$3,B3878&lt;=parametros!$D$3),"C1",IF(AND(ISNUMBER(parametros!$C$4),ISNUMBER(parametros!$D$4),B3878&gt;=parametros!$C$4,B3878&lt;=parametros!$D$4),"C2",IF(AND(ISNUMBER(parametros!$C$5),ISNUMBER(parametros!$D$5),B3878&gt;=parametros!$C$5,B3878&lt;=parametros!$D$5),"C3",IF(AND(ISNUMBER(parametros!$C$6),ISNUMBER(parametros!$D$6),B3878&gt;=parametros!$C$6,B3878&lt;=parametros!$D$6),"C4","Fora dos ciclos")))))))</f>
        <v/>
      </c>
      <c r="D3878" s="100"/>
      <c r="E3878" s="78" t="str">
        <f>IF(C3878="","",IFERROR(VLOOKUP(C3878,parametros!$A$11:$E$15,5,0),""))</f>
        <v/>
      </c>
      <c r="F3878" s="79" t="str">
        <f t="shared" si="302"/>
        <v/>
      </c>
      <c r="G3878" s="101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8"/>
      <c r="U3878" s="218" t="str">
        <f t="shared" si="306"/>
        <v/>
      </c>
      <c r="V3878" s="216" t="s">
        <v>47</v>
      </c>
      <c r="W3878" s="102" t="s">
        <v>167</v>
      </c>
      <c r="X3878" s="102" t="s">
        <v>168</v>
      </c>
      <c r="Y3878" s="103" t="s">
        <v>169</v>
      </c>
      <c r="Z3878" s="103" t="s">
        <v>170</v>
      </c>
      <c r="AA3878" s="103" t="s">
        <v>47</v>
      </c>
      <c r="AB3878" s="103" t="s">
        <v>171</v>
      </c>
      <c r="AC3878" s="104" t="s">
        <v>172</v>
      </c>
    </row>
    <row r="3879" spans="1:29" ht="25.5" customHeight="1" x14ac:dyDescent="0.35">
      <c r="A3879" s="188"/>
      <c r="B3879" s="190"/>
      <c r="C3879" s="99" t="str">
        <f>IF(B3879="","",IF(NOT(ISNUMBER(B3879)),"DATA_PC invalida",IF(AND(ISNUMBER(parametros!$C$2),ISNUMBER(parametros!$D$2),B3879&gt;=parametros!$C$2,B3879&lt;=parametros!$D$2),"C0",IF(AND(ISNUMBER(parametros!$C$3),ISNUMBER(parametros!$D$3),B3879&gt;=parametros!$C$3,B3879&lt;=parametros!$D$3),"C1",IF(AND(ISNUMBER(parametros!$C$4),ISNUMBER(parametros!$D$4),B3879&gt;=parametros!$C$4,B3879&lt;=parametros!$D$4),"C2",IF(AND(ISNUMBER(parametros!$C$5),ISNUMBER(parametros!$D$5),B3879&gt;=parametros!$C$5,B3879&lt;=parametros!$D$5),"C3",IF(AND(ISNUMBER(parametros!$C$6),ISNUMBER(parametros!$D$6),B3879&gt;=parametros!$C$6,B3879&lt;=parametros!$D$6),"C4","Fora dos ciclos")))))))</f>
        <v/>
      </c>
      <c r="D3879" s="100"/>
      <c r="E3879" s="78" t="str">
        <f>IF(C3879="","",IFERROR(VLOOKUP(C3879,parametros!$A$11:$E$15,5,0),""))</f>
        <v/>
      </c>
      <c r="F3879" s="79" t="str">
        <f t="shared" si="302"/>
        <v/>
      </c>
      <c r="G3879" s="101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8"/>
      <c r="U3879" s="218" t="str">
        <f t="shared" si="306"/>
        <v/>
      </c>
      <c r="V3879" s="216" t="s">
        <v>47</v>
      </c>
      <c r="W3879" s="102" t="s">
        <v>167</v>
      </c>
      <c r="X3879" s="102" t="s">
        <v>168</v>
      </c>
      <c r="Y3879" s="103" t="s">
        <v>169</v>
      </c>
      <c r="Z3879" s="103" t="s">
        <v>170</v>
      </c>
      <c r="AA3879" s="103" t="s">
        <v>47</v>
      </c>
      <c r="AB3879" s="103" t="s">
        <v>171</v>
      </c>
      <c r="AC3879" s="104" t="s">
        <v>172</v>
      </c>
    </row>
    <row r="3880" spans="1:29" ht="25.5" customHeight="1" x14ac:dyDescent="0.35">
      <c r="A3880" s="188"/>
      <c r="B3880" s="190"/>
      <c r="C3880" s="99" t="str">
        <f>IF(B3880="","",IF(NOT(ISNUMBER(B3880)),"DATA_PC invalida",IF(AND(ISNUMBER(parametros!$C$2),ISNUMBER(parametros!$D$2),B3880&gt;=parametros!$C$2,B3880&lt;=parametros!$D$2),"C0",IF(AND(ISNUMBER(parametros!$C$3),ISNUMBER(parametros!$D$3),B3880&gt;=parametros!$C$3,B3880&lt;=parametros!$D$3),"C1",IF(AND(ISNUMBER(parametros!$C$4),ISNUMBER(parametros!$D$4),B3880&gt;=parametros!$C$4,B3880&lt;=parametros!$D$4),"C2",IF(AND(ISNUMBER(parametros!$C$5),ISNUMBER(parametros!$D$5),B3880&gt;=parametros!$C$5,B3880&lt;=parametros!$D$5),"C3",IF(AND(ISNUMBER(parametros!$C$6),ISNUMBER(parametros!$D$6),B3880&gt;=parametros!$C$6,B3880&lt;=parametros!$D$6),"C4","Fora dos ciclos")))))))</f>
        <v/>
      </c>
      <c r="D3880" s="100"/>
      <c r="E3880" s="78" t="str">
        <f>IF(C3880="","",IFERROR(VLOOKUP(C3880,parametros!$A$11:$E$15,5,0),""))</f>
        <v/>
      </c>
      <c r="F3880" s="79" t="str">
        <f t="shared" si="302"/>
        <v/>
      </c>
      <c r="G3880" s="101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8"/>
      <c r="U3880" s="218" t="str">
        <f t="shared" si="306"/>
        <v/>
      </c>
      <c r="V3880" s="216" t="s">
        <v>47</v>
      </c>
      <c r="W3880" s="102" t="s">
        <v>167</v>
      </c>
      <c r="X3880" s="102" t="s">
        <v>168</v>
      </c>
      <c r="Y3880" s="103" t="s">
        <v>169</v>
      </c>
      <c r="Z3880" s="103" t="s">
        <v>170</v>
      </c>
      <c r="AA3880" s="103" t="s">
        <v>47</v>
      </c>
      <c r="AB3880" s="103" t="s">
        <v>171</v>
      </c>
      <c r="AC3880" s="104" t="s">
        <v>172</v>
      </c>
    </row>
    <row r="3881" spans="1:29" ht="25.5" customHeight="1" x14ac:dyDescent="0.35">
      <c r="A3881" s="188"/>
      <c r="B3881" s="190"/>
      <c r="C3881" s="99" t="str">
        <f>IF(B3881="","",IF(NOT(ISNUMBER(B3881)),"DATA_PC invalida",IF(AND(ISNUMBER(parametros!$C$2),ISNUMBER(parametros!$D$2),B3881&gt;=parametros!$C$2,B3881&lt;=parametros!$D$2),"C0",IF(AND(ISNUMBER(parametros!$C$3),ISNUMBER(parametros!$D$3),B3881&gt;=parametros!$C$3,B3881&lt;=parametros!$D$3),"C1",IF(AND(ISNUMBER(parametros!$C$4),ISNUMBER(parametros!$D$4),B3881&gt;=parametros!$C$4,B3881&lt;=parametros!$D$4),"C2",IF(AND(ISNUMBER(parametros!$C$5),ISNUMBER(parametros!$D$5),B3881&gt;=parametros!$C$5,B3881&lt;=parametros!$D$5),"C3",IF(AND(ISNUMBER(parametros!$C$6),ISNUMBER(parametros!$D$6),B3881&gt;=parametros!$C$6,B3881&lt;=parametros!$D$6),"C4","Fora dos ciclos")))))))</f>
        <v/>
      </c>
      <c r="D3881" s="100"/>
      <c r="E3881" s="78" t="str">
        <f>IF(C3881="","",IFERROR(VLOOKUP(C3881,parametros!$A$11:$E$15,5,0),""))</f>
        <v/>
      </c>
      <c r="F3881" s="79" t="str">
        <f t="shared" si="302"/>
        <v/>
      </c>
      <c r="G3881" s="101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8"/>
      <c r="U3881" s="218" t="str">
        <f t="shared" si="306"/>
        <v/>
      </c>
      <c r="V3881" s="216" t="s">
        <v>47</v>
      </c>
      <c r="W3881" s="102" t="s">
        <v>167</v>
      </c>
      <c r="X3881" s="102" t="s">
        <v>168</v>
      </c>
      <c r="Y3881" s="103" t="s">
        <v>169</v>
      </c>
      <c r="Z3881" s="103" t="s">
        <v>170</v>
      </c>
      <c r="AA3881" s="103" t="s">
        <v>47</v>
      </c>
      <c r="AB3881" s="103" t="s">
        <v>171</v>
      </c>
      <c r="AC3881" s="104" t="s">
        <v>172</v>
      </c>
    </row>
    <row r="3882" spans="1:29" ht="25.5" customHeight="1" x14ac:dyDescent="0.35">
      <c r="A3882" s="188"/>
      <c r="B3882" s="190"/>
      <c r="C3882" s="99" t="str">
        <f>IF(B3882="","",IF(NOT(ISNUMBER(B3882)),"DATA_PC invalida",IF(AND(ISNUMBER(parametros!$C$2),ISNUMBER(parametros!$D$2),B3882&gt;=parametros!$C$2,B3882&lt;=parametros!$D$2),"C0",IF(AND(ISNUMBER(parametros!$C$3),ISNUMBER(parametros!$D$3),B3882&gt;=parametros!$C$3,B3882&lt;=parametros!$D$3),"C1",IF(AND(ISNUMBER(parametros!$C$4),ISNUMBER(parametros!$D$4),B3882&gt;=parametros!$C$4,B3882&lt;=parametros!$D$4),"C2",IF(AND(ISNUMBER(parametros!$C$5),ISNUMBER(parametros!$D$5),B3882&gt;=parametros!$C$5,B3882&lt;=parametros!$D$5),"C3",IF(AND(ISNUMBER(parametros!$C$6),ISNUMBER(parametros!$D$6),B3882&gt;=parametros!$C$6,B3882&lt;=parametros!$D$6),"C4","Fora dos ciclos")))))))</f>
        <v/>
      </c>
      <c r="D3882" s="100"/>
      <c r="E3882" s="78" t="str">
        <f>IF(C3882="","",IFERROR(VLOOKUP(C3882,parametros!$A$11:$E$15,5,0),""))</f>
        <v/>
      </c>
      <c r="F3882" s="79" t="str">
        <f t="shared" si="302"/>
        <v/>
      </c>
      <c r="G3882" s="101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8"/>
      <c r="U3882" s="218" t="str">
        <f t="shared" si="306"/>
        <v/>
      </c>
      <c r="V3882" s="216" t="s">
        <v>47</v>
      </c>
      <c r="W3882" s="102" t="s">
        <v>167</v>
      </c>
      <c r="X3882" s="102" t="s">
        <v>168</v>
      </c>
      <c r="Y3882" s="103" t="s">
        <v>169</v>
      </c>
      <c r="Z3882" s="103" t="s">
        <v>170</v>
      </c>
      <c r="AA3882" s="103" t="s">
        <v>47</v>
      </c>
      <c r="AB3882" s="103" t="s">
        <v>171</v>
      </c>
      <c r="AC3882" s="104" t="s">
        <v>172</v>
      </c>
    </row>
    <row r="3883" spans="1:29" ht="25.5" customHeight="1" x14ac:dyDescent="0.35">
      <c r="A3883" s="188"/>
      <c r="B3883" s="190"/>
      <c r="C3883" s="99" t="str">
        <f>IF(B3883="","",IF(NOT(ISNUMBER(B3883)),"DATA_PC invalida",IF(AND(ISNUMBER(parametros!$C$2),ISNUMBER(parametros!$D$2),B3883&gt;=parametros!$C$2,B3883&lt;=parametros!$D$2),"C0",IF(AND(ISNUMBER(parametros!$C$3),ISNUMBER(parametros!$D$3),B3883&gt;=parametros!$C$3,B3883&lt;=parametros!$D$3),"C1",IF(AND(ISNUMBER(parametros!$C$4),ISNUMBER(parametros!$D$4),B3883&gt;=parametros!$C$4,B3883&lt;=parametros!$D$4),"C2",IF(AND(ISNUMBER(parametros!$C$5),ISNUMBER(parametros!$D$5),B3883&gt;=parametros!$C$5,B3883&lt;=parametros!$D$5),"C3",IF(AND(ISNUMBER(parametros!$C$6),ISNUMBER(parametros!$D$6),B3883&gt;=parametros!$C$6,B3883&lt;=parametros!$D$6),"C4","Fora dos ciclos")))))))</f>
        <v/>
      </c>
      <c r="D3883" s="100"/>
      <c r="E3883" s="78" t="str">
        <f>IF(C3883="","",IFERROR(VLOOKUP(C3883,parametros!$A$11:$E$15,5,0),""))</f>
        <v/>
      </c>
      <c r="F3883" s="79" t="str">
        <f t="shared" si="302"/>
        <v/>
      </c>
      <c r="G3883" s="101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8"/>
      <c r="U3883" s="218" t="str">
        <f t="shared" si="306"/>
        <v/>
      </c>
      <c r="V3883" s="216" t="s">
        <v>47</v>
      </c>
      <c r="W3883" s="102" t="s">
        <v>167</v>
      </c>
      <c r="X3883" s="102" t="s">
        <v>168</v>
      </c>
      <c r="Y3883" s="103" t="s">
        <v>169</v>
      </c>
      <c r="Z3883" s="103" t="s">
        <v>170</v>
      </c>
      <c r="AA3883" s="103" t="s">
        <v>47</v>
      </c>
      <c r="AB3883" s="103" t="s">
        <v>171</v>
      </c>
      <c r="AC3883" s="104" t="s">
        <v>172</v>
      </c>
    </row>
    <row r="3884" spans="1:29" ht="25.5" customHeight="1" x14ac:dyDescent="0.35">
      <c r="A3884" s="188"/>
      <c r="B3884" s="190"/>
      <c r="C3884" s="99" t="str">
        <f>IF(B3884="","",IF(NOT(ISNUMBER(B3884)),"DATA_PC invalida",IF(AND(ISNUMBER(parametros!$C$2),ISNUMBER(parametros!$D$2),B3884&gt;=parametros!$C$2,B3884&lt;=parametros!$D$2),"C0",IF(AND(ISNUMBER(parametros!$C$3),ISNUMBER(parametros!$D$3),B3884&gt;=parametros!$C$3,B3884&lt;=parametros!$D$3),"C1",IF(AND(ISNUMBER(parametros!$C$4),ISNUMBER(parametros!$D$4),B3884&gt;=parametros!$C$4,B3884&lt;=parametros!$D$4),"C2",IF(AND(ISNUMBER(parametros!$C$5),ISNUMBER(parametros!$D$5),B3884&gt;=parametros!$C$5,B3884&lt;=parametros!$D$5),"C3",IF(AND(ISNUMBER(parametros!$C$6),ISNUMBER(parametros!$D$6),B3884&gt;=parametros!$C$6,B3884&lt;=parametros!$D$6),"C4","Fora dos ciclos")))))))</f>
        <v/>
      </c>
      <c r="D3884" s="100"/>
      <c r="E3884" s="78" t="str">
        <f>IF(C3884="","",IFERROR(VLOOKUP(C3884,parametros!$A$11:$E$15,5,0),""))</f>
        <v/>
      </c>
      <c r="F3884" s="79" t="str">
        <f t="shared" si="302"/>
        <v/>
      </c>
      <c r="G3884" s="101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8"/>
      <c r="U3884" s="218" t="str">
        <f t="shared" si="306"/>
        <v/>
      </c>
      <c r="V3884" s="216" t="s">
        <v>47</v>
      </c>
      <c r="W3884" s="102" t="s">
        <v>167</v>
      </c>
      <c r="X3884" s="102" t="s">
        <v>168</v>
      </c>
      <c r="Y3884" s="103" t="s">
        <v>169</v>
      </c>
      <c r="Z3884" s="103" t="s">
        <v>170</v>
      </c>
      <c r="AA3884" s="103" t="s">
        <v>47</v>
      </c>
      <c r="AB3884" s="103" t="s">
        <v>171</v>
      </c>
      <c r="AC3884" s="104" t="s">
        <v>172</v>
      </c>
    </row>
    <row r="3885" spans="1:29" ht="25.5" customHeight="1" x14ac:dyDescent="0.35">
      <c r="A3885" s="188"/>
      <c r="B3885" s="190"/>
      <c r="C3885" s="99" t="str">
        <f>IF(B3885="","",IF(NOT(ISNUMBER(B3885)),"DATA_PC invalida",IF(AND(ISNUMBER(parametros!$C$2),ISNUMBER(parametros!$D$2),B3885&gt;=parametros!$C$2,B3885&lt;=parametros!$D$2),"C0",IF(AND(ISNUMBER(parametros!$C$3),ISNUMBER(parametros!$D$3),B3885&gt;=parametros!$C$3,B3885&lt;=parametros!$D$3),"C1",IF(AND(ISNUMBER(parametros!$C$4),ISNUMBER(parametros!$D$4),B3885&gt;=parametros!$C$4,B3885&lt;=parametros!$D$4),"C2",IF(AND(ISNUMBER(parametros!$C$5),ISNUMBER(parametros!$D$5),B3885&gt;=parametros!$C$5,B3885&lt;=parametros!$D$5),"C3",IF(AND(ISNUMBER(parametros!$C$6),ISNUMBER(parametros!$D$6),B3885&gt;=parametros!$C$6,B3885&lt;=parametros!$D$6),"C4","Fora dos ciclos")))))))</f>
        <v/>
      </c>
      <c r="D3885" s="100"/>
      <c r="E3885" s="78" t="str">
        <f>IF(C3885="","",IFERROR(VLOOKUP(C3885,parametros!$A$11:$E$15,5,0),""))</f>
        <v/>
      </c>
      <c r="F3885" s="79" t="str">
        <f t="shared" si="302"/>
        <v/>
      </c>
      <c r="G3885" s="101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8"/>
      <c r="U3885" s="218" t="str">
        <f t="shared" si="306"/>
        <v/>
      </c>
      <c r="V3885" s="216" t="s">
        <v>47</v>
      </c>
      <c r="W3885" s="102" t="s">
        <v>167</v>
      </c>
      <c r="X3885" s="102" t="s">
        <v>168</v>
      </c>
      <c r="Y3885" s="103" t="s">
        <v>169</v>
      </c>
      <c r="Z3885" s="103" t="s">
        <v>170</v>
      </c>
      <c r="AA3885" s="103" t="s">
        <v>47</v>
      </c>
      <c r="AB3885" s="103" t="s">
        <v>171</v>
      </c>
      <c r="AC3885" s="104" t="s">
        <v>172</v>
      </c>
    </row>
    <row r="3886" spans="1:29" ht="25.5" customHeight="1" x14ac:dyDescent="0.35">
      <c r="A3886" s="188"/>
      <c r="B3886" s="190"/>
      <c r="C3886" s="99" t="str">
        <f>IF(B3886="","",IF(NOT(ISNUMBER(B3886)),"DATA_PC invalida",IF(AND(ISNUMBER(parametros!$C$2),ISNUMBER(parametros!$D$2),B3886&gt;=parametros!$C$2,B3886&lt;=parametros!$D$2),"C0",IF(AND(ISNUMBER(parametros!$C$3),ISNUMBER(parametros!$D$3),B3886&gt;=parametros!$C$3,B3886&lt;=parametros!$D$3),"C1",IF(AND(ISNUMBER(parametros!$C$4),ISNUMBER(parametros!$D$4),B3886&gt;=parametros!$C$4,B3886&lt;=parametros!$D$4),"C2",IF(AND(ISNUMBER(parametros!$C$5),ISNUMBER(parametros!$D$5),B3886&gt;=parametros!$C$5,B3886&lt;=parametros!$D$5),"C3",IF(AND(ISNUMBER(parametros!$C$6),ISNUMBER(parametros!$D$6),B3886&gt;=parametros!$C$6,B3886&lt;=parametros!$D$6),"C4","Fora dos ciclos")))))))</f>
        <v/>
      </c>
      <c r="D3886" s="100"/>
      <c r="E3886" s="78" t="str">
        <f>IF(C3886="","",IFERROR(VLOOKUP(C3886,parametros!$A$11:$E$15,5,0),""))</f>
        <v/>
      </c>
      <c r="F3886" s="79" t="str">
        <f t="shared" si="302"/>
        <v/>
      </c>
      <c r="G3886" s="101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8"/>
      <c r="U3886" s="218" t="str">
        <f t="shared" si="306"/>
        <v/>
      </c>
      <c r="V3886" s="216" t="s">
        <v>47</v>
      </c>
      <c r="W3886" s="102" t="s">
        <v>167</v>
      </c>
      <c r="X3886" s="102" t="s">
        <v>168</v>
      </c>
      <c r="Y3886" s="103" t="s">
        <v>169</v>
      </c>
      <c r="Z3886" s="103" t="s">
        <v>170</v>
      </c>
      <c r="AA3886" s="103" t="s">
        <v>47</v>
      </c>
      <c r="AB3886" s="103" t="s">
        <v>171</v>
      </c>
      <c r="AC3886" s="104" t="s">
        <v>172</v>
      </c>
    </row>
    <row r="3887" spans="1:29" ht="25.5" customHeight="1" x14ac:dyDescent="0.35">
      <c r="A3887" s="188"/>
      <c r="B3887" s="190"/>
      <c r="C3887" s="99" t="str">
        <f>IF(B3887="","",IF(NOT(ISNUMBER(B3887)),"DATA_PC invalida",IF(AND(ISNUMBER(parametros!$C$2),ISNUMBER(parametros!$D$2),B3887&gt;=parametros!$C$2,B3887&lt;=parametros!$D$2),"C0",IF(AND(ISNUMBER(parametros!$C$3),ISNUMBER(parametros!$D$3),B3887&gt;=parametros!$C$3,B3887&lt;=parametros!$D$3),"C1",IF(AND(ISNUMBER(parametros!$C$4),ISNUMBER(parametros!$D$4),B3887&gt;=parametros!$C$4,B3887&lt;=parametros!$D$4),"C2",IF(AND(ISNUMBER(parametros!$C$5),ISNUMBER(parametros!$D$5),B3887&gt;=parametros!$C$5,B3887&lt;=parametros!$D$5),"C3",IF(AND(ISNUMBER(parametros!$C$6),ISNUMBER(parametros!$D$6),B3887&gt;=parametros!$C$6,B3887&lt;=parametros!$D$6),"C4","Fora dos ciclos")))))))</f>
        <v/>
      </c>
      <c r="D3887" s="100"/>
      <c r="E3887" s="78" t="str">
        <f>IF(C3887="","",IFERROR(VLOOKUP(C3887,parametros!$A$11:$E$15,5,0),""))</f>
        <v/>
      </c>
      <c r="F3887" s="79" t="str">
        <f t="shared" si="302"/>
        <v/>
      </c>
      <c r="G3887" s="101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8"/>
      <c r="U3887" s="218" t="str">
        <f t="shared" si="306"/>
        <v/>
      </c>
      <c r="V3887" s="216" t="s">
        <v>47</v>
      </c>
      <c r="W3887" s="102" t="s">
        <v>167</v>
      </c>
      <c r="X3887" s="102" t="s">
        <v>168</v>
      </c>
      <c r="Y3887" s="103" t="s">
        <v>169</v>
      </c>
      <c r="Z3887" s="103" t="s">
        <v>170</v>
      </c>
      <c r="AA3887" s="103" t="s">
        <v>47</v>
      </c>
      <c r="AB3887" s="103" t="s">
        <v>171</v>
      </c>
      <c r="AC3887" s="104" t="s">
        <v>172</v>
      </c>
    </row>
    <row r="3888" spans="1:29" ht="25.5" customHeight="1" x14ac:dyDescent="0.35">
      <c r="A3888" s="188"/>
      <c r="B3888" s="190"/>
      <c r="C3888" s="99" t="str">
        <f>IF(B3888="","",IF(NOT(ISNUMBER(B3888)),"DATA_PC invalida",IF(AND(ISNUMBER(parametros!$C$2),ISNUMBER(parametros!$D$2),B3888&gt;=parametros!$C$2,B3888&lt;=parametros!$D$2),"C0",IF(AND(ISNUMBER(parametros!$C$3),ISNUMBER(parametros!$D$3),B3888&gt;=parametros!$C$3,B3888&lt;=parametros!$D$3),"C1",IF(AND(ISNUMBER(parametros!$C$4),ISNUMBER(parametros!$D$4),B3888&gt;=parametros!$C$4,B3888&lt;=parametros!$D$4),"C2",IF(AND(ISNUMBER(parametros!$C$5),ISNUMBER(parametros!$D$5),B3888&gt;=parametros!$C$5,B3888&lt;=parametros!$D$5),"C3",IF(AND(ISNUMBER(parametros!$C$6),ISNUMBER(parametros!$D$6),B3888&gt;=parametros!$C$6,B3888&lt;=parametros!$D$6),"C4","Fora dos ciclos")))))))</f>
        <v/>
      </c>
      <c r="D3888" s="100"/>
      <c r="E3888" s="78" t="str">
        <f>IF(C3888="","",IFERROR(VLOOKUP(C3888,parametros!$A$11:$E$15,5,0),""))</f>
        <v/>
      </c>
      <c r="F3888" s="79" t="str">
        <f t="shared" si="302"/>
        <v/>
      </c>
      <c r="G3888" s="101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8"/>
      <c r="U3888" s="218" t="str">
        <f t="shared" si="306"/>
        <v/>
      </c>
      <c r="V3888" s="216" t="s">
        <v>47</v>
      </c>
      <c r="W3888" s="102" t="s">
        <v>167</v>
      </c>
      <c r="X3888" s="102" t="s">
        <v>168</v>
      </c>
      <c r="Y3888" s="103" t="s">
        <v>169</v>
      </c>
      <c r="Z3888" s="103" t="s">
        <v>170</v>
      </c>
      <c r="AA3888" s="103" t="s">
        <v>47</v>
      </c>
      <c r="AB3888" s="103" t="s">
        <v>171</v>
      </c>
      <c r="AC3888" s="104" t="s">
        <v>172</v>
      </c>
    </row>
    <row r="3889" spans="1:29" ht="25.5" customHeight="1" x14ac:dyDescent="0.35">
      <c r="A3889" s="188"/>
      <c r="B3889" s="190"/>
      <c r="C3889" s="99" t="str">
        <f>IF(B3889="","",IF(NOT(ISNUMBER(B3889)),"DATA_PC invalida",IF(AND(ISNUMBER(parametros!$C$2),ISNUMBER(parametros!$D$2),B3889&gt;=parametros!$C$2,B3889&lt;=parametros!$D$2),"C0",IF(AND(ISNUMBER(parametros!$C$3),ISNUMBER(parametros!$D$3),B3889&gt;=parametros!$C$3,B3889&lt;=parametros!$D$3),"C1",IF(AND(ISNUMBER(parametros!$C$4),ISNUMBER(parametros!$D$4),B3889&gt;=parametros!$C$4,B3889&lt;=parametros!$D$4),"C2",IF(AND(ISNUMBER(parametros!$C$5),ISNUMBER(parametros!$D$5),B3889&gt;=parametros!$C$5,B3889&lt;=parametros!$D$5),"C3",IF(AND(ISNUMBER(parametros!$C$6),ISNUMBER(parametros!$D$6),B3889&gt;=parametros!$C$6,B3889&lt;=parametros!$D$6),"C4","Fora dos ciclos")))))))</f>
        <v/>
      </c>
      <c r="D3889" s="100"/>
      <c r="E3889" s="78" t="str">
        <f>IF(C3889="","",IFERROR(VLOOKUP(C3889,parametros!$A$11:$E$15,5,0),""))</f>
        <v/>
      </c>
      <c r="F3889" s="79" t="str">
        <f t="shared" si="302"/>
        <v/>
      </c>
      <c r="G3889" s="101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8"/>
      <c r="U3889" s="218" t="str">
        <f t="shared" si="306"/>
        <v/>
      </c>
      <c r="V3889" s="216" t="s">
        <v>47</v>
      </c>
      <c r="W3889" s="102" t="s">
        <v>167</v>
      </c>
      <c r="X3889" s="102" t="s">
        <v>168</v>
      </c>
      <c r="Y3889" s="103" t="s">
        <v>169</v>
      </c>
      <c r="Z3889" s="103" t="s">
        <v>170</v>
      </c>
      <c r="AA3889" s="103" t="s">
        <v>47</v>
      </c>
      <c r="AB3889" s="103" t="s">
        <v>171</v>
      </c>
      <c r="AC3889" s="104" t="s">
        <v>172</v>
      </c>
    </row>
    <row r="3890" spans="1:29" ht="25.5" customHeight="1" x14ac:dyDescent="0.35">
      <c r="A3890" s="188"/>
      <c r="B3890" s="190"/>
      <c r="C3890" s="99" t="str">
        <f>IF(B3890="","",IF(NOT(ISNUMBER(B3890)),"DATA_PC invalida",IF(AND(ISNUMBER(parametros!$C$2),ISNUMBER(parametros!$D$2),B3890&gt;=parametros!$C$2,B3890&lt;=parametros!$D$2),"C0",IF(AND(ISNUMBER(parametros!$C$3),ISNUMBER(parametros!$D$3),B3890&gt;=parametros!$C$3,B3890&lt;=parametros!$D$3),"C1",IF(AND(ISNUMBER(parametros!$C$4),ISNUMBER(parametros!$D$4),B3890&gt;=parametros!$C$4,B3890&lt;=parametros!$D$4),"C2",IF(AND(ISNUMBER(parametros!$C$5),ISNUMBER(parametros!$D$5),B3890&gt;=parametros!$C$5,B3890&lt;=parametros!$D$5),"C3",IF(AND(ISNUMBER(parametros!$C$6),ISNUMBER(parametros!$D$6),B3890&gt;=parametros!$C$6,B3890&lt;=parametros!$D$6),"C4","Fora dos ciclos")))))))</f>
        <v/>
      </c>
      <c r="D3890" s="100"/>
      <c r="E3890" s="78" t="str">
        <f>IF(C3890="","",IFERROR(VLOOKUP(C3890,parametros!$A$11:$E$15,5,0),""))</f>
        <v/>
      </c>
      <c r="F3890" s="79" t="str">
        <f t="shared" si="302"/>
        <v/>
      </c>
      <c r="G3890" s="101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8"/>
      <c r="U3890" s="218" t="str">
        <f t="shared" si="306"/>
        <v/>
      </c>
      <c r="V3890" s="216" t="s">
        <v>47</v>
      </c>
      <c r="W3890" s="102" t="s">
        <v>167</v>
      </c>
      <c r="X3890" s="102" t="s">
        <v>168</v>
      </c>
      <c r="Y3890" s="103" t="s">
        <v>169</v>
      </c>
      <c r="Z3890" s="103" t="s">
        <v>170</v>
      </c>
      <c r="AA3890" s="103" t="s">
        <v>47</v>
      </c>
      <c r="AB3890" s="103" t="s">
        <v>171</v>
      </c>
      <c r="AC3890" s="104" t="s">
        <v>172</v>
      </c>
    </row>
    <row r="3891" spans="1:29" ht="25.5" customHeight="1" x14ac:dyDescent="0.35">
      <c r="A3891" s="188"/>
      <c r="B3891" s="190"/>
      <c r="C3891" s="99" t="str">
        <f>IF(B3891="","",IF(NOT(ISNUMBER(B3891)),"DATA_PC invalida",IF(AND(ISNUMBER(parametros!$C$2),ISNUMBER(parametros!$D$2),B3891&gt;=parametros!$C$2,B3891&lt;=parametros!$D$2),"C0",IF(AND(ISNUMBER(parametros!$C$3),ISNUMBER(parametros!$D$3),B3891&gt;=parametros!$C$3,B3891&lt;=parametros!$D$3),"C1",IF(AND(ISNUMBER(parametros!$C$4),ISNUMBER(parametros!$D$4),B3891&gt;=parametros!$C$4,B3891&lt;=parametros!$D$4),"C2",IF(AND(ISNUMBER(parametros!$C$5),ISNUMBER(parametros!$D$5),B3891&gt;=parametros!$C$5,B3891&lt;=parametros!$D$5),"C3",IF(AND(ISNUMBER(parametros!$C$6),ISNUMBER(parametros!$D$6),B3891&gt;=parametros!$C$6,B3891&lt;=parametros!$D$6),"C4","Fora dos ciclos")))))))</f>
        <v/>
      </c>
      <c r="D3891" s="100"/>
      <c r="E3891" s="78" t="str">
        <f>IF(C3891="","",IFERROR(VLOOKUP(C3891,parametros!$A$11:$E$15,5,0),""))</f>
        <v/>
      </c>
      <c r="F3891" s="79" t="str">
        <f t="shared" si="302"/>
        <v/>
      </c>
      <c r="G3891" s="101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8"/>
      <c r="U3891" s="218" t="str">
        <f t="shared" si="306"/>
        <v/>
      </c>
      <c r="V3891" s="216" t="s">
        <v>47</v>
      </c>
      <c r="W3891" s="102" t="s">
        <v>167</v>
      </c>
      <c r="X3891" s="102" t="s">
        <v>168</v>
      </c>
      <c r="Y3891" s="103" t="s">
        <v>169</v>
      </c>
      <c r="Z3891" s="103" t="s">
        <v>170</v>
      </c>
      <c r="AA3891" s="103" t="s">
        <v>47</v>
      </c>
      <c r="AB3891" s="103" t="s">
        <v>171</v>
      </c>
      <c r="AC3891" s="104" t="s">
        <v>172</v>
      </c>
    </row>
    <row r="3892" spans="1:29" ht="25.5" customHeight="1" x14ac:dyDescent="0.35">
      <c r="A3892" s="188"/>
      <c r="B3892" s="190"/>
      <c r="C3892" s="99" t="str">
        <f>IF(B3892="","",IF(NOT(ISNUMBER(B3892)),"DATA_PC invalida",IF(AND(ISNUMBER(parametros!$C$2),ISNUMBER(parametros!$D$2),B3892&gt;=parametros!$C$2,B3892&lt;=parametros!$D$2),"C0",IF(AND(ISNUMBER(parametros!$C$3),ISNUMBER(parametros!$D$3),B3892&gt;=parametros!$C$3,B3892&lt;=parametros!$D$3),"C1",IF(AND(ISNUMBER(parametros!$C$4),ISNUMBER(parametros!$D$4),B3892&gt;=parametros!$C$4,B3892&lt;=parametros!$D$4),"C2",IF(AND(ISNUMBER(parametros!$C$5),ISNUMBER(parametros!$D$5),B3892&gt;=parametros!$C$5,B3892&lt;=parametros!$D$5),"C3",IF(AND(ISNUMBER(parametros!$C$6),ISNUMBER(parametros!$D$6),B3892&gt;=parametros!$C$6,B3892&lt;=parametros!$D$6),"C4","Fora dos ciclos")))))))</f>
        <v/>
      </c>
      <c r="D3892" s="100"/>
      <c r="E3892" s="78" t="str">
        <f>IF(C3892="","",IFERROR(VLOOKUP(C3892,parametros!$A$11:$E$15,5,0),""))</f>
        <v/>
      </c>
      <c r="F3892" s="79" t="str">
        <f t="shared" si="302"/>
        <v/>
      </c>
      <c r="G3892" s="101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8"/>
      <c r="U3892" s="218" t="str">
        <f t="shared" si="306"/>
        <v/>
      </c>
      <c r="V3892" s="216" t="s">
        <v>47</v>
      </c>
      <c r="W3892" s="102" t="s">
        <v>167</v>
      </c>
      <c r="X3892" s="102" t="s">
        <v>168</v>
      </c>
      <c r="Y3892" s="103" t="s">
        <v>169</v>
      </c>
      <c r="Z3892" s="103" t="s">
        <v>170</v>
      </c>
      <c r="AA3892" s="103" t="s">
        <v>47</v>
      </c>
      <c r="AB3892" s="103" t="s">
        <v>171</v>
      </c>
      <c r="AC3892" s="104" t="s">
        <v>172</v>
      </c>
    </row>
    <row r="3893" spans="1:29" ht="25.5" customHeight="1" x14ac:dyDescent="0.35">
      <c r="A3893" s="188"/>
      <c r="B3893" s="190"/>
      <c r="C3893" s="99" t="str">
        <f>IF(B3893="","",IF(NOT(ISNUMBER(B3893)),"DATA_PC invalida",IF(AND(ISNUMBER(parametros!$C$2),ISNUMBER(parametros!$D$2),B3893&gt;=parametros!$C$2,B3893&lt;=parametros!$D$2),"C0",IF(AND(ISNUMBER(parametros!$C$3),ISNUMBER(parametros!$D$3),B3893&gt;=parametros!$C$3,B3893&lt;=parametros!$D$3),"C1",IF(AND(ISNUMBER(parametros!$C$4),ISNUMBER(parametros!$D$4),B3893&gt;=parametros!$C$4,B3893&lt;=parametros!$D$4),"C2",IF(AND(ISNUMBER(parametros!$C$5),ISNUMBER(parametros!$D$5),B3893&gt;=parametros!$C$5,B3893&lt;=parametros!$D$5),"C3",IF(AND(ISNUMBER(parametros!$C$6),ISNUMBER(parametros!$D$6),B3893&gt;=parametros!$C$6,B3893&lt;=parametros!$D$6),"C4","Fora dos ciclos")))))))</f>
        <v/>
      </c>
      <c r="D3893" s="100"/>
      <c r="E3893" s="78" t="str">
        <f>IF(C3893="","",IFERROR(VLOOKUP(C3893,parametros!$A$11:$E$15,5,0),""))</f>
        <v/>
      </c>
      <c r="F3893" s="79" t="str">
        <f t="shared" si="302"/>
        <v/>
      </c>
      <c r="G3893" s="101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8"/>
      <c r="U3893" s="218" t="str">
        <f t="shared" si="306"/>
        <v/>
      </c>
      <c r="V3893" s="216" t="s">
        <v>47</v>
      </c>
      <c r="W3893" s="102" t="s">
        <v>167</v>
      </c>
      <c r="X3893" s="102" t="s">
        <v>168</v>
      </c>
      <c r="Y3893" s="103" t="s">
        <v>169</v>
      </c>
      <c r="Z3893" s="103" t="s">
        <v>170</v>
      </c>
      <c r="AA3893" s="103" t="s">
        <v>47</v>
      </c>
      <c r="AB3893" s="103" t="s">
        <v>171</v>
      </c>
      <c r="AC3893" s="104" t="s">
        <v>172</v>
      </c>
    </row>
    <row r="3894" spans="1:29" ht="25.5" customHeight="1" x14ac:dyDescent="0.35">
      <c r="A3894" s="188"/>
      <c r="B3894" s="190"/>
      <c r="C3894" s="99" t="str">
        <f>IF(B3894="","",IF(NOT(ISNUMBER(B3894)),"DATA_PC invalida",IF(AND(ISNUMBER(parametros!$C$2),ISNUMBER(parametros!$D$2),B3894&gt;=parametros!$C$2,B3894&lt;=parametros!$D$2),"C0",IF(AND(ISNUMBER(parametros!$C$3),ISNUMBER(parametros!$D$3),B3894&gt;=parametros!$C$3,B3894&lt;=parametros!$D$3),"C1",IF(AND(ISNUMBER(parametros!$C$4),ISNUMBER(parametros!$D$4),B3894&gt;=parametros!$C$4,B3894&lt;=parametros!$D$4),"C2",IF(AND(ISNUMBER(parametros!$C$5),ISNUMBER(parametros!$D$5),B3894&gt;=parametros!$C$5,B3894&lt;=parametros!$D$5),"C3",IF(AND(ISNUMBER(parametros!$C$6),ISNUMBER(parametros!$D$6),B3894&gt;=parametros!$C$6,B3894&lt;=parametros!$D$6),"C4","Fora dos ciclos")))))))</f>
        <v/>
      </c>
      <c r="D3894" s="100"/>
      <c r="E3894" s="78" t="str">
        <f>IF(C3894="","",IFERROR(VLOOKUP(C3894,parametros!$A$11:$E$15,5,0),""))</f>
        <v/>
      </c>
      <c r="F3894" s="79" t="str">
        <f t="shared" si="302"/>
        <v/>
      </c>
      <c r="G3894" s="101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8"/>
      <c r="U3894" s="218" t="str">
        <f t="shared" si="306"/>
        <v/>
      </c>
      <c r="V3894" s="216" t="s">
        <v>47</v>
      </c>
      <c r="W3894" s="102" t="s">
        <v>167</v>
      </c>
      <c r="X3894" s="102" t="s">
        <v>168</v>
      </c>
      <c r="Y3894" s="103" t="s">
        <v>169</v>
      </c>
      <c r="Z3894" s="103" t="s">
        <v>170</v>
      </c>
      <c r="AA3894" s="103" t="s">
        <v>47</v>
      </c>
      <c r="AB3894" s="103" t="s">
        <v>171</v>
      </c>
      <c r="AC3894" s="104" t="s">
        <v>172</v>
      </c>
    </row>
    <row r="3895" spans="1:29" ht="25.5" customHeight="1" x14ac:dyDescent="0.35">
      <c r="A3895" s="188"/>
      <c r="B3895" s="190"/>
      <c r="C3895" s="99" t="str">
        <f>IF(B3895="","",IF(NOT(ISNUMBER(B3895)),"DATA_PC invalida",IF(AND(ISNUMBER(parametros!$C$2),ISNUMBER(parametros!$D$2),B3895&gt;=parametros!$C$2,B3895&lt;=parametros!$D$2),"C0",IF(AND(ISNUMBER(parametros!$C$3),ISNUMBER(parametros!$D$3),B3895&gt;=parametros!$C$3,B3895&lt;=parametros!$D$3),"C1",IF(AND(ISNUMBER(parametros!$C$4),ISNUMBER(parametros!$D$4),B3895&gt;=parametros!$C$4,B3895&lt;=parametros!$D$4),"C2",IF(AND(ISNUMBER(parametros!$C$5),ISNUMBER(parametros!$D$5),B3895&gt;=parametros!$C$5,B3895&lt;=parametros!$D$5),"C3",IF(AND(ISNUMBER(parametros!$C$6),ISNUMBER(parametros!$D$6),B3895&gt;=parametros!$C$6,B3895&lt;=parametros!$D$6),"C4","Fora dos ciclos")))))))</f>
        <v/>
      </c>
      <c r="D3895" s="100"/>
      <c r="E3895" s="78" t="str">
        <f>IF(C3895="","",IFERROR(VLOOKUP(C3895,parametros!$A$11:$E$15,5,0),""))</f>
        <v/>
      </c>
      <c r="F3895" s="79" t="str">
        <f t="shared" si="302"/>
        <v/>
      </c>
      <c r="G3895" s="101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8"/>
      <c r="U3895" s="218" t="str">
        <f t="shared" si="306"/>
        <v/>
      </c>
      <c r="V3895" s="216" t="s">
        <v>47</v>
      </c>
      <c r="W3895" s="102" t="s">
        <v>167</v>
      </c>
      <c r="X3895" s="102" t="s">
        <v>168</v>
      </c>
      <c r="Y3895" s="103" t="s">
        <v>169</v>
      </c>
      <c r="Z3895" s="103" t="s">
        <v>170</v>
      </c>
      <c r="AA3895" s="103" t="s">
        <v>47</v>
      </c>
      <c r="AB3895" s="103" t="s">
        <v>171</v>
      </c>
      <c r="AC3895" s="104" t="s">
        <v>172</v>
      </c>
    </row>
    <row r="3896" spans="1:29" ht="25.5" customHeight="1" x14ac:dyDescent="0.35">
      <c r="A3896" s="188"/>
      <c r="B3896" s="190"/>
      <c r="C3896" s="99" t="str">
        <f>IF(B3896="","",IF(NOT(ISNUMBER(B3896)),"DATA_PC invalida",IF(AND(ISNUMBER(parametros!$C$2),ISNUMBER(parametros!$D$2),B3896&gt;=parametros!$C$2,B3896&lt;=parametros!$D$2),"C0",IF(AND(ISNUMBER(parametros!$C$3),ISNUMBER(parametros!$D$3),B3896&gt;=parametros!$C$3,B3896&lt;=parametros!$D$3),"C1",IF(AND(ISNUMBER(parametros!$C$4),ISNUMBER(parametros!$D$4),B3896&gt;=parametros!$C$4,B3896&lt;=parametros!$D$4),"C2",IF(AND(ISNUMBER(parametros!$C$5),ISNUMBER(parametros!$D$5),B3896&gt;=parametros!$C$5,B3896&lt;=parametros!$D$5),"C3",IF(AND(ISNUMBER(parametros!$C$6),ISNUMBER(parametros!$D$6),B3896&gt;=parametros!$C$6,B3896&lt;=parametros!$D$6),"C4","Fora dos ciclos")))))))</f>
        <v/>
      </c>
      <c r="D3896" s="100"/>
      <c r="E3896" s="78" t="str">
        <f>IF(C3896="","",IFERROR(VLOOKUP(C3896,parametros!$A$11:$E$15,5,0),""))</f>
        <v/>
      </c>
      <c r="F3896" s="79" t="str">
        <f t="shared" si="302"/>
        <v/>
      </c>
      <c r="G3896" s="101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8"/>
      <c r="U3896" s="218" t="str">
        <f t="shared" si="306"/>
        <v/>
      </c>
      <c r="V3896" s="216" t="s">
        <v>47</v>
      </c>
      <c r="W3896" s="102" t="s">
        <v>167</v>
      </c>
      <c r="X3896" s="102" t="s">
        <v>168</v>
      </c>
      <c r="Y3896" s="103" t="s">
        <v>169</v>
      </c>
      <c r="Z3896" s="103" t="s">
        <v>170</v>
      </c>
      <c r="AA3896" s="103" t="s">
        <v>47</v>
      </c>
      <c r="AB3896" s="103" t="s">
        <v>171</v>
      </c>
      <c r="AC3896" s="104" t="s">
        <v>172</v>
      </c>
    </row>
    <row r="3897" spans="1:29" ht="25.5" customHeight="1" x14ac:dyDescent="0.35">
      <c r="A3897" s="188"/>
      <c r="B3897" s="190"/>
      <c r="C3897" s="99" t="str">
        <f>IF(B3897="","",IF(NOT(ISNUMBER(B3897)),"DATA_PC invalida",IF(AND(ISNUMBER(parametros!$C$2),ISNUMBER(parametros!$D$2),B3897&gt;=parametros!$C$2,B3897&lt;=parametros!$D$2),"C0",IF(AND(ISNUMBER(parametros!$C$3),ISNUMBER(parametros!$D$3),B3897&gt;=parametros!$C$3,B3897&lt;=parametros!$D$3),"C1",IF(AND(ISNUMBER(parametros!$C$4),ISNUMBER(parametros!$D$4),B3897&gt;=parametros!$C$4,B3897&lt;=parametros!$D$4),"C2",IF(AND(ISNUMBER(parametros!$C$5),ISNUMBER(parametros!$D$5),B3897&gt;=parametros!$C$5,B3897&lt;=parametros!$D$5),"C3",IF(AND(ISNUMBER(parametros!$C$6),ISNUMBER(parametros!$D$6),B3897&gt;=parametros!$C$6,B3897&lt;=parametros!$D$6),"C4","Fora dos ciclos")))))))</f>
        <v/>
      </c>
      <c r="D3897" s="100"/>
      <c r="E3897" s="78" t="str">
        <f>IF(C3897="","",IFERROR(VLOOKUP(C3897,parametros!$A$11:$E$15,5,0),""))</f>
        <v/>
      </c>
      <c r="F3897" s="79" t="str">
        <f t="shared" si="302"/>
        <v/>
      </c>
      <c r="G3897" s="101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8"/>
      <c r="U3897" s="218" t="str">
        <f t="shared" si="306"/>
        <v/>
      </c>
      <c r="V3897" s="216" t="s">
        <v>47</v>
      </c>
      <c r="W3897" s="102" t="s">
        <v>167</v>
      </c>
      <c r="X3897" s="102" t="s">
        <v>168</v>
      </c>
      <c r="Y3897" s="103" t="s">
        <v>169</v>
      </c>
      <c r="Z3897" s="103" t="s">
        <v>170</v>
      </c>
      <c r="AA3897" s="103" t="s">
        <v>47</v>
      </c>
      <c r="AB3897" s="103" t="s">
        <v>171</v>
      </c>
      <c r="AC3897" s="104" t="s">
        <v>172</v>
      </c>
    </row>
    <row r="3898" spans="1:29" ht="25.5" customHeight="1" x14ac:dyDescent="0.35">
      <c r="A3898" s="188"/>
      <c r="B3898" s="190"/>
      <c r="C3898" s="99" t="str">
        <f>IF(B3898="","",IF(NOT(ISNUMBER(B3898)),"DATA_PC invalida",IF(AND(ISNUMBER(parametros!$C$2),ISNUMBER(parametros!$D$2),B3898&gt;=parametros!$C$2,B3898&lt;=parametros!$D$2),"C0",IF(AND(ISNUMBER(parametros!$C$3),ISNUMBER(parametros!$D$3),B3898&gt;=parametros!$C$3,B3898&lt;=parametros!$D$3),"C1",IF(AND(ISNUMBER(parametros!$C$4),ISNUMBER(parametros!$D$4),B3898&gt;=parametros!$C$4,B3898&lt;=parametros!$D$4),"C2",IF(AND(ISNUMBER(parametros!$C$5),ISNUMBER(parametros!$D$5),B3898&gt;=parametros!$C$5,B3898&lt;=parametros!$D$5),"C3",IF(AND(ISNUMBER(parametros!$C$6),ISNUMBER(parametros!$D$6),B3898&gt;=parametros!$C$6,B3898&lt;=parametros!$D$6),"C4","Fora dos ciclos")))))))</f>
        <v/>
      </c>
      <c r="D3898" s="100"/>
      <c r="E3898" s="78" t="str">
        <f>IF(C3898="","",IFERROR(VLOOKUP(C3898,parametros!$A$11:$E$15,5,0),""))</f>
        <v/>
      </c>
      <c r="F3898" s="79" t="str">
        <f t="shared" si="302"/>
        <v/>
      </c>
      <c r="G3898" s="101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8"/>
      <c r="U3898" s="218" t="str">
        <f t="shared" si="306"/>
        <v/>
      </c>
      <c r="V3898" s="216" t="s">
        <v>47</v>
      </c>
      <c r="W3898" s="102" t="s">
        <v>167</v>
      </c>
      <c r="X3898" s="102" t="s">
        <v>168</v>
      </c>
      <c r="Y3898" s="103" t="s">
        <v>169</v>
      </c>
      <c r="Z3898" s="103" t="s">
        <v>170</v>
      </c>
      <c r="AA3898" s="103" t="s">
        <v>47</v>
      </c>
      <c r="AB3898" s="103" t="s">
        <v>171</v>
      </c>
      <c r="AC3898" s="104" t="s">
        <v>172</v>
      </c>
    </row>
    <row r="3899" spans="1:29" ht="25.5" customHeight="1" x14ac:dyDescent="0.35">
      <c r="A3899" s="188"/>
      <c r="B3899" s="190"/>
      <c r="C3899" s="99" t="str">
        <f>IF(B3899="","",IF(NOT(ISNUMBER(B3899)),"DATA_PC invalida",IF(AND(ISNUMBER(parametros!$C$2),ISNUMBER(parametros!$D$2),B3899&gt;=parametros!$C$2,B3899&lt;=parametros!$D$2),"C0",IF(AND(ISNUMBER(parametros!$C$3),ISNUMBER(parametros!$D$3),B3899&gt;=parametros!$C$3,B3899&lt;=parametros!$D$3),"C1",IF(AND(ISNUMBER(parametros!$C$4),ISNUMBER(parametros!$D$4),B3899&gt;=parametros!$C$4,B3899&lt;=parametros!$D$4),"C2",IF(AND(ISNUMBER(parametros!$C$5),ISNUMBER(parametros!$D$5),B3899&gt;=parametros!$C$5,B3899&lt;=parametros!$D$5),"C3",IF(AND(ISNUMBER(parametros!$C$6),ISNUMBER(parametros!$D$6),B3899&gt;=parametros!$C$6,B3899&lt;=parametros!$D$6),"C4","Fora dos ciclos")))))))</f>
        <v/>
      </c>
      <c r="D3899" s="100"/>
      <c r="E3899" s="78" t="str">
        <f>IF(C3899="","",IFERROR(VLOOKUP(C3899,parametros!$A$11:$E$15,5,0),""))</f>
        <v/>
      </c>
      <c r="F3899" s="79" t="str">
        <f t="shared" si="302"/>
        <v/>
      </c>
      <c r="G3899" s="101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8"/>
      <c r="U3899" s="218" t="str">
        <f t="shared" si="306"/>
        <v/>
      </c>
      <c r="V3899" s="216" t="s">
        <v>47</v>
      </c>
      <c r="W3899" s="102" t="s">
        <v>167</v>
      </c>
      <c r="X3899" s="102" t="s">
        <v>168</v>
      </c>
      <c r="Y3899" s="103" t="s">
        <v>169</v>
      </c>
      <c r="Z3899" s="103" t="s">
        <v>170</v>
      </c>
      <c r="AA3899" s="103" t="s">
        <v>47</v>
      </c>
      <c r="AB3899" s="103" t="s">
        <v>171</v>
      </c>
      <c r="AC3899" s="104" t="s">
        <v>172</v>
      </c>
    </row>
    <row r="3900" spans="1:29" ht="25.5" customHeight="1" x14ac:dyDescent="0.35">
      <c r="A3900" s="188"/>
      <c r="B3900" s="190"/>
      <c r="C3900" s="99" t="str">
        <f>IF(B3900="","",IF(NOT(ISNUMBER(B3900)),"DATA_PC invalida",IF(AND(ISNUMBER(parametros!$C$2),ISNUMBER(parametros!$D$2),B3900&gt;=parametros!$C$2,B3900&lt;=parametros!$D$2),"C0",IF(AND(ISNUMBER(parametros!$C$3),ISNUMBER(parametros!$D$3),B3900&gt;=parametros!$C$3,B3900&lt;=parametros!$D$3),"C1",IF(AND(ISNUMBER(parametros!$C$4),ISNUMBER(parametros!$D$4),B3900&gt;=parametros!$C$4,B3900&lt;=parametros!$D$4),"C2",IF(AND(ISNUMBER(parametros!$C$5),ISNUMBER(parametros!$D$5),B3900&gt;=parametros!$C$5,B3900&lt;=parametros!$D$5),"C3",IF(AND(ISNUMBER(parametros!$C$6),ISNUMBER(parametros!$D$6),B3900&gt;=parametros!$C$6,B3900&lt;=parametros!$D$6),"C4","Fora dos ciclos")))))))</f>
        <v/>
      </c>
      <c r="D3900" s="100"/>
      <c r="E3900" s="78" t="str">
        <f>IF(C3900="","",IFERROR(VLOOKUP(C3900,parametros!$A$11:$E$15,5,0),""))</f>
        <v/>
      </c>
      <c r="F3900" s="79" t="str">
        <f t="shared" si="302"/>
        <v/>
      </c>
      <c r="G3900" s="101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8"/>
      <c r="U3900" s="218" t="str">
        <f t="shared" si="306"/>
        <v/>
      </c>
      <c r="V3900" s="216" t="s">
        <v>47</v>
      </c>
      <c r="W3900" s="102" t="s">
        <v>167</v>
      </c>
      <c r="X3900" s="102" t="s">
        <v>168</v>
      </c>
      <c r="Y3900" s="103" t="s">
        <v>169</v>
      </c>
      <c r="Z3900" s="103" t="s">
        <v>170</v>
      </c>
      <c r="AA3900" s="103" t="s">
        <v>47</v>
      </c>
      <c r="AB3900" s="103" t="s">
        <v>171</v>
      </c>
      <c r="AC3900" s="104" t="s">
        <v>172</v>
      </c>
    </row>
    <row r="3901" spans="1:29" ht="25.5" customHeight="1" x14ac:dyDescent="0.35">
      <c r="A3901" s="188"/>
      <c r="B3901" s="190"/>
      <c r="C3901" s="99" t="str">
        <f>IF(B3901="","",IF(NOT(ISNUMBER(B3901)),"DATA_PC invalida",IF(AND(ISNUMBER(parametros!$C$2),ISNUMBER(parametros!$D$2),B3901&gt;=parametros!$C$2,B3901&lt;=parametros!$D$2),"C0",IF(AND(ISNUMBER(parametros!$C$3),ISNUMBER(parametros!$D$3),B3901&gt;=parametros!$C$3,B3901&lt;=parametros!$D$3),"C1",IF(AND(ISNUMBER(parametros!$C$4),ISNUMBER(parametros!$D$4),B3901&gt;=parametros!$C$4,B3901&lt;=parametros!$D$4),"C2",IF(AND(ISNUMBER(parametros!$C$5),ISNUMBER(parametros!$D$5),B3901&gt;=parametros!$C$5,B3901&lt;=parametros!$D$5),"C3",IF(AND(ISNUMBER(parametros!$C$6),ISNUMBER(parametros!$D$6),B3901&gt;=parametros!$C$6,B3901&lt;=parametros!$D$6),"C4","Fora dos ciclos")))))))</f>
        <v/>
      </c>
      <c r="D3901" s="100"/>
      <c r="E3901" s="78" t="str">
        <f>IF(C3901="","",IFERROR(VLOOKUP(C3901,parametros!$A$11:$E$15,5,0),""))</f>
        <v/>
      </c>
      <c r="F3901" s="79" t="str">
        <f t="shared" si="302"/>
        <v/>
      </c>
      <c r="G3901" s="101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8"/>
      <c r="U3901" s="218" t="str">
        <f t="shared" si="306"/>
        <v/>
      </c>
      <c r="V3901" s="216" t="s">
        <v>47</v>
      </c>
      <c r="W3901" s="102" t="s">
        <v>167</v>
      </c>
      <c r="X3901" s="102" t="s">
        <v>168</v>
      </c>
      <c r="Y3901" s="103" t="s">
        <v>169</v>
      </c>
      <c r="Z3901" s="103" t="s">
        <v>170</v>
      </c>
      <c r="AA3901" s="103" t="s">
        <v>47</v>
      </c>
      <c r="AB3901" s="103" t="s">
        <v>171</v>
      </c>
      <c r="AC3901" s="104" t="s">
        <v>172</v>
      </c>
    </row>
    <row r="3902" spans="1:29" ht="25.5" customHeight="1" x14ac:dyDescent="0.35">
      <c r="A3902" s="188"/>
      <c r="B3902" s="190"/>
      <c r="C3902" s="99" t="str">
        <f>IF(B3902="","",IF(NOT(ISNUMBER(B3902)),"DATA_PC invalida",IF(AND(ISNUMBER(parametros!$C$2),ISNUMBER(parametros!$D$2),B3902&gt;=parametros!$C$2,B3902&lt;=parametros!$D$2),"C0",IF(AND(ISNUMBER(parametros!$C$3),ISNUMBER(parametros!$D$3),B3902&gt;=parametros!$C$3,B3902&lt;=parametros!$D$3),"C1",IF(AND(ISNUMBER(parametros!$C$4),ISNUMBER(parametros!$D$4),B3902&gt;=parametros!$C$4,B3902&lt;=parametros!$D$4),"C2",IF(AND(ISNUMBER(parametros!$C$5),ISNUMBER(parametros!$D$5),B3902&gt;=parametros!$C$5,B3902&lt;=parametros!$D$5),"C3",IF(AND(ISNUMBER(parametros!$C$6),ISNUMBER(parametros!$D$6),B3902&gt;=parametros!$C$6,B3902&lt;=parametros!$D$6),"C4","Fora dos ciclos")))))))</f>
        <v/>
      </c>
      <c r="D3902" s="100"/>
      <c r="E3902" s="78" t="str">
        <f>IF(C3902="","",IFERROR(VLOOKUP(C3902,parametros!$A$11:$E$15,5,0),""))</f>
        <v/>
      </c>
      <c r="F3902" s="79" t="str">
        <f t="shared" si="302"/>
        <v/>
      </c>
      <c r="G3902" s="101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8"/>
      <c r="U3902" s="218" t="str">
        <f t="shared" si="306"/>
        <v/>
      </c>
      <c r="V3902" s="216" t="s">
        <v>47</v>
      </c>
      <c r="W3902" s="102" t="s">
        <v>167</v>
      </c>
      <c r="X3902" s="102" t="s">
        <v>168</v>
      </c>
      <c r="Y3902" s="103" t="s">
        <v>169</v>
      </c>
      <c r="Z3902" s="103" t="s">
        <v>170</v>
      </c>
      <c r="AA3902" s="103" t="s">
        <v>47</v>
      </c>
      <c r="AB3902" s="103" t="s">
        <v>171</v>
      </c>
      <c r="AC3902" s="104" t="s">
        <v>172</v>
      </c>
    </row>
    <row r="3903" spans="1:29" ht="25.5" customHeight="1" x14ac:dyDescent="0.35">
      <c r="A3903" s="188"/>
      <c r="B3903" s="190"/>
      <c r="C3903" s="99" t="str">
        <f>IF(B3903="","",IF(NOT(ISNUMBER(B3903)),"DATA_PC invalida",IF(AND(ISNUMBER(parametros!$C$2),ISNUMBER(parametros!$D$2),B3903&gt;=parametros!$C$2,B3903&lt;=parametros!$D$2),"C0",IF(AND(ISNUMBER(parametros!$C$3),ISNUMBER(parametros!$D$3),B3903&gt;=parametros!$C$3,B3903&lt;=parametros!$D$3),"C1",IF(AND(ISNUMBER(parametros!$C$4),ISNUMBER(parametros!$D$4),B3903&gt;=parametros!$C$4,B3903&lt;=parametros!$D$4),"C2",IF(AND(ISNUMBER(parametros!$C$5),ISNUMBER(parametros!$D$5),B3903&gt;=parametros!$C$5,B3903&lt;=parametros!$D$5),"C3",IF(AND(ISNUMBER(parametros!$C$6),ISNUMBER(parametros!$D$6),B3903&gt;=parametros!$C$6,B3903&lt;=parametros!$D$6),"C4","Fora dos ciclos")))))))</f>
        <v/>
      </c>
      <c r="D3903" s="100"/>
      <c r="E3903" s="78" t="str">
        <f>IF(C3903="","",IFERROR(VLOOKUP(C3903,parametros!$A$11:$E$15,5,0),""))</f>
        <v/>
      </c>
      <c r="F3903" s="79" t="str">
        <f t="shared" si="302"/>
        <v/>
      </c>
      <c r="G3903" s="101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8"/>
      <c r="U3903" s="218" t="str">
        <f t="shared" si="306"/>
        <v/>
      </c>
      <c r="V3903" s="216" t="s">
        <v>47</v>
      </c>
      <c r="W3903" s="102" t="s">
        <v>167</v>
      </c>
      <c r="X3903" s="102" t="s">
        <v>168</v>
      </c>
      <c r="Y3903" s="103" t="s">
        <v>169</v>
      </c>
      <c r="Z3903" s="103" t="s">
        <v>170</v>
      </c>
      <c r="AA3903" s="103" t="s">
        <v>47</v>
      </c>
      <c r="AB3903" s="103" t="s">
        <v>171</v>
      </c>
      <c r="AC3903" s="104" t="s">
        <v>172</v>
      </c>
    </row>
    <row r="3904" spans="1:29" ht="25.5" customHeight="1" x14ac:dyDescent="0.35">
      <c r="A3904" s="188"/>
      <c r="B3904" s="190"/>
      <c r="C3904" s="99" t="str">
        <f>IF(B3904="","",IF(NOT(ISNUMBER(B3904)),"DATA_PC invalida",IF(AND(ISNUMBER(parametros!$C$2),ISNUMBER(parametros!$D$2),B3904&gt;=parametros!$C$2,B3904&lt;=parametros!$D$2),"C0",IF(AND(ISNUMBER(parametros!$C$3),ISNUMBER(parametros!$D$3),B3904&gt;=parametros!$C$3,B3904&lt;=parametros!$D$3),"C1",IF(AND(ISNUMBER(parametros!$C$4),ISNUMBER(parametros!$D$4),B3904&gt;=parametros!$C$4,B3904&lt;=parametros!$D$4),"C2",IF(AND(ISNUMBER(parametros!$C$5),ISNUMBER(parametros!$D$5),B3904&gt;=parametros!$C$5,B3904&lt;=parametros!$D$5),"C3",IF(AND(ISNUMBER(parametros!$C$6),ISNUMBER(parametros!$D$6),B3904&gt;=parametros!$C$6,B3904&lt;=parametros!$D$6),"C4","Fora dos ciclos")))))))</f>
        <v/>
      </c>
      <c r="D3904" s="100"/>
      <c r="E3904" s="78" t="str">
        <f>IF(C3904="","",IFERROR(VLOOKUP(C3904,parametros!$A$11:$E$15,5,0),""))</f>
        <v/>
      </c>
      <c r="F3904" s="79" t="str">
        <f t="shared" si="302"/>
        <v/>
      </c>
      <c r="G3904" s="101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8"/>
      <c r="U3904" s="218" t="str">
        <f t="shared" si="306"/>
        <v/>
      </c>
      <c r="V3904" s="216" t="s">
        <v>47</v>
      </c>
      <c r="W3904" s="102" t="s">
        <v>167</v>
      </c>
      <c r="X3904" s="102" t="s">
        <v>168</v>
      </c>
      <c r="Y3904" s="103" t="s">
        <v>169</v>
      </c>
      <c r="Z3904" s="103" t="s">
        <v>170</v>
      </c>
      <c r="AA3904" s="103" t="s">
        <v>47</v>
      </c>
      <c r="AB3904" s="103" t="s">
        <v>171</v>
      </c>
      <c r="AC3904" s="104" t="s">
        <v>172</v>
      </c>
    </row>
    <row r="3905" spans="1:29" ht="25.5" customHeight="1" x14ac:dyDescent="0.35">
      <c r="A3905" s="188"/>
      <c r="B3905" s="190"/>
      <c r="C3905" s="99" t="str">
        <f>IF(B3905="","",IF(NOT(ISNUMBER(B3905)),"DATA_PC invalida",IF(AND(ISNUMBER(parametros!$C$2),ISNUMBER(parametros!$D$2),B3905&gt;=parametros!$C$2,B3905&lt;=parametros!$D$2),"C0",IF(AND(ISNUMBER(parametros!$C$3),ISNUMBER(parametros!$D$3),B3905&gt;=parametros!$C$3,B3905&lt;=parametros!$D$3),"C1",IF(AND(ISNUMBER(parametros!$C$4),ISNUMBER(parametros!$D$4),B3905&gt;=parametros!$C$4,B3905&lt;=parametros!$D$4),"C2",IF(AND(ISNUMBER(parametros!$C$5),ISNUMBER(parametros!$D$5),B3905&gt;=parametros!$C$5,B3905&lt;=parametros!$D$5),"C3",IF(AND(ISNUMBER(parametros!$C$6),ISNUMBER(parametros!$D$6),B3905&gt;=parametros!$C$6,B3905&lt;=parametros!$D$6),"C4","Fora dos ciclos")))))))</f>
        <v/>
      </c>
      <c r="D3905" s="100"/>
      <c r="E3905" s="78" t="str">
        <f>IF(C3905="","",IFERROR(VLOOKUP(C3905,parametros!$A$11:$E$15,5,0),""))</f>
        <v/>
      </c>
      <c r="F3905" s="79" t="str">
        <f t="shared" si="302"/>
        <v/>
      </c>
      <c r="G3905" s="101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8"/>
      <c r="U3905" s="218" t="str">
        <f t="shared" si="306"/>
        <v/>
      </c>
      <c r="V3905" s="216" t="s">
        <v>47</v>
      </c>
      <c r="W3905" s="102" t="s">
        <v>167</v>
      </c>
      <c r="X3905" s="102" t="s">
        <v>168</v>
      </c>
      <c r="Y3905" s="103" t="s">
        <v>169</v>
      </c>
      <c r="Z3905" s="103" t="s">
        <v>170</v>
      </c>
      <c r="AA3905" s="103" t="s">
        <v>47</v>
      </c>
      <c r="AB3905" s="103" t="s">
        <v>171</v>
      </c>
      <c r="AC3905" s="104" t="s">
        <v>172</v>
      </c>
    </row>
    <row r="3906" spans="1:29" ht="25.5" customHeight="1" x14ac:dyDescent="0.35">
      <c r="A3906" s="188"/>
      <c r="B3906" s="190"/>
      <c r="C3906" s="99" t="str">
        <f>IF(B3906="","",IF(NOT(ISNUMBER(B3906)),"DATA_PC invalida",IF(AND(ISNUMBER(parametros!$C$2),ISNUMBER(parametros!$D$2),B3906&gt;=parametros!$C$2,B3906&lt;=parametros!$D$2),"C0",IF(AND(ISNUMBER(parametros!$C$3),ISNUMBER(parametros!$D$3),B3906&gt;=parametros!$C$3,B3906&lt;=parametros!$D$3),"C1",IF(AND(ISNUMBER(parametros!$C$4),ISNUMBER(parametros!$D$4),B3906&gt;=parametros!$C$4,B3906&lt;=parametros!$D$4),"C2",IF(AND(ISNUMBER(parametros!$C$5),ISNUMBER(parametros!$D$5),B3906&gt;=parametros!$C$5,B3906&lt;=parametros!$D$5),"C3",IF(AND(ISNUMBER(parametros!$C$6),ISNUMBER(parametros!$D$6),B3906&gt;=parametros!$C$6,B3906&lt;=parametros!$D$6),"C4","Fora dos ciclos")))))))</f>
        <v/>
      </c>
      <c r="D3906" s="100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101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8"/>
      <c r="U3906" s="218" t="str">
        <f t="shared" ref="U3906:U3969" si="311">IF(OR($D3906="",$H3906=""),"",ROUND($D3906+$H3906,2))</f>
        <v/>
      </c>
      <c r="V3906" s="216" t="s">
        <v>47</v>
      </c>
      <c r="W3906" s="102" t="s">
        <v>167</v>
      </c>
      <c r="X3906" s="102" t="s">
        <v>168</v>
      </c>
      <c r="Y3906" s="103" t="s">
        <v>169</v>
      </c>
      <c r="Z3906" s="103" t="s">
        <v>170</v>
      </c>
      <c r="AA3906" s="103" t="s">
        <v>47</v>
      </c>
      <c r="AB3906" s="103" t="s">
        <v>171</v>
      </c>
      <c r="AC3906" s="104" t="s">
        <v>172</v>
      </c>
    </row>
    <row r="3907" spans="1:29" ht="25.5" customHeight="1" x14ac:dyDescent="0.35">
      <c r="A3907" s="188"/>
      <c r="B3907" s="190"/>
      <c r="C3907" s="99" t="str">
        <f>IF(B3907="","",IF(NOT(ISNUMBER(B3907)),"DATA_PC invalida",IF(AND(ISNUMBER(parametros!$C$2),ISNUMBER(parametros!$D$2),B3907&gt;=parametros!$C$2,B3907&lt;=parametros!$D$2),"C0",IF(AND(ISNUMBER(parametros!$C$3),ISNUMBER(parametros!$D$3),B3907&gt;=parametros!$C$3,B3907&lt;=parametros!$D$3),"C1",IF(AND(ISNUMBER(parametros!$C$4),ISNUMBER(parametros!$D$4),B3907&gt;=parametros!$C$4,B3907&lt;=parametros!$D$4),"C2",IF(AND(ISNUMBER(parametros!$C$5),ISNUMBER(parametros!$D$5),B3907&gt;=parametros!$C$5,B3907&lt;=parametros!$D$5),"C3",IF(AND(ISNUMBER(parametros!$C$6),ISNUMBER(parametros!$D$6),B3907&gt;=parametros!$C$6,B3907&lt;=parametros!$D$6),"C4","Fora dos ciclos")))))))</f>
        <v/>
      </c>
      <c r="D3907" s="100"/>
      <c r="E3907" s="78" t="str">
        <f>IF(C3907="","",IFERROR(VLOOKUP(C3907,parametros!$A$11:$E$15,5,0),""))</f>
        <v/>
      </c>
      <c r="F3907" s="79" t="str">
        <f t="shared" si="307"/>
        <v/>
      </c>
      <c r="G3907" s="101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8"/>
      <c r="U3907" s="218" t="str">
        <f t="shared" si="311"/>
        <v/>
      </c>
      <c r="V3907" s="216" t="s">
        <v>47</v>
      </c>
      <c r="W3907" s="102" t="s">
        <v>167</v>
      </c>
      <c r="X3907" s="102" t="s">
        <v>168</v>
      </c>
      <c r="Y3907" s="103" t="s">
        <v>169</v>
      </c>
      <c r="Z3907" s="103" t="s">
        <v>170</v>
      </c>
      <c r="AA3907" s="103" t="s">
        <v>47</v>
      </c>
      <c r="AB3907" s="103" t="s">
        <v>171</v>
      </c>
      <c r="AC3907" s="104" t="s">
        <v>172</v>
      </c>
    </row>
    <row r="3908" spans="1:29" ht="25.5" customHeight="1" x14ac:dyDescent="0.35">
      <c r="A3908" s="188"/>
      <c r="B3908" s="190"/>
      <c r="C3908" s="99" t="str">
        <f>IF(B3908="","",IF(NOT(ISNUMBER(B3908)),"DATA_PC invalida",IF(AND(ISNUMBER(parametros!$C$2),ISNUMBER(parametros!$D$2),B3908&gt;=parametros!$C$2,B3908&lt;=parametros!$D$2),"C0",IF(AND(ISNUMBER(parametros!$C$3),ISNUMBER(parametros!$D$3),B3908&gt;=parametros!$C$3,B3908&lt;=parametros!$D$3),"C1",IF(AND(ISNUMBER(parametros!$C$4),ISNUMBER(parametros!$D$4),B3908&gt;=parametros!$C$4,B3908&lt;=parametros!$D$4),"C2",IF(AND(ISNUMBER(parametros!$C$5),ISNUMBER(parametros!$D$5),B3908&gt;=parametros!$C$5,B3908&lt;=parametros!$D$5),"C3",IF(AND(ISNUMBER(parametros!$C$6),ISNUMBER(parametros!$D$6),B3908&gt;=parametros!$C$6,B3908&lt;=parametros!$D$6),"C4","Fora dos ciclos")))))))</f>
        <v/>
      </c>
      <c r="D3908" s="100"/>
      <c r="E3908" s="78" t="str">
        <f>IF(C3908="","",IFERROR(VLOOKUP(C3908,parametros!$A$11:$E$15,5,0),""))</f>
        <v/>
      </c>
      <c r="F3908" s="79" t="str">
        <f t="shared" si="307"/>
        <v/>
      </c>
      <c r="G3908" s="101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8"/>
      <c r="U3908" s="218" t="str">
        <f t="shared" si="311"/>
        <v/>
      </c>
      <c r="V3908" s="216" t="s">
        <v>47</v>
      </c>
      <c r="W3908" s="102" t="s">
        <v>167</v>
      </c>
      <c r="X3908" s="102" t="s">
        <v>168</v>
      </c>
      <c r="Y3908" s="103" t="s">
        <v>169</v>
      </c>
      <c r="Z3908" s="103" t="s">
        <v>170</v>
      </c>
      <c r="AA3908" s="103" t="s">
        <v>47</v>
      </c>
      <c r="AB3908" s="103" t="s">
        <v>171</v>
      </c>
      <c r="AC3908" s="104" t="s">
        <v>172</v>
      </c>
    </row>
    <row r="3909" spans="1:29" ht="25.5" customHeight="1" x14ac:dyDescent="0.35">
      <c r="A3909" s="188"/>
      <c r="B3909" s="190"/>
      <c r="C3909" s="99" t="str">
        <f>IF(B3909="","",IF(NOT(ISNUMBER(B3909)),"DATA_PC invalida",IF(AND(ISNUMBER(parametros!$C$2),ISNUMBER(parametros!$D$2),B3909&gt;=parametros!$C$2,B3909&lt;=parametros!$D$2),"C0",IF(AND(ISNUMBER(parametros!$C$3),ISNUMBER(parametros!$D$3),B3909&gt;=parametros!$C$3,B3909&lt;=parametros!$D$3),"C1",IF(AND(ISNUMBER(parametros!$C$4),ISNUMBER(parametros!$D$4),B3909&gt;=parametros!$C$4,B3909&lt;=parametros!$D$4),"C2",IF(AND(ISNUMBER(parametros!$C$5),ISNUMBER(parametros!$D$5),B3909&gt;=parametros!$C$5,B3909&lt;=parametros!$D$5),"C3",IF(AND(ISNUMBER(parametros!$C$6),ISNUMBER(parametros!$D$6),B3909&gt;=parametros!$C$6,B3909&lt;=parametros!$D$6),"C4","Fora dos ciclos")))))))</f>
        <v/>
      </c>
      <c r="D3909" s="100"/>
      <c r="E3909" s="78" t="str">
        <f>IF(C3909="","",IFERROR(VLOOKUP(C3909,parametros!$A$11:$E$15,5,0),""))</f>
        <v/>
      </c>
      <c r="F3909" s="79" t="str">
        <f t="shared" si="307"/>
        <v/>
      </c>
      <c r="G3909" s="101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8"/>
      <c r="U3909" s="218" t="str">
        <f t="shared" si="311"/>
        <v/>
      </c>
      <c r="V3909" s="216" t="s">
        <v>47</v>
      </c>
      <c r="W3909" s="102" t="s">
        <v>167</v>
      </c>
      <c r="X3909" s="102" t="s">
        <v>168</v>
      </c>
      <c r="Y3909" s="103" t="s">
        <v>169</v>
      </c>
      <c r="Z3909" s="103" t="s">
        <v>170</v>
      </c>
      <c r="AA3909" s="103" t="s">
        <v>47</v>
      </c>
      <c r="AB3909" s="103" t="s">
        <v>171</v>
      </c>
      <c r="AC3909" s="104" t="s">
        <v>172</v>
      </c>
    </row>
    <row r="3910" spans="1:29" ht="25.5" customHeight="1" x14ac:dyDescent="0.35">
      <c r="A3910" s="188"/>
      <c r="B3910" s="190"/>
      <c r="C3910" s="99" t="str">
        <f>IF(B3910="","",IF(NOT(ISNUMBER(B3910)),"DATA_PC invalida",IF(AND(ISNUMBER(parametros!$C$2),ISNUMBER(parametros!$D$2),B3910&gt;=parametros!$C$2,B3910&lt;=parametros!$D$2),"C0",IF(AND(ISNUMBER(parametros!$C$3),ISNUMBER(parametros!$D$3),B3910&gt;=parametros!$C$3,B3910&lt;=parametros!$D$3),"C1",IF(AND(ISNUMBER(parametros!$C$4),ISNUMBER(parametros!$D$4),B3910&gt;=parametros!$C$4,B3910&lt;=parametros!$D$4),"C2",IF(AND(ISNUMBER(parametros!$C$5),ISNUMBER(parametros!$D$5),B3910&gt;=parametros!$C$5,B3910&lt;=parametros!$D$5),"C3",IF(AND(ISNUMBER(parametros!$C$6),ISNUMBER(parametros!$D$6),B3910&gt;=parametros!$C$6,B3910&lt;=parametros!$D$6),"C4","Fora dos ciclos")))))))</f>
        <v/>
      </c>
      <c r="D3910" s="100"/>
      <c r="E3910" s="78" t="str">
        <f>IF(C3910="","",IFERROR(VLOOKUP(C3910,parametros!$A$11:$E$15,5,0),""))</f>
        <v/>
      </c>
      <c r="F3910" s="79" t="str">
        <f t="shared" si="307"/>
        <v/>
      </c>
      <c r="G3910" s="101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8"/>
      <c r="U3910" s="218" t="str">
        <f t="shared" si="311"/>
        <v/>
      </c>
      <c r="V3910" s="216" t="s">
        <v>47</v>
      </c>
      <c r="W3910" s="102" t="s">
        <v>167</v>
      </c>
      <c r="X3910" s="102" t="s">
        <v>168</v>
      </c>
      <c r="Y3910" s="103" t="s">
        <v>169</v>
      </c>
      <c r="Z3910" s="103" t="s">
        <v>170</v>
      </c>
      <c r="AA3910" s="103" t="s">
        <v>47</v>
      </c>
      <c r="AB3910" s="103" t="s">
        <v>171</v>
      </c>
      <c r="AC3910" s="104" t="s">
        <v>172</v>
      </c>
    </row>
    <row r="3911" spans="1:29" ht="25.5" customHeight="1" x14ac:dyDescent="0.35">
      <c r="A3911" s="188"/>
      <c r="B3911" s="190"/>
      <c r="C3911" s="99" t="str">
        <f>IF(B3911="","",IF(NOT(ISNUMBER(B3911)),"DATA_PC invalida",IF(AND(ISNUMBER(parametros!$C$2),ISNUMBER(parametros!$D$2),B3911&gt;=parametros!$C$2,B3911&lt;=parametros!$D$2),"C0",IF(AND(ISNUMBER(parametros!$C$3),ISNUMBER(parametros!$D$3),B3911&gt;=parametros!$C$3,B3911&lt;=parametros!$D$3),"C1",IF(AND(ISNUMBER(parametros!$C$4),ISNUMBER(parametros!$D$4),B3911&gt;=parametros!$C$4,B3911&lt;=parametros!$D$4),"C2",IF(AND(ISNUMBER(parametros!$C$5),ISNUMBER(parametros!$D$5),B3911&gt;=parametros!$C$5,B3911&lt;=parametros!$D$5),"C3",IF(AND(ISNUMBER(parametros!$C$6),ISNUMBER(parametros!$D$6),B3911&gt;=parametros!$C$6,B3911&lt;=parametros!$D$6),"C4","Fora dos ciclos")))))))</f>
        <v/>
      </c>
      <c r="D3911" s="100"/>
      <c r="E3911" s="78" t="str">
        <f>IF(C3911="","",IFERROR(VLOOKUP(C3911,parametros!$A$11:$E$15,5,0),""))</f>
        <v/>
      </c>
      <c r="F3911" s="79" t="str">
        <f t="shared" si="307"/>
        <v/>
      </c>
      <c r="G3911" s="101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8"/>
      <c r="U3911" s="218" t="str">
        <f t="shared" si="311"/>
        <v/>
      </c>
      <c r="V3911" s="216" t="s">
        <v>47</v>
      </c>
      <c r="W3911" s="102" t="s">
        <v>167</v>
      </c>
      <c r="X3911" s="102" t="s">
        <v>168</v>
      </c>
      <c r="Y3911" s="103" t="s">
        <v>169</v>
      </c>
      <c r="Z3911" s="103" t="s">
        <v>170</v>
      </c>
      <c r="AA3911" s="103" t="s">
        <v>47</v>
      </c>
      <c r="AB3911" s="103" t="s">
        <v>171</v>
      </c>
      <c r="AC3911" s="104" t="s">
        <v>172</v>
      </c>
    </row>
    <row r="3912" spans="1:29" ht="25.5" customHeight="1" x14ac:dyDescent="0.35">
      <c r="A3912" s="188"/>
      <c r="B3912" s="190"/>
      <c r="C3912" s="99" t="str">
        <f>IF(B3912="","",IF(NOT(ISNUMBER(B3912)),"DATA_PC invalida",IF(AND(ISNUMBER(parametros!$C$2),ISNUMBER(parametros!$D$2),B3912&gt;=parametros!$C$2,B3912&lt;=parametros!$D$2),"C0",IF(AND(ISNUMBER(parametros!$C$3),ISNUMBER(parametros!$D$3),B3912&gt;=parametros!$C$3,B3912&lt;=parametros!$D$3),"C1",IF(AND(ISNUMBER(parametros!$C$4),ISNUMBER(parametros!$D$4),B3912&gt;=parametros!$C$4,B3912&lt;=parametros!$D$4),"C2",IF(AND(ISNUMBER(parametros!$C$5),ISNUMBER(parametros!$D$5),B3912&gt;=parametros!$C$5,B3912&lt;=parametros!$D$5),"C3",IF(AND(ISNUMBER(parametros!$C$6),ISNUMBER(parametros!$D$6),B3912&gt;=parametros!$C$6,B3912&lt;=parametros!$D$6),"C4","Fora dos ciclos")))))))</f>
        <v/>
      </c>
      <c r="D3912" s="100"/>
      <c r="E3912" s="78" t="str">
        <f>IF(C3912="","",IFERROR(VLOOKUP(C3912,parametros!$A$11:$E$15,5,0),""))</f>
        <v/>
      </c>
      <c r="F3912" s="79" t="str">
        <f t="shared" si="307"/>
        <v/>
      </c>
      <c r="G3912" s="101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8"/>
      <c r="U3912" s="218" t="str">
        <f t="shared" si="311"/>
        <v/>
      </c>
      <c r="V3912" s="216" t="s">
        <v>47</v>
      </c>
      <c r="W3912" s="102" t="s">
        <v>167</v>
      </c>
      <c r="X3912" s="102" t="s">
        <v>168</v>
      </c>
      <c r="Y3912" s="103" t="s">
        <v>169</v>
      </c>
      <c r="Z3912" s="103" t="s">
        <v>170</v>
      </c>
      <c r="AA3912" s="103" t="s">
        <v>47</v>
      </c>
      <c r="AB3912" s="103" t="s">
        <v>171</v>
      </c>
      <c r="AC3912" s="104" t="s">
        <v>172</v>
      </c>
    </row>
    <row r="3913" spans="1:29" ht="25.5" customHeight="1" x14ac:dyDescent="0.35">
      <c r="A3913" s="188"/>
      <c r="B3913" s="190"/>
      <c r="C3913" s="99" t="str">
        <f>IF(B3913="","",IF(NOT(ISNUMBER(B3913)),"DATA_PC invalida",IF(AND(ISNUMBER(parametros!$C$2),ISNUMBER(parametros!$D$2),B3913&gt;=parametros!$C$2,B3913&lt;=parametros!$D$2),"C0",IF(AND(ISNUMBER(parametros!$C$3),ISNUMBER(parametros!$D$3),B3913&gt;=parametros!$C$3,B3913&lt;=parametros!$D$3),"C1",IF(AND(ISNUMBER(parametros!$C$4),ISNUMBER(parametros!$D$4),B3913&gt;=parametros!$C$4,B3913&lt;=parametros!$D$4),"C2",IF(AND(ISNUMBER(parametros!$C$5),ISNUMBER(parametros!$D$5),B3913&gt;=parametros!$C$5,B3913&lt;=parametros!$D$5),"C3",IF(AND(ISNUMBER(parametros!$C$6),ISNUMBER(parametros!$D$6),B3913&gt;=parametros!$C$6,B3913&lt;=parametros!$D$6),"C4","Fora dos ciclos")))))))</f>
        <v/>
      </c>
      <c r="D3913" s="100"/>
      <c r="E3913" s="78" t="str">
        <f>IF(C3913="","",IFERROR(VLOOKUP(C3913,parametros!$A$11:$E$15,5,0),""))</f>
        <v/>
      </c>
      <c r="F3913" s="79" t="str">
        <f t="shared" si="307"/>
        <v/>
      </c>
      <c r="G3913" s="101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8"/>
      <c r="U3913" s="218" t="str">
        <f t="shared" si="311"/>
        <v/>
      </c>
      <c r="V3913" s="216" t="s">
        <v>47</v>
      </c>
      <c r="W3913" s="102" t="s">
        <v>167</v>
      </c>
      <c r="X3913" s="102" t="s">
        <v>168</v>
      </c>
      <c r="Y3913" s="103" t="s">
        <v>169</v>
      </c>
      <c r="Z3913" s="103" t="s">
        <v>170</v>
      </c>
      <c r="AA3913" s="103" t="s">
        <v>47</v>
      </c>
      <c r="AB3913" s="103" t="s">
        <v>171</v>
      </c>
      <c r="AC3913" s="104" t="s">
        <v>172</v>
      </c>
    </row>
    <row r="3914" spans="1:29" ht="25.5" customHeight="1" x14ac:dyDescent="0.35">
      <c r="A3914" s="188"/>
      <c r="B3914" s="190"/>
      <c r="C3914" s="99" t="str">
        <f>IF(B3914="","",IF(NOT(ISNUMBER(B3914)),"DATA_PC invalida",IF(AND(ISNUMBER(parametros!$C$2),ISNUMBER(parametros!$D$2),B3914&gt;=parametros!$C$2,B3914&lt;=parametros!$D$2),"C0",IF(AND(ISNUMBER(parametros!$C$3),ISNUMBER(parametros!$D$3),B3914&gt;=parametros!$C$3,B3914&lt;=parametros!$D$3),"C1",IF(AND(ISNUMBER(parametros!$C$4),ISNUMBER(parametros!$D$4),B3914&gt;=parametros!$C$4,B3914&lt;=parametros!$D$4),"C2",IF(AND(ISNUMBER(parametros!$C$5),ISNUMBER(parametros!$D$5),B3914&gt;=parametros!$C$5,B3914&lt;=parametros!$D$5),"C3",IF(AND(ISNUMBER(parametros!$C$6),ISNUMBER(parametros!$D$6),B3914&gt;=parametros!$C$6,B3914&lt;=parametros!$D$6),"C4","Fora dos ciclos")))))))</f>
        <v/>
      </c>
      <c r="D3914" s="100"/>
      <c r="E3914" s="78" t="str">
        <f>IF(C3914="","",IFERROR(VLOOKUP(C3914,parametros!$A$11:$E$15,5,0),""))</f>
        <v/>
      </c>
      <c r="F3914" s="79" t="str">
        <f t="shared" si="307"/>
        <v/>
      </c>
      <c r="G3914" s="101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8"/>
      <c r="U3914" s="218" t="str">
        <f t="shared" si="311"/>
        <v/>
      </c>
      <c r="V3914" s="216" t="s">
        <v>47</v>
      </c>
      <c r="W3914" s="102" t="s">
        <v>167</v>
      </c>
      <c r="X3914" s="102" t="s">
        <v>168</v>
      </c>
      <c r="Y3914" s="103" t="s">
        <v>169</v>
      </c>
      <c r="Z3914" s="103" t="s">
        <v>170</v>
      </c>
      <c r="AA3914" s="103" t="s">
        <v>47</v>
      </c>
      <c r="AB3914" s="103" t="s">
        <v>171</v>
      </c>
      <c r="AC3914" s="104" t="s">
        <v>172</v>
      </c>
    </row>
    <row r="3915" spans="1:29" ht="25.5" customHeight="1" x14ac:dyDescent="0.35">
      <c r="A3915" s="188"/>
      <c r="B3915" s="190"/>
      <c r="C3915" s="99" t="str">
        <f>IF(B3915="","",IF(NOT(ISNUMBER(B3915)),"DATA_PC invalida",IF(AND(ISNUMBER(parametros!$C$2),ISNUMBER(parametros!$D$2),B3915&gt;=parametros!$C$2,B3915&lt;=parametros!$D$2),"C0",IF(AND(ISNUMBER(parametros!$C$3),ISNUMBER(parametros!$D$3),B3915&gt;=parametros!$C$3,B3915&lt;=parametros!$D$3),"C1",IF(AND(ISNUMBER(parametros!$C$4),ISNUMBER(parametros!$D$4),B3915&gt;=parametros!$C$4,B3915&lt;=parametros!$D$4),"C2",IF(AND(ISNUMBER(parametros!$C$5),ISNUMBER(parametros!$D$5),B3915&gt;=parametros!$C$5,B3915&lt;=parametros!$D$5),"C3",IF(AND(ISNUMBER(parametros!$C$6),ISNUMBER(parametros!$D$6),B3915&gt;=parametros!$C$6,B3915&lt;=parametros!$D$6),"C4","Fora dos ciclos")))))))</f>
        <v/>
      </c>
      <c r="D3915" s="100"/>
      <c r="E3915" s="78" t="str">
        <f>IF(C3915="","",IFERROR(VLOOKUP(C3915,parametros!$A$11:$E$15,5,0),""))</f>
        <v/>
      </c>
      <c r="F3915" s="79" t="str">
        <f t="shared" si="307"/>
        <v/>
      </c>
      <c r="G3915" s="101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8"/>
      <c r="U3915" s="218" t="str">
        <f t="shared" si="311"/>
        <v/>
      </c>
      <c r="V3915" s="216" t="s">
        <v>47</v>
      </c>
      <c r="W3915" s="102" t="s">
        <v>167</v>
      </c>
      <c r="X3915" s="102" t="s">
        <v>168</v>
      </c>
      <c r="Y3915" s="103" t="s">
        <v>169</v>
      </c>
      <c r="Z3915" s="103" t="s">
        <v>170</v>
      </c>
      <c r="AA3915" s="103" t="s">
        <v>47</v>
      </c>
      <c r="AB3915" s="103" t="s">
        <v>171</v>
      </c>
      <c r="AC3915" s="104" t="s">
        <v>172</v>
      </c>
    </row>
    <row r="3916" spans="1:29" ht="25.5" customHeight="1" x14ac:dyDescent="0.35">
      <c r="A3916" s="188"/>
      <c r="B3916" s="190"/>
      <c r="C3916" s="99" t="str">
        <f>IF(B3916="","",IF(NOT(ISNUMBER(B3916)),"DATA_PC invalida",IF(AND(ISNUMBER(parametros!$C$2),ISNUMBER(parametros!$D$2),B3916&gt;=parametros!$C$2,B3916&lt;=parametros!$D$2),"C0",IF(AND(ISNUMBER(parametros!$C$3),ISNUMBER(parametros!$D$3),B3916&gt;=parametros!$C$3,B3916&lt;=parametros!$D$3),"C1",IF(AND(ISNUMBER(parametros!$C$4),ISNUMBER(parametros!$D$4),B3916&gt;=parametros!$C$4,B3916&lt;=parametros!$D$4),"C2",IF(AND(ISNUMBER(parametros!$C$5),ISNUMBER(parametros!$D$5),B3916&gt;=parametros!$C$5,B3916&lt;=parametros!$D$5),"C3",IF(AND(ISNUMBER(parametros!$C$6),ISNUMBER(parametros!$D$6),B3916&gt;=parametros!$C$6,B3916&lt;=parametros!$D$6),"C4","Fora dos ciclos")))))))</f>
        <v/>
      </c>
      <c r="D3916" s="100"/>
      <c r="E3916" s="78" t="str">
        <f>IF(C3916="","",IFERROR(VLOOKUP(C3916,parametros!$A$11:$E$15,5,0),""))</f>
        <v/>
      </c>
      <c r="F3916" s="79" t="str">
        <f t="shared" si="307"/>
        <v/>
      </c>
      <c r="G3916" s="101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8"/>
      <c r="U3916" s="218" t="str">
        <f t="shared" si="311"/>
        <v/>
      </c>
      <c r="V3916" s="216" t="s">
        <v>47</v>
      </c>
      <c r="W3916" s="102" t="s">
        <v>167</v>
      </c>
      <c r="X3916" s="102" t="s">
        <v>168</v>
      </c>
      <c r="Y3916" s="103" t="s">
        <v>169</v>
      </c>
      <c r="Z3916" s="103" t="s">
        <v>170</v>
      </c>
      <c r="AA3916" s="103" t="s">
        <v>47</v>
      </c>
      <c r="AB3916" s="103" t="s">
        <v>171</v>
      </c>
      <c r="AC3916" s="104" t="s">
        <v>172</v>
      </c>
    </row>
    <row r="3917" spans="1:29" ht="25.5" customHeight="1" x14ac:dyDescent="0.35">
      <c r="A3917" s="188"/>
      <c r="B3917" s="190"/>
      <c r="C3917" s="99" t="str">
        <f>IF(B3917="","",IF(NOT(ISNUMBER(B3917)),"DATA_PC invalida",IF(AND(ISNUMBER(parametros!$C$2),ISNUMBER(parametros!$D$2),B3917&gt;=parametros!$C$2,B3917&lt;=parametros!$D$2),"C0",IF(AND(ISNUMBER(parametros!$C$3),ISNUMBER(parametros!$D$3),B3917&gt;=parametros!$C$3,B3917&lt;=parametros!$D$3),"C1",IF(AND(ISNUMBER(parametros!$C$4),ISNUMBER(parametros!$D$4),B3917&gt;=parametros!$C$4,B3917&lt;=parametros!$D$4),"C2",IF(AND(ISNUMBER(parametros!$C$5),ISNUMBER(parametros!$D$5),B3917&gt;=parametros!$C$5,B3917&lt;=parametros!$D$5),"C3",IF(AND(ISNUMBER(parametros!$C$6),ISNUMBER(parametros!$D$6),B3917&gt;=parametros!$C$6,B3917&lt;=parametros!$D$6),"C4","Fora dos ciclos")))))))</f>
        <v/>
      </c>
      <c r="D3917" s="100"/>
      <c r="E3917" s="78" t="str">
        <f>IF(C3917="","",IFERROR(VLOOKUP(C3917,parametros!$A$11:$E$15,5,0),""))</f>
        <v/>
      </c>
      <c r="F3917" s="79" t="str">
        <f t="shared" si="307"/>
        <v/>
      </c>
      <c r="G3917" s="101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8"/>
      <c r="U3917" s="218" t="str">
        <f t="shared" si="311"/>
        <v/>
      </c>
      <c r="V3917" s="216" t="s">
        <v>47</v>
      </c>
      <c r="W3917" s="102" t="s">
        <v>167</v>
      </c>
      <c r="X3917" s="102" t="s">
        <v>168</v>
      </c>
      <c r="Y3917" s="103" t="s">
        <v>169</v>
      </c>
      <c r="Z3917" s="103" t="s">
        <v>170</v>
      </c>
      <c r="AA3917" s="103" t="s">
        <v>47</v>
      </c>
      <c r="AB3917" s="103" t="s">
        <v>171</v>
      </c>
      <c r="AC3917" s="104" t="s">
        <v>172</v>
      </c>
    </row>
    <row r="3918" spans="1:29" ht="25.5" customHeight="1" x14ac:dyDescent="0.35">
      <c r="A3918" s="188"/>
      <c r="B3918" s="190"/>
      <c r="C3918" s="99" t="str">
        <f>IF(B3918="","",IF(NOT(ISNUMBER(B3918)),"DATA_PC invalida",IF(AND(ISNUMBER(parametros!$C$2),ISNUMBER(parametros!$D$2),B3918&gt;=parametros!$C$2,B3918&lt;=parametros!$D$2),"C0",IF(AND(ISNUMBER(parametros!$C$3),ISNUMBER(parametros!$D$3),B3918&gt;=parametros!$C$3,B3918&lt;=parametros!$D$3),"C1",IF(AND(ISNUMBER(parametros!$C$4),ISNUMBER(parametros!$D$4),B3918&gt;=parametros!$C$4,B3918&lt;=parametros!$D$4),"C2",IF(AND(ISNUMBER(parametros!$C$5),ISNUMBER(parametros!$D$5),B3918&gt;=parametros!$C$5,B3918&lt;=parametros!$D$5),"C3",IF(AND(ISNUMBER(parametros!$C$6),ISNUMBER(parametros!$D$6),B3918&gt;=parametros!$C$6,B3918&lt;=parametros!$D$6),"C4","Fora dos ciclos")))))))</f>
        <v/>
      </c>
      <c r="D3918" s="100"/>
      <c r="E3918" s="78" t="str">
        <f>IF(C3918="","",IFERROR(VLOOKUP(C3918,parametros!$A$11:$E$15,5,0),""))</f>
        <v/>
      </c>
      <c r="F3918" s="79" t="str">
        <f t="shared" si="307"/>
        <v/>
      </c>
      <c r="G3918" s="101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8"/>
      <c r="U3918" s="218" t="str">
        <f t="shared" si="311"/>
        <v/>
      </c>
      <c r="V3918" s="216" t="s">
        <v>47</v>
      </c>
      <c r="W3918" s="102" t="s">
        <v>167</v>
      </c>
      <c r="X3918" s="102" t="s">
        <v>168</v>
      </c>
      <c r="Y3918" s="103" t="s">
        <v>169</v>
      </c>
      <c r="Z3918" s="103" t="s">
        <v>170</v>
      </c>
      <c r="AA3918" s="103" t="s">
        <v>47</v>
      </c>
      <c r="AB3918" s="103" t="s">
        <v>171</v>
      </c>
      <c r="AC3918" s="104" t="s">
        <v>172</v>
      </c>
    </row>
    <row r="3919" spans="1:29" ht="25.5" customHeight="1" x14ac:dyDescent="0.35">
      <c r="A3919" s="188"/>
      <c r="B3919" s="190"/>
      <c r="C3919" s="99" t="str">
        <f>IF(B3919="","",IF(NOT(ISNUMBER(B3919)),"DATA_PC invalida",IF(AND(ISNUMBER(parametros!$C$2),ISNUMBER(parametros!$D$2),B3919&gt;=parametros!$C$2,B3919&lt;=parametros!$D$2),"C0",IF(AND(ISNUMBER(parametros!$C$3),ISNUMBER(parametros!$D$3),B3919&gt;=parametros!$C$3,B3919&lt;=parametros!$D$3),"C1",IF(AND(ISNUMBER(parametros!$C$4),ISNUMBER(parametros!$D$4),B3919&gt;=parametros!$C$4,B3919&lt;=parametros!$D$4),"C2",IF(AND(ISNUMBER(parametros!$C$5),ISNUMBER(parametros!$D$5),B3919&gt;=parametros!$C$5,B3919&lt;=parametros!$D$5),"C3",IF(AND(ISNUMBER(parametros!$C$6),ISNUMBER(parametros!$D$6),B3919&gt;=parametros!$C$6,B3919&lt;=parametros!$D$6),"C4","Fora dos ciclos")))))))</f>
        <v/>
      </c>
      <c r="D3919" s="100"/>
      <c r="E3919" s="78" t="str">
        <f>IF(C3919="","",IFERROR(VLOOKUP(C3919,parametros!$A$11:$E$15,5,0),""))</f>
        <v/>
      </c>
      <c r="F3919" s="79" t="str">
        <f t="shared" si="307"/>
        <v/>
      </c>
      <c r="G3919" s="101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8"/>
      <c r="U3919" s="218" t="str">
        <f t="shared" si="311"/>
        <v/>
      </c>
      <c r="V3919" s="216" t="s">
        <v>47</v>
      </c>
      <c r="W3919" s="102" t="s">
        <v>167</v>
      </c>
      <c r="X3919" s="102" t="s">
        <v>168</v>
      </c>
      <c r="Y3919" s="103" t="s">
        <v>169</v>
      </c>
      <c r="Z3919" s="103" t="s">
        <v>170</v>
      </c>
      <c r="AA3919" s="103" t="s">
        <v>47</v>
      </c>
      <c r="AB3919" s="103" t="s">
        <v>171</v>
      </c>
      <c r="AC3919" s="104" t="s">
        <v>172</v>
      </c>
    </row>
    <row r="3920" spans="1:29" ht="25.5" customHeight="1" x14ac:dyDescent="0.35">
      <c r="A3920" s="188"/>
      <c r="B3920" s="190"/>
      <c r="C3920" s="99" t="str">
        <f>IF(B3920="","",IF(NOT(ISNUMBER(B3920)),"DATA_PC invalida",IF(AND(ISNUMBER(parametros!$C$2),ISNUMBER(parametros!$D$2),B3920&gt;=parametros!$C$2,B3920&lt;=parametros!$D$2),"C0",IF(AND(ISNUMBER(parametros!$C$3),ISNUMBER(parametros!$D$3),B3920&gt;=parametros!$C$3,B3920&lt;=parametros!$D$3),"C1",IF(AND(ISNUMBER(parametros!$C$4),ISNUMBER(parametros!$D$4),B3920&gt;=parametros!$C$4,B3920&lt;=parametros!$D$4),"C2",IF(AND(ISNUMBER(parametros!$C$5),ISNUMBER(parametros!$D$5),B3920&gt;=parametros!$C$5,B3920&lt;=parametros!$D$5),"C3",IF(AND(ISNUMBER(parametros!$C$6),ISNUMBER(parametros!$D$6),B3920&gt;=parametros!$C$6,B3920&lt;=parametros!$D$6),"C4","Fora dos ciclos")))))))</f>
        <v/>
      </c>
      <c r="D3920" s="100"/>
      <c r="E3920" s="78" t="str">
        <f>IF(C3920="","",IFERROR(VLOOKUP(C3920,parametros!$A$11:$E$15,5,0),""))</f>
        <v/>
      </c>
      <c r="F3920" s="79" t="str">
        <f t="shared" si="307"/>
        <v/>
      </c>
      <c r="G3920" s="101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8"/>
      <c r="U3920" s="218" t="str">
        <f t="shared" si="311"/>
        <v/>
      </c>
      <c r="V3920" s="216" t="s">
        <v>47</v>
      </c>
      <c r="W3920" s="102" t="s">
        <v>167</v>
      </c>
      <c r="X3920" s="102" t="s">
        <v>168</v>
      </c>
      <c r="Y3920" s="103" t="s">
        <v>169</v>
      </c>
      <c r="Z3920" s="103" t="s">
        <v>170</v>
      </c>
      <c r="AA3920" s="103" t="s">
        <v>47</v>
      </c>
      <c r="AB3920" s="103" t="s">
        <v>171</v>
      </c>
      <c r="AC3920" s="104" t="s">
        <v>172</v>
      </c>
    </row>
    <row r="3921" spans="1:29" ht="25.5" customHeight="1" x14ac:dyDescent="0.35">
      <c r="A3921" s="188"/>
      <c r="B3921" s="190"/>
      <c r="C3921" s="99" t="str">
        <f>IF(B3921="","",IF(NOT(ISNUMBER(B3921)),"DATA_PC invalida",IF(AND(ISNUMBER(parametros!$C$2),ISNUMBER(parametros!$D$2),B3921&gt;=parametros!$C$2,B3921&lt;=parametros!$D$2),"C0",IF(AND(ISNUMBER(parametros!$C$3),ISNUMBER(parametros!$D$3),B3921&gt;=parametros!$C$3,B3921&lt;=parametros!$D$3),"C1",IF(AND(ISNUMBER(parametros!$C$4),ISNUMBER(parametros!$D$4),B3921&gt;=parametros!$C$4,B3921&lt;=parametros!$D$4),"C2",IF(AND(ISNUMBER(parametros!$C$5),ISNUMBER(parametros!$D$5),B3921&gt;=parametros!$C$5,B3921&lt;=parametros!$D$5),"C3",IF(AND(ISNUMBER(parametros!$C$6),ISNUMBER(parametros!$D$6),B3921&gt;=parametros!$C$6,B3921&lt;=parametros!$D$6),"C4","Fora dos ciclos")))))))</f>
        <v/>
      </c>
      <c r="D3921" s="100"/>
      <c r="E3921" s="78" t="str">
        <f>IF(C3921="","",IFERROR(VLOOKUP(C3921,parametros!$A$11:$E$15,5,0),""))</f>
        <v/>
      </c>
      <c r="F3921" s="79" t="str">
        <f t="shared" si="307"/>
        <v/>
      </c>
      <c r="G3921" s="101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8"/>
      <c r="U3921" s="218" t="str">
        <f t="shared" si="311"/>
        <v/>
      </c>
      <c r="V3921" s="216" t="s">
        <v>47</v>
      </c>
      <c r="W3921" s="102" t="s">
        <v>167</v>
      </c>
      <c r="X3921" s="102" t="s">
        <v>168</v>
      </c>
      <c r="Y3921" s="103" t="s">
        <v>169</v>
      </c>
      <c r="Z3921" s="103" t="s">
        <v>170</v>
      </c>
      <c r="AA3921" s="103" t="s">
        <v>47</v>
      </c>
      <c r="AB3921" s="103" t="s">
        <v>171</v>
      </c>
      <c r="AC3921" s="104" t="s">
        <v>172</v>
      </c>
    </row>
    <row r="3922" spans="1:29" ht="25.5" customHeight="1" x14ac:dyDescent="0.35">
      <c r="A3922" s="188"/>
      <c r="B3922" s="190"/>
      <c r="C3922" s="99" t="str">
        <f>IF(B3922="","",IF(NOT(ISNUMBER(B3922)),"DATA_PC invalida",IF(AND(ISNUMBER(parametros!$C$2),ISNUMBER(parametros!$D$2),B3922&gt;=parametros!$C$2,B3922&lt;=parametros!$D$2),"C0",IF(AND(ISNUMBER(parametros!$C$3),ISNUMBER(parametros!$D$3),B3922&gt;=parametros!$C$3,B3922&lt;=parametros!$D$3),"C1",IF(AND(ISNUMBER(parametros!$C$4),ISNUMBER(parametros!$D$4),B3922&gt;=parametros!$C$4,B3922&lt;=parametros!$D$4),"C2",IF(AND(ISNUMBER(parametros!$C$5),ISNUMBER(parametros!$D$5),B3922&gt;=parametros!$C$5,B3922&lt;=parametros!$D$5),"C3",IF(AND(ISNUMBER(parametros!$C$6),ISNUMBER(parametros!$D$6),B3922&gt;=parametros!$C$6,B3922&lt;=parametros!$D$6),"C4","Fora dos ciclos")))))))</f>
        <v/>
      </c>
      <c r="D3922" s="100"/>
      <c r="E3922" s="78" t="str">
        <f>IF(C3922="","",IFERROR(VLOOKUP(C3922,parametros!$A$11:$E$15,5,0),""))</f>
        <v/>
      </c>
      <c r="F3922" s="79" t="str">
        <f t="shared" si="307"/>
        <v/>
      </c>
      <c r="G3922" s="101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8"/>
      <c r="U3922" s="218" t="str">
        <f t="shared" si="311"/>
        <v/>
      </c>
      <c r="V3922" s="216" t="s">
        <v>47</v>
      </c>
      <c r="W3922" s="102" t="s">
        <v>167</v>
      </c>
      <c r="X3922" s="102" t="s">
        <v>168</v>
      </c>
      <c r="Y3922" s="103" t="s">
        <v>169</v>
      </c>
      <c r="Z3922" s="103" t="s">
        <v>170</v>
      </c>
      <c r="AA3922" s="103" t="s">
        <v>47</v>
      </c>
      <c r="AB3922" s="103" t="s">
        <v>171</v>
      </c>
      <c r="AC3922" s="104" t="s">
        <v>172</v>
      </c>
    </row>
    <row r="3923" spans="1:29" ht="25.5" customHeight="1" x14ac:dyDescent="0.35">
      <c r="A3923" s="188"/>
      <c r="B3923" s="190"/>
      <c r="C3923" s="99" t="str">
        <f>IF(B3923="","",IF(NOT(ISNUMBER(B3923)),"DATA_PC invalida",IF(AND(ISNUMBER(parametros!$C$2),ISNUMBER(parametros!$D$2),B3923&gt;=parametros!$C$2,B3923&lt;=parametros!$D$2),"C0",IF(AND(ISNUMBER(parametros!$C$3),ISNUMBER(parametros!$D$3),B3923&gt;=parametros!$C$3,B3923&lt;=parametros!$D$3),"C1",IF(AND(ISNUMBER(parametros!$C$4),ISNUMBER(parametros!$D$4),B3923&gt;=parametros!$C$4,B3923&lt;=parametros!$D$4),"C2",IF(AND(ISNUMBER(parametros!$C$5),ISNUMBER(parametros!$D$5),B3923&gt;=parametros!$C$5,B3923&lt;=parametros!$D$5),"C3",IF(AND(ISNUMBER(parametros!$C$6),ISNUMBER(parametros!$D$6),B3923&gt;=parametros!$C$6,B3923&lt;=parametros!$D$6),"C4","Fora dos ciclos")))))))</f>
        <v/>
      </c>
      <c r="D3923" s="100"/>
      <c r="E3923" s="78" t="str">
        <f>IF(C3923="","",IFERROR(VLOOKUP(C3923,parametros!$A$11:$E$15,5,0),""))</f>
        <v/>
      </c>
      <c r="F3923" s="79" t="str">
        <f t="shared" si="307"/>
        <v/>
      </c>
      <c r="G3923" s="101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8"/>
      <c r="U3923" s="218" t="str">
        <f t="shared" si="311"/>
        <v/>
      </c>
      <c r="V3923" s="216" t="s">
        <v>47</v>
      </c>
      <c r="W3923" s="102" t="s">
        <v>167</v>
      </c>
      <c r="X3923" s="102" t="s">
        <v>168</v>
      </c>
      <c r="Y3923" s="103" t="s">
        <v>169</v>
      </c>
      <c r="Z3923" s="103" t="s">
        <v>170</v>
      </c>
      <c r="AA3923" s="103" t="s">
        <v>47</v>
      </c>
      <c r="AB3923" s="103" t="s">
        <v>171</v>
      </c>
      <c r="AC3923" s="104" t="s">
        <v>172</v>
      </c>
    </row>
    <row r="3924" spans="1:29" ht="25.5" customHeight="1" x14ac:dyDescent="0.35">
      <c r="A3924" s="188"/>
      <c r="B3924" s="190"/>
      <c r="C3924" s="99" t="str">
        <f>IF(B3924="","",IF(NOT(ISNUMBER(B3924)),"DATA_PC invalida",IF(AND(ISNUMBER(parametros!$C$2),ISNUMBER(parametros!$D$2),B3924&gt;=parametros!$C$2,B3924&lt;=parametros!$D$2),"C0",IF(AND(ISNUMBER(parametros!$C$3),ISNUMBER(parametros!$D$3),B3924&gt;=parametros!$C$3,B3924&lt;=parametros!$D$3),"C1",IF(AND(ISNUMBER(parametros!$C$4),ISNUMBER(parametros!$D$4),B3924&gt;=parametros!$C$4,B3924&lt;=parametros!$D$4),"C2",IF(AND(ISNUMBER(parametros!$C$5),ISNUMBER(parametros!$D$5),B3924&gt;=parametros!$C$5,B3924&lt;=parametros!$D$5),"C3",IF(AND(ISNUMBER(parametros!$C$6),ISNUMBER(parametros!$D$6),B3924&gt;=parametros!$C$6,B3924&lt;=parametros!$D$6),"C4","Fora dos ciclos")))))))</f>
        <v/>
      </c>
      <c r="D3924" s="100"/>
      <c r="E3924" s="78" t="str">
        <f>IF(C3924="","",IFERROR(VLOOKUP(C3924,parametros!$A$11:$E$15,5,0),""))</f>
        <v/>
      </c>
      <c r="F3924" s="79" t="str">
        <f t="shared" si="307"/>
        <v/>
      </c>
      <c r="G3924" s="101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8"/>
      <c r="U3924" s="218" t="str">
        <f t="shared" si="311"/>
        <v/>
      </c>
      <c r="V3924" s="216" t="s">
        <v>47</v>
      </c>
      <c r="W3924" s="102" t="s">
        <v>167</v>
      </c>
      <c r="X3924" s="102" t="s">
        <v>168</v>
      </c>
      <c r="Y3924" s="103" t="s">
        <v>169</v>
      </c>
      <c r="Z3924" s="103" t="s">
        <v>170</v>
      </c>
      <c r="AA3924" s="103" t="s">
        <v>47</v>
      </c>
      <c r="AB3924" s="103" t="s">
        <v>171</v>
      </c>
      <c r="AC3924" s="104" t="s">
        <v>172</v>
      </c>
    </row>
    <row r="3925" spans="1:29" ht="25.5" customHeight="1" x14ac:dyDescent="0.35">
      <c r="A3925" s="188"/>
      <c r="B3925" s="190"/>
      <c r="C3925" s="99" t="str">
        <f>IF(B3925="","",IF(NOT(ISNUMBER(B3925)),"DATA_PC invalida",IF(AND(ISNUMBER(parametros!$C$2),ISNUMBER(parametros!$D$2),B3925&gt;=parametros!$C$2,B3925&lt;=parametros!$D$2),"C0",IF(AND(ISNUMBER(parametros!$C$3),ISNUMBER(parametros!$D$3),B3925&gt;=parametros!$C$3,B3925&lt;=parametros!$D$3),"C1",IF(AND(ISNUMBER(parametros!$C$4),ISNUMBER(parametros!$D$4),B3925&gt;=parametros!$C$4,B3925&lt;=parametros!$D$4),"C2",IF(AND(ISNUMBER(parametros!$C$5),ISNUMBER(parametros!$D$5),B3925&gt;=parametros!$C$5,B3925&lt;=parametros!$D$5),"C3",IF(AND(ISNUMBER(parametros!$C$6),ISNUMBER(parametros!$D$6),B3925&gt;=parametros!$C$6,B3925&lt;=parametros!$D$6),"C4","Fora dos ciclos")))))))</f>
        <v/>
      </c>
      <c r="D3925" s="100"/>
      <c r="E3925" s="78" t="str">
        <f>IF(C3925="","",IFERROR(VLOOKUP(C3925,parametros!$A$11:$E$15,5,0),""))</f>
        <v/>
      </c>
      <c r="F3925" s="79" t="str">
        <f t="shared" si="307"/>
        <v/>
      </c>
      <c r="G3925" s="101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8"/>
      <c r="U3925" s="218" t="str">
        <f t="shared" si="311"/>
        <v/>
      </c>
      <c r="V3925" s="216" t="s">
        <v>47</v>
      </c>
      <c r="W3925" s="102" t="s">
        <v>167</v>
      </c>
      <c r="X3925" s="102" t="s">
        <v>168</v>
      </c>
      <c r="Y3925" s="103" t="s">
        <v>169</v>
      </c>
      <c r="Z3925" s="103" t="s">
        <v>170</v>
      </c>
      <c r="AA3925" s="103" t="s">
        <v>47</v>
      </c>
      <c r="AB3925" s="103" t="s">
        <v>171</v>
      </c>
      <c r="AC3925" s="104" t="s">
        <v>172</v>
      </c>
    </row>
    <row r="3926" spans="1:29" ht="25.5" customHeight="1" x14ac:dyDescent="0.35">
      <c r="A3926" s="188"/>
      <c r="B3926" s="190"/>
      <c r="C3926" s="99" t="str">
        <f>IF(B3926="","",IF(NOT(ISNUMBER(B3926)),"DATA_PC invalida",IF(AND(ISNUMBER(parametros!$C$2),ISNUMBER(parametros!$D$2),B3926&gt;=parametros!$C$2,B3926&lt;=parametros!$D$2),"C0",IF(AND(ISNUMBER(parametros!$C$3),ISNUMBER(parametros!$D$3),B3926&gt;=parametros!$C$3,B3926&lt;=parametros!$D$3),"C1",IF(AND(ISNUMBER(parametros!$C$4),ISNUMBER(parametros!$D$4),B3926&gt;=parametros!$C$4,B3926&lt;=parametros!$D$4),"C2",IF(AND(ISNUMBER(parametros!$C$5),ISNUMBER(parametros!$D$5),B3926&gt;=parametros!$C$5,B3926&lt;=parametros!$D$5),"C3",IF(AND(ISNUMBER(parametros!$C$6),ISNUMBER(parametros!$D$6),B3926&gt;=parametros!$C$6,B3926&lt;=parametros!$D$6),"C4","Fora dos ciclos")))))))</f>
        <v/>
      </c>
      <c r="D3926" s="100"/>
      <c r="E3926" s="78" t="str">
        <f>IF(C3926="","",IFERROR(VLOOKUP(C3926,parametros!$A$11:$E$15,5,0),""))</f>
        <v/>
      </c>
      <c r="F3926" s="79" t="str">
        <f t="shared" si="307"/>
        <v/>
      </c>
      <c r="G3926" s="101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8"/>
      <c r="U3926" s="218" t="str">
        <f t="shared" si="311"/>
        <v/>
      </c>
      <c r="V3926" s="216" t="s">
        <v>47</v>
      </c>
      <c r="W3926" s="102" t="s">
        <v>167</v>
      </c>
      <c r="X3926" s="102" t="s">
        <v>168</v>
      </c>
      <c r="Y3926" s="103" t="s">
        <v>169</v>
      </c>
      <c r="Z3926" s="103" t="s">
        <v>170</v>
      </c>
      <c r="AA3926" s="103" t="s">
        <v>47</v>
      </c>
      <c r="AB3926" s="103" t="s">
        <v>171</v>
      </c>
      <c r="AC3926" s="104" t="s">
        <v>172</v>
      </c>
    </row>
    <row r="3927" spans="1:29" ht="25.5" customHeight="1" x14ac:dyDescent="0.35">
      <c r="A3927" s="188"/>
      <c r="B3927" s="190"/>
      <c r="C3927" s="99" t="str">
        <f>IF(B3927="","",IF(NOT(ISNUMBER(B3927)),"DATA_PC invalida",IF(AND(ISNUMBER(parametros!$C$2),ISNUMBER(parametros!$D$2),B3927&gt;=parametros!$C$2,B3927&lt;=parametros!$D$2),"C0",IF(AND(ISNUMBER(parametros!$C$3),ISNUMBER(parametros!$D$3),B3927&gt;=parametros!$C$3,B3927&lt;=parametros!$D$3),"C1",IF(AND(ISNUMBER(parametros!$C$4),ISNUMBER(parametros!$D$4),B3927&gt;=parametros!$C$4,B3927&lt;=parametros!$D$4),"C2",IF(AND(ISNUMBER(parametros!$C$5),ISNUMBER(parametros!$D$5),B3927&gt;=parametros!$C$5,B3927&lt;=parametros!$D$5),"C3",IF(AND(ISNUMBER(parametros!$C$6),ISNUMBER(parametros!$D$6),B3927&gt;=parametros!$C$6,B3927&lt;=parametros!$D$6),"C4","Fora dos ciclos")))))))</f>
        <v/>
      </c>
      <c r="D3927" s="100"/>
      <c r="E3927" s="78" t="str">
        <f>IF(C3927="","",IFERROR(VLOOKUP(C3927,parametros!$A$11:$E$15,5,0),""))</f>
        <v/>
      </c>
      <c r="F3927" s="79" t="str">
        <f t="shared" si="307"/>
        <v/>
      </c>
      <c r="G3927" s="101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8"/>
      <c r="U3927" s="218" t="str">
        <f t="shared" si="311"/>
        <v/>
      </c>
      <c r="V3927" s="216" t="s">
        <v>47</v>
      </c>
      <c r="W3927" s="102" t="s">
        <v>167</v>
      </c>
      <c r="X3927" s="102" t="s">
        <v>168</v>
      </c>
      <c r="Y3927" s="103" t="s">
        <v>169</v>
      </c>
      <c r="Z3927" s="103" t="s">
        <v>170</v>
      </c>
      <c r="AA3927" s="103" t="s">
        <v>47</v>
      </c>
      <c r="AB3927" s="103" t="s">
        <v>171</v>
      </c>
      <c r="AC3927" s="104" t="s">
        <v>172</v>
      </c>
    </row>
    <row r="3928" spans="1:29" ht="25.5" customHeight="1" x14ac:dyDescent="0.35">
      <c r="A3928" s="188"/>
      <c r="B3928" s="190"/>
      <c r="C3928" s="99" t="str">
        <f>IF(B3928="","",IF(NOT(ISNUMBER(B3928)),"DATA_PC invalida",IF(AND(ISNUMBER(parametros!$C$2),ISNUMBER(parametros!$D$2),B3928&gt;=parametros!$C$2,B3928&lt;=parametros!$D$2),"C0",IF(AND(ISNUMBER(parametros!$C$3),ISNUMBER(parametros!$D$3),B3928&gt;=parametros!$C$3,B3928&lt;=parametros!$D$3),"C1",IF(AND(ISNUMBER(parametros!$C$4),ISNUMBER(parametros!$D$4),B3928&gt;=parametros!$C$4,B3928&lt;=parametros!$D$4),"C2",IF(AND(ISNUMBER(parametros!$C$5),ISNUMBER(parametros!$D$5),B3928&gt;=parametros!$C$5,B3928&lt;=parametros!$D$5),"C3",IF(AND(ISNUMBER(parametros!$C$6),ISNUMBER(parametros!$D$6),B3928&gt;=parametros!$C$6,B3928&lt;=parametros!$D$6),"C4","Fora dos ciclos")))))))</f>
        <v/>
      </c>
      <c r="D3928" s="100"/>
      <c r="E3928" s="78" t="str">
        <f>IF(C3928="","",IFERROR(VLOOKUP(C3928,parametros!$A$11:$E$15,5,0),""))</f>
        <v/>
      </c>
      <c r="F3928" s="79" t="str">
        <f t="shared" si="307"/>
        <v/>
      </c>
      <c r="G3928" s="101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8"/>
      <c r="U3928" s="218" t="str">
        <f t="shared" si="311"/>
        <v/>
      </c>
      <c r="V3928" s="216" t="s">
        <v>47</v>
      </c>
      <c r="W3928" s="102" t="s">
        <v>167</v>
      </c>
      <c r="X3928" s="102" t="s">
        <v>168</v>
      </c>
      <c r="Y3928" s="103" t="s">
        <v>169</v>
      </c>
      <c r="Z3928" s="103" t="s">
        <v>170</v>
      </c>
      <c r="AA3928" s="103" t="s">
        <v>47</v>
      </c>
      <c r="AB3928" s="103" t="s">
        <v>171</v>
      </c>
      <c r="AC3928" s="104" t="s">
        <v>172</v>
      </c>
    </row>
    <row r="3929" spans="1:29" ht="25.5" customHeight="1" x14ac:dyDescent="0.35">
      <c r="A3929" s="188"/>
      <c r="B3929" s="190"/>
      <c r="C3929" s="99" t="str">
        <f>IF(B3929="","",IF(NOT(ISNUMBER(B3929)),"DATA_PC invalida",IF(AND(ISNUMBER(parametros!$C$2),ISNUMBER(parametros!$D$2),B3929&gt;=parametros!$C$2,B3929&lt;=parametros!$D$2),"C0",IF(AND(ISNUMBER(parametros!$C$3),ISNUMBER(parametros!$D$3),B3929&gt;=parametros!$C$3,B3929&lt;=parametros!$D$3),"C1",IF(AND(ISNUMBER(parametros!$C$4),ISNUMBER(parametros!$D$4),B3929&gt;=parametros!$C$4,B3929&lt;=parametros!$D$4),"C2",IF(AND(ISNUMBER(parametros!$C$5),ISNUMBER(parametros!$D$5),B3929&gt;=parametros!$C$5,B3929&lt;=parametros!$D$5),"C3",IF(AND(ISNUMBER(parametros!$C$6),ISNUMBER(parametros!$D$6),B3929&gt;=parametros!$C$6,B3929&lt;=parametros!$D$6),"C4","Fora dos ciclos")))))))</f>
        <v/>
      </c>
      <c r="D3929" s="100"/>
      <c r="E3929" s="78" t="str">
        <f>IF(C3929="","",IFERROR(VLOOKUP(C3929,parametros!$A$11:$E$15,5,0),""))</f>
        <v/>
      </c>
      <c r="F3929" s="79" t="str">
        <f t="shared" si="307"/>
        <v/>
      </c>
      <c r="G3929" s="101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8"/>
      <c r="U3929" s="218" t="str">
        <f t="shared" si="311"/>
        <v/>
      </c>
      <c r="V3929" s="216" t="s">
        <v>47</v>
      </c>
      <c r="W3929" s="102" t="s">
        <v>167</v>
      </c>
      <c r="X3929" s="102" t="s">
        <v>168</v>
      </c>
      <c r="Y3929" s="103" t="s">
        <v>169</v>
      </c>
      <c r="Z3929" s="103" t="s">
        <v>170</v>
      </c>
      <c r="AA3929" s="103" t="s">
        <v>47</v>
      </c>
      <c r="AB3929" s="103" t="s">
        <v>171</v>
      </c>
      <c r="AC3929" s="104" t="s">
        <v>172</v>
      </c>
    </row>
    <row r="3930" spans="1:29" ht="25.5" customHeight="1" x14ac:dyDescent="0.35">
      <c r="A3930" s="188"/>
      <c r="B3930" s="190"/>
      <c r="C3930" s="99" t="str">
        <f>IF(B3930="","",IF(NOT(ISNUMBER(B3930)),"DATA_PC invalida",IF(AND(ISNUMBER(parametros!$C$2),ISNUMBER(parametros!$D$2),B3930&gt;=parametros!$C$2,B3930&lt;=parametros!$D$2),"C0",IF(AND(ISNUMBER(parametros!$C$3),ISNUMBER(parametros!$D$3),B3930&gt;=parametros!$C$3,B3930&lt;=parametros!$D$3),"C1",IF(AND(ISNUMBER(parametros!$C$4),ISNUMBER(parametros!$D$4),B3930&gt;=parametros!$C$4,B3930&lt;=parametros!$D$4),"C2",IF(AND(ISNUMBER(parametros!$C$5),ISNUMBER(parametros!$D$5),B3930&gt;=parametros!$C$5,B3930&lt;=parametros!$D$5),"C3",IF(AND(ISNUMBER(parametros!$C$6),ISNUMBER(parametros!$D$6),B3930&gt;=parametros!$C$6,B3930&lt;=parametros!$D$6),"C4","Fora dos ciclos")))))))</f>
        <v/>
      </c>
      <c r="D3930" s="100"/>
      <c r="E3930" s="78" t="str">
        <f>IF(C3930="","",IFERROR(VLOOKUP(C3930,parametros!$A$11:$E$15,5,0),""))</f>
        <v/>
      </c>
      <c r="F3930" s="79" t="str">
        <f t="shared" si="307"/>
        <v/>
      </c>
      <c r="G3930" s="101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8"/>
      <c r="U3930" s="218" t="str">
        <f t="shared" si="311"/>
        <v/>
      </c>
      <c r="V3930" s="216" t="s">
        <v>47</v>
      </c>
      <c r="W3930" s="102" t="s">
        <v>167</v>
      </c>
      <c r="X3930" s="102" t="s">
        <v>168</v>
      </c>
      <c r="Y3930" s="103" t="s">
        <v>169</v>
      </c>
      <c r="Z3930" s="103" t="s">
        <v>170</v>
      </c>
      <c r="AA3930" s="103" t="s">
        <v>47</v>
      </c>
      <c r="AB3930" s="103" t="s">
        <v>171</v>
      </c>
      <c r="AC3930" s="104" t="s">
        <v>172</v>
      </c>
    </row>
    <row r="3931" spans="1:29" ht="25.5" customHeight="1" x14ac:dyDescent="0.35">
      <c r="A3931" s="188"/>
      <c r="B3931" s="190"/>
      <c r="C3931" s="99" t="str">
        <f>IF(B3931="","",IF(NOT(ISNUMBER(B3931)),"DATA_PC invalida",IF(AND(ISNUMBER(parametros!$C$2),ISNUMBER(parametros!$D$2),B3931&gt;=parametros!$C$2,B3931&lt;=parametros!$D$2),"C0",IF(AND(ISNUMBER(parametros!$C$3),ISNUMBER(parametros!$D$3),B3931&gt;=parametros!$C$3,B3931&lt;=parametros!$D$3),"C1",IF(AND(ISNUMBER(parametros!$C$4),ISNUMBER(parametros!$D$4),B3931&gt;=parametros!$C$4,B3931&lt;=parametros!$D$4),"C2",IF(AND(ISNUMBER(parametros!$C$5),ISNUMBER(parametros!$D$5),B3931&gt;=parametros!$C$5,B3931&lt;=parametros!$D$5),"C3",IF(AND(ISNUMBER(parametros!$C$6),ISNUMBER(parametros!$D$6),B3931&gt;=parametros!$C$6,B3931&lt;=parametros!$D$6),"C4","Fora dos ciclos")))))))</f>
        <v/>
      </c>
      <c r="D3931" s="100"/>
      <c r="E3931" s="78" t="str">
        <f>IF(C3931="","",IFERROR(VLOOKUP(C3931,parametros!$A$11:$E$15,5,0),""))</f>
        <v/>
      </c>
      <c r="F3931" s="79" t="str">
        <f t="shared" si="307"/>
        <v/>
      </c>
      <c r="G3931" s="101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8"/>
      <c r="U3931" s="218" t="str">
        <f t="shared" si="311"/>
        <v/>
      </c>
      <c r="V3931" s="216" t="s">
        <v>47</v>
      </c>
      <c r="W3931" s="102" t="s">
        <v>167</v>
      </c>
      <c r="X3931" s="102" t="s">
        <v>168</v>
      </c>
      <c r="Y3931" s="103" t="s">
        <v>169</v>
      </c>
      <c r="Z3931" s="103" t="s">
        <v>170</v>
      </c>
      <c r="AA3931" s="103" t="s">
        <v>47</v>
      </c>
      <c r="AB3931" s="103" t="s">
        <v>171</v>
      </c>
      <c r="AC3931" s="104" t="s">
        <v>172</v>
      </c>
    </row>
    <row r="3932" spans="1:29" ht="25.5" customHeight="1" x14ac:dyDescent="0.35">
      <c r="A3932" s="188"/>
      <c r="B3932" s="190"/>
      <c r="C3932" s="99" t="str">
        <f>IF(B3932="","",IF(NOT(ISNUMBER(B3932)),"DATA_PC invalida",IF(AND(ISNUMBER(parametros!$C$2),ISNUMBER(parametros!$D$2),B3932&gt;=parametros!$C$2,B3932&lt;=parametros!$D$2),"C0",IF(AND(ISNUMBER(parametros!$C$3),ISNUMBER(parametros!$D$3),B3932&gt;=parametros!$C$3,B3932&lt;=parametros!$D$3),"C1",IF(AND(ISNUMBER(parametros!$C$4),ISNUMBER(parametros!$D$4),B3932&gt;=parametros!$C$4,B3932&lt;=parametros!$D$4),"C2",IF(AND(ISNUMBER(parametros!$C$5),ISNUMBER(parametros!$D$5),B3932&gt;=parametros!$C$5,B3932&lt;=parametros!$D$5),"C3",IF(AND(ISNUMBER(parametros!$C$6),ISNUMBER(parametros!$D$6),B3932&gt;=parametros!$C$6,B3932&lt;=parametros!$D$6),"C4","Fora dos ciclos")))))))</f>
        <v/>
      </c>
      <c r="D3932" s="100"/>
      <c r="E3932" s="78" t="str">
        <f>IF(C3932="","",IFERROR(VLOOKUP(C3932,parametros!$A$11:$E$15,5,0),""))</f>
        <v/>
      </c>
      <c r="F3932" s="79" t="str">
        <f t="shared" si="307"/>
        <v/>
      </c>
      <c r="G3932" s="101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8"/>
      <c r="U3932" s="218" t="str">
        <f t="shared" si="311"/>
        <v/>
      </c>
      <c r="V3932" s="216" t="s">
        <v>47</v>
      </c>
      <c r="W3932" s="102" t="s">
        <v>167</v>
      </c>
      <c r="X3932" s="102" t="s">
        <v>168</v>
      </c>
      <c r="Y3932" s="103" t="s">
        <v>169</v>
      </c>
      <c r="Z3932" s="103" t="s">
        <v>170</v>
      </c>
      <c r="AA3932" s="103" t="s">
        <v>47</v>
      </c>
      <c r="AB3932" s="103" t="s">
        <v>171</v>
      </c>
      <c r="AC3932" s="104" t="s">
        <v>172</v>
      </c>
    </row>
    <row r="3933" spans="1:29" ht="25.5" customHeight="1" x14ac:dyDescent="0.35">
      <c r="A3933" s="188"/>
      <c r="B3933" s="190"/>
      <c r="C3933" s="99" t="str">
        <f>IF(B3933="","",IF(NOT(ISNUMBER(B3933)),"DATA_PC invalida",IF(AND(ISNUMBER(parametros!$C$2),ISNUMBER(parametros!$D$2),B3933&gt;=parametros!$C$2,B3933&lt;=parametros!$D$2),"C0",IF(AND(ISNUMBER(parametros!$C$3),ISNUMBER(parametros!$D$3),B3933&gt;=parametros!$C$3,B3933&lt;=parametros!$D$3),"C1",IF(AND(ISNUMBER(parametros!$C$4),ISNUMBER(parametros!$D$4),B3933&gt;=parametros!$C$4,B3933&lt;=parametros!$D$4),"C2",IF(AND(ISNUMBER(parametros!$C$5),ISNUMBER(parametros!$D$5),B3933&gt;=parametros!$C$5,B3933&lt;=parametros!$D$5),"C3",IF(AND(ISNUMBER(parametros!$C$6),ISNUMBER(parametros!$D$6),B3933&gt;=parametros!$C$6,B3933&lt;=parametros!$D$6),"C4","Fora dos ciclos")))))))</f>
        <v/>
      </c>
      <c r="D3933" s="100"/>
      <c r="E3933" s="78" t="str">
        <f>IF(C3933="","",IFERROR(VLOOKUP(C3933,parametros!$A$11:$E$15,5,0),""))</f>
        <v/>
      </c>
      <c r="F3933" s="79" t="str">
        <f t="shared" si="307"/>
        <v/>
      </c>
      <c r="G3933" s="101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8"/>
      <c r="U3933" s="218" t="str">
        <f t="shared" si="311"/>
        <v/>
      </c>
      <c r="V3933" s="216" t="s">
        <v>47</v>
      </c>
      <c r="W3933" s="102" t="s">
        <v>167</v>
      </c>
      <c r="X3933" s="102" t="s">
        <v>168</v>
      </c>
      <c r="Y3933" s="103" t="s">
        <v>169</v>
      </c>
      <c r="Z3933" s="103" t="s">
        <v>170</v>
      </c>
      <c r="AA3933" s="103" t="s">
        <v>47</v>
      </c>
      <c r="AB3933" s="103" t="s">
        <v>171</v>
      </c>
      <c r="AC3933" s="104" t="s">
        <v>172</v>
      </c>
    </row>
    <row r="3934" spans="1:29" ht="25.5" customHeight="1" x14ac:dyDescent="0.35">
      <c r="A3934" s="188"/>
      <c r="B3934" s="190"/>
      <c r="C3934" s="99" t="str">
        <f>IF(B3934="","",IF(NOT(ISNUMBER(B3934)),"DATA_PC invalida",IF(AND(ISNUMBER(parametros!$C$2),ISNUMBER(parametros!$D$2),B3934&gt;=parametros!$C$2,B3934&lt;=parametros!$D$2),"C0",IF(AND(ISNUMBER(parametros!$C$3),ISNUMBER(parametros!$D$3),B3934&gt;=parametros!$C$3,B3934&lt;=parametros!$D$3),"C1",IF(AND(ISNUMBER(parametros!$C$4),ISNUMBER(parametros!$D$4),B3934&gt;=parametros!$C$4,B3934&lt;=parametros!$D$4),"C2",IF(AND(ISNUMBER(parametros!$C$5),ISNUMBER(parametros!$D$5),B3934&gt;=parametros!$C$5,B3934&lt;=parametros!$D$5),"C3",IF(AND(ISNUMBER(parametros!$C$6),ISNUMBER(parametros!$D$6),B3934&gt;=parametros!$C$6,B3934&lt;=parametros!$D$6),"C4","Fora dos ciclos")))))))</f>
        <v/>
      </c>
      <c r="D3934" s="100"/>
      <c r="E3934" s="78" t="str">
        <f>IF(C3934="","",IFERROR(VLOOKUP(C3934,parametros!$A$11:$E$15,5,0),""))</f>
        <v/>
      </c>
      <c r="F3934" s="79" t="str">
        <f t="shared" si="307"/>
        <v/>
      </c>
      <c r="G3934" s="101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8"/>
      <c r="U3934" s="218" t="str">
        <f t="shared" si="311"/>
        <v/>
      </c>
      <c r="V3934" s="216" t="s">
        <v>47</v>
      </c>
      <c r="W3934" s="102" t="s">
        <v>167</v>
      </c>
      <c r="X3934" s="102" t="s">
        <v>168</v>
      </c>
      <c r="Y3934" s="103" t="s">
        <v>169</v>
      </c>
      <c r="Z3934" s="103" t="s">
        <v>170</v>
      </c>
      <c r="AA3934" s="103" t="s">
        <v>47</v>
      </c>
      <c r="AB3934" s="103" t="s">
        <v>171</v>
      </c>
      <c r="AC3934" s="104" t="s">
        <v>172</v>
      </c>
    </row>
    <row r="3935" spans="1:29" ht="25.5" customHeight="1" x14ac:dyDescent="0.35">
      <c r="A3935" s="188"/>
      <c r="B3935" s="190"/>
      <c r="C3935" s="99" t="str">
        <f>IF(B3935="","",IF(NOT(ISNUMBER(B3935)),"DATA_PC invalida",IF(AND(ISNUMBER(parametros!$C$2),ISNUMBER(parametros!$D$2),B3935&gt;=parametros!$C$2,B3935&lt;=parametros!$D$2),"C0",IF(AND(ISNUMBER(parametros!$C$3),ISNUMBER(parametros!$D$3),B3935&gt;=parametros!$C$3,B3935&lt;=parametros!$D$3),"C1",IF(AND(ISNUMBER(parametros!$C$4),ISNUMBER(parametros!$D$4),B3935&gt;=parametros!$C$4,B3935&lt;=parametros!$D$4),"C2",IF(AND(ISNUMBER(parametros!$C$5),ISNUMBER(parametros!$D$5),B3935&gt;=parametros!$C$5,B3935&lt;=parametros!$D$5),"C3",IF(AND(ISNUMBER(parametros!$C$6),ISNUMBER(parametros!$D$6),B3935&gt;=parametros!$C$6,B3935&lt;=parametros!$D$6),"C4","Fora dos ciclos")))))))</f>
        <v/>
      </c>
      <c r="D3935" s="100"/>
      <c r="E3935" s="78" t="str">
        <f>IF(C3935="","",IFERROR(VLOOKUP(C3935,parametros!$A$11:$E$15,5,0),""))</f>
        <v/>
      </c>
      <c r="F3935" s="79" t="str">
        <f t="shared" si="307"/>
        <v/>
      </c>
      <c r="G3935" s="101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8"/>
      <c r="U3935" s="218" t="str">
        <f t="shared" si="311"/>
        <v/>
      </c>
      <c r="V3935" s="216" t="s">
        <v>47</v>
      </c>
      <c r="W3935" s="102" t="s">
        <v>167</v>
      </c>
      <c r="X3935" s="102" t="s">
        <v>168</v>
      </c>
      <c r="Y3935" s="103" t="s">
        <v>169</v>
      </c>
      <c r="Z3935" s="103" t="s">
        <v>170</v>
      </c>
      <c r="AA3935" s="103" t="s">
        <v>47</v>
      </c>
      <c r="AB3935" s="103" t="s">
        <v>171</v>
      </c>
      <c r="AC3935" s="104" t="s">
        <v>172</v>
      </c>
    </row>
    <row r="3936" spans="1:29" ht="25.5" customHeight="1" x14ac:dyDescent="0.35">
      <c r="A3936" s="188"/>
      <c r="B3936" s="190"/>
      <c r="C3936" s="99" t="str">
        <f>IF(B3936="","",IF(NOT(ISNUMBER(B3936)),"DATA_PC invalida",IF(AND(ISNUMBER(parametros!$C$2),ISNUMBER(parametros!$D$2),B3936&gt;=parametros!$C$2,B3936&lt;=parametros!$D$2),"C0",IF(AND(ISNUMBER(parametros!$C$3),ISNUMBER(parametros!$D$3),B3936&gt;=parametros!$C$3,B3936&lt;=parametros!$D$3),"C1",IF(AND(ISNUMBER(parametros!$C$4),ISNUMBER(parametros!$D$4),B3936&gt;=parametros!$C$4,B3936&lt;=parametros!$D$4),"C2",IF(AND(ISNUMBER(parametros!$C$5),ISNUMBER(parametros!$D$5),B3936&gt;=parametros!$C$5,B3936&lt;=parametros!$D$5),"C3",IF(AND(ISNUMBER(parametros!$C$6),ISNUMBER(parametros!$D$6),B3936&gt;=parametros!$C$6,B3936&lt;=parametros!$D$6),"C4","Fora dos ciclos")))))))</f>
        <v/>
      </c>
      <c r="D3936" s="100"/>
      <c r="E3936" s="78" t="str">
        <f>IF(C3936="","",IFERROR(VLOOKUP(C3936,parametros!$A$11:$E$15,5,0),""))</f>
        <v/>
      </c>
      <c r="F3936" s="79" t="str">
        <f t="shared" si="307"/>
        <v/>
      </c>
      <c r="G3936" s="101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8"/>
      <c r="U3936" s="218" t="str">
        <f t="shared" si="311"/>
        <v/>
      </c>
      <c r="V3936" s="216" t="s">
        <v>47</v>
      </c>
      <c r="W3936" s="102" t="s">
        <v>167</v>
      </c>
      <c r="X3936" s="102" t="s">
        <v>168</v>
      </c>
      <c r="Y3936" s="103" t="s">
        <v>169</v>
      </c>
      <c r="Z3936" s="103" t="s">
        <v>170</v>
      </c>
      <c r="AA3936" s="103" t="s">
        <v>47</v>
      </c>
      <c r="AB3936" s="103" t="s">
        <v>171</v>
      </c>
      <c r="AC3936" s="104" t="s">
        <v>172</v>
      </c>
    </row>
    <row r="3937" spans="1:29" ht="25.5" customHeight="1" x14ac:dyDescent="0.35">
      <c r="A3937" s="188"/>
      <c r="B3937" s="190"/>
      <c r="C3937" s="99" t="str">
        <f>IF(B3937="","",IF(NOT(ISNUMBER(B3937)),"DATA_PC invalida",IF(AND(ISNUMBER(parametros!$C$2),ISNUMBER(parametros!$D$2),B3937&gt;=parametros!$C$2,B3937&lt;=parametros!$D$2),"C0",IF(AND(ISNUMBER(parametros!$C$3),ISNUMBER(parametros!$D$3),B3937&gt;=parametros!$C$3,B3937&lt;=parametros!$D$3),"C1",IF(AND(ISNUMBER(parametros!$C$4),ISNUMBER(parametros!$D$4),B3937&gt;=parametros!$C$4,B3937&lt;=parametros!$D$4),"C2",IF(AND(ISNUMBER(parametros!$C$5),ISNUMBER(parametros!$D$5),B3937&gt;=parametros!$C$5,B3937&lt;=parametros!$D$5),"C3",IF(AND(ISNUMBER(parametros!$C$6),ISNUMBER(parametros!$D$6),B3937&gt;=parametros!$C$6,B3937&lt;=parametros!$D$6),"C4","Fora dos ciclos")))))))</f>
        <v/>
      </c>
      <c r="D3937" s="100"/>
      <c r="E3937" s="78" t="str">
        <f>IF(C3937="","",IFERROR(VLOOKUP(C3937,parametros!$A$11:$E$15,5,0),""))</f>
        <v/>
      </c>
      <c r="F3937" s="79" t="str">
        <f t="shared" si="307"/>
        <v/>
      </c>
      <c r="G3937" s="101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8"/>
      <c r="U3937" s="218" t="str">
        <f t="shared" si="311"/>
        <v/>
      </c>
      <c r="V3937" s="216" t="s">
        <v>47</v>
      </c>
      <c r="W3937" s="102" t="s">
        <v>167</v>
      </c>
      <c r="X3937" s="102" t="s">
        <v>168</v>
      </c>
      <c r="Y3937" s="103" t="s">
        <v>169</v>
      </c>
      <c r="Z3937" s="103" t="s">
        <v>170</v>
      </c>
      <c r="AA3937" s="103" t="s">
        <v>47</v>
      </c>
      <c r="AB3937" s="103" t="s">
        <v>171</v>
      </c>
      <c r="AC3937" s="104" t="s">
        <v>172</v>
      </c>
    </row>
    <row r="3938" spans="1:29" ht="25.5" customHeight="1" x14ac:dyDescent="0.35">
      <c r="A3938" s="188"/>
      <c r="B3938" s="190"/>
      <c r="C3938" s="99" t="str">
        <f>IF(B3938="","",IF(NOT(ISNUMBER(B3938)),"DATA_PC invalida",IF(AND(ISNUMBER(parametros!$C$2),ISNUMBER(parametros!$D$2),B3938&gt;=parametros!$C$2,B3938&lt;=parametros!$D$2),"C0",IF(AND(ISNUMBER(parametros!$C$3),ISNUMBER(parametros!$D$3),B3938&gt;=parametros!$C$3,B3938&lt;=parametros!$D$3),"C1",IF(AND(ISNUMBER(parametros!$C$4),ISNUMBER(parametros!$D$4),B3938&gt;=parametros!$C$4,B3938&lt;=parametros!$D$4),"C2",IF(AND(ISNUMBER(parametros!$C$5),ISNUMBER(parametros!$D$5),B3938&gt;=parametros!$C$5,B3938&lt;=parametros!$D$5),"C3",IF(AND(ISNUMBER(parametros!$C$6),ISNUMBER(parametros!$D$6),B3938&gt;=parametros!$C$6,B3938&lt;=parametros!$D$6),"C4","Fora dos ciclos")))))))</f>
        <v/>
      </c>
      <c r="D3938" s="100"/>
      <c r="E3938" s="78" t="str">
        <f>IF(C3938="","",IFERROR(VLOOKUP(C3938,parametros!$A$11:$E$15,5,0),""))</f>
        <v/>
      </c>
      <c r="F3938" s="79" t="str">
        <f t="shared" si="307"/>
        <v/>
      </c>
      <c r="G3938" s="101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8"/>
      <c r="U3938" s="218" t="str">
        <f t="shared" si="311"/>
        <v/>
      </c>
      <c r="V3938" s="216" t="s">
        <v>47</v>
      </c>
      <c r="W3938" s="102" t="s">
        <v>167</v>
      </c>
      <c r="X3938" s="102" t="s">
        <v>168</v>
      </c>
      <c r="Y3938" s="103" t="s">
        <v>169</v>
      </c>
      <c r="Z3938" s="103" t="s">
        <v>170</v>
      </c>
      <c r="AA3938" s="103" t="s">
        <v>47</v>
      </c>
      <c r="AB3938" s="103" t="s">
        <v>171</v>
      </c>
      <c r="AC3938" s="104" t="s">
        <v>172</v>
      </c>
    </row>
    <row r="3939" spans="1:29" ht="25.5" customHeight="1" x14ac:dyDescent="0.35">
      <c r="A3939" s="188"/>
      <c r="B3939" s="190"/>
      <c r="C3939" s="99" t="str">
        <f>IF(B3939="","",IF(NOT(ISNUMBER(B3939)),"DATA_PC invalida",IF(AND(ISNUMBER(parametros!$C$2),ISNUMBER(parametros!$D$2),B3939&gt;=parametros!$C$2,B3939&lt;=parametros!$D$2),"C0",IF(AND(ISNUMBER(parametros!$C$3),ISNUMBER(parametros!$D$3),B3939&gt;=parametros!$C$3,B3939&lt;=parametros!$D$3),"C1",IF(AND(ISNUMBER(parametros!$C$4),ISNUMBER(parametros!$D$4),B3939&gt;=parametros!$C$4,B3939&lt;=parametros!$D$4),"C2",IF(AND(ISNUMBER(parametros!$C$5),ISNUMBER(parametros!$D$5),B3939&gt;=parametros!$C$5,B3939&lt;=parametros!$D$5),"C3",IF(AND(ISNUMBER(parametros!$C$6),ISNUMBER(parametros!$D$6),B3939&gt;=parametros!$C$6,B3939&lt;=parametros!$D$6),"C4","Fora dos ciclos")))))))</f>
        <v/>
      </c>
      <c r="D3939" s="100"/>
      <c r="E3939" s="78" t="str">
        <f>IF(C3939="","",IFERROR(VLOOKUP(C3939,parametros!$A$11:$E$15,5,0),""))</f>
        <v/>
      </c>
      <c r="F3939" s="79" t="str">
        <f t="shared" si="307"/>
        <v/>
      </c>
      <c r="G3939" s="101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8"/>
      <c r="U3939" s="218" t="str">
        <f t="shared" si="311"/>
        <v/>
      </c>
      <c r="V3939" s="216" t="s">
        <v>47</v>
      </c>
      <c r="W3939" s="102" t="s">
        <v>167</v>
      </c>
      <c r="X3939" s="102" t="s">
        <v>168</v>
      </c>
      <c r="Y3939" s="103" t="s">
        <v>169</v>
      </c>
      <c r="Z3939" s="103" t="s">
        <v>170</v>
      </c>
      <c r="AA3939" s="103" t="s">
        <v>47</v>
      </c>
      <c r="AB3939" s="103" t="s">
        <v>171</v>
      </c>
      <c r="AC3939" s="104" t="s">
        <v>172</v>
      </c>
    </row>
    <row r="3940" spans="1:29" ht="25.5" customHeight="1" x14ac:dyDescent="0.35">
      <c r="A3940" s="188"/>
      <c r="B3940" s="190"/>
      <c r="C3940" s="99" t="str">
        <f>IF(B3940="","",IF(NOT(ISNUMBER(B3940)),"DATA_PC invalida",IF(AND(ISNUMBER(parametros!$C$2),ISNUMBER(parametros!$D$2),B3940&gt;=parametros!$C$2,B3940&lt;=parametros!$D$2),"C0",IF(AND(ISNUMBER(parametros!$C$3),ISNUMBER(parametros!$D$3),B3940&gt;=parametros!$C$3,B3940&lt;=parametros!$D$3),"C1",IF(AND(ISNUMBER(parametros!$C$4),ISNUMBER(parametros!$D$4),B3940&gt;=parametros!$C$4,B3940&lt;=parametros!$D$4),"C2",IF(AND(ISNUMBER(parametros!$C$5),ISNUMBER(parametros!$D$5),B3940&gt;=parametros!$C$5,B3940&lt;=parametros!$D$5),"C3",IF(AND(ISNUMBER(parametros!$C$6),ISNUMBER(parametros!$D$6),B3940&gt;=parametros!$C$6,B3940&lt;=parametros!$D$6),"C4","Fora dos ciclos")))))))</f>
        <v/>
      </c>
      <c r="D3940" s="100"/>
      <c r="E3940" s="78" t="str">
        <f>IF(C3940="","",IFERROR(VLOOKUP(C3940,parametros!$A$11:$E$15,5,0),""))</f>
        <v/>
      </c>
      <c r="F3940" s="79" t="str">
        <f t="shared" si="307"/>
        <v/>
      </c>
      <c r="G3940" s="101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8"/>
      <c r="U3940" s="218" t="str">
        <f t="shared" si="311"/>
        <v/>
      </c>
      <c r="V3940" s="216" t="s">
        <v>47</v>
      </c>
      <c r="W3940" s="102" t="s">
        <v>167</v>
      </c>
      <c r="X3940" s="102" t="s">
        <v>168</v>
      </c>
      <c r="Y3940" s="103" t="s">
        <v>169</v>
      </c>
      <c r="Z3940" s="103" t="s">
        <v>170</v>
      </c>
      <c r="AA3940" s="103" t="s">
        <v>47</v>
      </c>
      <c r="AB3940" s="103" t="s">
        <v>171</v>
      </c>
      <c r="AC3940" s="104" t="s">
        <v>172</v>
      </c>
    </row>
    <row r="3941" spans="1:29" ht="25.5" customHeight="1" x14ac:dyDescent="0.35">
      <c r="A3941" s="188"/>
      <c r="B3941" s="190"/>
      <c r="C3941" s="99" t="str">
        <f>IF(B3941="","",IF(NOT(ISNUMBER(B3941)),"DATA_PC invalida",IF(AND(ISNUMBER(parametros!$C$2),ISNUMBER(parametros!$D$2),B3941&gt;=parametros!$C$2,B3941&lt;=parametros!$D$2),"C0",IF(AND(ISNUMBER(parametros!$C$3),ISNUMBER(parametros!$D$3),B3941&gt;=parametros!$C$3,B3941&lt;=parametros!$D$3),"C1",IF(AND(ISNUMBER(parametros!$C$4),ISNUMBER(parametros!$D$4),B3941&gt;=parametros!$C$4,B3941&lt;=parametros!$D$4),"C2",IF(AND(ISNUMBER(parametros!$C$5),ISNUMBER(parametros!$D$5),B3941&gt;=parametros!$C$5,B3941&lt;=parametros!$D$5),"C3",IF(AND(ISNUMBER(parametros!$C$6),ISNUMBER(parametros!$D$6),B3941&gt;=parametros!$C$6,B3941&lt;=parametros!$D$6),"C4","Fora dos ciclos")))))))</f>
        <v/>
      </c>
      <c r="D3941" s="100"/>
      <c r="E3941" s="78" t="str">
        <f>IF(C3941="","",IFERROR(VLOOKUP(C3941,parametros!$A$11:$E$15,5,0),""))</f>
        <v/>
      </c>
      <c r="F3941" s="79" t="str">
        <f t="shared" si="307"/>
        <v/>
      </c>
      <c r="G3941" s="101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8"/>
      <c r="U3941" s="218" t="str">
        <f t="shared" si="311"/>
        <v/>
      </c>
      <c r="V3941" s="216" t="s">
        <v>47</v>
      </c>
      <c r="W3941" s="102" t="s">
        <v>167</v>
      </c>
      <c r="X3941" s="102" t="s">
        <v>168</v>
      </c>
      <c r="Y3941" s="103" t="s">
        <v>169</v>
      </c>
      <c r="Z3941" s="103" t="s">
        <v>170</v>
      </c>
      <c r="AA3941" s="103" t="s">
        <v>47</v>
      </c>
      <c r="AB3941" s="103" t="s">
        <v>171</v>
      </c>
      <c r="AC3941" s="104" t="s">
        <v>172</v>
      </c>
    </row>
    <row r="3942" spans="1:29" ht="25.5" customHeight="1" x14ac:dyDescent="0.35">
      <c r="A3942" s="188"/>
      <c r="B3942" s="190"/>
      <c r="C3942" s="99" t="str">
        <f>IF(B3942="","",IF(NOT(ISNUMBER(B3942)),"DATA_PC invalida",IF(AND(ISNUMBER(parametros!$C$2),ISNUMBER(parametros!$D$2),B3942&gt;=parametros!$C$2,B3942&lt;=parametros!$D$2),"C0",IF(AND(ISNUMBER(parametros!$C$3),ISNUMBER(parametros!$D$3),B3942&gt;=parametros!$C$3,B3942&lt;=parametros!$D$3),"C1",IF(AND(ISNUMBER(parametros!$C$4),ISNUMBER(parametros!$D$4),B3942&gt;=parametros!$C$4,B3942&lt;=parametros!$D$4),"C2",IF(AND(ISNUMBER(parametros!$C$5),ISNUMBER(parametros!$D$5),B3942&gt;=parametros!$C$5,B3942&lt;=parametros!$D$5),"C3",IF(AND(ISNUMBER(parametros!$C$6),ISNUMBER(parametros!$D$6),B3942&gt;=parametros!$C$6,B3942&lt;=parametros!$D$6),"C4","Fora dos ciclos")))))))</f>
        <v/>
      </c>
      <c r="D3942" s="100"/>
      <c r="E3942" s="78" t="str">
        <f>IF(C3942="","",IFERROR(VLOOKUP(C3942,parametros!$A$11:$E$15,5,0),""))</f>
        <v/>
      </c>
      <c r="F3942" s="79" t="str">
        <f t="shared" si="307"/>
        <v/>
      </c>
      <c r="G3942" s="101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8"/>
      <c r="U3942" s="218" t="str">
        <f t="shared" si="311"/>
        <v/>
      </c>
      <c r="V3942" s="216" t="s">
        <v>47</v>
      </c>
      <c r="W3942" s="102" t="s">
        <v>167</v>
      </c>
      <c r="X3942" s="102" t="s">
        <v>168</v>
      </c>
      <c r="Y3942" s="103" t="s">
        <v>169</v>
      </c>
      <c r="Z3942" s="103" t="s">
        <v>170</v>
      </c>
      <c r="AA3942" s="103" t="s">
        <v>47</v>
      </c>
      <c r="AB3942" s="103" t="s">
        <v>171</v>
      </c>
      <c r="AC3942" s="104" t="s">
        <v>172</v>
      </c>
    </row>
    <row r="3943" spans="1:29" ht="25.5" customHeight="1" x14ac:dyDescent="0.35">
      <c r="A3943" s="188"/>
      <c r="B3943" s="190"/>
      <c r="C3943" s="99" t="str">
        <f>IF(B3943="","",IF(NOT(ISNUMBER(B3943)),"DATA_PC invalida",IF(AND(ISNUMBER(parametros!$C$2),ISNUMBER(parametros!$D$2),B3943&gt;=parametros!$C$2,B3943&lt;=parametros!$D$2),"C0",IF(AND(ISNUMBER(parametros!$C$3),ISNUMBER(parametros!$D$3),B3943&gt;=parametros!$C$3,B3943&lt;=parametros!$D$3),"C1",IF(AND(ISNUMBER(parametros!$C$4),ISNUMBER(parametros!$D$4),B3943&gt;=parametros!$C$4,B3943&lt;=parametros!$D$4),"C2",IF(AND(ISNUMBER(parametros!$C$5),ISNUMBER(parametros!$D$5),B3943&gt;=parametros!$C$5,B3943&lt;=parametros!$D$5),"C3",IF(AND(ISNUMBER(parametros!$C$6),ISNUMBER(parametros!$D$6),B3943&gt;=parametros!$C$6,B3943&lt;=parametros!$D$6),"C4","Fora dos ciclos")))))))</f>
        <v/>
      </c>
      <c r="D3943" s="100"/>
      <c r="E3943" s="78" t="str">
        <f>IF(C3943="","",IFERROR(VLOOKUP(C3943,parametros!$A$11:$E$15,5,0),""))</f>
        <v/>
      </c>
      <c r="F3943" s="79" t="str">
        <f t="shared" si="307"/>
        <v/>
      </c>
      <c r="G3943" s="101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8"/>
      <c r="U3943" s="218" t="str">
        <f t="shared" si="311"/>
        <v/>
      </c>
      <c r="V3943" s="216" t="s">
        <v>47</v>
      </c>
      <c r="W3943" s="102" t="s">
        <v>167</v>
      </c>
      <c r="X3943" s="102" t="s">
        <v>168</v>
      </c>
      <c r="Y3943" s="103" t="s">
        <v>169</v>
      </c>
      <c r="Z3943" s="103" t="s">
        <v>170</v>
      </c>
      <c r="AA3943" s="103" t="s">
        <v>47</v>
      </c>
      <c r="AB3943" s="103" t="s">
        <v>171</v>
      </c>
      <c r="AC3943" s="104" t="s">
        <v>172</v>
      </c>
    </row>
    <row r="3944" spans="1:29" ht="25.5" customHeight="1" x14ac:dyDescent="0.35">
      <c r="A3944" s="188"/>
      <c r="B3944" s="190"/>
      <c r="C3944" s="99" t="str">
        <f>IF(B3944="","",IF(NOT(ISNUMBER(B3944)),"DATA_PC invalida",IF(AND(ISNUMBER(parametros!$C$2),ISNUMBER(parametros!$D$2),B3944&gt;=parametros!$C$2,B3944&lt;=parametros!$D$2),"C0",IF(AND(ISNUMBER(parametros!$C$3),ISNUMBER(parametros!$D$3),B3944&gt;=parametros!$C$3,B3944&lt;=parametros!$D$3),"C1",IF(AND(ISNUMBER(parametros!$C$4),ISNUMBER(parametros!$D$4),B3944&gt;=parametros!$C$4,B3944&lt;=parametros!$D$4),"C2",IF(AND(ISNUMBER(parametros!$C$5),ISNUMBER(parametros!$D$5),B3944&gt;=parametros!$C$5,B3944&lt;=parametros!$D$5),"C3",IF(AND(ISNUMBER(parametros!$C$6),ISNUMBER(parametros!$D$6),B3944&gt;=parametros!$C$6,B3944&lt;=parametros!$D$6),"C4","Fora dos ciclos")))))))</f>
        <v/>
      </c>
      <c r="D3944" s="100"/>
      <c r="E3944" s="78" t="str">
        <f>IF(C3944="","",IFERROR(VLOOKUP(C3944,parametros!$A$11:$E$15,5,0),""))</f>
        <v/>
      </c>
      <c r="F3944" s="79" t="str">
        <f t="shared" si="307"/>
        <v/>
      </c>
      <c r="G3944" s="101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8"/>
      <c r="U3944" s="218" t="str">
        <f t="shared" si="311"/>
        <v/>
      </c>
      <c r="V3944" s="216" t="s">
        <v>47</v>
      </c>
      <c r="W3944" s="102" t="s">
        <v>167</v>
      </c>
      <c r="X3944" s="102" t="s">
        <v>168</v>
      </c>
      <c r="Y3944" s="103" t="s">
        <v>169</v>
      </c>
      <c r="Z3944" s="103" t="s">
        <v>170</v>
      </c>
      <c r="AA3944" s="103" t="s">
        <v>47</v>
      </c>
      <c r="AB3944" s="103" t="s">
        <v>171</v>
      </c>
      <c r="AC3944" s="104" t="s">
        <v>172</v>
      </c>
    </row>
    <row r="3945" spans="1:29" ht="25.5" customHeight="1" x14ac:dyDescent="0.35">
      <c r="A3945" s="188"/>
      <c r="B3945" s="190"/>
      <c r="C3945" s="99" t="str">
        <f>IF(B3945="","",IF(NOT(ISNUMBER(B3945)),"DATA_PC invalida",IF(AND(ISNUMBER(parametros!$C$2),ISNUMBER(parametros!$D$2),B3945&gt;=parametros!$C$2,B3945&lt;=parametros!$D$2),"C0",IF(AND(ISNUMBER(parametros!$C$3),ISNUMBER(parametros!$D$3),B3945&gt;=parametros!$C$3,B3945&lt;=parametros!$D$3),"C1",IF(AND(ISNUMBER(parametros!$C$4),ISNUMBER(parametros!$D$4),B3945&gt;=parametros!$C$4,B3945&lt;=parametros!$D$4),"C2",IF(AND(ISNUMBER(parametros!$C$5),ISNUMBER(parametros!$D$5),B3945&gt;=parametros!$C$5,B3945&lt;=parametros!$D$5),"C3",IF(AND(ISNUMBER(parametros!$C$6),ISNUMBER(parametros!$D$6),B3945&gt;=parametros!$C$6,B3945&lt;=parametros!$D$6),"C4","Fora dos ciclos")))))))</f>
        <v/>
      </c>
      <c r="D3945" s="100"/>
      <c r="E3945" s="78" t="str">
        <f>IF(C3945="","",IFERROR(VLOOKUP(C3945,parametros!$A$11:$E$15,5,0),""))</f>
        <v/>
      </c>
      <c r="F3945" s="79" t="str">
        <f t="shared" si="307"/>
        <v/>
      </c>
      <c r="G3945" s="101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8"/>
      <c r="U3945" s="218" t="str">
        <f t="shared" si="311"/>
        <v/>
      </c>
      <c r="V3945" s="216" t="s">
        <v>47</v>
      </c>
      <c r="W3945" s="102" t="s">
        <v>167</v>
      </c>
      <c r="X3945" s="102" t="s">
        <v>168</v>
      </c>
      <c r="Y3945" s="103" t="s">
        <v>169</v>
      </c>
      <c r="Z3945" s="103" t="s">
        <v>170</v>
      </c>
      <c r="AA3945" s="103" t="s">
        <v>47</v>
      </c>
      <c r="AB3945" s="103" t="s">
        <v>171</v>
      </c>
      <c r="AC3945" s="104" t="s">
        <v>172</v>
      </c>
    </row>
    <row r="3946" spans="1:29" ht="25.5" customHeight="1" x14ac:dyDescent="0.35">
      <c r="A3946" s="188"/>
      <c r="B3946" s="190"/>
      <c r="C3946" s="99" t="str">
        <f>IF(B3946="","",IF(NOT(ISNUMBER(B3946)),"DATA_PC invalida",IF(AND(ISNUMBER(parametros!$C$2),ISNUMBER(parametros!$D$2),B3946&gt;=parametros!$C$2,B3946&lt;=parametros!$D$2),"C0",IF(AND(ISNUMBER(parametros!$C$3),ISNUMBER(parametros!$D$3),B3946&gt;=parametros!$C$3,B3946&lt;=parametros!$D$3),"C1",IF(AND(ISNUMBER(parametros!$C$4),ISNUMBER(parametros!$D$4),B3946&gt;=parametros!$C$4,B3946&lt;=parametros!$D$4),"C2",IF(AND(ISNUMBER(parametros!$C$5),ISNUMBER(parametros!$D$5),B3946&gt;=parametros!$C$5,B3946&lt;=parametros!$D$5),"C3",IF(AND(ISNUMBER(parametros!$C$6),ISNUMBER(parametros!$D$6),B3946&gt;=parametros!$C$6,B3946&lt;=parametros!$D$6),"C4","Fora dos ciclos")))))))</f>
        <v/>
      </c>
      <c r="D3946" s="100"/>
      <c r="E3946" s="78" t="str">
        <f>IF(C3946="","",IFERROR(VLOOKUP(C3946,parametros!$A$11:$E$15,5,0),""))</f>
        <v/>
      </c>
      <c r="F3946" s="79" t="str">
        <f t="shared" si="307"/>
        <v/>
      </c>
      <c r="G3946" s="101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8"/>
      <c r="U3946" s="218" t="str">
        <f t="shared" si="311"/>
        <v/>
      </c>
      <c r="V3946" s="216" t="s">
        <v>47</v>
      </c>
      <c r="W3946" s="102" t="s">
        <v>167</v>
      </c>
      <c r="X3946" s="102" t="s">
        <v>168</v>
      </c>
      <c r="Y3946" s="103" t="s">
        <v>169</v>
      </c>
      <c r="Z3946" s="103" t="s">
        <v>170</v>
      </c>
      <c r="AA3946" s="103" t="s">
        <v>47</v>
      </c>
      <c r="AB3946" s="103" t="s">
        <v>171</v>
      </c>
      <c r="AC3946" s="104" t="s">
        <v>172</v>
      </c>
    </row>
    <row r="3947" spans="1:29" ht="25.5" customHeight="1" x14ac:dyDescent="0.35">
      <c r="A3947" s="188"/>
      <c r="B3947" s="190"/>
      <c r="C3947" s="99" t="str">
        <f>IF(B3947="","",IF(NOT(ISNUMBER(B3947)),"DATA_PC invalida",IF(AND(ISNUMBER(parametros!$C$2),ISNUMBER(parametros!$D$2),B3947&gt;=parametros!$C$2,B3947&lt;=parametros!$D$2),"C0",IF(AND(ISNUMBER(parametros!$C$3),ISNUMBER(parametros!$D$3),B3947&gt;=parametros!$C$3,B3947&lt;=parametros!$D$3),"C1",IF(AND(ISNUMBER(parametros!$C$4),ISNUMBER(parametros!$D$4),B3947&gt;=parametros!$C$4,B3947&lt;=parametros!$D$4),"C2",IF(AND(ISNUMBER(parametros!$C$5),ISNUMBER(parametros!$D$5),B3947&gt;=parametros!$C$5,B3947&lt;=parametros!$D$5),"C3",IF(AND(ISNUMBER(parametros!$C$6),ISNUMBER(parametros!$D$6),B3947&gt;=parametros!$C$6,B3947&lt;=parametros!$D$6),"C4","Fora dos ciclos")))))))</f>
        <v/>
      </c>
      <c r="D3947" s="100"/>
      <c r="E3947" s="78" t="str">
        <f>IF(C3947="","",IFERROR(VLOOKUP(C3947,parametros!$A$11:$E$15,5,0),""))</f>
        <v/>
      </c>
      <c r="F3947" s="79" t="str">
        <f t="shared" si="307"/>
        <v/>
      </c>
      <c r="G3947" s="101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8"/>
      <c r="U3947" s="218" t="str">
        <f t="shared" si="311"/>
        <v/>
      </c>
      <c r="V3947" s="216" t="s">
        <v>47</v>
      </c>
      <c r="W3947" s="102" t="s">
        <v>167</v>
      </c>
      <c r="X3947" s="102" t="s">
        <v>168</v>
      </c>
      <c r="Y3947" s="103" t="s">
        <v>169</v>
      </c>
      <c r="Z3947" s="103" t="s">
        <v>170</v>
      </c>
      <c r="AA3947" s="103" t="s">
        <v>47</v>
      </c>
      <c r="AB3947" s="103" t="s">
        <v>171</v>
      </c>
      <c r="AC3947" s="104" t="s">
        <v>172</v>
      </c>
    </row>
    <row r="3948" spans="1:29" ht="25.5" customHeight="1" x14ac:dyDescent="0.35">
      <c r="A3948" s="188"/>
      <c r="B3948" s="190"/>
      <c r="C3948" s="99" t="str">
        <f>IF(B3948="","",IF(NOT(ISNUMBER(B3948)),"DATA_PC invalida",IF(AND(ISNUMBER(parametros!$C$2),ISNUMBER(parametros!$D$2),B3948&gt;=parametros!$C$2,B3948&lt;=parametros!$D$2),"C0",IF(AND(ISNUMBER(parametros!$C$3),ISNUMBER(parametros!$D$3),B3948&gt;=parametros!$C$3,B3948&lt;=parametros!$D$3),"C1",IF(AND(ISNUMBER(parametros!$C$4),ISNUMBER(parametros!$D$4),B3948&gt;=parametros!$C$4,B3948&lt;=parametros!$D$4),"C2",IF(AND(ISNUMBER(parametros!$C$5),ISNUMBER(parametros!$D$5),B3948&gt;=parametros!$C$5,B3948&lt;=parametros!$D$5),"C3",IF(AND(ISNUMBER(parametros!$C$6),ISNUMBER(parametros!$D$6),B3948&gt;=parametros!$C$6,B3948&lt;=parametros!$D$6),"C4","Fora dos ciclos")))))))</f>
        <v/>
      </c>
      <c r="D3948" s="100"/>
      <c r="E3948" s="78" t="str">
        <f>IF(C3948="","",IFERROR(VLOOKUP(C3948,parametros!$A$11:$E$15,5,0),""))</f>
        <v/>
      </c>
      <c r="F3948" s="79" t="str">
        <f t="shared" si="307"/>
        <v/>
      </c>
      <c r="G3948" s="101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8"/>
      <c r="U3948" s="218" t="str">
        <f t="shared" si="311"/>
        <v/>
      </c>
      <c r="V3948" s="216" t="s">
        <v>47</v>
      </c>
      <c r="W3948" s="102" t="s">
        <v>167</v>
      </c>
      <c r="X3948" s="102" t="s">
        <v>168</v>
      </c>
      <c r="Y3948" s="103" t="s">
        <v>169</v>
      </c>
      <c r="Z3948" s="103" t="s">
        <v>170</v>
      </c>
      <c r="AA3948" s="103" t="s">
        <v>47</v>
      </c>
      <c r="AB3948" s="103" t="s">
        <v>171</v>
      </c>
      <c r="AC3948" s="104" t="s">
        <v>172</v>
      </c>
    </row>
    <row r="3949" spans="1:29" ht="25.5" customHeight="1" x14ac:dyDescent="0.35">
      <c r="A3949" s="188"/>
      <c r="B3949" s="190"/>
      <c r="C3949" s="99" t="str">
        <f>IF(B3949="","",IF(NOT(ISNUMBER(B3949)),"DATA_PC invalida",IF(AND(ISNUMBER(parametros!$C$2),ISNUMBER(parametros!$D$2),B3949&gt;=parametros!$C$2,B3949&lt;=parametros!$D$2),"C0",IF(AND(ISNUMBER(parametros!$C$3),ISNUMBER(parametros!$D$3),B3949&gt;=parametros!$C$3,B3949&lt;=parametros!$D$3),"C1",IF(AND(ISNUMBER(parametros!$C$4),ISNUMBER(parametros!$D$4),B3949&gt;=parametros!$C$4,B3949&lt;=parametros!$D$4),"C2",IF(AND(ISNUMBER(parametros!$C$5),ISNUMBER(parametros!$D$5),B3949&gt;=parametros!$C$5,B3949&lt;=parametros!$D$5),"C3",IF(AND(ISNUMBER(parametros!$C$6),ISNUMBER(parametros!$D$6),B3949&gt;=parametros!$C$6,B3949&lt;=parametros!$D$6),"C4","Fora dos ciclos")))))))</f>
        <v/>
      </c>
      <c r="D3949" s="100"/>
      <c r="E3949" s="78" t="str">
        <f>IF(C3949="","",IFERROR(VLOOKUP(C3949,parametros!$A$11:$E$15,5,0),""))</f>
        <v/>
      </c>
      <c r="F3949" s="79" t="str">
        <f t="shared" si="307"/>
        <v/>
      </c>
      <c r="G3949" s="101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8"/>
      <c r="U3949" s="218" t="str">
        <f t="shared" si="311"/>
        <v/>
      </c>
      <c r="V3949" s="216" t="s">
        <v>47</v>
      </c>
      <c r="W3949" s="102" t="s">
        <v>167</v>
      </c>
      <c r="X3949" s="102" t="s">
        <v>168</v>
      </c>
      <c r="Y3949" s="103" t="s">
        <v>169</v>
      </c>
      <c r="Z3949" s="103" t="s">
        <v>170</v>
      </c>
      <c r="AA3949" s="103" t="s">
        <v>47</v>
      </c>
      <c r="AB3949" s="103" t="s">
        <v>171</v>
      </c>
      <c r="AC3949" s="104" t="s">
        <v>172</v>
      </c>
    </row>
    <row r="3950" spans="1:29" ht="25.5" customHeight="1" x14ac:dyDescent="0.35">
      <c r="A3950" s="188"/>
      <c r="B3950" s="190"/>
      <c r="C3950" s="99" t="str">
        <f>IF(B3950="","",IF(NOT(ISNUMBER(B3950)),"DATA_PC invalida",IF(AND(ISNUMBER(parametros!$C$2),ISNUMBER(parametros!$D$2),B3950&gt;=parametros!$C$2,B3950&lt;=parametros!$D$2),"C0",IF(AND(ISNUMBER(parametros!$C$3),ISNUMBER(parametros!$D$3),B3950&gt;=parametros!$C$3,B3950&lt;=parametros!$D$3),"C1",IF(AND(ISNUMBER(parametros!$C$4),ISNUMBER(parametros!$D$4),B3950&gt;=parametros!$C$4,B3950&lt;=parametros!$D$4),"C2",IF(AND(ISNUMBER(parametros!$C$5),ISNUMBER(parametros!$D$5),B3950&gt;=parametros!$C$5,B3950&lt;=parametros!$D$5),"C3",IF(AND(ISNUMBER(parametros!$C$6),ISNUMBER(parametros!$D$6),B3950&gt;=parametros!$C$6,B3950&lt;=parametros!$D$6),"C4","Fora dos ciclos")))))))</f>
        <v/>
      </c>
      <c r="D3950" s="100"/>
      <c r="E3950" s="78" t="str">
        <f>IF(C3950="","",IFERROR(VLOOKUP(C3950,parametros!$A$11:$E$15,5,0),""))</f>
        <v/>
      </c>
      <c r="F3950" s="79" t="str">
        <f t="shared" si="307"/>
        <v/>
      </c>
      <c r="G3950" s="101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8"/>
      <c r="U3950" s="218" t="str">
        <f t="shared" si="311"/>
        <v/>
      </c>
      <c r="V3950" s="216" t="s">
        <v>47</v>
      </c>
      <c r="W3950" s="102" t="s">
        <v>167</v>
      </c>
      <c r="X3950" s="102" t="s">
        <v>168</v>
      </c>
      <c r="Y3950" s="103" t="s">
        <v>169</v>
      </c>
      <c r="Z3950" s="103" t="s">
        <v>170</v>
      </c>
      <c r="AA3950" s="103" t="s">
        <v>47</v>
      </c>
      <c r="AB3950" s="103" t="s">
        <v>171</v>
      </c>
      <c r="AC3950" s="104" t="s">
        <v>172</v>
      </c>
    </row>
    <row r="3951" spans="1:29" ht="25.5" customHeight="1" x14ac:dyDescent="0.35">
      <c r="A3951" s="188"/>
      <c r="B3951" s="190"/>
      <c r="C3951" s="99" t="str">
        <f>IF(B3951="","",IF(NOT(ISNUMBER(B3951)),"DATA_PC invalida",IF(AND(ISNUMBER(parametros!$C$2),ISNUMBER(parametros!$D$2),B3951&gt;=parametros!$C$2,B3951&lt;=parametros!$D$2),"C0",IF(AND(ISNUMBER(parametros!$C$3),ISNUMBER(parametros!$D$3),B3951&gt;=parametros!$C$3,B3951&lt;=parametros!$D$3),"C1",IF(AND(ISNUMBER(parametros!$C$4),ISNUMBER(parametros!$D$4),B3951&gt;=parametros!$C$4,B3951&lt;=parametros!$D$4),"C2",IF(AND(ISNUMBER(parametros!$C$5),ISNUMBER(parametros!$D$5),B3951&gt;=parametros!$C$5,B3951&lt;=parametros!$D$5),"C3",IF(AND(ISNUMBER(parametros!$C$6),ISNUMBER(parametros!$D$6),B3951&gt;=parametros!$C$6,B3951&lt;=parametros!$D$6),"C4","Fora dos ciclos")))))))</f>
        <v/>
      </c>
      <c r="D3951" s="100"/>
      <c r="E3951" s="78" t="str">
        <f>IF(C3951="","",IFERROR(VLOOKUP(C3951,parametros!$A$11:$E$15,5,0),""))</f>
        <v/>
      </c>
      <c r="F3951" s="79" t="str">
        <f t="shared" si="307"/>
        <v/>
      </c>
      <c r="G3951" s="101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8"/>
      <c r="U3951" s="218" t="str">
        <f t="shared" si="311"/>
        <v/>
      </c>
      <c r="V3951" s="216" t="s">
        <v>47</v>
      </c>
      <c r="W3951" s="102" t="s">
        <v>167</v>
      </c>
      <c r="X3951" s="102" t="s">
        <v>168</v>
      </c>
      <c r="Y3951" s="103" t="s">
        <v>169</v>
      </c>
      <c r="Z3951" s="103" t="s">
        <v>170</v>
      </c>
      <c r="AA3951" s="103" t="s">
        <v>47</v>
      </c>
      <c r="AB3951" s="103" t="s">
        <v>171</v>
      </c>
      <c r="AC3951" s="104" t="s">
        <v>172</v>
      </c>
    </row>
    <row r="3952" spans="1:29" ht="25.5" customHeight="1" x14ac:dyDescent="0.35">
      <c r="A3952" s="188"/>
      <c r="B3952" s="190"/>
      <c r="C3952" s="99" t="str">
        <f>IF(B3952="","",IF(NOT(ISNUMBER(B3952)),"DATA_PC invalida",IF(AND(ISNUMBER(parametros!$C$2),ISNUMBER(parametros!$D$2),B3952&gt;=parametros!$C$2,B3952&lt;=parametros!$D$2),"C0",IF(AND(ISNUMBER(parametros!$C$3),ISNUMBER(parametros!$D$3),B3952&gt;=parametros!$C$3,B3952&lt;=parametros!$D$3),"C1",IF(AND(ISNUMBER(parametros!$C$4),ISNUMBER(parametros!$D$4),B3952&gt;=parametros!$C$4,B3952&lt;=parametros!$D$4),"C2",IF(AND(ISNUMBER(parametros!$C$5),ISNUMBER(parametros!$D$5),B3952&gt;=parametros!$C$5,B3952&lt;=parametros!$D$5),"C3",IF(AND(ISNUMBER(parametros!$C$6),ISNUMBER(parametros!$D$6),B3952&gt;=parametros!$C$6,B3952&lt;=parametros!$D$6),"C4","Fora dos ciclos")))))))</f>
        <v/>
      </c>
      <c r="D3952" s="100"/>
      <c r="E3952" s="78" t="str">
        <f>IF(C3952="","",IFERROR(VLOOKUP(C3952,parametros!$A$11:$E$15,5,0),""))</f>
        <v/>
      </c>
      <c r="F3952" s="79" t="str">
        <f t="shared" si="307"/>
        <v/>
      </c>
      <c r="G3952" s="101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8"/>
      <c r="U3952" s="218" t="str">
        <f t="shared" si="311"/>
        <v/>
      </c>
      <c r="V3952" s="216" t="s">
        <v>47</v>
      </c>
      <c r="W3952" s="102" t="s">
        <v>167</v>
      </c>
      <c r="X3952" s="102" t="s">
        <v>168</v>
      </c>
      <c r="Y3952" s="103" t="s">
        <v>169</v>
      </c>
      <c r="Z3952" s="103" t="s">
        <v>170</v>
      </c>
      <c r="AA3952" s="103" t="s">
        <v>47</v>
      </c>
      <c r="AB3952" s="103" t="s">
        <v>171</v>
      </c>
      <c r="AC3952" s="104" t="s">
        <v>172</v>
      </c>
    </row>
    <row r="3953" spans="1:29" ht="25.5" customHeight="1" x14ac:dyDescent="0.35">
      <c r="A3953" s="188"/>
      <c r="B3953" s="190"/>
      <c r="C3953" s="99" t="str">
        <f>IF(B3953="","",IF(NOT(ISNUMBER(B3953)),"DATA_PC invalida",IF(AND(ISNUMBER(parametros!$C$2),ISNUMBER(parametros!$D$2),B3953&gt;=parametros!$C$2,B3953&lt;=parametros!$D$2),"C0",IF(AND(ISNUMBER(parametros!$C$3),ISNUMBER(parametros!$D$3),B3953&gt;=parametros!$C$3,B3953&lt;=parametros!$D$3),"C1",IF(AND(ISNUMBER(parametros!$C$4),ISNUMBER(parametros!$D$4),B3953&gt;=parametros!$C$4,B3953&lt;=parametros!$D$4),"C2",IF(AND(ISNUMBER(parametros!$C$5),ISNUMBER(parametros!$D$5),B3953&gt;=parametros!$C$5,B3953&lt;=parametros!$D$5),"C3",IF(AND(ISNUMBER(parametros!$C$6),ISNUMBER(parametros!$D$6),B3953&gt;=parametros!$C$6,B3953&lt;=parametros!$D$6),"C4","Fora dos ciclos")))))))</f>
        <v/>
      </c>
      <c r="D3953" s="100"/>
      <c r="E3953" s="78" t="str">
        <f>IF(C3953="","",IFERROR(VLOOKUP(C3953,parametros!$A$11:$E$15,5,0),""))</f>
        <v/>
      </c>
      <c r="F3953" s="79" t="str">
        <f t="shared" si="307"/>
        <v/>
      </c>
      <c r="G3953" s="101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8"/>
      <c r="U3953" s="218" t="str">
        <f t="shared" si="311"/>
        <v/>
      </c>
      <c r="V3953" s="216" t="s">
        <v>47</v>
      </c>
      <c r="W3953" s="102" t="s">
        <v>167</v>
      </c>
      <c r="X3953" s="102" t="s">
        <v>168</v>
      </c>
      <c r="Y3953" s="103" t="s">
        <v>169</v>
      </c>
      <c r="Z3953" s="103" t="s">
        <v>170</v>
      </c>
      <c r="AA3953" s="103" t="s">
        <v>47</v>
      </c>
      <c r="AB3953" s="103" t="s">
        <v>171</v>
      </c>
      <c r="AC3953" s="104" t="s">
        <v>172</v>
      </c>
    </row>
    <row r="3954" spans="1:29" ht="25.5" customHeight="1" x14ac:dyDescent="0.35">
      <c r="A3954" s="188"/>
      <c r="B3954" s="190"/>
      <c r="C3954" s="99" t="str">
        <f>IF(B3954="","",IF(NOT(ISNUMBER(B3954)),"DATA_PC invalida",IF(AND(ISNUMBER(parametros!$C$2),ISNUMBER(parametros!$D$2),B3954&gt;=parametros!$C$2,B3954&lt;=parametros!$D$2),"C0",IF(AND(ISNUMBER(parametros!$C$3),ISNUMBER(parametros!$D$3),B3954&gt;=parametros!$C$3,B3954&lt;=parametros!$D$3),"C1",IF(AND(ISNUMBER(parametros!$C$4),ISNUMBER(parametros!$D$4),B3954&gt;=parametros!$C$4,B3954&lt;=parametros!$D$4),"C2",IF(AND(ISNUMBER(parametros!$C$5),ISNUMBER(parametros!$D$5),B3954&gt;=parametros!$C$5,B3954&lt;=parametros!$D$5),"C3",IF(AND(ISNUMBER(parametros!$C$6),ISNUMBER(parametros!$D$6),B3954&gt;=parametros!$C$6,B3954&lt;=parametros!$D$6),"C4","Fora dos ciclos")))))))</f>
        <v/>
      </c>
      <c r="D3954" s="100"/>
      <c r="E3954" s="78" t="str">
        <f>IF(C3954="","",IFERROR(VLOOKUP(C3954,parametros!$A$11:$E$15,5,0),""))</f>
        <v/>
      </c>
      <c r="F3954" s="79" t="str">
        <f t="shared" si="307"/>
        <v/>
      </c>
      <c r="G3954" s="101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8"/>
      <c r="U3954" s="218" t="str">
        <f t="shared" si="311"/>
        <v/>
      </c>
      <c r="V3954" s="216" t="s">
        <v>47</v>
      </c>
      <c r="W3954" s="102" t="s">
        <v>167</v>
      </c>
      <c r="X3954" s="102" t="s">
        <v>168</v>
      </c>
      <c r="Y3954" s="103" t="s">
        <v>169</v>
      </c>
      <c r="Z3954" s="103" t="s">
        <v>170</v>
      </c>
      <c r="AA3954" s="103" t="s">
        <v>47</v>
      </c>
      <c r="AB3954" s="103" t="s">
        <v>171</v>
      </c>
      <c r="AC3954" s="104" t="s">
        <v>172</v>
      </c>
    </row>
    <row r="3955" spans="1:29" ht="25.5" customHeight="1" x14ac:dyDescent="0.35">
      <c r="A3955" s="188"/>
      <c r="B3955" s="190"/>
      <c r="C3955" s="99" t="str">
        <f>IF(B3955="","",IF(NOT(ISNUMBER(B3955)),"DATA_PC invalida",IF(AND(ISNUMBER(parametros!$C$2),ISNUMBER(parametros!$D$2),B3955&gt;=parametros!$C$2,B3955&lt;=parametros!$D$2),"C0",IF(AND(ISNUMBER(parametros!$C$3),ISNUMBER(parametros!$D$3),B3955&gt;=parametros!$C$3,B3955&lt;=parametros!$D$3),"C1",IF(AND(ISNUMBER(parametros!$C$4),ISNUMBER(parametros!$D$4),B3955&gt;=parametros!$C$4,B3955&lt;=parametros!$D$4),"C2",IF(AND(ISNUMBER(parametros!$C$5),ISNUMBER(parametros!$D$5),B3955&gt;=parametros!$C$5,B3955&lt;=parametros!$D$5),"C3",IF(AND(ISNUMBER(parametros!$C$6),ISNUMBER(parametros!$D$6),B3955&gt;=parametros!$C$6,B3955&lt;=parametros!$D$6),"C4","Fora dos ciclos")))))))</f>
        <v/>
      </c>
      <c r="D3955" s="100"/>
      <c r="E3955" s="78" t="str">
        <f>IF(C3955="","",IFERROR(VLOOKUP(C3955,parametros!$A$11:$E$15,5,0),""))</f>
        <v/>
      </c>
      <c r="F3955" s="79" t="str">
        <f t="shared" si="307"/>
        <v/>
      </c>
      <c r="G3955" s="101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8"/>
      <c r="U3955" s="218" t="str">
        <f t="shared" si="311"/>
        <v/>
      </c>
      <c r="V3955" s="216" t="s">
        <v>47</v>
      </c>
      <c r="W3955" s="102" t="s">
        <v>167</v>
      </c>
      <c r="X3955" s="102" t="s">
        <v>168</v>
      </c>
      <c r="Y3955" s="103" t="s">
        <v>169</v>
      </c>
      <c r="Z3955" s="103" t="s">
        <v>170</v>
      </c>
      <c r="AA3955" s="103" t="s">
        <v>47</v>
      </c>
      <c r="AB3955" s="103" t="s">
        <v>171</v>
      </c>
      <c r="AC3955" s="104" t="s">
        <v>172</v>
      </c>
    </row>
    <row r="3956" spans="1:29" ht="25.5" customHeight="1" x14ac:dyDescent="0.35">
      <c r="A3956" s="188"/>
      <c r="B3956" s="190"/>
      <c r="C3956" s="99" t="str">
        <f>IF(B3956="","",IF(NOT(ISNUMBER(B3956)),"DATA_PC invalida",IF(AND(ISNUMBER(parametros!$C$2),ISNUMBER(parametros!$D$2),B3956&gt;=parametros!$C$2,B3956&lt;=parametros!$D$2),"C0",IF(AND(ISNUMBER(parametros!$C$3),ISNUMBER(parametros!$D$3),B3956&gt;=parametros!$C$3,B3956&lt;=parametros!$D$3),"C1",IF(AND(ISNUMBER(parametros!$C$4),ISNUMBER(parametros!$D$4),B3956&gt;=parametros!$C$4,B3956&lt;=parametros!$D$4),"C2",IF(AND(ISNUMBER(parametros!$C$5),ISNUMBER(parametros!$D$5),B3956&gt;=parametros!$C$5,B3956&lt;=parametros!$D$5),"C3",IF(AND(ISNUMBER(parametros!$C$6),ISNUMBER(parametros!$D$6),B3956&gt;=parametros!$C$6,B3956&lt;=parametros!$D$6),"C4","Fora dos ciclos")))))))</f>
        <v/>
      </c>
      <c r="D3956" s="100"/>
      <c r="E3956" s="78" t="str">
        <f>IF(C3956="","",IFERROR(VLOOKUP(C3956,parametros!$A$11:$E$15,5,0),""))</f>
        <v/>
      </c>
      <c r="F3956" s="79" t="str">
        <f t="shared" si="307"/>
        <v/>
      </c>
      <c r="G3956" s="101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8"/>
      <c r="U3956" s="218" t="str">
        <f t="shared" si="311"/>
        <v/>
      </c>
      <c r="V3956" s="216" t="s">
        <v>47</v>
      </c>
      <c r="W3956" s="102" t="s">
        <v>167</v>
      </c>
      <c r="X3956" s="102" t="s">
        <v>168</v>
      </c>
      <c r="Y3956" s="103" t="s">
        <v>169</v>
      </c>
      <c r="Z3956" s="103" t="s">
        <v>170</v>
      </c>
      <c r="AA3956" s="103" t="s">
        <v>47</v>
      </c>
      <c r="AB3956" s="103" t="s">
        <v>171</v>
      </c>
      <c r="AC3956" s="104" t="s">
        <v>172</v>
      </c>
    </row>
    <row r="3957" spans="1:29" ht="25.5" customHeight="1" x14ac:dyDescent="0.35">
      <c r="A3957" s="188"/>
      <c r="B3957" s="190"/>
      <c r="C3957" s="99" t="str">
        <f>IF(B3957="","",IF(NOT(ISNUMBER(B3957)),"DATA_PC invalida",IF(AND(ISNUMBER(parametros!$C$2),ISNUMBER(parametros!$D$2),B3957&gt;=parametros!$C$2,B3957&lt;=parametros!$D$2),"C0",IF(AND(ISNUMBER(parametros!$C$3),ISNUMBER(parametros!$D$3),B3957&gt;=parametros!$C$3,B3957&lt;=parametros!$D$3),"C1",IF(AND(ISNUMBER(parametros!$C$4),ISNUMBER(parametros!$D$4),B3957&gt;=parametros!$C$4,B3957&lt;=parametros!$D$4),"C2",IF(AND(ISNUMBER(parametros!$C$5),ISNUMBER(parametros!$D$5),B3957&gt;=parametros!$C$5,B3957&lt;=parametros!$D$5),"C3",IF(AND(ISNUMBER(parametros!$C$6),ISNUMBER(parametros!$D$6),B3957&gt;=parametros!$C$6,B3957&lt;=parametros!$D$6),"C4","Fora dos ciclos")))))))</f>
        <v/>
      </c>
      <c r="D3957" s="100"/>
      <c r="E3957" s="78" t="str">
        <f>IF(C3957="","",IFERROR(VLOOKUP(C3957,parametros!$A$11:$E$15,5,0),""))</f>
        <v/>
      </c>
      <c r="F3957" s="79" t="str">
        <f t="shared" si="307"/>
        <v/>
      </c>
      <c r="G3957" s="101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8"/>
      <c r="U3957" s="218" t="str">
        <f t="shared" si="311"/>
        <v/>
      </c>
      <c r="V3957" s="216" t="s">
        <v>47</v>
      </c>
      <c r="W3957" s="102" t="s">
        <v>167</v>
      </c>
      <c r="X3957" s="102" t="s">
        <v>168</v>
      </c>
      <c r="Y3957" s="103" t="s">
        <v>169</v>
      </c>
      <c r="Z3957" s="103" t="s">
        <v>170</v>
      </c>
      <c r="AA3957" s="103" t="s">
        <v>47</v>
      </c>
      <c r="AB3957" s="103" t="s">
        <v>171</v>
      </c>
      <c r="AC3957" s="104" t="s">
        <v>172</v>
      </c>
    </row>
    <row r="3958" spans="1:29" ht="25.5" customHeight="1" x14ac:dyDescent="0.35">
      <c r="A3958" s="188"/>
      <c r="B3958" s="190"/>
      <c r="C3958" s="99" t="str">
        <f>IF(B3958="","",IF(NOT(ISNUMBER(B3958)),"DATA_PC invalida",IF(AND(ISNUMBER(parametros!$C$2),ISNUMBER(parametros!$D$2),B3958&gt;=parametros!$C$2,B3958&lt;=parametros!$D$2),"C0",IF(AND(ISNUMBER(parametros!$C$3),ISNUMBER(parametros!$D$3),B3958&gt;=parametros!$C$3,B3958&lt;=parametros!$D$3),"C1",IF(AND(ISNUMBER(parametros!$C$4),ISNUMBER(parametros!$D$4),B3958&gt;=parametros!$C$4,B3958&lt;=parametros!$D$4),"C2",IF(AND(ISNUMBER(parametros!$C$5),ISNUMBER(parametros!$D$5),B3958&gt;=parametros!$C$5,B3958&lt;=parametros!$D$5),"C3",IF(AND(ISNUMBER(parametros!$C$6),ISNUMBER(parametros!$D$6),B3958&gt;=parametros!$C$6,B3958&lt;=parametros!$D$6),"C4","Fora dos ciclos")))))))</f>
        <v/>
      </c>
      <c r="D3958" s="100"/>
      <c r="E3958" s="78" t="str">
        <f>IF(C3958="","",IFERROR(VLOOKUP(C3958,parametros!$A$11:$E$15,5,0),""))</f>
        <v/>
      </c>
      <c r="F3958" s="79" t="str">
        <f t="shared" si="307"/>
        <v/>
      </c>
      <c r="G3958" s="101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8"/>
      <c r="U3958" s="218" t="str">
        <f t="shared" si="311"/>
        <v/>
      </c>
      <c r="V3958" s="216" t="s">
        <v>47</v>
      </c>
      <c r="W3958" s="102" t="s">
        <v>167</v>
      </c>
      <c r="X3958" s="102" t="s">
        <v>168</v>
      </c>
      <c r="Y3958" s="103" t="s">
        <v>169</v>
      </c>
      <c r="Z3958" s="103" t="s">
        <v>170</v>
      </c>
      <c r="AA3958" s="103" t="s">
        <v>47</v>
      </c>
      <c r="AB3958" s="103" t="s">
        <v>171</v>
      </c>
      <c r="AC3958" s="104" t="s">
        <v>172</v>
      </c>
    </row>
    <row r="3959" spans="1:29" ht="25.5" customHeight="1" x14ac:dyDescent="0.35">
      <c r="A3959" s="188"/>
      <c r="B3959" s="190"/>
      <c r="C3959" s="99" t="str">
        <f>IF(B3959="","",IF(NOT(ISNUMBER(B3959)),"DATA_PC invalida",IF(AND(ISNUMBER(parametros!$C$2),ISNUMBER(parametros!$D$2),B3959&gt;=parametros!$C$2,B3959&lt;=parametros!$D$2),"C0",IF(AND(ISNUMBER(parametros!$C$3),ISNUMBER(parametros!$D$3),B3959&gt;=parametros!$C$3,B3959&lt;=parametros!$D$3),"C1",IF(AND(ISNUMBER(parametros!$C$4),ISNUMBER(parametros!$D$4),B3959&gt;=parametros!$C$4,B3959&lt;=parametros!$D$4),"C2",IF(AND(ISNUMBER(parametros!$C$5),ISNUMBER(parametros!$D$5),B3959&gt;=parametros!$C$5,B3959&lt;=parametros!$D$5),"C3",IF(AND(ISNUMBER(parametros!$C$6),ISNUMBER(parametros!$D$6),B3959&gt;=parametros!$C$6,B3959&lt;=parametros!$D$6),"C4","Fora dos ciclos")))))))</f>
        <v/>
      </c>
      <c r="D3959" s="100"/>
      <c r="E3959" s="78" t="str">
        <f>IF(C3959="","",IFERROR(VLOOKUP(C3959,parametros!$A$11:$E$15,5,0),""))</f>
        <v/>
      </c>
      <c r="F3959" s="79" t="str">
        <f t="shared" si="307"/>
        <v/>
      </c>
      <c r="G3959" s="101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8"/>
      <c r="U3959" s="218" t="str">
        <f t="shared" si="311"/>
        <v/>
      </c>
      <c r="V3959" s="216" t="s">
        <v>47</v>
      </c>
      <c r="W3959" s="102" t="s">
        <v>167</v>
      </c>
      <c r="X3959" s="102" t="s">
        <v>168</v>
      </c>
      <c r="Y3959" s="103" t="s">
        <v>169</v>
      </c>
      <c r="Z3959" s="103" t="s">
        <v>170</v>
      </c>
      <c r="AA3959" s="103" t="s">
        <v>47</v>
      </c>
      <c r="AB3959" s="103" t="s">
        <v>171</v>
      </c>
      <c r="AC3959" s="104" t="s">
        <v>172</v>
      </c>
    </row>
    <row r="3960" spans="1:29" ht="25.5" customHeight="1" x14ac:dyDescent="0.35">
      <c r="A3960" s="188"/>
      <c r="B3960" s="190"/>
      <c r="C3960" s="99" t="str">
        <f>IF(B3960="","",IF(NOT(ISNUMBER(B3960)),"DATA_PC invalida",IF(AND(ISNUMBER(parametros!$C$2),ISNUMBER(parametros!$D$2),B3960&gt;=parametros!$C$2,B3960&lt;=parametros!$D$2),"C0",IF(AND(ISNUMBER(parametros!$C$3),ISNUMBER(parametros!$D$3),B3960&gt;=parametros!$C$3,B3960&lt;=parametros!$D$3),"C1",IF(AND(ISNUMBER(parametros!$C$4),ISNUMBER(parametros!$D$4),B3960&gt;=parametros!$C$4,B3960&lt;=parametros!$D$4),"C2",IF(AND(ISNUMBER(parametros!$C$5),ISNUMBER(parametros!$D$5),B3960&gt;=parametros!$C$5,B3960&lt;=parametros!$D$5),"C3",IF(AND(ISNUMBER(parametros!$C$6),ISNUMBER(parametros!$D$6),B3960&gt;=parametros!$C$6,B3960&lt;=parametros!$D$6),"C4","Fora dos ciclos")))))))</f>
        <v/>
      </c>
      <c r="D3960" s="100"/>
      <c r="E3960" s="78" t="str">
        <f>IF(C3960="","",IFERROR(VLOOKUP(C3960,parametros!$A$11:$E$15,5,0),""))</f>
        <v/>
      </c>
      <c r="F3960" s="79" t="str">
        <f t="shared" si="307"/>
        <v/>
      </c>
      <c r="G3960" s="101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8"/>
      <c r="U3960" s="218" t="str">
        <f t="shared" si="311"/>
        <v/>
      </c>
      <c r="V3960" s="216" t="s">
        <v>47</v>
      </c>
      <c r="W3960" s="102" t="s">
        <v>167</v>
      </c>
      <c r="X3960" s="102" t="s">
        <v>168</v>
      </c>
      <c r="Y3960" s="103" t="s">
        <v>169</v>
      </c>
      <c r="Z3960" s="103" t="s">
        <v>170</v>
      </c>
      <c r="AA3960" s="103" t="s">
        <v>47</v>
      </c>
      <c r="AB3960" s="103" t="s">
        <v>171</v>
      </c>
      <c r="AC3960" s="104" t="s">
        <v>172</v>
      </c>
    </row>
    <row r="3961" spans="1:29" ht="25.5" customHeight="1" x14ac:dyDescent="0.35">
      <c r="A3961" s="188"/>
      <c r="B3961" s="190"/>
      <c r="C3961" s="99" t="str">
        <f>IF(B3961="","",IF(NOT(ISNUMBER(B3961)),"DATA_PC invalida",IF(AND(ISNUMBER(parametros!$C$2),ISNUMBER(parametros!$D$2),B3961&gt;=parametros!$C$2,B3961&lt;=parametros!$D$2),"C0",IF(AND(ISNUMBER(parametros!$C$3),ISNUMBER(parametros!$D$3),B3961&gt;=parametros!$C$3,B3961&lt;=parametros!$D$3),"C1",IF(AND(ISNUMBER(parametros!$C$4),ISNUMBER(parametros!$D$4),B3961&gt;=parametros!$C$4,B3961&lt;=parametros!$D$4),"C2",IF(AND(ISNUMBER(parametros!$C$5),ISNUMBER(parametros!$D$5),B3961&gt;=parametros!$C$5,B3961&lt;=parametros!$D$5),"C3",IF(AND(ISNUMBER(parametros!$C$6),ISNUMBER(parametros!$D$6),B3961&gt;=parametros!$C$6,B3961&lt;=parametros!$D$6),"C4","Fora dos ciclos")))))))</f>
        <v/>
      </c>
      <c r="D3961" s="100"/>
      <c r="E3961" s="78" t="str">
        <f>IF(C3961="","",IFERROR(VLOOKUP(C3961,parametros!$A$11:$E$15,5,0),""))</f>
        <v/>
      </c>
      <c r="F3961" s="79" t="str">
        <f t="shared" si="307"/>
        <v/>
      </c>
      <c r="G3961" s="101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8"/>
      <c r="U3961" s="218" t="str">
        <f t="shared" si="311"/>
        <v/>
      </c>
      <c r="V3961" s="216" t="s">
        <v>47</v>
      </c>
      <c r="W3961" s="102" t="s">
        <v>167</v>
      </c>
      <c r="X3961" s="102" t="s">
        <v>168</v>
      </c>
      <c r="Y3961" s="103" t="s">
        <v>169</v>
      </c>
      <c r="Z3961" s="103" t="s">
        <v>170</v>
      </c>
      <c r="AA3961" s="103" t="s">
        <v>47</v>
      </c>
      <c r="AB3961" s="103" t="s">
        <v>171</v>
      </c>
      <c r="AC3961" s="104" t="s">
        <v>172</v>
      </c>
    </row>
    <row r="3962" spans="1:29" ht="25.5" customHeight="1" x14ac:dyDescent="0.35">
      <c r="A3962" s="188"/>
      <c r="B3962" s="190"/>
      <c r="C3962" s="99" t="str">
        <f>IF(B3962="","",IF(NOT(ISNUMBER(B3962)),"DATA_PC invalida",IF(AND(ISNUMBER(parametros!$C$2),ISNUMBER(parametros!$D$2),B3962&gt;=parametros!$C$2,B3962&lt;=parametros!$D$2),"C0",IF(AND(ISNUMBER(parametros!$C$3),ISNUMBER(parametros!$D$3),B3962&gt;=parametros!$C$3,B3962&lt;=parametros!$D$3),"C1",IF(AND(ISNUMBER(parametros!$C$4),ISNUMBER(parametros!$D$4),B3962&gt;=parametros!$C$4,B3962&lt;=parametros!$D$4),"C2",IF(AND(ISNUMBER(parametros!$C$5),ISNUMBER(parametros!$D$5),B3962&gt;=parametros!$C$5,B3962&lt;=parametros!$D$5),"C3",IF(AND(ISNUMBER(parametros!$C$6),ISNUMBER(parametros!$D$6),B3962&gt;=parametros!$C$6,B3962&lt;=parametros!$D$6),"C4","Fora dos ciclos")))))))</f>
        <v/>
      </c>
      <c r="D3962" s="100"/>
      <c r="E3962" s="78" t="str">
        <f>IF(C3962="","",IFERROR(VLOOKUP(C3962,parametros!$A$11:$E$15,5,0),""))</f>
        <v/>
      </c>
      <c r="F3962" s="79" t="str">
        <f t="shared" si="307"/>
        <v/>
      </c>
      <c r="G3962" s="101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8"/>
      <c r="U3962" s="218" t="str">
        <f t="shared" si="311"/>
        <v/>
      </c>
      <c r="V3962" s="216" t="s">
        <v>47</v>
      </c>
      <c r="W3962" s="102" t="s">
        <v>167</v>
      </c>
      <c r="X3962" s="102" t="s">
        <v>168</v>
      </c>
      <c r="Y3962" s="103" t="s">
        <v>169</v>
      </c>
      <c r="Z3962" s="103" t="s">
        <v>170</v>
      </c>
      <c r="AA3962" s="103" t="s">
        <v>47</v>
      </c>
      <c r="AB3962" s="103" t="s">
        <v>171</v>
      </c>
      <c r="AC3962" s="104" t="s">
        <v>172</v>
      </c>
    </row>
    <row r="3963" spans="1:29" ht="25.5" customHeight="1" x14ac:dyDescent="0.35">
      <c r="A3963" s="188"/>
      <c r="B3963" s="190"/>
      <c r="C3963" s="99" t="str">
        <f>IF(B3963="","",IF(NOT(ISNUMBER(B3963)),"DATA_PC invalida",IF(AND(ISNUMBER(parametros!$C$2),ISNUMBER(parametros!$D$2),B3963&gt;=parametros!$C$2,B3963&lt;=parametros!$D$2),"C0",IF(AND(ISNUMBER(parametros!$C$3),ISNUMBER(parametros!$D$3),B3963&gt;=parametros!$C$3,B3963&lt;=parametros!$D$3),"C1",IF(AND(ISNUMBER(parametros!$C$4),ISNUMBER(parametros!$D$4),B3963&gt;=parametros!$C$4,B3963&lt;=parametros!$D$4),"C2",IF(AND(ISNUMBER(parametros!$C$5),ISNUMBER(parametros!$D$5),B3963&gt;=parametros!$C$5,B3963&lt;=parametros!$D$5),"C3",IF(AND(ISNUMBER(parametros!$C$6),ISNUMBER(parametros!$D$6),B3963&gt;=parametros!$C$6,B3963&lt;=parametros!$D$6),"C4","Fora dos ciclos")))))))</f>
        <v/>
      </c>
      <c r="D3963" s="100"/>
      <c r="E3963" s="78" t="str">
        <f>IF(C3963="","",IFERROR(VLOOKUP(C3963,parametros!$A$11:$E$15,5,0),""))</f>
        <v/>
      </c>
      <c r="F3963" s="79" t="str">
        <f t="shared" si="307"/>
        <v/>
      </c>
      <c r="G3963" s="101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8"/>
      <c r="U3963" s="218" t="str">
        <f t="shared" si="311"/>
        <v/>
      </c>
      <c r="V3963" s="216" t="s">
        <v>47</v>
      </c>
      <c r="W3963" s="102" t="s">
        <v>167</v>
      </c>
      <c r="X3963" s="102" t="s">
        <v>168</v>
      </c>
      <c r="Y3963" s="103" t="s">
        <v>169</v>
      </c>
      <c r="Z3963" s="103" t="s">
        <v>170</v>
      </c>
      <c r="AA3963" s="103" t="s">
        <v>47</v>
      </c>
      <c r="AB3963" s="103" t="s">
        <v>171</v>
      </c>
      <c r="AC3963" s="104" t="s">
        <v>172</v>
      </c>
    </row>
    <row r="3964" spans="1:29" ht="25.5" customHeight="1" x14ac:dyDescent="0.35">
      <c r="A3964" s="188"/>
      <c r="B3964" s="190"/>
      <c r="C3964" s="99" t="str">
        <f>IF(B3964="","",IF(NOT(ISNUMBER(B3964)),"DATA_PC invalida",IF(AND(ISNUMBER(parametros!$C$2),ISNUMBER(parametros!$D$2),B3964&gt;=parametros!$C$2,B3964&lt;=parametros!$D$2),"C0",IF(AND(ISNUMBER(parametros!$C$3),ISNUMBER(parametros!$D$3),B3964&gt;=parametros!$C$3,B3964&lt;=parametros!$D$3),"C1",IF(AND(ISNUMBER(parametros!$C$4),ISNUMBER(parametros!$D$4),B3964&gt;=parametros!$C$4,B3964&lt;=parametros!$D$4),"C2",IF(AND(ISNUMBER(parametros!$C$5),ISNUMBER(parametros!$D$5),B3964&gt;=parametros!$C$5,B3964&lt;=parametros!$D$5),"C3",IF(AND(ISNUMBER(parametros!$C$6),ISNUMBER(parametros!$D$6),B3964&gt;=parametros!$C$6,B3964&lt;=parametros!$D$6),"C4","Fora dos ciclos")))))))</f>
        <v/>
      </c>
      <c r="D3964" s="100"/>
      <c r="E3964" s="78" t="str">
        <f>IF(C3964="","",IFERROR(VLOOKUP(C3964,parametros!$A$11:$E$15,5,0),""))</f>
        <v/>
      </c>
      <c r="F3964" s="79" t="str">
        <f t="shared" si="307"/>
        <v/>
      </c>
      <c r="G3964" s="101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8"/>
      <c r="U3964" s="218" t="str">
        <f t="shared" si="311"/>
        <v/>
      </c>
      <c r="V3964" s="216" t="s">
        <v>47</v>
      </c>
      <c r="W3964" s="102" t="s">
        <v>167</v>
      </c>
      <c r="X3964" s="102" t="s">
        <v>168</v>
      </c>
      <c r="Y3964" s="103" t="s">
        <v>169</v>
      </c>
      <c r="Z3964" s="103" t="s">
        <v>170</v>
      </c>
      <c r="AA3964" s="103" t="s">
        <v>47</v>
      </c>
      <c r="AB3964" s="103" t="s">
        <v>171</v>
      </c>
      <c r="AC3964" s="104" t="s">
        <v>172</v>
      </c>
    </row>
    <row r="3965" spans="1:29" ht="25.5" customHeight="1" x14ac:dyDescent="0.35">
      <c r="A3965" s="188"/>
      <c r="B3965" s="190"/>
      <c r="C3965" s="99" t="str">
        <f>IF(B3965="","",IF(NOT(ISNUMBER(B3965)),"DATA_PC invalida",IF(AND(ISNUMBER(parametros!$C$2),ISNUMBER(parametros!$D$2),B3965&gt;=parametros!$C$2,B3965&lt;=parametros!$D$2),"C0",IF(AND(ISNUMBER(parametros!$C$3),ISNUMBER(parametros!$D$3),B3965&gt;=parametros!$C$3,B3965&lt;=parametros!$D$3),"C1",IF(AND(ISNUMBER(parametros!$C$4),ISNUMBER(parametros!$D$4),B3965&gt;=parametros!$C$4,B3965&lt;=parametros!$D$4),"C2",IF(AND(ISNUMBER(parametros!$C$5),ISNUMBER(parametros!$D$5),B3965&gt;=parametros!$C$5,B3965&lt;=parametros!$D$5),"C3",IF(AND(ISNUMBER(parametros!$C$6),ISNUMBER(parametros!$D$6),B3965&gt;=parametros!$C$6,B3965&lt;=parametros!$D$6),"C4","Fora dos ciclos")))))))</f>
        <v/>
      </c>
      <c r="D3965" s="100"/>
      <c r="E3965" s="78" t="str">
        <f>IF(C3965="","",IFERROR(VLOOKUP(C3965,parametros!$A$11:$E$15,5,0),""))</f>
        <v/>
      </c>
      <c r="F3965" s="79" t="str">
        <f t="shared" si="307"/>
        <v/>
      </c>
      <c r="G3965" s="101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8"/>
      <c r="U3965" s="218" t="str">
        <f t="shared" si="311"/>
        <v/>
      </c>
      <c r="V3965" s="216" t="s">
        <v>47</v>
      </c>
      <c r="W3965" s="102" t="s">
        <v>167</v>
      </c>
      <c r="X3965" s="102" t="s">
        <v>168</v>
      </c>
      <c r="Y3965" s="103" t="s">
        <v>169</v>
      </c>
      <c r="Z3965" s="103" t="s">
        <v>170</v>
      </c>
      <c r="AA3965" s="103" t="s">
        <v>47</v>
      </c>
      <c r="AB3965" s="103" t="s">
        <v>171</v>
      </c>
      <c r="AC3965" s="104" t="s">
        <v>172</v>
      </c>
    </row>
    <row r="3966" spans="1:29" ht="25.5" customHeight="1" x14ac:dyDescent="0.35">
      <c r="A3966" s="188"/>
      <c r="B3966" s="190"/>
      <c r="C3966" s="99" t="str">
        <f>IF(B3966="","",IF(NOT(ISNUMBER(B3966)),"DATA_PC invalida",IF(AND(ISNUMBER(parametros!$C$2),ISNUMBER(parametros!$D$2),B3966&gt;=parametros!$C$2,B3966&lt;=parametros!$D$2),"C0",IF(AND(ISNUMBER(parametros!$C$3),ISNUMBER(parametros!$D$3),B3966&gt;=parametros!$C$3,B3966&lt;=parametros!$D$3),"C1",IF(AND(ISNUMBER(parametros!$C$4),ISNUMBER(parametros!$D$4),B3966&gt;=parametros!$C$4,B3966&lt;=parametros!$D$4),"C2",IF(AND(ISNUMBER(parametros!$C$5),ISNUMBER(parametros!$D$5),B3966&gt;=parametros!$C$5,B3966&lt;=parametros!$D$5),"C3",IF(AND(ISNUMBER(parametros!$C$6),ISNUMBER(parametros!$D$6),B3966&gt;=parametros!$C$6,B3966&lt;=parametros!$D$6),"C4","Fora dos ciclos")))))))</f>
        <v/>
      </c>
      <c r="D3966" s="100"/>
      <c r="E3966" s="78" t="str">
        <f>IF(C3966="","",IFERROR(VLOOKUP(C3966,parametros!$A$11:$E$15,5,0),""))</f>
        <v/>
      </c>
      <c r="F3966" s="79" t="str">
        <f t="shared" si="307"/>
        <v/>
      </c>
      <c r="G3966" s="101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8"/>
      <c r="U3966" s="218" t="str">
        <f t="shared" si="311"/>
        <v/>
      </c>
      <c r="V3966" s="216" t="s">
        <v>47</v>
      </c>
      <c r="W3966" s="102" t="s">
        <v>167</v>
      </c>
      <c r="X3966" s="102" t="s">
        <v>168</v>
      </c>
      <c r="Y3966" s="103" t="s">
        <v>169</v>
      </c>
      <c r="Z3966" s="103" t="s">
        <v>170</v>
      </c>
      <c r="AA3966" s="103" t="s">
        <v>47</v>
      </c>
      <c r="AB3966" s="103" t="s">
        <v>171</v>
      </c>
      <c r="AC3966" s="104" t="s">
        <v>172</v>
      </c>
    </row>
    <row r="3967" spans="1:29" ht="25.5" customHeight="1" x14ac:dyDescent="0.35">
      <c r="A3967" s="188"/>
      <c r="B3967" s="190"/>
      <c r="C3967" s="99" t="str">
        <f>IF(B3967="","",IF(NOT(ISNUMBER(B3967)),"DATA_PC invalida",IF(AND(ISNUMBER(parametros!$C$2),ISNUMBER(parametros!$D$2),B3967&gt;=parametros!$C$2,B3967&lt;=parametros!$D$2),"C0",IF(AND(ISNUMBER(parametros!$C$3),ISNUMBER(parametros!$D$3),B3967&gt;=parametros!$C$3,B3967&lt;=parametros!$D$3),"C1",IF(AND(ISNUMBER(parametros!$C$4),ISNUMBER(parametros!$D$4),B3967&gt;=parametros!$C$4,B3967&lt;=parametros!$D$4),"C2",IF(AND(ISNUMBER(parametros!$C$5),ISNUMBER(parametros!$D$5),B3967&gt;=parametros!$C$5,B3967&lt;=parametros!$D$5),"C3",IF(AND(ISNUMBER(parametros!$C$6),ISNUMBER(parametros!$D$6),B3967&gt;=parametros!$C$6,B3967&lt;=parametros!$D$6),"C4","Fora dos ciclos")))))))</f>
        <v/>
      </c>
      <c r="D3967" s="100"/>
      <c r="E3967" s="78" t="str">
        <f>IF(C3967="","",IFERROR(VLOOKUP(C3967,parametros!$A$11:$E$15,5,0),""))</f>
        <v/>
      </c>
      <c r="F3967" s="79" t="str">
        <f t="shared" si="307"/>
        <v/>
      </c>
      <c r="G3967" s="101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8"/>
      <c r="U3967" s="218" t="str">
        <f t="shared" si="311"/>
        <v/>
      </c>
      <c r="V3967" s="216" t="s">
        <v>47</v>
      </c>
      <c r="W3967" s="102" t="s">
        <v>167</v>
      </c>
      <c r="X3967" s="102" t="s">
        <v>168</v>
      </c>
      <c r="Y3967" s="103" t="s">
        <v>169</v>
      </c>
      <c r="Z3967" s="103" t="s">
        <v>170</v>
      </c>
      <c r="AA3967" s="103" t="s">
        <v>47</v>
      </c>
      <c r="AB3967" s="103" t="s">
        <v>171</v>
      </c>
      <c r="AC3967" s="104" t="s">
        <v>172</v>
      </c>
    </row>
    <row r="3968" spans="1:29" ht="25.5" customHeight="1" x14ac:dyDescent="0.35">
      <c r="A3968" s="188"/>
      <c r="B3968" s="190"/>
      <c r="C3968" s="99" t="str">
        <f>IF(B3968="","",IF(NOT(ISNUMBER(B3968)),"DATA_PC invalida",IF(AND(ISNUMBER(parametros!$C$2),ISNUMBER(parametros!$D$2),B3968&gt;=parametros!$C$2,B3968&lt;=parametros!$D$2),"C0",IF(AND(ISNUMBER(parametros!$C$3),ISNUMBER(parametros!$D$3),B3968&gt;=parametros!$C$3,B3968&lt;=parametros!$D$3),"C1",IF(AND(ISNUMBER(parametros!$C$4),ISNUMBER(parametros!$D$4),B3968&gt;=parametros!$C$4,B3968&lt;=parametros!$D$4),"C2",IF(AND(ISNUMBER(parametros!$C$5),ISNUMBER(parametros!$D$5),B3968&gt;=parametros!$C$5,B3968&lt;=parametros!$D$5),"C3",IF(AND(ISNUMBER(parametros!$C$6),ISNUMBER(parametros!$D$6),B3968&gt;=parametros!$C$6,B3968&lt;=parametros!$D$6),"C4","Fora dos ciclos")))))))</f>
        <v/>
      </c>
      <c r="D3968" s="100"/>
      <c r="E3968" s="78" t="str">
        <f>IF(C3968="","",IFERROR(VLOOKUP(C3968,parametros!$A$11:$E$15,5,0),""))</f>
        <v/>
      </c>
      <c r="F3968" s="79" t="str">
        <f t="shared" si="307"/>
        <v/>
      </c>
      <c r="G3968" s="101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8"/>
      <c r="U3968" s="218" t="str">
        <f t="shared" si="311"/>
        <v/>
      </c>
      <c r="V3968" s="216" t="s">
        <v>47</v>
      </c>
      <c r="W3968" s="102" t="s">
        <v>167</v>
      </c>
      <c r="X3968" s="102" t="s">
        <v>168</v>
      </c>
      <c r="Y3968" s="103" t="s">
        <v>169</v>
      </c>
      <c r="Z3968" s="103" t="s">
        <v>170</v>
      </c>
      <c r="AA3968" s="103" t="s">
        <v>47</v>
      </c>
      <c r="AB3968" s="103" t="s">
        <v>171</v>
      </c>
      <c r="AC3968" s="104" t="s">
        <v>172</v>
      </c>
    </row>
    <row r="3969" spans="1:29" ht="25.5" customHeight="1" x14ac:dyDescent="0.35">
      <c r="A3969" s="188"/>
      <c r="B3969" s="190"/>
      <c r="C3969" s="99" t="str">
        <f>IF(B3969="","",IF(NOT(ISNUMBER(B3969)),"DATA_PC invalida",IF(AND(ISNUMBER(parametros!$C$2),ISNUMBER(parametros!$D$2),B3969&gt;=parametros!$C$2,B3969&lt;=parametros!$D$2),"C0",IF(AND(ISNUMBER(parametros!$C$3),ISNUMBER(parametros!$D$3),B3969&gt;=parametros!$C$3,B3969&lt;=parametros!$D$3),"C1",IF(AND(ISNUMBER(parametros!$C$4),ISNUMBER(parametros!$D$4),B3969&gt;=parametros!$C$4,B3969&lt;=parametros!$D$4),"C2",IF(AND(ISNUMBER(parametros!$C$5),ISNUMBER(parametros!$D$5),B3969&gt;=parametros!$C$5,B3969&lt;=parametros!$D$5),"C3",IF(AND(ISNUMBER(parametros!$C$6),ISNUMBER(parametros!$D$6),B3969&gt;=parametros!$C$6,B3969&lt;=parametros!$D$6),"C4","Fora dos ciclos")))))))</f>
        <v/>
      </c>
      <c r="D3969" s="100"/>
      <c r="E3969" s="78" t="str">
        <f>IF(C3969="","",IFERROR(VLOOKUP(C3969,parametros!$A$11:$E$15,5,0),""))</f>
        <v/>
      </c>
      <c r="F3969" s="79" t="str">
        <f t="shared" si="307"/>
        <v/>
      </c>
      <c r="G3969" s="101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8"/>
      <c r="U3969" s="218" t="str">
        <f t="shared" si="311"/>
        <v/>
      </c>
      <c r="V3969" s="216" t="s">
        <v>47</v>
      </c>
      <c r="W3969" s="102" t="s">
        <v>167</v>
      </c>
      <c r="X3969" s="102" t="s">
        <v>168</v>
      </c>
      <c r="Y3969" s="103" t="s">
        <v>169</v>
      </c>
      <c r="Z3969" s="103" t="s">
        <v>170</v>
      </c>
      <c r="AA3969" s="103" t="s">
        <v>47</v>
      </c>
      <c r="AB3969" s="103" t="s">
        <v>171</v>
      </c>
      <c r="AC3969" s="104" t="s">
        <v>172</v>
      </c>
    </row>
    <row r="3970" spans="1:29" ht="25.5" customHeight="1" x14ac:dyDescent="0.35">
      <c r="A3970" s="188"/>
      <c r="B3970" s="190"/>
      <c r="C3970" s="99" t="str">
        <f>IF(B3970="","",IF(NOT(ISNUMBER(B3970)),"DATA_PC invalida",IF(AND(ISNUMBER(parametros!$C$2),ISNUMBER(parametros!$D$2),B3970&gt;=parametros!$C$2,B3970&lt;=parametros!$D$2),"C0",IF(AND(ISNUMBER(parametros!$C$3),ISNUMBER(parametros!$D$3),B3970&gt;=parametros!$C$3,B3970&lt;=parametros!$D$3),"C1",IF(AND(ISNUMBER(parametros!$C$4),ISNUMBER(parametros!$D$4),B3970&gt;=parametros!$C$4,B3970&lt;=parametros!$D$4),"C2",IF(AND(ISNUMBER(parametros!$C$5),ISNUMBER(parametros!$D$5),B3970&gt;=parametros!$C$5,B3970&lt;=parametros!$D$5),"C3",IF(AND(ISNUMBER(parametros!$C$6),ISNUMBER(parametros!$D$6),B3970&gt;=parametros!$C$6,B3970&lt;=parametros!$D$6),"C4","Fora dos ciclos")))))))</f>
        <v/>
      </c>
      <c r="D3970" s="100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101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8"/>
      <c r="U3970" s="218" t="str">
        <f t="shared" ref="U3970:U4033" si="316">IF(OR($D3970="",$H3970=""),"",ROUND($D3970+$H3970,2))</f>
        <v/>
      </c>
      <c r="V3970" s="216" t="s">
        <v>47</v>
      </c>
      <c r="W3970" s="102" t="s">
        <v>167</v>
      </c>
      <c r="X3970" s="102" t="s">
        <v>168</v>
      </c>
      <c r="Y3970" s="103" t="s">
        <v>169</v>
      </c>
      <c r="Z3970" s="103" t="s">
        <v>170</v>
      </c>
      <c r="AA3970" s="103" t="s">
        <v>47</v>
      </c>
      <c r="AB3970" s="103" t="s">
        <v>171</v>
      </c>
      <c r="AC3970" s="104" t="s">
        <v>172</v>
      </c>
    </row>
    <row r="3971" spans="1:29" ht="25.5" customHeight="1" x14ac:dyDescent="0.35">
      <c r="A3971" s="188"/>
      <c r="B3971" s="190"/>
      <c r="C3971" s="99" t="str">
        <f>IF(B3971="","",IF(NOT(ISNUMBER(B3971)),"DATA_PC invalida",IF(AND(ISNUMBER(parametros!$C$2),ISNUMBER(parametros!$D$2),B3971&gt;=parametros!$C$2,B3971&lt;=parametros!$D$2),"C0",IF(AND(ISNUMBER(parametros!$C$3),ISNUMBER(parametros!$D$3),B3971&gt;=parametros!$C$3,B3971&lt;=parametros!$D$3),"C1",IF(AND(ISNUMBER(parametros!$C$4),ISNUMBER(parametros!$D$4),B3971&gt;=parametros!$C$4,B3971&lt;=parametros!$D$4),"C2",IF(AND(ISNUMBER(parametros!$C$5),ISNUMBER(parametros!$D$5),B3971&gt;=parametros!$C$5,B3971&lt;=parametros!$D$5),"C3",IF(AND(ISNUMBER(parametros!$C$6),ISNUMBER(parametros!$D$6),B3971&gt;=parametros!$C$6,B3971&lt;=parametros!$D$6),"C4","Fora dos ciclos")))))))</f>
        <v/>
      </c>
      <c r="D3971" s="100"/>
      <c r="E3971" s="78" t="str">
        <f>IF(C3971="","",IFERROR(VLOOKUP(C3971,parametros!$A$11:$E$15,5,0),""))</f>
        <v/>
      </c>
      <c r="F3971" s="79" t="str">
        <f t="shared" si="312"/>
        <v/>
      </c>
      <c r="G3971" s="101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8"/>
      <c r="U3971" s="218" t="str">
        <f t="shared" si="316"/>
        <v/>
      </c>
      <c r="V3971" s="216" t="s">
        <v>47</v>
      </c>
      <c r="W3971" s="102" t="s">
        <v>167</v>
      </c>
      <c r="X3971" s="102" t="s">
        <v>168</v>
      </c>
      <c r="Y3971" s="103" t="s">
        <v>169</v>
      </c>
      <c r="Z3971" s="103" t="s">
        <v>170</v>
      </c>
      <c r="AA3971" s="103" t="s">
        <v>47</v>
      </c>
      <c r="AB3971" s="103" t="s">
        <v>171</v>
      </c>
      <c r="AC3971" s="104" t="s">
        <v>172</v>
      </c>
    </row>
    <row r="3972" spans="1:29" ht="25.5" customHeight="1" x14ac:dyDescent="0.35">
      <c r="A3972" s="188"/>
      <c r="B3972" s="190"/>
      <c r="C3972" s="99" t="str">
        <f>IF(B3972="","",IF(NOT(ISNUMBER(B3972)),"DATA_PC invalida",IF(AND(ISNUMBER(parametros!$C$2),ISNUMBER(parametros!$D$2),B3972&gt;=parametros!$C$2,B3972&lt;=parametros!$D$2),"C0",IF(AND(ISNUMBER(parametros!$C$3),ISNUMBER(parametros!$D$3),B3972&gt;=parametros!$C$3,B3972&lt;=parametros!$D$3),"C1",IF(AND(ISNUMBER(parametros!$C$4),ISNUMBER(parametros!$D$4),B3972&gt;=parametros!$C$4,B3972&lt;=parametros!$D$4),"C2",IF(AND(ISNUMBER(parametros!$C$5),ISNUMBER(parametros!$D$5),B3972&gt;=parametros!$C$5,B3972&lt;=parametros!$D$5),"C3",IF(AND(ISNUMBER(parametros!$C$6),ISNUMBER(parametros!$D$6),B3972&gt;=parametros!$C$6,B3972&lt;=parametros!$D$6),"C4","Fora dos ciclos")))))))</f>
        <v/>
      </c>
      <c r="D3972" s="100"/>
      <c r="E3972" s="78" t="str">
        <f>IF(C3972="","",IFERROR(VLOOKUP(C3972,parametros!$A$11:$E$15,5,0),""))</f>
        <v/>
      </c>
      <c r="F3972" s="79" t="str">
        <f t="shared" si="312"/>
        <v/>
      </c>
      <c r="G3972" s="101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8"/>
      <c r="U3972" s="218" t="str">
        <f t="shared" si="316"/>
        <v/>
      </c>
      <c r="V3972" s="216" t="s">
        <v>47</v>
      </c>
      <c r="W3972" s="102" t="s">
        <v>167</v>
      </c>
      <c r="X3972" s="102" t="s">
        <v>168</v>
      </c>
      <c r="Y3972" s="103" t="s">
        <v>169</v>
      </c>
      <c r="Z3972" s="103" t="s">
        <v>170</v>
      </c>
      <c r="AA3972" s="103" t="s">
        <v>47</v>
      </c>
      <c r="AB3972" s="103" t="s">
        <v>171</v>
      </c>
      <c r="AC3972" s="104" t="s">
        <v>172</v>
      </c>
    </row>
    <row r="3973" spans="1:29" ht="25.5" customHeight="1" x14ac:dyDescent="0.35">
      <c r="A3973" s="188"/>
      <c r="B3973" s="190"/>
      <c r="C3973" s="99" t="str">
        <f>IF(B3973="","",IF(NOT(ISNUMBER(B3973)),"DATA_PC invalida",IF(AND(ISNUMBER(parametros!$C$2),ISNUMBER(parametros!$D$2),B3973&gt;=parametros!$C$2,B3973&lt;=parametros!$D$2),"C0",IF(AND(ISNUMBER(parametros!$C$3),ISNUMBER(parametros!$D$3),B3973&gt;=parametros!$C$3,B3973&lt;=parametros!$D$3),"C1",IF(AND(ISNUMBER(parametros!$C$4),ISNUMBER(parametros!$D$4),B3973&gt;=parametros!$C$4,B3973&lt;=parametros!$D$4),"C2",IF(AND(ISNUMBER(parametros!$C$5),ISNUMBER(parametros!$D$5),B3973&gt;=parametros!$C$5,B3973&lt;=parametros!$D$5),"C3",IF(AND(ISNUMBER(parametros!$C$6),ISNUMBER(parametros!$D$6),B3973&gt;=parametros!$C$6,B3973&lt;=parametros!$D$6),"C4","Fora dos ciclos")))))))</f>
        <v/>
      </c>
      <c r="D3973" s="100"/>
      <c r="E3973" s="78" t="str">
        <f>IF(C3973="","",IFERROR(VLOOKUP(C3973,parametros!$A$11:$E$15,5,0),""))</f>
        <v/>
      </c>
      <c r="F3973" s="79" t="str">
        <f t="shared" si="312"/>
        <v/>
      </c>
      <c r="G3973" s="101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8"/>
      <c r="U3973" s="218" t="str">
        <f t="shared" si="316"/>
        <v/>
      </c>
      <c r="V3973" s="216" t="s">
        <v>47</v>
      </c>
      <c r="W3973" s="102" t="s">
        <v>167</v>
      </c>
      <c r="X3973" s="102" t="s">
        <v>168</v>
      </c>
      <c r="Y3973" s="103" t="s">
        <v>169</v>
      </c>
      <c r="Z3973" s="103" t="s">
        <v>170</v>
      </c>
      <c r="AA3973" s="103" t="s">
        <v>47</v>
      </c>
      <c r="AB3973" s="103" t="s">
        <v>171</v>
      </c>
      <c r="AC3973" s="104" t="s">
        <v>172</v>
      </c>
    </row>
    <row r="3974" spans="1:29" ht="25.5" customHeight="1" x14ac:dyDescent="0.35">
      <c r="A3974" s="188"/>
      <c r="B3974" s="190"/>
      <c r="C3974" s="99" t="str">
        <f>IF(B3974="","",IF(NOT(ISNUMBER(B3974)),"DATA_PC invalida",IF(AND(ISNUMBER(parametros!$C$2),ISNUMBER(parametros!$D$2),B3974&gt;=parametros!$C$2,B3974&lt;=parametros!$D$2),"C0",IF(AND(ISNUMBER(parametros!$C$3),ISNUMBER(parametros!$D$3),B3974&gt;=parametros!$C$3,B3974&lt;=parametros!$D$3),"C1",IF(AND(ISNUMBER(parametros!$C$4),ISNUMBER(parametros!$D$4),B3974&gt;=parametros!$C$4,B3974&lt;=parametros!$D$4),"C2",IF(AND(ISNUMBER(parametros!$C$5),ISNUMBER(parametros!$D$5),B3974&gt;=parametros!$C$5,B3974&lt;=parametros!$D$5),"C3",IF(AND(ISNUMBER(parametros!$C$6),ISNUMBER(parametros!$D$6),B3974&gt;=parametros!$C$6,B3974&lt;=parametros!$D$6),"C4","Fora dos ciclos")))))))</f>
        <v/>
      </c>
      <c r="D3974" s="100"/>
      <c r="E3974" s="78" t="str">
        <f>IF(C3974="","",IFERROR(VLOOKUP(C3974,parametros!$A$11:$E$15,5,0),""))</f>
        <v/>
      </c>
      <c r="F3974" s="79" t="str">
        <f t="shared" si="312"/>
        <v/>
      </c>
      <c r="G3974" s="101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8"/>
      <c r="U3974" s="218" t="str">
        <f t="shared" si="316"/>
        <v/>
      </c>
      <c r="V3974" s="216" t="s">
        <v>47</v>
      </c>
      <c r="W3974" s="102" t="s">
        <v>167</v>
      </c>
      <c r="X3974" s="102" t="s">
        <v>168</v>
      </c>
      <c r="Y3974" s="103" t="s">
        <v>169</v>
      </c>
      <c r="Z3974" s="103" t="s">
        <v>170</v>
      </c>
      <c r="AA3974" s="103" t="s">
        <v>47</v>
      </c>
      <c r="AB3974" s="103" t="s">
        <v>171</v>
      </c>
      <c r="AC3974" s="104" t="s">
        <v>172</v>
      </c>
    </row>
    <row r="3975" spans="1:29" ht="25.5" customHeight="1" x14ac:dyDescent="0.35">
      <c r="A3975" s="188"/>
      <c r="B3975" s="190"/>
      <c r="C3975" s="99" t="str">
        <f>IF(B3975="","",IF(NOT(ISNUMBER(B3975)),"DATA_PC invalida",IF(AND(ISNUMBER(parametros!$C$2),ISNUMBER(parametros!$D$2),B3975&gt;=parametros!$C$2,B3975&lt;=parametros!$D$2),"C0",IF(AND(ISNUMBER(parametros!$C$3),ISNUMBER(parametros!$D$3),B3975&gt;=parametros!$C$3,B3975&lt;=parametros!$D$3),"C1",IF(AND(ISNUMBER(parametros!$C$4),ISNUMBER(parametros!$D$4),B3975&gt;=parametros!$C$4,B3975&lt;=parametros!$D$4),"C2",IF(AND(ISNUMBER(parametros!$C$5),ISNUMBER(parametros!$D$5),B3975&gt;=parametros!$C$5,B3975&lt;=parametros!$D$5),"C3",IF(AND(ISNUMBER(parametros!$C$6),ISNUMBER(parametros!$D$6),B3975&gt;=parametros!$C$6,B3975&lt;=parametros!$D$6),"C4","Fora dos ciclos")))))))</f>
        <v/>
      </c>
      <c r="D3975" s="100"/>
      <c r="E3975" s="78" t="str">
        <f>IF(C3975="","",IFERROR(VLOOKUP(C3975,parametros!$A$11:$E$15,5,0),""))</f>
        <v/>
      </c>
      <c r="F3975" s="79" t="str">
        <f t="shared" si="312"/>
        <v/>
      </c>
      <c r="G3975" s="101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8"/>
      <c r="U3975" s="218" t="str">
        <f t="shared" si="316"/>
        <v/>
      </c>
      <c r="V3975" s="216" t="s">
        <v>47</v>
      </c>
      <c r="W3975" s="102" t="s">
        <v>167</v>
      </c>
      <c r="X3975" s="102" t="s">
        <v>168</v>
      </c>
      <c r="Y3975" s="103" t="s">
        <v>169</v>
      </c>
      <c r="Z3975" s="103" t="s">
        <v>170</v>
      </c>
      <c r="AA3975" s="103" t="s">
        <v>47</v>
      </c>
      <c r="AB3975" s="103" t="s">
        <v>171</v>
      </c>
      <c r="AC3975" s="104" t="s">
        <v>172</v>
      </c>
    </row>
    <row r="3976" spans="1:29" ht="25.5" customHeight="1" x14ac:dyDescent="0.35">
      <c r="A3976" s="188"/>
      <c r="B3976" s="190"/>
      <c r="C3976" s="99" t="str">
        <f>IF(B3976="","",IF(NOT(ISNUMBER(B3976)),"DATA_PC invalida",IF(AND(ISNUMBER(parametros!$C$2),ISNUMBER(parametros!$D$2),B3976&gt;=parametros!$C$2,B3976&lt;=parametros!$D$2),"C0",IF(AND(ISNUMBER(parametros!$C$3),ISNUMBER(parametros!$D$3),B3976&gt;=parametros!$C$3,B3976&lt;=parametros!$D$3),"C1",IF(AND(ISNUMBER(parametros!$C$4),ISNUMBER(parametros!$D$4),B3976&gt;=parametros!$C$4,B3976&lt;=parametros!$D$4),"C2",IF(AND(ISNUMBER(parametros!$C$5),ISNUMBER(parametros!$D$5),B3976&gt;=parametros!$C$5,B3976&lt;=parametros!$D$5),"C3",IF(AND(ISNUMBER(parametros!$C$6),ISNUMBER(parametros!$D$6),B3976&gt;=parametros!$C$6,B3976&lt;=parametros!$D$6),"C4","Fora dos ciclos")))))))</f>
        <v/>
      </c>
      <c r="D3976" s="100"/>
      <c r="E3976" s="78" t="str">
        <f>IF(C3976="","",IFERROR(VLOOKUP(C3976,parametros!$A$11:$E$15,5,0),""))</f>
        <v/>
      </c>
      <c r="F3976" s="79" t="str">
        <f t="shared" si="312"/>
        <v/>
      </c>
      <c r="G3976" s="101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8"/>
      <c r="U3976" s="218" t="str">
        <f t="shared" si="316"/>
        <v/>
      </c>
      <c r="V3976" s="216" t="s">
        <v>47</v>
      </c>
      <c r="W3976" s="102" t="s">
        <v>167</v>
      </c>
      <c r="X3976" s="102" t="s">
        <v>168</v>
      </c>
      <c r="Y3976" s="103" t="s">
        <v>169</v>
      </c>
      <c r="Z3976" s="103" t="s">
        <v>170</v>
      </c>
      <c r="AA3976" s="103" t="s">
        <v>47</v>
      </c>
      <c r="AB3976" s="103" t="s">
        <v>171</v>
      </c>
      <c r="AC3976" s="104" t="s">
        <v>172</v>
      </c>
    </row>
    <row r="3977" spans="1:29" ht="25.5" customHeight="1" x14ac:dyDescent="0.35">
      <c r="A3977" s="188"/>
      <c r="B3977" s="190"/>
      <c r="C3977" s="99" t="str">
        <f>IF(B3977="","",IF(NOT(ISNUMBER(B3977)),"DATA_PC invalida",IF(AND(ISNUMBER(parametros!$C$2),ISNUMBER(parametros!$D$2),B3977&gt;=parametros!$C$2,B3977&lt;=parametros!$D$2),"C0",IF(AND(ISNUMBER(parametros!$C$3),ISNUMBER(parametros!$D$3),B3977&gt;=parametros!$C$3,B3977&lt;=parametros!$D$3),"C1",IF(AND(ISNUMBER(parametros!$C$4),ISNUMBER(parametros!$D$4),B3977&gt;=parametros!$C$4,B3977&lt;=parametros!$D$4),"C2",IF(AND(ISNUMBER(parametros!$C$5),ISNUMBER(parametros!$D$5),B3977&gt;=parametros!$C$5,B3977&lt;=parametros!$D$5),"C3",IF(AND(ISNUMBER(parametros!$C$6),ISNUMBER(parametros!$D$6),B3977&gt;=parametros!$C$6,B3977&lt;=parametros!$D$6),"C4","Fora dos ciclos")))))))</f>
        <v/>
      </c>
      <c r="D3977" s="100"/>
      <c r="E3977" s="78" t="str">
        <f>IF(C3977="","",IFERROR(VLOOKUP(C3977,parametros!$A$11:$E$15,5,0),""))</f>
        <v/>
      </c>
      <c r="F3977" s="79" t="str">
        <f t="shared" si="312"/>
        <v/>
      </c>
      <c r="G3977" s="101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8"/>
      <c r="U3977" s="218" t="str">
        <f t="shared" si="316"/>
        <v/>
      </c>
      <c r="V3977" s="216" t="s">
        <v>47</v>
      </c>
      <c r="W3977" s="102" t="s">
        <v>167</v>
      </c>
      <c r="X3977" s="102" t="s">
        <v>168</v>
      </c>
      <c r="Y3977" s="103" t="s">
        <v>169</v>
      </c>
      <c r="Z3977" s="103" t="s">
        <v>170</v>
      </c>
      <c r="AA3977" s="103" t="s">
        <v>47</v>
      </c>
      <c r="AB3977" s="103" t="s">
        <v>171</v>
      </c>
      <c r="AC3977" s="104" t="s">
        <v>172</v>
      </c>
    </row>
    <row r="3978" spans="1:29" ht="25.5" customHeight="1" x14ac:dyDescent="0.35">
      <c r="A3978" s="188"/>
      <c r="B3978" s="190"/>
      <c r="C3978" s="99" t="str">
        <f>IF(B3978="","",IF(NOT(ISNUMBER(B3978)),"DATA_PC invalida",IF(AND(ISNUMBER(parametros!$C$2),ISNUMBER(parametros!$D$2),B3978&gt;=parametros!$C$2,B3978&lt;=parametros!$D$2),"C0",IF(AND(ISNUMBER(parametros!$C$3),ISNUMBER(parametros!$D$3),B3978&gt;=parametros!$C$3,B3978&lt;=parametros!$D$3),"C1",IF(AND(ISNUMBER(parametros!$C$4),ISNUMBER(parametros!$D$4),B3978&gt;=parametros!$C$4,B3978&lt;=parametros!$D$4),"C2",IF(AND(ISNUMBER(parametros!$C$5),ISNUMBER(parametros!$D$5),B3978&gt;=parametros!$C$5,B3978&lt;=parametros!$D$5),"C3",IF(AND(ISNUMBER(parametros!$C$6),ISNUMBER(parametros!$D$6),B3978&gt;=parametros!$C$6,B3978&lt;=parametros!$D$6),"C4","Fora dos ciclos")))))))</f>
        <v/>
      </c>
      <c r="D3978" s="100"/>
      <c r="E3978" s="78" t="str">
        <f>IF(C3978="","",IFERROR(VLOOKUP(C3978,parametros!$A$11:$E$15,5,0),""))</f>
        <v/>
      </c>
      <c r="F3978" s="79" t="str">
        <f t="shared" si="312"/>
        <v/>
      </c>
      <c r="G3978" s="101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8"/>
      <c r="U3978" s="218" t="str">
        <f t="shared" si="316"/>
        <v/>
      </c>
      <c r="V3978" s="216" t="s">
        <v>47</v>
      </c>
      <c r="W3978" s="102" t="s">
        <v>167</v>
      </c>
      <c r="X3978" s="102" t="s">
        <v>168</v>
      </c>
      <c r="Y3978" s="103" t="s">
        <v>169</v>
      </c>
      <c r="Z3978" s="103" t="s">
        <v>170</v>
      </c>
      <c r="AA3978" s="103" t="s">
        <v>47</v>
      </c>
      <c r="AB3978" s="103" t="s">
        <v>171</v>
      </c>
      <c r="AC3978" s="104" t="s">
        <v>172</v>
      </c>
    </row>
    <row r="3979" spans="1:29" ht="25.5" customHeight="1" x14ac:dyDescent="0.35">
      <c r="A3979" s="188"/>
      <c r="B3979" s="190"/>
      <c r="C3979" s="99" t="str">
        <f>IF(B3979="","",IF(NOT(ISNUMBER(B3979)),"DATA_PC invalida",IF(AND(ISNUMBER(parametros!$C$2),ISNUMBER(parametros!$D$2),B3979&gt;=parametros!$C$2,B3979&lt;=parametros!$D$2),"C0",IF(AND(ISNUMBER(parametros!$C$3),ISNUMBER(parametros!$D$3),B3979&gt;=parametros!$C$3,B3979&lt;=parametros!$D$3),"C1",IF(AND(ISNUMBER(parametros!$C$4),ISNUMBER(parametros!$D$4),B3979&gt;=parametros!$C$4,B3979&lt;=parametros!$D$4),"C2",IF(AND(ISNUMBER(parametros!$C$5),ISNUMBER(parametros!$D$5),B3979&gt;=parametros!$C$5,B3979&lt;=parametros!$D$5),"C3",IF(AND(ISNUMBER(parametros!$C$6),ISNUMBER(parametros!$D$6),B3979&gt;=parametros!$C$6,B3979&lt;=parametros!$D$6),"C4","Fora dos ciclos")))))))</f>
        <v/>
      </c>
      <c r="D3979" s="100"/>
      <c r="E3979" s="78" t="str">
        <f>IF(C3979="","",IFERROR(VLOOKUP(C3979,parametros!$A$11:$E$15,5,0),""))</f>
        <v/>
      </c>
      <c r="F3979" s="79" t="str">
        <f t="shared" si="312"/>
        <v/>
      </c>
      <c r="G3979" s="101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8"/>
      <c r="U3979" s="218" t="str">
        <f t="shared" si="316"/>
        <v/>
      </c>
      <c r="V3979" s="216" t="s">
        <v>47</v>
      </c>
      <c r="W3979" s="102" t="s">
        <v>167</v>
      </c>
      <c r="X3979" s="102" t="s">
        <v>168</v>
      </c>
      <c r="Y3979" s="103" t="s">
        <v>169</v>
      </c>
      <c r="Z3979" s="103" t="s">
        <v>170</v>
      </c>
      <c r="AA3979" s="103" t="s">
        <v>47</v>
      </c>
      <c r="AB3979" s="103" t="s">
        <v>171</v>
      </c>
      <c r="AC3979" s="104" t="s">
        <v>172</v>
      </c>
    </row>
    <row r="3980" spans="1:29" ht="25.5" customHeight="1" x14ac:dyDescent="0.35">
      <c r="A3980" s="188"/>
      <c r="B3980" s="190"/>
      <c r="C3980" s="99" t="str">
        <f>IF(B3980="","",IF(NOT(ISNUMBER(B3980)),"DATA_PC invalida",IF(AND(ISNUMBER(parametros!$C$2),ISNUMBER(parametros!$D$2),B3980&gt;=parametros!$C$2,B3980&lt;=parametros!$D$2),"C0",IF(AND(ISNUMBER(parametros!$C$3),ISNUMBER(parametros!$D$3),B3980&gt;=parametros!$C$3,B3980&lt;=parametros!$D$3),"C1",IF(AND(ISNUMBER(parametros!$C$4),ISNUMBER(parametros!$D$4),B3980&gt;=parametros!$C$4,B3980&lt;=parametros!$D$4),"C2",IF(AND(ISNUMBER(parametros!$C$5),ISNUMBER(parametros!$D$5),B3980&gt;=parametros!$C$5,B3980&lt;=parametros!$D$5),"C3",IF(AND(ISNUMBER(parametros!$C$6),ISNUMBER(parametros!$D$6),B3980&gt;=parametros!$C$6,B3980&lt;=parametros!$D$6),"C4","Fora dos ciclos")))))))</f>
        <v/>
      </c>
      <c r="D3980" s="100"/>
      <c r="E3980" s="78" t="str">
        <f>IF(C3980="","",IFERROR(VLOOKUP(C3980,parametros!$A$11:$E$15,5,0),""))</f>
        <v/>
      </c>
      <c r="F3980" s="79" t="str">
        <f t="shared" si="312"/>
        <v/>
      </c>
      <c r="G3980" s="101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8"/>
      <c r="U3980" s="218" t="str">
        <f t="shared" si="316"/>
        <v/>
      </c>
      <c r="V3980" s="216" t="s">
        <v>47</v>
      </c>
      <c r="W3980" s="102" t="s">
        <v>167</v>
      </c>
      <c r="X3980" s="102" t="s">
        <v>168</v>
      </c>
      <c r="Y3980" s="103" t="s">
        <v>169</v>
      </c>
      <c r="Z3980" s="103" t="s">
        <v>170</v>
      </c>
      <c r="AA3980" s="103" t="s">
        <v>47</v>
      </c>
      <c r="AB3980" s="103" t="s">
        <v>171</v>
      </c>
      <c r="AC3980" s="104" t="s">
        <v>172</v>
      </c>
    </row>
    <row r="3981" spans="1:29" ht="25.5" customHeight="1" x14ac:dyDescent="0.35">
      <c r="A3981" s="188"/>
      <c r="B3981" s="190"/>
      <c r="C3981" s="99" t="str">
        <f>IF(B3981="","",IF(NOT(ISNUMBER(B3981)),"DATA_PC invalida",IF(AND(ISNUMBER(parametros!$C$2),ISNUMBER(parametros!$D$2),B3981&gt;=parametros!$C$2,B3981&lt;=parametros!$D$2),"C0",IF(AND(ISNUMBER(parametros!$C$3),ISNUMBER(parametros!$D$3),B3981&gt;=parametros!$C$3,B3981&lt;=parametros!$D$3),"C1",IF(AND(ISNUMBER(parametros!$C$4),ISNUMBER(parametros!$D$4),B3981&gt;=parametros!$C$4,B3981&lt;=parametros!$D$4),"C2",IF(AND(ISNUMBER(parametros!$C$5),ISNUMBER(parametros!$D$5),B3981&gt;=parametros!$C$5,B3981&lt;=parametros!$D$5),"C3",IF(AND(ISNUMBER(parametros!$C$6),ISNUMBER(parametros!$D$6),B3981&gt;=parametros!$C$6,B3981&lt;=parametros!$D$6),"C4","Fora dos ciclos")))))))</f>
        <v/>
      </c>
      <c r="D3981" s="100"/>
      <c r="E3981" s="78" t="str">
        <f>IF(C3981="","",IFERROR(VLOOKUP(C3981,parametros!$A$11:$E$15,5,0),""))</f>
        <v/>
      </c>
      <c r="F3981" s="79" t="str">
        <f t="shared" si="312"/>
        <v/>
      </c>
      <c r="G3981" s="101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8"/>
      <c r="U3981" s="218" t="str">
        <f t="shared" si="316"/>
        <v/>
      </c>
      <c r="V3981" s="216" t="s">
        <v>47</v>
      </c>
      <c r="W3981" s="102" t="s">
        <v>167</v>
      </c>
      <c r="X3981" s="102" t="s">
        <v>168</v>
      </c>
      <c r="Y3981" s="103" t="s">
        <v>169</v>
      </c>
      <c r="Z3981" s="103" t="s">
        <v>170</v>
      </c>
      <c r="AA3981" s="103" t="s">
        <v>47</v>
      </c>
      <c r="AB3981" s="103" t="s">
        <v>171</v>
      </c>
      <c r="AC3981" s="104" t="s">
        <v>172</v>
      </c>
    </row>
    <row r="3982" spans="1:29" ht="25.5" customHeight="1" x14ac:dyDescent="0.35">
      <c r="A3982" s="188"/>
      <c r="B3982" s="190"/>
      <c r="C3982" s="99" t="str">
        <f>IF(B3982="","",IF(NOT(ISNUMBER(B3982)),"DATA_PC invalida",IF(AND(ISNUMBER(parametros!$C$2),ISNUMBER(parametros!$D$2),B3982&gt;=parametros!$C$2,B3982&lt;=parametros!$D$2),"C0",IF(AND(ISNUMBER(parametros!$C$3),ISNUMBER(parametros!$D$3),B3982&gt;=parametros!$C$3,B3982&lt;=parametros!$D$3),"C1",IF(AND(ISNUMBER(parametros!$C$4),ISNUMBER(parametros!$D$4),B3982&gt;=parametros!$C$4,B3982&lt;=parametros!$D$4),"C2",IF(AND(ISNUMBER(parametros!$C$5),ISNUMBER(parametros!$D$5),B3982&gt;=parametros!$C$5,B3982&lt;=parametros!$D$5),"C3",IF(AND(ISNUMBER(parametros!$C$6),ISNUMBER(parametros!$D$6),B3982&gt;=parametros!$C$6,B3982&lt;=parametros!$D$6),"C4","Fora dos ciclos")))))))</f>
        <v/>
      </c>
      <c r="D3982" s="100"/>
      <c r="E3982" s="78" t="str">
        <f>IF(C3982="","",IFERROR(VLOOKUP(C3982,parametros!$A$11:$E$15,5,0),""))</f>
        <v/>
      </c>
      <c r="F3982" s="79" t="str">
        <f t="shared" si="312"/>
        <v/>
      </c>
      <c r="G3982" s="101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8"/>
      <c r="U3982" s="218" t="str">
        <f t="shared" si="316"/>
        <v/>
      </c>
      <c r="V3982" s="216" t="s">
        <v>47</v>
      </c>
      <c r="W3982" s="102" t="s">
        <v>167</v>
      </c>
      <c r="X3982" s="102" t="s">
        <v>168</v>
      </c>
      <c r="Y3982" s="103" t="s">
        <v>169</v>
      </c>
      <c r="Z3982" s="103" t="s">
        <v>170</v>
      </c>
      <c r="AA3982" s="103" t="s">
        <v>47</v>
      </c>
      <c r="AB3982" s="103" t="s">
        <v>171</v>
      </c>
      <c r="AC3982" s="104" t="s">
        <v>172</v>
      </c>
    </row>
    <row r="3983" spans="1:29" ht="25.5" customHeight="1" x14ac:dyDescent="0.35">
      <c r="A3983" s="188"/>
      <c r="B3983" s="190"/>
      <c r="C3983" s="99" t="str">
        <f>IF(B3983="","",IF(NOT(ISNUMBER(B3983)),"DATA_PC invalida",IF(AND(ISNUMBER(parametros!$C$2),ISNUMBER(parametros!$D$2),B3983&gt;=parametros!$C$2,B3983&lt;=parametros!$D$2),"C0",IF(AND(ISNUMBER(parametros!$C$3),ISNUMBER(parametros!$D$3),B3983&gt;=parametros!$C$3,B3983&lt;=parametros!$D$3),"C1",IF(AND(ISNUMBER(parametros!$C$4),ISNUMBER(parametros!$D$4),B3983&gt;=parametros!$C$4,B3983&lt;=parametros!$D$4),"C2",IF(AND(ISNUMBER(parametros!$C$5),ISNUMBER(parametros!$D$5),B3983&gt;=parametros!$C$5,B3983&lt;=parametros!$D$5),"C3",IF(AND(ISNUMBER(parametros!$C$6),ISNUMBER(parametros!$D$6),B3983&gt;=parametros!$C$6,B3983&lt;=parametros!$D$6),"C4","Fora dos ciclos")))))))</f>
        <v/>
      </c>
      <c r="D3983" s="100"/>
      <c r="E3983" s="78" t="str">
        <f>IF(C3983="","",IFERROR(VLOOKUP(C3983,parametros!$A$11:$E$15,5,0),""))</f>
        <v/>
      </c>
      <c r="F3983" s="79" t="str">
        <f t="shared" si="312"/>
        <v/>
      </c>
      <c r="G3983" s="101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8"/>
      <c r="U3983" s="218" t="str">
        <f t="shared" si="316"/>
        <v/>
      </c>
      <c r="V3983" s="216" t="s">
        <v>47</v>
      </c>
      <c r="W3983" s="102" t="s">
        <v>167</v>
      </c>
      <c r="X3983" s="102" t="s">
        <v>168</v>
      </c>
      <c r="Y3983" s="103" t="s">
        <v>169</v>
      </c>
      <c r="Z3983" s="103" t="s">
        <v>170</v>
      </c>
      <c r="AA3983" s="103" t="s">
        <v>47</v>
      </c>
      <c r="AB3983" s="103" t="s">
        <v>171</v>
      </c>
      <c r="AC3983" s="104" t="s">
        <v>172</v>
      </c>
    </row>
    <row r="3984" spans="1:29" ht="25.5" customHeight="1" x14ac:dyDescent="0.35">
      <c r="A3984" s="188"/>
      <c r="B3984" s="190"/>
      <c r="C3984" s="99" t="str">
        <f>IF(B3984="","",IF(NOT(ISNUMBER(B3984)),"DATA_PC invalida",IF(AND(ISNUMBER(parametros!$C$2),ISNUMBER(parametros!$D$2),B3984&gt;=parametros!$C$2,B3984&lt;=parametros!$D$2),"C0",IF(AND(ISNUMBER(parametros!$C$3),ISNUMBER(parametros!$D$3),B3984&gt;=parametros!$C$3,B3984&lt;=parametros!$D$3),"C1",IF(AND(ISNUMBER(parametros!$C$4),ISNUMBER(parametros!$D$4),B3984&gt;=parametros!$C$4,B3984&lt;=parametros!$D$4),"C2",IF(AND(ISNUMBER(parametros!$C$5),ISNUMBER(parametros!$D$5),B3984&gt;=parametros!$C$5,B3984&lt;=parametros!$D$5),"C3",IF(AND(ISNUMBER(parametros!$C$6),ISNUMBER(parametros!$D$6),B3984&gt;=parametros!$C$6,B3984&lt;=parametros!$D$6),"C4","Fora dos ciclos")))))))</f>
        <v/>
      </c>
      <c r="D3984" s="100"/>
      <c r="E3984" s="78" t="str">
        <f>IF(C3984="","",IFERROR(VLOOKUP(C3984,parametros!$A$11:$E$15,5,0),""))</f>
        <v/>
      </c>
      <c r="F3984" s="79" t="str">
        <f t="shared" si="312"/>
        <v/>
      </c>
      <c r="G3984" s="101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8"/>
      <c r="U3984" s="218" t="str">
        <f t="shared" si="316"/>
        <v/>
      </c>
      <c r="V3984" s="216" t="s">
        <v>47</v>
      </c>
      <c r="W3984" s="102" t="s">
        <v>167</v>
      </c>
      <c r="X3984" s="102" t="s">
        <v>168</v>
      </c>
      <c r="Y3984" s="103" t="s">
        <v>169</v>
      </c>
      <c r="Z3984" s="103" t="s">
        <v>170</v>
      </c>
      <c r="AA3984" s="103" t="s">
        <v>47</v>
      </c>
      <c r="AB3984" s="103" t="s">
        <v>171</v>
      </c>
      <c r="AC3984" s="104" t="s">
        <v>172</v>
      </c>
    </row>
    <row r="3985" spans="1:29" ht="25.5" customHeight="1" x14ac:dyDescent="0.35">
      <c r="A3985" s="188"/>
      <c r="B3985" s="190"/>
      <c r="C3985" s="99" t="str">
        <f>IF(B3985="","",IF(NOT(ISNUMBER(B3985)),"DATA_PC invalida",IF(AND(ISNUMBER(parametros!$C$2),ISNUMBER(parametros!$D$2),B3985&gt;=parametros!$C$2,B3985&lt;=parametros!$D$2),"C0",IF(AND(ISNUMBER(parametros!$C$3),ISNUMBER(parametros!$D$3),B3985&gt;=parametros!$C$3,B3985&lt;=parametros!$D$3),"C1",IF(AND(ISNUMBER(parametros!$C$4),ISNUMBER(parametros!$D$4),B3985&gt;=parametros!$C$4,B3985&lt;=parametros!$D$4),"C2",IF(AND(ISNUMBER(parametros!$C$5),ISNUMBER(parametros!$D$5),B3985&gt;=parametros!$C$5,B3985&lt;=parametros!$D$5),"C3",IF(AND(ISNUMBER(parametros!$C$6),ISNUMBER(parametros!$D$6),B3985&gt;=parametros!$C$6,B3985&lt;=parametros!$D$6),"C4","Fora dos ciclos")))))))</f>
        <v/>
      </c>
      <c r="D3985" s="100"/>
      <c r="E3985" s="78" t="str">
        <f>IF(C3985="","",IFERROR(VLOOKUP(C3985,parametros!$A$11:$E$15,5,0),""))</f>
        <v/>
      </c>
      <c r="F3985" s="79" t="str">
        <f t="shared" si="312"/>
        <v/>
      </c>
      <c r="G3985" s="101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8"/>
      <c r="U3985" s="218" t="str">
        <f t="shared" si="316"/>
        <v/>
      </c>
      <c r="V3985" s="216" t="s">
        <v>47</v>
      </c>
      <c r="W3985" s="102" t="s">
        <v>167</v>
      </c>
      <c r="X3985" s="102" t="s">
        <v>168</v>
      </c>
      <c r="Y3985" s="103" t="s">
        <v>169</v>
      </c>
      <c r="Z3985" s="103" t="s">
        <v>170</v>
      </c>
      <c r="AA3985" s="103" t="s">
        <v>47</v>
      </c>
      <c r="AB3985" s="103" t="s">
        <v>171</v>
      </c>
      <c r="AC3985" s="104" t="s">
        <v>172</v>
      </c>
    </row>
    <row r="3986" spans="1:29" ht="25.5" customHeight="1" x14ac:dyDescent="0.35">
      <c r="A3986" s="188"/>
      <c r="B3986" s="190"/>
      <c r="C3986" s="99" t="str">
        <f>IF(B3986="","",IF(NOT(ISNUMBER(B3986)),"DATA_PC invalida",IF(AND(ISNUMBER(parametros!$C$2),ISNUMBER(parametros!$D$2),B3986&gt;=parametros!$C$2,B3986&lt;=parametros!$D$2),"C0",IF(AND(ISNUMBER(parametros!$C$3),ISNUMBER(parametros!$D$3),B3986&gt;=parametros!$C$3,B3986&lt;=parametros!$D$3),"C1",IF(AND(ISNUMBER(parametros!$C$4),ISNUMBER(parametros!$D$4),B3986&gt;=parametros!$C$4,B3986&lt;=parametros!$D$4),"C2",IF(AND(ISNUMBER(parametros!$C$5),ISNUMBER(parametros!$D$5),B3986&gt;=parametros!$C$5,B3986&lt;=parametros!$D$5),"C3",IF(AND(ISNUMBER(parametros!$C$6),ISNUMBER(parametros!$D$6),B3986&gt;=parametros!$C$6,B3986&lt;=parametros!$D$6),"C4","Fora dos ciclos")))))))</f>
        <v/>
      </c>
      <c r="D3986" s="100"/>
      <c r="E3986" s="78" t="str">
        <f>IF(C3986="","",IFERROR(VLOOKUP(C3986,parametros!$A$11:$E$15,5,0),""))</f>
        <v/>
      </c>
      <c r="F3986" s="79" t="str">
        <f t="shared" si="312"/>
        <v/>
      </c>
      <c r="G3986" s="101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8"/>
      <c r="U3986" s="218" t="str">
        <f t="shared" si="316"/>
        <v/>
      </c>
      <c r="V3986" s="216" t="s">
        <v>47</v>
      </c>
      <c r="W3986" s="102" t="s">
        <v>167</v>
      </c>
      <c r="X3986" s="102" t="s">
        <v>168</v>
      </c>
      <c r="Y3986" s="103" t="s">
        <v>169</v>
      </c>
      <c r="Z3986" s="103" t="s">
        <v>170</v>
      </c>
      <c r="AA3986" s="103" t="s">
        <v>47</v>
      </c>
      <c r="AB3986" s="103" t="s">
        <v>171</v>
      </c>
      <c r="AC3986" s="104" t="s">
        <v>172</v>
      </c>
    </row>
    <row r="3987" spans="1:29" ht="25.5" customHeight="1" x14ac:dyDescent="0.35">
      <c r="A3987" s="188"/>
      <c r="B3987" s="190"/>
      <c r="C3987" s="99" t="str">
        <f>IF(B3987="","",IF(NOT(ISNUMBER(B3987)),"DATA_PC invalida",IF(AND(ISNUMBER(parametros!$C$2),ISNUMBER(parametros!$D$2),B3987&gt;=parametros!$C$2,B3987&lt;=parametros!$D$2),"C0",IF(AND(ISNUMBER(parametros!$C$3),ISNUMBER(parametros!$D$3),B3987&gt;=parametros!$C$3,B3987&lt;=parametros!$D$3),"C1",IF(AND(ISNUMBER(parametros!$C$4),ISNUMBER(parametros!$D$4),B3987&gt;=parametros!$C$4,B3987&lt;=parametros!$D$4),"C2",IF(AND(ISNUMBER(parametros!$C$5),ISNUMBER(parametros!$D$5),B3987&gt;=parametros!$C$5,B3987&lt;=parametros!$D$5),"C3",IF(AND(ISNUMBER(parametros!$C$6),ISNUMBER(parametros!$D$6),B3987&gt;=parametros!$C$6,B3987&lt;=parametros!$D$6),"C4","Fora dos ciclos")))))))</f>
        <v/>
      </c>
      <c r="D3987" s="100"/>
      <c r="E3987" s="78" t="str">
        <f>IF(C3987="","",IFERROR(VLOOKUP(C3987,parametros!$A$11:$E$15,5,0),""))</f>
        <v/>
      </c>
      <c r="F3987" s="79" t="str">
        <f t="shared" si="312"/>
        <v/>
      </c>
      <c r="G3987" s="101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8"/>
      <c r="U3987" s="218" t="str">
        <f t="shared" si="316"/>
        <v/>
      </c>
      <c r="V3987" s="216" t="s">
        <v>47</v>
      </c>
      <c r="W3987" s="102" t="s">
        <v>167</v>
      </c>
      <c r="X3987" s="102" t="s">
        <v>168</v>
      </c>
      <c r="Y3987" s="103" t="s">
        <v>169</v>
      </c>
      <c r="Z3987" s="103" t="s">
        <v>170</v>
      </c>
      <c r="AA3987" s="103" t="s">
        <v>47</v>
      </c>
      <c r="AB3987" s="103" t="s">
        <v>171</v>
      </c>
      <c r="AC3987" s="104" t="s">
        <v>172</v>
      </c>
    </row>
    <row r="3988" spans="1:29" ht="25.5" customHeight="1" x14ac:dyDescent="0.35">
      <c r="A3988" s="188"/>
      <c r="B3988" s="190"/>
      <c r="C3988" s="99" t="str">
        <f>IF(B3988="","",IF(NOT(ISNUMBER(B3988)),"DATA_PC invalida",IF(AND(ISNUMBER(parametros!$C$2),ISNUMBER(parametros!$D$2),B3988&gt;=parametros!$C$2,B3988&lt;=parametros!$D$2),"C0",IF(AND(ISNUMBER(parametros!$C$3),ISNUMBER(parametros!$D$3),B3988&gt;=parametros!$C$3,B3988&lt;=parametros!$D$3),"C1",IF(AND(ISNUMBER(parametros!$C$4),ISNUMBER(parametros!$D$4),B3988&gt;=parametros!$C$4,B3988&lt;=parametros!$D$4),"C2",IF(AND(ISNUMBER(parametros!$C$5),ISNUMBER(parametros!$D$5),B3988&gt;=parametros!$C$5,B3988&lt;=parametros!$D$5),"C3",IF(AND(ISNUMBER(parametros!$C$6),ISNUMBER(parametros!$D$6),B3988&gt;=parametros!$C$6,B3988&lt;=parametros!$D$6),"C4","Fora dos ciclos")))))))</f>
        <v/>
      </c>
      <c r="D3988" s="100"/>
      <c r="E3988" s="78" t="str">
        <f>IF(C3988="","",IFERROR(VLOOKUP(C3988,parametros!$A$11:$E$15,5,0),""))</f>
        <v/>
      </c>
      <c r="F3988" s="79" t="str">
        <f t="shared" si="312"/>
        <v/>
      </c>
      <c r="G3988" s="101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8"/>
      <c r="U3988" s="218" t="str">
        <f t="shared" si="316"/>
        <v/>
      </c>
      <c r="V3988" s="216" t="s">
        <v>47</v>
      </c>
      <c r="W3988" s="102" t="s">
        <v>167</v>
      </c>
      <c r="X3988" s="102" t="s">
        <v>168</v>
      </c>
      <c r="Y3988" s="103" t="s">
        <v>169</v>
      </c>
      <c r="Z3988" s="103" t="s">
        <v>170</v>
      </c>
      <c r="AA3988" s="103" t="s">
        <v>47</v>
      </c>
      <c r="AB3988" s="103" t="s">
        <v>171</v>
      </c>
      <c r="AC3988" s="104" t="s">
        <v>172</v>
      </c>
    </row>
    <row r="3989" spans="1:29" ht="25.5" customHeight="1" x14ac:dyDescent="0.35">
      <c r="A3989" s="188"/>
      <c r="B3989" s="190"/>
      <c r="C3989" s="99" t="str">
        <f>IF(B3989="","",IF(NOT(ISNUMBER(B3989)),"DATA_PC invalida",IF(AND(ISNUMBER(parametros!$C$2),ISNUMBER(parametros!$D$2),B3989&gt;=parametros!$C$2,B3989&lt;=parametros!$D$2),"C0",IF(AND(ISNUMBER(parametros!$C$3),ISNUMBER(parametros!$D$3),B3989&gt;=parametros!$C$3,B3989&lt;=parametros!$D$3),"C1",IF(AND(ISNUMBER(parametros!$C$4),ISNUMBER(parametros!$D$4),B3989&gt;=parametros!$C$4,B3989&lt;=parametros!$D$4),"C2",IF(AND(ISNUMBER(parametros!$C$5),ISNUMBER(parametros!$D$5),B3989&gt;=parametros!$C$5,B3989&lt;=parametros!$D$5),"C3",IF(AND(ISNUMBER(parametros!$C$6),ISNUMBER(parametros!$D$6),B3989&gt;=parametros!$C$6,B3989&lt;=parametros!$D$6),"C4","Fora dos ciclos")))))))</f>
        <v/>
      </c>
      <c r="D3989" s="100"/>
      <c r="E3989" s="78" t="str">
        <f>IF(C3989="","",IFERROR(VLOOKUP(C3989,parametros!$A$11:$E$15,5,0),""))</f>
        <v/>
      </c>
      <c r="F3989" s="79" t="str">
        <f t="shared" si="312"/>
        <v/>
      </c>
      <c r="G3989" s="101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8"/>
      <c r="U3989" s="218" t="str">
        <f t="shared" si="316"/>
        <v/>
      </c>
      <c r="V3989" s="216" t="s">
        <v>47</v>
      </c>
      <c r="W3989" s="102" t="s">
        <v>167</v>
      </c>
      <c r="X3989" s="102" t="s">
        <v>168</v>
      </c>
      <c r="Y3989" s="103" t="s">
        <v>169</v>
      </c>
      <c r="Z3989" s="103" t="s">
        <v>170</v>
      </c>
      <c r="AA3989" s="103" t="s">
        <v>47</v>
      </c>
      <c r="AB3989" s="103" t="s">
        <v>171</v>
      </c>
      <c r="AC3989" s="104" t="s">
        <v>172</v>
      </c>
    </row>
    <row r="3990" spans="1:29" ht="25.5" customHeight="1" x14ac:dyDescent="0.35">
      <c r="A3990" s="188"/>
      <c r="B3990" s="190"/>
      <c r="C3990" s="99" t="str">
        <f>IF(B3990="","",IF(NOT(ISNUMBER(B3990)),"DATA_PC invalida",IF(AND(ISNUMBER(parametros!$C$2),ISNUMBER(parametros!$D$2),B3990&gt;=parametros!$C$2,B3990&lt;=parametros!$D$2),"C0",IF(AND(ISNUMBER(parametros!$C$3),ISNUMBER(parametros!$D$3),B3990&gt;=parametros!$C$3,B3990&lt;=parametros!$D$3),"C1",IF(AND(ISNUMBER(parametros!$C$4),ISNUMBER(parametros!$D$4),B3990&gt;=parametros!$C$4,B3990&lt;=parametros!$D$4),"C2",IF(AND(ISNUMBER(parametros!$C$5),ISNUMBER(parametros!$D$5),B3990&gt;=parametros!$C$5,B3990&lt;=parametros!$D$5),"C3",IF(AND(ISNUMBER(parametros!$C$6),ISNUMBER(parametros!$D$6),B3990&gt;=parametros!$C$6,B3990&lt;=parametros!$D$6),"C4","Fora dos ciclos")))))))</f>
        <v/>
      </c>
      <c r="D3990" s="100"/>
      <c r="E3990" s="78" t="str">
        <f>IF(C3990="","",IFERROR(VLOOKUP(C3990,parametros!$A$11:$E$15,5,0),""))</f>
        <v/>
      </c>
      <c r="F3990" s="79" t="str">
        <f t="shared" si="312"/>
        <v/>
      </c>
      <c r="G3990" s="101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8"/>
      <c r="U3990" s="218" t="str">
        <f t="shared" si="316"/>
        <v/>
      </c>
      <c r="V3990" s="216" t="s">
        <v>47</v>
      </c>
      <c r="W3990" s="102" t="s">
        <v>167</v>
      </c>
      <c r="X3990" s="102" t="s">
        <v>168</v>
      </c>
      <c r="Y3990" s="103" t="s">
        <v>169</v>
      </c>
      <c r="Z3990" s="103" t="s">
        <v>170</v>
      </c>
      <c r="AA3990" s="103" t="s">
        <v>47</v>
      </c>
      <c r="AB3990" s="103" t="s">
        <v>171</v>
      </c>
      <c r="AC3990" s="104" t="s">
        <v>172</v>
      </c>
    </row>
    <row r="3991" spans="1:29" ht="25.5" customHeight="1" x14ac:dyDescent="0.35">
      <c r="A3991" s="188"/>
      <c r="B3991" s="190"/>
      <c r="C3991" s="99" t="str">
        <f>IF(B3991="","",IF(NOT(ISNUMBER(B3991)),"DATA_PC invalida",IF(AND(ISNUMBER(parametros!$C$2),ISNUMBER(parametros!$D$2),B3991&gt;=parametros!$C$2,B3991&lt;=parametros!$D$2),"C0",IF(AND(ISNUMBER(parametros!$C$3),ISNUMBER(parametros!$D$3),B3991&gt;=parametros!$C$3,B3991&lt;=parametros!$D$3),"C1",IF(AND(ISNUMBER(parametros!$C$4),ISNUMBER(parametros!$D$4),B3991&gt;=parametros!$C$4,B3991&lt;=parametros!$D$4),"C2",IF(AND(ISNUMBER(parametros!$C$5),ISNUMBER(parametros!$D$5),B3991&gt;=parametros!$C$5,B3991&lt;=parametros!$D$5),"C3",IF(AND(ISNUMBER(parametros!$C$6),ISNUMBER(parametros!$D$6),B3991&gt;=parametros!$C$6,B3991&lt;=parametros!$D$6),"C4","Fora dos ciclos")))))))</f>
        <v/>
      </c>
      <c r="D3991" s="100"/>
      <c r="E3991" s="78" t="str">
        <f>IF(C3991="","",IFERROR(VLOOKUP(C3991,parametros!$A$11:$E$15,5,0),""))</f>
        <v/>
      </c>
      <c r="F3991" s="79" t="str">
        <f t="shared" si="312"/>
        <v/>
      </c>
      <c r="G3991" s="101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8"/>
      <c r="U3991" s="218" t="str">
        <f t="shared" si="316"/>
        <v/>
      </c>
      <c r="V3991" s="216" t="s">
        <v>47</v>
      </c>
      <c r="W3991" s="102" t="s">
        <v>167</v>
      </c>
      <c r="X3991" s="102" t="s">
        <v>168</v>
      </c>
      <c r="Y3991" s="103" t="s">
        <v>169</v>
      </c>
      <c r="Z3991" s="103" t="s">
        <v>170</v>
      </c>
      <c r="AA3991" s="103" t="s">
        <v>47</v>
      </c>
      <c r="AB3991" s="103" t="s">
        <v>171</v>
      </c>
      <c r="AC3991" s="104" t="s">
        <v>172</v>
      </c>
    </row>
    <row r="3992" spans="1:29" ht="25.5" customHeight="1" x14ac:dyDescent="0.35">
      <c r="A3992" s="188"/>
      <c r="B3992" s="190"/>
      <c r="C3992" s="99" t="str">
        <f>IF(B3992="","",IF(NOT(ISNUMBER(B3992)),"DATA_PC invalida",IF(AND(ISNUMBER(parametros!$C$2),ISNUMBER(parametros!$D$2),B3992&gt;=parametros!$C$2,B3992&lt;=parametros!$D$2),"C0",IF(AND(ISNUMBER(parametros!$C$3),ISNUMBER(parametros!$D$3),B3992&gt;=parametros!$C$3,B3992&lt;=parametros!$D$3),"C1",IF(AND(ISNUMBER(parametros!$C$4),ISNUMBER(parametros!$D$4),B3992&gt;=parametros!$C$4,B3992&lt;=parametros!$D$4),"C2",IF(AND(ISNUMBER(parametros!$C$5),ISNUMBER(parametros!$D$5),B3992&gt;=parametros!$C$5,B3992&lt;=parametros!$D$5),"C3",IF(AND(ISNUMBER(parametros!$C$6),ISNUMBER(parametros!$D$6),B3992&gt;=parametros!$C$6,B3992&lt;=parametros!$D$6),"C4","Fora dos ciclos")))))))</f>
        <v/>
      </c>
      <c r="D3992" s="100"/>
      <c r="E3992" s="78" t="str">
        <f>IF(C3992="","",IFERROR(VLOOKUP(C3992,parametros!$A$11:$E$15,5,0),""))</f>
        <v/>
      </c>
      <c r="F3992" s="79" t="str">
        <f t="shared" si="312"/>
        <v/>
      </c>
      <c r="G3992" s="101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8"/>
      <c r="U3992" s="218" t="str">
        <f t="shared" si="316"/>
        <v/>
      </c>
      <c r="V3992" s="216" t="s">
        <v>47</v>
      </c>
      <c r="W3992" s="102" t="s">
        <v>167</v>
      </c>
      <c r="X3992" s="102" t="s">
        <v>168</v>
      </c>
      <c r="Y3992" s="103" t="s">
        <v>169</v>
      </c>
      <c r="Z3992" s="103" t="s">
        <v>170</v>
      </c>
      <c r="AA3992" s="103" t="s">
        <v>47</v>
      </c>
      <c r="AB3992" s="103" t="s">
        <v>171</v>
      </c>
      <c r="AC3992" s="104" t="s">
        <v>172</v>
      </c>
    </row>
    <row r="3993" spans="1:29" ht="25.5" customHeight="1" x14ac:dyDescent="0.35">
      <c r="A3993" s="188"/>
      <c r="B3993" s="190"/>
      <c r="C3993" s="99" t="str">
        <f>IF(B3993="","",IF(NOT(ISNUMBER(B3993)),"DATA_PC invalida",IF(AND(ISNUMBER(parametros!$C$2),ISNUMBER(parametros!$D$2),B3993&gt;=parametros!$C$2,B3993&lt;=parametros!$D$2),"C0",IF(AND(ISNUMBER(parametros!$C$3),ISNUMBER(parametros!$D$3),B3993&gt;=parametros!$C$3,B3993&lt;=parametros!$D$3),"C1",IF(AND(ISNUMBER(parametros!$C$4),ISNUMBER(parametros!$D$4),B3993&gt;=parametros!$C$4,B3993&lt;=parametros!$D$4),"C2",IF(AND(ISNUMBER(parametros!$C$5),ISNUMBER(parametros!$D$5),B3993&gt;=parametros!$C$5,B3993&lt;=parametros!$D$5),"C3",IF(AND(ISNUMBER(parametros!$C$6),ISNUMBER(parametros!$D$6),B3993&gt;=parametros!$C$6,B3993&lt;=parametros!$D$6),"C4","Fora dos ciclos")))))))</f>
        <v/>
      </c>
      <c r="D3993" s="100"/>
      <c r="E3993" s="78" t="str">
        <f>IF(C3993="","",IFERROR(VLOOKUP(C3993,parametros!$A$11:$E$15,5,0),""))</f>
        <v/>
      </c>
      <c r="F3993" s="79" t="str">
        <f t="shared" si="312"/>
        <v/>
      </c>
      <c r="G3993" s="101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8"/>
      <c r="U3993" s="218" t="str">
        <f t="shared" si="316"/>
        <v/>
      </c>
      <c r="V3993" s="216" t="s">
        <v>47</v>
      </c>
      <c r="W3993" s="102" t="s">
        <v>167</v>
      </c>
      <c r="X3993" s="102" t="s">
        <v>168</v>
      </c>
      <c r="Y3993" s="103" t="s">
        <v>169</v>
      </c>
      <c r="Z3993" s="103" t="s">
        <v>170</v>
      </c>
      <c r="AA3993" s="103" t="s">
        <v>47</v>
      </c>
      <c r="AB3993" s="103" t="s">
        <v>171</v>
      </c>
      <c r="AC3993" s="104" t="s">
        <v>172</v>
      </c>
    </row>
    <row r="3994" spans="1:29" ht="25.5" customHeight="1" x14ac:dyDescent="0.35">
      <c r="A3994" s="188"/>
      <c r="B3994" s="190"/>
      <c r="C3994" s="99" t="str">
        <f>IF(B3994="","",IF(NOT(ISNUMBER(B3994)),"DATA_PC invalida",IF(AND(ISNUMBER(parametros!$C$2),ISNUMBER(parametros!$D$2),B3994&gt;=parametros!$C$2,B3994&lt;=parametros!$D$2),"C0",IF(AND(ISNUMBER(parametros!$C$3),ISNUMBER(parametros!$D$3),B3994&gt;=parametros!$C$3,B3994&lt;=parametros!$D$3),"C1",IF(AND(ISNUMBER(parametros!$C$4),ISNUMBER(parametros!$D$4),B3994&gt;=parametros!$C$4,B3994&lt;=parametros!$D$4),"C2",IF(AND(ISNUMBER(parametros!$C$5),ISNUMBER(parametros!$D$5),B3994&gt;=parametros!$C$5,B3994&lt;=parametros!$D$5),"C3",IF(AND(ISNUMBER(parametros!$C$6),ISNUMBER(parametros!$D$6),B3994&gt;=parametros!$C$6,B3994&lt;=parametros!$D$6),"C4","Fora dos ciclos")))))))</f>
        <v/>
      </c>
      <c r="D3994" s="100"/>
      <c r="E3994" s="78" t="str">
        <f>IF(C3994="","",IFERROR(VLOOKUP(C3994,parametros!$A$11:$E$15,5,0),""))</f>
        <v/>
      </c>
      <c r="F3994" s="79" t="str">
        <f t="shared" si="312"/>
        <v/>
      </c>
      <c r="G3994" s="101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8"/>
      <c r="U3994" s="218" t="str">
        <f t="shared" si="316"/>
        <v/>
      </c>
      <c r="V3994" s="216" t="s">
        <v>47</v>
      </c>
      <c r="W3994" s="102" t="s">
        <v>167</v>
      </c>
      <c r="X3994" s="102" t="s">
        <v>168</v>
      </c>
      <c r="Y3994" s="103" t="s">
        <v>169</v>
      </c>
      <c r="Z3994" s="103" t="s">
        <v>170</v>
      </c>
      <c r="AA3994" s="103" t="s">
        <v>47</v>
      </c>
      <c r="AB3994" s="103" t="s">
        <v>171</v>
      </c>
      <c r="AC3994" s="104" t="s">
        <v>172</v>
      </c>
    </row>
    <row r="3995" spans="1:29" ht="25.5" customHeight="1" x14ac:dyDescent="0.35">
      <c r="A3995" s="188"/>
      <c r="B3995" s="190"/>
      <c r="C3995" s="99" t="str">
        <f>IF(B3995="","",IF(NOT(ISNUMBER(B3995)),"DATA_PC invalida",IF(AND(ISNUMBER(parametros!$C$2),ISNUMBER(parametros!$D$2),B3995&gt;=parametros!$C$2,B3995&lt;=parametros!$D$2),"C0",IF(AND(ISNUMBER(parametros!$C$3),ISNUMBER(parametros!$D$3),B3995&gt;=parametros!$C$3,B3995&lt;=parametros!$D$3),"C1",IF(AND(ISNUMBER(parametros!$C$4),ISNUMBER(parametros!$D$4),B3995&gt;=parametros!$C$4,B3995&lt;=parametros!$D$4),"C2",IF(AND(ISNUMBER(parametros!$C$5),ISNUMBER(parametros!$D$5),B3995&gt;=parametros!$C$5,B3995&lt;=parametros!$D$5),"C3",IF(AND(ISNUMBER(parametros!$C$6),ISNUMBER(parametros!$D$6),B3995&gt;=parametros!$C$6,B3995&lt;=parametros!$D$6),"C4","Fora dos ciclos")))))))</f>
        <v/>
      </c>
      <c r="D3995" s="100"/>
      <c r="E3995" s="78" t="str">
        <f>IF(C3995="","",IFERROR(VLOOKUP(C3995,parametros!$A$11:$E$15,5,0),""))</f>
        <v/>
      </c>
      <c r="F3995" s="79" t="str">
        <f t="shared" si="312"/>
        <v/>
      </c>
      <c r="G3995" s="101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8"/>
      <c r="U3995" s="218" t="str">
        <f t="shared" si="316"/>
        <v/>
      </c>
      <c r="V3995" s="216" t="s">
        <v>47</v>
      </c>
      <c r="W3995" s="102" t="s">
        <v>167</v>
      </c>
      <c r="X3995" s="102" t="s">
        <v>168</v>
      </c>
      <c r="Y3995" s="103" t="s">
        <v>169</v>
      </c>
      <c r="Z3995" s="103" t="s">
        <v>170</v>
      </c>
      <c r="AA3995" s="103" t="s">
        <v>47</v>
      </c>
      <c r="AB3995" s="103" t="s">
        <v>171</v>
      </c>
      <c r="AC3995" s="104" t="s">
        <v>172</v>
      </c>
    </row>
    <row r="3996" spans="1:29" ht="25.5" customHeight="1" x14ac:dyDescent="0.35">
      <c r="A3996" s="188"/>
      <c r="B3996" s="190"/>
      <c r="C3996" s="99" t="str">
        <f>IF(B3996="","",IF(NOT(ISNUMBER(B3996)),"DATA_PC invalida",IF(AND(ISNUMBER(parametros!$C$2),ISNUMBER(parametros!$D$2),B3996&gt;=parametros!$C$2,B3996&lt;=parametros!$D$2),"C0",IF(AND(ISNUMBER(parametros!$C$3),ISNUMBER(parametros!$D$3),B3996&gt;=parametros!$C$3,B3996&lt;=parametros!$D$3),"C1",IF(AND(ISNUMBER(parametros!$C$4),ISNUMBER(parametros!$D$4),B3996&gt;=parametros!$C$4,B3996&lt;=parametros!$D$4),"C2",IF(AND(ISNUMBER(parametros!$C$5),ISNUMBER(parametros!$D$5),B3996&gt;=parametros!$C$5,B3996&lt;=parametros!$D$5),"C3",IF(AND(ISNUMBER(parametros!$C$6),ISNUMBER(parametros!$D$6),B3996&gt;=parametros!$C$6,B3996&lt;=parametros!$D$6),"C4","Fora dos ciclos")))))))</f>
        <v/>
      </c>
      <c r="D3996" s="100"/>
      <c r="E3996" s="78" t="str">
        <f>IF(C3996="","",IFERROR(VLOOKUP(C3996,parametros!$A$11:$E$15,5,0),""))</f>
        <v/>
      </c>
      <c r="F3996" s="79" t="str">
        <f t="shared" si="312"/>
        <v/>
      </c>
      <c r="G3996" s="101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8"/>
      <c r="U3996" s="218" t="str">
        <f t="shared" si="316"/>
        <v/>
      </c>
      <c r="V3996" s="216" t="s">
        <v>47</v>
      </c>
      <c r="W3996" s="102" t="s">
        <v>167</v>
      </c>
      <c r="X3996" s="102" t="s">
        <v>168</v>
      </c>
      <c r="Y3996" s="103" t="s">
        <v>169</v>
      </c>
      <c r="Z3996" s="103" t="s">
        <v>170</v>
      </c>
      <c r="AA3996" s="103" t="s">
        <v>47</v>
      </c>
      <c r="AB3996" s="103" t="s">
        <v>171</v>
      </c>
      <c r="AC3996" s="104" t="s">
        <v>172</v>
      </c>
    </row>
    <row r="3997" spans="1:29" ht="25.5" customHeight="1" x14ac:dyDescent="0.35">
      <c r="A3997" s="188"/>
      <c r="B3997" s="190"/>
      <c r="C3997" s="99" t="str">
        <f>IF(B3997="","",IF(NOT(ISNUMBER(B3997)),"DATA_PC invalida",IF(AND(ISNUMBER(parametros!$C$2),ISNUMBER(parametros!$D$2),B3997&gt;=parametros!$C$2,B3997&lt;=parametros!$D$2),"C0",IF(AND(ISNUMBER(parametros!$C$3),ISNUMBER(parametros!$D$3),B3997&gt;=parametros!$C$3,B3997&lt;=parametros!$D$3),"C1",IF(AND(ISNUMBER(parametros!$C$4),ISNUMBER(parametros!$D$4),B3997&gt;=parametros!$C$4,B3997&lt;=parametros!$D$4),"C2",IF(AND(ISNUMBER(parametros!$C$5),ISNUMBER(parametros!$D$5),B3997&gt;=parametros!$C$5,B3997&lt;=parametros!$D$5),"C3",IF(AND(ISNUMBER(parametros!$C$6),ISNUMBER(parametros!$D$6),B3997&gt;=parametros!$C$6,B3997&lt;=parametros!$D$6),"C4","Fora dos ciclos")))))))</f>
        <v/>
      </c>
      <c r="D3997" s="100"/>
      <c r="E3997" s="78" t="str">
        <f>IF(C3997="","",IFERROR(VLOOKUP(C3997,parametros!$A$11:$E$15,5,0),""))</f>
        <v/>
      </c>
      <c r="F3997" s="79" t="str">
        <f t="shared" si="312"/>
        <v/>
      </c>
      <c r="G3997" s="101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8"/>
      <c r="U3997" s="218" t="str">
        <f t="shared" si="316"/>
        <v/>
      </c>
      <c r="V3997" s="216" t="s">
        <v>47</v>
      </c>
      <c r="W3997" s="102" t="s">
        <v>167</v>
      </c>
      <c r="X3997" s="102" t="s">
        <v>168</v>
      </c>
      <c r="Y3997" s="103" t="s">
        <v>169</v>
      </c>
      <c r="Z3997" s="103" t="s">
        <v>170</v>
      </c>
      <c r="AA3997" s="103" t="s">
        <v>47</v>
      </c>
      <c r="AB3997" s="103" t="s">
        <v>171</v>
      </c>
      <c r="AC3997" s="104" t="s">
        <v>172</v>
      </c>
    </row>
    <row r="3998" spans="1:29" ht="25.5" customHeight="1" x14ac:dyDescent="0.35">
      <c r="A3998" s="188"/>
      <c r="B3998" s="190"/>
      <c r="C3998" s="99" t="str">
        <f>IF(B3998="","",IF(NOT(ISNUMBER(B3998)),"DATA_PC invalida",IF(AND(ISNUMBER(parametros!$C$2),ISNUMBER(parametros!$D$2),B3998&gt;=parametros!$C$2,B3998&lt;=parametros!$D$2),"C0",IF(AND(ISNUMBER(parametros!$C$3),ISNUMBER(parametros!$D$3),B3998&gt;=parametros!$C$3,B3998&lt;=parametros!$D$3),"C1",IF(AND(ISNUMBER(parametros!$C$4),ISNUMBER(parametros!$D$4),B3998&gt;=parametros!$C$4,B3998&lt;=parametros!$D$4),"C2",IF(AND(ISNUMBER(parametros!$C$5),ISNUMBER(parametros!$D$5),B3998&gt;=parametros!$C$5,B3998&lt;=parametros!$D$5),"C3",IF(AND(ISNUMBER(parametros!$C$6),ISNUMBER(parametros!$D$6),B3998&gt;=parametros!$C$6,B3998&lt;=parametros!$D$6),"C4","Fora dos ciclos")))))))</f>
        <v/>
      </c>
      <c r="D3998" s="100"/>
      <c r="E3998" s="78" t="str">
        <f>IF(C3998="","",IFERROR(VLOOKUP(C3998,parametros!$A$11:$E$15,5,0),""))</f>
        <v/>
      </c>
      <c r="F3998" s="79" t="str">
        <f t="shared" si="312"/>
        <v/>
      </c>
      <c r="G3998" s="101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8"/>
      <c r="U3998" s="218" t="str">
        <f t="shared" si="316"/>
        <v/>
      </c>
      <c r="V3998" s="216" t="s">
        <v>47</v>
      </c>
      <c r="W3998" s="102" t="s">
        <v>167</v>
      </c>
      <c r="X3998" s="102" t="s">
        <v>168</v>
      </c>
      <c r="Y3998" s="103" t="s">
        <v>169</v>
      </c>
      <c r="Z3998" s="103" t="s">
        <v>170</v>
      </c>
      <c r="AA3998" s="103" t="s">
        <v>47</v>
      </c>
      <c r="AB3998" s="103" t="s">
        <v>171</v>
      </c>
      <c r="AC3998" s="104" t="s">
        <v>172</v>
      </c>
    </row>
    <row r="3999" spans="1:29" ht="25.5" customHeight="1" x14ac:dyDescent="0.35">
      <c r="A3999" s="188"/>
      <c r="B3999" s="190"/>
      <c r="C3999" s="99" t="str">
        <f>IF(B3999="","",IF(NOT(ISNUMBER(B3999)),"DATA_PC invalida",IF(AND(ISNUMBER(parametros!$C$2),ISNUMBER(parametros!$D$2),B3999&gt;=parametros!$C$2,B3999&lt;=parametros!$D$2),"C0",IF(AND(ISNUMBER(parametros!$C$3),ISNUMBER(parametros!$D$3),B3999&gt;=parametros!$C$3,B3999&lt;=parametros!$D$3),"C1",IF(AND(ISNUMBER(parametros!$C$4),ISNUMBER(parametros!$D$4),B3999&gt;=parametros!$C$4,B3999&lt;=parametros!$D$4),"C2",IF(AND(ISNUMBER(parametros!$C$5),ISNUMBER(parametros!$D$5),B3999&gt;=parametros!$C$5,B3999&lt;=parametros!$D$5),"C3",IF(AND(ISNUMBER(parametros!$C$6),ISNUMBER(parametros!$D$6),B3999&gt;=parametros!$C$6,B3999&lt;=parametros!$D$6),"C4","Fora dos ciclos")))))))</f>
        <v/>
      </c>
      <c r="D3999" s="100"/>
      <c r="E3999" s="78" t="str">
        <f>IF(C3999="","",IFERROR(VLOOKUP(C3999,parametros!$A$11:$E$15,5,0),""))</f>
        <v/>
      </c>
      <c r="F3999" s="79" t="str">
        <f t="shared" si="312"/>
        <v/>
      </c>
      <c r="G3999" s="101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8"/>
      <c r="U3999" s="218" t="str">
        <f t="shared" si="316"/>
        <v/>
      </c>
      <c r="V3999" s="216" t="s">
        <v>47</v>
      </c>
      <c r="W3999" s="102" t="s">
        <v>167</v>
      </c>
      <c r="X3999" s="102" t="s">
        <v>168</v>
      </c>
      <c r="Y3999" s="103" t="s">
        <v>169</v>
      </c>
      <c r="Z3999" s="103" t="s">
        <v>170</v>
      </c>
      <c r="AA3999" s="103" t="s">
        <v>47</v>
      </c>
      <c r="AB3999" s="103" t="s">
        <v>171</v>
      </c>
      <c r="AC3999" s="104" t="s">
        <v>172</v>
      </c>
    </row>
    <row r="4000" spans="1:29" ht="25.5" customHeight="1" x14ac:dyDescent="0.35">
      <c r="A4000" s="188"/>
      <c r="B4000" s="190"/>
      <c r="C4000" s="99" t="str">
        <f>IF(B4000="","",IF(NOT(ISNUMBER(B4000)),"DATA_PC invalida",IF(AND(ISNUMBER(parametros!$C$2),ISNUMBER(parametros!$D$2),B4000&gt;=parametros!$C$2,B4000&lt;=parametros!$D$2),"C0",IF(AND(ISNUMBER(parametros!$C$3),ISNUMBER(parametros!$D$3),B4000&gt;=parametros!$C$3,B4000&lt;=parametros!$D$3),"C1",IF(AND(ISNUMBER(parametros!$C$4),ISNUMBER(parametros!$D$4),B4000&gt;=parametros!$C$4,B4000&lt;=parametros!$D$4),"C2",IF(AND(ISNUMBER(parametros!$C$5),ISNUMBER(parametros!$D$5),B4000&gt;=parametros!$C$5,B4000&lt;=parametros!$D$5),"C3",IF(AND(ISNUMBER(parametros!$C$6),ISNUMBER(parametros!$D$6),B4000&gt;=parametros!$C$6,B4000&lt;=parametros!$D$6),"C4","Fora dos ciclos")))))))</f>
        <v/>
      </c>
      <c r="D4000" s="100"/>
      <c r="E4000" s="78" t="str">
        <f>IF(C4000="","",IFERROR(VLOOKUP(C4000,parametros!$A$11:$E$15,5,0),""))</f>
        <v/>
      </c>
      <c r="F4000" s="79" t="str">
        <f t="shared" si="312"/>
        <v/>
      </c>
      <c r="G4000" s="101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8"/>
      <c r="U4000" s="218" t="str">
        <f t="shared" si="316"/>
        <v/>
      </c>
      <c r="V4000" s="216" t="s">
        <v>47</v>
      </c>
      <c r="W4000" s="102" t="s">
        <v>167</v>
      </c>
      <c r="X4000" s="102" t="s">
        <v>168</v>
      </c>
      <c r="Y4000" s="103" t="s">
        <v>169</v>
      </c>
      <c r="Z4000" s="103" t="s">
        <v>170</v>
      </c>
      <c r="AA4000" s="103" t="s">
        <v>47</v>
      </c>
      <c r="AB4000" s="103" t="s">
        <v>171</v>
      </c>
      <c r="AC4000" s="104" t="s">
        <v>172</v>
      </c>
    </row>
    <row r="4001" spans="1:29" ht="25.5" customHeight="1" x14ac:dyDescent="0.35">
      <c r="A4001" s="188"/>
      <c r="B4001" s="190"/>
      <c r="C4001" s="99" t="str">
        <f>IF(B4001="","",IF(NOT(ISNUMBER(B4001)),"DATA_PC invalida",IF(AND(ISNUMBER(parametros!$C$2),ISNUMBER(parametros!$D$2),B4001&gt;=parametros!$C$2,B4001&lt;=parametros!$D$2),"C0",IF(AND(ISNUMBER(parametros!$C$3),ISNUMBER(parametros!$D$3),B4001&gt;=parametros!$C$3,B4001&lt;=parametros!$D$3),"C1",IF(AND(ISNUMBER(parametros!$C$4),ISNUMBER(parametros!$D$4),B4001&gt;=parametros!$C$4,B4001&lt;=parametros!$D$4),"C2",IF(AND(ISNUMBER(parametros!$C$5),ISNUMBER(parametros!$D$5),B4001&gt;=parametros!$C$5,B4001&lt;=parametros!$D$5),"C3",IF(AND(ISNUMBER(parametros!$C$6),ISNUMBER(parametros!$D$6),B4001&gt;=parametros!$C$6,B4001&lt;=parametros!$D$6),"C4","Fora dos ciclos")))))))</f>
        <v/>
      </c>
      <c r="D4001" s="100"/>
      <c r="E4001" s="78" t="str">
        <f>IF(C4001="","",IFERROR(VLOOKUP(C4001,parametros!$A$11:$E$15,5,0),""))</f>
        <v/>
      </c>
      <c r="F4001" s="79" t="str">
        <f t="shared" si="312"/>
        <v/>
      </c>
      <c r="G4001" s="101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8"/>
      <c r="U4001" s="218" t="str">
        <f t="shared" si="316"/>
        <v/>
      </c>
      <c r="V4001" s="216" t="s">
        <v>47</v>
      </c>
      <c r="W4001" s="102" t="s">
        <v>167</v>
      </c>
      <c r="X4001" s="102" t="s">
        <v>168</v>
      </c>
      <c r="Y4001" s="103" t="s">
        <v>169</v>
      </c>
      <c r="Z4001" s="103" t="s">
        <v>170</v>
      </c>
      <c r="AA4001" s="103" t="s">
        <v>47</v>
      </c>
      <c r="AB4001" s="103" t="s">
        <v>171</v>
      </c>
      <c r="AC4001" s="104" t="s">
        <v>172</v>
      </c>
    </row>
    <row r="4002" spans="1:29" ht="25.5" customHeight="1" x14ac:dyDescent="0.35">
      <c r="A4002" s="188"/>
      <c r="B4002" s="190"/>
      <c r="C4002" s="99" t="str">
        <f>IF(B4002="","",IF(NOT(ISNUMBER(B4002)),"DATA_PC invalida",IF(AND(ISNUMBER(parametros!$C$2),ISNUMBER(parametros!$D$2),B4002&gt;=parametros!$C$2,B4002&lt;=parametros!$D$2),"C0",IF(AND(ISNUMBER(parametros!$C$3),ISNUMBER(parametros!$D$3),B4002&gt;=parametros!$C$3,B4002&lt;=parametros!$D$3),"C1",IF(AND(ISNUMBER(parametros!$C$4),ISNUMBER(parametros!$D$4),B4002&gt;=parametros!$C$4,B4002&lt;=parametros!$D$4),"C2",IF(AND(ISNUMBER(parametros!$C$5),ISNUMBER(parametros!$D$5),B4002&gt;=parametros!$C$5,B4002&lt;=parametros!$D$5),"C3",IF(AND(ISNUMBER(parametros!$C$6),ISNUMBER(parametros!$D$6),B4002&gt;=parametros!$C$6,B4002&lt;=parametros!$D$6),"C4","Fora dos ciclos")))))))</f>
        <v/>
      </c>
      <c r="D4002" s="100"/>
      <c r="E4002" s="78" t="str">
        <f>IF(C4002="","",IFERROR(VLOOKUP(C4002,parametros!$A$11:$E$15,5,0),""))</f>
        <v/>
      </c>
      <c r="F4002" s="79" t="str">
        <f t="shared" si="312"/>
        <v/>
      </c>
      <c r="G4002" s="101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8"/>
      <c r="U4002" s="218" t="str">
        <f t="shared" si="316"/>
        <v/>
      </c>
      <c r="V4002" s="216" t="s">
        <v>47</v>
      </c>
      <c r="W4002" s="102" t="s">
        <v>167</v>
      </c>
      <c r="X4002" s="102" t="s">
        <v>168</v>
      </c>
      <c r="Y4002" s="103" t="s">
        <v>169</v>
      </c>
      <c r="Z4002" s="103" t="s">
        <v>170</v>
      </c>
      <c r="AA4002" s="103" t="s">
        <v>47</v>
      </c>
      <c r="AB4002" s="103" t="s">
        <v>171</v>
      </c>
      <c r="AC4002" s="104" t="s">
        <v>172</v>
      </c>
    </row>
    <row r="4003" spans="1:29" ht="25.5" customHeight="1" x14ac:dyDescent="0.35">
      <c r="A4003" s="188"/>
      <c r="B4003" s="190"/>
      <c r="C4003" s="99" t="str">
        <f>IF(B4003="","",IF(NOT(ISNUMBER(B4003)),"DATA_PC invalida",IF(AND(ISNUMBER(parametros!$C$2),ISNUMBER(parametros!$D$2),B4003&gt;=parametros!$C$2,B4003&lt;=parametros!$D$2),"C0",IF(AND(ISNUMBER(parametros!$C$3),ISNUMBER(parametros!$D$3),B4003&gt;=parametros!$C$3,B4003&lt;=parametros!$D$3),"C1",IF(AND(ISNUMBER(parametros!$C$4),ISNUMBER(parametros!$D$4),B4003&gt;=parametros!$C$4,B4003&lt;=parametros!$D$4),"C2",IF(AND(ISNUMBER(parametros!$C$5),ISNUMBER(parametros!$D$5),B4003&gt;=parametros!$C$5,B4003&lt;=parametros!$D$5),"C3",IF(AND(ISNUMBER(parametros!$C$6),ISNUMBER(parametros!$D$6),B4003&gt;=parametros!$C$6,B4003&lt;=parametros!$D$6),"C4","Fora dos ciclos")))))))</f>
        <v/>
      </c>
      <c r="D4003" s="100"/>
      <c r="E4003" s="78" t="str">
        <f>IF(C4003="","",IFERROR(VLOOKUP(C4003,parametros!$A$11:$E$15,5,0),""))</f>
        <v/>
      </c>
      <c r="F4003" s="79" t="str">
        <f t="shared" si="312"/>
        <v/>
      </c>
      <c r="G4003" s="101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8"/>
      <c r="U4003" s="218" t="str">
        <f t="shared" si="316"/>
        <v/>
      </c>
      <c r="V4003" s="216" t="s">
        <v>47</v>
      </c>
      <c r="W4003" s="102" t="s">
        <v>167</v>
      </c>
      <c r="X4003" s="102" t="s">
        <v>168</v>
      </c>
      <c r="Y4003" s="103" t="s">
        <v>169</v>
      </c>
      <c r="Z4003" s="103" t="s">
        <v>170</v>
      </c>
      <c r="AA4003" s="103" t="s">
        <v>47</v>
      </c>
      <c r="AB4003" s="103" t="s">
        <v>171</v>
      </c>
      <c r="AC4003" s="104" t="s">
        <v>172</v>
      </c>
    </row>
    <row r="4004" spans="1:29" ht="25.5" customHeight="1" x14ac:dyDescent="0.35">
      <c r="A4004" s="188"/>
      <c r="B4004" s="190"/>
      <c r="C4004" s="99" t="str">
        <f>IF(B4004="","",IF(NOT(ISNUMBER(B4004)),"DATA_PC invalida",IF(AND(ISNUMBER(parametros!$C$2),ISNUMBER(parametros!$D$2),B4004&gt;=parametros!$C$2,B4004&lt;=parametros!$D$2),"C0",IF(AND(ISNUMBER(parametros!$C$3),ISNUMBER(parametros!$D$3),B4004&gt;=parametros!$C$3,B4004&lt;=parametros!$D$3),"C1",IF(AND(ISNUMBER(parametros!$C$4),ISNUMBER(parametros!$D$4),B4004&gt;=parametros!$C$4,B4004&lt;=parametros!$D$4),"C2",IF(AND(ISNUMBER(parametros!$C$5),ISNUMBER(parametros!$D$5),B4004&gt;=parametros!$C$5,B4004&lt;=parametros!$D$5),"C3",IF(AND(ISNUMBER(parametros!$C$6),ISNUMBER(parametros!$D$6),B4004&gt;=parametros!$C$6,B4004&lt;=parametros!$D$6),"C4","Fora dos ciclos")))))))</f>
        <v/>
      </c>
      <c r="D4004" s="100"/>
      <c r="E4004" s="78" t="str">
        <f>IF(C4004="","",IFERROR(VLOOKUP(C4004,parametros!$A$11:$E$15,5,0),""))</f>
        <v/>
      </c>
      <c r="F4004" s="79" t="str">
        <f t="shared" si="312"/>
        <v/>
      </c>
      <c r="G4004" s="101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8"/>
      <c r="U4004" s="218" t="str">
        <f t="shared" si="316"/>
        <v/>
      </c>
      <c r="V4004" s="216" t="s">
        <v>47</v>
      </c>
      <c r="W4004" s="102" t="s">
        <v>167</v>
      </c>
      <c r="X4004" s="102" t="s">
        <v>168</v>
      </c>
      <c r="Y4004" s="103" t="s">
        <v>169</v>
      </c>
      <c r="Z4004" s="103" t="s">
        <v>170</v>
      </c>
      <c r="AA4004" s="103" t="s">
        <v>47</v>
      </c>
      <c r="AB4004" s="103" t="s">
        <v>171</v>
      </c>
      <c r="AC4004" s="104" t="s">
        <v>172</v>
      </c>
    </row>
    <row r="4005" spans="1:29" ht="25.5" customHeight="1" x14ac:dyDescent="0.35">
      <c r="A4005" s="188"/>
      <c r="B4005" s="190"/>
      <c r="C4005" s="99" t="str">
        <f>IF(B4005="","",IF(NOT(ISNUMBER(B4005)),"DATA_PC invalida",IF(AND(ISNUMBER(parametros!$C$2),ISNUMBER(parametros!$D$2),B4005&gt;=parametros!$C$2,B4005&lt;=parametros!$D$2),"C0",IF(AND(ISNUMBER(parametros!$C$3),ISNUMBER(parametros!$D$3),B4005&gt;=parametros!$C$3,B4005&lt;=parametros!$D$3),"C1",IF(AND(ISNUMBER(parametros!$C$4),ISNUMBER(parametros!$D$4),B4005&gt;=parametros!$C$4,B4005&lt;=parametros!$D$4),"C2",IF(AND(ISNUMBER(parametros!$C$5),ISNUMBER(parametros!$D$5),B4005&gt;=parametros!$C$5,B4005&lt;=parametros!$D$5),"C3",IF(AND(ISNUMBER(parametros!$C$6),ISNUMBER(parametros!$D$6),B4005&gt;=parametros!$C$6,B4005&lt;=parametros!$D$6),"C4","Fora dos ciclos")))))))</f>
        <v/>
      </c>
      <c r="D4005" s="100"/>
      <c r="E4005" s="78" t="str">
        <f>IF(C4005="","",IFERROR(VLOOKUP(C4005,parametros!$A$11:$E$15,5,0),""))</f>
        <v/>
      </c>
      <c r="F4005" s="79" t="str">
        <f t="shared" si="312"/>
        <v/>
      </c>
      <c r="G4005" s="101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8"/>
      <c r="U4005" s="218" t="str">
        <f t="shared" si="316"/>
        <v/>
      </c>
      <c r="V4005" s="216" t="s">
        <v>47</v>
      </c>
      <c r="W4005" s="102" t="s">
        <v>167</v>
      </c>
      <c r="X4005" s="102" t="s">
        <v>168</v>
      </c>
      <c r="Y4005" s="103" t="s">
        <v>169</v>
      </c>
      <c r="Z4005" s="103" t="s">
        <v>170</v>
      </c>
      <c r="AA4005" s="103" t="s">
        <v>47</v>
      </c>
      <c r="AB4005" s="103" t="s">
        <v>171</v>
      </c>
      <c r="AC4005" s="104" t="s">
        <v>172</v>
      </c>
    </row>
    <row r="4006" spans="1:29" ht="25.5" customHeight="1" x14ac:dyDescent="0.35">
      <c r="A4006" s="188"/>
      <c r="B4006" s="190"/>
      <c r="C4006" s="99" t="str">
        <f>IF(B4006="","",IF(NOT(ISNUMBER(B4006)),"DATA_PC invalida",IF(AND(ISNUMBER(parametros!$C$2),ISNUMBER(parametros!$D$2),B4006&gt;=parametros!$C$2,B4006&lt;=parametros!$D$2),"C0",IF(AND(ISNUMBER(parametros!$C$3),ISNUMBER(parametros!$D$3),B4006&gt;=parametros!$C$3,B4006&lt;=parametros!$D$3),"C1",IF(AND(ISNUMBER(parametros!$C$4),ISNUMBER(parametros!$D$4),B4006&gt;=parametros!$C$4,B4006&lt;=parametros!$D$4),"C2",IF(AND(ISNUMBER(parametros!$C$5),ISNUMBER(parametros!$D$5),B4006&gt;=parametros!$C$5,B4006&lt;=parametros!$D$5),"C3",IF(AND(ISNUMBER(parametros!$C$6),ISNUMBER(parametros!$D$6),B4006&gt;=parametros!$C$6,B4006&lt;=parametros!$D$6),"C4","Fora dos ciclos")))))))</f>
        <v/>
      </c>
      <c r="D4006" s="100"/>
      <c r="E4006" s="78" t="str">
        <f>IF(C4006="","",IFERROR(VLOOKUP(C4006,parametros!$A$11:$E$15,5,0),""))</f>
        <v/>
      </c>
      <c r="F4006" s="79" t="str">
        <f t="shared" si="312"/>
        <v/>
      </c>
      <c r="G4006" s="101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8"/>
      <c r="U4006" s="218" t="str">
        <f t="shared" si="316"/>
        <v/>
      </c>
      <c r="V4006" s="216" t="s">
        <v>47</v>
      </c>
      <c r="W4006" s="102" t="s">
        <v>167</v>
      </c>
      <c r="X4006" s="102" t="s">
        <v>168</v>
      </c>
      <c r="Y4006" s="103" t="s">
        <v>169</v>
      </c>
      <c r="Z4006" s="103" t="s">
        <v>170</v>
      </c>
      <c r="AA4006" s="103" t="s">
        <v>47</v>
      </c>
      <c r="AB4006" s="103" t="s">
        <v>171</v>
      </c>
      <c r="AC4006" s="104" t="s">
        <v>172</v>
      </c>
    </row>
    <row r="4007" spans="1:29" ht="25.5" customHeight="1" x14ac:dyDescent="0.35">
      <c r="A4007" s="188"/>
      <c r="B4007" s="190"/>
      <c r="C4007" s="99" t="str">
        <f>IF(B4007="","",IF(NOT(ISNUMBER(B4007)),"DATA_PC invalida",IF(AND(ISNUMBER(parametros!$C$2),ISNUMBER(parametros!$D$2),B4007&gt;=parametros!$C$2,B4007&lt;=parametros!$D$2),"C0",IF(AND(ISNUMBER(parametros!$C$3),ISNUMBER(parametros!$D$3),B4007&gt;=parametros!$C$3,B4007&lt;=parametros!$D$3),"C1",IF(AND(ISNUMBER(parametros!$C$4),ISNUMBER(parametros!$D$4),B4007&gt;=parametros!$C$4,B4007&lt;=parametros!$D$4),"C2",IF(AND(ISNUMBER(parametros!$C$5),ISNUMBER(parametros!$D$5),B4007&gt;=parametros!$C$5,B4007&lt;=parametros!$D$5),"C3",IF(AND(ISNUMBER(parametros!$C$6),ISNUMBER(parametros!$D$6),B4007&gt;=parametros!$C$6,B4007&lt;=parametros!$D$6),"C4","Fora dos ciclos")))))))</f>
        <v/>
      </c>
      <c r="D4007" s="100"/>
      <c r="E4007" s="78" t="str">
        <f>IF(C4007="","",IFERROR(VLOOKUP(C4007,parametros!$A$11:$E$15,5,0),""))</f>
        <v/>
      </c>
      <c r="F4007" s="79" t="str">
        <f t="shared" si="312"/>
        <v/>
      </c>
      <c r="G4007" s="101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8"/>
      <c r="U4007" s="218" t="str">
        <f t="shared" si="316"/>
        <v/>
      </c>
      <c r="V4007" s="216" t="s">
        <v>47</v>
      </c>
      <c r="W4007" s="102" t="s">
        <v>167</v>
      </c>
      <c r="X4007" s="102" t="s">
        <v>168</v>
      </c>
      <c r="Y4007" s="103" t="s">
        <v>169</v>
      </c>
      <c r="Z4007" s="103" t="s">
        <v>170</v>
      </c>
      <c r="AA4007" s="103" t="s">
        <v>47</v>
      </c>
      <c r="AB4007" s="103" t="s">
        <v>171</v>
      </c>
      <c r="AC4007" s="104" t="s">
        <v>172</v>
      </c>
    </row>
    <row r="4008" spans="1:29" ht="25.5" customHeight="1" x14ac:dyDescent="0.35">
      <c r="A4008" s="188"/>
      <c r="B4008" s="190"/>
      <c r="C4008" s="99" t="str">
        <f>IF(B4008="","",IF(NOT(ISNUMBER(B4008)),"DATA_PC invalida",IF(AND(ISNUMBER(parametros!$C$2),ISNUMBER(parametros!$D$2),B4008&gt;=parametros!$C$2,B4008&lt;=parametros!$D$2),"C0",IF(AND(ISNUMBER(parametros!$C$3),ISNUMBER(parametros!$D$3),B4008&gt;=parametros!$C$3,B4008&lt;=parametros!$D$3),"C1",IF(AND(ISNUMBER(parametros!$C$4),ISNUMBER(parametros!$D$4),B4008&gt;=parametros!$C$4,B4008&lt;=parametros!$D$4),"C2",IF(AND(ISNUMBER(parametros!$C$5),ISNUMBER(parametros!$D$5),B4008&gt;=parametros!$C$5,B4008&lt;=parametros!$D$5),"C3",IF(AND(ISNUMBER(parametros!$C$6),ISNUMBER(parametros!$D$6),B4008&gt;=parametros!$C$6,B4008&lt;=parametros!$D$6),"C4","Fora dos ciclos")))))))</f>
        <v/>
      </c>
      <c r="D4008" s="100"/>
      <c r="E4008" s="78" t="str">
        <f>IF(C4008="","",IFERROR(VLOOKUP(C4008,parametros!$A$11:$E$15,5,0),""))</f>
        <v/>
      </c>
      <c r="F4008" s="79" t="str">
        <f t="shared" si="312"/>
        <v/>
      </c>
      <c r="G4008" s="101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8"/>
      <c r="U4008" s="218" t="str">
        <f t="shared" si="316"/>
        <v/>
      </c>
      <c r="V4008" s="216" t="s">
        <v>47</v>
      </c>
      <c r="W4008" s="102" t="s">
        <v>167</v>
      </c>
      <c r="X4008" s="102" t="s">
        <v>168</v>
      </c>
      <c r="Y4008" s="103" t="s">
        <v>169</v>
      </c>
      <c r="Z4008" s="103" t="s">
        <v>170</v>
      </c>
      <c r="AA4008" s="103" t="s">
        <v>47</v>
      </c>
      <c r="AB4008" s="103" t="s">
        <v>171</v>
      </c>
      <c r="AC4008" s="104" t="s">
        <v>172</v>
      </c>
    </row>
    <row r="4009" spans="1:29" ht="25.5" customHeight="1" x14ac:dyDescent="0.35">
      <c r="A4009" s="188"/>
      <c r="B4009" s="190"/>
      <c r="C4009" s="99" t="str">
        <f>IF(B4009="","",IF(NOT(ISNUMBER(B4009)),"DATA_PC invalida",IF(AND(ISNUMBER(parametros!$C$2),ISNUMBER(parametros!$D$2),B4009&gt;=parametros!$C$2,B4009&lt;=parametros!$D$2),"C0",IF(AND(ISNUMBER(parametros!$C$3),ISNUMBER(parametros!$D$3),B4009&gt;=parametros!$C$3,B4009&lt;=parametros!$D$3),"C1",IF(AND(ISNUMBER(parametros!$C$4),ISNUMBER(parametros!$D$4),B4009&gt;=parametros!$C$4,B4009&lt;=parametros!$D$4),"C2",IF(AND(ISNUMBER(parametros!$C$5),ISNUMBER(parametros!$D$5),B4009&gt;=parametros!$C$5,B4009&lt;=parametros!$D$5),"C3",IF(AND(ISNUMBER(parametros!$C$6),ISNUMBER(parametros!$D$6),B4009&gt;=parametros!$C$6,B4009&lt;=parametros!$D$6),"C4","Fora dos ciclos")))))))</f>
        <v/>
      </c>
      <c r="D4009" s="100"/>
      <c r="E4009" s="78" t="str">
        <f>IF(C4009="","",IFERROR(VLOOKUP(C4009,parametros!$A$11:$E$15,5,0),""))</f>
        <v/>
      </c>
      <c r="F4009" s="79" t="str">
        <f t="shared" si="312"/>
        <v/>
      </c>
      <c r="G4009" s="101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8"/>
      <c r="U4009" s="218" t="str">
        <f t="shared" si="316"/>
        <v/>
      </c>
      <c r="V4009" s="216" t="s">
        <v>47</v>
      </c>
      <c r="W4009" s="102" t="s">
        <v>167</v>
      </c>
      <c r="X4009" s="102" t="s">
        <v>168</v>
      </c>
      <c r="Y4009" s="103" t="s">
        <v>169</v>
      </c>
      <c r="Z4009" s="103" t="s">
        <v>170</v>
      </c>
      <c r="AA4009" s="103" t="s">
        <v>47</v>
      </c>
      <c r="AB4009" s="103" t="s">
        <v>171</v>
      </c>
      <c r="AC4009" s="104" t="s">
        <v>172</v>
      </c>
    </row>
    <row r="4010" spans="1:29" ht="25.5" customHeight="1" x14ac:dyDescent="0.35">
      <c r="A4010" s="188"/>
      <c r="B4010" s="190"/>
      <c r="C4010" s="99" t="str">
        <f>IF(B4010="","",IF(NOT(ISNUMBER(B4010)),"DATA_PC invalida",IF(AND(ISNUMBER(parametros!$C$2),ISNUMBER(parametros!$D$2),B4010&gt;=parametros!$C$2,B4010&lt;=parametros!$D$2),"C0",IF(AND(ISNUMBER(parametros!$C$3),ISNUMBER(parametros!$D$3),B4010&gt;=parametros!$C$3,B4010&lt;=parametros!$D$3),"C1",IF(AND(ISNUMBER(parametros!$C$4),ISNUMBER(parametros!$D$4),B4010&gt;=parametros!$C$4,B4010&lt;=parametros!$D$4),"C2",IF(AND(ISNUMBER(parametros!$C$5),ISNUMBER(parametros!$D$5),B4010&gt;=parametros!$C$5,B4010&lt;=parametros!$D$5),"C3",IF(AND(ISNUMBER(parametros!$C$6),ISNUMBER(parametros!$D$6),B4010&gt;=parametros!$C$6,B4010&lt;=parametros!$D$6),"C4","Fora dos ciclos")))))))</f>
        <v/>
      </c>
      <c r="D4010" s="100"/>
      <c r="E4010" s="78" t="str">
        <f>IF(C4010="","",IFERROR(VLOOKUP(C4010,parametros!$A$11:$E$15,5,0),""))</f>
        <v/>
      </c>
      <c r="F4010" s="79" t="str">
        <f t="shared" si="312"/>
        <v/>
      </c>
      <c r="G4010" s="101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8"/>
      <c r="U4010" s="218" t="str">
        <f t="shared" si="316"/>
        <v/>
      </c>
      <c r="V4010" s="216" t="s">
        <v>47</v>
      </c>
      <c r="W4010" s="102" t="s">
        <v>167</v>
      </c>
      <c r="X4010" s="102" t="s">
        <v>168</v>
      </c>
      <c r="Y4010" s="103" t="s">
        <v>169</v>
      </c>
      <c r="Z4010" s="103" t="s">
        <v>170</v>
      </c>
      <c r="AA4010" s="103" t="s">
        <v>47</v>
      </c>
      <c r="AB4010" s="103" t="s">
        <v>171</v>
      </c>
      <c r="AC4010" s="104" t="s">
        <v>172</v>
      </c>
    </row>
    <row r="4011" spans="1:29" ht="25.5" customHeight="1" x14ac:dyDescent="0.35">
      <c r="A4011" s="188"/>
      <c r="B4011" s="190"/>
      <c r="C4011" s="99" t="str">
        <f>IF(B4011="","",IF(NOT(ISNUMBER(B4011)),"DATA_PC invalida",IF(AND(ISNUMBER(parametros!$C$2),ISNUMBER(parametros!$D$2),B4011&gt;=parametros!$C$2,B4011&lt;=parametros!$D$2),"C0",IF(AND(ISNUMBER(parametros!$C$3),ISNUMBER(parametros!$D$3),B4011&gt;=parametros!$C$3,B4011&lt;=parametros!$D$3),"C1",IF(AND(ISNUMBER(parametros!$C$4),ISNUMBER(parametros!$D$4),B4011&gt;=parametros!$C$4,B4011&lt;=parametros!$D$4),"C2",IF(AND(ISNUMBER(parametros!$C$5),ISNUMBER(parametros!$D$5),B4011&gt;=parametros!$C$5,B4011&lt;=parametros!$D$5),"C3",IF(AND(ISNUMBER(parametros!$C$6),ISNUMBER(parametros!$D$6),B4011&gt;=parametros!$C$6,B4011&lt;=parametros!$D$6),"C4","Fora dos ciclos")))))))</f>
        <v/>
      </c>
      <c r="D4011" s="100"/>
      <c r="E4011" s="78" t="str">
        <f>IF(C4011="","",IFERROR(VLOOKUP(C4011,parametros!$A$11:$E$15,5,0),""))</f>
        <v/>
      </c>
      <c r="F4011" s="79" t="str">
        <f t="shared" si="312"/>
        <v/>
      </c>
      <c r="G4011" s="101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8"/>
      <c r="U4011" s="218" t="str">
        <f t="shared" si="316"/>
        <v/>
      </c>
      <c r="V4011" s="216" t="s">
        <v>47</v>
      </c>
      <c r="W4011" s="102" t="s">
        <v>167</v>
      </c>
      <c r="X4011" s="102" t="s">
        <v>168</v>
      </c>
      <c r="Y4011" s="103" t="s">
        <v>169</v>
      </c>
      <c r="Z4011" s="103" t="s">
        <v>170</v>
      </c>
      <c r="AA4011" s="103" t="s">
        <v>47</v>
      </c>
      <c r="AB4011" s="103" t="s">
        <v>171</v>
      </c>
      <c r="AC4011" s="104" t="s">
        <v>172</v>
      </c>
    </row>
    <row r="4012" spans="1:29" ht="25.5" customHeight="1" x14ac:dyDescent="0.35">
      <c r="A4012" s="188"/>
      <c r="B4012" s="190"/>
      <c r="C4012" s="99" t="str">
        <f>IF(B4012="","",IF(NOT(ISNUMBER(B4012)),"DATA_PC invalida",IF(AND(ISNUMBER(parametros!$C$2),ISNUMBER(parametros!$D$2),B4012&gt;=parametros!$C$2,B4012&lt;=parametros!$D$2),"C0",IF(AND(ISNUMBER(parametros!$C$3),ISNUMBER(parametros!$D$3),B4012&gt;=parametros!$C$3,B4012&lt;=parametros!$D$3),"C1",IF(AND(ISNUMBER(parametros!$C$4),ISNUMBER(parametros!$D$4),B4012&gt;=parametros!$C$4,B4012&lt;=parametros!$D$4),"C2",IF(AND(ISNUMBER(parametros!$C$5),ISNUMBER(parametros!$D$5),B4012&gt;=parametros!$C$5,B4012&lt;=parametros!$D$5),"C3",IF(AND(ISNUMBER(parametros!$C$6),ISNUMBER(parametros!$D$6),B4012&gt;=parametros!$C$6,B4012&lt;=parametros!$D$6),"C4","Fora dos ciclos")))))))</f>
        <v/>
      </c>
      <c r="D4012" s="100"/>
      <c r="E4012" s="78" t="str">
        <f>IF(C4012="","",IFERROR(VLOOKUP(C4012,parametros!$A$11:$E$15,5,0),""))</f>
        <v/>
      </c>
      <c r="F4012" s="79" t="str">
        <f t="shared" si="312"/>
        <v/>
      </c>
      <c r="G4012" s="101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8"/>
      <c r="U4012" s="218" t="str">
        <f t="shared" si="316"/>
        <v/>
      </c>
      <c r="V4012" s="216" t="s">
        <v>47</v>
      </c>
      <c r="W4012" s="102" t="s">
        <v>167</v>
      </c>
      <c r="X4012" s="102" t="s">
        <v>168</v>
      </c>
      <c r="Y4012" s="103" t="s">
        <v>169</v>
      </c>
      <c r="Z4012" s="103" t="s">
        <v>170</v>
      </c>
      <c r="AA4012" s="103" t="s">
        <v>47</v>
      </c>
      <c r="AB4012" s="103" t="s">
        <v>171</v>
      </c>
      <c r="AC4012" s="104" t="s">
        <v>172</v>
      </c>
    </row>
    <row r="4013" spans="1:29" ht="25.5" customHeight="1" x14ac:dyDescent="0.35">
      <c r="A4013" s="188"/>
      <c r="B4013" s="190"/>
      <c r="C4013" s="99" t="str">
        <f>IF(B4013="","",IF(NOT(ISNUMBER(B4013)),"DATA_PC invalida",IF(AND(ISNUMBER(parametros!$C$2),ISNUMBER(parametros!$D$2),B4013&gt;=parametros!$C$2,B4013&lt;=parametros!$D$2),"C0",IF(AND(ISNUMBER(parametros!$C$3),ISNUMBER(parametros!$D$3),B4013&gt;=parametros!$C$3,B4013&lt;=parametros!$D$3),"C1",IF(AND(ISNUMBER(parametros!$C$4),ISNUMBER(parametros!$D$4),B4013&gt;=parametros!$C$4,B4013&lt;=parametros!$D$4),"C2",IF(AND(ISNUMBER(parametros!$C$5),ISNUMBER(parametros!$D$5),B4013&gt;=parametros!$C$5,B4013&lt;=parametros!$D$5),"C3",IF(AND(ISNUMBER(parametros!$C$6),ISNUMBER(parametros!$D$6),B4013&gt;=parametros!$C$6,B4013&lt;=parametros!$D$6),"C4","Fora dos ciclos")))))))</f>
        <v/>
      </c>
      <c r="D4013" s="100"/>
      <c r="E4013" s="78" t="str">
        <f>IF(C4013="","",IFERROR(VLOOKUP(C4013,parametros!$A$11:$E$15,5,0),""))</f>
        <v/>
      </c>
      <c r="F4013" s="79" t="str">
        <f t="shared" si="312"/>
        <v/>
      </c>
      <c r="G4013" s="101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8"/>
      <c r="U4013" s="218" t="str">
        <f t="shared" si="316"/>
        <v/>
      </c>
      <c r="V4013" s="216" t="s">
        <v>47</v>
      </c>
      <c r="W4013" s="102" t="s">
        <v>167</v>
      </c>
      <c r="X4013" s="102" t="s">
        <v>168</v>
      </c>
      <c r="Y4013" s="103" t="s">
        <v>169</v>
      </c>
      <c r="Z4013" s="103" t="s">
        <v>170</v>
      </c>
      <c r="AA4013" s="103" t="s">
        <v>47</v>
      </c>
      <c r="AB4013" s="103" t="s">
        <v>171</v>
      </c>
      <c r="AC4013" s="104" t="s">
        <v>172</v>
      </c>
    </row>
    <row r="4014" spans="1:29" ht="25.5" customHeight="1" x14ac:dyDescent="0.35">
      <c r="A4014" s="188"/>
      <c r="B4014" s="190"/>
      <c r="C4014" s="99" t="str">
        <f>IF(B4014="","",IF(NOT(ISNUMBER(B4014)),"DATA_PC invalida",IF(AND(ISNUMBER(parametros!$C$2),ISNUMBER(parametros!$D$2),B4014&gt;=parametros!$C$2,B4014&lt;=parametros!$D$2),"C0",IF(AND(ISNUMBER(parametros!$C$3),ISNUMBER(parametros!$D$3),B4014&gt;=parametros!$C$3,B4014&lt;=parametros!$D$3),"C1",IF(AND(ISNUMBER(parametros!$C$4),ISNUMBER(parametros!$D$4),B4014&gt;=parametros!$C$4,B4014&lt;=parametros!$D$4),"C2",IF(AND(ISNUMBER(parametros!$C$5),ISNUMBER(parametros!$D$5),B4014&gt;=parametros!$C$5,B4014&lt;=parametros!$D$5),"C3",IF(AND(ISNUMBER(parametros!$C$6),ISNUMBER(parametros!$D$6),B4014&gt;=parametros!$C$6,B4014&lt;=parametros!$D$6),"C4","Fora dos ciclos")))))))</f>
        <v/>
      </c>
      <c r="D4014" s="100"/>
      <c r="E4014" s="78" t="str">
        <f>IF(C4014="","",IFERROR(VLOOKUP(C4014,parametros!$A$11:$E$15,5,0),""))</f>
        <v/>
      </c>
      <c r="F4014" s="79" t="str">
        <f t="shared" si="312"/>
        <v/>
      </c>
      <c r="G4014" s="101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8"/>
      <c r="U4014" s="218" t="str">
        <f t="shared" si="316"/>
        <v/>
      </c>
      <c r="V4014" s="216" t="s">
        <v>47</v>
      </c>
      <c r="W4014" s="102" t="s">
        <v>167</v>
      </c>
      <c r="X4014" s="102" t="s">
        <v>168</v>
      </c>
      <c r="Y4014" s="103" t="s">
        <v>169</v>
      </c>
      <c r="Z4014" s="103" t="s">
        <v>170</v>
      </c>
      <c r="AA4014" s="103" t="s">
        <v>47</v>
      </c>
      <c r="AB4014" s="103" t="s">
        <v>171</v>
      </c>
      <c r="AC4014" s="104" t="s">
        <v>172</v>
      </c>
    </row>
    <row r="4015" spans="1:29" ht="25.5" customHeight="1" x14ac:dyDescent="0.35">
      <c r="A4015" s="188"/>
      <c r="B4015" s="190"/>
      <c r="C4015" s="99" t="str">
        <f>IF(B4015="","",IF(NOT(ISNUMBER(B4015)),"DATA_PC invalida",IF(AND(ISNUMBER(parametros!$C$2),ISNUMBER(parametros!$D$2),B4015&gt;=parametros!$C$2,B4015&lt;=parametros!$D$2),"C0",IF(AND(ISNUMBER(parametros!$C$3),ISNUMBER(parametros!$D$3),B4015&gt;=parametros!$C$3,B4015&lt;=parametros!$D$3),"C1",IF(AND(ISNUMBER(parametros!$C$4),ISNUMBER(parametros!$D$4),B4015&gt;=parametros!$C$4,B4015&lt;=parametros!$D$4),"C2",IF(AND(ISNUMBER(parametros!$C$5),ISNUMBER(parametros!$D$5),B4015&gt;=parametros!$C$5,B4015&lt;=parametros!$D$5),"C3",IF(AND(ISNUMBER(parametros!$C$6),ISNUMBER(parametros!$D$6),B4015&gt;=parametros!$C$6,B4015&lt;=parametros!$D$6),"C4","Fora dos ciclos")))))))</f>
        <v/>
      </c>
      <c r="D4015" s="100"/>
      <c r="E4015" s="78" t="str">
        <f>IF(C4015="","",IFERROR(VLOOKUP(C4015,parametros!$A$11:$E$15,5,0),""))</f>
        <v/>
      </c>
      <c r="F4015" s="79" t="str">
        <f t="shared" si="312"/>
        <v/>
      </c>
      <c r="G4015" s="101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8"/>
      <c r="U4015" s="218" t="str">
        <f t="shared" si="316"/>
        <v/>
      </c>
      <c r="V4015" s="216" t="s">
        <v>47</v>
      </c>
      <c r="W4015" s="102" t="s">
        <v>167</v>
      </c>
      <c r="X4015" s="102" t="s">
        <v>168</v>
      </c>
      <c r="Y4015" s="103" t="s">
        <v>169</v>
      </c>
      <c r="Z4015" s="103" t="s">
        <v>170</v>
      </c>
      <c r="AA4015" s="103" t="s">
        <v>47</v>
      </c>
      <c r="AB4015" s="103" t="s">
        <v>171</v>
      </c>
      <c r="AC4015" s="104" t="s">
        <v>172</v>
      </c>
    </row>
    <row r="4016" spans="1:29" ht="25.5" customHeight="1" x14ac:dyDescent="0.35">
      <c r="A4016" s="188"/>
      <c r="B4016" s="190"/>
      <c r="C4016" s="99" t="str">
        <f>IF(B4016="","",IF(NOT(ISNUMBER(B4016)),"DATA_PC invalida",IF(AND(ISNUMBER(parametros!$C$2),ISNUMBER(parametros!$D$2),B4016&gt;=parametros!$C$2,B4016&lt;=parametros!$D$2),"C0",IF(AND(ISNUMBER(parametros!$C$3),ISNUMBER(parametros!$D$3),B4016&gt;=parametros!$C$3,B4016&lt;=parametros!$D$3),"C1",IF(AND(ISNUMBER(parametros!$C$4),ISNUMBER(parametros!$D$4),B4016&gt;=parametros!$C$4,B4016&lt;=parametros!$D$4),"C2",IF(AND(ISNUMBER(parametros!$C$5),ISNUMBER(parametros!$D$5),B4016&gt;=parametros!$C$5,B4016&lt;=parametros!$D$5),"C3",IF(AND(ISNUMBER(parametros!$C$6),ISNUMBER(parametros!$D$6),B4016&gt;=parametros!$C$6,B4016&lt;=parametros!$D$6),"C4","Fora dos ciclos")))))))</f>
        <v/>
      </c>
      <c r="D4016" s="100"/>
      <c r="E4016" s="78" t="str">
        <f>IF(C4016="","",IFERROR(VLOOKUP(C4016,parametros!$A$11:$E$15,5,0),""))</f>
        <v/>
      </c>
      <c r="F4016" s="79" t="str">
        <f t="shared" si="312"/>
        <v/>
      </c>
      <c r="G4016" s="101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8"/>
      <c r="U4016" s="218" t="str">
        <f t="shared" si="316"/>
        <v/>
      </c>
      <c r="V4016" s="216" t="s">
        <v>47</v>
      </c>
      <c r="W4016" s="102" t="s">
        <v>167</v>
      </c>
      <c r="X4016" s="102" t="s">
        <v>168</v>
      </c>
      <c r="Y4016" s="103" t="s">
        <v>169</v>
      </c>
      <c r="Z4016" s="103" t="s">
        <v>170</v>
      </c>
      <c r="AA4016" s="103" t="s">
        <v>47</v>
      </c>
      <c r="AB4016" s="103" t="s">
        <v>171</v>
      </c>
      <c r="AC4016" s="104" t="s">
        <v>172</v>
      </c>
    </row>
    <row r="4017" spans="1:29" ht="25.5" customHeight="1" x14ac:dyDescent="0.35">
      <c r="A4017" s="188"/>
      <c r="B4017" s="190"/>
      <c r="C4017" s="99" t="str">
        <f>IF(B4017="","",IF(NOT(ISNUMBER(B4017)),"DATA_PC invalida",IF(AND(ISNUMBER(parametros!$C$2),ISNUMBER(parametros!$D$2),B4017&gt;=parametros!$C$2,B4017&lt;=parametros!$D$2),"C0",IF(AND(ISNUMBER(parametros!$C$3),ISNUMBER(parametros!$D$3),B4017&gt;=parametros!$C$3,B4017&lt;=parametros!$D$3),"C1",IF(AND(ISNUMBER(parametros!$C$4),ISNUMBER(parametros!$D$4),B4017&gt;=parametros!$C$4,B4017&lt;=parametros!$D$4),"C2",IF(AND(ISNUMBER(parametros!$C$5),ISNUMBER(parametros!$D$5),B4017&gt;=parametros!$C$5,B4017&lt;=parametros!$D$5),"C3",IF(AND(ISNUMBER(parametros!$C$6),ISNUMBER(parametros!$D$6),B4017&gt;=parametros!$C$6,B4017&lt;=parametros!$D$6),"C4","Fora dos ciclos")))))))</f>
        <v/>
      </c>
      <c r="D4017" s="100"/>
      <c r="E4017" s="78" t="str">
        <f>IF(C4017="","",IFERROR(VLOOKUP(C4017,parametros!$A$11:$E$15,5,0),""))</f>
        <v/>
      </c>
      <c r="F4017" s="79" t="str">
        <f t="shared" si="312"/>
        <v/>
      </c>
      <c r="G4017" s="101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8"/>
      <c r="U4017" s="218" t="str">
        <f t="shared" si="316"/>
        <v/>
      </c>
      <c r="V4017" s="216" t="s">
        <v>47</v>
      </c>
      <c r="W4017" s="102" t="s">
        <v>167</v>
      </c>
      <c r="X4017" s="102" t="s">
        <v>168</v>
      </c>
      <c r="Y4017" s="103" t="s">
        <v>169</v>
      </c>
      <c r="Z4017" s="103" t="s">
        <v>170</v>
      </c>
      <c r="AA4017" s="103" t="s">
        <v>47</v>
      </c>
      <c r="AB4017" s="103" t="s">
        <v>171</v>
      </c>
      <c r="AC4017" s="104" t="s">
        <v>172</v>
      </c>
    </row>
    <row r="4018" spans="1:29" ht="25.5" customHeight="1" x14ac:dyDescent="0.35">
      <c r="A4018" s="188"/>
      <c r="B4018" s="190"/>
      <c r="C4018" s="99" t="str">
        <f>IF(B4018="","",IF(NOT(ISNUMBER(B4018)),"DATA_PC invalida",IF(AND(ISNUMBER(parametros!$C$2),ISNUMBER(parametros!$D$2),B4018&gt;=parametros!$C$2,B4018&lt;=parametros!$D$2),"C0",IF(AND(ISNUMBER(parametros!$C$3),ISNUMBER(parametros!$D$3),B4018&gt;=parametros!$C$3,B4018&lt;=parametros!$D$3),"C1",IF(AND(ISNUMBER(parametros!$C$4),ISNUMBER(parametros!$D$4),B4018&gt;=parametros!$C$4,B4018&lt;=parametros!$D$4),"C2",IF(AND(ISNUMBER(parametros!$C$5),ISNUMBER(parametros!$D$5),B4018&gt;=parametros!$C$5,B4018&lt;=parametros!$D$5),"C3",IF(AND(ISNUMBER(parametros!$C$6),ISNUMBER(parametros!$D$6),B4018&gt;=parametros!$C$6,B4018&lt;=parametros!$D$6),"C4","Fora dos ciclos")))))))</f>
        <v/>
      </c>
      <c r="D4018" s="100"/>
      <c r="E4018" s="78" t="str">
        <f>IF(C4018="","",IFERROR(VLOOKUP(C4018,parametros!$A$11:$E$15,5,0),""))</f>
        <v/>
      </c>
      <c r="F4018" s="79" t="str">
        <f t="shared" si="312"/>
        <v/>
      </c>
      <c r="G4018" s="101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8"/>
      <c r="U4018" s="218" t="str">
        <f t="shared" si="316"/>
        <v/>
      </c>
      <c r="V4018" s="216" t="s">
        <v>47</v>
      </c>
      <c r="W4018" s="102" t="s">
        <v>167</v>
      </c>
      <c r="X4018" s="102" t="s">
        <v>168</v>
      </c>
      <c r="Y4018" s="103" t="s">
        <v>169</v>
      </c>
      <c r="Z4018" s="103" t="s">
        <v>170</v>
      </c>
      <c r="AA4018" s="103" t="s">
        <v>47</v>
      </c>
      <c r="AB4018" s="103" t="s">
        <v>171</v>
      </c>
      <c r="AC4018" s="104" t="s">
        <v>172</v>
      </c>
    </row>
    <row r="4019" spans="1:29" ht="25.5" customHeight="1" x14ac:dyDescent="0.35">
      <c r="A4019" s="188"/>
      <c r="B4019" s="190"/>
      <c r="C4019" s="99" t="str">
        <f>IF(B4019="","",IF(NOT(ISNUMBER(B4019)),"DATA_PC invalida",IF(AND(ISNUMBER(parametros!$C$2),ISNUMBER(parametros!$D$2),B4019&gt;=parametros!$C$2,B4019&lt;=parametros!$D$2),"C0",IF(AND(ISNUMBER(parametros!$C$3),ISNUMBER(parametros!$D$3),B4019&gt;=parametros!$C$3,B4019&lt;=parametros!$D$3),"C1",IF(AND(ISNUMBER(parametros!$C$4),ISNUMBER(parametros!$D$4),B4019&gt;=parametros!$C$4,B4019&lt;=parametros!$D$4),"C2",IF(AND(ISNUMBER(parametros!$C$5),ISNUMBER(parametros!$D$5),B4019&gt;=parametros!$C$5,B4019&lt;=parametros!$D$5),"C3",IF(AND(ISNUMBER(parametros!$C$6),ISNUMBER(parametros!$D$6),B4019&gt;=parametros!$C$6,B4019&lt;=parametros!$D$6),"C4","Fora dos ciclos")))))))</f>
        <v/>
      </c>
      <c r="D4019" s="100"/>
      <c r="E4019" s="78" t="str">
        <f>IF(C4019="","",IFERROR(VLOOKUP(C4019,parametros!$A$11:$E$15,5,0),""))</f>
        <v/>
      </c>
      <c r="F4019" s="79" t="str">
        <f t="shared" si="312"/>
        <v/>
      </c>
      <c r="G4019" s="101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8"/>
      <c r="U4019" s="218" t="str">
        <f t="shared" si="316"/>
        <v/>
      </c>
      <c r="V4019" s="216" t="s">
        <v>47</v>
      </c>
      <c r="W4019" s="102" t="s">
        <v>167</v>
      </c>
      <c r="X4019" s="102" t="s">
        <v>168</v>
      </c>
      <c r="Y4019" s="103" t="s">
        <v>169</v>
      </c>
      <c r="Z4019" s="103" t="s">
        <v>170</v>
      </c>
      <c r="AA4019" s="103" t="s">
        <v>47</v>
      </c>
      <c r="AB4019" s="103" t="s">
        <v>171</v>
      </c>
      <c r="AC4019" s="104" t="s">
        <v>172</v>
      </c>
    </row>
    <row r="4020" spans="1:29" ht="25.5" customHeight="1" x14ac:dyDescent="0.35">
      <c r="A4020" s="188"/>
      <c r="B4020" s="190"/>
      <c r="C4020" s="99" t="str">
        <f>IF(B4020="","",IF(NOT(ISNUMBER(B4020)),"DATA_PC invalida",IF(AND(ISNUMBER(parametros!$C$2),ISNUMBER(parametros!$D$2),B4020&gt;=parametros!$C$2,B4020&lt;=parametros!$D$2),"C0",IF(AND(ISNUMBER(parametros!$C$3),ISNUMBER(parametros!$D$3),B4020&gt;=parametros!$C$3,B4020&lt;=parametros!$D$3),"C1",IF(AND(ISNUMBER(parametros!$C$4),ISNUMBER(parametros!$D$4),B4020&gt;=parametros!$C$4,B4020&lt;=parametros!$D$4),"C2",IF(AND(ISNUMBER(parametros!$C$5),ISNUMBER(parametros!$D$5),B4020&gt;=parametros!$C$5,B4020&lt;=parametros!$D$5),"C3",IF(AND(ISNUMBER(parametros!$C$6),ISNUMBER(parametros!$D$6),B4020&gt;=parametros!$C$6,B4020&lt;=parametros!$D$6),"C4","Fora dos ciclos")))))))</f>
        <v/>
      </c>
      <c r="D4020" s="100"/>
      <c r="E4020" s="78" t="str">
        <f>IF(C4020="","",IFERROR(VLOOKUP(C4020,parametros!$A$11:$E$15,5,0),""))</f>
        <v/>
      </c>
      <c r="F4020" s="79" t="str">
        <f t="shared" si="312"/>
        <v/>
      </c>
      <c r="G4020" s="101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8"/>
      <c r="U4020" s="218" t="str">
        <f t="shared" si="316"/>
        <v/>
      </c>
      <c r="V4020" s="216" t="s">
        <v>47</v>
      </c>
      <c r="W4020" s="102" t="s">
        <v>167</v>
      </c>
      <c r="X4020" s="102" t="s">
        <v>168</v>
      </c>
      <c r="Y4020" s="103" t="s">
        <v>169</v>
      </c>
      <c r="Z4020" s="103" t="s">
        <v>170</v>
      </c>
      <c r="AA4020" s="103" t="s">
        <v>47</v>
      </c>
      <c r="AB4020" s="103" t="s">
        <v>171</v>
      </c>
      <c r="AC4020" s="104" t="s">
        <v>172</v>
      </c>
    </row>
    <row r="4021" spans="1:29" ht="25.5" customHeight="1" x14ac:dyDescent="0.35">
      <c r="A4021" s="188"/>
      <c r="B4021" s="190"/>
      <c r="C4021" s="99" t="str">
        <f>IF(B4021="","",IF(NOT(ISNUMBER(B4021)),"DATA_PC invalida",IF(AND(ISNUMBER(parametros!$C$2),ISNUMBER(parametros!$D$2),B4021&gt;=parametros!$C$2,B4021&lt;=parametros!$D$2),"C0",IF(AND(ISNUMBER(parametros!$C$3),ISNUMBER(parametros!$D$3),B4021&gt;=parametros!$C$3,B4021&lt;=parametros!$D$3),"C1",IF(AND(ISNUMBER(parametros!$C$4),ISNUMBER(parametros!$D$4),B4021&gt;=parametros!$C$4,B4021&lt;=parametros!$D$4),"C2",IF(AND(ISNUMBER(parametros!$C$5),ISNUMBER(parametros!$D$5),B4021&gt;=parametros!$C$5,B4021&lt;=parametros!$D$5),"C3",IF(AND(ISNUMBER(parametros!$C$6),ISNUMBER(parametros!$D$6),B4021&gt;=parametros!$C$6,B4021&lt;=parametros!$D$6),"C4","Fora dos ciclos")))))))</f>
        <v/>
      </c>
      <c r="D4021" s="100"/>
      <c r="E4021" s="78" t="str">
        <f>IF(C4021="","",IFERROR(VLOOKUP(C4021,parametros!$A$11:$E$15,5,0),""))</f>
        <v/>
      </c>
      <c r="F4021" s="79" t="str">
        <f t="shared" si="312"/>
        <v/>
      </c>
      <c r="G4021" s="101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8"/>
      <c r="U4021" s="218" t="str">
        <f t="shared" si="316"/>
        <v/>
      </c>
      <c r="V4021" s="216" t="s">
        <v>47</v>
      </c>
      <c r="W4021" s="102" t="s">
        <v>167</v>
      </c>
      <c r="X4021" s="102" t="s">
        <v>168</v>
      </c>
      <c r="Y4021" s="103" t="s">
        <v>169</v>
      </c>
      <c r="Z4021" s="103" t="s">
        <v>170</v>
      </c>
      <c r="AA4021" s="103" t="s">
        <v>47</v>
      </c>
      <c r="AB4021" s="103" t="s">
        <v>171</v>
      </c>
      <c r="AC4021" s="104" t="s">
        <v>172</v>
      </c>
    </row>
    <row r="4022" spans="1:29" ht="25.5" customHeight="1" x14ac:dyDescent="0.35">
      <c r="A4022" s="188"/>
      <c r="B4022" s="190"/>
      <c r="C4022" s="99" t="str">
        <f>IF(B4022="","",IF(NOT(ISNUMBER(B4022)),"DATA_PC invalida",IF(AND(ISNUMBER(parametros!$C$2),ISNUMBER(parametros!$D$2),B4022&gt;=parametros!$C$2,B4022&lt;=parametros!$D$2),"C0",IF(AND(ISNUMBER(parametros!$C$3),ISNUMBER(parametros!$D$3),B4022&gt;=parametros!$C$3,B4022&lt;=parametros!$D$3),"C1",IF(AND(ISNUMBER(parametros!$C$4),ISNUMBER(parametros!$D$4),B4022&gt;=parametros!$C$4,B4022&lt;=parametros!$D$4),"C2",IF(AND(ISNUMBER(parametros!$C$5),ISNUMBER(parametros!$D$5),B4022&gt;=parametros!$C$5,B4022&lt;=parametros!$D$5),"C3",IF(AND(ISNUMBER(parametros!$C$6),ISNUMBER(parametros!$D$6),B4022&gt;=parametros!$C$6,B4022&lt;=parametros!$D$6),"C4","Fora dos ciclos")))))))</f>
        <v/>
      </c>
      <c r="D4022" s="100"/>
      <c r="E4022" s="78" t="str">
        <f>IF(C4022="","",IFERROR(VLOOKUP(C4022,parametros!$A$11:$E$15,5,0),""))</f>
        <v/>
      </c>
      <c r="F4022" s="79" t="str">
        <f t="shared" si="312"/>
        <v/>
      </c>
      <c r="G4022" s="101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8"/>
      <c r="U4022" s="218" t="str">
        <f t="shared" si="316"/>
        <v/>
      </c>
      <c r="V4022" s="216" t="s">
        <v>47</v>
      </c>
      <c r="W4022" s="102" t="s">
        <v>167</v>
      </c>
      <c r="X4022" s="102" t="s">
        <v>168</v>
      </c>
      <c r="Y4022" s="103" t="s">
        <v>169</v>
      </c>
      <c r="Z4022" s="103" t="s">
        <v>170</v>
      </c>
      <c r="AA4022" s="103" t="s">
        <v>47</v>
      </c>
      <c r="AB4022" s="103" t="s">
        <v>171</v>
      </c>
      <c r="AC4022" s="104" t="s">
        <v>172</v>
      </c>
    </row>
    <row r="4023" spans="1:29" ht="25.5" customHeight="1" x14ac:dyDescent="0.35">
      <c r="A4023" s="188"/>
      <c r="B4023" s="190"/>
      <c r="C4023" s="99" t="str">
        <f>IF(B4023="","",IF(NOT(ISNUMBER(B4023)),"DATA_PC invalida",IF(AND(ISNUMBER(parametros!$C$2),ISNUMBER(parametros!$D$2),B4023&gt;=parametros!$C$2,B4023&lt;=parametros!$D$2),"C0",IF(AND(ISNUMBER(parametros!$C$3),ISNUMBER(parametros!$D$3),B4023&gt;=parametros!$C$3,B4023&lt;=parametros!$D$3),"C1",IF(AND(ISNUMBER(parametros!$C$4),ISNUMBER(parametros!$D$4),B4023&gt;=parametros!$C$4,B4023&lt;=parametros!$D$4),"C2",IF(AND(ISNUMBER(parametros!$C$5),ISNUMBER(parametros!$D$5),B4023&gt;=parametros!$C$5,B4023&lt;=parametros!$D$5),"C3",IF(AND(ISNUMBER(parametros!$C$6),ISNUMBER(parametros!$D$6),B4023&gt;=parametros!$C$6,B4023&lt;=parametros!$D$6),"C4","Fora dos ciclos")))))))</f>
        <v/>
      </c>
      <c r="D4023" s="100"/>
      <c r="E4023" s="78" t="str">
        <f>IF(C4023="","",IFERROR(VLOOKUP(C4023,parametros!$A$11:$E$15,5,0),""))</f>
        <v/>
      </c>
      <c r="F4023" s="79" t="str">
        <f t="shared" si="312"/>
        <v/>
      </c>
      <c r="G4023" s="101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8"/>
      <c r="U4023" s="218" t="str">
        <f t="shared" si="316"/>
        <v/>
      </c>
      <c r="V4023" s="216" t="s">
        <v>47</v>
      </c>
      <c r="W4023" s="102" t="s">
        <v>167</v>
      </c>
      <c r="X4023" s="102" t="s">
        <v>168</v>
      </c>
      <c r="Y4023" s="103" t="s">
        <v>169</v>
      </c>
      <c r="Z4023" s="103" t="s">
        <v>170</v>
      </c>
      <c r="AA4023" s="103" t="s">
        <v>47</v>
      </c>
      <c r="AB4023" s="103" t="s">
        <v>171</v>
      </c>
      <c r="AC4023" s="104" t="s">
        <v>172</v>
      </c>
    </row>
    <row r="4024" spans="1:29" ht="25.5" customHeight="1" x14ac:dyDescent="0.35">
      <c r="A4024" s="188"/>
      <c r="B4024" s="190"/>
      <c r="C4024" s="99" t="str">
        <f>IF(B4024="","",IF(NOT(ISNUMBER(B4024)),"DATA_PC invalida",IF(AND(ISNUMBER(parametros!$C$2),ISNUMBER(parametros!$D$2),B4024&gt;=parametros!$C$2,B4024&lt;=parametros!$D$2),"C0",IF(AND(ISNUMBER(parametros!$C$3),ISNUMBER(parametros!$D$3),B4024&gt;=parametros!$C$3,B4024&lt;=parametros!$D$3),"C1",IF(AND(ISNUMBER(parametros!$C$4),ISNUMBER(parametros!$D$4),B4024&gt;=parametros!$C$4,B4024&lt;=parametros!$D$4),"C2",IF(AND(ISNUMBER(parametros!$C$5),ISNUMBER(parametros!$D$5),B4024&gt;=parametros!$C$5,B4024&lt;=parametros!$D$5),"C3",IF(AND(ISNUMBER(parametros!$C$6),ISNUMBER(parametros!$D$6),B4024&gt;=parametros!$C$6,B4024&lt;=parametros!$D$6),"C4","Fora dos ciclos")))))))</f>
        <v/>
      </c>
      <c r="D4024" s="100"/>
      <c r="E4024" s="78" t="str">
        <f>IF(C4024="","",IFERROR(VLOOKUP(C4024,parametros!$A$11:$E$15,5,0),""))</f>
        <v/>
      </c>
      <c r="F4024" s="79" t="str">
        <f t="shared" si="312"/>
        <v/>
      </c>
      <c r="G4024" s="101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8"/>
      <c r="U4024" s="218" t="str">
        <f t="shared" si="316"/>
        <v/>
      </c>
      <c r="V4024" s="216" t="s">
        <v>47</v>
      </c>
      <c r="W4024" s="102" t="s">
        <v>167</v>
      </c>
      <c r="X4024" s="102" t="s">
        <v>168</v>
      </c>
      <c r="Y4024" s="103" t="s">
        <v>169</v>
      </c>
      <c r="Z4024" s="103" t="s">
        <v>170</v>
      </c>
      <c r="AA4024" s="103" t="s">
        <v>47</v>
      </c>
      <c r="AB4024" s="103" t="s">
        <v>171</v>
      </c>
      <c r="AC4024" s="104" t="s">
        <v>172</v>
      </c>
    </row>
    <row r="4025" spans="1:29" ht="25.5" customHeight="1" x14ac:dyDescent="0.35">
      <c r="A4025" s="188"/>
      <c r="B4025" s="190"/>
      <c r="C4025" s="99" t="str">
        <f>IF(B4025="","",IF(NOT(ISNUMBER(B4025)),"DATA_PC invalida",IF(AND(ISNUMBER(parametros!$C$2),ISNUMBER(parametros!$D$2),B4025&gt;=parametros!$C$2,B4025&lt;=parametros!$D$2),"C0",IF(AND(ISNUMBER(parametros!$C$3),ISNUMBER(parametros!$D$3),B4025&gt;=parametros!$C$3,B4025&lt;=parametros!$D$3),"C1",IF(AND(ISNUMBER(parametros!$C$4),ISNUMBER(parametros!$D$4),B4025&gt;=parametros!$C$4,B4025&lt;=parametros!$D$4),"C2",IF(AND(ISNUMBER(parametros!$C$5),ISNUMBER(parametros!$D$5),B4025&gt;=parametros!$C$5,B4025&lt;=parametros!$D$5),"C3",IF(AND(ISNUMBER(parametros!$C$6),ISNUMBER(parametros!$D$6),B4025&gt;=parametros!$C$6,B4025&lt;=parametros!$D$6),"C4","Fora dos ciclos")))))))</f>
        <v/>
      </c>
      <c r="D4025" s="100"/>
      <c r="E4025" s="78" t="str">
        <f>IF(C4025="","",IFERROR(VLOOKUP(C4025,parametros!$A$11:$E$15,5,0),""))</f>
        <v/>
      </c>
      <c r="F4025" s="79" t="str">
        <f t="shared" si="312"/>
        <v/>
      </c>
      <c r="G4025" s="101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8"/>
      <c r="U4025" s="218" t="str">
        <f t="shared" si="316"/>
        <v/>
      </c>
      <c r="V4025" s="216" t="s">
        <v>47</v>
      </c>
      <c r="W4025" s="102" t="s">
        <v>167</v>
      </c>
      <c r="X4025" s="102" t="s">
        <v>168</v>
      </c>
      <c r="Y4025" s="103" t="s">
        <v>169</v>
      </c>
      <c r="Z4025" s="103" t="s">
        <v>170</v>
      </c>
      <c r="AA4025" s="103" t="s">
        <v>47</v>
      </c>
      <c r="AB4025" s="103" t="s">
        <v>171</v>
      </c>
      <c r="AC4025" s="104" t="s">
        <v>172</v>
      </c>
    </row>
    <row r="4026" spans="1:29" ht="25.5" customHeight="1" x14ac:dyDescent="0.35">
      <c r="A4026" s="188"/>
      <c r="B4026" s="190"/>
      <c r="C4026" s="99" t="str">
        <f>IF(B4026="","",IF(NOT(ISNUMBER(B4026)),"DATA_PC invalida",IF(AND(ISNUMBER(parametros!$C$2),ISNUMBER(parametros!$D$2),B4026&gt;=parametros!$C$2,B4026&lt;=parametros!$D$2),"C0",IF(AND(ISNUMBER(parametros!$C$3),ISNUMBER(parametros!$D$3),B4026&gt;=parametros!$C$3,B4026&lt;=parametros!$D$3),"C1",IF(AND(ISNUMBER(parametros!$C$4),ISNUMBER(parametros!$D$4),B4026&gt;=parametros!$C$4,B4026&lt;=parametros!$D$4),"C2",IF(AND(ISNUMBER(parametros!$C$5),ISNUMBER(parametros!$D$5),B4026&gt;=parametros!$C$5,B4026&lt;=parametros!$D$5),"C3",IF(AND(ISNUMBER(parametros!$C$6),ISNUMBER(parametros!$D$6),B4026&gt;=parametros!$C$6,B4026&lt;=parametros!$D$6),"C4","Fora dos ciclos")))))))</f>
        <v/>
      </c>
      <c r="D4026" s="100"/>
      <c r="E4026" s="78" t="str">
        <f>IF(C4026="","",IFERROR(VLOOKUP(C4026,parametros!$A$11:$E$15,5,0),""))</f>
        <v/>
      </c>
      <c r="F4026" s="79" t="str">
        <f t="shared" si="312"/>
        <v/>
      </c>
      <c r="G4026" s="101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8"/>
      <c r="U4026" s="218" t="str">
        <f t="shared" si="316"/>
        <v/>
      </c>
      <c r="V4026" s="216" t="s">
        <v>47</v>
      </c>
      <c r="W4026" s="102" t="s">
        <v>167</v>
      </c>
      <c r="X4026" s="102" t="s">
        <v>168</v>
      </c>
      <c r="Y4026" s="103" t="s">
        <v>169</v>
      </c>
      <c r="Z4026" s="103" t="s">
        <v>170</v>
      </c>
      <c r="AA4026" s="103" t="s">
        <v>47</v>
      </c>
      <c r="AB4026" s="103" t="s">
        <v>171</v>
      </c>
      <c r="AC4026" s="104" t="s">
        <v>172</v>
      </c>
    </row>
    <row r="4027" spans="1:29" ht="25.5" customHeight="1" x14ac:dyDescent="0.35">
      <c r="A4027" s="188"/>
      <c r="B4027" s="190"/>
      <c r="C4027" s="99" t="str">
        <f>IF(B4027="","",IF(NOT(ISNUMBER(B4027)),"DATA_PC invalida",IF(AND(ISNUMBER(parametros!$C$2),ISNUMBER(parametros!$D$2),B4027&gt;=parametros!$C$2,B4027&lt;=parametros!$D$2),"C0",IF(AND(ISNUMBER(parametros!$C$3),ISNUMBER(parametros!$D$3),B4027&gt;=parametros!$C$3,B4027&lt;=parametros!$D$3),"C1",IF(AND(ISNUMBER(parametros!$C$4),ISNUMBER(parametros!$D$4),B4027&gt;=parametros!$C$4,B4027&lt;=parametros!$D$4),"C2",IF(AND(ISNUMBER(parametros!$C$5),ISNUMBER(parametros!$D$5),B4027&gt;=parametros!$C$5,B4027&lt;=parametros!$D$5),"C3",IF(AND(ISNUMBER(parametros!$C$6),ISNUMBER(parametros!$D$6),B4027&gt;=parametros!$C$6,B4027&lt;=parametros!$D$6),"C4","Fora dos ciclos")))))))</f>
        <v/>
      </c>
      <c r="D4027" s="100"/>
      <c r="E4027" s="78" t="str">
        <f>IF(C4027="","",IFERROR(VLOOKUP(C4027,parametros!$A$11:$E$15,5,0),""))</f>
        <v/>
      </c>
      <c r="F4027" s="79" t="str">
        <f t="shared" si="312"/>
        <v/>
      </c>
      <c r="G4027" s="101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8"/>
      <c r="U4027" s="218" t="str">
        <f t="shared" si="316"/>
        <v/>
      </c>
      <c r="V4027" s="216" t="s">
        <v>47</v>
      </c>
      <c r="W4027" s="102" t="s">
        <v>167</v>
      </c>
      <c r="X4027" s="102" t="s">
        <v>168</v>
      </c>
      <c r="Y4027" s="103" t="s">
        <v>169</v>
      </c>
      <c r="Z4027" s="103" t="s">
        <v>170</v>
      </c>
      <c r="AA4027" s="103" t="s">
        <v>47</v>
      </c>
      <c r="AB4027" s="103" t="s">
        <v>171</v>
      </c>
      <c r="AC4027" s="104" t="s">
        <v>172</v>
      </c>
    </row>
    <row r="4028" spans="1:29" ht="25.5" customHeight="1" x14ac:dyDescent="0.35">
      <c r="A4028" s="188"/>
      <c r="B4028" s="190"/>
      <c r="C4028" s="99" t="str">
        <f>IF(B4028="","",IF(NOT(ISNUMBER(B4028)),"DATA_PC invalida",IF(AND(ISNUMBER(parametros!$C$2),ISNUMBER(parametros!$D$2),B4028&gt;=parametros!$C$2,B4028&lt;=parametros!$D$2),"C0",IF(AND(ISNUMBER(parametros!$C$3),ISNUMBER(parametros!$D$3),B4028&gt;=parametros!$C$3,B4028&lt;=parametros!$D$3),"C1",IF(AND(ISNUMBER(parametros!$C$4),ISNUMBER(parametros!$D$4),B4028&gt;=parametros!$C$4,B4028&lt;=parametros!$D$4),"C2",IF(AND(ISNUMBER(parametros!$C$5),ISNUMBER(parametros!$D$5),B4028&gt;=parametros!$C$5,B4028&lt;=parametros!$D$5),"C3",IF(AND(ISNUMBER(parametros!$C$6),ISNUMBER(parametros!$D$6),B4028&gt;=parametros!$C$6,B4028&lt;=parametros!$D$6),"C4","Fora dos ciclos")))))))</f>
        <v/>
      </c>
      <c r="D4028" s="100"/>
      <c r="E4028" s="78" t="str">
        <f>IF(C4028="","",IFERROR(VLOOKUP(C4028,parametros!$A$11:$E$15,5,0),""))</f>
        <v/>
      </c>
      <c r="F4028" s="79" t="str">
        <f t="shared" si="312"/>
        <v/>
      </c>
      <c r="G4028" s="101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8"/>
      <c r="U4028" s="218" t="str">
        <f t="shared" si="316"/>
        <v/>
      </c>
      <c r="V4028" s="216" t="s">
        <v>47</v>
      </c>
      <c r="W4028" s="102" t="s">
        <v>167</v>
      </c>
      <c r="X4028" s="102" t="s">
        <v>168</v>
      </c>
      <c r="Y4028" s="103" t="s">
        <v>169</v>
      </c>
      <c r="Z4028" s="103" t="s">
        <v>170</v>
      </c>
      <c r="AA4028" s="103" t="s">
        <v>47</v>
      </c>
      <c r="AB4028" s="103" t="s">
        <v>171</v>
      </c>
      <c r="AC4028" s="104" t="s">
        <v>172</v>
      </c>
    </row>
    <row r="4029" spans="1:29" ht="25.5" customHeight="1" x14ac:dyDescent="0.35">
      <c r="A4029" s="188"/>
      <c r="B4029" s="190"/>
      <c r="C4029" s="99" t="str">
        <f>IF(B4029="","",IF(NOT(ISNUMBER(B4029)),"DATA_PC invalida",IF(AND(ISNUMBER(parametros!$C$2),ISNUMBER(parametros!$D$2),B4029&gt;=parametros!$C$2,B4029&lt;=parametros!$D$2),"C0",IF(AND(ISNUMBER(parametros!$C$3),ISNUMBER(parametros!$D$3),B4029&gt;=parametros!$C$3,B4029&lt;=parametros!$D$3),"C1",IF(AND(ISNUMBER(parametros!$C$4),ISNUMBER(parametros!$D$4),B4029&gt;=parametros!$C$4,B4029&lt;=parametros!$D$4),"C2",IF(AND(ISNUMBER(parametros!$C$5),ISNUMBER(parametros!$D$5),B4029&gt;=parametros!$C$5,B4029&lt;=parametros!$D$5),"C3",IF(AND(ISNUMBER(parametros!$C$6),ISNUMBER(parametros!$D$6),B4029&gt;=parametros!$C$6,B4029&lt;=parametros!$D$6),"C4","Fora dos ciclos")))))))</f>
        <v/>
      </c>
      <c r="D4029" s="100"/>
      <c r="E4029" s="78" t="str">
        <f>IF(C4029="","",IFERROR(VLOOKUP(C4029,parametros!$A$11:$E$15,5,0),""))</f>
        <v/>
      </c>
      <c r="F4029" s="79" t="str">
        <f t="shared" si="312"/>
        <v/>
      </c>
      <c r="G4029" s="101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8"/>
      <c r="U4029" s="218" t="str">
        <f t="shared" si="316"/>
        <v/>
      </c>
      <c r="V4029" s="216" t="s">
        <v>47</v>
      </c>
      <c r="W4029" s="102" t="s">
        <v>167</v>
      </c>
      <c r="X4029" s="102" t="s">
        <v>168</v>
      </c>
      <c r="Y4029" s="103" t="s">
        <v>169</v>
      </c>
      <c r="Z4029" s="103" t="s">
        <v>170</v>
      </c>
      <c r="AA4029" s="103" t="s">
        <v>47</v>
      </c>
      <c r="AB4029" s="103" t="s">
        <v>171</v>
      </c>
      <c r="AC4029" s="104" t="s">
        <v>172</v>
      </c>
    </row>
    <row r="4030" spans="1:29" ht="25.5" customHeight="1" x14ac:dyDescent="0.35">
      <c r="A4030" s="188"/>
      <c r="B4030" s="190"/>
      <c r="C4030" s="99" t="str">
        <f>IF(B4030="","",IF(NOT(ISNUMBER(B4030)),"DATA_PC invalida",IF(AND(ISNUMBER(parametros!$C$2),ISNUMBER(parametros!$D$2),B4030&gt;=parametros!$C$2,B4030&lt;=parametros!$D$2),"C0",IF(AND(ISNUMBER(parametros!$C$3),ISNUMBER(parametros!$D$3),B4030&gt;=parametros!$C$3,B4030&lt;=parametros!$D$3),"C1",IF(AND(ISNUMBER(parametros!$C$4),ISNUMBER(parametros!$D$4),B4030&gt;=parametros!$C$4,B4030&lt;=parametros!$D$4),"C2",IF(AND(ISNUMBER(parametros!$C$5),ISNUMBER(parametros!$D$5),B4030&gt;=parametros!$C$5,B4030&lt;=parametros!$D$5),"C3",IF(AND(ISNUMBER(parametros!$C$6),ISNUMBER(parametros!$D$6),B4030&gt;=parametros!$C$6,B4030&lt;=parametros!$D$6),"C4","Fora dos ciclos")))))))</f>
        <v/>
      </c>
      <c r="D4030" s="100"/>
      <c r="E4030" s="78" t="str">
        <f>IF(C4030="","",IFERROR(VLOOKUP(C4030,parametros!$A$11:$E$15,5,0),""))</f>
        <v/>
      </c>
      <c r="F4030" s="79" t="str">
        <f t="shared" si="312"/>
        <v/>
      </c>
      <c r="G4030" s="101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8"/>
      <c r="U4030" s="218" t="str">
        <f t="shared" si="316"/>
        <v/>
      </c>
      <c r="V4030" s="216" t="s">
        <v>47</v>
      </c>
      <c r="W4030" s="102" t="s">
        <v>167</v>
      </c>
      <c r="X4030" s="102" t="s">
        <v>168</v>
      </c>
      <c r="Y4030" s="103" t="s">
        <v>169</v>
      </c>
      <c r="Z4030" s="103" t="s">
        <v>170</v>
      </c>
      <c r="AA4030" s="103" t="s">
        <v>47</v>
      </c>
      <c r="AB4030" s="103" t="s">
        <v>171</v>
      </c>
      <c r="AC4030" s="104" t="s">
        <v>172</v>
      </c>
    </row>
    <row r="4031" spans="1:29" ht="25.5" customHeight="1" x14ac:dyDescent="0.35">
      <c r="A4031" s="188"/>
      <c r="B4031" s="190"/>
      <c r="C4031" s="99" t="str">
        <f>IF(B4031="","",IF(NOT(ISNUMBER(B4031)),"DATA_PC invalida",IF(AND(ISNUMBER(parametros!$C$2),ISNUMBER(parametros!$D$2),B4031&gt;=parametros!$C$2,B4031&lt;=parametros!$D$2),"C0",IF(AND(ISNUMBER(parametros!$C$3),ISNUMBER(parametros!$D$3),B4031&gt;=parametros!$C$3,B4031&lt;=parametros!$D$3),"C1",IF(AND(ISNUMBER(parametros!$C$4),ISNUMBER(parametros!$D$4),B4031&gt;=parametros!$C$4,B4031&lt;=parametros!$D$4),"C2",IF(AND(ISNUMBER(parametros!$C$5),ISNUMBER(parametros!$D$5),B4031&gt;=parametros!$C$5,B4031&lt;=parametros!$D$5),"C3",IF(AND(ISNUMBER(parametros!$C$6),ISNUMBER(parametros!$D$6),B4031&gt;=parametros!$C$6,B4031&lt;=parametros!$D$6),"C4","Fora dos ciclos")))))))</f>
        <v/>
      </c>
      <c r="D4031" s="100"/>
      <c r="E4031" s="78" t="str">
        <f>IF(C4031="","",IFERROR(VLOOKUP(C4031,parametros!$A$11:$E$15,5,0),""))</f>
        <v/>
      </c>
      <c r="F4031" s="79" t="str">
        <f t="shared" si="312"/>
        <v/>
      </c>
      <c r="G4031" s="101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8"/>
      <c r="U4031" s="218" t="str">
        <f t="shared" si="316"/>
        <v/>
      </c>
      <c r="V4031" s="216" t="s">
        <v>47</v>
      </c>
      <c r="W4031" s="102" t="s">
        <v>167</v>
      </c>
      <c r="X4031" s="102" t="s">
        <v>168</v>
      </c>
      <c r="Y4031" s="103" t="s">
        <v>169</v>
      </c>
      <c r="Z4031" s="103" t="s">
        <v>170</v>
      </c>
      <c r="AA4031" s="103" t="s">
        <v>47</v>
      </c>
      <c r="AB4031" s="103" t="s">
        <v>171</v>
      </c>
      <c r="AC4031" s="104" t="s">
        <v>172</v>
      </c>
    </row>
    <row r="4032" spans="1:29" ht="25.5" customHeight="1" x14ac:dyDescent="0.35">
      <c r="A4032" s="188"/>
      <c r="B4032" s="190"/>
      <c r="C4032" s="99" t="str">
        <f>IF(B4032="","",IF(NOT(ISNUMBER(B4032)),"DATA_PC invalida",IF(AND(ISNUMBER(parametros!$C$2),ISNUMBER(parametros!$D$2),B4032&gt;=parametros!$C$2,B4032&lt;=parametros!$D$2),"C0",IF(AND(ISNUMBER(parametros!$C$3),ISNUMBER(parametros!$D$3),B4032&gt;=parametros!$C$3,B4032&lt;=parametros!$D$3),"C1",IF(AND(ISNUMBER(parametros!$C$4),ISNUMBER(parametros!$D$4),B4032&gt;=parametros!$C$4,B4032&lt;=parametros!$D$4),"C2",IF(AND(ISNUMBER(parametros!$C$5),ISNUMBER(parametros!$D$5),B4032&gt;=parametros!$C$5,B4032&lt;=parametros!$D$5),"C3",IF(AND(ISNUMBER(parametros!$C$6),ISNUMBER(parametros!$D$6),B4032&gt;=parametros!$C$6,B4032&lt;=parametros!$D$6),"C4","Fora dos ciclos")))))))</f>
        <v/>
      </c>
      <c r="D4032" s="100"/>
      <c r="E4032" s="78" t="str">
        <f>IF(C4032="","",IFERROR(VLOOKUP(C4032,parametros!$A$11:$E$15,5,0),""))</f>
        <v/>
      </c>
      <c r="F4032" s="79" t="str">
        <f t="shared" si="312"/>
        <v/>
      </c>
      <c r="G4032" s="101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8"/>
      <c r="U4032" s="218" t="str">
        <f t="shared" si="316"/>
        <v/>
      </c>
      <c r="V4032" s="216" t="s">
        <v>47</v>
      </c>
      <c r="W4032" s="102" t="s">
        <v>167</v>
      </c>
      <c r="X4032" s="102" t="s">
        <v>168</v>
      </c>
      <c r="Y4032" s="103" t="s">
        <v>169</v>
      </c>
      <c r="Z4032" s="103" t="s">
        <v>170</v>
      </c>
      <c r="AA4032" s="103" t="s">
        <v>47</v>
      </c>
      <c r="AB4032" s="103" t="s">
        <v>171</v>
      </c>
      <c r="AC4032" s="104" t="s">
        <v>172</v>
      </c>
    </row>
    <row r="4033" spans="1:29" ht="25.5" customHeight="1" x14ac:dyDescent="0.35">
      <c r="A4033" s="188"/>
      <c r="B4033" s="190"/>
      <c r="C4033" s="99" t="str">
        <f>IF(B4033="","",IF(NOT(ISNUMBER(B4033)),"DATA_PC invalida",IF(AND(ISNUMBER(parametros!$C$2),ISNUMBER(parametros!$D$2),B4033&gt;=parametros!$C$2,B4033&lt;=parametros!$D$2),"C0",IF(AND(ISNUMBER(parametros!$C$3),ISNUMBER(parametros!$D$3),B4033&gt;=parametros!$C$3,B4033&lt;=parametros!$D$3),"C1",IF(AND(ISNUMBER(parametros!$C$4),ISNUMBER(parametros!$D$4),B4033&gt;=parametros!$C$4,B4033&lt;=parametros!$D$4),"C2",IF(AND(ISNUMBER(parametros!$C$5),ISNUMBER(parametros!$D$5),B4033&gt;=parametros!$C$5,B4033&lt;=parametros!$D$5),"C3",IF(AND(ISNUMBER(parametros!$C$6),ISNUMBER(parametros!$D$6),B4033&gt;=parametros!$C$6,B4033&lt;=parametros!$D$6),"C4","Fora dos ciclos")))))))</f>
        <v/>
      </c>
      <c r="D4033" s="100"/>
      <c r="E4033" s="78" t="str">
        <f>IF(C4033="","",IFERROR(VLOOKUP(C4033,parametros!$A$11:$E$15,5,0),""))</f>
        <v/>
      </c>
      <c r="F4033" s="79" t="str">
        <f t="shared" si="312"/>
        <v/>
      </c>
      <c r="G4033" s="101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8"/>
      <c r="U4033" s="218" t="str">
        <f t="shared" si="316"/>
        <v/>
      </c>
      <c r="V4033" s="216" t="s">
        <v>47</v>
      </c>
      <c r="W4033" s="102" t="s">
        <v>167</v>
      </c>
      <c r="X4033" s="102" t="s">
        <v>168</v>
      </c>
      <c r="Y4033" s="103" t="s">
        <v>169</v>
      </c>
      <c r="Z4033" s="103" t="s">
        <v>170</v>
      </c>
      <c r="AA4033" s="103" t="s">
        <v>47</v>
      </c>
      <c r="AB4033" s="103" t="s">
        <v>171</v>
      </c>
      <c r="AC4033" s="104" t="s">
        <v>172</v>
      </c>
    </row>
    <row r="4034" spans="1:29" ht="25.5" customHeight="1" x14ac:dyDescent="0.35">
      <c r="A4034" s="188"/>
      <c r="B4034" s="190"/>
      <c r="C4034" s="99" t="str">
        <f>IF(B4034="","",IF(NOT(ISNUMBER(B4034)),"DATA_PC invalida",IF(AND(ISNUMBER(parametros!$C$2),ISNUMBER(parametros!$D$2),B4034&gt;=parametros!$C$2,B4034&lt;=parametros!$D$2),"C0",IF(AND(ISNUMBER(parametros!$C$3),ISNUMBER(parametros!$D$3),B4034&gt;=parametros!$C$3,B4034&lt;=parametros!$D$3),"C1",IF(AND(ISNUMBER(parametros!$C$4),ISNUMBER(parametros!$D$4),B4034&gt;=parametros!$C$4,B4034&lt;=parametros!$D$4),"C2",IF(AND(ISNUMBER(parametros!$C$5),ISNUMBER(parametros!$D$5),B4034&gt;=parametros!$C$5,B4034&lt;=parametros!$D$5),"C3",IF(AND(ISNUMBER(parametros!$C$6),ISNUMBER(parametros!$D$6),B4034&gt;=parametros!$C$6,B4034&lt;=parametros!$D$6),"C4","Fora dos ciclos")))))))</f>
        <v/>
      </c>
      <c r="D4034" s="100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101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8"/>
      <c r="U4034" s="218" t="str">
        <f t="shared" ref="U4034:U4097" si="321">IF(OR($D4034="",$H4034=""),"",ROUND($D4034+$H4034,2))</f>
        <v/>
      </c>
      <c r="V4034" s="216" t="s">
        <v>47</v>
      </c>
      <c r="W4034" s="102" t="s">
        <v>167</v>
      </c>
      <c r="X4034" s="102" t="s">
        <v>168</v>
      </c>
      <c r="Y4034" s="103" t="s">
        <v>169</v>
      </c>
      <c r="Z4034" s="103" t="s">
        <v>170</v>
      </c>
      <c r="AA4034" s="103" t="s">
        <v>47</v>
      </c>
      <c r="AB4034" s="103" t="s">
        <v>171</v>
      </c>
      <c r="AC4034" s="104" t="s">
        <v>172</v>
      </c>
    </row>
    <row r="4035" spans="1:29" ht="25.5" customHeight="1" x14ac:dyDescent="0.35">
      <c r="A4035" s="188"/>
      <c r="B4035" s="190"/>
      <c r="C4035" s="99" t="str">
        <f>IF(B4035="","",IF(NOT(ISNUMBER(B4035)),"DATA_PC invalida",IF(AND(ISNUMBER(parametros!$C$2),ISNUMBER(parametros!$D$2),B4035&gt;=parametros!$C$2,B4035&lt;=parametros!$D$2),"C0",IF(AND(ISNUMBER(parametros!$C$3),ISNUMBER(parametros!$D$3),B4035&gt;=parametros!$C$3,B4035&lt;=parametros!$D$3),"C1",IF(AND(ISNUMBER(parametros!$C$4),ISNUMBER(parametros!$D$4),B4035&gt;=parametros!$C$4,B4035&lt;=parametros!$D$4),"C2",IF(AND(ISNUMBER(parametros!$C$5),ISNUMBER(parametros!$D$5),B4035&gt;=parametros!$C$5,B4035&lt;=parametros!$D$5),"C3",IF(AND(ISNUMBER(parametros!$C$6),ISNUMBER(parametros!$D$6),B4035&gt;=parametros!$C$6,B4035&lt;=parametros!$D$6),"C4","Fora dos ciclos")))))))</f>
        <v/>
      </c>
      <c r="D4035" s="100"/>
      <c r="E4035" s="78" t="str">
        <f>IF(C4035="","",IFERROR(VLOOKUP(C4035,parametros!$A$11:$E$15,5,0),""))</f>
        <v/>
      </c>
      <c r="F4035" s="79" t="str">
        <f t="shared" si="317"/>
        <v/>
      </c>
      <c r="G4035" s="101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8"/>
      <c r="U4035" s="218" t="str">
        <f t="shared" si="321"/>
        <v/>
      </c>
      <c r="V4035" s="216" t="s">
        <v>47</v>
      </c>
      <c r="W4035" s="102" t="s">
        <v>167</v>
      </c>
      <c r="X4035" s="102" t="s">
        <v>168</v>
      </c>
      <c r="Y4035" s="103" t="s">
        <v>169</v>
      </c>
      <c r="Z4035" s="103" t="s">
        <v>170</v>
      </c>
      <c r="AA4035" s="103" t="s">
        <v>47</v>
      </c>
      <c r="AB4035" s="103" t="s">
        <v>171</v>
      </c>
      <c r="AC4035" s="104" t="s">
        <v>172</v>
      </c>
    </row>
    <row r="4036" spans="1:29" ht="25.5" customHeight="1" x14ac:dyDescent="0.35">
      <c r="A4036" s="188"/>
      <c r="B4036" s="190"/>
      <c r="C4036" s="99" t="str">
        <f>IF(B4036="","",IF(NOT(ISNUMBER(B4036)),"DATA_PC invalida",IF(AND(ISNUMBER(parametros!$C$2),ISNUMBER(parametros!$D$2),B4036&gt;=parametros!$C$2,B4036&lt;=parametros!$D$2),"C0",IF(AND(ISNUMBER(parametros!$C$3),ISNUMBER(parametros!$D$3),B4036&gt;=parametros!$C$3,B4036&lt;=parametros!$D$3),"C1",IF(AND(ISNUMBER(parametros!$C$4),ISNUMBER(parametros!$D$4),B4036&gt;=parametros!$C$4,B4036&lt;=parametros!$D$4),"C2",IF(AND(ISNUMBER(parametros!$C$5),ISNUMBER(parametros!$D$5),B4036&gt;=parametros!$C$5,B4036&lt;=parametros!$D$5),"C3",IF(AND(ISNUMBER(parametros!$C$6),ISNUMBER(parametros!$D$6),B4036&gt;=parametros!$C$6,B4036&lt;=parametros!$D$6),"C4","Fora dos ciclos")))))))</f>
        <v/>
      </c>
      <c r="D4036" s="100"/>
      <c r="E4036" s="78" t="str">
        <f>IF(C4036="","",IFERROR(VLOOKUP(C4036,parametros!$A$11:$E$15,5,0),""))</f>
        <v/>
      </c>
      <c r="F4036" s="79" t="str">
        <f t="shared" si="317"/>
        <v/>
      </c>
      <c r="G4036" s="101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8"/>
      <c r="U4036" s="218" t="str">
        <f t="shared" si="321"/>
        <v/>
      </c>
      <c r="V4036" s="216" t="s">
        <v>47</v>
      </c>
      <c r="W4036" s="102" t="s">
        <v>167</v>
      </c>
      <c r="X4036" s="102" t="s">
        <v>168</v>
      </c>
      <c r="Y4036" s="103" t="s">
        <v>169</v>
      </c>
      <c r="Z4036" s="103" t="s">
        <v>170</v>
      </c>
      <c r="AA4036" s="103" t="s">
        <v>47</v>
      </c>
      <c r="AB4036" s="103" t="s">
        <v>171</v>
      </c>
      <c r="AC4036" s="104" t="s">
        <v>172</v>
      </c>
    </row>
    <row r="4037" spans="1:29" ht="25.5" customHeight="1" x14ac:dyDescent="0.35">
      <c r="A4037" s="188"/>
      <c r="B4037" s="190"/>
      <c r="C4037" s="99" t="str">
        <f>IF(B4037="","",IF(NOT(ISNUMBER(B4037)),"DATA_PC invalida",IF(AND(ISNUMBER(parametros!$C$2),ISNUMBER(parametros!$D$2),B4037&gt;=parametros!$C$2,B4037&lt;=parametros!$D$2),"C0",IF(AND(ISNUMBER(parametros!$C$3),ISNUMBER(parametros!$D$3),B4037&gt;=parametros!$C$3,B4037&lt;=parametros!$D$3),"C1",IF(AND(ISNUMBER(parametros!$C$4),ISNUMBER(parametros!$D$4),B4037&gt;=parametros!$C$4,B4037&lt;=parametros!$D$4),"C2",IF(AND(ISNUMBER(parametros!$C$5),ISNUMBER(parametros!$D$5),B4037&gt;=parametros!$C$5,B4037&lt;=parametros!$D$5),"C3",IF(AND(ISNUMBER(parametros!$C$6),ISNUMBER(parametros!$D$6),B4037&gt;=parametros!$C$6,B4037&lt;=parametros!$D$6),"C4","Fora dos ciclos")))))))</f>
        <v/>
      </c>
      <c r="D4037" s="100"/>
      <c r="E4037" s="78" t="str">
        <f>IF(C4037="","",IFERROR(VLOOKUP(C4037,parametros!$A$11:$E$15,5,0),""))</f>
        <v/>
      </c>
      <c r="F4037" s="79" t="str">
        <f t="shared" si="317"/>
        <v/>
      </c>
      <c r="G4037" s="101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8"/>
      <c r="U4037" s="218" t="str">
        <f t="shared" si="321"/>
        <v/>
      </c>
      <c r="V4037" s="216" t="s">
        <v>47</v>
      </c>
      <c r="W4037" s="102" t="s">
        <v>167</v>
      </c>
      <c r="X4037" s="102" t="s">
        <v>168</v>
      </c>
      <c r="Y4037" s="103" t="s">
        <v>169</v>
      </c>
      <c r="Z4037" s="103" t="s">
        <v>170</v>
      </c>
      <c r="AA4037" s="103" t="s">
        <v>47</v>
      </c>
      <c r="AB4037" s="103" t="s">
        <v>171</v>
      </c>
      <c r="AC4037" s="104" t="s">
        <v>172</v>
      </c>
    </row>
    <row r="4038" spans="1:29" ht="25.5" customHeight="1" x14ac:dyDescent="0.35">
      <c r="A4038" s="188"/>
      <c r="B4038" s="190"/>
      <c r="C4038" s="99" t="str">
        <f>IF(B4038="","",IF(NOT(ISNUMBER(B4038)),"DATA_PC invalida",IF(AND(ISNUMBER(parametros!$C$2),ISNUMBER(parametros!$D$2),B4038&gt;=parametros!$C$2,B4038&lt;=parametros!$D$2),"C0",IF(AND(ISNUMBER(parametros!$C$3),ISNUMBER(parametros!$D$3),B4038&gt;=parametros!$C$3,B4038&lt;=parametros!$D$3),"C1",IF(AND(ISNUMBER(parametros!$C$4),ISNUMBER(parametros!$D$4),B4038&gt;=parametros!$C$4,B4038&lt;=parametros!$D$4),"C2",IF(AND(ISNUMBER(parametros!$C$5),ISNUMBER(parametros!$D$5),B4038&gt;=parametros!$C$5,B4038&lt;=parametros!$D$5),"C3",IF(AND(ISNUMBER(parametros!$C$6),ISNUMBER(parametros!$D$6),B4038&gt;=parametros!$C$6,B4038&lt;=parametros!$D$6),"C4","Fora dos ciclos")))))))</f>
        <v/>
      </c>
      <c r="D4038" s="100"/>
      <c r="E4038" s="78" t="str">
        <f>IF(C4038="","",IFERROR(VLOOKUP(C4038,parametros!$A$11:$E$15,5,0),""))</f>
        <v/>
      </c>
      <c r="F4038" s="79" t="str">
        <f t="shared" si="317"/>
        <v/>
      </c>
      <c r="G4038" s="101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8"/>
      <c r="U4038" s="218" t="str">
        <f t="shared" si="321"/>
        <v/>
      </c>
      <c r="V4038" s="216" t="s">
        <v>47</v>
      </c>
      <c r="W4038" s="102" t="s">
        <v>167</v>
      </c>
      <c r="X4038" s="102" t="s">
        <v>168</v>
      </c>
      <c r="Y4038" s="103" t="s">
        <v>169</v>
      </c>
      <c r="Z4038" s="103" t="s">
        <v>170</v>
      </c>
      <c r="AA4038" s="103" t="s">
        <v>47</v>
      </c>
      <c r="AB4038" s="103" t="s">
        <v>171</v>
      </c>
      <c r="AC4038" s="104" t="s">
        <v>172</v>
      </c>
    </row>
    <row r="4039" spans="1:29" ht="25.5" customHeight="1" x14ac:dyDescent="0.35">
      <c r="A4039" s="188"/>
      <c r="B4039" s="190"/>
      <c r="C4039" s="99" t="str">
        <f>IF(B4039="","",IF(NOT(ISNUMBER(B4039)),"DATA_PC invalida",IF(AND(ISNUMBER(parametros!$C$2),ISNUMBER(parametros!$D$2),B4039&gt;=parametros!$C$2,B4039&lt;=parametros!$D$2),"C0",IF(AND(ISNUMBER(parametros!$C$3),ISNUMBER(parametros!$D$3),B4039&gt;=parametros!$C$3,B4039&lt;=parametros!$D$3),"C1",IF(AND(ISNUMBER(parametros!$C$4),ISNUMBER(parametros!$D$4),B4039&gt;=parametros!$C$4,B4039&lt;=parametros!$D$4),"C2",IF(AND(ISNUMBER(parametros!$C$5),ISNUMBER(parametros!$D$5),B4039&gt;=parametros!$C$5,B4039&lt;=parametros!$D$5),"C3",IF(AND(ISNUMBER(parametros!$C$6),ISNUMBER(parametros!$D$6),B4039&gt;=parametros!$C$6,B4039&lt;=parametros!$D$6),"C4","Fora dos ciclos")))))))</f>
        <v/>
      </c>
      <c r="D4039" s="100"/>
      <c r="E4039" s="78" t="str">
        <f>IF(C4039="","",IFERROR(VLOOKUP(C4039,parametros!$A$11:$E$15,5,0),""))</f>
        <v/>
      </c>
      <c r="F4039" s="79" t="str">
        <f t="shared" si="317"/>
        <v/>
      </c>
      <c r="G4039" s="101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8"/>
      <c r="U4039" s="218" t="str">
        <f t="shared" si="321"/>
        <v/>
      </c>
      <c r="V4039" s="216" t="s">
        <v>47</v>
      </c>
      <c r="W4039" s="102" t="s">
        <v>167</v>
      </c>
      <c r="X4039" s="102" t="s">
        <v>168</v>
      </c>
      <c r="Y4039" s="103" t="s">
        <v>169</v>
      </c>
      <c r="Z4039" s="103" t="s">
        <v>170</v>
      </c>
      <c r="AA4039" s="103" t="s">
        <v>47</v>
      </c>
      <c r="AB4039" s="103" t="s">
        <v>171</v>
      </c>
      <c r="AC4039" s="104" t="s">
        <v>172</v>
      </c>
    </row>
    <row r="4040" spans="1:29" ht="25.5" customHeight="1" x14ac:dyDescent="0.35">
      <c r="A4040" s="188"/>
      <c r="B4040" s="190"/>
      <c r="C4040" s="99" t="str">
        <f>IF(B4040="","",IF(NOT(ISNUMBER(B4040)),"DATA_PC invalida",IF(AND(ISNUMBER(parametros!$C$2),ISNUMBER(parametros!$D$2),B4040&gt;=parametros!$C$2,B4040&lt;=parametros!$D$2),"C0",IF(AND(ISNUMBER(parametros!$C$3),ISNUMBER(parametros!$D$3),B4040&gt;=parametros!$C$3,B4040&lt;=parametros!$D$3),"C1",IF(AND(ISNUMBER(parametros!$C$4),ISNUMBER(parametros!$D$4),B4040&gt;=parametros!$C$4,B4040&lt;=parametros!$D$4),"C2",IF(AND(ISNUMBER(parametros!$C$5),ISNUMBER(parametros!$D$5),B4040&gt;=parametros!$C$5,B4040&lt;=parametros!$D$5),"C3",IF(AND(ISNUMBER(parametros!$C$6),ISNUMBER(parametros!$D$6),B4040&gt;=parametros!$C$6,B4040&lt;=parametros!$D$6),"C4","Fora dos ciclos")))))))</f>
        <v/>
      </c>
      <c r="D4040" s="100"/>
      <c r="E4040" s="78" t="str">
        <f>IF(C4040="","",IFERROR(VLOOKUP(C4040,parametros!$A$11:$E$15,5,0),""))</f>
        <v/>
      </c>
      <c r="F4040" s="79" t="str">
        <f t="shared" si="317"/>
        <v/>
      </c>
      <c r="G4040" s="101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8"/>
      <c r="U4040" s="218" t="str">
        <f t="shared" si="321"/>
        <v/>
      </c>
      <c r="V4040" s="216" t="s">
        <v>47</v>
      </c>
      <c r="W4040" s="102" t="s">
        <v>167</v>
      </c>
      <c r="X4040" s="102" t="s">
        <v>168</v>
      </c>
      <c r="Y4040" s="103" t="s">
        <v>169</v>
      </c>
      <c r="Z4040" s="103" t="s">
        <v>170</v>
      </c>
      <c r="AA4040" s="103" t="s">
        <v>47</v>
      </c>
      <c r="AB4040" s="103" t="s">
        <v>171</v>
      </c>
      <c r="AC4040" s="104" t="s">
        <v>172</v>
      </c>
    </row>
    <row r="4041" spans="1:29" ht="25.5" customHeight="1" x14ac:dyDescent="0.35">
      <c r="A4041" s="188"/>
      <c r="B4041" s="190"/>
      <c r="C4041" s="99" t="str">
        <f>IF(B4041="","",IF(NOT(ISNUMBER(B4041)),"DATA_PC invalida",IF(AND(ISNUMBER(parametros!$C$2),ISNUMBER(parametros!$D$2),B4041&gt;=parametros!$C$2,B4041&lt;=parametros!$D$2),"C0",IF(AND(ISNUMBER(parametros!$C$3),ISNUMBER(parametros!$D$3),B4041&gt;=parametros!$C$3,B4041&lt;=parametros!$D$3),"C1",IF(AND(ISNUMBER(parametros!$C$4),ISNUMBER(parametros!$D$4),B4041&gt;=parametros!$C$4,B4041&lt;=parametros!$D$4),"C2",IF(AND(ISNUMBER(parametros!$C$5),ISNUMBER(parametros!$D$5),B4041&gt;=parametros!$C$5,B4041&lt;=parametros!$D$5),"C3",IF(AND(ISNUMBER(parametros!$C$6),ISNUMBER(parametros!$D$6),B4041&gt;=parametros!$C$6,B4041&lt;=parametros!$D$6),"C4","Fora dos ciclos")))))))</f>
        <v/>
      </c>
      <c r="D4041" s="100"/>
      <c r="E4041" s="78" t="str">
        <f>IF(C4041="","",IFERROR(VLOOKUP(C4041,parametros!$A$11:$E$15,5,0),""))</f>
        <v/>
      </c>
      <c r="F4041" s="79" t="str">
        <f t="shared" si="317"/>
        <v/>
      </c>
      <c r="G4041" s="101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8"/>
      <c r="U4041" s="218" t="str">
        <f t="shared" si="321"/>
        <v/>
      </c>
      <c r="V4041" s="216" t="s">
        <v>47</v>
      </c>
      <c r="W4041" s="102" t="s">
        <v>167</v>
      </c>
      <c r="X4041" s="102" t="s">
        <v>168</v>
      </c>
      <c r="Y4041" s="103" t="s">
        <v>169</v>
      </c>
      <c r="Z4041" s="103" t="s">
        <v>170</v>
      </c>
      <c r="AA4041" s="103" t="s">
        <v>47</v>
      </c>
      <c r="AB4041" s="103" t="s">
        <v>171</v>
      </c>
      <c r="AC4041" s="104" t="s">
        <v>172</v>
      </c>
    </row>
    <row r="4042" spans="1:29" ht="25.5" customHeight="1" x14ac:dyDescent="0.35">
      <c r="A4042" s="188"/>
      <c r="B4042" s="190"/>
      <c r="C4042" s="99" t="str">
        <f>IF(B4042="","",IF(NOT(ISNUMBER(B4042)),"DATA_PC invalida",IF(AND(ISNUMBER(parametros!$C$2),ISNUMBER(parametros!$D$2),B4042&gt;=parametros!$C$2,B4042&lt;=parametros!$D$2),"C0",IF(AND(ISNUMBER(parametros!$C$3),ISNUMBER(parametros!$D$3),B4042&gt;=parametros!$C$3,B4042&lt;=parametros!$D$3),"C1",IF(AND(ISNUMBER(parametros!$C$4),ISNUMBER(parametros!$D$4),B4042&gt;=parametros!$C$4,B4042&lt;=parametros!$D$4),"C2",IF(AND(ISNUMBER(parametros!$C$5),ISNUMBER(parametros!$D$5),B4042&gt;=parametros!$C$5,B4042&lt;=parametros!$D$5),"C3",IF(AND(ISNUMBER(parametros!$C$6),ISNUMBER(parametros!$D$6),B4042&gt;=parametros!$C$6,B4042&lt;=parametros!$D$6),"C4","Fora dos ciclos")))))))</f>
        <v/>
      </c>
      <c r="D4042" s="100"/>
      <c r="E4042" s="78" t="str">
        <f>IF(C4042="","",IFERROR(VLOOKUP(C4042,parametros!$A$11:$E$15,5,0),""))</f>
        <v/>
      </c>
      <c r="F4042" s="79" t="str">
        <f t="shared" si="317"/>
        <v/>
      </c>
      <c r="G4042" s="101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8"/>
      <c r="U4042" s="218" t="str">
        <f t="shared" si="321"/>
        <v/>
      </c>
      <c r="V4042" s="216" t="s">
        <v>47</v>
      </c>
      <c r="W4042" s="102" t="s">
        <v>167</v>
      </c>
      <c r="X4042" s="102" t="s">
        <v>168</v>
      </c>
      <c r="Y4042" s="103" t="s">
        <v>169</v>
      </c>
      <c r="Z4042" s="103" t="s">
        <v>170</v>
      </c>
      <c r="AA4042" s="103" t="s">
        <v>47</v>
      </c>
      <c r="AB4042" s="103" t="s">
        <v>171</v>
      </c>
      <c r="AC4042" s="104" t="s">
        <v>172</v>
      </c>
    </row>
    <row r="4043" spans="1:29" ht="25.5" customHeight="1" x14ac:dyDescent="0.35">
      <c r="A4043" s="188"/>
      <c r="B4043" s="190"/>
      <c r="C4043" s="99" t="str">
        <f>IF(B4043="","",IF(NOT(ISNUMBER(B4043)),"DATA_PC invalida",IF(AND(ISNUMBER(parametros!$C$2),ISNUMBER(parametros!$D$2),B4043&gt;=parametros!$C$2,B4043&lt;=parametros!$D$2),"C0",IF(AND(ISNUMBER(parametros!$C$3),ISNUMBER(parametros!$D$3),B4043&gt;=parametros!$C$3,B4043&lt;=parametros!$D$3),"C1",IF(AND(ISNUMBER(parametros!$C$4),ISNUMBER(parametros!$D$4),B4043&gt;=parametros!$C$4,B4043&lt;=parametros!$D$4),"C2",IF(AND(ISNUMBER(parametros!$C$5),ISNUMBER(parametros!$D$5),B4043&gt;=parametros!$C$5,B4043&lt;=parametros!$D$5),"C3",IF(AND(ISNUMBER(parametros!$C$6),ISNUMBER(parametros!$D$6),B4043&gt;=parametros!$C$6,B4043&lt;=parametros!$D$6),"C4","Fora dos ciclos")))))))</f>
        <v/>
      </c>
      <c r="D4043" s="100"/>
      <c r="E4043" s="78" t="str">
        <f>IF(C4043="","",IFERROR(VLOOKUP(C4043,parametros!$A$11:$E$15,5,0),""))</f>
        <v/>
      </c>
      <c r="F4043" s="79" t="str">
        <f t="shared" si="317"/>
        <v/>
      </c>
      <c r="G4043" s="101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8"/>
      <c r="U4043" s="218" t="str">
        <f t="shared" si="321"/>
        <v/>
      </c>
      <c r="V4043" s="216" t="s">
        <v>47</v>
      </c>
      <c r="W4043" s="102" t="s">
        <v>167</v>
      </c>
      <c r="X4043" s="102" t="s">
        <v>168</v>
      </c>
      <c r="Y4043" s="103" t="s">
        <v>169</v>
      </c>
      <c r="Z4043" s="103" t="s">
        <v>170</v>
      </c>
      <c r="AA4043" s="103" t="s">
        <v>47</v>
      </c>
      <c r="AB4043" s="103" t="s">
        <v>171</v>
      </c>
      <c r="AC4043" s="104" t="s">
        <v>172</v>
      </c>
    </row>
    <row r="4044" spans="1:29" ht="25.5" customHeight="1" x14ac:dyDescent="0.35">
      <c r="A4044" s="188"/>
      <c r="B4044" s="190"/>
      <c r="C4044" s="99" t="str">
        <f>IF(B4044="","",IF(NOT(ISNUMBER(B4044)),"DATA_PC invalida",IF(AND(ISNUMBER(parametros!$C$2),ISNUMBER(parametros!$D$2),B4044&gt;=parametros!$C$2,B4044&lt;=parametros!$D$2),"C0",IF(AND(ISNUMBER(parametros!$C$3),ISNUMBER(parametros!$D$3),B4044&gt;=parametros!$C$3,B4044&lt;=parametros!$D$3),"C1",IF(AND(ISNUMBER(parametros!$C$4),ISNUMBER(parametros!$D$4),B4044&gt;=parametros!$C$4,B4044&lt;=parametros!$D$4),"C2",IF(AND(ISNUMBER(parametros!$C$5),ISNUMBER(parametros!$D$5),B4044&gt;=parametros!$C$5,B4044&lt;=parametros!$D$5),"C3",IF(AND(ISNUMBER(parametros!$C$6),ISNUMBER(parametros!$D$6),B4044&gt;=parametros!$C$6,B4044&lt;=parametros!$D$6),"C4","Fora dos ciclos")))))))</f>
        <v/>
      </c>
      <c r="D4044" s="100"/>
      <c r="E4044" s="78" t="str">
        <f>IF(C4044="","",IFERROR(VLOOKUP(C4044,parametros!$A$11:$E$15,5,0),""))</f>
        <v/>
      </c>
      <c r="F4044" s="79" t="str">
        <f t="shared" si="317"/>
        <v/>
      </c>
      <c r="G4044" s="101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8"/>
      <c r="U4044" s="218" t="str">
        <f t="shared" si="321"/>
        <v/>
      </c>
      <c r="V4044" s="216" t="s">
        <v>47</v>
      </c>
      <c r="W4044" s="102" t="s">
        <v>167</v>
      </c>
      <c r="X4044" s="102" t="s">
        <v>168</v>
      </c>
      <c r="Y4044" s="103" t="s">
        <v>169</v>
      </c>
      <c r="Z4044" s="103" t="s">
        <v>170</v>
      </c>
      <c r="AA4044" s="103" t="s">
        <v>47</v>
      </c>
      <c r="AB4044" s="103" t="s">
        <v>171</v>
      </c>
      <c r="AC4044" s="104" t="s">
        <v>172</v>
      </c>
    </row>
    <row r="4045" spans="1:29" ht="25.5" customHeight="1" x14ac:dyDescent="0.35">
      <c r="A4045" s="188"/>
      <c r="B4045" s="190"/>
      <c r="C4045" s="99" t="str">
        <f>IF(B4045="","",IF(NOT(ISNUMBER(B4045)),"DATA_PC invalida",IF(AND(ISNUMBER(parametros!$C$2),ISNUMBER(parametros!$D$2),B4045&gt;=parametros!$C$2,B4045&lt;=parametros!$D$2),"C0",IF(AND(ISNUMBER(parametros!$C$3),ISNUMBER(parametros!$D$3),B4045&gt;=parametros!$C$3,B4045&lt;=parametros!$D$3),"C1",IF(AND(ISNUMBER(parametros!$C$4),ISNUMBER(parametros!$D$4),B4045&gt;=parametros!$C$4,B4045&lt;=parametros!$D$4),"C2",IF(AND(ISNUMBER(parametros!$C$5),ISNUMBER(parametros!$D$5),B4045&gt;=parametros!$C$5,B4045&lt;=parametros!$D$5),"C3",IF(AND(ISNUMBER(parametros!$C$6),ISNUMBER(parametros!$D$6),B4045&gt;=parametros!$C$6,B4045&lt;=parametros!$D$6),"C4","Fora dos ciclos")))))))</f>
        <v/>
      </c>
      <c r="D4045" s="100"/>
      <c r="E4045" s="78" t="str">
        <f>IF(C4045="","",IFERROR(VLOOKUP(C4045,parametros!$A$11:$E$15,5,0),""))</f>
        <v/>
      </c>
      <c r="F4045" s="79" t="str">
        <f t="shared" si="317"/>
        <v/>
      </c>
      <c r="G4045" s="101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8"/>
      <c r="U4045" s="218" t="str">
        <f t="shared" si="321"/>
        <v/>
      </c>
      <c r="V4045" s="216" t="s">
        <v>47</v>
      </c>
      <c r="W4045" s="102" t="s">
        <v>167</v>
      </c>
      <c r="X4045" s="102" t="s">
        <v>168</v>
      </c>
      <c r="Y4045" s="103" t="s">
        <v>169</v>
      </c>
      <c r="Z4045" s="103" t="s">
        <v>170</v>
      </c>
      <c r="AA4045" s="103" t="s">
        <v>47</v>
      </c>
      <c r="AB4045" s="103" t="s">
        <v>171</v>
      </c>
      <c r="AC4045" s="104" t="s">
        <v>172</v>
      </c>
    </row>
    <row r="4046" spans="1:29" ht="25.5" customHeight="1" x14ac:dyDescent="0.35">
      <c r="A4046" s="188"/>
      <c r="B4046" s="190"/>
      <c r="C4046" s="99" t="str">
        <f>IF(B4046="","",IF(NOT(ISNUMBER(B4046)),"DATA_PC invalida",IF(AND(ISNUMBER(parametros!$C$2),ISNUMBER(parametros!$D$2),B4046&gt;=parametros!$C$2,B4046&lt;=parametros!$D$2),"C0",IF(AND(ISNUMBER(parametros!$C$3),ISNUMBER(parametros!$D$3),B4046&gt;=parametros!$C$3,B4046&lt;=parametros!$D$3),"C1",IF(AND(ISNUMBER(parametros!$C$4),ISNUMBER(parametros!$D$4),B4046&gt;=parametros!$C$4,B4046&lt;=parametros!$D$4),"C2",IF(AND(ISNUMBER(parametros!$C$5),ISNUMBER(parametros!$D$5),B4046&gt;=parametros!$C$5,B4046&lt;=parametros!$D$5),"C3",IF(AND(ISNUMBER(parametros!$C$6),ISNUMBER(parametros!$D$6),B4046&gt;=parametros!$C$6,B4046&lt;=parametros!$D$6),"C4","Fora dos ciclos")))))))</f>
        <v/>
      </c>
      <c r="D4046" s="100"/>
      <c r="E4046" s="78" t="str">
        <f>IF(C4046="","",IFERROR(VLOOKUP(C4046,parametros!$A$11:$E$15,5,0),""))</f>
        <v/>
      </c>
      <c r="F4046" s="79" t="str">
        <f t="shared" si="317"/>
        <v/>
      </c>
      <c r="G4046" s="101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8"/>
      <c r="U4046" s="218" t="str">
        <f t="shared" si="321"/>
        <v/>
      </c>
      <c r="V4046" s="216" t="s">
        <v>47</v>
      </c>
      <c r="W4046" s="102" t="s">
        <v>167</v>
      </c>
      <c r="X4046" s="102" t="s">
        <v>168</v>
      </c>
      <c r="Y4046" s="103" t="s">
        <v>169</v>
      </c>
      <c r="Z4046" s="103" t="s">
        <v>170</v>
      </c>
      <c r="AA4046" s="103" t="s">
        <v>47</v>
      </c>
      <c r="AB4046" s="103" t="s">
        <v>171</v>
      </c>
      <c r="AC4046" s="104" t="s">
        <v>172</v>
      </c>
    </row>
    <row r="4047" spans="1:29" ht="25.5" customHeight="1" x14ac:dyDescent="0.35">
      <c r="A4047" s="188"/>
      <c r="B4047" s="190"/>
      <c r="C4047" s="99" t="str">
        <f>IF(B4047="","",IF(NOT(ISNUMBER(B4047)),"DATA_PC invalida",IF(AND(ISNUMBER(parametros!$C$2),ISNUMBER(parametros!$D$2),B4047&gt;=parametros!$C$2,B4047&lt;=parametros!$D$2),"C0",IF(AND(ISNUMBER(parametros!$C$3),ISNUMBER(parametros!$D$3),B4047&gt;=parametros!$C$3,B4047&lt;=parametros!$D$3),"C1",IF(AND(ISNUMBER(parametros!$C$4),ISNUMBER(parametros!$D$4),B4047&gt;=parametros!$C$4,B4047&lt;=parametros!$D$4),"C2",IF(AND(ISNUMBER(parametros!$C$5),ISNUMBER(parametros!$D$5),B4047&gt;=parametros!$C$5,B4047&lt;=parametros!$D$5),"C3",IF(AND(ISNUMBER(parametros!$C$6),ISNUMBER(parametros!$D$6),B4047&gt;=parametros!$C$6,B4047&lt;=parametros!$D$6),"C4","Fora dos ciclos")))))))</f>
        <v/>
      </c>
      <c r="D4047" s="100"/>
      <c r="E4047" s="78" t="str">
        <f>IF(C4047="","",IFERROR(VLOOKUP(C4047,parametros!$A$11:$E$15,5,0),""))</f>
        <v/>
      </c>
      <c r="F4047" s="79" t="str">
        <f t="shared" si="317"/>
        <v/>
      </c>
      <c r="G4047" s="101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8"/>
      <c r="U4047" s="218" t="str">
        <f t="shared" si="321"/>
        <v/>
      </c>
      <c r="V4047" s="216" t="s">
        <v>47</v>
      </c>
      <c r="W4047" s="102" t="s">
        <v>167</v>
      </c>
      <c r="X4047" s="102" t="s">
        <v>168</v>
      </c>
      <c r="Y4047" s="103" t="s">
        <v>169</v>
      </c>
      <c r="Z4047" s="103" t="s">
        <v>170</v>
      </c>
      <c r="AA4047" s="103" t="s">
        <v>47</v>
      </c>
      <c r="AB4047" s="103" t="s">
        <v>171</v>
      </c>
      <c r="AC4047" s="104" t="s">
        <v>172</v>
      </c>
    </row>
    <row r="4048" spans="1:29" ht="25.5" customHeight="1" x14ac:dyDescent="0.35">
      <c r="A4048" s="188"/>
      <c r="B4048" s="190"/>
      <c r="C4048" s="99" t="str">
        <f>IF(B4048="","",IF(NOT(ISNUMBER(B4048)),"DATA_PC invalida",IF(AND(ISNUMBER(parametros!$C$2),ISNUMBER(parametros!$D$2),B4048&gt;=parametros!$C$2,B4048&lt;=parametros!$D$2),"C0",IF(AND(ISNUMBER(parametros!$C$3),ISNUMBER(parametros!$D$3),B4048&gt;=parametros!$C$3,B4048&lt;=parametros!$D$3),"C1",IF(AND(ISNUMBER(parametros!$C$4),ISNUMBER(parametros!$D$4),B4048&gt;=parametros!$C$4,B4048&lt;=parametros!$D$4),"C2",IF(AND(ISNUMBER(parametros!$C$5),ISNUMBER(parametros!$D$5),B4048&gt;=parametros!$C$5,B4048&lt;=parametros!$D$5),"C3",IF(AND(ISNUMBER(parametros!$C$6),ISNUMBER(parametros!$D$6),B4048&gt;=parametros!$C$6,B4048&lt;=parametros!$D$6),"C4","Fora dos ciclos")))))))</f>
        <v/>
      </c>
      <c r="D4048" s="100"/>
      <c r="E4048" s="78" t="str">
        <f>IF(C4048="","",IFERROR(VLOOKUP(C4048,parametros!$A$11:$E$15,5,0),""))</f>
        <v/>
      </c>
      <c r="F4048" s="79" t="str">
        <f t="shared" si="317"/>
        <v/>
      </c>
      <c r="G4048" s="101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8"/>
      <c r="U4048" s="218" t="str">
        <f t="shared" si="321"/>
        <v/>
      </c>
      <c r="V4048" s="216" t="s">
        <v>47</v>
      </c>
      <c r="W4048" s="102" t="s">
        <v>167</v>
      </c>
      <c r="X4048" s="102" t="s">
        <v>168</v>
      </c>
      <c r="Y4048" s="103" t="s">
        <v>169</v>
      </c>
      <c r="Z4048" s="103" t="s">
        <v>170</v>
      </c>
      <c r="AA4048" s="103" t="s">
        <v>47</v>
      </c>
      <c r="AB4048" s="103" t="s">
        <v>171</v>
      </c>
      <c r="AC4048" s="104" t="s">
        <v>172</v>
      </c>
    </row>
    <row r="4049" spans="1:29" ht="25.5" customHeight="1" x14ac:dyDescent="0.35">
      <c r="A4049" s="188"/>
      <c r="B4049" s="190"/>
      <c r="C4049" s="99" t="str">
        <f>IF(B4049="","",IF(NOT(ISNUMBER(B4049)),"DATA_PC invalida",IF(AND(ISNUMBER(parametros!$C$2),ISNUMBER(parametros!$D$2),B4049&gt;=parametros!$C$2,B4049&lt;=parametros!$D$2),"C0",IF(AND(ISNUMBER(parametros!$C$3),ISNUMBER(parametros!$D$3),B4049&gt;=parametros!$C$3,B4049&lt;=parametros!$D$3),"C1",IF(AND(ISNUMBER(parametros!$C$4),ISNUMBER(parametros!$D$4),B4049&gt;=parametros!$C$4,B4049&lt;=parametros!$D$4),"C2",IF(AND(ISNUMBER(parametros!$C$5),ISNUMBER(parametros!$D$5),B4049&gt;=parametros!$C$5,B4049&lt;=parametros!$D$5),"C3",IF(AND(ISNUMBER(parametros!$C$6),ISNUMBER(parametros!$D$6),B4049&gt;=parametros!$C$6,B4049&lt;=parametros!$D$6),"C4","Fora dos ciclos")))))))</f>
        <v/>
      </c>
      <c r="D4049" s="100"/>
      <c r="E4049" s="78" t="str">
        <f>IF(C4049="","",IFERROR(VLOOKUP(C4049,parametros!$A$11:$E$15,5,0),""))</f>
        <v/>
      </c>
      <c r="F4049" s="79" t="str">
        <f t="shared" si="317"/>
        <v/>
      </c>
      <c r="G4049" s="101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8"/>
      <c r="U4049" s="218" t="str">
        <f t="shared" si="321"/>
        <v/>
      </c>
      <c r="V4049" s="216" t="s">
        <v>47</v>
      </c>
      <c r="W4049" s="102" t="s">
        <v>167</v>
      </c>
      <c r="X4049" s="102" t="s">
        <v>168</v>
      </c>
      <c r="Y4049" s="103" t="s">
        <v>169</v>
      </c>
      <c r="Z4049" s="103" t="s">
        <v>170</v>
      </c>
      <c r="AA4049" s="103" t="s">
        <v>47</v>
      </c>
      <c r="AB4049" s="103" t="s">
        <v>171</v>
      </c>
      <c r="AC4049" s="104" t="s">
        <v>172</v>
      </c>
    </row>
    <row r="4050" spans="1:29" ht="25.5" customHeight="1" x14ac:dyDescent="0.35">
      <c r="A4050" s="188"/>
      <c r="B4050" s="190"/>
      <c r="C4050" s="99" t="str">
        <f>IF(B4050="","",IF(NOT(ISNUMBER(B4050)),"DATA_PC invalida",IF(AND(ISNUMBER(parametros!$C$2),ISNUMBER(parametros!$D$2),B4050&gt;=parametros!$C$2,B4050&lt;=parametros!$D$2),"C0",IF(AND(ISNUMBER(parametros!$C$3),ISNUMBER(parametros!$D$3),B4050&gt;=parametros!$C$3,B4050&lt;=parametros!$D$3),"C1",IF(AND(ISNUMBER(parametros!$C$4),ISNUMBER(parametros!$D$4),B4050&gt;=parametros!$C$4,B4050&lt;=parametros!$D$4),"C2",IF(AND(ISNUMBER(parametros!$C$5),ISNUMBER(parametros!$D$5),B4050&gt;=parametros!$C$5,B4050&lt;=parametros!$D$5),"C3",IF(AND(ISNUMBER(parametros!$C$6),ISNUMBER(parametros!$D$6),B4050&gt;=parametros!$C$6,B4050&lt;=parametros!$D$6),"C4","Fora dos ciclos")))))))</f>
        <v/>
      </c>
      <c r="D4050" s="100"/>
      <c r="E4050" s="78" t="str">
        <f>IF(C4050="","",IFERROR(VLOOKUP(C4050,parametros!$A$11:$E$15,5,0),""))</f>
        <v/>
      </c>
      <c r="F4050" s="79" t="str">
        <f t="shared" si="317"/>
        <v/>
      </c>
      <c r="G4050" s="101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8"/>
      <c r="U4050" s="218" t="str">
        <f t="shared" si="321"/>
        <v/>
      </c>
      <c r="V4050" s="216" t="s">
        <v>47</v>
      </c>
      <c r="W4050" s="102" t="s">
        <v>167</v>
      </c>
      <c r="X4050" s="102" t="s">
        <v>168</v>
      </c>
      <c r="Y4050" s="103" t="s">
        <v>169</v>
      </c>
      <c r="Z4050" s="103" t="s">
        <v>170</v>
      </c>
      <c r="AA4050" s="103" t="s">
        <v>47</v>
      </c>
      <c r="AB4050" s="103" t="s">
        <v>171</v>
      </c>
      <c r="AC4050" s="104" t="s">
        <v>172</v>
      </c>
    </row>
    <row r="4051" spans="1:29" ht="25.5" customHeight="1" x14ac:dyDescent="0.35">
      <c r="A4051" s="188"/>
      <c r="B4051" s="190"/>
      <c r="C4051" s="99" t="str">
        <f>IF(B4051="","",IF(NOT(ISNUMBER(B4051)),"DATA_PC invalida",IF(AND(ISNUMBER(parametros!$C$2),ISNUMBER(parametros!$D$2),B4051&gt;=parametros!$C$2,B4051&lt;=parametros!$D$2),"C0",IF(AND(ISNUMBER(parametros!$C$3),ISNUMBER(parametros!$D$3),B4051&gt;=parametros!$C$3,B4051&lt;=parametros!$D$3),"C1",IF(AND(ISNUMBER(parametros!$C$4),ISNUMBER(parametros!$D$4),B4051&gt;=parametros!$C$4,B4051&lt;=parametros!$D$4),"C2",IF(AND(ISNUMBER(parametros!$C$5),ISNUMBER(parametros!$D$5),B4051&gt;=parametros!$C$5,B4051&lt;=parametros!$D$5),"C3",IF(AND(ISNUMBER(parametros!$C$6),ISNUMBER(parametros!$D$6),B4051&gt;=parametros!$C$6,B4051&lt;=parametros!$D$6),"C4","Fora dos ciclos")))))))</f>
        <v/>
      </c>
      <c r="D4051" s="100"/>
      <c r="E4051" s="78" t="str">
        <f>IF(C4051="","",IFERROR(VLOOKUP(C4051,parametros!$A$11:$E$15,5,0),""))</f>
        <v/>
      </c>
      <c r="F4051" s="79" t="str">
        <f t="shared" si="317"/>
        <v/>
      </c>
      <c r="G4051" s="101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8"/>
      <c r="U4051" s="218" t="str">
        <f t="shared" si="321"/>
        <v/>
      </c>
      <c r="V4051" s="216" t="s">
        <v>47</v>
      </c>
      <c r="W4051" s="102" t="s">
        <v>167</v>
      </c>
      <c r="X4051" s="102" t="s">
        <v>168</v>
      </c>
      <c r="Y4051" s="103" t="s">
        <v>169</v>
      </c>
      <c r="Z4051" s="103" t="s">
        <v>170</v>
      </c>
      <c r="AA4051" s="103" t="s">
        <v>47</v>
      </c>
      <c r="AB4051" s="103" t="s">
        <v>171</v>
      </c>
      <c r="AC4051" s="104" t="s">
        <v>172</v>
      </c>
    </row>
    <row r="4052" spans="1:29" ht="25.5" customHeight="1" x14ac:dyDescent="0.35">
      <c r="A4052" s="188"/>
      <c r="B4052" s="190"/>
      <c r="C4052" s="99" t="str">
        <f>IF(B4052="","",IF(NOT(ISNUMBER(B4052)),"DATA_PC invalida",IF(AND(ISNUMBER(parametros!$C$2),ISNUMBER(parametros!$D$2),B4052&gt;=parametros!$C$2,B4052&lt;=parametros!$D$2),"C0",IF(AND(ISNUMBER(parametros!$C$3),ISNUMBER(parametros!$D$3),B4052&gt;=parametros!$C$3,B4052&lt;=parametros!$D$3),"C1",IF(AND(ISNUMBER(parametros!$C$4),ISNUMBER(parametros!$D$4),B4052&gt;=parametros!$C$4,B4052&lt;=parametros!$D$4),"C2",IF(AND(ISNUMBER(parametros!$C$5),ISNUMBER(parametros!$D$5),B4052&gt;=parametros!$C$5,B4052&lt;=parametros!$D$5),"C3",IF(AND(ISNUMBER(parametros!$C$6),ISNUMBER(parametros!$D$6),B4052&gt;=parametros!$C$6,B4052&lt;=parametros!$D$6),"C4","Fora dos ciclos")))))))</f>
        <v/>
      </c>
      <c r="D4052" s="100"/>
      <c r="E4052" s="78" t="str">
        <f>IF(C4052="","",IFERROR(VLOOKUP(C4052,parametros!$A$11:$E$15,5,0),""))</f>
        <v/>
      </c>
      <c r="F4052" s="79" t="str">
        <f t="shared" si="317"/>
        <v/>
      </c>
      <c r="G4052" s="101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8"/>
      <c r="U4052" s="218" t="str">
        <f t="shared" si="321"/>
        <v/>
      </c>
      <c r="V4052" s="216" t="s">
        <v>47</v>
      </c>
      <c r="W4052" s="102" t="s">
        <v>167</v>
      </c>
      <c r="X4052" s="102" t="s">
        <v>168</v>
      </c>
      <c r="Y4052" s="103" t="s">
        <v>169</v>
      </c>
      <c r="Z4052" s="103" t="s">
        <v>170</v>
      </c>
      <c r="AA4052" s="103" t="s">
        <v>47</v>
      </c>
      <c r="AB4052" s="103" t="s">
        <v>171</v>
      </c>
      <c r="AC4052" s="104" t="s">
        <v>172</v>
      </c>
    </row>
    <row r="4053" spans="1:29" ht="25.5" customHeight="1" x14ac:dyDescent="0.35">
      <c r="A4053" s="188"/>
      <c r="B4053" s="190"/>
      <c r="C4053" s="99" t="str">
        <f>IF(B4053="","",IF(NOT(ISNUMBER(B4053)),"DATA_PC invalida",IF(AND(ISNUMBER(parametros!$C$2),ISNUMBER(parametros!$D$2),B4053&gt;=parametros!$C$2,B4053&lt;=parametros!$D$2),"C0",IF(AND(ISNUMBER(parametros!$C$3),ISNUMBER(parametros!$D$3),B4053&gt;=parametros!$C$3,B4053&lt;=parametros!$D$3),"C1",IF(AND(ISNUMBER(parametros!$C$4),ISNUMBER(parametros!$D$4),B4053&gt;=parametros!$C$4,B4053&lt;=parametros!$D$4),"C2",IF(AND(ISNUMBER(parametros!$C$5),ISNUMBER(parametros!$D$5),B4053&gt;=parametros!$C$5,B4053&lt;=parametros!$D$5),"C3",IF(AND(ISNUMBER(parametros!$C$6),ISNUMBER(parametros!$D$6),B4053&gt;=parametros!$C$6,B4053&lt;=parametros!$D$6),"C4","Fora dos ciclos")))))))</f>
        <v/>
      </c>
      <c r="D4053" s="100"/>
      <c r="E4053" s="78" t="str">
        <f>IF(C4053="","",IFERROR(VLOOKUP(C4053,parametros!$A$11:$E$15,5,0),""))</f>
        <v/>
      </c>
      <c r="F4053" s="79" t="str">
        <f t="shared" si="317"/>
        <v/>
      </c>
      <c r="G4053" s="101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8"/>
      <c r="U4053" s="218" t="str">
        <f t="shared" si="321"/>
        <v/>
      </c>
      <c r="V4053" s="216" t="s">
        <v>47</v>
      </c>
      <c r="W4053" s="102" t="s">
        <v>167</v>
      </c>
      <c r="X4053" s="102" t="s">
        <v>168</v>
      </c>
      <c r="Y4053" s="103" t="s">
        <v>169</v>
      </c>
      <c r="Z4053" s="103" t="s">
        <v>170</v>
      </c>
      <c r="AA4053" s="103" t="s">
        <v>47</v>
      </c>
      <c r="AB4053" s="103" t="s">
        <v>171</v>
      </c>
      <c r="AC4053" s="104" t="s">
        <v>172</v>
      </c>
    </row>
    <row r="4054" spans="1:29" ht="25.5" customHeight="1" x14ac:dyDescent="0.35">
      <c r="A4054" s="188"/>
      <c r="B4054" s="190"/>
      <c r="C4054" s="99" t="str">
        <f>IF(B4054="","",IF(NOT(ISNUMBER(B4054)),"DATA_PC invalida",IF(AND(ISNUMBER(parametros!$C$2),ISNUMBER(parametros!$D$2),B4054&gt;=parametros!$C$2,B4054&lt;=parametros!$D$2),"C0",IF(AND(ISNUMBER(parametros!$C$3),ISNUMBER(parametros!$D$3),B4054&gt;=parametros!$C$3,B4054&lt;=parametros!$D$3),"C1",IF(AND(ISNUMBER(parametros!$C$4),ISNUMBER(parametros!$D$4),B4054&gt;=parametros!$C$4,B4054&lt;=parametros!$D$4),"C2",IF(AND(ISNUMBER(parametros!$C$5),ISNUMBER(parametros!$D$5),B4054&gt;=parametros!$C$5,B4054&lt;=parametros!$D$5),"C3",IF(AND(ISNUMBER(parametros!$C$6),ISNUMBER(parametros!$D$6),B4054&gt;=parametros!$C$6,B4054&lt;=parametros!$D$6),"C4","Fora dos ciclos")))))))</f>
        <v/>
      </c>
      <c r="D4054" s="100"/>
      <c r="E4054" s="78" t="str">
        <f>IF(C4054="","",IFERROR(VLOOKUP(C4054,parametros!$A$11:$E$15,5,0),""))</f>
        <v/>
      </c>
      <c r="F4054" s="79" t="str">
        <f t="shared" si="317"/>
        <v/>
      </c>
      <c r="G4054" s="101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8"/>
      <c r="U4054" s="218" t="str">
        <f t="shared" si="321"/>
        <v/>
      </c>
      <c r="V4054" s="216" t="s">
        <v>47</v>
      </c>
      <c r="W4054" s="102" t="s">
        <v>167</v>
      </c>
      <c r="X4054" s="102" t="s">
        <v>168</v>
      </c>
      <c r="Y4054" s="103" t="s">
        <v>169</v>
      </c>
      <c r="Z4054" s="103" t="s">
        <v>170</v>
      </c>
      <c r="AA4054" s="103" t="s">
        <v>47</v>
      </c>
      <c r="AB4054" s="103" t="s">
        <v>171</v>
      </c>
      <c r="AC4054" s="104" t="s">
        <v>172</v>
      </c>
    </row>
    <row r="4055" spans="1:29" ht="25.5" customHeight="1" x14ac:dyDescent="0.35">
      <c r="A4055" s="188"/>
      <c r="B4055" s="190"/>
      <c r="C4055" s="99" t="str">
        <f>IF(B4055="","",IF(NOT(ISNUMBER(B4055)),"DATA_PC invalida",IF(AND(ISNUMBER(parametros!$C$2),ISNUMBER(parametros!$D$2),B4055&gt;=parametros!$C$2,B4055&lt;=parametros!$D$2),"C0",IF(AND(ISNUMBER(parametros!$C$3),ISNUMBER(parametros!$D$3),B4055&gt;=parametros!$C$3,B4055&lt;=parametros!$D$3),"C1",IF(AND(ISNUMBER(parametros!$C$4),ISNUMBER(parametros!$D$4),B4055&gt;=parametros!$C$4,B4055&lt;=parametros!$D$4),"C2",IF(AND(ISNUMBER(parametros!$C$5),ISNUMBER(parametros!$D$5),B4055&gt;=parametros!$C$5,B4055&lt;=parametros!$D$5),"C3",IF(AND(ISNUMBER(parametros!$C$6),ISNUMBER(parametros!$D$6),B4055&gt;=parametros!$C$6,B4055&lt;=parametros!$D$6),"C4","Fora dos ciclos")))))))</f>
        <v/>
      </c>
      <c r="D4055" s="100"/>
      <c r="E4055" s="78" t="str">
        <f>IF(C4055="","",IFERROR(VLOOKUP(C4055,parametros!$A$11:$E$15,5,0),""))</f>
        <v/>
      </c>
      <c r="F4055" s="79" t="str">
        <f t="shared" si="317"/>
        <v/>
      </c>
      <c r="G4055" s="101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8"/>
      <c r="U4055" s="218" t="str">
        <f t="shared" si="321"/>
        <v/>
      </c>
      <c r="V4055" s="216" t="s">
        <v>47</v>
      </c>
      <c r="W4055" s="102" t="s">
        <v>167</v>
      </c>
      <c r="X4055" s="102" t="s">
        <v>168</v>
      </c>
      <c r="Y4055" s="103" t="s">
        <v>169</v>
      </c>
      <c r="Z4055" s="103" t="s">
        <v>170</v>
      </c>
      <c r="AA4055" s="103" t="s">
        <v>47</v>
      </c>
      <c r="AB4055" s="103" t="s">
        <v>171</v>
      </c>
      <c r="AC4055" s="104" t="s">
        <v>172</v>
      </c>
    </row>
    <row r="4056" spans="1:29" ht="25.5" customHeight="1" x14ac:dyDescent="0.35">
      <c r="A4056" s="188"/>
      <c r="B4056" s="190"/>
      <c r="C4056" s="99" t="str">
        <f>IF(B4056="","",IF(NOT(ISNUMBER(B4056)),"DATA_PC invalida",IF(AND(ISNUMBER(parametros!$C$2),ISNUMBER(parametros!$D$2),B4056&gt;=parametros!$C$2,B4056&lt;=parametros!$D$2),"C0",IF(AND(ISNUMBER(parametros!$C$3),ISNUMBER(parametros!$D$3),B4056&gt;=parametros!$C$3,B4056&lt;=parametros!$D$3),"C1",IF(AND(ISNUMBER(parametros!$C$4),ISNUMBER(parametros!$D$4),B4056&gt;=parametros!$C$4,B4056&lt;=parametros!$D$4),"C2",IF(AND(ISNUMBER(parametros!$C$5),ISNUMBER(parametros!$D$5),B4056&gt;=parametros!$C$5,B4056&lt;=parametros!$D$5),"C3",IF(AND(ISNUMBER(parametros!$C$6),ISNUMBER(parametros!$D$6),B4056&gt;=parametros!$C$6,B4056&lt;=parametros!$D$6),"C4","Fora dos ciclos")))))))</f>
        <v/>
      </c>
      <c r="D4056" s="100"/>
      <c r="E4056" s="78" t="str">
        <f>IF(C4056="","",IFERROR(VLOOKUP(C4056,parametros!$A$11:$E$15,5,0),""))</f>
        <v/>
      </c>
      <c r="F4056" s="79" t="str">
        <f t="shared" si="317"/>
        <v/>
      </c>
      <c r="G4056" s="101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8"/>
      <c r="U4056" s="218" t="str">
        <f t="shared" si="321"/>
        <v/>
      </c>
      <c r="V4056" s="216" t="s">
        <v>47</v>
      </c>
      <c r="W4056" s="102" t="s">
        <v>167</v>
      </c>
      <c r="X4056" s="102" t="s">
        <v>168</v>
      </c>
      <c r="Y4056" s="103" t="s">
        <v>169</v>
      </c>
      <c r="Z4056" s="103" t="s">
        <v>170</v>
      </c>
      <c r="AA4056" s="103" t="s">
        <v>47</v>
      </c>
      <c r="AB4056" s="103" t="s">
        <v>171</v>
      </c>
      <c r="AC4056" s="104" t="s">
        <v>172</v>
      </c>
    </row>
    <row r="4057" spans="1:29" ht="25.5" customHeight="1" x14ac:dyDescent="0.35">
      <c r="A4057" s="188"/>
      <c r="B4057" s="190"/>
      <c r="C4057" s="99" t="str">
        <f>IF(B4057="","",IF(NOT(ISNUMBER(B4057)),"DATA_PC invalida",IF(AND(ISNUMBER(parametros!$C$2),ISNUMBER(parametros!$D$2),B4057&gt;=parametros!$C$2,B4057&lt;=parametros!$D$2),"C0",IF(AND(ISNUMBER(parametros!$C$3),ISNUMBER(parametros!$D$3),B4057&gt;=parametros!$C$3,B4057&lt;=parametros!$D$3),"C1",IF(AND(ISNUMBER(parametros!$C$4),ISNUMBER(parametros!$D$4),B4057&gt;=parametros!$C$4,B4057&lt;=parametros!$D$4),"C2",IF(AND(ISNUMBER(parametros!$C$5),ISNUMBER(parametros!$D$5),B4057&gt;=parametros!$C$5,B4057&lt;=parametros!$D$5),"C3",IF(AND(ISNUMBER(parametros!$C$6),ISNUMBER(parametros!$D$6),B4057&gt;=parametros!$C$6,B4057&lt;=parametros!$D$6),"C4","Fora dos ciclos")))))))</f>
        <v/>
      </c>
      <c r="D4057" s="100"/>
      <c r="E4057" s="78" t="str">
        <f>IF(C4057="","",IFERROR(VLOOKUP(C4057,parametros!$A$11:$E$15,5,0),""))</f>
        <v/>
      </c>
      <c r="F4057" s="79" t="str">
        <f t="shared" si="317"/>
        <v/>
      </c>
      <c r="G4057" s="101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8"/>
      <c r="U4057" s="218" t="str">
        <f t="shared" si="321"/>
        <v/>
      </c>
      <c r="V4057" s="216" t="s">
        <v>47</v>
      </c>
      <c r="W4057" s="102" t="s">
        <v>167</v>
      </c>
      <c r="X4057" s="102" t="s">
        <v>168</v>
      </c>
      <c r="Y4057" s="103" t="s">
        <v>169</v>
      </c>
      <c r="Z4057" s="103" t="s">
        <v>170</v>
      </c>
      <c r="AA4057" s="103" t="s">
        <v>47</v>
      </c>
      <c r="AB4057" s="103" t="s">
        <v>171</v>
      </c>
      <c r="AC4057" s="104" t="s">
        <v>172</v>
      </c>
    </row>
    <row r="4058" spans="1:29" ht="25.5" customHeight="1" x14ac:dyDescent="0.35">
      <c r="A4058" s="188"/>
      <c r="B4058" s="190"/>
      <c r="C4058" s="99" t="str">
        <f>IF(B4058="","",IF(NOT(ISNUMBER(B4058)),"DATA_PC invalida",IF(AND(ISNUMBER(parametros!$C$2),ISNUMBER(parametros!$D$2),B4058&gt;=parametros!$C$2,B4058&lt;=parametros!$D$2),"C0",IF(AND(ISNUMBER(parametros!$C$3),ISNUMBER(parametros!$D$3),B4058&gt;=parametros!$C$3,B4058&lt;=parametros!$D$3),"C1",IF(AND(ISNUMBER(parametros!$C$4),ISNUMBER(parametros!$D$4),B4058&gt;=parametros!$C$4,B4058&lt;=parametros!$D$4),"C2",IF(AND(ISNUMBER(parametros!$C$5),ISNUMBER(parametros!$D$5),B4058&gt;=parametros!$C$5,B4058&lt;=parametros!$D$5),"C3",IF(AND(ISNUMBER(parametros!$C$6),ISNUMBER(parametros!$D$6),B4058&gt;=parametros!$C$6,B4058&lt;=parametros!$D$6),"C4","Fora dos ciclos")))))))</f>
        <v/>
      </c>
      <c r="D4058" s="100"/>
      <c r="E4058" s="78" t="str">
        <f>IF(C4058="","",IFERROR(VLOOKUP(C4058,parametros!$A$11:$E$15,5,0),""))</f>
        <v/>
      </c>
      <c r="F4058" s="79" t="str">
        <f t="shared" si="317"/>
        <v/>
      </c>
      <c r="G4058" s="101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8"/>
      <c r="U4058" s="218" t="str">
        <f t="shared" si="321"/>
        <v/>
      </c>
      <c r="V4058" s="216" t="s">
        <v>47</v>
      </c>
      <c r="W4058" s="102" t="s">
        <v>167</v>
      </c>
      <c r="X4058" s="102" t="s">
        <v>168</v>
      </c>
      <c r="Y4058" s="103" t="s">
        <v>169</v>
      </c>
      <c r="Z4058" s="103" t="s">
        <v>170</v>
      </c>
      <c r="AA4058" s="103" t="s">
        <v>47</v>
      </c>
      <c r="AB4058" s="103" t="s">
        <v>171</v>
      </c>
      <c r="AC4058" s="104" t="s">
        <v>172</v>
      </c>
    </row>
    <row r="4059" spans="1:29" ht="25.5" customHeight="1" x14ac:dyDescent="0.35">
      <c r="A4059" s="188"/>
      <c r="B4059" s="190"/>
      <c r="C4059" s="99" t="str">
        <f>IF(B4059="","",IF(NOT(ISNUMBER(B4059)),"DATA_PC invalida",IF(AND(ISNUMBER(parametros!$C$2),ISNUMBER(parametros!$D$2),B4059&gt;=parametros!$C$2,B4059&lt;=parametros!$D$2),"C0",IF(AND(ISNUMBER(parametros!$C$3),ISNUMBER(parametros!$D$3),B4059&gt;=parametros!$C$3,B4059&lt;=parametros!$D$3),"C1",IF(AND(ISNUMBER(parametros!$C$4),ISNUMBER(parametros!$D$4),B4059&gt;=parametros!$C$4,B4059&lt;=parametros!$D$4),"C2",IF(AND(ISNUMBER(parametros!$C$5),ISNUMBER(parametros!$D$5),B4059&gt;=parametros!$C$5,B4059&lt;=parametros!$D$5),"C3",IF(AND(ISNUMBER(parametros!$C$6),ISNUMBER(parametros!$D$6),B4059&gt;=parametros!$C$6,B4059&lt;=parametros!$D$6),"C4","Fora dos ciclos")))))))</f>
        <v/>
      </c>
      <c r="D4059" s="100"/>
      <c r="E4059" s="78" t="str">
        <f>IF(C4059="","",IFERROR(VLOOKUP(C4059,parametros!$A$11:$E$15,5,0),""))</f>
        <v/>
      </c>
      <c r="F4059" s="79" t="str">
        <f t="shared" si="317"/>
        <v/>
      </c>
      <c r="G4059" s="101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8"/>
      <c r="U4059" s="218" t="str">
        <f t="shared" si="321"/>
        <v/>
      </c>
      <c r="V4059" s="216" t="s">
        <v>47</v>
      </c>
      <c r="W4059" s="102" t="s">
        <v>167</v>
      </c>
      <c r="X4059" s="102" t="s">
        <v>168</v>
      </c>
      <c r="Y4059" s="103" t="s">
        <v>169</v>
      </c>
      <c r="Z4059" s="103" t="s">
        <v>170</v>
      </c>
      <c r="AA4059" s="103" t="s">
        <v>47</v>
      </c>
      <c r="AB4059" s="103" t="s">
        <v>171</v>
      </c>
      <c r="AC4059" s="104" t="s">
        <v>172</v>
      </c>
    </row>
    <row r="4060" spans="1:29" ht="25.5" customHeight="1" x14ac:dyDescent="0.35">
      <c r="A4060" s="188"/>
      <c r="B4060" s="190"/>
      <c r="C4060" s="99" t="str">
        <f>IF(B4060="","",IF(NOT(ISNUMBER(B4060)),"DATA_PC invalida",IF(AND(ISNUMBER(parametros!$C$2),ISNUMBER(parametros!$D$2),B4060&gt;=parametros!$C$2,B4060&lt;=parametros!$D$2),"C0",IF(AND(ISNUMBER(parametros!$C$3),ISNUMBER(parametros!$D$3),B4060&gt;=parametros!$C$3,B4060&lt;=parametros!$D$3),"C1",IF(AND(ISNUMBER(parametros!$C$4),ISNUMBER(parametros!$D$4),B4060&gt;=parametros!$C$4,B4060&lt;=parametros!$D$4),"C2",IF(AND(ISNUMBER(parametros!$C$5),ISNUMBER(parametros!$D$5),B4060&gt;=parametros!$C$5,B4060&lt;=parametros!$D$5),"C3",IF(AND(ISNUMBER(parametros!$C$6),ISNUMBER(parametros!$D$6),B4060&gt;=parametros!$C$6,B4060&lt;=parametros!$D$6),"C4","Fora dos ciclos")))))))</f>
        <v/>
      </c>
      <c r="D4060" s="100"/>
      <c r="E4060" s="78" t="str">
        <f>IF(C4060="","",IFERROR(VLOOKUP(C4060,parametros!$A$11:$E$15,5,0),""))</f>
        <v/>
      </c>
      <c r="F4060" s="79" t="str">
        <f t="shared" si="317"/>
        <v/>
      </c>
      <c r="G4060" s="101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8"/>
      <c r="U4060" s="218" t="str">
        <f t="shared" si="321"/>
        <v/>
      </c>
      <c r="V4060" s="216" t="s">
        <v>47</v>
      </c>
      <c r="W4060" s="102" t="s">
        <v>167</v>
      </c>
      <c r="X4060" s="102" t="s">
        <v>168</v>
      </c>
      <c r="Y4060" s="103" t="s">
        <v>169</v>
      </c>
      <c r="Z4060" s="103" t="s">
        <v>170</v>
      </c>
      <c r="AA4060" s="103" t="s">
        <v>47</v>
      </c>
      <c r="AB4060" s="103" t="s">
        <v>171</v>
      </c>
      <c r="AC4060" s="104" t="s">
        <v>172</v>
      </c>
    </row>
    <row r="4061" spans="1:29" ht="25.5" customHeight="1" x14ac:dyDescent="0.35">
      <c r="A4061" s="188"/>
      <c r="B4061" s="190"/>
      <c r="C4061" s="99" t="str">
        <f>IF(B4061="","",IF(NOT(ISNUMBER(B4061)),"DATA_PC invalida",IF(AND(ISNUMBER(parametros!$C$2),ISNUMBER(parametros!$D$2),B4061&gt;=parametros!$C$2,B4061&lt;=parametros!$D$2),"C0",IF(AND(ISNUMBER(parametros!$C$3),ISNUMBER(parametros!$D$3),B4061&gt;=parametros!$C$3,B4061&lt;=parametros!$D$3),"C1",IF(AND(ISNUMBER(parametros!$C$4),ISNUMBER(parametros!$D$4),B4061&gt;=parametros!$C$4,B4061&lt;=parametros!$D$4),"C2",IF(AND(ISNUMBER(parametros!$C$5),ISNUMBER(parametros!$D$5),B4061&gt;=parametros!$C$5,B4061&lt;=parametros!$D$5),"C3",IF(AND(ISNUMBER(parametros!$C$6),ISNUMBER(parametros!$D$6),B4061&gt;=parametros!$C$6,B4061&lt;=parametros!$D$6),"C4","Fora dos ciclos")))))))</f>
        <v/>
      </c>
      <c r="D4061" s="100"/>
      <c r="E4061" s="78" t="str">
        <f>IF(C4061="","",IFERROR(VLOOKUP(C4061,parametros!$A$11:$E$15,5,0),""))</f>
        <v/>
      </c>
      <c r="F4061" s="79" t="str">
        <f t="shared" si="317"/>
        <v/>
      </c>
      <c r="G4061" s="101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8"/>
      <c r="U4061" s="218" t="str">
        <f t="shared" si="321"/>
        <v/>
      </c>
      <c r="V4061" s="216" t="s">
        <v>47</v>
      </c>
      <c r="W4061" s="102" t="s">
        <v>167</v>
      </c>
      <c r="X4061" s="102" t="s">
        <v>168</v>
      </c>
      <c r="Y4061" s="103" t="s">
        <v>169</v>
      </c>
      <c r="Z4061" s="103" t="s">
        <v>170</v>
      </c>
      <c r="AA4061" s="103" t="s">
        <v>47</v>
      </c>
      <c r="AB4061" s="103" t="s">
        <v>171</v>
      </c>
      <c r="AC4061" s="104" t="s">
        <v>172</v>
      </c>
    </row>
    <row r="4062" spans="1:29" ht="25.5" customHeight="1" x14ac:dyDescent="0.35">
      <c r="A4062" s="188"/>
      <c r="B4062" s="190"/>
      <c r="C4062" s="99" t="str">
        <f>IF(B4062="","",IF(NOT(ISNUMBER(B4062)),"DATA_PC invalida",IF(AND(ISNUMBER(parametros!$C$2),ISNUMBER(parametros!$D$2),B4062&gt;=parametros!$C$2,B4062&lt;=parametros!$D$2),"C0",IF(AND(ISNUMBER(parametros!$C$3),ISNUMBER(parametros!$D$3),B4062&gt;=parametros!$C$3,B4062&lt;=parametros!$D$3),"C1",IF(AND(ISNUMBER(parametros!$C$4),ISNUMBER(parametros!$D$4),B4062&gt;=parametros!$C$4,B4062&lt;=parametros!$D$4),"C2",IF(AND(ISNUMBER(parametros!$C$5),ISNUMBER(parametros!$D$5),B4062&gt;=parametros!$C$5,B4062&lt;=parametros!$D$5),"C3",IF(AND(ISNUMBER(parametros!$C$6),ISNUMBER(parametros!$D$6),B4062&gt;=parametros!$C$6,B4062&lt;=parametros!$D$6),"C4","Fora dos ciclos")))))))</f>
        <v/>
      </c>
      <c r="D4062" s="100"/>
      <c r="E4062" s="78" t="str">
        <f>IF(C4062="","",IFERROR(VLOOKUP(C4062,parametros!$A$11:$E$15,5,0),""))</f>
        <v/>
      </c>
      <c r="F4062" s="79" t="str">
        <f t="shared" si="317"/>
        <v/>
      </c>
      <c r="G4062" s="101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8"/>
      <c r="U4062" s="218" t="str">
        <f t="shared" si="321"/>
        <v/>
      </c>
      <c r="V4062" s="216" t="s">
        <v>47</v>
      </c>
      <c r="W4062" s="102" t="s">
        <v>167</v>
      </c>
      <c r="X4062" s="102" t="s">
        <v>168</v>
      </c>
      <c r="Y4062" s="103" t="s">
        <v>169</v>
      </c>
      <c r="Z4062" s="103" t="s">
        <v>170</v>
      </c>
      <c r="AA4062" s="103" t="s">
        <v>47</v>
      </c>
      <c r="AB4062" s="103" t="s">
        <v>171</v>
      </c>
      <c r="AC4062" s="104" t="s">
        <v>172</v>
      </c>
    </row>
    <row r="4063" spans="1:29" ht="25.5" customHeight="1" x14ac:dyDescent="0.35">
      <c r="A4063" s="188"/>
      <c r="B4063" s="190"/>
      <c r="C4063" s="99" t="str">
        <f>IF(B4063="","",IF(NOT(ISNUMBER(B4063)),"DATA_PC invalida",IF(AND(ISNUMBER(parametros!$C$2),ISNUMBER(parametros!$D$2),B4063&gt;=parametros!$C$2,B4063&lt;=parametros!$D$2),"C0",IF(AND(ISNUMBER(parametros!$C$3),ISNUMBER(parametros!$D$3),B4063&gt;=parametros!$C$3,B4063&lt;=parametros!$D$3),"C1",IF(AND(ISNUMBER(parametros!$C$4),ISNUMBER(parametros!$D$4),B4063&gt;=parametros!$C$4,B4063&lt;=parametros!$D$4),"C2",IF(AND(ISNUMBER(parametros!$C$5),ISNUMBER(parametros!$D$5),B4063&gt;=parametros!$C$5,B4063&lt;=parametros!$D$5),"C3",IF(AND(ISNUMBER(parametros!$C$6),ISNUMBER(parametros!$D$6),B4063&gt;=parametros!$C$6,B4063&lt;=parametros!$D$6),"C4","Fora dos ciclos")))))))</f>
        <v/>
      </c>
      <c r="D4063" s="100"/>
      <c r="E4063" s="78" t="str">
        <f>IF(C4063="","",IFERROR(VLOOKUP(C4063,parametros!$A$11:$E$15,5,0),""))</f>
        <v/>
      </c>
      <c r="F4063" s="79" t="str">
        <f t="shared" si="317"/>
        <v/>
      </c>
      <c r="G4063" s="101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8"/>
      <c r="U4063" s="218" t="str">
        <f t="shared" si="321"/>
        <v/>
      </c>
      <c r="V4063" s="216" t="s">
        <v>47</v>
      </c>
      <c r="W4063" s="102" t="s">
        <v>167</v>
      </c>
      <c r="X4063" s="102" t="s">
        <v>168</v>
      </c>
      <c r="Y4063" s="103" t="s">
        <v>169</v>
      </c>
      <c r="Z4063" s="103" t="s">
        <v>170</v>
      </c>
      <c r="AA4063" s="103" t="s">
        <v>47</v>
      </c>
      <c r="AB4063" s="103" t="s">
        <v>171</v>
      </c>
      <c r="AC4063" s="104" t="s">
        <v>172</v>
      </c>
    </row>
    <row r="4064" spans="1:29" ht="25.5" customHeight="1" x14ac:dyDescent="0.35">
      <c r="A4064" s="188"/>
      <c r="B4064" s="190"/>
      <c r="C4064" s="99" t="str">
        <f>IF(B4064="","",IF(NOT(ISNUMBER(B4064)),"DATA_PC invalida",IF(AND(ISNUMBER(parametros!$C$2),ISNUMBER(parametros!$D$2),B4064&gt;=parametros!$C$2,B4064&lt;=parametros!$D$2),"C0",IF(AND(ISNUMBER(parametros!$C$3),ISNUMBER(parametros!$D$3),B4064&gt;=parametros!$C$3,B4064&lt;=parametros!$D$3),"C1",IF(AND(ISNUMBER(parametros!$C$4),ISNUMBER(parametros!$D$4),B4064&gt;=parametros!$C$4,B4064&lt;=parametros!$D$4),"C2",IF(AND(ISNUMBER(parametros!$C$5),ISNUMBER(parametros!$D$5),B4064&gt;=parametros!$C$5,B4064&lt;=parametros!$D$5),"C3",IF(AND(ISNUMBER(parametros!$C$6),ISNUMBER(parametros!$D$6),B4064&gt;=parametros!$C$6,B4064&lt;=parametros!$D$6),"C4","Fora dos ciclos")))))))</f>
        <v/>
      </c>
      <c r="D4064" s="100"/>
      <c r="E4064" s="78" t="str">
        <f>IF(C4064="","",IFERROR(VLOOKUP(C4064,parametros!$A$11:$E$15,5,0),""))</f>
        <v/>
      </c>
      <c r="F4064" s="79" t="str">
        <f t="shared" si="317"/>
        <v/>
      </c>
      <c r="G4064" s="101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8"/>
      <c r="U4064" s="218" t="str">
        <f t="shared" si="321"/>
        <v/>
      </c>
      <c r="V4064" s="216" t="s">
        <v>47</v>
      </c>
      <c r="W4064" s="102" t="s">
        <v>167</v>
      </c>
      <c r="X4064" s="102" t="s">
        <v>168</v>
      </c>
      <c r="Y4064" s="103" t="s">
        <v>169</v>
      </c>
      <c r="Z4064" s="103" t="s">
        <v>170</v>
      </c>
      <c r="AA4064" s="103" t="s">
        <v>47</v>
      </c>
      <c r="AB4064" s="103" t="s">
        <v>171</v>
      </c>
      <c r="AC4064" s="104" t="s">
        <v>172</v>
      </c>
    </row>
    <row r="4065" spans="1:29" ht="25.5" customHeight="1" x14ac:dyDescent="0.35">
      <c r="A4065" s="188"/>
      <c r="B4065" s="190"/>
      <c r="C4065" s="99" t="str">
        <f>IF(B4065="","",IF(NOT(ISNUMBER(B4065)),"DATA_PC invalida",IF(AND(ISNUMBER(parametros!$C$2),ISNUMBER(parametros!$D$2),B4065&gt;=parametros!$C$2,B4065&lt;=parametros!$D$2),"C0",IF(AND(ISNUMBER(parametros!$C$3),ISNUMBER(parametros!$D$3),B4065&gt;=parametros!$C$3,B4065&lt;=parametros!$D$3),"C1",IF(AND(ISNUMBER(parametros!$C$4),ISNUMBER(parametros!$D$4),B4065&gt;=parametros!$C$4,B4065&lt;=parametros!$D$4),"C2",IF(AND(ISNUMBER(parametros!$C$5),ISNUMBER(parametros!$D$5),B4065&gt;=parametros!$C$5,B4065&lt;=parametros!$D$5),"C3",IF(AND(ISNUMBER(parametros!$C$6),ISNUMBER(parametros!$D$6),B4065&gt;=parametros!$C$6,B4065&lt;=parametros!$D$6),"C4","Fora dos ciclos")))))))</f>
        <v/>
      </c>
      <c r="D4065" s="100"/>
      <c r="E4065" s="78" t="str">
        <f>IF(C4065="","",IFERROR(VLOOKUP(C4065,parametros!$A$11:$E$15,5,0),""))</f>
        <v/>
      </c>
      <c r="F4065" s="79" t="str">
        <f t="shared" si="317"/>
        <v/>
      </c>
      <c r="G4065" s="101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8"/>
      <c r="U4065" s="218" t="str">
        <f t="shared" si="321"/>
        <v/>
      </c>
      <c r="V4065" s="216" t="s">
        <v>47</v>
      </c>
      <c r="W4065" s="102" t="s">
        <v>167</v>
      </c>
      <c r="X4065" s="102" t="s">
        <v>168</v>
      </c>
      <c r="Y4065" s="103" t="s">
        <v>169</v>
      </c>
      <c r="Z4065" s="103" t="s">
        <v>170</v>
      </c>
      <c r="AA4065" s="103" t="s">
        <v>47</v>
      </c>
      <c r="AB4065" s="103" t="s">
        <v>171</v>
      </c>
      <c r="AC4065" s="104" t="s">
        <v>172</v>
      </c>
    </row>
    <row r="4066" spans="1:29" ht="25.5" customHeight="1" x14ac:dyDescent="0.35">
      <c r="A4066" s="188"/>
      <c r="B4066" s="190"/>
      <c r="C4066" s="99" t="str">
        <f>IF(B4066="","",IF(NOT(ISNUMBER(B4066)),"DATA_PC invalida",IF(AND(ISNUMBER(parametros!$C$2),ISNUMBER(parametros!$D$2),B4066&gt;=parametros!$C$2,B4066&lt;=parametros!$D$2),"C0",IF(AND(ISNUMBER(parametros!$C$3),ISNUMBER(parametros!$D$3),B4066&gt;=parametros!$C$3,B4066&lt;=parametros!$D$3),"C1",IF(AND(ISNUMBER(parametros!$C$4),ISNUMBER(parametros!$D$4),B4066&gt;=parametros!$C$4,B4066&lt;=parametros!$D$4),"C2",IF(AND(ISNUMBER(parametros!$C$5),ISNUMBER(parametros!$D$5),B4066&gt;=parametros!$C$5,B4066&lt;=parametros!$D$5),"C3",IF(AND(ISNUMBER(parametros!$C$6),ISNUMBER(parametros!$D$6),B4066&gt;=parametros!$C$6,B4066&lt;=parametros!$D$6),"C4","Fora dos ciclos")))))))</f>
        <v/>
      </c>
      <c r="D4066" s="100"/>
      <c r="E4066" s="78" t="str">
        <f>IF(C4066="","",IFERROR(VLOOKUP(C4066,parametros!$A$11:$E$15,5,0),""))</f>
        <v/>
      </c>
      <c r="F4066" s="79" t="str">
        <f t="shared" si="317"/>
        <v/>
      </c>
      <c r="G4066" s="101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8"/>
      <c r="U4066" s="218" t="str">
        <f t="shared" si="321"/>
        <v/>
      </c>
      <c r="V4066" s="216" t="s">
        <v>47</v>
      </c>
      <c r="W4066" s="102" t="s">
        <v>167</v>
      </c>
      <c r="X4066" s="102" t="s">
        <v>168</v>
      </c>
      <c r="Y4066" s="103" t="s">
        <v>169</v>
      </c>
      <c r="Z4066" s="103" t="s">
        <v>170</v>
      </c>
      <c r="AA4066" s="103" t="s">
        <v>47</v>
      </c>
      <c r="AB4066" s="103" t="s">
        <v>171</v>
      </c>
      <c r="AC4066" s="104" t="s">
        <v>172</v>
      </c>
    </row>
    <row r="4067" spans="1:29" ht="25.5" customHeight="1" x14ac:dyDescent="0.35">
      <c r="A4067" s="188"/>
      <c r="B4067" s="190"/>
      <c r="C4067" s="99" t="str">
        <f>IF(B4067="","",IF(NOT(ISNUMBER(B4067)),"DATA_PC invalida",IF(AND(ISNUMBER(parametros!$C$2),ISNUMBER(parametros!$D$2),B4067&gt;=parametros!$C$2,B4067&lt;=parametros!$D$2),"C0",IF(AND(ISNUMBER(parametros!$C$3),ISNUMBER(parametros!$D$3),B4067&gt;=parametros!$C$3,B4067&lt;=parametros!$D$3),"C1",IF(AND(ISNUMBER(parametros!$C$4),ISNUMBER(parametros!$D$4),B4067&gt;=parametros!$C$4,B4067&lt;=parametros!$D$4),"C2",IF(AND(ISNUMBER(parametros!$C$5),ISNUMBER(parametros!$D$5),B4067&gt;=parametros!$C$5,B4067&lt;=parametros!$D$5),"C3",IF(AND(ISNUMBER(parametros!$C$6),ISNUMBER(parametros!$D$6),B4067&gt;=parametros!$C$6,B4067&lt;=parametros!$D$6),"C4","Fora dos ciclos")))))))</f>
        <v/>
      </c>
      <c r="D4067" s="100"/>
      <c r="E4067" s="78" t="str">
        <f>IF(C4067="","",IFERROR(VLOOKUP(C4067,parametros!$A$11:$E$15,5,0),""))</f>
        <v/>
      </c>
      <c r="F4067" s="79" t="str">
        <f t="shared" si="317"/>
        <v/>
      </c>
      <c r="G4067" s="101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8"/>
      <c r="U4067" s="218" t="str">
        <f t="shared" si="321"/>
        <v/>
      </c>
      <c r="V4067" s="216" t="s">
        <v>47</v>
      </c>
      <c r="W4067" s="102" t="s">
        <v>167</v>
      </c>
      <c r="X4067" s="102" t="s">
        <v>168</v>
      </c>
      <c r="Y4067" s="103" t="s">
        <v>169</v>
      </c>
      <c r="Z4067" s="103" t="s">
        <v>170</v>
      </c>
      <c r="AA4067" s="103" t="s">
        <v>47</v>
      </c>
      <c r="AB4067" s="103" t="s">
        <v>171</v>
      </c>
      <c r="AC4067" s="104" t="s">
        <v>172</v>
      </c>
    </row>
    <row r="4068" spans="1:29" ht="25.5" customHeight="1" x14ac:dyDescent="0.35">
      <c r="A4068" s="188"/>
      <c r="B4068" s="190"/>
      <c r="C4068" s="99" t="str">
        <f>IF(B4068="","",IF(NOT(ISNUMBER(B4068)),"DATA_PC invalida",IF(AND(ISNUMBER(parametros!$C$2),ISNUMBER(parametros!$D$2),B4068&gt;=parametros!$C$2,B4068&lt;=parametros!$D$2),"C0",IF(AND(ISNUMBER(parametros!$C$3),ISNUMBER(parametros!$D$3),B4068&gt;=parametros!$C$3,B4068&lt;=parametros!$D$3),"C1",IF(AND(ISNUMBER(parametros!$C$4),ISNUMBER(parametros!$D$4),B4068&gt;=parametros!$C$4,B4068&lt;=parametros!$D$4),"C2",IF(AND(ISNUMBER(parametros!$C$5),ISNUMBER(parametros!$D$5),B4068&gt;=parametros!$C$5,B4068&lt;=parametros!$D$5),"C3",IF(AND(ISNUMBER(parametros!$C$6),ISNUMBER(parametros!$D$6),B4068&gt;=parametros!$C$6,B4068&lt;=parametros!$D$6),"C4","Fora dos ciclos")))))))</f>
        <v/>
      </c>
      <c r="D4068" s="100"/>
      <c r="E4068" s="78" t="str">
        <f>IF(C4068="","",IFERROR(VLOOKUP(C4068,parametros!$A$11:$E$15,5,0),""))</f>
        <v/>
      </c>
      <c r="F4068" s="79" t="str">
        <f t="shared" si="317"/>
        <v/>
      </c>
      <c r="G4068" s="101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8"/>
      <c r="U4068" s="218" t="str">
        <f t="shared" si="321"/>
        <v/>
      </c>
      <c r="V4068" s="216" t="s">
        <v>47</v>
      </c>
      <c r="W4068" s="102" t="s">
        <v>167</v>
      </c>
      <c r="X4068" s="102" t="s">
        <v>168</v>
      </c>
      <c r="Y4068" s="103" t="s">
        <v>169</v>
      </c>
      <c r="Z4068" s="103" t="s">
        <v>170</v>
      </c>
      <c r="AA4068" s="103" t="s">
        <v>47</v>
      </c>
      <c r="AB4068" s="103" t="s">
        <v>171</v>
      </c>
      <c r="AC4068" s="104" t="s">
        <v>172</v>
      </c>
    </row>
    <row r="4069" spans="1:29" ht="25.5" customHeight="1" x14ac:dyDescent="0.35">
      <c r="A4069" s="188"/>
      <c r="B4069" s="190"/>
      <c r="C4069" s="99" t="str">
        <f>IF(B4069="","",IF(NOT(ISNUMBER(B4069)),"DATA_PC invalida",IF(AND(ISNUMBER(parametros!$C$2),ISNUMBER(parametros!$D$2),B4069&gt;=parametros!$C$2,B4069&lt;=parametros!$D$2),"C0",IF(AND(ISNUMBER(parametros!$C$3),ISNUMBER(parametros!$D$3),B4069&gt;=parametros!$C$3,B4069&lt;=parametros!$D$3),"C1",IF(AND(ISNUMBER(parametros!$C$4),ISNUMBER(parametros!$D$4),B4069&gt;=parametros!$C$4,B4069&lt;=parametros!$D$4),"C2",IF(AND(ISNUMBER(parametros!$C$5),ISNUMBER(parametros!$D$5),B4069&gt;=parametros!$C$5,B4069&lt;=parametros!$D$5),"C3",IF(AND(ISNUMBER(parametros!$C$6),ISNUMBER(parametros!$D$6),B4069&gt;=parametros!$C$6,B4069&lt;=parametros!$D$6),"C4","Fora dos ciclos")))))))</f>
        <v/>
      </c>
      <c r="D4069" s="100"/>
      <c r="E4069" s="78" t="str">
        <f>IF(C4069="","",IFERROR(VLOOKUP(C4069,parametros!$A$11:$E$15,5,0),""))</f>
        <v/>
      </c>
      <c r="F4069" s="79" t="str">
        <f t="shared" si="317"/>
        <v/>
      </c>
      <c r="G4069" s="101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8"/>
      <c r="U4069" s="218" t="str">
        <f t="shared" si="321"/>
        <v/>
      </c>
      <c r="V4069" s="216" t="s">
        <v>47</v>
      </c>
      <c r="W4069" s="102" t="s">
        <v>167</v>
      </c>
      <c r="X4069" s="102" t="s">
        <v>168</v>
      </c>
      <c r="Y4069" s="103" t="s">
        <v>169</v>
      </c>
      <c r="Z4069" s="103" t="s">
        <v>170</v>
      </c>
      <c r="AA4069" s="103" t="s">
        <v>47</v>
      </c>
      <c r="AB4069" s="103" t="s">
        <v>171</v>
      </c>
      <c r="AC4069" s="104" t="s">
        <v>172</v>
      </c>
    </row>
    <row r="4070" spans="1:29" ht="25.5" customHeight="1" x14ac:dyDescent="0.35">
      <c r="A4070" s="188"/>
      <c r="B4070" s="190"/>
      <c r="C4070" s="99" t="str">
        <f>IF(B4070="","",IF(NOT(ISNUMBER(B4070)),"DATA_PC invalida",IF(AND(ISNUMBER(parametros!$C$2),ISNUMBER(parametros!$D$2),B4070&gt;=parametros!$C$2,B4070&lt;=parametros!$D$2),"C0",IF(AND(ISNUMBER(parametros!$C$3),ISNUMBER(parametros!$D$3),B4070&gt;=parametros!$C$3,B4070&lt;=parametros!$D$3),"C1",IF(AND(ISNUMBER(parametros!$C$4),ISNUMBER(parametros!$D$4),B4070&gt;=parametros!$C$4,B4070&lt;=parametros!$D$4),"C2",IF(AND(ISNUMBER(parametros!$C$5),ISNUMBER(parametros!$D$5),B4070&gt;=parametros!$C$5,B4070&lt;=parametros!$D$5),"C3",IF(AND(ISNUMBER(parametros!$C$6),ISNUMBER(parametros!$D$6),B4070&gt;=parametros!$C$6,B4070&lt;=parametros!$D$6),"C4","Fora dos ciclos")))))))</f>
        <v/>
      </c>
      <c r="D4070" s="100"/>
      <c r="E4070" s="78" t="str">
        <f>IF(C4070="","",IFERROR(VLOOKUP(C4070,parametros!$A$11:$E$15,5,0),""))</f>
        <v/>
      </c>
      <c r="F4070" s="79" t="str">
        <f t="shared" si="317"/>
        <v/>
      </c>
      <c r="G4070" s="101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8"/>
      <c r="U4070" s="218" t="str">
        <f t="shared" si="321"/>
        <v/>
      </c>
      <c r="V4070" s="216" t="s">
        <v>47</v>
      </c>
      <c r="W4070" s="102" t="s">
        <v>167</v>
      </c>
      <c r="X4070" s="102" t="s">
        <v>168</v>
      </c>
      <c r="Y4070" s="103" t="s">
        <v>169</v>
      </c>
      <c r="Z4070" s="103" t="s">
        <v>170</v>
      </c>
      <c r="AA4070" s="103" t="s">
        <v>47</v>
      </c>
      <c r="AB4070" s="103" t="s">
        <v>171</v>
      </c>
      <c r="AC4070" s="104" t="s">
        <v>172</v>
      </c>
    </row>
    <row r="4071" spans="1:29" ht="25.5" customHeight="1" x14ac:dyDescent="0.35">
      <c r="A4071" s="188"/>
      <c r="B4071" s="190"/>
      <c r="C4071" s="99" t="str">
        <f>IF(B4071="","",IF(NOT(ISNUMBER(B4071)),"DATA_PC invalida",IF(AND(ISNUMBER(parametros!$C$2),ISNUMBER(parametros!$D$2),B4071&gt;=parametros!$C$2,B4071&lt;=parametros!$D$2),"C0",IF(AND(ISNUMBER(parametros!$C$3),ISNUMBER(parametros!$D$3),B4071&gt;=parametros!$C$3,B4071&lt;=parametros!$D$3),"C1",IF(AND(ISNUMBER(parametros!$C$4),ISNUMBER(parametros!$D$4),B4071&gt;=parametros!$C$4,B4071&lt;=parametros!$D$4),"C2",IF(AND(ISNUMBER(parametros!$C$5),ISNUMBER(parametros!$D$5),B4071&gt;=parametros!$C$5,B4071&lt;=parametros!$D$5),"C3",IF(AND(ISNUMBER(parametros!$C$6),ISNUMBER(parametros!$D$6),B4071&gt;=parametros!$C$6,B4071&lt;=parametros!$D$6),"C4","Fora dos ciclos")))))))</f>
        <v/>
      </c>
      <c r="D4071" s="100"/>
      <c r="E4071" s="78" t="str">
        <f>IF(C4071="","",IFERROR(VLOOKUP(C4071,parametros!$A$11:$E$15,5,0),""))</f>
        <v/>
      </c>
      <c r="F4071" s="79" t="str">
        <f t="shared" si="317"/>
        <v/>
      </c>
      <c r="G4071" s="101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8"/>
      <c r="U4071" s="218" t="str">
        <f t="shared" si="321"/>
        <v/>
      </c>
      <c r="V4071" s="216" t="s">
        <v>47</v>
      </c>
      <c r="W4071" s="102" t="s">
        <v>167</v>
      </c>
      <c r="X4071" s="102" t="s">
        <v>168</v>
      </c>
      <c r="Y4071" s="103" t="s">
        <v>169</v>
      </c>
      <c r="Z4071" s="103" t="s">
        <v>170</v>
      </c>
      <c r="AA4071" s="103" t="s">
        <v>47</v>
      </c>
      <c r="AB4071" s="103" t="s">
        <v>171</v>
      </c>
      <c r="AC4071" s="104" t="s">
        <v>172</v>
      </c>
    </row>
    <row r="4072" spans="1:29" ht="25.5" customHeight="1" x14ac:dyDescent="0.35">
      <c r="A4072" s="188"/>
      <c r="B4072" s="190"/>
      <c r="C4072" s="99" t="str">
        <f>IF(B4072="","",IF(NOT(ISNUMBER(B4072)),"DATA_PC invalida",IF(AND(ISNUMBER(parametros!$C$2),ISNUMBER(parametros!$D$2),B4072&gt;=parametros!$C$2,B4072&lt;=parametros!$D$2),"C0",IF(AND(ISNUMBER(parametros!$C$3),ISNUMBER(parametros!$D$3),B4072&gt;=parametros!$C$3,B4072&lt;=parametros!$D$3),"C1",IF(AND(ISNUMBER(parametros!$C$4),ISNUMBER(parametros!$D$4),B4072&gt;=parametros!$C$4,B4072&lt;=parametros!$D$4),"C2",IF(AND(ISNUMBER(parametros!$C$5),ISNUMBER(parametros!$D$5),B4072&gt;=parametros!$C$5,B4072&lt;=parametros!$D$5),"C3",IF(AND(ISNUMBER(parametros!$C$6),ISNUMBER(parametros!$D$6),B4072&gt;=parametros!$C$6,B4072&lt;=parametros!$D$6),"C4","Fora dos ciclos")))))))</f>
        <v/>
      </c>
      <c r="D4072" s="100"/>
      <c r="E4072" s="78" t="str">
        <f>IF(C4072="","",IFERROR(VLOOKUP(C4072,parametros!$A$11:$E$15,5,0),""))</f>
        <v/>
      </c>
      <c r="F4072" s="79" t="str">
        <f t="shared" si="317"/>
        <v/>
      </c>
      <c r="G4072" s="101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8"/>
      <c r="U4072" s="218" t="str">
        <f t="shared" si="321"/>
        <v/>
      </c>
      <c r="V4072" s="216" t="s">
        <v>47</v>
      </c>
      <c r="W4072" s="102" t="s">
        <v>167</v>
      </c>
      <c r="X4072" s="102" t="s">
        <v>168</v>
      </c>
      <c r="Y4072" s="103" t="s">
        <v>169</v>
      </c>
      <c r="Z4072" s="103" t="s">
        <v>170</v>
      </c>
      <c r="AA4072" s="103" t="s">
        <v>47</v>
      </c>
      <c r="AB4072" s="103" t="s">
        <v>171</v>
      </c>
      <c r="AC4072" s="104" t="s">
        <v>172</v>
      </c>
    </row>
    <row r="4073" spans="1:29" ht="25.5" customHeight="1" x14ac:dyDescent="0.35">
      <c r="A4073" s="188"/>
      <c r="B4073" s="190"/>
      <c r="C4073" s="99" t="str">
        <f>IF(B4073="","",IF(NOT(ISNUMBER(B4073)),"DATA_PC invalida",IF(AND(ISNUMBER(parametros!$C$2),ISNUMBER(parametros!$D$2),B4073&gt;=parametros!$C$2,B4073&lt;=parametros!$D$2),"C0",IF(AND(ISNUMBER(parametros!$C$3),ISNUMBER(parametros!$D$3),B4073&gt;=parametros!$C$3,B4073&lt;=parametros!$D$3),"C1",IF(AND(ISNUMBER(parametros!$C$4),ISNUMBER(parametros!$D$4),B4073&gt;=parametros!$C$4,B4073&lt;=parametros!$D$4),"C2",IF(AND(ISNUMBER(parametros!$C$5),ISNUMBER(parametros!$D$5),B4073&gt;=parametros!$C$5,B4073&lt;=parametros!$D$5),"C3",IF(AND(ISNUMBER(parametros!$C$6),ISNUMBER(parametros!$D$6),B4073&gt;=parametros!$C$6,B4073&lt;=parametros!$D$6),"C4","Fora dos ciclos")))))))</f>
        <v/>
      </c>
      <c r="D4073" s="100"/>
      <c r="E4073" s="78" t="str">
        <f>IF(C4073="","",IFERROR(VLOOKUP(C4073,parametros!$A$11:$E$15,5,0),""))</f>
        <v/>
      </c>
      <c r="F4073" s="79" t="str">
        <f t="shared" si="317"/>
        <v/>
      </c>
      <c r="G4073" s="101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8"/>
      <c r="U4073" s="218" t="str">
        <f t="shared" si="321"/>
        <v/>
      </c>
      <c r="V4073" s="216" t="s">
        <v>47</v>
      </c>
      <c r="W4073" s="102" t="s">
        <v>167</v>
      </c>
      <c r="X4073" s="102" t="s">
        <v>168</v>
      </c>
      <c r="Y4073" s="103" t="s">
        <v>169</v>
      </c>
      <c r="Z4073" s="103" t="s">
        <v>170</v>
      </c>
      <c r="AA4073" s="103" t="s">
        <v>47</v>
      </c>
      <c r="AB4073" s="103" t="s">
        <v>171</v>
      </c>
      <c r="AC4073" s="104" t="s">
        <v>172</v>
      </c>
    </row>
    <row r="4074" spans="1:29" ht="25.5" customHeight="1" x14ac:dyDescent="0.35">
      <c r="A4074" s="188"/>
      <c r="B4074" s="190"/>
      <c r="C4074" s="99" t="str">
        <f>IF(B4074="","",IF(NOT(ISNUMBER(B4074)),"DATA_PC invalida",IF(AND(ISNUMBER(parametros!$C$2),ISNUMBER(parametros!$D$2),B4074&gt;=parametros!$C$2,B4074&lt;=parametros!$D$2),"C0",IF(AND(ISNUMBER(parametros!$C$3),ISNUMBER(parametros!$D$3),B4074&gt;=parametros!$C$3,B4074&lt;=parametros!$D$3),"C1",IF(AND(ISNUMBER(parametros!$C$4),ISNUMBER(parametros!$D$4),B4074&gt;=parametros!$C$4,B4074&lt;=parametros!$D$4),"C2",IF(AND(ISNUMBER(parametros!$C$5),ISNUMBER(parametros!$D$5),B4074&gt;=parametros!$C$5,B4074&lt;=parametros!$D$5),"C3",IF(AND(ISNUMBER(parametros!$C$6),ISNUMBER(parametros!$D$6),B4074&gt;=parametros!$C$6,B4074&lt;=parametros!$D$6),"C4","Fora dos ciclos")))))))</f>
        <v/>
      </c>
      <c r="D4074" s="100"/>
      <c r="E4074" s="78" t="str">
        <f>IF(C4074="","",IFERROR(VLOOKUP(C4074,parametros!$A$11:$E$15,5,0),""))</f>
        <v/>
      </c>
      <c r="F4074" s="79" t="str">
        <f t="shared" si="317"/>
        <v/>
      </c>
      <c r="G4074" s="101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8"/>
      <c r="U4074" s="218" t="str">
        <f t="shared" si="321"/>
        <v/>
      </c>
      <c r="V4074" s="216" t="s">
        <v>47</v>
      </c>
      <c r="W4074" s="102" t="s">
        <v>167</v>
      </c>
      <c r="X4074" s="102" t="s">
        <v>168</v>
      </c>
      <c r="Y4074" s="103" t="s">
        <v>169</v>
      </c>
      <c r="Z4074" s="103" t="s">
        <v>170</v>
      </c>
      <c r="AA4074" s="103" t="s">
        <v>47</v>
      </c>
      <c r="AB4074" s="103" t="s">
        <v>171</v>
      </c>
      <c r="AC4074" s="104" t="s">
        <v>172</v>
      </c>
    </row>
    <row r="4075" spans="1:29" ht="25.5" customHeight="1" x14ac:dyDescent="0.35">
      <c r="A4075" s="188"/>
      <c r="B4075" s="190"/>
      <c r="C4075" s="99" t="str">
        <f>IF(B4075="","",IF(NOT(ISNUMBER(B4075)),"DATA_PC invalida",IF(AND(ISNUMBER(parametros!$C$2),ISNUMBER(parametros!$D$2),B4075&gt;=parametros!$C$2,B4075&lt;=parametros!$D$2),"C0",IF(AND(ISNUMBER(parametros!$C$3),ISNUMBER(parametros!$D$3),B4075&gt;=parametros!$C$3,B4075&lt;=parametros!$D$3),"C1",IF(AND(ISNUMBER(parametros!$C$4),ISNUMBER(parametros!$D$4),B4075&gt;=parametros!$C$4,B4075&lt;=parametros!$D$4),"C2",IF(AND(ISNUMBER(parametros!$C$5),ISNUMBER(parametros!$D$5),B4075&gt;=parametros!$C$5,B4075&lt;=parametros!$D$5),"C3",IF(AND(ISNUMBER(parametros!$C$6),ISNUMBER(parametros!$D$6),B4075&gt;=parametros!$C$6,B4075&lt;=parametros!$D$6),"C4","Fora dos ciclos")))))))</f>
        <v/>
      </c>
      <c r="D4075" s="100"/>
      <c r="E4075" s="78" t="str">
        <f>IF(C4075="","",IFERROR(VLOOKUP(C4075,parametros!$A$11:$E$15,5,0),""))</f>
        <v/>
      </c>
      <c r="F4075" s="79" t="str">
        <f t="shared" si="317"/>
        <v/>
      </c>
      <c r="G4075" s="101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8"/>
      <c r="U4075" s="218" t="str">
        <f t="shared" si="321"/>
        <v/>
      </c>
      <c r="V4075" s="216" t="s">
        <v>47</v>
      </c>
      <c r="W4075" s="102" t="s">
        <v>167</v>
      </c>
      <c r="X4075" s="102" t="s">
        <v>168</v>
      </c>
      <c r="Y4075" s="103" t="s">
        <v>169</v>
      </c>
      <c r="Z4075" s="103" t="s">
        <v>170</v>
      </c>
      <c r="AA4075" s="103" t="s">
        <v>47</v>
      </c>
      <c r="AB4075" s="103" t="s">
        <v>171</v>
      </c>
      <c r="AC4075" s="104" t="s">
        <v>172</v>
      </c>
    </row>
    <row r="4076" spans="1:29" ht="25.5" customHeight="1" x14ac:dyDescent="0.35">
      <c r="A4076" s="188"/>
      <c r="B4076" s="190"/>
      <c r="C4076" s="99" t="str">
        <f>IF(B4076="","",IF(NOT(ISNUMBER(B4076)),"DATA_PC invalida",IF(AND(ISNUMBER(parametros!$C$2),ISNUMBER(parametros!$D$2),B4076&gt;=parametros!$C$2,B4076&lt;=parametros!$D$2),"C0",IF(AND(ISNUMBER(parametros!$C$3),ISNUMBER(parametros!$D$3),B4076&gt;=parametros!$C$3,B4076&lt;=parametros!$D$3),"C1",IF(AND(ISNUMBER(parametros!$C$4),ISNUMBER(parametros!$D$4),B4076&gt;=parametros!$C$4,B4076&lt;=parametros!$D$4),"C2",IF(AND(ISNUMBER(parametros!$C$5),ISNUMBER(parametros!$D$5),B4076&gt;=parametros!$C$5,B4076&lt;=parametros!$D$5),"C3",IF(AND(ISNUMBER(parametros!$C$6),ISNUMBER(parametros!$D$6),B4076&gt;=parametros!$C$6,B4076&lt;=parametros!$D$6),"C4","Fora dos ciclos")))))))</f>
        <v/>
      </c>
      <c r="D4076" s="100"/>
      <c r="E4076" s="78" t="str">
        <f>IF(C4076="","",IFERROR(VLOOKUP(C4076,parametros!$A$11:$E$15,5,0),""))</f>
        <v/>
      </c>
      <c r="F4076" s="79" t="str">
        <f t="shared" si="317"/>
        <v/>
      </c>
      <c r="G4076" s="101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8"/>
      <c r="U4076" s="218" t="str">
        <f t="shared" si="321"/>
        <v/>
      </c>
      <c r="V4076" s="216" t="s">
        <v>47</v>
      </c>
      <c r="W4076" s="102" t="s">
        <v>167</v>
      </c>
      <c r="X4076" s="102" t="s">
        <v>168</v>
      </c>
      <c r="Y4076" s="103" t="s">
        <v>169</v>
      </c>
      <c r="Z4076" s="103" t="s">
        <v>170</v>
      </c>
      <c r="AA4076" s="103" t="s">
        <v>47</v>
      </c>
      <c r="AB4076" s="103" t="s">
        <v>171</v>
      </c>
      <c r="AC4076" s="104" t="s">
        <v>172</v>
      </c>
    </row>
    <row r="4077" spans="1:29" ht="25.5" customHeight="1" x14ac:dyDescent="0.35">
      <c r="A4077" s="188"/>
      <c r="B4077" s="190"/>
      <c r="C4077" s="99" t="str">
        <f>IF(B4077="","",IF(NOT(ISNUMBER(B4077)),"DATA_PC invalida",IF(AND(ISNUMBER(parametros!$C$2),ISNUMBER(parametros!$D$2),B4077&gt;=parametros!$C$2,B4077&lt;=parametros!$D$2),"C0",IF(AND(ISNUMBER(parametros!$C$3),ISNUMBER(parametros!$D$3),B4077&gt;=parametros!$C$3,B4077&lt;=parametros!$D$3),"C1",IF(AND(ISNUMBER(parametros!$C$4),ISNUMBER(parametros!$D$4),B4077&gt;=parametros!$C$4,B4077&lt;=parametros!$D$4),"C2",IF(AND(ISNUMBER(parametros!$C$5),ISNUMBER(parametros!$D$5),B4077&gt;=parametros!$C$5,B4077&lt;=parametros!$D$5),"C3",IF(AND(ISNUMBER(parametros!$C$6),ISNUMBER(parametros!$D$6),B4077&gt;=parametros!$C$6,B4077&lt;=parametros!$D$6),"C4","Fora dos ciclos")))))))</f>
        <v/>
      </c>
      <c r="D4077" s="100"/>
      <c r="E4077" s="78" t="str">
        <f>IF(C4077="","",IFERROR(VLOOKUP(C4077,parametros!$A$11:$E$15,5,0),""))</f>
        <v/>
      </c>
      <c r="F4077" s="79" t="str">
        <f t="shared" si="317"/>
        <v/>
      </c>
      <c r="G4077" s="101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8"/>
      <c r="U4077" s="218" t="str">
        <f t="shared" si="321"/>
        <v/>
      </c>
      <c r="V4077" s="216" t="s">
        <v>47</v>
      </c>
      <c r="W4077" s="102" t="s">
        <v>167</v>
      </c>
      <c r="X4077" s="102" t="s">
        <v>168</v>
      </c>
      <c r="Y4077" s="103" t="s">
        <v>169</v>
      </c>
      <c r="Z4077" s="103" t="s">
        <v>170</v>
      </c>
      <c r="AA4077" s="103" t="s">
        <v>47</v>
      </c>
      <c r="AB4077" s="103" t="s">
        <v>171</v>
      </c>
      <c r="AC4077" s="104" t="s">
        <v>172</v>
      </c>
    </row>
    <row r="4078" spans="1:29" ht="25.5" customHeight="1" x14ac:dyDescent="0.35">
      <c r="A4078" s="188"/>
      <c r="B4078" s="190"/>
      <c r="C4078" s="99" t="str">
        <f>IF(B4078="","",IF(NOT(ISNUMBER(B4078)),"DATA_PC invalida",IF(AND(ISNUMBER(parametros!$C$2),ISNUMBER(parametros!$D$2),B4078&gt;=parametros!$C$2,B4078&lt;=parametros!$D$2),"C0",IF(AND(ISNUMBER(parametros!$C$3),ISNUMBER(parametros!$D$3),B4078&gt;=parametros!$C$3,B4078&lt;=parametros!$D$3),"C1",IF(AND(ISNUMBER(parametros!$C$4),ISNUMBER(parametros!$D$4),B4078&gt;=parametros!$C$4,B4078&lt;=parametros!$D$4),"C2",IF(AND(ISNUMBER(parametros!$C$5),ISNUMBER(parametros!$D$5),B4078&gt;=parametros!$C$5,B4078&lt;=parametros!$D$5),"C3",IF(AND(ISNUMBER(parametros!$C$6),ISNUMBER(parametros!$D$6),B4078&gt;=parametros!$C$6,B4078&lt;=parametros!$D$6),"C4","Fora dos ciclos")))))))</f>
        <v/>
      </c>
      <c r="D4078" s="100"/>
      <c r="E4078" s="78" t="str">
        <f>IF(C4078="","",IFERROR(VLOOKUP(C4078,parametros!$A$11:$E$15,5,0),""))</f>
        <v/>
      </c>
      <c r="F4078" s="79" t="str">
        <f t="shared" si="317"/>
        <v/>
      </c>
      <c r="G4078" s="101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8"/>
      <c r="U4078" s="218" t="str">
        <f t="shared" si="321"/>
        <v/>
      </c>
      <c r="V4078" s="216" t="s">
        <v>47</v>
      </c>
      <c r="W4078" s="102" t="s">
        <v>167</v>
      </c>
      <c r="X4078" s="102" t="s">
        <v>168</v>
      </c>
      <c r="Y4078" s="103" t="s">
        <v>169</v>
      </c>
      <c r="Z4078" s="103" t="s">
        <v>170</v>
      </c>
      <c r="AA4078" s="103" t="s">
        <v>47</v>
      </c>
      <c r="AB4078" s="103" t="s">
        <v>171</v>
      </c>
      <c r="AC4078" s="104" t="s">
        <v>172</v>
      </c>
    </row>
    <row r="4079" spans="1:29" ht="25.5" customHeight="1" x14ac:dyDescent="0.35">
      <c r="A4079" s="188"/>
      <c r="B4079" s="190"/>
      <c r="C4079" s="99" t="str">
        <f>IF(B4079="","",IF(NOT(ISNUMBER(B4079)),"DATA_PC invalida",IF(AND(ISNUMBER(parametros!$C$2),ISNUMBER(parametros!$D$2),B4079&gt;=parametros!$C$2,B4079&lt;=parametros!$D$2),"C0",IF(AND(ISNUMBER(parametros!$C$3),ISNUMBER(parametros!$D$3),B4079&gt;=parametros!$C$3,B4079&lt;=parametros!$D$3),"C1",IF(AND(ISNUMBER(parametros!$C$4),ISNUMBER(parametros!$D$4),B4079&gt;=parametros!$C$4,B4079&lt;=parametros!$D$4),"C2",IF(AND(ISNUMBER(parametros!$C$5),ISNUMBER(parametros!$D$5),B4079&gt;=parametros!$C$5,B4079&lt;=parametros!$D$5),"C3",IF(AND(ISNUMBER(parametros!$C$6),ISNUMBER(parametros!$D$6),B4079&gt;=parametros!$C$6,B4079&lt;=parametros!$D$6),"C4","Fora dos ciclos")))))))</f>
        <v/>
      </c>
      <c r="D4079" s="100"/>
      <c r="E4079" s="78" t="str">
        <f>IF(C4079="","",IFERROR(VLOOKUP(C4079,parametros!$A$11:$E$15,5,0),""))</f>
        <v/>
      </c>
      <c r="F4079" s="79" t="str">
        <f t="shared" si="317"/>
        <v/>
      </c>
      <c r="G4079" s="101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8"/>
      <c r="U4079" s="218" t="str">
        <f t="shared" si="321"/>
        <v/>
      </c>
      <c r="V4079" s="216" t="s">
        <v>47</v>
      </c>
      <c r="W4079" s="102" t="s">
        <v>167</v>
      </c>
      <c r="X4079" s="102" t="s">
        <v>168</v>
      </c>
      <c r="Y4079" s="103" t="s">
        <v>169</v>
      </c>
      <c r="Z4079" s="103" t="s">
        <v>170</v>
      </c>
      <c r="AA4079" s="103" t="s">
        <v>47</v>
      </c>
      <c r="AB4079" s="103" t="s">
        <v>171</v>
      </c>
      <c r="AC4079" s="104" t="s">
        <v>172</v>
      </c>
    </row>
    <row r="4080" spans="1:29" ht="25.5" customHeight="1" x14ac:dyDescent="0.35">
      <c r="A4080" s="188"/>
      <c r="B4080" s="190"/>
      <c r="C4080" s="99" t="str">
        <f>IF(B4080="","",IF(NOT(ISNUMBER(B4080)),"DATA_PC invalida",IF(AND(ISNUMBER(parametros!$C$2),ISNUMBER(parametros!$D$2),B4080&gt;=parametros!$C$2,B4080&lt;=parametros!$D$2),"C0",IF(AND(ISNUMBER(parametros!$C$3),ISNUMBER(parametros!$D$3),B4080&gt;=parametros!$C$3,B4080&lt;=parametros!$D$3),"C1",IF(AND(ISNUMBER(parametros!$C$4),ISNUMBER(parametros!$D$4),B4080&gt;=parametros!$C$4,B4080&lt;=parametros!$D$4),"C2",IF(AND(ISNUMBER(parametros!$C$5),ISNUMBER(parametros!$D$5),B4080&gt;=parametros!$C$5,B4080&lt;=parametros!$D$5),"C3",IF(AND(ISNUMBER(parametros!$C$6),ISNUMBER(parametros!$D$6),B4080&gt;=parametros!$C$6,B4080&lt;=parametros!$D$6),"C4","Fora dos ciclos")))))))</f>
        <v/>
      </c>
      <c r="D4080" s="100"/>
      <c r="E4080" s="78" t="str">
        <f>IF(C4080="","",IFERROR(VLOOKUP(C4080,parametros!$A$11:$E$15,5,0),""))</f>
        <v/>
      </c>
      <c r="F4080" s="79" t="str">
        <f t="shared" si="317"/>
        <v/>
      </c>
      <c r="G4080" s="101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8"/>
      <c r="U4080" s="218" t="str">
        <f t="shared" si="321"/>
        <v/>
      </c>
      <c r="V4080" s="216" t="s">
        <v>47</v>
      </c>
      <c r="W4080" s="102" t="s">
        <v>167</v>
      </c>
      <c r="X4080" s="102" t="s">
        <v>168</v>
      </c>
      <c r="Y4080" s="103" t="s">
        <v>169</v>
      </c>
      <c r="Z4080" s="103" t="s">
        <v>170</v>
      </c>
      <c r="AA4080" s="103" t="s">
        <v>47</v>
      </c>
      <c r="AB4080" s="103" t="s">
        <v>171</v>
      </c>
      <c r="AC4080" s="104" t="s">
        <v>172</v>
      </c>
    </row>
    <row r="4081" spans="1:29" ht="25.5" customHeight="1" x14ac:dyDescent="0.35">
      <c r="A4081" s="188"/>
      <c r="B4081" s="190"/>
      <c r="C4081" s="99" t="str">
        <f>IF(B4081="","",IF(NOT(ISNUMBER(B4081)),"DATA_PC invalida",IF(AND(ISNUMBER(parametros!$C$2),ISNUMBER(parametros!$D$2),B4081&gt;=parametros!$C$2,B4081&lt;=parametros!$D$2),"C0",IF(AND(ISNUMBER(parametros!$C$3),ISNUMBER(parametros!$D$3),B4081&gt;=parametros!$C$3,B4081&lt;=parametros!$D$3),"C1",IF(AND(ISNUMBER(parametros!$C$4),ISNUMBER(parametros!$D$4),B4081&gt;=parametros!$C$4,B4081&lt;=parametros!$D$4),"C2",IF(AND(ISNUMBER(parametros!$C$5),ISNUMBER(parametros!$D$5),B4081&gt;=parametros!$C$5,B4081&lt;=parametros!$D$5),"C3",IF(AND(ISNUMBER(parametros!$C$6),ISNUMBER(parametros!$D$6),B4081&gt;=parametros!$C$6,B4081&lt;=parametros!$D$6),"C4","Fora dos ciclos")))))))</f>
        <v/>
      </c>
      <c r="D4081" s="100"/>
      <c r="E4081" s="78" t="str">
        <f>IF(C4081="","",IFERROR(VLOOKUP(C4081,parametros!$A$11:$E$15,5,0),""))</f>
        <v/>
      </c>
      <c r="F4081" s="79" t="str">
        <f t="shared" si="317"/>
        <v/>
      </c>
      <c r="G4081" s="101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8"/>
      <c r="U4081" s="218" t="str">
        <f t="shared" si="321"/>
        <v/>
      </c>
      <c r="V4081" s="216" t="s">
        <v>47</v>
      </c>
      <c r="W4081" s="102" t="s">
        <v>167</v>
      </c>
      <c r="X4081" s="102" t="s">
        <v>168</v>
      </c>
      <c r="Y4081" s="103" t="s">
        <v>169</v>
      </c>
      <c r="Z4081" s="103" t="s">
        <v>170</v>
      </c>
      <c r="AA4081" s="103" t="s">
        <v>47</v>
      </c>
      <c r="AB4081" s="103" t="s">
        <v>171</v>
      </c>
      <c r="AC4081" s="104" t="s">
        <v>172</v>
      </c>
    </row>
    <row r="4082" spans="1:29" ht="25.5" customHeight="1" x14ac:dyDescent="0.35">
      <c r="A4082" s="188"/>
      <c r="B4082" s="190"/>
      <c r="C4082" s="99" t="str">
        <f>IF(B4082="","",IF(NOT(ISNUMBER(B4082)),"DATA_PC invalida",IF(AND(ISNUMBER(parametros!$C$2),ISNUMBER(parametros!$D$2),B4082&gt;=parametros!$C$2,B4082&lt;=parametros!$D$2),"C0",IF(AND(ISNUMBER(parametros!$C$3),ISNUMBER(parametros!$D$3),B4082&gt;=parametros!$C$3,B4082&lt;=parametros!$D$3),"C1",IF(AND(ISNUMBER(parametros!$C$4),ISNUMBER(parametros!$D$4),B4082&gt;=parametros!$C$4,B4082&lt;=parametros!$D$4),"C2",IF(AND(ISNUMBER(parametros!$C$5),ISNUMBER(parametros!$D$5),B4082&gt;=parametros!$C$5,B4082&lt;=parametros!$D$5),"C3",IF(AND(ISNUMBER(parametros!$C$6),ISNUMBER(parametros!$D$6),B4082&gt;=parametros!$C$6,B4082&lt;=parametros!$D$6),"C4","Fora dos ciclos")))))))</f>
        <v/>
      </c>
      <c r="D4082" s="100"/>
      <c r="E4082" s="78" t="str">
        <f>IF(C4082="","",IFERROR(VLOOKUP(C4082,parametros!$A$11:$E$15,5,0),""))</f>
        <v/>
      </c>
      <c r="F4082" s="79" t="str">
        <f t="shared" si="317"/>
        <v/>
      </c>
      <c r="G4082" s="101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8"/>
      <c r="U4082" s="218" t="str">
        <f t="shared" si="321"/>
        <v/>
      </c>
      <c r="V4082" s="216" t="s">
        <v>47</v>
      </c>
      <c r="W4082" s="102" t="s">
        <v>167</v>
      </c>
      <c r="X4082" s="102" t="s">
        <v>168</v>
      </c>
      <c r="Y4082" s="103" t="s">
        <v>169</v>
      </c>
      <c r="Z4082" s="103" t="s">
        <v>170</v>
      </c>
      <c r="AA4082" s="103" t="s">
        <v>47</v>
      </c>
      <c r="AB4082" s="103" t="s">
        <v>171</v>
      </c>
      <c r="AC4082" s="104" t="s">
        <v>172</v>
      </c>
    </row>
    <row r="4083" spans="1:29" ht="25.5" customHeight="1" x14ac:dyDescent="0.35">
      <c r="A4083" s="188"/>
      <c r="B4083" s="190"/>
      <c r="C4083" s="99" t="str">
        <f>IF(B4083="","",IF(NOT(ISNUMBER(B4083)),"DATA_PC invalida",IF(AND(ISNUMBER(parametros!$C$2),ISNUMBER(parametros!$D$2),B4083&gt;=parametros!$C$2,B4083&lt;=parametros!$D$2),"C0",IF(AND(ISNUMBER(parametros!$C$3),ISNUMBER(parametros!$D$3),B4083&gt;=parametros!$C$3,B4083&lt;=parametros!$D$3),"C1",IF(AND(ISNUMBER(parametros!$C$4),ISNUMBER(parametros!$D$4),B4083&gt;=parametros!$C$4,B4083&lt;=parametros!$D$4),"C2",IF(AND(ISNUMBER(parametros!$C$5),ISNUMBER(parametros!$D$5),B4083&gt;=parametros!$C$5,B4083&lt;=parametros!$D$5),"C3",IF(AND(ISNUMBER(parametros!$C$6),ISNUMBER(parametros!$D$6),B4083&gt;=parametros!$C$6,B4083&lt;=parametros!$D$6),"C4","Fora dos ciclos")))))))</f>
        <v/>
      </c>
      <c r="D4083" s="100"/>
      <c r="E4083" s="78" t="str">
        <f>IF(C4083="","",IFERROR(VLOOKUP(C4083,parametros!$A$11:$E$15,5,0),""))</f>
        <v/>
      </c>
      <c r="F4083" s="79" t="str">
        <f t="shared" si="317"/>
        <v/>
      </c>
      <c r="G4083" s="101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8"/>
      <c r="U4083" s="218" t="str">
        <f t="shared" si="321"/>
        <v/>
      </c>
      <c r="V4083" s="216" t="s">
        <v>47</v>
      </c>
      <c r="W4083" s="102" t="s">
        <v>167</v>
      </c>
      <c r="X4083" s="102" t="s">
        <v>168</v>
      </c>
      <c r="Y4083" s="103" t="s">
        <v>169</v>
      </c>
      <c r="Z4083" s="103" t="s">
        <v>170</v>
      </c>
      <c r="AA4083" s="103" t="s">
        <v>47</v>
      </c>
      <c r="AB4083" s="103" t="s">
        <v>171</v>
      </c>
      <c r="AC4083" s="104" t="s">
        <v>172</v>
      </c>
    </row>
    <row r="4084" spans="1:29" ht="25.5" customHeight="1" x14ac:dyDescent="0.35">
      <c r="A4084" s="188"/>
      <c r="B4084" s="190"/>
      <c r="C4084" s="99" t="str">
        <f>IF(B4084="","",IF(NOT(ISNUMBER(B4084)),"DATA_PC invalida",IF(AND(ISNUMBER(parametros!$C$2),ISNUMBER(parametros!$D$2),B4084&gt;=parametros!$C$2,B4084&lt;=parametros!$D$2),"C0",IF(AND(ISNUMBER(parametros!$C$3),ISNUMBER(parametros!$D$3),B4084&gt;=parametros!$C$3,B4084&lt;=parametros!$D$3),"C1",IF(AND(ISNUMBER(parametros!$C$4),ISNUMBER(parametros!$D$4),B4084&gt;=parametros!$C$4,B4084&lt;=parametros!$D$4),"C2",IF(AND(ISNUMBER(parametros!$C$5),ISNUMBER(parametros!$D$5),B4084&gt;=parametros!$C$5,B4084&lt;=parametros!$D$5),"C3",IF(AND(ISNUMBER(parametros!$C$6),ISNUMBER(parametros!$D$6),B4084&gt;=parametros!$C$6,B4084&lt;=parametros!$D$6),"C4","Fora dos ciclos")))))))</f>
        <v/>
      </c>
      <c r="D4084" s="100"/>
      <c r="E4084" s="78" t="str">
        <f>IF(C4084="","",IFERROR(VLOOKUP(C4084,parametros!$A$11:$E$15,5,0),""))</f>
        <v/>
      </c>
      <c r="F4084" s="79" t="str">
        <f t="shared" si="317"/>
        <v/>
      </c>
      <c r="G4084" s="101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8"/>
      <c r="U4084" s="218" t="str">
        <f t="shared" si="321"/>
        <v/>
      </c>
      <c r="V4084" s="216" t="s">
        <v>47</v>
      </c>
      <c r="W4084" s="102" t="s">
        <v>167</v>
      </c>
      <c r="X4084" s="102" t="s">
        <v>168</v>
      </c>
      <c r="Y4084" s="103" t="s">
        <v>169</v>
      </c>
      <c r="Z4084" s="103" t="s">
        <v>170</v>
      </c>
      <c r="AA4084" s="103" t="s">
        <v>47</v>
      </c>
      <c r="AB4084" s="103" t="s">
        <v>171</v>
      </c>
      <c r="AC4084" s="104" t="s">
        <v>172</v>
      </c>
    </row>
    <row r="4085" spans="1:29" ht="25.5" customHeight="1" x14ac:dyDescent="0.35">
      <c r="A4085" s="188"/>
      <c r="B4085" s="190"/>
      <c r="C4085" s="99" t="str">
        <f>IF(B4085="","",IF(NOT(ISNUMBER(B4085)),"DATA_PC invalida",IF(AND(ISNUMBER(parametros!$C$2),ISNUMBER(parametros!$D$2),B4085&gt;=parametros!$C$2,B4085&lt;=parametros!$D$2),"C0",IF(AND(ISNUMBER(parametros!$C$3),ISNUMBER(parametros!$D$3),B4085&gt;=parametros!$C$3,B4085&lt;=parametros!$D$3),"C1",IF(AND(ISNUMBER(parametros!$C$4),ISNUMBER(parametros!$D$4),B4085&gt;=parametros!$C$4,B4085&lt;=parametros!$D$4),"C2",IF(AND(ISNUMBER(parametros!$C$5),ISNUMBER(parametros!$D$5),B4085&gt;=parametros!$C$5,B4085&lt;=parametros!$D$5),"C3",IF(AND(ISNUMBER(parametros!$C$6),ISNUMBER(parametros!$D$6),B4085&gt;=parametros!$C$6,B4085&lt;=parametros!$D$6),"C4","Fora dos ciclos")))))))</f>
        <v/>
      </c>
      <c r="D4085" s="100"/>
      <c r="E4085" s="78" t="str">
        <f>IF(C4085="","",IFERROR(VLOOKUP(C4085,parametros!$A$11:$E$15,5,0),""))</f>
        <v/>
      </c>
      <c r="F4085" s="79" t="str">
        <f t="shared" si="317"/>
        <v/>
      </c>
      <c r="G4085" s="101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8"/>
      <c r="U4085" s="218" t="str">
        <f t="shared" si="321"/>
        <v/>
      </c>
      <c r="V4085" s="216" t="s">
        <v>47</v>
      </c>
      <c r="W4085" s="102" t="s">
        <v>167</v>
      </c>
      <c r="X4085" s="102" t="s">
        <v>168</v>
      </c>
      <c r="Y4085" s="103" t="s">
        <v>169</v>
      </c>
      <c r="Z4085" s="103" t="s">
        <v>170</v>
      </c>
      <c r="AA4085" s="103" t="s">
        <v>47</v>
      </c>
      <c r="AB4085" s="103" t="s">
        <v>171</v>
      </c>
      <c r="AC4085" s="104" t="s">
        <v>172</v>
      </c>
    </row>
    <row r="4086" spans="1:29" ht="25.5" customHeight="1" x14ac:dyDescent="0.35">
      <c r="A4086" s="188"/>
      <c r="B4086" s="190"/>
      <c r="C4086" s="99" t="str">
        <f>IF(B4086="","",IF(NOT(ISNUMBER(B4086)),"DATA_PC invalida",IF(AND(ISNUMBER(parametros!$C$2),ISNUMBER(parametros!$D$2),B4086&gt;=parametros!$C$2,B4086&lt;=parametros!$D$2),"C0",IF(AND(ISNUMBER(parametros!$C$3),ISNUMBER(parametros!$D$3),B4086&gt;=parametros!$C$3,B4086&lt;=parametros!$D$3),"C1",IF(AND(ISNUMBER(parametros!$C$4),ISNUMBER(parametros!$D$4),B4086&gt;=parametros!$C$4,B4086&lt;=parametros!$D$4),"C2",IF(AND(ISNUMBER(parametros!$C$5),ISNUMBER(parametros!$D$5),B4086&gt;=parametros!$C$5,B4086&lt;=parametros!$D$5),"C3",IF(AND(ISNUMBER(parametros!$C$6),ISNUMBER(parametros!$D$6),B4086&gt;=parametros!$C$6,B4086&lt;=parametros!$D$6),"C4","Fora dos ciclos")))))))</f>
        <v/>
      </c>
      <c r="D4086" s="100"/>
      <c r="E4086" s="78" t="str">
        <f>IF(C4086="","",IFERROR(VLOOKUP(C4086,parametros!$A$11:$E$15,5,0),""))</f>
        <v/>
      </c>
      <c r="F4086" s="79" t="str">
        <f t="shared" si="317"/>
        <v/>
      </c>
      <c r="G4086" s="101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8"/>
      <c r="U4086" s="218" t="str">
        <f t="shared" si="321"/>
        <v/>
      </c>
      <c r="V4086" s="216" t="s">
        <v>47</v>
      </c>
      <c r="W4086" s="102" t="s">
        <v>167</v>
      </c>
      <c r="X4086" s="102" t="s">
        <v>168</v>
      </c>
      <c r="Y4086" s="103" t="s">
        <v>169</v>
      </c>
      <c r="Z4086" s="103" t="s">
        <v>170</v>
      </c>
      <c r="AA4086" s="103" t="s">
        <v>47</v>
      </c>
      <c r="AB4086" s="103" t="s">
        <v>171</v>
      </c>
      <c r="AC4086" s="104" t="s">
        <v>172</v>
      </c>
    </row>
    <row r="4087" spans="1:29" ht="25.5" customHeight="1" x14ac:dyDescent="0.35">
      <c r="A4087" s="188"/>
      <c r="B4087" s="190"/>
      <c r="C4087" s="99" t="str">
        <f>IF(B4087="","",IF(NOT(ISNUMBER(B4087)),"DATA_PC invalida",IF(AND(ISNUMBER(parametros!$C$2),ISNUMBER(parametros!$D$2),B4087&gt;=parametros!$C$2,B4087&lt;=parametros!$D$2),"C0",IF(AND(ISNUMBER(parametros!$C$3),ISNUMBER(parametros!$D$3),B4087&gt;=parametros!$C$3,B4087&lt;=parametros!$D$3),"C1",IF(AND(ISNUMBER(parametros!$C$4),ISNUMBER(parametros!$D$4),B4087&gt;=parametros!$C$4,B4087&lt;=parametros!$D$4),"C2",IF(AND(ISNUMBER(parametros!$C$5),ISNUMBER(parametros!$D$5),B4087&gt;=parametros!$C$5,B4087&lt;=parametros!$D$5),"C3",IF(AND(ISNUMBER(parametros!$C$6),ISNUMBER(parametros!$D$6),B4087&gt;=parametros!$C$6,B4087&lt;=parametros!$D$6),"C4","Fora dos ciclos")))))))</f>
        <v/>
      </c>
      <c r="D4087" s="100"/>
      <c r="E4087" s="78" t="str">
        <f>IF(C4087="","",IFERROR(VLOOKUP(C4087,parametros!$A$11:$E$15,5,0),""))</f>
        <v/>
      </c>
      <c r="F4087" s="79" t="str">
        <f t="shared" si="317"/>
        <v/>
      </c>
      <c r="G4087" s="101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8"/>
      <c r="U4087" s="218" t="str">
        <f t="shared" si="321"/>
        <v/>
      </c>
      <c r="V4087" s="216" t="s">
        <v>47</v>
      </c>
      <c r="W4087" s="102" t="s">
        <v>167</v>
      </c>
      <c r="X4087" s="102" t="s">
        <v>168</v>
      </c>
      <c r="Y4087" s="103" t="s">
        <v>169</v>
      </c>
      <c r="Z4087" s="103" t="s">
        <v>170</v>
      </c>
      <c r="AA4087" s="103" t="s">
        <v>47</v>
      </c>
      <c r="AB4087" s="103" t="s">
        <v>171</v>
      </c>
      <c r="AC4087" s="104" t="s">
        <v>172</v>
      </c>
    </row>
    <row r="4088" spans="1:29" ht="25.5" customHeight="1" x14ac:dyDescent="0.35">
      <c r="A4088" s="188"/>
      <c r="B4088" s="190"/>
      <c r="C4088" s="99" t="str">
        <f>IF(B4088="","",IF(NOT(ISNUMBER(B4088)),"DATA_PC invalida",IF(AND(ISNUMBER(parametros!$C$2),ISNUMBER(parametros!$D$2),B4088&gt;=parametros!$C$2,B4088&lt;=parametros!$D$2),"C0",IF(AND(ISNUMBER(parametros!$C$3),ISNUMBER(parametros!$D$3),B4088&gt;=parametros!$C$3,B4088&lt;=parametros!$D$3),"C1",IF(AND(ISNUMBER(parametros!$C$4),ISNUMBER(parametros!$D$4),B4088&gt;=parametros!$C$4,B4088&lt;=parametros!$D$4),"C2",IF(AND(ISNUMBER(parametros!$C$5),ISNUMBER(parametros!$D$5),B4088&gt;=parametros!$C$5,B4088&lt;=parametros!$D$5),"C3",IF(AND(ISNUMBER(parametros!$C$6),ISNUMBER(parametros!$D$6),B4088&gt;=parametros!$C$6,B4088&lt;=parametros!$D$6),"C4","Fora dos ciclos")))))))</f>
        <v/>
      </c>
      <c r="D4088" s="100"/>
      <c r="E4088" s="78" t="str">
        <f>IF(C4088="","",IFERROR(VLOOKUP(C4088,parametros!$A$11:$E$15,5,0),""))</f>
        <v/>
      </c>
      <c r="F4088" s="79" t="str">
        <f t="shared" si="317"/>
        <v/>
      </c>
      <c r="G4088" s="101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8"/>
      <c r="U4088" s="218" t="str">
        <f t="shared" si="321"/>
        <v/>
      </c>
      <c r="V4088" s="216" t="s">
        <v>47</v>
      </c>
      <c r="W4088" s="102" t="s">
        <v>167</v>
      </c>
      <c r="X4088" s="102" t="s">
        <v>168</v>
      </c>
      <c r="Y4088" s="103" t="s">
        <v>169</v>
      </c>
      <c r="Z4088" s="103" t="s">
        <v>170</v>
      </c>
      <c r="AA4088" s="103" t="s">
        <v>47</v>
      </c>
      <c r="AB4088" s="103" t="s">
        <v>171</v>
      </c>
      <c r="AC4088" s="104" t="s">
        <v>172</v>
      </c>
    </row>
    <row r="4089" spans="1:29" ht="25.5" customHeight="1" x14ac:dyDescent="0.35">
      <c r="A4089" s="188"/>
      <c r="B4089" s="190"/>
      <c r="C4089" s="99" t="str">
        <f>IF(B4089="","",IF(NOT(ISNUMBER(B4089)),"DATA_PC invalida",IF(AND(ISNUMBER(parametros!$C$2),ISNUMBER(parametros!$D$2),B4089&gt;=parametros!$C$2,B4089&lt;=parametros!$D$2),"C0",IF(AND(ISNUMBER(parametros!$C$3),ISNUMBER(parametros!$D$3),B4089&gt;=parametros!$C$3,B4089&lt;=parametros!$D$3),"C1",IF(AND(ISNUMBER(parametros!$C$4),ISNUMBER(parametros!$D$4),B4089&gt;=parametros!$C$4,B4089&lt;=parametros!$D$4),"C2",IF(AND(ISNUMBER(parametros!$C$5),ISNUMBER(parametros!$D$5),B4089&gt;=parametros!$C$5,B4089&lt;=parametros!$D$5),"C3",IF(AND(ISNUMBER(parametros!$C$6),ISNUMBER(parametros!$D$6),B4089&gt;=parametros!$C$6,B4089&lt;=parametros!$D$6),"C4","Fora dos ciclos")))))))</f>
        <v/>
      </c>
      <c r="D4089" s="100"/>
      <c r="E4089" s="78" t="str">
        <f>IF(C4089="","",IFERROR(VLOOKUP(C4089,parametros!$A$11:$E$15,5,0),""))</f>
        <v/>
      </c>
      <c r="F4089" s="79" t="str">
        <f t="shared" si="317"/>
        <v/>
      </c>
      <c r="G4089" s="101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8"/>
      <c r="U4089" s="218" t="str">
        <f t="shared" si="321"/>
        <v/>
      </c>
      <c r="V4089" s="216" t="s">
        <v>47</v>
      </c>
      <c r="W4089" s="102" t="s">
        <v>167</v>
      </c>
      <c r="X4089" s="102" t="s">
        <v>168</v>
      </c>
      <c r="Y4089" s="103" t="s">
        <v>169</v>
      </c>
      <c r="Z4089" s="103" t="s">
        <v>170</v>
      </c>
      <c r="AA4089" s="103" t="s">
        <v>47</v>
      </c>
      <c r="AB4089" s="103" t="s">
        <v>171</v>
      </c>
      <c r="AC4089" s="104" t="s">
        <v>172</v>
      </c>
    </row>
    <row r="4090" spans="1:29" ht="25.5" customHeight="1" x14ac:dyDescent="0.35">
      <c r="A4090" s="188"/>
      <c r="B4090" s="190"/>
      <c r="C4090" s="99" t="str">
        <f>IF(B4090="","",IF(NOT(ISNUMBER(B4090)),"DATA_PC invalida",IF(AND(ISNUMBER(parametros!$C$2),ISNUMBER(parametros!$D$2),B4090&gt;=parametros!$C$2,B4090&lt;=parametros!$D$2),"C0",IF(AND(ISNUMBER(parametros!$C$3),ISNUMBER(parametros!$D$3),B4090&gt;=parametros!$C$3,B4090&lt;=parametros!$D$3),"C1",IF(AND(ISNUMBER(parametros!$C$4),ISNUMBER(parametros!$D$4),B4090&gt;=parametros!$C$4,B4090&lt;=parametros!$D$4),"C2",IF(AND(ISNUMBER(parametros!$C$5),ISNUMBER(parametros!$D$5),B4090&gt;=parametros!$C$5,B4090&lt;=parametros!$D$5),"C3",IF(AND(ISNUMBER(parametros!$C$6),ISNUMBER(parametros!$D$6),B4090&gt;=parametros!$C$6,B4090&lt;=parametros!$D$6),"C4","Fora dos ciclos")))))))</f>
        <v/>
      </c>
      <c r="D4090" s="100"/>
      <c r="E4090" s="78" t="str">
        <f>IF(C4090="","",IFERROR(VLOOKUP(C4090,parametros!$A$11:$E$15,5,0),""))</f>
        <v/>
      </c>
      <c r="F4090" s="79" t="str">
        <f t="shared" si="317"/>
        <v/>
      </c>
      <c r="G4090" s="101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8"/>
      <c r="U4090" s="218" t="str">
        <f t="shared" si="321"/>
        <v/>
      </c>
      <c r="V4090" s="216" t="s">
        <v>47</v>
      </c>
      <c r="W4090" s="102" t="s">
        <v>167</v>
      </c>
      <c r="X4090" s="102" t="s">
        <v>168</v>
      </c>
      <c r="Y4090" s="103" t="s">
        <v>169</v>
      </c>
      <c r="Z4090" s="103" t="s">
        <v>170</v>
      </c>
      <c r="AA4090" s="103" t="s">
        <v>47</v>
      </c>
      <c r="AB4090" s="103" t="s">
        <v>171</v>
      </c>
      <c r="AC4090" s="104" t="s">
        <v>172</v>
      </c>
    </row>
    <row r="4091" spans="1:29" ht="25.5" customHeight="1" x14ac:dyDescent="0.35">
      <c r="A4091" s="188"/>
      <c r="B4091" s="190"/>
      <c r="C4091" s="99" t="str">
        <f>IF(B4091="","",IF(NOT(ISNUMBER(B4091)),"DATA_PC invalida",IF(AND(ISNUMBER(parametros!$C$2),ISNUMBER(parametros!$D$2),B4091&gt;=parametros!$C$2,B4091&lt;=parametros!$D$2),"C0",IF(AND(ISNUMBER(parametros!$C$3),ISNUMBER(parametros!$D$3),B4091&gt;=parametros!$C$3,B4091&lt;=parametros!$D$3),"C1",IF(AND(ISNUMBER(parametros!$C$4),ISNUMBER(parametros!$D$4),B4091&gt;=parametros!$C$4,B4091&lt;=parametros!$D$4),"C2",IF(AND(ISNUMBER(parametros!$C$5),ISNUMBER(parametros!$D$5),B4091&gt;=parametros!$C$5,B4091&lt;=parametros!$D$5),"C3",IF(AND(ISNUMBER(parametros!$C$6),ISNUMBER(parametros!$D$6),B4091&gt;=parametros!$C$6,B4091&lt;=parametros!$D$6),"C4","Fora dos ciclos")))))))</f>
        <v/>
      </c>
      <c r="D4091" s="100"/>
      <c r="E4091" s="78" t="str">
        <f>IF(C4091="","",IFERROR(VLOOKUP(C4091,parametros!$A$11:$E$15,5,0),""))</f>
        <v/>
      </c>
      <c r="F4091" s="79" t="str">
        <f t="shared" si="317"/>
        <v/>
      </c>
      <c r="G4091" s="101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8"/>
      <c r="U4091" s="218" t="str">
        <f t="shared" si="321"/>
        <v/>
      </c>
      <c r="V4091" s="216" t="s">
        <v>47</v>
      </c>
      <c r="W4091" s="102" t="s">
        <v>167</v>
      </c>
      <c r="X4091" s="102" t="s">
        <v>168</v>
      </c>
      <c r="Y4091" s="103" t="s">
        <v>169</v>
      </c>
      <c r="Z4091" s="103" t="s">
        <v>170</v>
      </c>
      <c r="AA4091" s="103" t="s">
        <v>47</v>
      </c>
      <c r="AB4091" s="103" t="s">
        <v>171</v>
      </c>
      <c r="AC4091" s="104" t="s">
        <v>172</v>
      </c>
    </row>
    <row r="4092" spans="1:29" ht="25.5" customHeight="1" x14ac:dyDescent="0.35">
      <c r="A4092" s="188"/>
      <c r="B4092" s="190"/>
      <c r="C4092" s="99" t="str">
        <f>IF(B4092="","",IF(NOT(ISNUMBER(B4092)),"DATA_PC invalida",IF(AND(ISNUMBER(parametros!$C$2),ISNUMBER(parametros!$D$2),B4092&gt;=parametros!$C$2,B4092&lt;=parametros!$D$2),"C0",IF(AND(ISNUMBER(parametros!$C$3),ISNUMBER(parametros!$D$3),B4092&gt;=parametros!$C$3,B4092&lt;=parametros!$D$3),"C1",IF(AND(ISNUMBER(parametros!$C$4),ISNUMBER(parametros!$D$4),B4092&gt;=parametros!$C$4,B4092&lt;=parametros!$D$4),"C2",IF(AND(ISNUMBER(parametros!$C$5),ISNUMBER(parametros!$D$5),B4092&gt;=parametros!$C$5,B4092&lt;=parametros!$D$5),"C3",IF(AND(ISNUMBER(parametros!$C$6),ISNUMBER(parametros!$D$6),B4092&gt;=parametros!$C$6,B4092&lt;=parametros!$D$6),"C4","Fora dos ciclos")))))))</f>
        <v/>
      </c>
      <c r="D4092" s="100"/>
      <c r="E4092" s="78" t="str">
        <f>IF(C4092="","",IFERROR(VLOOKUP(C4092,parametros!$A$11:$E$15,5,0),""))</f>
        <v/>
      </c>
      <c r="F4092" s="79" t="str">
        <f t="shared" si="317"/>
        <v/>
      </c>
      <c r="G4092" s="101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8"/>
      <c r="U4092" s="218" t="str">
        <f t="shared" si="321"/>
        <v/>
      </c>
      <c r="V4092" s="216" t="s">
        <v>47</v>
      </c>
      <c r="W4092" s="102" t="s">
        <v>167</v>
      </c>
      <c r="X4092" s="102" t="s">
        <v>168</v>
      </c>
      <c r="Y4092" s="103" t="s">
        <v>169</v>
      </c>
      <c r="Z4092" s="103" t="s">
        <v>170</v>
      </c>
      <c r="AA4092" s="103" t="s">
        <v>47</v>
      </c>
      <c r="AB4092" s="103" t="s">
        <v>171</v>
      </c>
      <c r="AC4092" s="104" t="s">
        <v>172</v>
      </c>
    </row>
    <row r="4093" spans="1:29" ht="25.5" customHeight="1" x14ac:dyDescent="0.35">
      <c r="A4093" s="188"/>
      <c r="B4093" s="190"/>
      <c r="C4093" s="99" t="str">
        <f>IF(B4093="","",IF(NOT(ISNUMBER(B4093)),"DATA_PC invalida",IF(AND(ISNUMBER(parametros!$C$2),ISNUMBER(parametros!$D$2),B4093&gt;=parametros!$C$2,B4093&lt;=parametros!$D$2),"C0",IF(AND(ISNUMBER(parametros!$C$3),ISNUMBER(parametros!$D$3),B4093&gt;=parametros!$C$3,B4093&lt;=parametros!$D$3),"C1",IF(AND(ISNUMBER(parametros!$C$4),ISNUMBER(parametros!$D$4),B4093&gt;=parametros!$C$4,B4093&lt;=parametros!$D$4),"C2",IF(AND(ISNUMBER(parametros!$C$5),ISNUMBER(parametros!$D$5),B4093&gt;=parametros!$C$5,B4093&lt;=parametros!$D$5),"C3",IF(AND(ISNUMBER(parametros!$C$6),ISNUMBER(parametros!$D$6),B4093&gt;=parametros!$C$6,B4093&lt;=parametros!$D$6),"C4","Fora dos ciclos")))))))</f>
        <v/>
      </c>
      <c r="D4093" s="100"/>
      <c r="E4093" s="78" t="str">
        <f>IF(C4093="","",IFERROR(VLOOKUP(C4093,parametros!$A$11:$E$15,5,0),""))</f>
        <v/>
      </c>
      <c r="F4093" s="79" t="str">
        <f t="shared" si="317"/>
        <v/>
      </c>
      <c r="G4093" s="101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8"/>
      <c r="U4093" s="218" t="str">
        <f t="shared" si="321"/>
        <v/>
      </c>
      <c r="V4093" s="216" t="s">
        <v>47</v>
      </c>
      <c r="W4093" s="102" t="s">
        <v>167</v>
      </c>
      <c r="X4093" s="102" t="s">
        <v>168</v>
      </c>
      <c r="Y4093" s="103" t="s">
        <v>169</v>
      </c>
      <c r="Z4093" s="103" t="s">
        <v>170</v>
      </c>
      <c r="AA4093" s="103" t="s">
        <v>47</v>
      </c>
      <c r="AB4093" s="103" t="s">
        <v>171</v>
      </c>
      <c r="AC4093" s="104" t="s">
        <v>172</v>
      </c>
    </row>
    <row r="4094" spans="1:29" ht="25.5" customHeight="1" x14ac:dyDescent="0.35">
      <c r="A4094" s="188"/>
      <c r="B4094" s="190"/>
      <c r="C4094" s="99" t="str">
        <f>IF(B4094="","",IF(NOT(ISNUMBER(B4094)),"DATA_PC invalida",IF(AND(ISNUMBER(parametros!$C$2),ISNUMBER(parametros!$D$2),B4094&gt;=parametros!$C$2,B4094&lt;=parametros!$D$2),"C0",IF(AND(ISNUMBER(parametros!$C$3),ISNUMBER(parametros!$D$3),B4094&gt;=parametros!$C$3,B4094&lt;=parametros!$D$3),"C1",IF(AND(ISNUMBER(parametros!$C$4),ISNUMBER(parametros!$D$4),B4094&gt;=parametros!$C$4,B4094&lt;=parametros!$D$4),"C2",IF(AND(ISNUMBER(parametros!$C$5),ISNUMBER(parametros!$D$5),B4094&gt;=parametros!$C$5,B4094&lt;=parametros!$D$5),"C3",IF(AND(ISNUMBER(parametros!$C$6),ISNUMBER(parametros!$D$6),B4094&gt;=parametros!$C$6,B4094&lt;=parametros!$D$6),"C4","Fora dos ciclos")))))))</f>
        <v/>
      </c>
      <c r="D4094" s="100"/>
      <c r="E4094" s="78" t="str">
        <f>IF(C4094="","",IFERROR(VLOOKUP(C4094,parametros!$A$11:$E$15,5,0),""))</f>
        <v/>
      </c>
      <c r="F4094" s="79" t="str">
        <f t="shared" si="317"/>
        <v/>
      </c>
      <c r="G4094" s="101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8"/>
      <c r="U4094" s="218" t="str">
        <f t="shared" si="321"/>
        <v/>
      </c>
      <c r="V4094" s="216" t="s">
        <v>47</v>
      </c>
      <c r="W4094" s="102" t="s">
        <v>167</v>
      </c>
      <c r="X4094" s="102" t="s">
        <v>168</v>
      </c>
      <c r="Y4094" s="103" t="s">
        <v>169</v>
      </c>
      <c r="Z4094" s="103" t="s">
        <v>170</v>
      </c>
      <c r="AA4094" s="103" t="s">
        <v>47</v>
      </c>
      <c r="AB4094" s="103" t="s">
        <v>171</v>
      </c>
      <c r="AC4094" s="104" t="s">
        <v>172</v>
      </c>
    </row>
    <row r="4095" spans="1:29" ht="25.5" customHeight="1" x14ac:dyDescent="0.35">
      <c r="A4095" s="188"/>
      <c r="B4095" s="190"/>
      <c r="C4095" s="99" t="str">
        <f>IF(B4095="","",IF(NOT(ISNUMBER(B4095)),"DATA_PC invalida",IF(AND(ISNUMBER(parametros!$C$2),ISNUMBER(parametros!$D$2),B4095&gt;=parametros!$C$2,B4095&lt;=parametros!$D$2),"C0",IF(AND(ISNUMBER(parametros!$C$3),ISNUMBER(parametros!$D$3),B4095&gt;=parametros!$C$3,B4095&lt;=parametros!$D$3),"C1",IF(AND(ISNUMBER(parametros!$C$4),ISNUMBER(parametros!$D$4),B4095&gt;=parametros!$C$4,B4095&lt;=parametros!$D$4),"C2",IF(AND(ISNUMBER(parametros!$C$5),ISNUMBER(parametros!$D$5),B4095&gt;=parametros!$C$5,B4095&lt;=parametros!$D$5),"C3",IF(AND(ISNUMBER(parametros!$C$6),ISNUMBER(parametros!$D$6),B4095&gt;=parametros!$C$6,B4095&lt;=parametros!$D$6),"C4","Fora dos ciclos")))))))</f>
        <v/>
      </c>
      <c r="D4095" s="100"/>
      <c r="E4095" s="78" t="str">
        <f>IF(C4095="","",IFERROR(VLOOKUP(C4095,parametros!$A$11:$E$15,5,0),""))</f>
        <v/>
      </c>
      <c r="F4095" s="79" t="str">
        <f t="shared" si="317"/>
        <v/>
      </c>
      <c r="G4095" s="101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8"/>
      <c r="U4095" s="218" t="str">
        <f t="shared" si="321"/>
        <v/>
      </c>
      <c r="V4095" s="216" t="s">
        <v>47</v>
      </c>
      <c r="W4095" s="102" t="s">
        <v>167</v>
      </c>
      <c r="X4095" s="102" t="s">
        <v>168</v>
      </c>
      <c r="Y4095" s="103" t="s">
        <v>169</v>
      </c>
      <c r="Z4095" s="103" t="s">
        <v>170</v>
      </c>
      <c r="AA4095" s="103" t="s">
        <v>47</v>
      </c>
      <c r="AB4095" s="103" t="s">
        <v>171</v>
      </c>
      <c r="AC4095" s="104" t="s">
        <v>172</v>
      </c>
    </row>
    <row r="4096" spans="1:29" ht="25.5" customHeight="1" x14ac:dyDescent="0.35">
      <c r="A4096" s="188"/>
      <c r="B4096" s="190"/>
      <c r="C4096" s="99" t="str">
        <f>IF(B4096="","",IF(NOT(ISNUMBER(B4096)),"DATA_PC invalida",IF(AND(ISNUMBER(parametros!$C$2),ISNUMBER(parametros!$D$2),B4096&gt;=parametros!$C$2,B4096&lt;=parametros!$D$2),"C0",IF(AND(ISNUMBER(parametros!$C$3),ISNUMBER(parametros!$D$3),B4096&gt;=parametros!$C$3,B4096&lt;=parametros!$D$3),"C1",IF(AND(ISNUMBER(parametros!$C$4),ISNUMBER(parametros!$D$4),B4096&gt;=parametros!$C$4,B4096&lt;=parametros!$D$4),"C2",IF(AND(ISNUMBER(parametros!$C$5),ISNUMBER(parametros!$D$5),B4096&gt;=parametros!$C$5,B4096&lt;=parametros!$D$5),"C3",IF(AND(ISNUMBER(parametros!$C$6),ISNUMBER(parametros!$D$6),B4096&gt;=parametros!$C$6,B4096&lt;=parametros!$D$6),"C4","Fora dos ciclos")))))))</f>
        <v/>
      </c>
      <c r="D4096" s="100"/>
      <c r="E4096" s="78" t="str">
        <f>IF(C4096="","",IFERROR(VLOOKUP(C4096,parametros!$A$11:$E$15,5,0),""))</f>
        <v/>
      </c>
      <c r="F4096" s="79" t="str">
        <f t="shared" si="317"/>
        <v/>
      </c>
      <c r="G4096" s="101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8"/>
      <c r="U4096" s="218" t="str">
        <f t="shared" si="321"/>
        <v/>
      </c>
      <c r="V4096" s="216" t="s">
        <v>47</v>
      </c>
      <c r="W4096" s="102" t="s">
        <v>167</v>
      </c>
      <c r="X4096" s="102" t="s">
        <v>168</v>
      </c>
      <c r="Y4096" s="103" t="s">
        <v>169</v>
      </c>
      <c r="Z4096" s="103" t="s">
        <v>170</v>
      </c>
      <c r="AA4096" s="103" t="s">
        <v>47</v>
      </c>
      <c r="AB4096" s="103" t="s">
        <v>171</v>
      </c>
      <c r="AC4096" s="104" t="s">
        <v>172</v>
      </c>
    </row>
    <row r="4097" spans="1:29" ht="25.5" customHeight="1" x14ac:dyDescent="0.35">
      <c r="A4097" s="188"/>
      <c r="B4097" s="190"/>
      <c r="C4097" s="99" t="str">
        <f>IF(B4097="","",IF(NOT(ISNUMBER(B4097)),"DATA_PC invalida",IF(AND(ISNUMBER(parametros!$C$2),ISNUMBER(parametros!$D$2),B4097&gt;=parametros!$C$2,B4097&lt;=parametros!$D$2),"C0",IF(AND(ISNUMBER(parametros!$C$3),ISNUMBER(parametros!$D$3),B4097&gt;=parametros!$C$3,B4097&lt;=parametros!$D$3),"C1",IF(AND(ISNUMBER(parametros!$C$4),ISNUMBER(parametros!$D$4),B4097&gt;=parametros!$C$4,B4097&lt;=parametros!$D$4),"C2",IF(AND(ISNUMBER(parametros!$C$5),ISNUMBER(parametros!$D$5),B4097&gt;=parametros!$C$5,B4097&lt;=parametros!$D$5),"C3",IF(AND(ISNUMBER(parametros!$C$6),ISNUMBER(parametros!$D$6),B4097&gt;=parametros!$C$6,B4097&lt;=parametros!$D$6),"C4","Fora dos ciclos")))))))</f>
        <v/>
      </c>
      <c r="D4097" s="100"/>
      <c r="E4097" s="78" t="str">
        <f>IF(C4097="","",IFERROR(VLOOKUP(C4097,parametros!$A$11:$E$15,5,0),""))</f>
        <v/>
      </c>
      <c r="F4097" s="79" t="str">
        <f t="shared" si="317"/>
        <v/>
      </c>
      <c r="G4097" s="101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8"/>
      <c r="U4097" s="218" t="str">
        <f t="shared" si="321"/>
        <v/>
      </c>
      <c r="V4097" s="216" t="s">
        <v>47</v>
      </c>
      <c r="W4097" s="102" t="s">
        <v>167</v>
      </c>
      <c r="X4097" s="102" t="s">
        <v>168</v>
      </c>
      <c r="Y4097" s="103" t="s">
        <v>169</v>
      </c>
      <c r="Z4097" s="103" t="s">
        <v>170</v>
      </c>
      <c r="AA4097" s="103" t="s">
        <v>47</v>
      </c>
      <c r="AB4097" s="103" t="s">
        <v>171</v>
      </c>
      <c r="AC4097" s="104" t="s">
        <v>172</v>
      </c>
    </row>
    <row r="4098" spans="1:29" ht="25.5" customHeight="1" x14ac:dyDescent="0.35">
      <c r="A4098" s="188"/>
      <c r="B4098" s="190"/>
      <c r="C4098" s="99" t="str">
        <f>IF(B4098="","",IF(NOT(ISNUMBER(B4098)),"DATA_PC invalida",IF(AND(ISNUMBER(parametros!$C$2),ISNUMBER(parametros!$D$2),B4098&gt;=parametros!$C$2,B4098&lt;=parametros!$D$2),"C0",IF(AND(ISNUMBER(parametros!$C$3),ISNUMBER(parametros!$D$3),B4098&gt;=parametros!$C$3,B4098&lt;=parametros!$D$3),"C1",IF(AND(ISNUMBER(parametros!$C$4),ISNUMBER(parametros!$D$4),B4098&gt;=parametros!$C$4,B4098&lt;=parametros!$D$4),"C2",IF(AND(ISNUMBER(parametros!$C$5),ISNUMBER(parametros!$D$5),B4098&gt;=parametros!$C$5,B4098&lt;=parametros!$D$5),"C3",IF(AND(ISNUMBER(parametros!$C$6),ISNUMBER(parametros!$D$6),B4098&gt;=parametros!$C$6,B4098&lt;=parametros!$D$6),"C4","Fora dos ciclos")))))))</f>
        <v/>
      </c>
      <c r="D4098" s="100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101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8"/>
      <c r="U4098" s="218" t="str">
        <f t="shared" ref="U4098:U4161" si="326">IF(OR($D4098="",$H4098=""),"",ROUND($D4098+$H4098,2))</f>
        <v/>
      </c>
      <c r="V4098" s="216" t="s">
        <v>47</v>
      </c>
      <c r="W4098" s="102" t="s">
        <v>167</v>
      </c>
      <c r="X4098" s="102" t="s">
        <v>168</v>
      </c>
      <c r="Y4098" s="103" t="s">
        <v>169</v>
      </c>
      <c r="Z4098" s="103" t="s">
        <v>170</v>
      </c>
      <c r="AA4098" s="103" t="s">
        <v>47</v>
      </c>
      <c r="AB4098" s="103" t="s">
        <v>171</v>
      </c>
      <c r="AC4098" s="104" t="s">
        <v>172</v>
      </c>
    </row>
    <row r="4099" spans="1:29" ht="25.5" customHeight="1" x14ac:dyDescent="0.35">
      <c r="A4099" s="188"/>
      <c r="B4099" s="190"/>
      <c r="C4099" s="99" t="str">
        <f>IF(B4099="","",IF(NOT(ISNUMBER(B4099)),"DATA_PC invalida",IF(AND(ISNUMBER(parametros!$C$2),ISNUMBER(parametros!$D$2),B4099&gt;=parametros!$C$2,B4099&lt;=parametros!$D$2),"C0",IF(AND(ISNUMBER(parametros!$C$3),ISNUMBER(parametros!$D$3),B4099&gt;=parametros!$C$3,B4099&lt;=parametros!$D$3),"C1",IF(AND(ISNUMBER(parametros!$C$4),ISNUMBER(parametros!$D$4),B4099&gt;=parametros!$C$4,B4099&lt;=parametros!$D$4),"C2",IF(AND(ISNUMBER(parametros!$C$5),ISNUMBER(parametros!$D$5),B4099&gt;=parametros!$C$5,B4099&lt;=parametros!$D$5),"C3",IF(AND(ISNUMBER(parametros!$C$6),ISNUMBER(parametros!$D$6),B4099&gt;=parametros!$C$6,B4099&lt;=parametros!$D$6),"C4","Fora dos ciclos")))))))</f>
        <v/>
      </c>
      <c r="D4099" s="100"/>
      <c r="E4099" s="78" t="str">
        <f>IF(C4099="","",IFERROR(VLOOKUP(C4099,parametros!$A$11:$E$15,5,0),""))</f>
        <v/>
      </c>
      <c r="F4099" s="79" t="str">
        <f t="shared" si="322"/>
        <v/>
      </c>
      <c r="G4099" s="101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8"/>
      <c r="U4099" s="218" t="str">
        <f t="shared" si="326"/>
        <v/>
      </c>
      <c r="V4099" s="216" t="s">
        <v>47</v>
      </c>
      <c r="W4099" s="102" t="s">
        <v>167</v>
      </c>
      <c r="X4099" s="102" t="s">
        <v>168</v>
      </c>
      <c r="Y4099" s="103" t="s">
        <v>169</v>
      </c>
      <c r="Z4099" s="103" t="s">
        <v>170</v>
      </c>
      <c r="AA4099" s="103" t="s">
        <v>47</v>
      </c>
      <c r="AB4099" s="103" t="s">
        <v>171</v>
      </c>
      <c r="AC4099" s="104" t="s">
        <v>172</v>
      </c>
    </row>
    <row r="4100" spans="1:29" ht="25.5" customHeight="1" x14ac:dyDescent="0.35">
      <c r="A4100" s="188"/>
      <c r="B4100" s="190"/>
      <c r="C4100" s="99" t="str">
        <f>IF(B4100="","",IF(NOT(ISNUMBER(B4100)),"DATA_PC invalida",IF(AND(ISNUMBER(parametros!$C$2),ISNUMBER(parametros!$D$2),B4100&gt;=parametros!$C$2,B4100&lt;=parametros!$D$2),"C0",IF(AND(ISNUMBER(parametros!$C$3),ISNUMBER(parametros!$D$3),B4100&gt;=parametros!$C$3,B4100&lt;=parametros!$D$3),"C1",IF(AND(ISNUMBER(parametros!$C$4),ISNUMBER(parametros!$D$4),B4100&gt;=parametros!$C$4,B4100&lt;=parametros!$D$4),"C2",IF(AND(ISNUMBER(parametros!$C$5),ISNUMBER(parametros!$D$5),B4100&gt;=parametros!$C$5,B4100&lt;=parametros!$D$5),"C3",IF(AND(ISNUMBER(parametros!$C$6),ISNUMBER(parametros!$D$6),B4100&gt;=parametros!$C$6,B4100&lt;=parametros!$D$6),"C4","Fora dos ciclos")))))))</f>
        <v/>
      </c>
      <c r="D4100" s="100"/>
      <c r="E4100" s="78" t="str">
        <f>IF(C4100="","",IFERROR(VLOOKUP(C4100,parametros!$A$11:$E$15,5,0),""))</f>
        <v/>
      </c>
      <c r="F4100" s="79" t="str">
        <f t="shared" si="322"/>
        <v/>
      </c>
      <c r="G4100" s="101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8"/>
      <c r="U4100" s="218" t="str">
        <f t="shared" si="326"/>
        <v/>
      </c>
      <c r="V4100" s="216" t="s">
        <v>47</v>
      </c>
      <c r="W4100" s="102" t="s">
        <v>167</v>
      </c>
      <c r="X4100" s="102" t="s">
        <v>168</v>
      </c>
      <c r="Y4100" s="103" t="s">
        <v>169</v>
      </c>
      <c r="Z4100" s="103" t="s">
        <v>170</v>
      </c>
      <c r="AA4100" s="103" t="s">
        <v>47</v>
      </c>
      <c r="AB4100" s="103" t="s">
        <v>171</v>
      </c>
      <c r="AC4100" s="104" t="s">
        <v>172</v>
      </c>
    </row>
    <row r="4101" spans="1:29" ht="25.5" customHeight="1" x14ac:dyDescent="0.35">
      <c r="A4101" s="188"/>
      <c r="B4101" s="190"/>
      <c r="C4101" s="99" t="str">
        <f>IF(B4101="","",IF(NOT(ISNUMBER(B4101)),"DATA_PC invalida",IF(AND(ISNUMBER(parametros!$C$2),ISNUMBER(parametros!$D$2),B4101&gt;=parametros!$C$2,B4101&lt;=parametros!$D$2),"C0",IF(AND(ISNUMBER(parametros!$C$3),ISNUMBER(parametros!$D$3),B4101&gt;=parametros!$C$3,B4101&lt;=parametros!$D$3),"C1",IF(AND(ISNUMBER(parametros!$C$4),ISNUMBER(parametros!$D$4),B4101&gt;=parametros!$C$4,B4101&lt;=parametros!$D$4),"C2",IF(AND(ISNUMBER(parametros!$C$5),ISNUMBER(parametros!$D$5),B4101&gt;=parametros!$C$5,B4101&lt;=parametros!$D$5),"C3",IF(AND(ISNUMBER(parametros!$C$6),ISNUMBER(parametros!$D$6),B4101&gt;=parametros!$C$6,B4101&lt;=parametros!$D$6),"C4","Fora dos ciclos")))))))</f>
        <v/>
      </c>
      <c r="D4101" s="100"/>
      <c r="E4101" s="78" t="str">
        <f>IF(C4101="","",IFERROR(VLOOKUP(C4101,parametros!$A$11:$E$15,5,0),""))</f>
        <v/>
      </c>
      <c r="F4101" s="79" t="str">
        <f t="shared" si="322"/>
        <v/>
      </c>
      <c r="G4101" s="101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8"/>
      <c r="U4101" s="218" t="str">
        <f t="shared" si="326"/>
        <v/>
      </c>
      <c r="V4101" s="216" t="s">
        <v>47</v>
      </c>
      <c r="W4101" s="102" t="s">
        <v>167</v>
      </c>
      <c r="X4101" s="102" t="s">
        <v>168</v>
      </c>
      <c r="Y4101" s="103" t="s">
        <v>169</v>
      </c>
      <c r="Z4101" s="103" t="s">
        <v>170</v>
      </c>
      <c r="AA4101" s="103" t="s">
        <v>47</v>
      </c>
      <c r="AB4101" s="103" t="s">
        <v>171</v>
      </c>
      <c r="AC4101" s="104" t="s">
        <v>172</v>
      </c>
    </row>
    <row r="4102" spans="1:29" ht="25.5" customHeight="1" x14ac:dyDescent="0.35">
      <c r="A4102" s="188"/>
      <c r="B4102" s="190"/>
      <c r="C4102" s="99" t="str">
        <f>IF(B4102="","",IF(NOT(ISNUMBER(B4102)),"DATA_PC invalida",IF(AND(ISNUMBER(parametros!$C$2),ISNUMBER(parametros!$D$2),B4102&gt;=parametros!$C$2,B4102&lt;=parametros!$D$2),"C0",IF(AND(ISNUMBER(parametros!$C$3),ISNUMBER(parametros!$D$3),B4102&gt;=parametros!$C$3,B4102&lt;=parametros!$D$3),"C1",IF(AND(ISNUMBER(parametros!$C$4),ISNUMBER(parametros!$D$4),B4102&gt;=parametros!$C$4,B4102&lt;=parametros!$D$4),"C2",IF(AND(ISNUMBER(parametros!$C$5),ISNUMBER(parametros!$D$5),B4102&gt;=parametros!$C$5,B4102&lt;=parametros!$D$5),"C3",IF(AND(ISNUMBER(parametros!$C$6),ISNUMBER(parametros!$D$6),B4102&gt;=parametros!$C$6,B4102&lt;=parametros!$D$6),"C4","Fora dos ciclos")))))))</f>
        <v/>
      </c>
      <c r="D4102" s="100"/>
      <c r="E4102" s="78" t="str">
        <f>IF(C4102="","",IFERROR(VLOOKUP(C4102,parametros!$A$11:$E$15,5,0),""))</f>
        <v/>
      </c>
      <c r="F4102" s="79" t="str">
        <f t="shared" si="322"/>
        <v/>
      </c>
      <c r="G4102" s="101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8"/>
      <c r="U4102" s="218" t="str">
        <f t="shared" si="326"/>
        <v/>
      </c>
      <c r="V4102" s="216" t="s">
        <v>47</v>
      </c>
      <c r="W4102" s="102" t="s">
        <v>167</v>
      </c>
      <c r="X4102" s="102" t="s">
        <v>168</v>
      </c>
      <c r="Y4102" s="103" t="s">
        <v>169</v>
      </c>
      <c r="Z4102" s="103" t="s">
        <v>170</v>
      </c>
      <c r="AA4102" s="103" t="s">
        <v>47</v>
      </c>
      <c r="AB4102" s="103" t="s">
        <v>171</v>
      </c>
      <c r="AC4102" s="104" t="s">
        <v>172</v>
      </c>
    </row>
    <row r="4103" spans="1:29" ht="25.5" customHeight="1" x14ac:dyDescent="0.35">
      <c r="A4103" s="188"/>
      <c r="B4103" s="190"/>
      <c r="C4103" s="99" t="str">
        <f>IF(B4103="","",IF(NOT(ISNUMBER(B4103)),"DATA_PC invalida",IF(AND(ISNUMBER(parametros!$C$2),ISNUMBER(parametros!$D$2),B4103&gt;=parametros!$C$2,B4103&lt;=parametros!$D$2),"C0",IF(AND(ISNUMBER(parametros!$C$3),ISNUMBER(parametros!$D$3),B4103&gt;=parametros!$C$3,B4103&lt;=parametros!$D$3),"C1",IF(AND(ISNUMBER(parametros!$C$4),ISNUMBER(parametros!$D$4),B4103&gt;=parametros!$C$4,B4103&lt;=parametros!$D$4),"C2",IF(AND(ISNUMBER(parametros!$C$5),ISNUMBER(parametros!$D$5),B4103&gt;=parametros!$C$5,B4103&lt;=parametros!$D$5),"C3",IF(AND(ISNUMBER(parametros!$C$6),ISNUMBER(parametros!$D$6),B4103&gt;=parametros!$C$6,B4103&lt;=parametros!$D$6),"C4","Fora dos ciclos")))))))</f>
        <v/>
      </c>
      <c r="D4103" s="100"/>
      <c r="E4103" s="78" t="str">
        <f>IF(C4103="","",IFERROR(VLOOKUP(C4103,parametros!$A$11:$E$15,5,0),""))</f>
        <v/>
      </c>
      <c r="F4103" s="79" t="str">
        <f t="shared" si="322"/>
        <v/>
      </c>
      <c r="G4103" s="101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8"/>
      <c r="U4103" s="218" t="str">
        <f t="shared" si="326"/>
        <v/>
      </c>
      <c r="V4103" s="216" t="s">
        <v>47</v>
      </c>
      <c r="W4103" s="102" t="s">
        <v>167</v>
      </c>
      <c r="X4103" s="102" t="s">
        <v>168</v>
      </c>
      <c r="Y4103" s="103" t="s">
        <v>169</v>
      </c>
      <c r="Z4103" s="103" t="s">
        <v>170</v>
      </c>
      <c r="AA4103" s="103" t="s">
        <v>47</v>
      </c>
      <c r="AB4103" s="103" t="s">
        <v>171</v>
      </c>
      <c r="AC4103" s="104" t="s">
        <v>172</v>
      </c>
    </row>
    <row r="4104" spans="1:29" ht="25.5" customHeight="1" x14ac:dyDescent="0.35">
      <c r="A4104" s="188"/>
      <c r="B4104" s="190"/>
      <c r="C4104" s="99" t="str">
        <f>IF(B4104="","",IF(NOT(ISNUMBER(B4104)),"DATA_PC invalida",IF(AND(ISNUMBER(parametros!$C$2),ISNUMBER(parametros!$D$2),B4104&gt;=parametros!$C$2,B4104&lt;=parametros!$D$2),"C0",IF(AND(ISNUMBER(parametros!$C$3),ISNUMBER(parametros!$D$3),B4104&gt;=parametros!$C$3,B4104&lt;=parametros!$D$3),"C1",IF(AND(ISNUMBER(parametros!$C$4),ISNUMBER(parametros!$D$4),B4104&gt;=parametros!$C$4,B4104&lt;=parametros!$D$4),"C2",IF(AND(ISNUMBER(parametros!$C$5),ISNUMBER(parametros!$D$5),B4104&gt;=parametros!$C$5,B4104&lt;=parametros!$D$5),"C3",IF(AND(ISNUMBER(parametros!$C$6),ISNUMBER(parametros!$D$6),B4104&gt;=parametros!$C$6,B4104&lt;=parametros!$D$6),"C4","Fora dos ciclos")))))))</f>
        <v/>
      </c>
      <c r="D4104" s="100"/>
      <c r="E4104" s="78" t="str">
        <f>IF(C4104="","",IFERROR(VLOOKUP(C4104,parametros!$A$11:$E$15,5,0),""))</f>
        <v/>
      </c>
      <c r="F4104" s="79" t="str">
        <f t="shared" si="322"/>
        <v/>
      </c>
      <c r="G4104" s="101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8"/>
      <c r="U4104" s="218" t="str">
        <f t="shared" si="326"/>
        <v/>
      </c>
      <c r="V4104" s="216" t="s">
        <v>47</v>
      </c>
      <c r="W4104" s="102" t="s">
        <v>167</v>
      </c>
      <c r="X4104" s="102" t="s">
        <v>168</v>
      </c>
      <c r="Y4104" s="103" t="s">
        <v>169</v>
      </c>
      <c r="Z4104" s="103" t="s">
        <v>170</v>
      </c>
      <c r="AA4104" s="103" t="s">
        <v>47</v>
      </c>
      <c r="AB4104" s="103" t="s">
        <v>171</v>
      </c>
      <c r="AC4104" s="104" t="s">
        <v>172</v>
      </c>
    </row>
    <row r="4105" spans="1:29" ht="25.5" customHeight="1" x14ac:dyDescent="0.35">
      <c r="A4105" s="188"/>
      <c r="B4105" s="190"/>
      <c r="C4105" s="99" t="str">
        <f>IF(B4105="","",IF(NOT(ISNUMBER(B4105)),"DATA_PC invalida",IF(AND(ISNUMBER(parametros!$C$2),ISNUMBER(parametros!$D$2),B4105&gt;=parametros!$C$2,B4105&lt;=parametros!$D$2),"C0",IF(AND(ISNUMBER(parametros!$C$3),ISNUMBER(parametros!$D$3),B4105&gt;=parametros!$C$3,B4105&lt;=parametros!$D$3),"C1",IF(AND(ISNUMBER(parametros!$C$4),ISNUMBER(parametros!$D$4),B4105&gt;=parametros!$C$4,B4105&lt;=parametros!$D$4),"C2",IF(AND(ISNUMBER(parametros!$C$5),ISNUMBER(parametros!$D$5),B4105&gt;=parametros!$C$5,B4105&lt;=parametros!$D$5),"C3",IF(AND(ISNUMBER(parametros!$C$6),ISNUMBER(parametros!$D$6),B4105&gt;=parametros!$C$6,B4105&lt;=parametros!$D$6),"C4","Fora dos ciclos")))))))</f>
        <v/>
      </c>
      <c r="D4105" s="100"/>
      <c r="E4105" s="78" t="str">
        <f>IF(C4105="","",IFERROR(VLOOKUP(C4105,parametros!$A$11:$E$15,5,0),""))</f>
        <v/>
      </c>
      <c r="F4105" s="79" t="str">
        <f t="shared" si="322"/>
        <v/>
      </c>
      <c r="G4105" s="101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8"/>
      <c r="U4105" s="218" t="str">
        <f t="shared" si="326"/>
        <v/>
      </c>
      <c r="V4105" s="216" t="s">
        <v>47</v>
      </c>
      <c r="W4105" s="102" t="s">
        <v>167</v>
      </c>
      <c r="X4105" s="102" t="s">
        <v>168</v>
      </c>
      <c r="Y4105" s="103" t="s">
        <v>169</v>
      </c>
      <c r="Z4105" s="103" t="s">
        <v>170</v>
      </c>
      <c r="AA4105" s="103" t="s">
        <v>47</v>
      </c>
      <c r="AB4105" s="103" t="s">
        <v>171</v>
      </c>
      <c r="AC4105" s="104" t="s">
        <v>172</v>
      </c>
    </row>
    <row r="4106" spans="1:29" ht="25.5" customHeight="1" x14ac:dyDescent="0.35">
      <c r="A4106" s="188"/>
      <c r="B4106" s="190"/>
      <c r="C4106" s="99" t="str">
        <f>IF(B4106="","",IF(NOT(ISNUMBER(B4106)),"DATA_PC invalida",IF(AND(ISNUMBER(parametros!$C$2),ISNUMBER(parametros!$D$2),B4106&gt;=parametros!$C$2,B4106&lt;=parametros!$D$2),"C0",IF(AND(ISNUMBER(parametros!$C$3),ISNUMBER(parametros!$D$3),B4106&gt;=parametros!$C$3,B4106&lt;=parametros!$D$3),"C1",IF(AND(ISNUMBER(parametros!$C$4),ISNUMBER(parametros!$D$4),B4106&gt;=parametros!$C$4,B4106&lt;=parametros!$D$4),"C2",IF(AND(ISNUMBER(parametros!$C$5),ISNUMBER(parametros!$D$5),B4106&gt;=parametros!$C$5,B4106&lt;=parametros!$D$5),"C3",IF(AND(ISNUMBER(parametros!$C$6),ISNUMBER(parametros!$D$6),B4106&gt;=parametros!$C$6,B4106&lt;=parametros!$D$6),"C4","Fora dos ciclos")))))))</f>
        <v/>
      </c>
      <c r="D4106" s="100"/>
      <c r="E4106" s="78" t="str">
        <f>IF(C4106="","",IFERROR(VLOOKUP(C4106,parametros!$A$11:$E$15,5,0),""))</f>
        <v/>
      </c>
      <c r="F4106" s="79" t="str">
        <f t="shared" si="322"/>
        <v/>
      </c>
      <c r="G4106" s="101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8"/>
      <c r="U4106" s="218" t="str">
        <f t="shared" si="326"/>
        <v/>
      </c>
      <c r="V4106" s="216" t="s">
        <v>47</v>
      </c>
      <c r="W4106" s="102" t="s">
        <v>167</v>
      </c>
      <c r="X4106" s="102" t="s">
        <v>168</v>
      </c>
      <c r="Y4106" s="103" t="s">
        <v>169</v>
      </c>
      <c r="Z4106" s="103" t="s">
        <v>170</v>
      </c>
      <c r="AA4106" s="103" t="s">
        <v>47</v>
      </c>
      <c r="AB4106" s="103" t="s">
        <v>171</v>
      </c>
      <c r="AC4106" s="104" t="s">
        <v>172</v>
      </c>
    </row>
    <row r="4107" spans="1:29" ht="25.5" customHeight="1" x14ac:dyDescent="0.35">
      <c r="A4107" s="188"/>
      <c r="B4107" s="190"/>
      <c r="C4107" s="99" t="str">
        <f>IF(B4107="","",IF(NOT(ISNUMBER(B4107)),"DATA_PC invalida",IF(AND(ISNUMBER(parametros!$C$2),ISNUMBER(parametros!$D$2),B4107&gt;=parametros!$C$2,B4107&lt;=parametros!$D$2),"C0",IF(AND(ISNUMBER(parametros!$C$3),ISNUMBER(parametros!$D$3),B4107&gt;=parametros!$C$3,B4107&lt;=parametros!$D$3),"C1",IF(AND(ISNUMBER(parametros!$C$4),ISNUMBER(parametros!$D$4),B4107&gt;=parametros!$C$4,B4107&lt;=parametros!$D$4),"C2",IF(AND(ISNUMBER(parametros!$C$5),ISNUMBER(parametros!$D$5),B4107&gt;=parametros!$C$5,B4107&lt;=parametros!$D$5),"C3",IF(AND(ISNUMBER(parametros!$C$6),ISNUMBER(parametros!$D$6),B4107&gt;=parametros!$C$6,B4107&lt;=parametros!$D$6),"C4","Fora dos ciclos")))))))</f>
        <v/>
      </c>
      <c r="D4107" s="100"/>
      <c r="E4107" s="78" t="str">
        <f>IF(C4107="","",IFERROR(VLOOKUP(C4107,parametros!$A$11:$E$15,5,0),""))</f>
        <v/>
      </c>
      <c r="F4107" s="79" t="str">
        <f t="shared" si="322"/>
        <v/>
      </c>
      <c r="G4107" s="101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8"/>
      <c r="U4107" s="218" t="str">
        <f t="shared" si="326"/>
        <v/>
      </c>
      <c r="V4107" s="216" t="s">
        <v>47</v>
      </c>
      <c r="W4107" s="102" t="s">
        <v>167</v>
      </c>
      <c r="X4107" s="102" t="s">
        <v>168</v>
      </c>
      <c r="Y4107" s="103" t="s">
        <v>169</v>
      </c>
      <c r="Z4107" s="103" t="s">
        <v>170</v>
      </c>
      <c r="AA4107" s="103" t="s">
        <v>47</v>
      </c>
      <c r="AB4107" s="103" t="s">
        <v>171</v>
      </c>
      <c r="AC4107" s="104" t="s">
        <v>172</v>
      </c>
    </row>
    <row r="4108" spans="1:29" ht="25.5" customHeight="1" x14ac:dyDescent="0.35">
      <c r="A4108" s="188"/>
      <c r="B4108" s="190"/>
      <c r="C4108" s="99" t="str">
        <f>IF(B4108="","",IF(NOT(ISNUMBER(B4108)),"DATA_PC invalida",IF(AND(ISNUMBER(parametros!$C$2),ISNUMBER(parametros!$D$2),B4108&gt;=parametros!$C$2,B4108&lt;=parametros!$D$2),"C0",IF(AND(ISNUMBER(parametros!$C$3),ISNUMBER(parametros!$D$3),B4108&gt;=parametros!$C$3,B4108&lt;=parametros!$D$3),"C1",IF(AND(ISNUMBER(parametros!$C$4),ISNUMBER(parametros!$D$4),B4108&gt;=parametros!$C$4,B4108&lt;=parametros!$D$4),"C2",IF(AND(ISNUMBER(parametros!$C$5),ISNUMBER(parametros!$D$5),B4108&gt;=parametros!$C$5,B4108&lt;=parametros!$D$5),"C3",IF(AND(ISNUMBER(parametros!$C$6),ISNUMBER(parametros!$D$6),B4108&gt;=parametros!$C$6,B4108&lt;=parametros!$D$6),"C4","Fora dos ciclos")))))))</f>
        <v/>
      </c>
      <c r="D4108" s="100"/>
      <c r="E4108" s="78" t="str">
        <f>IF(C4108="","",IFERROR(VLOOKUP(C4108,parametros!$A$11:$E$15,5,0),""))</f>
        <v/>
      </c>
      <c r="F4108" s="79" t="str">
        <f t="shared" si="322"/>
        <v/>
      </c>
      <c r="G4108" s="101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8"/>
      <c r="U4108" s="218" t="str">
        <f t="shared" si="326"/>
        <v/>
      </c>
      <c r="V4108" s="216" t="s">
        <v>47</v>
      </c>
      <c r="W4108" s="102" t="s">
        <v>167</v>
      </c>
      <c r="X4108" s="102" t="s">
        <v>168</v>
      </c>
      <c r="Y4108" s="103" t="s">
        <v>169</v>
      </c>
      <c r="Z4108" s="103" t="s">
        <v>170</v>
      </c>
      <c r="AA4108" s="103" t="s">
        <v>47</v>
      </c>
      <c r="AB4108" s="103" t="s">
        <v>171</v>
      </c>
      <c r="AC4108" s="104" t="s">
        <v>172</v>
      </c>
    </row>
    <row r="4109" spans="1:29" ht="25.5" customHeight="1" x14ac:dyDescent="0.35">
      <c r="A4109" s="188"/>
      <c r="B4109" s="190"/>
      <c r="C4109" s="99" t="str">
        <f>IF(B4109="","",IF(NOT(ISNUMBER(B4109)),"DATA_PC invalida",IF(AND(ISNUMBER(parametros!$C$2),ISNUMBER(parametros!$D$2),B4109&gt;=parametros!$C$2,B4109&lt;=parametros!$D$2),"C0",IF(AND(ISNUMBER(parametros!$C$3),ISNUMBER(parametros!$D$3),B4109&gt;=parametros!$C$3,B4109&lt;=parametros!$D$3),"C1",IF(AND(ISNUMBER(parametros!$C$4),ISNUMBER(parametros!$D$4),B4109&gt;=parametros!$C$4,B4109&lt;=parametros!$D$4),"C2",IF(AND(ISNUMBER(parametros!$C$5),ISNUMBER(parametros!$D$5),B4109&gt;=parametros!$C$5,B4109&lt;=parametros!$D$5),"C3",IF(AND(ISNUMBER(parametros!$C$6),ISNUMBER(parametros!$D$6),B4109&gt;=parametros!$C$6,B4109&lt;=parametros!$D$6),"C4","Fora dos ciclos")))))))</f>
        <v/>
      </c>
      <c r="D4109" s="100"/>
      <c r="E4109" s="78" t="str">
        <f>IF(C4109="","",IFERROR(VLOOKUP(C4109,parametros!$A$11:$E$15,5,0),""))</f>
        <v/>
      </c>
      <c r="F4109" s="79" t="str">
        <f t="shared" si="322"/>
        <v/>
      </c>
      <c r="G4109" s="101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8"/>
      <c r="U4109" s="218" t="str">
        <f t="shared" si="326"/>
        <v/>
      </c>
      <c r="V4109" s="216" t="s">
        <v>47</v>
      </c>
      <c r="W4109" s="102" t="s">
        <v>167</v>
      </c>
      <c r="X4109" s="102" t="s">
        <v>168</v>
      </c>
      <c r="Y4109" s="103" t="s">
        <v>169</v>
      </c>
      <c r="Z4109" s="103" t="s">
        <v>170</v>
      </c>
      <c r="AA4109" s="103" t="s">
        <v>47</v>
      </c>
      <c r="AB4109" s="103" t="s">
        <v>171</v>
      </c>
      <c r="AC4109" s="104" t="s">
        <v>172</v>
      </c>
    </row>
    <row r="4110" spans="1:29" ht="25.5" customHeight="1" x14ac:dyDescent="0.35">
      <c r="A4110" s="188"/>
      <c r="B4110" s="190"/>
      <c r="C4110" s="99" t="str">
        <f>IF(B4110="","",IF(NOT(ISNUMBER(B4110)),"DATA_PC invalida",IF(AND(ISNUMBER(parametros!$C$2),ISNUMBER(parametros!$D$2),B4110&gt;=parametros!$C$2,B4110&lt;=parametros!$D$2),"C0",IF(AND(ISNUMBER(parametros!$C$3),ISNUMBER(parametros!$D$3),B4110&gt;=parametros!$C$3,B4110&lt;=parametros!$D$3),"C1",IF(AND(ISNUMBER(parametros!$C$4),ISNUMBER(parametros!$D$4),B4110&gt;=parametros!$C$4,B4110&lt;=parametros!$D$4),"C2",IF(AND(ISNUMBER(parametros!$C$5),ISNUMBER(parametros!$D$5),B4110&gt;=parametros!$C$5,B4110&lt;=parametros!$D$5),"C3",IF(AND(ISNUMBER(parametros!$C$6),ISNUMBER(parametros!$D$6),B4110&gt;=parametros!$C$6,B4110&lt;=parametros!$D$6),"C4","Fora dos ciclos")))))))</f>
        <v/>
      </c>
      <c r="D4110" s="100"/>
      <c r="E4110" s="78" t="str">
        <f>IF(C4110="","",IFERROR(VLOOKUP(C4110,parametros!$A$11:$E$15,5,0),""))</f>
        <v/>
      </c>
      <c r="F4110" s="79" t="str">
        <f t="shared" si="322"/>
        <v/>
      </c>
      <c r="G4110" s="101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8"/>
      <c r="U4110" s="218" t="str">
        <f t="shared" si="326"/>
        <v/>
      </c>
      <c r="V4110" s="216" t="s">
        <v>47</v>
      </c>
      <c r="W4110" s="102" t="s">
        <v>167</v>
      </c>
      <c r="X4110" s="102" t="s">
        <v>168</v>
      </c>
      <c r="Y4110" s="103" t="s">
        <v>169</v>
      </c>
      <c r="Z4110" s="103" t="s">
        <v>170</v>
      </c>
      <c r="AA4110" s="103" t="s">
        <v>47</v>
      </c>
      <c r="AB4110" s="103" t="s">
        <v>171</v>
      </c>
      <c r="AC4110" s="104" t="s">
        <v>172</v>
      </c>
    </row>
    <row r="4111" spans="1:29" ht="25.5" customHeight="1" x14ac:dyDescent="0.35">
      <c r="A4111" s="188"/>
      <c r="B4111" s="190"/>
      <c r="C4111" s="99" t="str">
        <f>IF(B4111="","",IF(NOT(ISNUMBER(B4111)),"DATA_PC invalida",IF(AND(ISNUMBER(parametros!$C$2),ISNUMBER(parametros!$D$2),B4111&gt;=parametros!$C$2,B4111&lt;=parametros!$D$2),"C0",IF(AND(ISNUMBER(parametros!$C$3),ISNUMBER(parametros!$D$3),B4111&gt;=parametros!$C$3,B4111&lt;=parametros!$D$3),"C1",IF(AND(ISNUMBER(parametros!$C$4),ISNUMBER(parametros!$D$4),B4111&gt;=parametros!$C$4,B4111&lt;=parametros!$D$4),"C2",IF(AND(ISNUMBER(parametros!$C$5),ISNUMBER(parametros!$D$5),B4111&gt;=parametros!$C$5,B4111&lt;=parametros!$D$5),"C3",IF(AND(ISNUMBER(parametros!$C$6),ISNUMBER(parametros!$D$6),B4111&gt;=parametros!$C$6,B4111&lt;=parametros!$D$6),"C4","Fora dos ciclos")))))))</f>
        <v/>
      </c>
      <c r="D4111" s="100"/>
      <c r="E4111" s="78" t="str">
        <f>IF(C4111="","",IFERROR(VLOOKUP(C4111,parametros!$A$11:$E$15,5,0),""))</f>
        <v/>
      </c>
      <c r="F4111" s="79" t="str">
        <f t="shared" si="322"/>
        <v/>
      </c>
      <c r="G4111" s="101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8"/>
      <c r="U4111" s="218" t="str">
        <f t="shared" si="326"/>
        <v/>
      </c>
      <c r="V4111" s="216" t="s">
        <v>47</v>
      </c>
      <c r="W4111" s="102" t="s">
        <v>167</v>
      </c>
      <c r="X4111" s="102" t="s">
        <v>168</v>
      </c>
      <c r="Y4111" s="103" t="s">
        <v>169</v>
      </c>
      <c r="Z4111" s="103" t="s">
        <v>170</v>
      </c>
      <c r="AA4111" s="103" t="s">
        <v>47</v>
      </c>
      <c r="AB4111" s="103" t="s">
        <v>171</v>
      </c>
      <c r="AC4111" s="104" t="s">
        <v>172</v>
      </c>
    </row>
    <row r="4112" spans="1:29" ht="25.5" customHeight="1" x14ac:dyDescent="0.35">
      <c r="A4112" s="188"/>
      <c r="B4112" s="190"/>
      <c r="C4112" s="99" t="str">
        <f>IF(B4112="","",IF(NOT(ISNUMBER(B4112)),"DATA_PC invalida",IF(AND(ISNUMBER(parametros!$C$2),ISNUMBER(parametros!$D$2),B4112&gt;=parametros!$C$2,B4112&lt;=parametros!$D$2),"C0",IF(AND(ISNUMBER(parametros!$C$3),ISNUMBER(parametros!$D$3),B4112&gt;=parametros!$C$3,B4112&lt;=parametros!$D$3),"C1",IF(AND(ISNUMBER(parametros!$C$4),ISNUMBER(parametros!$D$4),B4112&gt;=parametros!$C$4,B4112&lt;=parametros!$D$4),"C2",IF(AND(ISNUMBER(parametros!$C$5),ISNUMBER(parametros!$D$5),B4112&gt;=parametros!$C$5,B4112&lt;=parametros!$D$5),"C3",IF(AND(ISNUMBER(parametros!$C$6),ISNUMBER(parametros!$D$6),B4112&gt;=parametros!$C$6,B4112&lt;=parametros!$D$6),"C4","Fora dos ciclos")))))))</f>
        <v/>
      </c>
      <c r="D4112" s="100"/>
      <c r="E4112" s="78" t="str">
        <f>IF(C4112="","",IFERROR(VLOOKUP(C4112,parametros!$A$11:$E$15,5,0),""))</f>
        <v/>
      </c>
      <c r="F4112" s="79" t="str">
        <f t="shared" si="322"/>
        <v/>
      </c>
      <c r="G4112" s="101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8"/>
      <c r="U4112" s="218" t="str">
        <f t="shared" si="326"/>
        <v/>
      </c>
      <c r="V4112" s="216" t="s">
        <v>47</v>
      </c>
      <c r="W4112" s="102" t="s">
        <v>167</v>
      </c>
      <c r="X4112" s="102" t="s">
        <v>168</v>
      </c>
      <c r="Y4112" s="103" t="s">
        <v>169</v>
      </c>
      <c r="Z4112" s="103" t="s">
        <v>170</v>
      </c>
      <c r="AA4112" s="103" t="s">
        <v>47</v>
      </c>
      <c r="AB4112" s="103" t="s">
        <v>171</v>
      </c>
      <c r="AC4112" s="104" t="s">
        <v>172</v>
      </c>
    </row>
    <row r="4113" spans="1:29" ht="25.5" customHeight="1" x14ac:dyDescent="0.35">
      <c r="A4113" s="188"/>
      <c r="B4113" s="190"/>
      <c r="C4113" s="99" t="str">
        <f>IF(B4113="","",IF(NOT(ISNUMBER(B4113)),"DATA_PC invalida",IF(AND(ISNUMBER(parametros!$C$2),ISNUMBER(parametros!$D$2),B4113&gt;=parametros!$C$2,B4113&lt;=parametros!$D$2),"C0",IF(AND(ISNUMBER(parametros!$C$3),ISNUMBER(parametros!$D$3),B4113&gt;=parametros!$C$3,B4113&lt;=parametros!$D$3),"C1",IF(AND(ISNUMBER(parametros!$C$4),ISNUMBER(parametros!$D$4),B4113&gt;=parametros!$C$4,B4113&lt;=parametros!$D$4),"C2",IF(AND(ISNUMBER(parametros!$C$5),ISNUMBER(parametros!$D$5),B4113&gt;=parametros!$C$5,B4113&lt;=parametros!$D$5),"C3",IF(AND(ISNUMBER(parametros!$C$6),ISNUMBER(parametros!$D$6),B4113&gt;=parametros!$C$6,B4113&lt;=parametros!$D$6),"C4","Fora dos ciclos")))))))</f>
        <v/>
      </c>
      <c r="D4113" s="100"/>
      <c r="E4113" s="78" t="str">
        <f>IF(C4113="","",IFERROR(VLOOKUP(C4113,parametros!$A$11:$E$15,5,0),""))</f>
        <v/>
      </c>
      <c r="F4113" s="79" t="str">
        <f t="shared" si="322"/>
        <v/>
      </c>
      <c r="G4113" s="101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8"/>
      <c r="U4113" s="218" t="str">
        <f t="shared" si="326"/>
        <v/>
      </c>
      <c r="V4113" s="216" t="s">
        <v>47</v>
      </c>
      <c r="W4113" s="102" t="s">
        <v>167</v>
      </c>
      <c r="X4113" s="102" t="s">
        <v>168</v>
      </c>
      <c r="Y4113" s="103" t="s">
        <v>169</v>
      </c>
      <c r="Z4113" s="103" t="s">
        <v>170</v>
      </c>
      <c r="AA4113" s="103" t="s">
        <v>47</v>
      </c>
      <c r="AB4113" s="103" t="s">
        <v>171</v>
      </c>
      <c r="AC4113" s="104" t="s">
        <v>172</v>
      </c>
    </row>
    <row r="4114" spans="1:29" ht="25.5" customHeight="1" x14ac:dyDescent="0.35">
      <c r="A4114" s="188"/>
      <c r="B4114" s="190"/>
      <c r="C4114" s="99" t="str">
        <f>IF(B4114="","",IF(NOT(ISNUMBER(B4114)),"DATA_PC invalida",IF(AND(ISNUMBER(parametros!$C$2),ISNUMBER(parametros!$D$2),B4114&gt;=parametros!$C$2,B4114&lt;=parametros!$D$2),"C0",IF(AND(ISNUMBER(parametros!$C$3),ISNUMBER(parametros!$D$3),B4114&gt;=parametros!$C$3,B4114&lt;=parametros!$D$3),"C1",IF(AND(ISNUMBER(parametros!$C$4),ISNUMBER(parametros!$D$4),B4114&gt;=parametros!$C$4,B4114&lt;=parametros!$D$4),"C2",IF(AND(ISNUMBER(parametros!$C$5),ISNUMBER(parametros!$D$5),B4114&gt;=parametros!$C$5,B4114&lt;=parametros!$D$5),"C3",IF(AND(ISNUMBER(parametros!$C$6),ISNUMBER(parametros!$D$6),B4114&gt;=parametros!$C$6,B4114&lt;=parametros!$D$6),"C4","Fora dos ciclos")))))))</f>
        <v/>
      </c>
      <c r="D4114" s="100"/>
      <c r="E4114" s="78" t="str">
        <f>IF(C4114="","",IFERROR(VLOOKUP(C4114,parametros!$A$11:$E$15,5,0),""))</f>
        <v/>
      </c>
      <c r="F4114" s="79" t="str">
        <f t="shared" si="322"/>
        <v/>
      </c>
      <c r="G4114" s="101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8"/>
      <c r="U4114" s="218" t="str">
        <f t="shared" si="326"/>
        <v/>
      </c>
      <c r="V4114" s="216" t="s">
        <v>47</v>
      </c>
      <c r="W4114" s="102" t="s">
        <v>167</v>
      </c>
      <c r="X4114" s="102" t="s">
        <v>168</v>
      </c>
      <c r="Y4114" s="103" t="s">
        <v>169</v>
      </c>
      <c r="Z4114" s="103" t="s">
        <v>170</v>
      </c>
      <c r="AA4114" s="103" t="s">
        <v>47</v>
      </c>
      <c r="AB4114" s="103" t="s">
        <v>171</v>
      </c>
      <c r="AC4114" s="104" t="s">
        <v>172</v>
      </c>
    </row>
    <row r="4115" spans="1:29" ht="25.5" customHeight="1" x14ac:dyDescent="0.35">
      <c r="A4115" s="188"/>
      <c r="B4115" s="190"/>
      <c r="C4115" s="99" t="str">
        <f>IF(B4115="","",IF(NOT(ISNUMBER(B4115)),"DATA_PC invalida",IF(AND(ISNUMBER(parametros!$C$2),ISNUMBER(parametros!$D$2),B4115&gt;=parametros!$C$2,B4115&lt;=parametros!$D$2),"C0",IF(AND(ISNUMBER(parametros!$C$3),ISNUMBER(parametros!$D$3),B4115&gt;=parametros!$C$3,B4115&lt;=parametros!$D$3),"C1",IF(AND(ISNUMBER(parametros!$C$4),ISNUMBER(parametros!$D$4),B4115&gt;=parametros!$C$4,B4115&lt;=parametros!$D$4),"C2",IF(AND(ISNUMBER(parametros!$C$5),ISNUMBER(parametros!$D$5),B4115&gt;=parametros!$C$5,B4115&lt;=parametros!$D$5),"C3",IF(AND(ISNUMBER(parametros!$C$6),ISNUMBER(parametros!$D$6),B4115&gt;=parametros!$C$6,B4115&lt;=parametros!$D$6),"C4","Fora dos ciclos")))))))</f>
        <v/>
      </c>
      <c r="D4115" s="100"/>
      <c r="E4115" s="78" t="str">
        <f>IF(C4115="","",IFERROR(VLOOKUP(C4115,parametros!$A$11:$E$15,5,0),""))</f>
        <v/>
      </c>
      <c r="F4115" s="79" t="str">
        <f t="shared" si="322"/>
        <v/>
      </c>
      <c r="G4115" s="101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8"/>
      <c r="U4115" s="218" t="str">
        <f t="shared" si="326"/>
        <v/>
      </c>
      <c r="V4115" s="216" t="s">
        <v>47</v>
      </c>
      <c r="W4115" s="102" t="s">
        <v>167</v>
      </c>
      <c r="X4115" s="102" t="s">
        <v>168</v>
      </c>
      <c r="Y4115" s="103" t="s">
        <v>169</v>
      </c>
      <c r="Z4115" s="103" t="s">
        <v>170</v>
      </c>
      <c r="AA4115" s="103" t="s">
        <v>47</v>
      </c>
      <c r="AB4115" s="103" t="s">
        <v>171</v>
      </c>
      <c r="AC4115" s="104" t="s">
        <v>172</v>
      </c>
    </row>
    <row r="4116" spans="1:29" ht="25.5" customHeight="1" x14ac:dyDescent="0.35">
      <c r="A4116" s="188"/>
      <c r="B4116" s="190"/>
      <c r="C4116" s="99" t="str">
        <f>IF(B4116="","",IF(NOT(ISNUMBER(B4116)),"DATA_PC invalida",IF(AND(ISNUMBER(parametros!$C$2),ISNUMBER(parametros!$D$2),B4116&gt;=parametros!$C$2,B4116&lt;=parametros!$D$2),"C0",IF(AND(ISNUMBER(parametros!$C$3),ISNUMBER(parametros!$D$3),B4116&gt;=parametros!$C$3,B4116&lt;=parametros!$D$3),"C1",IF(AND(ISNUMBER(parametros!$C$4),ISNUMBER(parametros!$D$4),B4116&gt;=parametros!$C$4,B4116&lt;=parametros!$D$4),"C2",IF(AND(ISNUMBER(parametros!$C$5),ISNUMBER(parametros!$D$5),B4116&gt;=parametros!$C$5,B4116&lt;=parametros!$D$5),"C3",IF(AND(ISNUMBER(parametros!$C$6),ISNUMBER(parametros!$D$6),B4116&gt;=parametros!$C$6,B4116&lt;=parametros!$D$6),"C4","Fora dos ciclos")))))))</f>
        <v/>
      </c>
      <c r="D4116" s="100"/>
      <c r="E4116" s="78" t="str">
        <f>IF(C4116="","",IFERROR(VLOOKUP(C4116,parametros!$A$11:$E$15,5,0),""))</f>
        <v/>
      </c>
      <c r="F4116" s="79" t="str">
        <f t="shared" si="322"/>
        <v/>
      </c>
      <c r="G4116" s="101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8"/>
      <c r="U4116" s="218" t="str">
        <f t="shared" si="326"/>
        <v/>
      </c>
      <c r="V4116" s="216" t="s">
        <v>47</v>
      </c>
      <c r="W4116" s="102" t="s">
        <v>167</v>
      </c>
      <c r="X4116" s="102" t="s">
        <v>168</v>
      </c>
      <c r="Y4116" s="103" t="s">
        <v>169</v>
      </c>
      <c r="Z4116" s="103" t="s">
        <v>170</v>
      </c>
      <c r="AA4116" s="103" t="s">
        <v>47</v>
      </c>
      <c r="AB4116" s="103" t="s">
        <v>171</v>
      </c>
      <c r="AC4116" s="104" t="s">
        <v>172</v>
      </c>
    </row>
    <row r="4117" spans="1:29" ht="25.5" customHeight="1" x14ac:dyDescent="0.35">
      <c r="A4117" s="188"/>
      <c r="B4117" s="190"/>
      <c r="C4117" s="99" t="str">
        <f>IF(B4117="","",IF(NOT(ISNUMBER(B4117)),"DATA_PC invalida",IF(AND(ISNUMBER(parametros!$C$2),ISNUMBER(parametros!$D$2),B4117&gt;=parametros!$C$2,B4117&lt;=parametros!$D$2),"C0",IF(AND(ISNUMBER(parametros!$C$3),ISNUMBER(parametros!$D$3),B4117&gt;=parametros!$C$3,B4117&lt;=parametros!$D$3),"C1",IF(AND(ISNUMBER(parametros!$C$4),ISNUMBER(parametros!$D$4),B4117&gt;=parametros!$C$4,B4117&lt;=parametros!$D$4),"C2",IF(AND(ISNUMBER(parametros!$C$5),ISNUMBER(parametros!$D$5),B4117&gt;=parametros!$C$5,B4117&lt;=parametros!$D$5),"C3",IF(AND(ISNUMBER(parametros!$C$6),ISNUMBER(parametros!$D$6),B4117&gt;=parametros!$C$6,B4117&lt;=parametros!$D$6),"C4","Fora dos ciclos")))))))</f>
        <v/>
      </c>
      <c r="D4117" s="100"/>
      <c r="E4117" s="78" t="str">
        <f>IF(C4117="","",IFERROR(VLOOKUP(C4117,parametros!$A$11:$E$15,5,0),""))</f>
        <v/>
      </c>
      <c r="F4117" s="79" t="str">
        <f t="shared" si="322"/>
        <v/>
      </c>
      <c r="G4117" s="101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8"/>
      <c r="U4117" s="218" t="str">
        <f t="shared" si="326"/>
        <v/>
      </c>
      <c r="V4117" s="216" t="s">
        <v>47</v>
      </c>
      <c r="W4117" s="102" t="s">
        <v>167</v>
      </c>
      <c r="X4117" s="102" t="s">
        <v>168</v>
      </c>
      <c r="Y4117" s="103" t="s">
        <v>169</v>
      </c>
      <c r="Z4117" s="103" t="s">
        <v>170</v>
      </c>
      <c r="AA4117" s="103" t="s">
        <v>47</v>
      </c>
      <c r="AB4117" s="103" t="s">
        <v>171</v>
      </c>
      <c r="AC4117" s="104" t="s">
        <v>172</v>
      </c>
    </row>
    <row r="4118" spans="1:29" ht="25.5" customHeight="1" x14ac:dyDescent="0.35">
      <c r="A4118" s="188"/>
      <c r="B4118" s="190"/>
      <c r="C4118" s="99" t="str">
        <f>IF(B4118="","",IF(NOT(ISNUMBER(B4118)),"DATA_PC invalida",IF(AND(ISNUMBER(parametros!$C$2),ISNUMBER(parametros!$D$2),B4118&gt;=parametros!$C$2,B4118&lt;=parametros!$D$2),"C0",IF(AND(ISNUMBER(parametros!$C$3),ISNUMBER(parametros!$D$3),B4118&gt;=parametros!$C$3,B4118&lt;=parametros!$D$3),"C1",IF(AND(ISNUMBER(parametros!$C$4),ISNUMBER(parametros!$D$4),B4118&gt;=parametros!$C$4,B4118&lt;=parametros!$D$4),"C2",IF(AND(ISNUMBER(parametros!$C$5),ISNUMBER(parametros!$D$5),B4118&gt;=parametros!$C$5,B4118&lt;=parametros!$D$5),"C3",IF(AND(ISNUMBER(parametros!$C$6),ISNUMBER(parametros!$D$6),B4118&gt;=parametros!$C$6,B4118&lt;=parametros!$D$6),"C4","Fora dos ciclos")))))))</f>
        <v/>
      </c>
      <c r="D4118" s="100"/>
      <c r="E4118" s="78" t="str">
        <f>IF(C4118="","",IFERROR(VLOOKUP(C4118,parametros!$A$11:$E$15,5,0),""))</f>
        <v/>
      </c>
      <c r="F4118" s="79" t="str">
        <f t="shared" si="322"/>
        <v/>
      </c>
      <c r="G4118" s="101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8"/>
      <c r="U4118" s="218" t="str">
        <f t="shared" si="326"/>
        <v/>
      </c>
      <c r="V4118" s="216" t="s">
        <v>47</v>
      </c>
      <c r="W4118" s="102" t="s">
        <v>167</v>
      </c>
      <c r="X4118" s="102" t="s">
        <v>168</v>
      </c>
      <c r="Y4118" s="103" t="s">
        <v>169</v>
      </c>
      <c r="Z4118" s="103" t="s">
        <v>170</v>
      </c>
      <c r="AA4118" s="103" t="s">
        <v>47</v>
      </c>
      <c r="AB4118" s="103" t="s">
        <v>171</v>
      </c>
      <c r="AC4118" s="104" t="s">
        <v>172</v>
      </c>
    </row>
    <row r="4119" spans="1:29" ht="25.5" customHeight="1" x14ac:dyDescent="0.35">
      <c r="A4119" s="188"/>
      <c r="B4119" s="190"/>
      <c r="C4119" s="99" t="str">
        <f>IF(B4119="","",IF(NOT(ISNUMBER(B4119)),"DATA_PC invalida",IF(AND(ISNUMBER(parametros!$C$2),ISNUMBER(parametros!$D$2),B4119&gt;=parametros!$C$2,B4119&lt;=parametros!$D$2),"C0",IF(AND(ISNUMBER(parametros!$C$3),ISNUMBER(parametros!$D$3),B4119&gt;=parametros!$C$3,B4119&lt;=parametros!$D$3),"C1",IF(AND(ISNUMBER(parametros!$C$4),ISNUMBER(parametros!$D$4),B4119&gt;=parametros!$C$4,B4119&lt;=parametros!$D$4),"C2",IF(AND(ISNUMBER(parametros!$C$5),ISNUMBER(parametros!$D$5),B4119&gt;=parametros!$C$5,B4119&lt;=parametros!$D$5),"C3",IF(AND(ISNUMBER(parametros!$C$6),ISNUMBER(parametros!$D$6),B4119&gt;=parametros!$C$6,B4119&lt;=parametros!$D$6),"C4","Fora dos ciclos")))))))</f>
        <v/>
      </c>
      <c r="D4119" s="100"/>
      <c r="E4119" s="78" t="str">
        <f>IF(C4119="","",IFERROR(VLOOKUP(C4119,parametros!$A$11:$E$15,5,0),""))</f>
        <v/>
      </c>
      <c r="F4119" s="79" t="str">
        <f t="shared" si="322"/>
        <v/>
      </c>
      <c r="G4119" s="101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8"/>
      <c r="U4119" s="218" t="str">
        <f t="shared" si="326"/>
        <v/>
      </c>
      <c r="V4119" s="216" t="s">
        <v>47</v>
      </c>
      <c r="W4119" s="102" t="s">
        <v>167</v>
      </c>
      <c r="X4119" s="102" t="s">
        <v>168</v>
      </c>
      <c r="Y4119" s="103" t="s">
        <v>169</v>
      </c>
      <c r="Z4119" s="103" t="s">
        <v>170</v>
      </c>
      <c r="AA4119" s="103" t="s">
        <v>47</v>
      </c>
      <c r="AB4119" s="103" t="s">
        <v>171</v>
      </c>
      <c r="AC4119" s="104" t="s">
        <v>172</v>
      </c>
    </row>
    <row r="4120" spans="1:29" ht="25.5" customHeight="1" x14ac:dyDescent="0.35">
      <c r="A4120" s="188"/>
      <c r="B4120" s="190"/>
      <c r="C4120" s="99" t="str">
        <f>IF(B4120="","",IF(NOT(ISNUMBER(B4120)),"DATA_PC invalida",IF(AND(ISNUMBER(parametros!$C$2),ISNUMBER(parametros!$D$2),B4120&gt;=parametros!$C$2,B4120&lt;=parametros!$D$2),"C0",IF(AND(ISNUMBER(parametros!$C$3),ISNUMBER(parametros!$D$3),B4120&gt;=parametros!$C$3,B4120&lt;=parametros!$D$3),"C1",IF(AND(ISNUMBER(parametros!$C$4),ISNUMBER(parametros!$D$4),B4120&gt;=parametros!$C$4,B4120&lt;=parametros!$D$4),"C2",IF(AND(ISNUMBER(parametros!$C$5),ISNUMBER(parametros!$D$5),B4120&gt;=parametros!$C$5,B4120&lt;=parametros!$D$5),"C3",IF(AND(ISNUMBER(parametros!$C$6),ISNUMBER(parametros!$D$6),B4120&gt;=parametros!$C$6,B4120&lt;=parametros!$D$6),"C4","Fora dos ciclos")))))))</f>
        <v/>
      </c>
      <c r="D4120" s="100"/>
      <c r="E4120" s="78" t="str">
        <f>IF(C4120="","",IFERROR(VLOOKUP(C4120,parametros!$A$11:$E$15,5,0),""))</f>
        <v/>
      </c>
      <c r="F4120" s="79" t="str">
        <f t="shared" si="322"/>
        <v/>
      </c>
      <c r="G4120" s="101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8"/>
      <c r="U4120" s="218" t="str">
        <f t="shared" si="326"/>
        <v/>
      </c>
      <c r="V4120" s="216" t="s">
        <v>47</v>
      </c>
      <c r="W4120" s="102" t="s">
        <v>167</v>
      </c>
      <c r="X4120" s="102" t="s">
        <v>168</v>
      </c>
      <c r="Y4120" s="103" t="s">
        <v>169</v>
      </c>
      <c r="Z4120" s="103" t="s">
        <v>170</v>
      </c>
      <c r="AA4120" s="103" t="s">
        <v>47</v>
      </c>
      <c r="AB4120" s="103" t="s">
        <v>171</v>
      </c>
      <c r="AC4120" s="104" t="s">
        <v>172</v>
      </c>
    </row>
    <row r="4121" spans="1:29" ht="25.5" customHeight="1" x14ac:dyDescent="0.35">
      <c r="A4121" s="188"/>
      <c r="B4121" s="190"/>
      <c r="C4121" s="99" t="str">
        <f>IF(B4121="","",IF(NOT(ISNUMBER(B4121)),"DATA_PC invalida",IF(AND(ISNUMBER(parametros!$C$2),ISNUMBER(parametros!$D$2),B4121&gt;=parametros!$C$2,B4121&lt;=parametros!$D$2),"C0",IF(AND(ISNUMBER(parametros!$C$3),ISNUMBER(parametros!$D$3),B4121&gt;=parametros!$C$3,B4121&lt;=parametros!$D$3),"C1",IF(AND(ISNUMBER(parametros!$C$4),ISNUMBER(parametros!$D$4),B4121&gt;=parametros!$C$4,B4121&lt;=parametros!$D$4),"C2",IF(AND(ISNUMBER(parametros!$C$5),ISNUMBER(parametros!$D$5),B4121&gt;=parametros!$C$5,B4121&lt;=parametros!$D$5),"C3",IF(AND(ISNUMBER(parametros!$C$6),ISNUMBER(parametros!$D$6),B4121&gt;=parametros!$C$6,B4121&lt;=parametros!$D$6),"C4","Fora dos ciclos")))))))</f>
        <v/>
      </c>
      <c r="D4121" s="100"/>
      <c r="E4121" s="78" t="str">
        <f>IF(C4121="","",IFERROR(VLOOKUP(C4121,parametros!$A$11:$E$15,5,0),""))</f>
        <v/>
      </c>
      <c r="F4121" s="79" t="str">
        <f t="shared" si="322"/>
        <v/>
      </c>
      <c r="G4121" s="101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8"/>
      <c r="U4121" s="218" t="str">
        <f t="shared" si="326"/>
        <v/>
      </c>
      <c r="V4121" s="216" t="s">
        <v>47</v>
      </c>
      <c r="W4121" s="102" t="s">
        <v>167</v>
      </c>
      <c r="X4121" s="102" t="s">
        <v>168</v>
      </c>
      <c r="Y4121" s="103" t="s">
        <v>169</v>
      </c>
      <c r="Z4121" s="103" t="s">
        <v>170</v>
      </c>
      <c r="AA4121" s="103" t="s">
        <v>47</v>
      </c>
      <c r="AB4121" s="103" t="s">
        <v>171</v>
      </c>
      <c r="AC4121" s="104" t="s">
        <v>172</v>
      </c>
    </row>
    <row r="4122" spans="1:29" ht="25.5" customHeight="1" x14ac:dyDescent="0.35">
      <c r="A4122" s="188"/>
      <c r="B4122" s="190"/>
      <c r="C4122" s="99" t="str">
        <f>IF(B4122="","",IF(NOT(ISNUMBER(B4122)),"DATA_PC invalida",IF(AND(ISNUMBER(parametros!$C$2),ISNUMBER(parametros!$D$2),B4122&gt;=parametros!$C$2,B4122&lt;=parametros!$D$2),"C0",IF(AND(ISNUMBER(parametros!$C$3),ISNUMBER(parametros!$D$3),B4122&gt;=parametros!$C$3,B4122&lt;=parametros!$D$3),"C1",IF(AND(ISNUMBER(parametros!$C$4),ISNUMBER(parametros!$D$4),B4122&gt;=parametros!$C$4,B4122&lt;=parametros!$D$4),"C2",IF(AND(ISNUMBER(parametros!$C$5),ISNUMBER(parametros!$D$5),B4122&gt;=parametros!$C$5,B4122&lt;=parametros!$D$5),"C3",IF(AND(ISNUMBER(parametros!$C$6),ISNUMBER(parametros!$D$6),B4122&gt;=parametros!$C$6,B4122&lt;=parametros!$D$6),"C4","Fora dos ciclos")))))))</f>
        <v/>
      </c>
      <c r="D4122" s="100"/>
      <c r="E4122" s="78" t="str">
        <f>IF(C4122="","",IFERROR(VLOOKUP(C4122,parametros!$A$11:$E$15,5,0),""))</f>
        <v/>
      </c>
      <c r="F4122" s="79" t="str">
        <f t="shared" si="322"/>
        <v/>
      </c>
      <c r="G4122" s="101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8"/>
      <c r="U4122" s="218" t="str">
        <f t="shared" si="326"/>
        <v/>
      </c>
      <c r="V4122" s="216" t="s">
        <v>47</v>
      </c>
      <c r="W4122" s="102" t="s">
        <v>167</v>
      </c>
      <c r="X4122" s="102" t="s">
        <v>168</v>
      </c>
      <c r="Y4122" s="103" t="s">
        <v>169</v>
      </c>
      <c r="Z4122" s="103" t="s">
        <v>170</v>
      </c>
      <c r="AA4122" s="103" t="s">
        <v>47</v>
      </c>
      <c r="AB4122" s="103" t="s">
        <v>171</v>
      </c>
      <c r="AC4122" s="104" t="s">
        <v>172</v>
      </c>
    </row>
    <row r="4123" spans="1:29" ht="25.5" customHeight="1" x14ac:dyDescent="0.35">
      <c r="A4123" s="188"/>
      <c r="B4123" s="190"/>
      <c r="C4123" s="99" t="str">
        <f>IF(B4123="","",IF(NOT(ISNUMBER(B4123)),"DATA_PC invalida",IF(AND(ISNUMBER(parametros!$C$2),ISNUMBER(parametros!$D$2),B4123&gt;=parametros!$C$2,B4123&lt;=parametros!$D$2),"C0",IF(AND(ISNUMBER(parametros!$C$3),ISNUMBER(parametros!$D$3),B4123&gt;=parametros!$C$3,B4123&lt;=parametros!$D$3),"C1",IF(AND(ISNUMBER(parametros!$C$4),ISNUMBER(parametros!$D$4),B4123&gt;=parametros!$C$4,B4123&lt;=parametros!$D$4),"C2",IF(AND(ISNUMBER(parametros!$C$5),ISNUMBER(parametros!$D$5),B4123&gt;=parametros!$C$5,B4123&lt;=parametros!$D$5),"C3",IF(AND(ISNUMBER(parametros!$C$6),ISNUMBER(parametros!$D$6),B4123&gt;=parametros!$C$6,B4123&lt;=parametros!$D$6),"C4","Fora dos ciclos")))))))</f>
        <v/>
      </c>
      <c r="D4123" s="100"/>
      <c r="E4123" s="78" t="str">
        <f>IF(C4123="","",IFERROR(VLOOKUP(C4123,parametros!$A$11:$E$15,5,0),""))</f>
        <v/>
      </c>
      <c r="F4123" s="79" t="str">
        <f t="shared" si="322"/>
        <v/>
      </c>
      <c r="G4123" s="101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8"/>
      <c r="U4123" s="218" t="str">
        <f t="shared" si="326"/>
        <v/>
      </c>
      <c r="V4123" s="216" t="s">
        <v>47</v>
      </c>
      <c r="W4123" s="102" t="s">
        <v>167</v>
      </c>
      <c r="X4123" s="102" t="s">
        <v>168</v>
      </c>
      <c r="Y4123" s="103" t="s">
        <v>169</v>
      </c>
      <c r="Z4123" s="103" t="s">
        <v>170</v>
      </c>
      <c r="AA4123" s="103" t="s">
        <v>47</v>
      </c>
      <c r="AB4123" s="103" t="s">
        <v>171</v>
      </c>
      <c r="AC4123" s="104" t="s">
        <v>172</v>
      </c>
    </row>
    <row r="4124" spans="1:29" ht="25.5" customHeight="1" x14ac:dyDescent="0.35">
      <c r="A4124" s="188"/>
      <c r="B4124" s="190"/>
      <c r="C4124" s="99" t="str">
        <f>IF(B4124="","",IF(NOT(ISNUMBER(B4124)),"DATA_PC invalida",IF(AND(ISNUMBER(parametros!$C$2),ISNUMBER(parametros!$D$2),B4124&gt;=parametros!$C$2,B4124&lt;=parametros!$D$2),"C0",IF(AND(ISNUMBER(parametros!$C$3),ISNUMBER(parametros!$D$3),B4124&gt;=parametros!$C$3,B4124&lt;=parametros!$D$3),"C1",IF(AND(ISNUMBER(parametros!$C$4),ISNUMBER(parametros!$D$4),B4124&gt;=parametros!$C$4,B4124&lt;=parametros!$D$4),"C2",IF(AND(ISNUMBER(parametros!$C$5),ISNUMBER(parametros!$D$5),B4124&gt;=parametros!$C$5,B4124&lt;=parametros!$D$5),"C3",IF(AND(ISNUMBER(parametros!$C$6),ISNUMBER(parametros!$D$6),B4124&gt;=parametros!$C$6,B4124&lt;=parametros!$D$6),"C4","Fora dos ciclos")))))))</f>
        <v/>
      </c>
      <c r="D4124" s="100"/>
      <c r="E4124" s="78" t="str">
        <f>IF(C4124="","",IFERROR(VLOOKUP(C4124,parametros!$A$11:$E$15,5,0),""))</f>
        <v/>
      </c>
      <c r="F4124" s="79" t="str">
        <f t="shared" si="322"/>
        <v/>
      </c>
      <c r="G4124" s="101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8"/>
      <c r="U4124" s="218" t="str">
        <f t="shared" si="326"/>
        <v/>
      </c>
      <c r="V4124" s="216" t="s">
        <v>47</v>
      </c>
      <c r="W4124" s="102" t="s">
        <v>167</v>
      </c>
      <c r="X4124" s="102" t="s">
        <v>168</v>
      </c>
      <c r="Y4124" s="103" t="s">
        <v>169</v>
      </c>
      <c r="Z4124" s="103" t="s">
        <v>170</v>
      </c>
      <c r="AA4124" s="103" t="s">
        <v>47</v>
      </c>
      <c r="AB4124" s="103" t="s">
        <v>171</v>
      </c>
      <c r="AC4124" s="104" t="s">
        <v>172</v>
      </c>
    </row>
    <row r="4125" spans="1:29" ht="25.5" customHeight="1" x14ac:dyDescent="0.35">
      <c r="A4125" s="188"/>
      <c r="B4125" s="190"/>
      <c r="C4125" s="99" t="str">
        <f>IF(B4125="","",IF(NOT(ISNUMBER(B4125)),"DATA_PC invalida",IF(AND(ISNUMBER(parametros!$C$2),ISNUMBER(parametros!$D$2),B4125&gt;=parametros!$C$2,B4125&lt;=parametros!$D$2),"C0",IF(AND(ISNUMBER(parametros!$C$3),ISNUMBER(parametros!$D$3),B4125&gt;=parametros!$C$3,B4125&lt;=parametros!$D$3),"C1",IF(AND(ISNUMBER(parametros!$C$4),ISNUMBER(parametros!$D$4),B4125&gt;=parametros!$C$4,B4125&lt;=parametros!$D$4),"C2",IF(AND(ISNUMBER(parametros!$C$5),ISNUMBER(parametros!$D$5),B4125&gt;=parametros!$C$5,B4125&lt;=parametros!$D$5),"C3",IF(AND(ISNUMBER(parametros!$C$6),ISNUMBER(parametros!$D$6),B4125&gt;=parametros!$C$6,B4125&lt;=parametros!$D$6),"C4","Fora dos ciclos")))))))</f>
        <v/>
      </c>
      <c r="D4125" s="100"/>
      <c r="E4125" s="78" t="str">
        <f>IF(C4125="","",IFERROR(VLOOKUP(C4125,parametros!$A$11:$E$15,5,0),""))</f>
        <v/>
      </c>
      <c r="F4125" s="79" t="str">
        <f t="shared" si="322"/>
        <v/>
      </c>
      <c r="G4125" s="101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8"/>
      <c r="U4125" s="218" t="str">
        <f t="shared" si="326"/>
        <v/>
      </c>
      <c r="V4125" s="216" t="s">
        <v>47</v>
      </c>
      <c r="W4125" s="102" t="s">
        <v>167</v>
      </c>
      <c r="X4125" s="102" t="s">
        <v>168</v>
      </c>
      <c r="Y4125" s="103" t="s">
        <v>169</v>
      </c>
      <c r="Z4125" s="103" t="s">
        <v>170</v>
      </c>
      <c r="AA4125" s="103" t="s">
        <v>47</v>
      </c>
      <c r="AB4125" s="103" t="s">
        <v>171</v>
      </c>
      <c r="AC4125" s="104" t="s">
        <v>172</v>
      </c>
    </row>
    <row r="4126" spans="1:29" ht="25.5" customHeight="1" x14ac:dyDescent="0.35">
      <c r="A4126" s="188"/>
      <c r="B4126" s="190"/>
      <c r="C4126" s="99" t="str">
        <f>IF(B4126="","",IF(NOT(ISNUMBER(B4126)),"DATA_PC invalida",IF(AND(ISNUMBER(parametros!$C$2),ISNUMBER(parametros!$D$2),B4126&gt;=parametros!$C$2,B4126&lt;=parametros!$D$2),"C0",IF(AND(ISNUMBER(parametros!$C$3),ISNUMBER(parametros!$D$3),B4126&gt;=parametros!$C$3,B4126&lt;=parametros!$D$3),"C1",IF(AND(ISNUMBER(parametros!$C$4),ISNUMBER(parametros!$D$4),B4126&gt;=parametros!$C$4,B4126&lt;=parametros!$D$4),"C2",IF(AND(ISNUMBER(parametros!$C$5),ISNUMBER(parametros!$D$5),B4126&gt;=parametros!$C$5,B4126&lt;=parametros!$D$5),"C3",IF(AND(ISNUMBER(parametros!$C$6),ISNUMBER(parametros!$D$6),B4126&gt;=parametros!$C$6,B4126&lt;=parametros!$D$6),"C4","Fora dos ciclos")))))))</f>
        <v/>
      </c>
      <c r="D4126" s="100"/>
      <c r="E4126" s="78" t="str">
        <f>IF(C4126="","",IFERROR(VLOOKUP(C4126,parametros!$A$11:$E$15,5,0),""))</f>
        <v/>
      </c>
      <c r="F4126" s="79" t="str">
        <f t="shared" si="322"/>
        <v/>
      </c>
      <c r="G4126" s="101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8"/>
      <c r="U4126" s="218" t="str">
        <f t="shared" si="326"/>
        <v/>
      </c>
      <c r="V4126" s="216" t="s">
        <v>47</v>
      </c>
      <c r="W4126" s="102" t="s">
        <v>167</v>
      </c>
      <c r="X4126" s="102" t="s">
        <v>168</v>
      </c>
      <c r="Y4126" s="103" t="s">
        <v>169</v>
      </c>
      <c r="Z4126" s="103" t="s">
        <v>170</v>
      </c>
      <c r="AA4126" s="103" t="s">
        <v>47</v>
      </c>
      <c r="AB4126" s="103" t="s">
        <v>171</v>
      </c>
      <c r="AC4126" s="104" t="s">
        <v>172</v>
      </c>
    </row>
    <row r="4127" spans="1:29" ht="25.5" customHeight="1" x14ac:dyDescent="0.35">
      <c r="A4127" s="188"/>
      <c r="B4127" s="190"/>
      <c r="C4127" s="99" t="str">
        <f>IF(B4127="","",IF(NOT(ISNUMBER(B4127)),"DATA_PC invalida",IF(AND(ISNUMBER(parametros!$C$2),ISNUMBER(parametros!$D$2),B4127&gt;=parametros!$C$2,B4127&lt;=parametros!$D$2),"C0",IF(AND(ISNUMBER(parametros!$C$3),ISNUMBER(parametros!$D$3),B4127&gt;=parametros!$C$3,B4127&lt;=parametros!$D$3),"C1",IF(AND(ISNUMBER(parametros!$C$4),ISNUMBER(parametros!$D$4),B4127&gt;=parametros!$C$4,B4127&lt;=parametros!$D$4),"C2",IF(AND(ISNUMBER(parametros!$C$5),ISNUMBER(parametros!$D$5),B4127&gt;=parametros!$C$5,B4127&lt;=parametros!$D$5),"C3",IF(AND(ISNUMBER(parametros!$C$6),ISNUMBER(parametros!$D$6),B4127&gt;=parametros!$C$6,B4127&lt;=parametros!$D$6),"C4","Fora dos ciclos")))))))</f>
        <v/>
      </c>
      <c r="D4127" s="100"/>
      <c r="E4127" s="78" t="str">
        <f>IF(C4127="","",IFERROR(VLOOKUP(C4127,parametros!$A$11:$E$15,5,0),""))</f>
        <v/>
      </c>
      <c r="F4127" s="79" t="str">
        <f t="shared" si="322"/>
        <v/>
      </c>
      <c r="G4127" s="101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8"/>
      <c r="U4127" s="218" t="str">
        <f t="shared" si="326"/>
        <v/>
      </c>
      <c r="V4127" s="216" t="s">
        <v>47</v>
      </c>
      <c r="W4127" s="102" t="s">
        <v>167</v>
      </c>
      <c r="X4127" s="102" t="s">
        <v>168</v>
      </c>
      <c r="Y4127" s="103" t="s">
        <v>169</v>
      </c>
      <c r="Z4127" s="103" t="s">
        <v>170</v>
      </c>
      <c r="AA4127" s="103" t="s">
        <v>47</v>
      </c>
      <c r="AB4127" s="103" t="s">
        <v>171</v>
      </c>
      <c r="AC4127" s="104" t="s">
        <v>172</v>
      </c>
    </row>
    <row r="4128" spans="1:29" ht="25.5" customHeight="1" x14ac:dyDescent="0.35">
      <c r="A4128" s="188"/>
      <c r="B4128" s="190"/>
      <c r="C4128" s="99" t="str">
        <f>IF(B4128="","",IF(NOT(ISNUMBER(B4128)),"DATA_PC invalida",IF(AND(ISNUMBER(parametros!$C$2),ISNUMBER(parametros!$D$2),B4128&gt;=parametros!$C$2,B4128&lt;=parametros!$D$2),"C0",IF(AND(ISNUMBER(parametros!$C$3),ISNUMBER(parametros!$D$3),B4128&gt;=parametros!$C$3,B4128&lt;=parametros!$D$3),"C1",IF(AND(ISNUMBER(parametros!$C$4),ISNUMBER(parametros!$D$4),B4128&gt;=parametros!$C$4,B4128&lt;=parametros!$D$4),"C2",IF(AND(ISNUMBER(parametros!$C$5),ISNUMBER(parametros!$D$5),B4128&gt;=parametros!$C$5,B4128&lt;=parametros!$D$5),"C3",IF(AND(ISNUMBER(parametros!$C$6),ISNUMBER(parametros!$D$6),B4128&gt;=parametros!$C$6,B4128&lt;=parametros!$D$6),"C4","Fora dos ciclos")))))))</f>
        <v/>
      </c>
      <c r="D4128" s="100"/>
      <c r="E4128" s="78" t="str">
        <f>IF(C4128="","",IFERROR(VLOOKUP(C4128,parametros!$A$11:$E$15,5,0),""))</f>
        <v/>
      </c>
      <c r="F4128" s="79" t="str">
        <f t="shared" si="322"/>
        <v/>
      </c>
      <c r="G4128" s="101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8"/>
      <c r="U4128" s="218" t="str">
        <f t="shared" si="326"/>
        <v/>
      </c>
      <c r="V4128" s="216" t="s">
        <v>47</v>
      </c>
      <c r="W4128" s="102" t="s">
        <v>167</v>
      </c>
      <c r="X4128" s="102" t="s">
        <v>168</v>
      </c>
      <c r="Y4128" s="103" t="s">
        <v>169</v>
      </c>
      <c r="Z4128" s="103" t="s">
        <v>170</v>
      </c>
      <c r="AA4128" s="103" t="s">
        <v>47</v>
      </c>
      <c r="AB4128" s="103" t="s">
        <v>171</v>
      </c>
      <c r="AC4128" s="104" t="s">
        <v>172</v>
      </c>
    </row>
    <row r="4129" spans="1:29" ht="25.5" customHeight="1" x14ac:dyDescent="0.35">
      <c r="A4129" s="188"/>
      <c r="B4129" s="190"/>
      <c r="C4129" s="99" t="str">
        <f>IF(B4129="","",IF(NOT(ISNUMBER(B4129)),"DATA_PC invalida",IF(AND(ISNUMBER(parametros!$C$2),ISNUMBER(parametros!$D$2),B4129&gt;=parametros!$C$2,B4129&lt;=parametros!$D$2),"C0",IF(AND(ISNUMBER(parametros!$C$3),ISNUMBER(parametros!$D$3),B4129&gt;=parametros!$C$3,B4129&lt;=parametros!$D$3),"C1",IF(AND(ISNUMBER(parametros!$C$4),ISNUMBER(parametros!$D$4),B4129&gt;=parametros!$C$4,B4129&lt;=parametros!$D$4),"C2",IF(AND(ISNUMBER(parametros!$C$5),ISNUMBER(parametros!$D$5),B4129&gt;=parametros!$C$5,B4129&lt;=parametros!$D$5),"C3",IF(AND(ISNUMBER(parametros!$C$6),ISNUMBER(parametros!$D$6),B4129&gt;=parametros!$C$6,B4129&lt;=parametros!$D$6),"C4","Fora dos ciclos")))))))</f>
        <v/>
      </c>
      <c r="D4129" s="100"/>
      <c r="E4129" s="78" t="str">
        <f>IF(C4129="","",IFERROR(VLOOKUP(C4129,parametros!$A$11:$E$15,5,0),""))</f>
        <v/>
      </c>
      <c r="F4129" s="79" t="str">
        <f t="shared" si="322"/>
        <v/>
      </c>
      <c r="G4129" s="101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8"/>
      <c r="U4129" s="218" t="str">
        <f t="shared" si="326"/>
        <v/>
      </c>
      <c r="V4129" s="216" t="s">
        <v>47</v>
      </c>
      <c r="W4129" s="102" t="s">
        <v>167</v>
      </c>
      <c r="X4129" s="102" t="s">
        <v>168</v>
      </c>
      <c r="Y4129" s="103" t="s">
        <v>169</v>
      </c>
      <c r="Z4129" s="103" t="s">
        <v>170</v>
      </c>
      <c r="AA4129" s="103" t="s">
        <v>47</v>
      </c>
      <c r="AB4129" s="103" t="s">
        <v>171</v>
      </c>
      <c r="AC4129" s="104" t="s">
        <v>172</v>
      </c>
    </row>
    <row r="4130" spans="1:29" ht="25.5" customHeight="1" x14ac:dyDescent="0.35">
      <c r="A4130" s="188"/>
      <c r="B4130" s="190"/>
      <c r="C4130" s="99" t="str">
        <f>IF(B4130="","",IF(NOT(ISNUMBER(B4130)),"DATA_PC invalida",IF(AND(ISNUMBER(parametros!$C$2),ISNUMBER(parametros!$D$2),B4130&gt;=parametros!$C$2,B4130&lt;=parametros!$D$2),"C0",IF(AND(ISNUMBER(parametros!$C$3),ISNUMBER(parametros!$D$3),B4130&gt;=parametros!$C$3,B4130&lt;=parametros!$D$3),"C1",IF(AND(ISNUMBER(parametros!$C$4),ISNUMBER(parametros!$D$4),B4130&gt;=parametros!$C$4,B4130&lt;=parametros!$D$4),"C2",IF(AND(ISNUMBER(parametros!$C$5),ISNUMBER(parametros!$D$5),B4130&gt;=parametros!$C$5,B4130&lt;=parametros!$D$5),"C3",IF(AND(ISNUMBER(parametros!$C$6),ISNUMBER(parametros!$D$6),B4130&gt;=parametros!$C$6,B4130&lt;=parametros!$D$6),"C4","Fora dos ciclos")))))))</f>
        <v/>
      </c>
      <c r="D4130" s="100"/>
      <c r="E4130" s="78" t="str">
        <f>IF(C4130="","",IFERROR(VLOOKUP(C4130,parametros!$A$11:$E$15,5,0),""))</f>
        <v/>
      </c>
      <c r="F4130" s="79" t="str">
        <f t="shared" si="322"/>
        <v/>
      </c>
      <c r="G4130" s="101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8"/>
      <c r="U4130" s="218" t="str">
        <f t="shared" si="326"/>
        <v/>
      </c>
      <c r="V4130" s="216" t="s">
        <v>47</v>
      </c>
      <c r="W4130" s="102" t="s">
        <v>167</v>
      </c>
      <c r="X4130" s="102" t="s">
        <v>168</v>
      </c>
      <c r="Y4130" s="103" t="s">
        <v>169</v>
      </c>
      <c r="Z4130" s="103" t="s">
        <v>170</v>
      </c>
      <c r="AA4130" s="103" t="s">
        <v>47</v>
      </c>
      <c r="AB4130" s="103" t="s">
        <v>171</v>
      </c>
      <c r="AC4130" s="104" t="s">
        <v>172</v>
      </c>
    </row>
    <row r="4131" spans="1:29" ht="25.5" customHeight="1" x14ac:dyDescent="0.35">
      <c r="A4131" s="188"/>
      <c r="B4131" s="190"/>
      <c r="C4131" s="99" t="str">
        <f>IF(B4131="","",IF(NOT(ISNUMBER(B4131)),"DATA_PC invalida",IF(AND(ISNUMBER(parametros!$C$2),ISNUMBER(parametros!$D$2),B4131&gt;=parametros!$C$2,B4131&lt;=parametros!$D$2),"C0",IF(AND(ISNUMBER(parametros!$C$3),ISNUMBER(parametros!$D$3),B4131&gt;=parametros!$C$3,B4131&lt;=parametros!$D$3),"C1",IF(AND(ISNUMBER(parametros!$C$4),ISNUMBER(parametros!$D$4),B4131&gt;=parametros!$C$4,B4131&lt;=parametros!$D$4),"C2",IF(AND(ISNUMBER(parametros!$C$5),ISNUMBER(parametros!$D$5),B4131&gt;=parametros!$C$5,B4131&lt;=parametros!$D$5),"C3",IF(AND(ISNUMBER(parametros!$C$6),ISNUMBER(parametros!$D$6),B4131&gt;=parametros!$C$6,B4131&lt;=parametros!$D$6),"C4","Fora dos ciclos")))))))</f>
        <v/>
      </c>
      <c r="D4131" s="100"/>
      <c r="E4131" s="78" t="str">
        <f>IF(C4131="","",IFERROR(VLOOKUP(C4131,parametros!$A$11:$E$15,5,0),""))</f>
        <v/>
      </c>
      <c r="F4131" s="79" t="str">
        <f t="shared" si="322"/>
        <v/>
      </c>
      <c r="G4131" s="101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8"/>
      <c r="U4131" s="218" t="str">
        <f t="shared" si="326"/>
        <v/>
      </c>
      <c r="V4131" s="216" t="s">
        <v>47</v>
      </c>
      <c r="W4131" s="102" t="s">
        <v>167</v>
      </c>
      <c r="X4131" s="102" t="s">
        <v>168</v>
      </c>
      <c r="Y4131" s="103" t="s">
        <v>169</v>
      </c>
      <c r="Z4131" s="103" t="s">
        <v>170</v>
      </c>
      <c r="AA4131" s="103" t="s">
        <v>47</v>
      </c>
      <c r="AB4131" s="103" t="s">
        <v>171</v>
      </c>
      <c r="AC4131" s="104" t="s">
        <v>172</v>
      </c>
    </row>
    <row r="4132" spans="1:29" ht="25.5" customHeight="1" x14ac:dyDescent="0.35">
      <c r="A4132" s="188"/>
      <c r="B4132" s="190"/>
      <c r="C4132" s="99" t="str">
        <f>IF(B4132="","",IF(NOT(ISNUMBER(B4132)),"DATA_PC invalida",IF(AND(ISNUMBER(parametros!$C$2),ISNUMBER(parametros!$D$2),B4132&gt;=parametros!$C$2,B4132&lt;=parametros!$D$2),"C0",IF(AND(ISNUMBER(parametros!$C$3),ISNUMBER(parametros!$D$3),B4132&gt;=parametros!$C$3,B4132&lt;=parametros!$D$3),"C1",IF(AND(ISNUMBER(parametros!$C$4),ISNUMBER(parametros!$D$4),B4132&gt;=parametros!$C$4,B4132&lt;=parametros!$D$4),"C2",IF(AND(ISNUMBER(parametros!$C$5),ISNUMBER(parametros!$D$5),B4132&gt;=parametros!$C$5,B4132&lt;=parametros!$D$5),"C3",IF(AND(ISNUMBER(parametros!$C$6),ISNUMBER(parametros!$D$6),B4132&gt;=parametros!$C$6,B4132&lt;=parametros!$D$6),"C4","Fora dos ciclos")))))))</f>
        <v/>
      </c>
      <c r="D4132" s="100"/>
      <c r="E4132" s="78" t="str">
        <f>IF(C4132="","",IFERROR(VLOOKUP(C4132,parametros!$A$11:$E$15,5,0),""))</f>
        <v/>
      </c>
      <c r="F4132" s="79" t="str">
        <f t="shared" si="322"/>
        <v/>
      </c>
      <c r="G4132" s="101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8"/>
      <c r="U4132" s="218" t="str">
        <f t="shared" si="326"/>
        <v/>
      </c>
      <c r="V4132" s="216" t="s">
        <v>47</v>
      </c>
      <c r="W4132" s="102" t="s">
        <v>167</v>
      </c>
      <c r="X4132" s="102" t="s">
        <v>168</v>
      </c>
      <c r="Y4132" s="103" t="s">
        <v>169</v>
      </c>
      <c r="Z4132" s="103" t="s">
        <v>170</v>
      </c>
      <c r="AA4132" s="103" t="s">
        <v>47</v>
      </c>
      <c r="AB4132" s="103" t="s">
        <v>171</v>
      </c>
      <c r="AC4132" s="104" t="s">
        <v>172</v>
      </c>
    </row>
    <row r="4133" spans="1:29" ht="25.5" customHeight="1" x14ac:dyDescent="0.35">
      <c r="A4133" s="188"/>
      <c r="B4133" s="190"/>
      <c r="C4133" s="99" t="str">
        <f>IF(B4133="","",IF(NOT(ISNUMBER(B4133)),"DATA_PC invalida",IF(AND(ISNUMBER(parametros!$C$2),ISNUMBER(parametros!$D$2),B4133&gt;=parametros!$C$2,B4133&lt;=parametros!$D$2),"C0",IF(AND(ISNUMBER(parametros!$C$3),ISNUMBER(parametros!$D$3),B4133&gt;=parametros!$C$3,B4133&lt;=parametros!$D$3),"C1",IF(AND(ISNUMBER(parametros!$C$4),ISNUMBER(parametros!$D$4),B4133&gt;=parametros!$C$4,B4133&lt;=parametros!$D$4),"C2",IF(AND(ISNUMBER(parametros!$C$5),ISNUMBER(parametros!$D$5),B4133&gt;=parametros!$C$5,B4133&lt;=parametros!$D$5),"C3",IF(AND(ISNUMBER(parametros!$C$6),ISNUMBER(parametros!$D$6),B4133&gt;=parametros!$C$6,B4133&lt;=parametros!$D$6),"C4","Fora dos ciclos")))))))</f>
        <v/>
      </c>
      <c r="D4133" s="100"/>
      <c r="E4133" s="78" t="str">
        <f>IF(C4133="","",IFERROR(VLOOKUP(C4133,parametros!$A$11:$E$15,5,0),""))</f>
        <v/>
      </c>
      <c r="F4133" s="79" t="str">
        <f t="shared" si="322"/>
        <v/>
      </c>
      <c r="G4133" s="101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8"/>
      <c r="U4133" s="218" t="str">
        <f t="shared" si="326"/>
        <v/>
      </c>
      <c r="V4133" s="216" t="s">
        <v>47</v>
      </c>
      <c r="W4133" s="102" t="s">
        <v>167</v>
      </c>
      <c r="X4133" s="102" t="s">
        <v>168</v>
      </c>
      <c r="Y4133" s="103" t="s">
        <v>169</v>
      </c>
      <c r="Z4133" s="103" t="s">
        <v>170</v>
      </c>
      <c r="AA4133" s="103" t="s">
        <v>47</v>
      </c>
      <c r="AB4133" s="103" t="s">
        <v>171</v>
      </c>
      <c r="AC4133" s="104" t="s">
        <v>172</v>
      </c>
    </row>
    <row r="4134" spans="1:29" ht="25.5" customHeight="1" x14ac:dyDescent="0.35">
      <c r="A4134" s="188"/>
      <c r="B4134" s="190"/>
      <c r="C4134" s="99" t="str">
        <f>IF(B4134="","",IF(NOT(ISNUMBER(B4134)),"DATA_PC invalida",IF(AND(ISNUMBER(parametros!$C$2),ISNUMBER(parametros!$D$2),B4134&gt;=parametros!$C$2,B4134&lt;=parametros!$D$2),"C0",IF(AND(ISNUMBER(parametros!$C$3),ISNUMBER(parametros!$D$3),B4134&gt;=parametros!$C$3,B4134&lt;=parametros!$D$3),"C1",IF(AND(ISNUMBER(parametros!$C$4),ISNUMBER(parametros!$D$4),B4134&gt;=parametros!$C$4,B4134&lt;=parametros!$D$4),"C2",IF(AND(ISNUMBER(parametros!$C$5),ISNUMBER(parametros!$D$5),B4134&gt;=parametros!$C$5,B4134&lt;=parametros!$D$5),"C3",IF(AND(ISNUMBER(parametros!$C$6),ISNUMBER(parametros!$D$6),B4134&gt;=parametros!$C$6,B4134&lt;=parametros!$D$6),"C4","Fora dos ciclos")))))))</f>
        <v/>
      </c>
      <c r="D4134" s="100"/>
      <c r="E4134" s="78" t="str">
        <f>IF(C4134="","",IFERROR(VLOOKUP(C4134,parametros!$A$11:$E$15,5,0),""))</f>
        <v/>
      </c>
      <c r="F4134" s="79" t="str">
        <f t="shared" si="322"/>
        <v/>
      </c>
      <c r="G4134" s="101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8"/>
      <c r="U4134" s="218" t="str">
        <f t="shared" si="326"/>
        <v/>
      </c>
      <c r="V4134" s="216" t="s">
        <v>47</v>
      </c>
      <c r="W4134" s="102" t="s">
        <v>167</v>
      </c>
      <c r="X4134" s="102" t="s">
        <v>168</v>
      </c>
      <c r="Y4134" s="103" t="s">
        <v>169</v>
      </c>
      <c r="Z4134" s="103" t="s">
        <v>170</v>
      </c>
      <c r="AA4134" s="103" t="s">
        <v>47</v>
      </c>
      <c r="AB4134" s="103" t="s">
        <v>171</v>
      </c>
      <c r="AC4134" s="104" t="s">
        <v>172</v>
      </c>
    </row>
    <row r="4135" spans="1:29" ht="25.5" customHeight="1" x14ac:dyDescent="0.35">
      <c r="A4135" s="188"/>
      <c r="B4135" s="190"/>
      <c r="C4135" s="99" t="str">
        <f>IF(B4135="","",IF(NOT(ISNUMBER(B4135)),"DATA_PC invalida",IF(AND(ISNUMBER(parametros!$C$2),ISNUMBER(parametros!$D$2),B4135&gt;=parametros!$C$2,B4135&lt;=parametros!$D$2),"C0",IF(AND(ISNUMBER(parametros!$C$3),ISNUMBER(parametros!$D$3),B4135&gt;=parametros!$C$3,B4135&lt;=parametros!$D$3),"C1",IF(AND(ISNUMBER(parametros!$C$4),ISNUMBER(parametros!$D$4),B4135&gt;=parametros!$C$4,B4135&lt;=parametros!$D$4),"C2",IF(AND(ISNUMBER(parametros!$C$5),ISNUMBER(parametros!$D$5),B4135&gt;=parametros!$C$5,B4135&lt;=parametros!$D$5),"C3",IF(AND(ISNUMBER(parametros!$C$6),ISNUMBER(parametros!$D$6),B4135&gt;=parametros!$C$6,B4135&lt;=parametros!$D$6),"C4","Fora dos ciclos")))))))</f>
        <v/>
      </c>
      <c r="D4135" s="100"/>
      <c r="E4135" s="78" t="str">
        <f>IF(C4135="","",IFERROR(VLOOKUP(C4135,parametros!$A$11:$E$15,5,0),""))</f>
        <v/>
      </c>
      <c r="F4135" s="79" t="str">
        <f t="shared" si="322"/>
        <v/>
      </c>
      <c r="G4135" s="101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8"/>
      <c r="U4135" s="218" t="str">
        <f t="shared" si="326"/>
        <v/>
      </c>
      <c r="V4135" s="216" t="s">
        <v>47</v>
      </c>
      <c r="W4135" s="102" t="s">
        <v>167</v>
      </c>
      <c r="X4135" s="102" t="s">
        <v>168</v>
      </c>
      <c r="Y4135" s="103" t="s">
        <v>169</v>
      </c>
      <c r="Z4135" s="103" t="s">
        <v>170</v>
      </c>
      <c r="AA4135" s="103" t="s">
        <v>47</v>
      </c>
      <c r="AB4135" s="103" t="s">
        <v>171</v>
      </c>
      <c r="AC4135" s="104" t="s">
        <v>172</v>
      </c>
    </row>
    <row r="4136" spans="1:29" ht="25.5" customHeight="1" x14ac:dyDescent="0.35">
      <c r="A4136" s="188"/>
      <c r="B4136" s="190"/>
      <c r="C4136" s="99" t="str">
        <f>IF(B4136="","",IF(NOT(ISNUMBER(B4136)),"DATA_PC invalida",IF(AND(ISNUMBER(parametros!$C$2),ISNUMBER(parametros!$D$2),B4136&gt;=parametros!$C$2,B4136&lt;=parametros!$D$2),"C0",IF(AND(ISNUMBER(parametros!$C$3),ISNUMBER(parametros!$D$3),B4136&gt;=parametros!$C$3,B4136&lt;=parametros!$D$3),"C1",IF(AND(ISNUMBER(parametros!$C$4),ISNUMBER(parametros!$D$4),B4136&gt;=parametros!$C$4,B4136&lt;=parametros!$D$4),"C2",IF(AND(ISNUMBER(parametros!$C$5),ISNUMBER(parametros!$D$5),B4136&gt;=parametros!$C$5,B4136&lt;=parametros!$D$5),"C3",IF(AND(ISNUMBER(parametros!$C$6),ISNUMBER(parametros!$D$6),B4136&gt;=parametros!$C$6,B4136&lt;=parametros!$D$6),"C4","Fora dos ciclos")))))))</f>
        <v/>
      </c>
      <c r="D4136" s="100"/>
      <c r="E4136" s="78" t="str">
        <f>IF(C4136="","",IFERROR(VLOOKUP(C4136,parametros!$A$11:$E$15,5,0),""))</f>
        <v/>
      </c>
      <c r="F4136" s="79" t="str">
        <f t="shared" si="322"/>
        <v/>
      </c>
      <c r="G4136" s="101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8"/>
      <c r="U4136" s="218" t="str">
        <f t="shared" si="326"/>
        <v/>
      </c>
      <c r="V4136" s="216" t="s">
        <v>47</v>
      </c>
      <c r="W4136" s="102" t="s">
        <v>167</v>
      </c>
      <c r="X4136" s="102" t="s">
        <v>168</v>
      </c>
      <c r="Y4136" s="103" t="s">
        <v>169</v>
      </c>
      <c r="Z4136" s="103" t="s">
        <v>170</v>
      </c>
      <c r="AA4136" s="103" t="s">
        <v>47</v>
      </c>
      <c r="AB4136" s="103" t="s">
        <v>171</v>
      </c>
      <c r="AC4136" s="104" t="s">
        <v>172</v>
      </c>
    </row>
    <row r="4137" spans="1:29" ht="25.5" customHeight="1" x14ac:dyDescent="0.35">
      <c r="A4137" s="188"/>
      <c r="B4137" s="190"/>
      <c r="C4137" s="99" t="str">
        <f>IF(B4137="","",IF(NOT(ISNUMBER(B4137)),"DATA_PC invalida",IF(AND(ISNUMBER(parametros!$C$2),ISNUMBER(parametros!$D$2),B4137&gt;=parametros!$C$2,B4137&lt;=parametros!$D$2),"C0",IF(AND(ISNUMBER(parametros!$C$3),ISNUMBER(parametros!$D$3),B4137&gt;=parametros!$C$3,B4137&lt;=parametros!$D$3),"C1",IF(AND(ISNUMBER(parametros!$C$4),ISNUMBER(parametros!$D$4),B4137&gt;=parametros!$C$4,B4137&lt;=parametros!$D$4),"C2",IF(AND(ISNUMBER(parametros!$C$5),ISNUMBER(parametros!$D$5),B4137&gt;=parametros!$C$5,B4137&lt;=parametros!$D$5),"C3",IF(AND(ISNUMBER(parametros!$C$6),ISNUMBER(parametros!$D$6),B4137&gt;=parametros!$C$6,B4137&lt;=parametros!$D$6),"C4","Fora dos ciclos")))))))</f>
        <v/>
      </c>
      <c r="D4137" s="100"/>
      <c r="E4137" s="78" t="str">
        <f>IF(C4137="","",IFERROR(VLOOKUP(C4137,parametros!$A$11:$E$15,5,0),""))</f>
        <v/>
      </c>
      <c r="F4137" s="79" t="str">
        <f t="shared" si="322"/>
        <v/>
      </c>
      <c r="G4137" s="101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8"/>
      <c r="U4137" s="218" t="str">
        <f t="shared" si="326"/>
        <v/>
      </c>
      <c r="V4137" s="216" t="s">
        <v>47</v>
      </c>
      <c r="W4137" s="102" t="s">
        <v>167</v>
      </c>
      <c r="X4137" s="102" t="s">
        <v>168</v>
      </c>
      <c r="Y4137" s="103" t="s">
        <v>169</v>
      </c>
      <c r="Z4137" s="103" t="s">
        <v>170</v>
      </c>
      <c r="AA4137" s="103" t="s">
        <v>47</v>
      </c>
      <c r="AB4137" s="103" t="s">
        <v>171</v>
      </c>
      <c r="AC4137" s="104" t="s">
        <v>172</v>
      </c>
    </row>
    <row r="4138" spans="1:29" ht="25.5" customHeight="1" x14ac:dyDescent="0.35">
      <c r="A4138" s="188"/>
      <c r="B4138" s="190"/>
      <c r="C4138" s="99" t="str">
        <f>IF(B4138="","",IF(NOT(ISNUMBER(B4138)),"DATA_PC invalida",IF(AND(ISNUMBER(parametros!$C$2),ISNUMBER(parametros!$D$2),B4138&gt;=parametros!$C$2,B4138&lt;=parametros!$D$2),"C0",IF(AND(ISNUMBER(parametros!$C$3),ISNUMBER(parametros!$D$3),B4138&gt;=parametros!$C$3,B4138&lt;=parametros!$D$3),"C1",IF(AND(ISNUMBER(parametros!$C$4),ISNUMBER(parametros!$D$4),B4138&gt;=parametros!$C$4,B4138&lt;=parametros!$D$4),"C2",IF(AND(ISNUMBER(parametros!$C$5),ISNUMBER(parametros!$D$5),B4138&gt;=parametros!$C$5,B4138&lt;=parametros!$D$5),"C3",IF(AND(ISNUMBER(parametros!$C$6),ISNUMBER(parametros!$D$6),B4138&gt;=parametros!$C$6,B4138&lt;=parametros!$D$6),"C4","Fora dos ciclos")))))))</f>
        <v/>
      </c>
      <c r="D4138" s="100"/>
      <c r="E4138" s="78" t="str">
        <f>IF(C4138="","",IFERROR(VLOOKUP(C4138,parametros!$A$11:$E$15,5,0),""))</f>
        <v/>
      </c>
      <c r="F4138" s="79" t="str">
        <f t="shared" si="322"/>
        <v/>
      </c>
      <c r="G4138" s="101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8"/>
      <c r="U4138" s="218" t="str">
        <f t="shared" si="326"/>
        <v/>
      </c>
      <c r="V4138" s="216" t="s">
        <v>47</v>
      </c>
      <c r="W4138" s="102" t="s">
        <v>167</v>
      </c>
      <c r="X4138" s="102" t="s">
        <v>168</v>
      </c>
      <c r="Y4138" s="103" t="s">
        <v>169</v>
      </c>
      <c r="Z4138" s="103" t="s">
        <v>170</v>
      </c>
      <c r="AA4138" s="103" t="s">
        <v>47</v>
      </c>
      <c r="AB4138" s="103" t="s">
        <v>171</v>
      </c>
      <c r="AC4138" s="104" t="s">
        <v>172</v>
      </c>
    </row>
    <row r="4139" spans="1:29" ht="25.5" customHeight="1" x14ac:dyDescent="0.35">
      <c r="A4139" s="188"/>
      <c r="B4139" s="190"/>
      <c r="C4139" s="99" t="str">
        <f>IF(B4139="","",IF(NOT(ISNUMBER(B4139)),"DATA_PC invalida",IF(AND(ISNUMBER(parametros!$C$2),ISNUMBER(parametros!$D$2),B4139&gt;=parametros!$C$2,B4139&lt;=parametros!$D$2),"C0",IF(AND(ISNUMBER(parametros!$C$3),ISNUMBER(parametros!$D$3),B4139&gt;=parametros!$C$3,B4139&lt;=parametros!$D$3),"C1",IF(AND(ISNUMBER(parametros!$C$4),ISNUMBER(parametros!$D$4),B4139&gt;=parametros!$C$4,B4139&lt;=parametros!$D$4),"C2",IF(AND(ISNUMBER(parametros!$C$5),ISNUMBER(parametros!$D$5),B4139&gt;=parametros!$C$5,B4139&lt;=parametros!$D$5),"C3",IF(AND(ISNUMBER(parametros!$C$6),ISNUMBER(parametros!$D$6),B4139&gt;=parametros!$C$6,B4139&lt;=parametros!$D$6),"C4","Fora dos ciclos")))))))</f>
        <v/>
      </c>
      <c r="D4139" s="100"/>
      <c r="E4139" s="78" t="str">
        <f>IF(C4139="","",IFERROR(VLOOKUP(C4139,parametros!$A$11:$E$15,5,0),""))</f>
        <v/>
      </c>
      <c r="F4139" s="79" t="str">
        <f t="shared" si="322"/>
        <v/>
      </c>
      <c r="G4139" s="101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8"/>
      <c r="U4139" s="218" t="str">
        <f t="shared" si="326"/>
        <v/>
      </c>
      <c r="V4139" s="216" t="s">
        <v>47</v>
      </c>
      <c r="W4139" s="102" t="s">
        <v>167</v>
      </c>
      <c r="X4139" s="102" t="s">
        <v>168</v>
      </c>
      <c r="Y4139" s="103" t="s">
        <v>169</v>
      </c>
      <c r="Z4139" s="103" t="s">
        <v>170</v>
      </c>
      <c r="AA4139" s="103" t="s">
        <v>47</v>
      </c>
      <c r="AB4139" s="103" t="s">
        <v>171</v>
      </c>
      <c r="AC4139" s="104" t="s">
        <v>172</v>
      </c>
    </row>
    <row r="4140" spans="1:29" ht="25.5" customHeight="1" x14ac:dyDescent="0.35">
      <c r="A4140" s="188"/>
      <c r="B4140" s="190"/>
      <c r="C4140" s="99" t="str">
        <f>IF(B4140="","",IF(NOT(ISNUMBER(B4140)),"DATA_PC invalida",IF(AND(ISNUMBER(parametros!$C$2),ISNUMBER(parametros!$D$2),B4140&gt;=parametros!$C$2,B4140&lt;=parametros!$D$2),"C0",IF(AND(ISNUMBER(parametros!$C$3),ISNUMBER(parametros!$D$3),B4140&gt;=parametros!$C$3,B4140&lt;=parametros!$D$3),"C1",IF(AND(ISNUMBER(parametros!$C$4),ISNUMBER(parametros!$D$4),B4140&gt;=parametros!$C$4,B4140&lt;=parametros!$D$4),"C2",IF(AND(ISNUMBER(parametros!$C$5),ISNUMBER(parametros!$D$5),B4140&gt;=parametros!$C$5,B4140&lt;=parametros!$D$5),"C3",IF(AND(ISNUMBER(parametros!$C$6),ISNUMBER(parametros!$D$6),B4140&gt;=parametros!$C$6,B4140&lt;=parametros!$D$6),"C4","Fora dos ciclos")))))))</f>
        <v/>
      </c>
      <c r="D4140" s="100"/>
      <c r="E4140" s="78" t="str">
        <f>IF(C4140="","",IFERROR(VLOOKUP(C4140,parametros!$A$11:$E$15,5,0),""))</f>
        <v/>
      </c>
      <c r="F4140" s="79" t="str">
        <f t="shared" si="322"/>
        <v/>
      </c>
      <c r="G4140" s="101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8"/>
      <c r="U4140" s="218" t="str">
        <f t="shared" si="326"/>
        <v/>
      </c>
      <c r="V4140" s="216" t="s">
        <v>47</v>
      </c>
      <c r="W4140" s="102" t="s">
        <v>167</v>
      </c>
      <c r="X4140" s="102" t="s">
        <v>168</v>
      </c>
      <c r="Y4140" s="103" t="s">
        <v>169</v>
      </c>
      <c r="Z4140" s="103" t="s">
        <v>170</v>
      </c>
      <c r="AA4140" s="103" t="s">
        <v>47</v>
      </c>
      <c r="AB4140" s="103" t="s">
        <v>171</v>
      </c>
      <c r="AC4140" s="104" t="s">
        <v>172</v>
      </c>
    </row>
    <row r="4141" spans="1:29" ht="25.5" customHeight="1" x14ac:dyDescent="0.35">
      <c r="A4141" s="188"/>
      <c r="B4141" s="190"/>
      <c r="C4141" s="99" t="str">
        <f>IF(B4141="","",IF(NOT(ISNUMBER(B4141)),"DATA_PC invalida",IF(AND(ISNUMBER(parametros!$C$2),ISNUMBER(parametros!$D$2),B4141&gt;=parametros!$C$2,B4141&lt;=parametros!$D$2),"C0",IF(AND(ISNUMBER(parametros!$C$3),ISNUMBER(parametros!$D$3),B4141&gt;=parametros!$C$3,B4141&lt;=parametros!$D$3),"C1",IF(AND(ISNUMBER(parametros!$C$4),ISNUMBER(parametros!$D$4),B4141&gt;=parametros!$C$4,B4141&lt;=parametros!$D$4),"C2",IF(AND(ISNUMBER(parametros!$C$5),ISNUMBER(parametros!$D$5),B4141&gt;=parametros!$C$5,B4141&lt;=parametros!$D$5),"C3",IF(AND(ISNUMBER(parametros!$C$6),ISNUMBER(parametros!$D$6),B4141&gt;=parametros!$C$6,B4141&lt;=parametros!$D$6),"C4","Fora dos ciclos")))))))</f>
        <v/>
      </c>
      <c r="D4141" s="100"/>
      <c r="E4141" s="78" t="str">
        <f>IF(C4141="","",IFERROR(VLOOKUP(C4141,parametros!$A$11:$E$15,5,0),""))</f>
        <v/>
      </c>
      <c r="F4141" s="79" t="str">
        <f t="shared" si="322"/>
        <v/>
      </c>
      <c r="G4141" s="101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8"/>
      <c r="U4141" s="218" t="str">
        <f t="shared" si="326"/>
        <v/>
      </c>
      <c r="V4141" s="216" t="s">
        <v>47</v>
      </c>
      <c r="W4141" s="102" t="s">
        <v>167</v>
      </c>
      <c r="X4141" s="102" t="s">
        <v>168</v>
      </c>
      <c r="Y4141" s="103" t="s">
        <v>169</v>
      </c>
      <c r="Z4141" s="103" t="s">
        <v>170</v>
      </c>
      <c r="AA4141" s="103" t="s">
        <v>47</v>
      </c>
      <c r="AB4141" s="103" t="s">
        <v>171</v>
      </c>
      <c r="AC4141" s="104" t="s">
        <v>172</v>
      </c>
    </row>
    <row r="4142" spans="1:29" ht="25.5" customHeight="1" x14ac:dyDescent="0.35">
      <c r="A4142" s="188"/>
      <c r="B4142" s="190"/>
      <c r="C4142" s="99" t="str">
        <f>IF(B4142="","",IF(NOT(ISNUMBER(B4142)),"DATA_PC invalida",IF(AND(ISNUMBER(parametros!$C$2),ISNUMBER(parametros!$D$2),B4142&gt;=parametros!$C$2,B4142&lt;=parametros!$D$2),"C0",IF(AND(ISNUMBER(parametros!$C$3),ISNUMBER(parametros!$D$3),B4142&gt;=parametros!$C$3,B4142&lt;=parametros!$D$3),"C1",IF(AND(ISNUMBER(parametros!$C$4),ISNUMBER(parametros!$D$4),B4142&gt;=parametros!$C$4,B4142&lt;=parametros!$D$4),"C2",IF(AND(ISNUMBER(parametros!$C$5),ISNUMBER(parametros!$D$5),B4142&gt;=parametros!$C$5,B4142&lt;=parametros!$D$5),"C3",IF(AND(ISNUMBER(parametros!$C$6),ISNUMBER(parametros!$D$6),B4142&gt;=parametros!$C$6,B4142&lt;=parametros!$D$6),"C4","Fora dos ciclos")))))))</f>
        <v/>
      </c>
      <c r="D4142" s="100"/>
      <c r="E4142" s="78" t="str">
        <f>IF(C4142="","",IFERROR(VLOOKUP(C4142,parametros!$A$11:$E$15,5,0),""))</f>
        <v/>
      </c>
      <c r="F4142" s="79" t="str">
        <f t="shared" si="322"/>
        <v/>
      </c>
      <c r="G4142" s="101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8"/>
      <c r="U4142" s="218" t="str">
        <f t="shared" si="326"/>
        <v/>
      </c>
      <c r="V4142" s="216" t="s">
        <v>47</v>
      </c>
      <c r="W4142" s="102" t="s">
        <v>167</v>
      </c>
      <c r="X4142" s="102" t="s">
        <v>168</v>
      </c>
      <c r="Y4142" s="103" t="s">
        <v>169</v>
      </c>
      <c r="Z4142" s="103" t="s">
        <v>170</v>
      </c>
      <c r="AA4142" s="103" t="s">
        <v>47</v>
      </c>
      <c r="AB4142" s="103" t="s">
        <v>171</v>
      </c>
      <c r="AC4142" s="104" t="s">
        <v>172</v>
      </c>
    </row>
    <row r="4143" spans="1:29" ht="25.5" customHeight="1" x14ac:dyDescent="0.35">
      <c r="A4143" s="188"/>
      <c r="B4143" s="190"/>
      <c r="C4143" s="99" t="str">
        <f>IF(B4143="","",IF(NOT(ISNUMBER(B4143)),"DATA_PC invalida",IF(AND(ISNUMBER(parametros!$C$2),ISNUMBER(parametros!$D$2),B4143&gt;=parametros!$C$2,B4143&lt;=parametros!$D$2),"C0",IF(AND(ISNUMBER(parametros!$C$3),ISNUMBER(parametros!$D$3),B4143&gt;=parametros!$C$3,B4143&lt;=parametros!$D$3),"C1",IF(AND(ISNUMBER(parametros!$C$4),ISNUMBER(parametros!$D$4),B4143&gt;=parametros!$C$4,B4143&lt;=parametros!$D$4),"C2",IF(AND(ISNUMBER(parametros!$C$5),ISNUMBER(parametros!$D$5),B4143&gt;=parametros!$C$5,B4143&lt;=parametros!$D$5),"C3",IF(AND(ISNUMBER(parametros!$C$6),ISNUMBER(parametros!$D$6),B4143&gt;=parametros!$C$6,B4143&lt;=parametros!$D$6),"C4","Fora dos ciclos")))))))</f>
        <v/>
      </c>
      <c r="D4143" s="100"/>
      <c r="E4143" s="78" t="str">
        <f>IF(C4143="","",IFERROR(VLOOKUP(C4143,parametros!$A$11:$E$15,5,0),""))</f>
        <v/>
      </c>
      <c r="F4143" s="79" t="str">
        <f t="shared" si="322"/>
        <v/>
      </c>
      <c r="G4143" s="101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8"/>
      <c r="U4143" s="218" t="str">
        <f t="shared" si="326"/>
        <v/>
      </c>
      <c r="V4143" s="216" t="s">
        <v>47</v>
      </c>
      <c r="W4143" s="102" t="s">
        <v>167</v>
      </c>
      <c r="X4143" s="102" t="s">
        <v>168</v>
      </c>
      <c r="Y4143" s="103" t="s">
        <v>169</v>
      </c>
      <c r="Z4143" s="103" t="s">
        <v>170</v>
      </c>
      <c r="AA4143" s="103" t="s">
        <v>47</v>
      </c>
      <c r="AB4143" s="103" t="s">
        <v>171</v>
      </c>
      <c r="AC4143" s="104" t="s">
        <v>172</v>
      </c>
    </row>
    <row r="4144" spans="1:29" ht="25.5" customHeight="1" x14ac:dyDescent="0.35">
      <c r="A4144" s="188"/>
      <c r="B4144" s="190"/>
      <c r="C4144" s="99" t="str">
        <f>IF(B4144="","",IF(NOT(ISNUMBER(B4144)),"DATA_PC invalida",IF(AND(ISNUMBER(parametros!$C$2),ISNUMBER(parametros!$D$2),B4144&gt;=parametros!$C$2,B4144&lt;=parametros!$D$2),"C0",IF(AND(ISNUMBER(parametros!$C$3),ISNUMBER(parametros!$D$3),B4144&gt;=parametros!$C$3,B4144&lt;=parametros!$D$3),"C1",IF(AND(ISNUMBER(parametros!$C$4),ISNUMBER(parametros!$D$4),B4144&gt;=parametros!$C$4,B4144&lt;=parametros!$D$4),"C2",IF(AND(ISNUMBER(parametros!$C$5),ISNUMBER(parametros!$D$5),B4144&gt;=parametros!$C$5,B4144&lt;=parametros!$D$5),"C3",IF(AND(ISNUMBER(parametros!$C$6),ISNUMBER(parametros!$D$6),B4144&gt;=parametros!$C$6,B4144&lt;=parametros!$D$6),"C4","Fora dos ciclos")))))))</f>
        <v/>
      </c>
      <c r="D4144" s="100"/>
      <c r="E4144" s="78" t="str">
        <f>IF(C4144="","",IFERROR(VLOOKUP(C4144,parametros!$A$11:$E$15,5,0),""))</f>
        <v/>
      </c>
      <c r="F4144" s="79" t="str">
        <f t="shared" si="322"/>
        <v/>
      </c>
      <c r="G4144" s="101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8"/>
      <c r="U4144" s="218" t="str">
        <f t="shared" si="326"/>
        <v/>
      </c>
      <c r="V4144" s="216" t="s">
        <v>47</v>
      </c>
      <c r="W4144" s="102" t="s">
        <v>167</v>
      </c>
      <c r="X4144" s="102" t="s">
        <v>168</v>
      </c>
      <c r="Y4144" s="103" t="s">
        <v>169</v>
      </c>
      <c r="Z4144" s="103" t="s">
        <v>170</v>
      </c>
      <c r="AA4144" s="103" t="s">
        <v>47</v>
      </c>
      <c r="AB4144" s="103" t="s">
        <v>171</v>
      </c>
      <c r="AC4144" s="104" t="s">
        <v>172</v>
      </c>
    </row>
    <row r="4145" spans="1:29" ht="25.5" customHeight="1" x14ac:dyDescent="0.35">
      <c r="A4145" s="188"/>
      <c r="B4145" s="190"/>
      <c r="C4145" s="99" t="str">
        <f>IF(B4145="","",IF(NOT(ISNUMBER(B4145)),"DATA_PC invalida",IF(AND(ISNUMBER(parametros!$C$2),ISNUMBER(parametros!$D$2),B4145&gt;=parametros!$C$2,B4145&lt;=parametros!$D$2),"C0",IF(AND(ISNUMBER(parametros!$C$3),ISNUMBER(parametros!$D$3),B4145&gt;=parametros!$C$3,B4145&lt;=parametros!$D$3),"C1",IF(AND(ISNUMBER(parametros!$C$4),ISNUMBER(parametros!$D$4),B4145&gt;=parametros!$C$4,B4145&lt;=parametros!$D$4),"C2",IF(AND(ISNUMBER(parametros!$C$5),ISNUMBER(parametros!$D$5),B4145&gt;=parametros!$C$5,B4145&lt;=parametros!$D$5),"C3",IF(AND(ISNUMBER(parametros!$C$6),ISNUMBER(parametros!$D$6),B4145&gt;=parametros!$C$6,B4145&lt;=parametros!$D$6),"C4","Fora dos ciclos")))))))</f>
        <v/>
      </c>
      <c r="D4145" s="100"/>
      <c r="E4145" s="78" t="str">
        <f>IF(C4145="","",IFERROR(VLOOKUP(C4145,parametros!$A$11:$E$15,5,0),""))</f>
        <v/>
      </c>
      <c r="F4145" s="79" t="str">
        <f t="shared" si="322"/>
        <v/>
      </c>
      <c r="G4145" s="101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8"/>
      <c r="U4145" s="218" t="str">
        <f t="shared" si="326"/>
        <v/>
      </c>
      <c r="V4145" s="216" t="s">
        <v>47</v>
      </c>
      <c r="W4145" s="102" t="s">
        <v>167</v>
      </c>
      <c r="X4145" s="102" t="s">
        <v>168</v>
      </c>
      <c r="Y4145" s="103" t="s">
        <v>169</v>
      </c>
      <c r="Z4145" s="103" t="s">
        <v>170</v>
      </c>
      <c r="AA4145" s="103" t="s">
        <v>47</v>
      </c>
      <c r="AB4145" s="103" t="s">
        <v>171</v>
      </c>
      <c r="AC4145" s="104" t="s">
        <v>172</v>
      </c>
    </row>
    <row r="4146" spans="1:29" ht="25.5" customHeight="1" x14ac:dyDescent="0.35">
      <c r="A4146" s="188"/>
      <c r="B4146" s="190"/>
      <c r="C4146" s="99" t="str">
        <f>IF(B4146="","",IF(NOT(ISNUMBER(B4146)),"DATA_PC invalida",IF(AND(ISNUMBER(parametros!$C$2),ISNUMBER(parametros!$D$2),B4146&gt;=parametros!$C$2,B4146&lt;=parametros!$D$2),"C0",IF(AND(ISNUMBER(parametros!$C$3),ISNUMBER(parametros!$D$3),B4146&gt;=parametros!$C$3,B4146&lt;=parametros!$D$3),"C1",IF(AND(ISNUMBER(parametros!$C$4),ISNUMBER(parametros!$D$4),B4146&gt;=parametros!$C$4,B4146&lt;=parametros!$D$4),"C2",IF(AND(ISNUMBER(parametros!$C$5),ISNUMBER(parametros!$D$5),B4146&gt;=parametros!$C$5,B4146&lt;=parametros!$D$5),"C3",IF(AND(ISNUMBER(parametros!$C$6),ISNUMBER(parametros!$D$6),B4146&gt;=parametros!$C$6,B4146&lt;=parametros!$D$6),"C4","Fora dos ciclos")))))))</f>
        <v/>
      </c>
      <c r="D4146" s="100"/>
      <c r="E4146" s="78" t="str">
        <f>IF(C4146="","",IFERROR(VLOOKUP(C4146,parametros!$A$11:$E$15,5,0),""))</f>
        <v/>
      </c>
      <c r="F4146" s="79" t="str">
        <f t="shared" si="322"/>
        <v/>
      </c>
      <c r="G4146" s="101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8"/>
      <c r="U4146" s="218" t="str">
        <f t="shared" si="326"/>
        <v/>
      </c>
      <c r="V4146" s="216" t="s">
        <v>47</v>
      </c>
      <c r="W4146" s="102" t="s">
        <v>167</v>
      </c>
      <c r="X4146" s="102" t="s">
        <v>168</v>
      </c>
      <c r="Y4146" s="103" t="s">
        <v>169</v>
      </c>
      <c r="Z4146" s="103" t="s">
        <v>170</v>
      </c>
      <c r="AA4146" s="103" t="s">
        <v>47</v>
      </c>
      <c r="AB4146" s="103" t="s">
        <v>171</v>
      </c>
      <c r="AC4146" s="104" t="s">
        <v>172</v>
      </c>
    </row>
    <row r="4147" spans="1:29" ht="25.5" customHeight="1" x14ac:dyDescent="0.35">
      <c r="A4147" s="188"/>
      <c r="B4147" s="190"/>
      <c r="C4147" s="99" t="str">
        <f>IF(B4147="","",IF(NOT(ISNUMBER(B4147)),"DATA_PC invalida",IF(AND(ISNUMBER(parametros!$C$2),ISNUMBER(parametros!$D$2),B4147&gt;=parametros!$C$2,B4147&lt;=parametros!$D$2),"C0",IF(AND(ISNUMBER(parametros!$C$3),ISNUMBER(parametros!$D$3),B4147&gt;=parametros!$C$3,B4147&lt;=parametros!$D$3),"C1",IF(AND(ISNUMBER(parametros!$C$4),ISNUMBER(parametros!$D$4),B4147&gt;=parametros!$C$4,B4147&lt;=parametros!$D$4),"C2",IF(AND(ISNUMBER(parametros!$C$5),ISNUMBER(parametros!$D$5),B4147&gt;=parametros!$C$5,B4147&lt;=parametros!$D$5),"C3",IF(AND(ISNUMBER(parametros!$C$6),ISNUMBER(parametros!$D$6),B4147&gt;=parametros!$C$6,B4147&lt;=parametros!$D$6),"C4","Fora dos ciclos")))))))</f>
        <v/>
      </c>
      <c r="D4147" s="100"/>
      <c r="E4147" s="78" t="str">
        <f>IF(C4147="","",IFERROR(VLOOKUP(C4147,parametros!$A$11:$E$15,5,0),""))</f>
        <v/>
      </c>
      <c r="F4147" s="79" t="str">
        <f t="shared" si="322"/>
        <v/>
      </c>
      <c r="G4147" s="101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8"/>
      <c r="U4147" s="218" t="str">
        <f t="shared" si="326"/>
        <v/>
      </c>
      <c r="V4147" s="216" t="s">
        <v>47</v>
      </c>
      <c r="W4147" s="102" t="s">
        <v>167</v>
      </c>
      <c r="X4147" s="102" t="s">
        <v>168</v>
      </c>
      <c r="Y4147" s="103" t="s">
        <v>169</v>
      </c>
      <c r="Z4147" s="103" t="s">
        <v>170</v>
      </c>
      <c r="AA4147" s="103" t="s">
        <v>47</v>
      </c>
      <c r="AB4147" s="103" t="s">
        <v>171</v>
      </c>
      <c r="AC4147" s="104" t="s">
        <v>172</v>
      </c>
    </row>
    <row r="4148" spans="1:29" ht="25.5" customHeight="1" x14ac:dyDescent="0.35">
      <c r="A4148" s="188"/>
      <c r="B4148" s="190"/>
      <c r="C4148" s="99" t="str">
        <f>IF(B4148="","",IF(NOT(ISNUMBER(B4148)),"DATA_PC invalida",IF(AND(ISNUMBER(parametros!$C$2),ISNUMBER(parametros!$D$2),B4148&gt;=parametros!$C$2,B4148&lt;=parametros!$D$2),"C0",IF(AND(ISNUMBER(parametros!$C$3),ISNUMBER(parametros!$D$3),B4148&gt;=parametros!$C$3,B4148&lt;=parametros!$D$3),"C1",IF(AND(ISNUMBER(parametros!$C$4),ISNUMBER(parametros!$D$4),B4148&gt;=parametros!$C$4,B4148&lt;=parametros!$D$4),"C2",IF(AND(ISNUMBER(parametros!$C$5),ISNUMBER(parametros!$D$5),B4148&gt;=parametros!$C$5,B4148&lt;=parametros!$D$5),"C3",IF(AND(ISNUMBER(parametros!$C$6),ISNUMBER(parametros!$D$6),B4148&gt;=parametros!$C$6,B4148&lt;=parametros!$D$6),"C4","Fora dos ciclos")))))))</f>
        <v/>
      </c>
      <c r="D4148" s="100"/>
      <c r="E4148" s="78" t="str">
        <f>IF(C4148="","",IFERROR(VLOOKUP(C4148,parametros!$A$11:$E$15,5,0),""))</f>
        <v/>
      </c>
      <c r="F4148" s="79" t="str">
        <f t="shared" si="322"/>
        <v/>
      </c>
      <c r="G4148" s="101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8"/>
      <c r="U4148" s="218" t="str">
        <f t="shared" si="326"/>
        <v/>
      </c>
      <c r="V4148" s="216" t="s">
        <v>47</v>
      </c>
      <c r="W4148" s="102" t="s">
        <v>167</v>
      </c>
      <c r="X4148" s="102" t="s">
        <v>168</v>
      </c>
      <c r="Y4148" s="103" t="s">
        <v>169</v>
      </c>
      <c r="Z4148" s="103" t="s">
        <v>170</v>
      </c>
      <c r="AA4148" s="103" t="s">
        <v>47</v>
      </c>
      <c r="AB4148" s="103" t="s">
        <v>171</v>
      </c>
      <c r="AC4148" s="104" t="s">
        <v>172</v>
      </c>
    </row>
    <row r="4149" spans="1:29" ht="25.5" customHeight="1" x14ac:dyDescent="0.35">
      <c r="A4149" s="188"/>
      <c r="B4149" s="190"/>
      <c r="C4149" s="99" t="str">
        <f>IF(B4149="","",IF(NOT(ISNUMBER(B4149)),"DATA_PC invalida",IF(AND(ISNUMBER(parametros!$C$2),ISNUMBER(parametros!$D$2),B4149&gt;=parametros!$C$2,B4149&lt;=parametros!$D$2),"C0",IF(AND(ISNUMBER(parametros!$C$3),ISNUMBER(parametros!$D$3),B4149&gt;=parametros!$C$3,B4149&lt;=parametros!$D$3),"C1",IF(AND(ISNUMBER(parametros!$C$4),ISNUMBER(parametros!$D$4),B4149&gt;=parametros!$C$4,B4149&lt;=parametros!$D$4),"C2",IF(AND(ISNUMBER(parametros!$C$5),ISNUMBER(parametros!$D$5),B4149&gt;=parametros!$C$5,B4149&lt;=parametros!$D$5),"C3",IF(AND(ISNUMBER(parametros!$C$6),ISNUMBER(parametros!$D$6),B4149&gt;=parametros!$C$6,B4149&lt;=parametros!$D$6),"C4","Fora dos ciclos")))))))</f>
        <v/>
      </c>
      <c r="D4149" s="100"/>
      <c r="E4149" s="78" t="str">
        <f>IF(C4149="","",IFERROR(VLOOKUP(C4149,parametros!$A$11:$E$15,5,0),""))</f>
        <v/>
      </c>
      <c r="F4149" s="79" t="str">
        <f t="shared" si="322"/>
        <v/>
      </c>
      <c r="G4149" s="101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8"/>
      <c r="U4149" s="218" t="str">
        <f t="shared" si="326"/>
        <v/>
      </c>
      <c r="V4149" s="216" t="s">
        <v>47</v>
      </c>
      <c r="W4149" s="102" t="s">
        <v>167</v>
      </c>
      <c r="X4149" s="102" t="s">
        <v>168</v>
      </c>
      <c r="Y4149" s="103" t="s">
        <v>169</v>
      </c>
      <c r="Z4149" s="103" t="s">
        <v>170</v>
      </c>
      <c r="AA4149" s="103" t="s">
        <v>47</v>
      </c>
      <c r="AB4149" s="103" t="s">
        <v>171</v>
      </c>
      <c r="AC4149" s="104" t="s">
        <v>172</v>
      </c>
    </row>
    <row r="4150" spans="1:29" ht="25.5" customHeight="1" x14ac:dyDescent="0.35">
      <c r="A4150" s="188"/>
      <c r="B4150" s="190"/>
      <c r="C4150" s="99" t="str">
        <f>IF(B4150="","",IF(NOT(ISNUMBER(B4150)),"DATA_PC invalida",IF(AND(ISNUMBER(parametros!$C$2),ISNUMBER(parametros!$D$2),B4150&gt;=parametros!$C$2,B4150&lt;=parametros!$D$2),"C0",IF(AND(ISNUMBER(parametros!$C$3),ISNUMBER(parametros!$D$3),B4150&gt;=parametros!$C$3,B4150&lt;=parametros!$D$3),"C1",IF(AND(ISNUMBER(parametros!$C$4),ISNUMBER(parametros!$D$4),B4150&gt;=parametros!$C$4,B4150&lt;=parametros!$D$4),"C2",IF(AND(ISNUMBER(parametros!$C$5),ISNUMBER(parametros!$D$5),B4150&gt;=parametros!$C$5,B4150&lt;=parametros!$D$5),"C3",IF(AND(ISNUMBER(parametros!$C$6),ISNUMBER(parametros!$D$6),B4150&gt;=parametros!$C$6,B4150&lt;=parametros!$D$6),"C4","Fora dos ciclos")))))))</f>
        <v/>
      </c>
      <c r="D4150" s="100"/>
      <c r="E4150" s="78" t="str">
        <f>IF(C4150="","",IFERROR(VLOOKUP(C4150,parametros!$A$11:$E$15,5,0),""))</f>
        <v/>
      </c>
      <c r="F4150" s="79" t="str">
        <f t="shared" si="322"/>
        <v/>
      </c>
      <c r="G4150" s="101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8"/>
      <c r="U4150" s="218" t="str">
        <f t="shared" si="326"/>
        <v/>
      </c>
      <c r="V4150" s="216" t="s">
        <v>47</v>
      </c>
      <c r="W4150" s="102" t="s">
        <v>167</v>
      </c>
      <c r="X4150" s="102" t="s">
        <v>168</v>
      </c>
      <c r="Y4150" s="103" t="s">
        <v>169</v>
      </c>
      <c r="Z4150" s="103" t="s">
        <v>170</v>
      </c>
      <c r="AA4150" s="103" t="s">
        <v>47</v>
      </c>
      <c r="AB4150" s="103" t="s">
        <v>171</v>
      </c>
      <c r="AC4150" s="104" t="s">
        <v>172</v>
      </c>
    </row>
    <row r="4151" spans="1:29" ht="25.5" customHeight="1" x14ac:dyDescent="0.35">
      <c r="A4151" s="188"/>
      <c r="B4151" s="190"/>
      <c r="C4151" s="99" t="str">
        <f>IF(B4151="","",IF(NOT(ISNUMBER(B4151)),"DATA_PC invalida",IF(AND(ISNUMBER(parametros!$C$2),ISNUMBER(parametros!$D$2),B4151&gt;=parametros!$C$2,B4151&lt;=parametros!$D$2),"C0",IF(AND(ISNUMBER(parametros!$C$3),ISNUMBER(parametros!$D$3),B4151&gt;=parametros!$C$3,B4151&lt;=parametros!$D$3),"C1",IF(AND(ISNUMBER(parametros!$C$4),ISNUMBER(parametros!$D$4),B4151&gt;=parametros!$C$4,B4151&lt;=parametros!$D$4),"C2",IF(AND(ISNUMBER(parametros!$C$5),ISNUMBER(parametros!$D$5),B4151&gt;=parametros!$C$5,B4151&lt;=parametros!$D$5),"C3",IF(AND(ISNUMBER(parametros!$C$6),ISNUMBER(parametros!$D$6),B4151&gt;=parametros!$C$6,B4151&lt;=parametros!$D$6),"C4","Fora dos ciclos")))))))</f>
        <v/>
      </c>
      <c r="D4151" s="100"/>
      <c r="E4151" s="78" t="str">
        <f>IF(C4151="","",IFERROR(VLOOKUP(C4151,parametros!$A$11:$E$15,5,0),""))</f>
        <v/>
      </c>
      <c r="F4151" s="79" t="str">
        <f t="shared" si="322"/>
        <v/>
      </c>
      <c r="G4151" s="101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8"/>
      <c r="U4151" s="218" t="str">
        <f t="shared" si="326"/>
        <v/>
      </c>
      <c r="V4151" s="216" t="s">
        <v>47</v>
      </c>
      <c r="W4151" s="102" t="s">
        <v>167</v>
      </c>
      <c r="X4151" s="102" t="s">
        <v>168</v>
      </c>
      <c r="Y4151" s="103" t="s">
        <v>169</v>
      </c>
      <c r="Z4151" s="103" t="s">
        <v>170</v>
      </c>
      <c r="AA4151" s="103" t="s">
        <v>47</v>
      </c>
      <c r="AB4151" s="103" t="s">
        <v>171</v>
      </c>
      <c r="AC4151" s="104" t="s">
        <v>172</v>
      </c>
    </row>
    <row r="4152" spans="1:29" ht="25.5" customHeight="1" x14ac:dyDescent="0.35">
      <c r="A4152" s="188"/>
      <c r="B4152" s="190"/>
      <c r="C4152" s="99" t="str">
        <f>IF(B4152="","",IF(NOT(ISNUMBER(B4152)),"DATA_PC invalida",IF(AND(ISNUMBER(parametros!$C$2),ISNUMBER(parametros!$D$2),B4152&gt;=parametros!$C$2,B4152&lt;=parametros!$D$2),"C0",IF(AND(ISNUMBER(parametros!$C$3),ISNUMBER(parametros!$D$3),B4152&gt;=parametros!$C$3,B4152&lt;=parametros!$D$3),"C1",IF(AND(ISNUMBER(parametros!$C$4),ISNUMBER(parametros!$D$4),B4152&gt;=parametros!$C$4,B4152&lt;=parametros!$D$4),"C2",IF(AND(ISNUMBER(parametros!$C$5),ISNUMBER(parametros!$D$5),B4152&gt;=parametros!$C$5,B4152&lt;=parametros!$D$5),"C3",IF(AND(ISNUMBER(parametros!$C$6),ISNUMBER(parametros!$D$6),B4152&gt;=parametros!$C$6,B4152&lt;=parametros!$D$6),"C4","Fora dos ciclos")))))))</f>
        <v/>
      </c>
      <c r="D4152" s="100"/>
      <c r="E4152" s="78" t="str">
        <f>IF(C4152="","",IFERROR(VLOOKUP(C4152,parametros!$A$11:$E$15,5,0),""))</f>
        <v/>
      </c>
      <c r="F4152" s="79" t="str">
        <f t="shared" si="322"/>
        <v/>
      </c>
      <c r="G4152" s="101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8"/>
      <c r="U4152" s="218" t="str">
        <f t="shared" si="326"/>
        <v/>
      </c>
      <c r="V4152" s="216" t="s">
        <v>47</v>
      </c>
      <c r="W4152" s="102" t="s">
        <v>167</v>
      </c>
      <c r="X4152" s="102" t="s">
        <v>168</v>
      </c>
      <c r="Y4152" s="103" t="s">
        <v>169</v>
      </c>
      <c r="Z4152" s="103" t="s">
        <v>170</v>
      </c>
      <c r="AA4152" s="103" t="s">
        <v>47</v>
      </c>
      <c r="AB4152" s="103" t="s">
        <v>171</v>
      </c>
      <c r="AC4152" s="104" t="s">
        <v>172</v>
      </c>
    </row>
    <row r="4153" spans="1:29" ht="25.5" customHeight="1" x14ac:dyDescent="0.35">
      <c r="A4153" s="188"/>
      <c r="B4153" s="190"/>
      <c r="C4153" s="99" t="str">
        <f>IF(B4153="","",IF(NOT(ISNUMBER(B4153)),"DATA_PC invalida",IF(AND(ISNUMBER(parametros!$C$2),ISNUMBER(parametros!$D$2),B4153&gt;=parametros!$C$2,B4153&lt;=parametros!$D$2),"C0",IF(AND(ISNUMBER(parametros!$C$3),ISNUMBER(parametros!$D$3),B4153&gt;=parametros!$C$3,B4153&lt;=parametros!$D$3),"C1",IF(AND(ISNUMBER(parametros!$C$4),ISNUMBER(parametros!$D$4),B4153&gt;=parametros!$C$4,B4153&lt;=parametros!$D$4),"C2",IF(AND(ISNUMBER(parametros!$C$5),ISNUMBER(parametros!$D$5),B4153&gt;=parametros!$C$5,B4153&lt;=parametros!$D$5),"C3",IF(AND(ISNUMBER(parametros!$C$6),ISNUMBER(parametros!$D$6),B4153&gt;=parametros!$C$6,B4153&lt;=parametros!$D$6),"C4","Fora dos ciclos")))))))</f>
        <v/>
      </c>
      <c r="D4153" s="100"/>
      <c r="E4153" s="78" t="str">
        <f>IF(C4153="","",IFERROR(VLOOKUP(C4153,parametros!$A$11:$E$15,5,0),""))</f>
        <v/>
      </c>
      <c r="F4153" s="79" t="str">
        <f t="shared" si="322"/>
        <v/>
      </c>
      <c r="G4153" s="101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8"/>
      <c r="U4153" s="218" t="str">
        <f t="shared" si="326"/>
        <v/>
      </c>
      <c r="V4153" s="216" t="s">
        <v>47</v>
      </c>
      <c r="W4153" s="102" t="s">
        <v>167</v>
      </c>
      <c r="X4153" s="102" t="s">
        <v>168</v>
      </c>
      <c r="Y4153" s="103" t="s">
        <v>169</v>
      </c>
      <c r="Z4153" s="103" t="s">
        <v>170</v>
      </c>
      <c r="AA4153" s="103" t="s">
        <v>47</v>
      </c>
      <c r="AB4153" s="103" t="s">
        <v>171</v>
      </c>
      <c r="AC4153" s="104" t="s">
        <v>172</v>
      </c>
    </row>
    <row r="4154" spans="1:29" ht="25.5" customHeight="1" x14ac:dyDescent="0.35">
      <c r="A4154" s="188"/>
      <c r="B4154" s="190"/>
      <c r="C4154" s="99" t="str">
        <f>IF(B4154="","",IF(NOT(ISNUMBER(B4154)),"DATA_PC invalida",IF(AND(ISNUMBER(parametros!$C$2),ISNUMBER(parametros!$D$2),B4154&gt;=parametros!$C$2,B4154&lt;=parametros!$D$2),"C0",IF(AND(ISNUMBER(parametros!$C$3),ISNUMBER(parametros!$D$3),B4154&gt;=parametros!$C$3,B4154&lt;=parametros!$D$3),"C1",IF(AND(ISNUMBER(parametros!$C$4),ISNUMBER(parametros!$D$4),B4154&gt;=parametros!$C$4,B4154&lt;=parametros!$D$4),"C2",IF(AND(ISNUMBER(parametros!$C$5),ISNUMBER(parametros!$D$5),B4154&gt;=parametros!$C$5,B4154&lt;=parametros!$D$5),"C3",IF(AND(ISNUMBER(parametros!$C$6),ISNUMBER(parametros!$D$6),B4154&gt;=parametros!$C$6,B4154&lt;=parametros!$D$6),"C4","Fora dos ciclos")))))))</f>
        <v/>
      </c>
      <c r="D4154" s="100"/>
      <c r="E4154" s="78" t="str">
        <f>IF(C4154="","",IFERROR(VLOOKUP(C4154,parametros!$A$11:$E$15,5,0),""))</f>
        <v/>
      </c>
      <c r="F4154" s="79" t="str">
        <f t="shared" si="322"/>
        <v/>
      </c>
      <c r="G4154" s="101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8"/>
      <c r="U4154" s="218" t="str">
        <f t="shared" si="326"/>
        <v/>
      </c>
      <c r="V4154" s="216" t="s">
        <v>47</v>
      </c>
      <c r="W4154" s="102" t="s">
        <v>167</v>
      </c>
      <c r="X4154" s="102" t="s">
        <v>168</v>
      </c>
      <c r="Y4154" s="103" t="s">
        <v>169</v>
      </c>
      <c r="Z4154" s="103" t="s">
        <v>170</v>
      </c>
      <c r="AA4154" s="103" t="s">
        <v>47</v>
      </c>
      <c r="AB4154" s="103" t="s">
        <v>171</v>
      </c>
      <c r="AC4154" s="104" t="s">
        <v>172</v>
      </c>
    </row>
    <row r="4155" spans="1:29" ht="25.5" customHeight="1" x14ac:dyDescent="0.35">
      <c r="A4155" s="188"/>
      <c r="B4155" s="190"/>
      <c r="C4155" s="99" t="str">
        <f>IF(B4155="","",IF(NOT(ISNUMBER(B4155)),"DATA_PC invalida",IF(AND(ISNUMBER(parametros!$C$2),ISNUMBER(parametros!$D$2),B4155&gt;=parametros!$C$2,B4155&lt;=parametros!$D$2),"C0",IF(AND(ISNUMBER(parametros!$C$3),ISNUMBER(parametros!$D$3),B4155&gt;=parametros!$C$3,B4155&lt;=parametros!$D$3),"C1",IF(AND(ISNUMBER(parametros!$C$4),ISNUMBER(parametros!$D$4),B4155&gt;=parametros!$C$4,B4155&lt;=parametros!$D$4),"C2",IF(AND(ISNUMBER(parametros!$C$5),ISNUMBER(parametros!$D$5),B4155&gt;=parametros!$C$5,B4155&lt;=parametros!$D$5),"C3",IF(AND(ISNUMBER(parametros!$C$6),ISNUMBER(parametros!$D$6),B4155&gt;=parametros!$C$6,B4155&lt;=parametros!$D$6),"C4","Fora dos ciclos")))))))</f>
        <v/>
      </c>
      <c r="D4155" s="100"/>
      <c r="E4155" s="78" t="str">
        <f>IF(C4155="","",IFERROR(VLOOKUP(C4155,parametros!$A$11:$E$15,5,0),""))</f>
        <v/>
      </c>
      <c r="F4155" s="79" t="str">
        <f t="shared" si="322"/>
        <v/>
      </c>
      <c r="G4155" s="101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8"/>
      <c r="U4155" s="218" t="str">
        <f t="shared" si="326"/>
        <v/>
      </c>
      <c r="V4155" s="216" t="s">
        <v>47</v>
      </c>
      <c r="W4155" s="102" t="s">
        <v>167</v>
      </c>
      <c r="X4155" s="102" t="s">
        <v>168</v>
      </c>
      <c r="Y4155" s="103" t="s">
        <v>169</v>
      </c>
      <c r="Z4155" s="103" t="s">
        <v>170</v>
      </c>
      <c r="AA4155" s="103" t="s">
        <v>47</v>
      </c>
      <c r="AB4155" s="103" t="s">
        <v>171</v>
      </c>
      <c r="AC4155" s="104" t="s">
        <v>172</v>
      </c>
    </row>
    <row r="4156" spans="1:29" ht="25.5" customHeight="1" x14ac:dyDescent="0.35">
      <c r="A4156" s="188"/>
      <c r="B4156" s="190"/>
      <c r="C4156" s="99" t="str">
        <f>IF(B4156="","",IF(NOT(ISNUMBER(B4156)),"DATA_PC invalida",IF(AND(ISNUMBER(parametros!$C$2),ISNUMBER(parametros!$D$2),B4156&gt;=parametros!$C$2,B4156&lt;=parametros!$D$2),"C0",IF(AND(ISNUMBER(parametros!$C$3),ISNUMBER(parametros!$D$3),B4156&gt;=parametros!$C$3,B4156&lt;=parametros!$D$3),"C1",IF(AND(ISNUMBER(parametros!$C$4),ISNUMBER(parametros!$D$4),B4156&gt;=parametros!$C$4,B4156&lt;=parametros!$D$4),"C2",IF(AND(ISNUMBER(parametros!$C$5),ISNUMBER(parametros!$D$5),B4156&gt;=parametros!$C$5,B4156&lt;=parametros!$D$5),"C3",IF(AND(ISNUMBER(parametros!$C$6),ISNUMBER(parametros!$D$6),B4156&gt;=parametros!$C$6,B4156&lt;=parametros!$D$6),"C4","Fora dos ciclos")))))))</f>
        <v/>
      </c>
      <c r="D4156" s="100"/>
      <c r="E4156" s="78" t="str">
        <f>IF(C4156="","",IFERROR(VLOOKUP(C4156,parametros!$A$11:$E$15,5,0),""))</f>
        <v/>
      </c>
      <c r="F4156" s="79" t="str">
        <f t="shared" si="322"/>
        <v/>
      </c>
      <c r="G4156" s="101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8"/>
      <c r="U4156" s="218" t="str">
        <f t="shared" si="326"/>
        <v/>
      </c>
      <c r="V4156" s="216" t="s">
        <v>47</v>
      </c>
      <c r="W4156" s="102" t="s">
        <v>167</v>
      </c>
      <c r="X4156" s="102" t="s">
        <v>168</v>
      </c>
      <c r="Y4156" s="103" t="s">
        <v>169</v>
      </c>
      <c r="Z4156" s="103" t="s">
        <v>170</v>
      </c>
      <c r="AA4156" s="103" t="s">
        <v>47</v>
      </c>
      <c r="AB4156" s="103" t="s">
        <v>171</v>
      </c>
      <c r="AC4156" s="104" t="s">
        <v>172</v>
      </c>
    </row>
    <row r="4157" spans="1:29" ht="25.5" customHeight="1" x14ac:dyDescent="0.35">
      <c r="A4157" s="188"/>
      <c r="B4157" s="190"/>
      <c r="C4157" s="99" t="str">
        <f>IF(B4157="","",IF(NOT(ISNUMBER(B4157)),"DATA_PC invalida",IF(AND(ISNUMBER(parametros!$C$2),ISNUMBER(parametros!$D$2),B4157&gt;=parametros!$C$2,B4157&lt;=parametros!$D$2),"C0",IF(AND(ISNUMBER(parametros!$C$3),ISNUMBER(parametros!$D$3),B4157&gt;=parametros!$C$3,B4157&lt;=parametros!$D$3),"C1",IF(AND(ISNUMBER(parametros!$C$4),ISNUMBER(parametros!$D$4),B4157&gt;=parametros!$C$4,B4157&lt;=parametros!$D$4),"C2",IF(AND(ISNUMBER(parametros!$C$5),ISNUMBER(parametros!$D$5),B4157&gt;=parametros!$C$5,B4157&lt;=parametros!$D$5),"C3",IF(AND(ISNUMBER(parametros!$C$6),ISNUMBER(parametros!$D$6),B4157&gt;=parametros!$C$6,B4157&lt;=parametros!$D$6),"C4","Fora dos ciclos")))))))</f>
        <v/>
      </c>
      <c r="D4157" s="100"/>
      <c r="E4157" s="78" t="str">
        <f>IF(C4157="","",IFERROR(VLOOKUP(C4157,parametros!$A$11:$E$15,5,0),""))</f>
        <v/>
      </c>
      <c r="F4157" s="79" t="str">
        <f t="shared" si="322"/>
        <v/>
      </c>
      <c r="G4157" s="101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8"/>
      <c r="U4157" s="218" t="str">
        <f t="shared" si="326"/>
        <v/>
      </c>
      <c r="V4157" s="216" t="s">
        <v>47</v>
      </c>
      <c r="W4157" s="102" t="s">
        <v>167</v>
      </c>
      <c r="X4157" s="102" t="s">
        <v>168</v>
      </c>
      <c r="Y4157" s="103" t="s">
        <v>169</v>
      </c>
      <c r="Z4157" s="103" t="s">
        <v>170</v>
      </c>
      <c r="AA4157" s="103" t="s">
        <v>47</v>
      </c>
      <c r="AB4157" s="103" t="s">
        <v>171</v>
      </c>
      <c r="AC4157" s="104" t="s">
        <v>172</v>
      </c>
    </row>
    <row r="4158" spans="1:29" ht="25.5" customHeight="1" x14ac:dyDescent="0.35">
      <c r="A4158" s="188"/>
      <c r="B4158" s="190"/>
      <c r="C4158" s="99" t="str">
        <f>IF(B4158="","",IF(NOT(ISNUMBER(B4158)),"DATA_PC invalida",IF(AND(ISNUMBER(parametros!$C$2),ISNUMBER(parametros!$D$2),B4158&gt;=parametros!$C$2,B4158&lt;=parametros!$D$2),"C0",IF(AND(ISNUMBER(parametros!$C$3),ISNUMBER(parametros!$D$3),B4158&gt;=parametros!$C$3,B4158&lt;=parametros!$D$3),"C1",IF(AND(ISNUMBER(parametros!$C$4),ISNUMBER(parametros!$D$4),B4158&gt;=parametros!$C$4,B4158&lt;=parametros!$D$4),"C2",IF(AND(ISNUMBER(parametros!$C$5),ISNUMBER(parametros!$D$5),B4158&gt;=parametros!$C$5,B4158&lt;=parametros!$D$5),"C3",IF(AND(ISNUMBER(parametros!$C$6),ISNUMBER(parametros!$D$6),B4158&gt;=parametros!$C$6,B4158&lt;=parametros!$D$6),"C4","Fora dos ciclos")))))))</f>
        <v/>
      </c>
      <c r="D4158" s="100"/>
      <c r="E4158" s="78" t="str">
        <f>IF(C4158="","",IFERROR(VLOOKUP(C4158,parametros!$A$11:$E$15,5,0),""))</f>
        <v/>
      </c>
      <c r="F4158" s="79" t="str">
        <f t="shared" si="322"/>
        <v/>
      </c>
      <c r="G4158" s="101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8"/>
      <c r="U4158" s="218" t="str">
        <f t="shared" si="326"/>
        <v/>
      </c>
      <c r="V4158" s="216" t="s">
        <v>47</v>
      </c>
      <c r="W4158" s="102" t="s">
        <v>167</v>
      </c>
      <c r="X4158" s="102" t="s">
        <v>168</v>
      </c>
      <c r="Y4158" s="103" t="s">
        <v>169</v>
      </c>
      <c r="Z4158" s="103" t="s">
        <v>170</v>
      </c>
      <c r="AA4158" s="103" t="s">
        <v>47</v>
      </c>
      <c r="AB4158" s="103" t="s">
        <v>171</v>
      </c>
      <c r="AC4158" s="104" t="s">
        <v>172</v>
      </c>
    </row>
    <row r="4159" spans="1:29" ht="25.5" customHeight="1" x14ac:dyDescent="0.35">
      <c r="A4159" s="188"/>
      <c r="B4159" s="190"/>
      <c r="C4159" s="99" t="str">
        <f>IF(B4159="","",IF(NOT(ISNUMBER(B4159)),"DATA_PC invalida",IF(AND(ISNUMBER(parametros!$C$2),ISNUMBER(parametros!$D$2),B4159&gt;=parametros!$C$2,B4159&lt;=parametros!$D$2),"C0",IF(AND(ISNUMBER(parametros!$C$3),ISNUMBER(parametros!$D$3),B4159&gt;=parametros!$C$3,B4159&lt;=parametros!$D$3),"C1",IF(AND(ISNUMBER(parametros!$C$4),ISNUMBER(parametros!$D$4),B4159&gt;=parametros!$C$4,B4159&lt;=parametros!$D$4),"C2",IF(AND(ISNUMBER(parametros!$C$5),ISNUMBER(parametros!$D$5),B4159&gt;=parametros!$C$5,B4159&lt;=parametros!$D$5),"C3",IF(AND(ISNUMBER(parametros!$C$6),ISNUMBER(parametros!$D$6),B4159&gt;=parametros!$C$6,B4159&lt;=parametros!$D$6),"C4","Fora dos ciclos")))))))</f>
        <v/>
      </c>
      <c r="D4159" s="100"/>
      <c r="E4159" s="78" t="str">
        <f>IF(C4159="","",IFERROR(VLOOKUP(C4159,parametros!$A$11:$E$15,5,0),""))</f>
        <v/>
      </c>
      <c r="F4159" s="79" t="str">
        <f t="shared" si="322"/>
        <v/>
      </c>
      <c r="G4159" s="101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8"/>
      <c r="U4159" s="218" t="str">
        <f t="shared" si="326"/>
        <v/>
      </c>
      <c r="V4159" s="216" t="s">
        <v>47</v>
      </c>
      <c r="W4159" s="102" t="s">
        <v>167</v>
      </c>
      <c r="X4159" s="102" t="s">
        <v>168</v>
      </c>
      <c r="Y4159" s="103" t="s">
        <v>169</v>
      </c>
      <c r="Z4159" s="103" t="s">
        <v>170</v>
      </c>
      <c r="AA4159" s="103" t="s">
        <v>47</v>
      </c>
      <c r="AB4159" s="103" t="s">
        <v>171</v>
      </c>
      <c r="AC4159" s="104" t="s">
        <v>172</v>
      </c>
    </row>
    <row r="4160" spans="1:29" ht="25.5" customHeight="1" x14ac:dyDescent="0.35">
      <c r="A4160" s="188"/>
      <c r="B4160" s="190"/>
      <c r="C4160" s="99" t="str">
        <f>IF(B4160="","",IF(NOT(ISNUMBER(B4160)),"DATA_PC invalida",IF(AND(ISNUMBER(parametros!$C$2),ISNUMBER(parametros!$D$2),B4160&gt;=parametros!$C$2,B4160&lt;=parametros!$D$2),"C0",IF(AND(ISNUMBER(parametros!$C$3),ISNUMBER(parametros!$D$3),B4160&gt;=parametros!$C$3,B4160&lt;=parametros!$D$3),"C1",IF(AND(ISNUMBER(parametros!$C$4),ISNUMBER(parametros!$D$4),B4160&gt;=parametros!$C$4,B4160&lt;=parametros!$D$4),"C2",IF(AND(ISNUMBER(parametros!$C$5),ISNUMBER(parametros!$D$5),B4160&gt;=parametros!$C$5,B4160&lt;=parametros!$D$5),"C3",IF(AND(ISNUMBER(parametros!$C$6),ISNUMBER(parametros!$D$6),B4160&gt;=parametros!$C$6,B4160&lt;=parametros!$D$6),"C4","Fora dos ciclos")))))))</f>
        <v/>
      </c>
      <c r="D4160" s="100"/>
      <c r="E4160" s="78" t="str">
        <f>IF(C4160="","",IFERROR(VLOOKUP(C4160,parametros!$A$11:$E$15,5,0),""))</f>
        <v/>
      </c>
      <c r="F4160" s="79" t="str">
        <f t="shared" si="322"/>
        <v/>
      </c>
      <c r="G4160" s="101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8"/>
      <c r="U4160" s="218" t="str">
        <f t="shared" si="326"/>
        <v/>
      </c>
      <c r="V4160" s="216" t="s">
        <v>47</v>
      </c>
      <c r="W4160" s="102" t="s">
        <v>167</v>
      </c>
      <c r="X4160" s="102" t="s">
        <v>168</v>
      </c>
      <c r="Y4160" s="103" t="s">
        <v>169</v>
      </c>
      <c r="Z4160" s="103" t="s">
        <v>170</v>
      </c>
      <c r="AA4160" s="103" t="s">
        <v>47</v>
      </c>
      <c r="AB4160" s="103" t="s">
        <v>171</v>
      </c>
      <c r="AC4160" s="104" t="s">
        <v>172</v>
      </c>
    </row>
    <row r="4161" spans="1:29" ht="25.5" customHeight="1" x14ac:dyDescent="0.35">
      <c r="A4161" s="188"/>
      <c r="B4161" s="190"/>
      <c r="C4161" s="99" t="str">
        <f>IF(B4161="","",IF(NOT(ISNUMBER(B4161)),"DATA_PC invalida",IF(AND(ISNUMBER(parametros!$C$2),ISNUMBER(parametros!$D$2),B4161&gt;=parametros!$C$2,B4161&lt;=parametros!$D$2),"C0",IF(AND(ISNUMBER(parametros!$C$3),ISNUMBER(parametros!$D$3),B4161&gt;=parametros!$C$3,B4161&lt;=parametros!$D$3),"C1",IF(AND(ISNUMBER(parametros!$C$4),ISNUMBER(parametros!$D$4),B4161&gt;=parametros!$C$4,B4161&lt;=parametros!$D$4),"C2",IF(AND(ISNUMBER(parametros!$C$5),ISNUMBER(parametros!$D$5),B4161&gt;=parametros!$C$5,B4161&lt;=parametros!$D$5),"C3",IF(AND(ISNUMBER(parametros!$C$6),ISNUMBER(parametros!$D$6),B4161&gt;=parametros!$C$6,B4161&lt;=parametros!$D$6),"C4","Fora dos ciclos")))))))</f>
        <v/>
      </c>
      <c r="D4161" s="100"/>
      <c r="E4161" s="78" t="str">
        <f>IF(C4161="","",IFERROR(VLOOKUP(C4161,parametros!$A$11:$E$15,5,0),""))</f>
        <v/>
      </c>
      <c r="F4161" s="79" t="str">
        <f t="shared" si="322"/>
        <v/>
      </c>
      <c r="G4161" s="101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8"/>
      <c r="U4161" s="218" t="str">
        <f t="shared" si="326"/>
        <v/>
      </c>
      <c r="V4161" s="216" t="s">
        <v>47</v>
      </c>
      <c r="W4161" s="102" t="s">
        <v>167</v>
      </c>
      <c r="X4161" s="102" t="s">
        <v>168</v>
      </c>
      <c r="Y4161" s="103" t="s">
        <v>169</v>
      </c>
      <c r="Z4161" s="103" t="s">
        <v>170</v>
      </c>
      <c r="AA4161" s="103" t="s">
        <v>47</v>
      </c>
      <c r="AB4161" s="103" t="s">
        <v>171</v>
      </c>
      <c r="AC4161" s="104" t="s">
        <v>172</v>
      </c>
    </row>
    <row r="4162" spans="1:29" ht="25.5" customHeight="1" x14ac:dyDescent="0.35">
      <c r="A4162" s="188"/>
      <c r="B4162" s="190"/>
      <c r="C4162" s="99" t="str">
        <f>IF(B4162="","",IF(NOT(ISNUMBER(B4162)),"DATA_PC invalida",IF(AND(ISNUMBER(parametros!$C$2),ISNUMBER(parametros!$D$2),B4162&gt;=parametros!$C$2,B4162&lt;=parametros!$D$2),"C0",IF(AND(ISNUMBER(parametros!$C$3),ISNUMBER(parametros!$D$3),B4162&gt;=parametros!$C$3,B4162&lt;=parametros!$D$3),"C1",IF(AND(ISNUMBER(parametros!$C$4),ISNUMBER(parametros!$D$4),B4162&gt;=parametros!$C$4,B4162&lt;=parametros!$D$4),"C2",IF(AND(ISNUMBER(parametros!$C$5),ISNUMBER(parametros!$D$5),B4162&gt;=parametros!$C$5,B4162&lt;=parametros!$D$5),"C3",IF(AND(ISNUMBER(parametros!$C$6),ISNUMBER(parametros!$D$6),B4162&gt;=parametros!$C$6,B4162&lt;=parametros!$D$6),"C4","Fora dos ciclos")))))))</f>
        <v/>
      </c>
      <c r="D4162" s="100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101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8"/>
      <c r="U4162" s="218" t="str">
        <f t="shared" ref="U4162:U4225" si="331">IF(OR($D4162="",$H4162=""),"",ROUND($D4162+$H4162,2))</f>
        <v/>
      </c>
      <c r="V4162" s="216" t="s">
        <v>47</v>
      </c>
      <c r="W4162" s="102" t="s">
        <v>167</v>
      </c>
      <c r="X4162" s="102" t="s">
        <v>168</v>
      </c>
      <c r="Y4162" s="103" t="s">
        <v>169</v>
      </c>
      <c r="Z4162" s="103" t="s">
        <v>170</v>
      </c>
      <c r="AA4162" s="103" t="s">
        <v>47</v>
      </c>
      <c r="AB4162" s="103" t="s">
        <v>171</v>
      </c>
      <c r="AC4162" s="104" t="s">
        <v>172</v>
      </c>
    </row>
    <row r="4163" spans="1:29" ht="25.5" customHeight="1" x14ac:dyDescent="0.35">
      <c r="A4163" s="188"/>
      <c r="B4163" s="190"/>
      <c r="C4163" s="99" t="str">
        <f>IF(B4163="","",IF(NOT(ISNUMBER(B4163)),"DATA_PC invalida",IF(AND(ISNUMBER(parametros!$C$2),ISNUMBER(parametros!$D$2),B4163&gt;=parametros!$C$2,B4163&lt;=parametros!$D$2),"C0",IF(AND(ISNUMBER(parametros!$C$3),ISNUMBER(parametros!$D$3),B4163&gt;=parametros!$C$3,B4163&lt;=parametros!$D$3),"C1",IF(AND(ISNUMBER(parametros!$C$4),ISNUMBER(parametros!$D$4),B4163&gt;=parametros!$C$4,B4163&lt;=parametros!$D$4),"C2",IF(AND(ISNUMBER(parametros!$C$5),ISNUMBER(parametros!$D$5),B4163&gt;=parametros!$C$5,B4163&lt;=parametros!$D$5),"C3",IF(AND(ISNUMBER(parametros!$C$6),ISNUMBER(parametros!$D$6),B4163&gt;=parametros!$C$6,B4163&lt;=parametros!$D$6),"C4","Fora dos ciclos")))))))</f>
        <v/>
      </c>
      <c r="D4163" s="100"/>
      <c r="E4163" s="78" t="str">
        <f>IF(C4163="","",IFERROR(VLOOKUP(C4163,parametros!$A$11:$E$15,5,0),""))</f>
        <v/>
      </c>
      <c r="F4163" s="79" t="str">
        <f t="shared" si="327"/>
        <v/>
      </c>
      <c r="G4163" s="101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8"/>
      <c r="U4163" s="218" t="str">
        <f t="shared" si="331"/>
        <v/>
      </c>
      <c r="V4163" s="216" t="s">
        <v>47</v>
      </c>
      <c r="W4163" s="102" t="s">
        <v>167</v>
      </c>
      <c r="X4163" s="102" t="s">
        <v>168</v>
      </c>
      <c r="Y4163" s="103" t="s">
        <v>169</v>
      </c>
      <c r="Z4163" s="103" t="s">
        <v>170</v>
      </c>
      <c r="AA4163" s="103" t="s">
        <v>47</v>
      </c>
      <c r="AB4163" s="103" t="s">
        <v>171</v>
      </c>
      <c r="AC4163" s="104" t="s">
        <v>172</v>
      </c>
    </row>
    <row r="4164" spans="1:29" ht="25.5" customHeight="1" x14ac:dyDescent="0.35">
      <c r="A4164" s="188"/>
      <c r="B4164" s="190"/>
      <c r="C4164" s="99" t="str">
        <f>IF(B4164="","",IF(NOT(ISNUMBER(B4164)),"DATA_PC invalida",IF(AND(ISNUMBER(parametros!$C$2),ISNUMBER(parametros!$D$2),B4164&gt;=parametros!$C$2,B4164&lt;=parametros!$D$2),"C0",IF(AND(ISNUMBER(parametros!$C$3),ISNUMBER(parametros!$D$3),B4164&gt;=parametros!$C$3,B4164&lt;=parametros!$D$3),"C1",IF(AND(ISNUMBER(parametros!$C$4),ISNUMBER(parametros!$D$4),B4164&gt;=parametros!$C$4,B4164&lt;=parametros!$D$4),"C2",IF(AND(ISNUMBER(parametros!$C$5),ISNUMBER(parametros!$D$5),B4164&gt;=parametros!$C$5,B4164&lt;=parametros!$D$5),"C3",IF(AND(ISNUMBER(parametros!$C$6),ISNUMBER(parametros!$D$6),B4164&gt;=parametros!$C$6,B4164&lt;=parametros!$D$6),"C4","Fora dos ciclos")))))))</f>
        <v/>
      </c>
      <c r="D4164" s="100"/>
      <c r="E4164" s="78" t="str">
        <f>IF(C4164="","",IFERROR(VLOOKUP(C4164,parametros!$A$11:$E$15,5,0),""))</f>
        <v/>
      </c>
      <c r="F4164" s="79" t="str">
        <f t="shared" si="327"/>
        <v/>
      </c>
      <c r="G4164" s="101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8"/>
      <c r="U4164" s="218" t="str">
        <f t="shared" si="331"/>
        <v/>
      </c>
      <c r="V4164" s="216" t="s">
        <v>47</v>
      </c>
      <c r="W4164" s="102" t="s">
        <v>167</v>
      </c>
      <c r="X4164" s="102" t="s">
        <v>168</v>
      </c>
      <c r="Y4164" s="103" t="s">
        <v>169</v>
      </c>
      <c r="Z4164" s="103" t="s">
        <v>170</v>
      </c>
      <c r="AA4164" s="103" t="s">
        <v>47</v>
      </c>
      <c r="AB4164" s="103" t="s">
        <v>171</v>
      </c>
      <c r="AC4164" s="104" t="s">
        <v>172</v>
      </c>
    </row>
    <row r="4165" spans="1:29" ht="25.5" customHeight="1" x14ac:dyDescent="0.35">
      <c r="A4165" s="188"/>
      <c r="B4165" s="190"/>
      <c r="C4165" s="99" t="str">
        <f>IF(B4165="","",IF(NOT(ISNUMBER(B4165)),"DATA_PC invalida",IF(AND(ISNUMBER(parametros!$C$2),ISNUMBER(parametros!$D$2),B4165&gt;=parametros!$C$2,B4165&lt;=parametros!$D$2),"C0",IF(AND(ISNUMBER(parametros!$C$3),ISNUMBER(parametros!$D$3),B4165&gt;=parametros!$C$3,B4165&lt;=parametros!$D$3),"C1",IF(AND(ISNUMBER(parametros!$C$4),ISNUMBER(parametros!$D$4),B4165&gt;=parametros!$C$4,B4165&lt;=parametros!$D$4),"C2",IF(AND(ISNUMBER(parametros!$C$5),ISNUMBER(parametros!$D$5),B4165&gt;=parametros!$C$5,B4165&lt;=parametros!$D$5),"C3",IF(AND(ISNUMBER(parametros!$C$6),ISNUMBER(parametros!$D$6),B4165&gt;=parametros!$C$6,B4165&lt;=parametros!$D$6),"C4","Fora dos ciclos")))))))</f>
        <v/>
      </c>
      <c r="D4165" s="100"/>
      <c r="E4165" s="78" t="str">
        <f>IF(C4165="","",IFERROR(VLOOKUP(C4165,parametros!$A$11:$E$15,5,0),""))</f>
        <v/>
      </c>
      <c r="F4165" s="79" t="str">
        <f t="shared" si="327"/>
        <v/>
      </c>
      <c r="G4165" s="101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8"/>
      <c r="U4165" s="218" t="str">
        <f t="shared" si="331"/>
        <v/>
      </c>
      <c r="V4165" s="216" t="s">
        <v>47</v>
      </c>
      <c r="W4165" s="102" t="s">
        <v>167</v>
      </c>
      <c r="X4165" s="102" t="s">
        <v>168</v>
      </c>
      <c r="Y4165" s="103" t="s">
        <v>169</v>
      </c>
      <c r="Z4165" s="103" t="s">
        <v>170</v>
      </c>
      <c r="AA4165" s="103" t="s">
        <v>47</v>
      </c>
      <c r="AB4165" s="103" t="s">
        <v>171</v>
      </c>
      <c r="AC4165" s="104" t="s">
        <v>172</v>
      </c>
    </row>
    <row r="4166" spans="1:29" ht="25.5" customHeight="1" x14ac:dyDescent="0.35">
      <c r="A4166" s="188"/>
      <c r="B4166" s="190"/>
      <c r="C4166" s="99" t="str">
        <f>IF(B4166="","",IF(NOT(ISNUMBER(B4166)),"DATA_PC invalida",IF(AND(ISNUMBER(parametros!$C$2),ISNUMBER(parametros!$D$2),B4166&gt;=parametros!$C$2,B4166&lt;=parametros!$D$2),"C0",IF(AND(ISNUMBER(parametros!$C$3),ISNUMBER(parametros!$D$3),B4166&gt;=parametros!$C$3,B4166&lt;=parametros!$D$3),"C1",IF(AND(ISNUMBER(parametros!$C$4),ISNUMBER(parametros!$D$4),B4166&gt;=parametros!$C$4,B4166&lt;=parametros!$D$4),"C2",IF(AND(ISNUMBER(parametros!$C$5),ISNUMBER(parametros!$D$5),B4166&gt;=parametros!$C$5,B4166&lt;=parametros!$D$5),"C3",IF(AND(ISNUMBER(parametros!$C$6),ISNUMBER(parametros!$D$6),B4166&gt;=parametros!$C$6,B4166&lt;=parametros!$D$6),"C4","Fora dos ciclos")))))))</f>
        <v/>
      </c>
      <c r="D4166" s="100"/>
      <c r="E4166" s="78" t="str">
        <f>IF(C4166="","",IFERROR(VLOOKUP(C4166,parametros!$A$11:$E$15,5,0),""))</f>
        <v/>
      </c>
      <c r="F4166" s="79" t="str">
        <f t="shared" si="327"/>
        <v/>
      </c>
      <c r="G4166" s="101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8"/>
      <c r="U4166" s="218" t="str">
        <f t="shared" si="331"/>
        <v/>
      </c>
      <c r="V4166" s="216" t="s">
        <v>47</v>
      </c>
      <c r="W4166" s="102" t="s">
        <v>167</v>
      </c>
      <c r="X4166" s="102" t="s">
        <v>168</v>
      </c>
      <c r="Y4166" s="103" t="s">
        <v>169</v>
      </c>
      <c r="Z4166" s="103" t="s">
        <v>170</v>
      </c>
      <c r="AA4166" s="103" t="s">
        <v>47</v>
      </c>
      <c r="AB4166" s="103" t="s">
        <v>171</v>
      </c>
      <c r="AC4166" s="104" t="s">
        <v>172</v>
      </c>
    </row>
    <row r="4167" spans="1:29" ht="25.5" customHeight="1" x14ac:dyDescent="0.35">
      <c r="A4167" s="188"/>
      <c r="B4167" s="190"/>
      <c r="C4167" s="99" t="str">
        <f>IF(B4167="","",IF(NOT(ISNUMBER(B4167)),"DATA_PC invalida",IF(AND(ISNUMBER(parametros!$C$2),ISNUMBER(parametros!$D$2),B4167&gt;=parametros!$C$2,B4167&lt;=parametros!$D$2),"C0",IF(AND(ISNUMBER(parametros!$C$3),ISNUMBER(parametros!$D$3),B4167&gt;=parametros!$C$3,B4167&lt;=parametros!$D$3),"C1",IF(AND(ISNUMBER(parametros!$C$4),ISNUMBER(parametros!$D$4),B4167&gt;=parametros!$C$4,B4167&lt;=parametros!$D$4),"C2",IF(AND(ISNUMBER(parametros!$C$5),ISNUMBER(parametros!$D$5),B4167&gt;=parametros!$C$5,B4167&lt;=parametros!$D$5),"C3",IF(AND(ISNUMBER(parametros!$C$6),ISNUMBER(parametros!$D$6),B4167&gt;=parametros!$C$6,B4167&lt;=parametros!$D$6),"C4","Fora dos ciclos")))))))</f>
        <v/>
      </c>
      <c r="D4167" s="100"/>
      <c r="E4167" s="78" t="str">
        <f>IF(C4167="","",IFERROR(VLOOKUP(C4167,parametros!$A$11:$E$15,5,0),""))</f>
        <v/>
      </c>
      <c r="F4167" s="79" t="str">
        <f t="shared" si="327"/>
        <v/>
      </c>
      <c r="G4167" s="101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8"/>
      <c r="U4167" s="218" t="str">
        <f t="shared" si="331"/>
        <v/>
      </c>
      <c r="V4167" s="216" t="s">
        <v>47</v>
      </c>
      <c r="W4167" s="102" t="s">
        <v>167</v>
      </c>
      <c r="X4167" s="102" t="s">
        <v>168</v>
      </c>
      <c r="Y4167" s="103" t="s">
        <v>169</v>
      </c>
      <c r="Z4167" s="103" t="s">
        <v>170</v>
      </c>
      <c r="AA4167" s="103" t="s">
        <v>47</v>
      </c>
      <c r="AB4167" s="103" t="s">
        <v>171</v>
      </c>
      <c r="AC4167" s="104" t="s">
        <v>172</v>
      </c>
    </row>
    <row r="4168" spans="1:29" ht="25.5" customHeight="1" x14ac:dyDescent="0.35">
      <c r="A4168" s="188"/>
      <c r="B4168" s="190"/>
      <c r="C4168" s="99" t="str">
        <f>IF(B4168="","",IF(NOT(ISNUMBER(B4168)),"DATA_PC invalida",IF(AND(ISNUMBER(parametros!$C$2),ISNUMBER(parametros!$D$2),B4168&gt;=parametros!$C$2,B4168&lt;=parametros!$D$2),"C0",IF(AND(ISNUMBER(parametros!$C$3),ISNUMBER(parametros!$D$3),B4168&gt;=parametros!$C$3,B4168&lt;=parametros!$D$3),"C1",IF(AND(ISNUMBER(parametros!$C$4),ISNUMBER(parametros!$D$4),B4168&gt;=parametros!$C$4,B4168&lt;=parametros!$D$4),"C2",IF(AND(ISNUMBER(parametros!$C$5),ISNUMBER(parametros!$D$5),B4168&gt;=parametros!$C$5,B4168&lt;=parametros!$D$5),"C3",IF(AND(ISNUMBER(parametros!$C$6),ISNUMBER(parametros!$D$6),B4168&gt;=parametros!$C$6,B4168&lt;=parametros!$D$6),"C4","Fora dos ciclos")))))))</f>
        <v/>
      </c>
      <c r="D4168" s="100"/>
      <c r="E4168" s="78" t="str">
        <f>IF(C4168="","",IFERROR(VLOOKUP(C4168,parametros!$A$11:$E$15,5,0),""))</f>
        <v/>
      </c>
      <c r="F4168" s="79" t="str">
        <f t="shared" si="327"/>
        <v/>
      </c>
      <c r="G4168" s="101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8"/>
      <c r="U4168" s="218" t="str">
        <f t="shared" si="331"/>
        <v/>
      </c>
      <c r="V4168" s="216" t="s">
        <v>47</v>
      </c>
      <c r="W4168" s="102" t="s">
        <v>167</v>
      </c>
      <c r="X4168" s="102" t="s">
        <v>168</v>
      </c>
      <c r="Y4168" s="103" t="s">
        <v>169</v>
      </c>
      <c r="Z4168" s="103" t="s">
        <v>170</v>
      </c>
      <c r="AA4168" s="103" t="s">
        <v>47</v>
      </c>
      <c r="AB4168" s="103" t="s">
        <v>171</v>
      </c>
      <c r="AC4168" s="104" t="s">
        <v>172</v>
      </c>
    </row>
    <row r="4169" spans="1:29" ht="25.5" customHeight="1" x14ac:dyDescent="0.35">
      <c r="A4169" s="188"/>
      <c r="B4169" s="190"/>
      <c r="C4169" s="99" t="str">
        <f>IF(B4169="","",IF(NOT(ISNUMBER(B4169)),"DATA_PC invalida",IF(AND(ISNUMBER(parametros!$C$2),ISNUMBER(parametros!$D$2),B4169&gt;=parametros!$C$2,B4169&lt;=parametros!$D$2),"C0",IF(AND(ISNUMBER(parametros!$C$3),ISNUMBER(parametros!$D$3),B4169&gt;=parametros!$C$3,B4169&lt;=parametros!$D$3),"C1",IF(AND(ISNUMBER(parametros!$C$4),ISNUMBER(parametros!$D$4),B4169&gt;=parametros!$C$4,B4169&lt;=parametros!$D$4),"C2",IF(AND(ISNUMBER(parametros!$C$5),ISNUMBER(parametros!$D$5),B4169&gt;=parametros!$C$5,B4169&lt;=parametros!$D$5),"C3",IF(AND(ISNUMBER(parametros!$C$6),ISNUMBER(parametros!$D$6),B4169&gt;=parametros!$C$6,B4169&lt;=parametros!$D$6),"C4","Fora dos ciclos")))))))</f>
        <v/>
      </c>
      <c r="D4169" s="100"/>
      <c r="E4169" s="78" t="str">
        <f>IF(C4169="","",IFERROR(VLOOKUP(C4169,parametros!$A$11:$E$15,5,0),""))</f>
        <v/>
      </c>
      <c r="F4169" s="79" t="str">
        <f t="shared" si="327"/>
        <v/>
      </c>
      <c r="G4169" s="101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8"/>
      <c r="U4169" s="218" t="str">
        <f t="shared" si="331"/>
        <v/>
      </c>
      <c r="V4169" s="216" t="s">
        <v>47</v>
      </c>
      <c r="W4169" s="102" t="s">
        <v>167</v>
      </c>
      <c r="X4169" s="102" t="s">
        <v>168</v>
      </c>
      <c r="Y4169" s="103" t="s">
        <v>169</v>
      </c>
      <c r="Z4169" s="103" t="s">
        <v>170</v>
      </c>
      <c r="AA4169" s="103" t="s">
        <v>47</v>
      </c>
      <c r="AB4169" s="103" t="s">
        <v>171</v>
      </c>
      <c r="AC4169" s="104" t="s">
        <v>172</v>
      </c>
    </row>
    <row r="4170" spans="1:29" ht="25.5" customHeight="1" x14ac:dyDescent="0.35">
      <c r="A4170" s="188"/>
      <c r="B4170" s="190"/>
      <c r="C4170" s="99" t="str">
        <f>IF(B4170="","",IF(NOT(ISNUMBER(B4170)),"DATA_PC invalida",IF(AND(ISNUMBER(parametros!$C$2),ISNUMBER(parametros!$D$2),B4170&gt;=parametros!$C$2,B4170&lt;=parametros!$D$2),"C0",IF(AND(ISNUMBER(parametros!$C$3),ISNUMBER(parametros!$D$3),B4170&gt;=parametros!$C$3,B4170&lt;=parametros!$D$3),"C1",IF(AND(ISNUMBER(parametros!$C$4),ISNUMBER(parametros!$D$4),B4170&gt;=parametros!$C$4,B4170&lt;=parametros!$D$4),"C2",IF(AND(ISNUMBER(parametros!$C$5),ISNUMBER(parametros!$D$5),B4170&gt;=parametros!$C$5,B4170&lt;=parametros!$D$5),"C3",IF(AND(ISNUMBER(parametros!$C$6),ISNUMBER(parametros!$D$6),B4170&gt;=parametros!$C$6,B4170&lt;=parametros!$D$6),"C4","Fora dos ciclos")))))))</f>
        <v/>
      </c>
      <c r="D4170" s="100"/>
      <c r="E4170" s="78" t="str">
        <f>IF(C4170="","",IFERROR(VLOOKUP(C4170,parametros!$A$11:$E$15,5,0),""))</f>
        <v/>
      </c>
      <c r="F4170" s="79" t="str">
        <f t="shared" si="327"/>
        <v/>
      </c>
      <c r="G4170" s="101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8"/>
      <c r="U4170" s="218" t="str">
        <f t="shared" si="331"/>
        <v/>
      </c>
      <c r="V4170" s="216" t="s">
        <v>47</v>
      </c>
      <c r="W4170" s="102" t="s">
        <v>167</v>
      </c>
      <c r="X4170" s="102" t="s">
        <v>168</v>
      </c>
      <c r="Y4170" s="103" t="s">
        <v>169</v>
      </c>
      <c r="Z4170" s="103" t="s">
        <v>170</v>
      </c>
      <c r="AA4170" s="103" t="s">
        <v>47</v>
      </c>
      <c r="AB4170" s="103" t="s">
        <v>171</v>
      </c>
      <c r="AC4170" s="104" t="s">
        <v>172</v>
      </c>
    </row>
    <row r="4171" spans="1:29" ht="25.5" customHeight="1" x14ac:dyDescent="0.35">
      <c r="A4171" s="188"/>
      <c r="B4171" s="190"/>
      <c r="C4171" s="99" t="str">
        <f>IF(B4171="","",IF(NOT(ISNUMBER(B4171)),"DATA_PC invalida",IF(AND(ISNUMBER(parametros!$C$2),ISNUMBER(parametros!$D$2),B4171&gt;=parametros!$C$2,B4171&lt;=parametros!$D$2),"C0",IF(AND(ISNUMBER(parametros!$C$3),ISNUMBER(parametros!$D$3),B4171&gt;=parametros!$C$3,B4171&lt;=parametros!$D$3),"C1",IF(AND(ISNUMBER(parametros!$C$4),ISNUMBER(parametros!$D$4),B4171&gt;=parametros!$C$4,B4171&lt;=parametros!$D$4),"C2",IF(AND(ISNUMBER(parametros!$C$5),ISNUMBER(parametros!$D$5),B4171&gt;=parametros!$C$5,B4171&lt;=parametros!$D$5),"C3",IF(AND(ISNUMBER(parametros!$C$6),ISNUMBER(parametros!$D$6),B4171&gt;=parametros!$C$6,B4171&lt;=parametros!$D$6),"C4","Fora dos ciclos")))))))</f>
        <v/>
      </c>
      <c r="D4171" s="100"/>
      <c r="E4171" s="78" t="str">
        <f>IF(C4171="","",IFERROR(VLOOKUP(C4171,parametros!$A$11:$E$15,5,0),""))</f>
        <v/>
      </c>
      <c r="F4171" s="79" t="str">
        <f t="shared" si="327"/>
        <v/>
      </c>
      <c r="G4171" s="101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8"/>
      <c r="U4171" s="218" t="str">
        <f t="shared" si="331"/>
        <v/>
      </c>
      <c r="V4171" s="216" t="s">
        <v>47</v>
      </c>
      <c r="W4171" s="102" t="s">
        <v>167</v>
      </c>
      <c r="X4171" s="102" t="s">
        <v>168</v>
      </c>
      <c r="Y4171" s="103" t="s">
        <v>169</v>
      </c>
      <c r="Z4171" s="103" t="s">
        <v>170</v>
      </c>
      <c r="AA4171" s="103" t="s">
        <v>47</v>
      </c>
      <c r="AB4171" s="103" t="s">
        <v>171</v>
      </c>
      <c r="AC4171" s="104" t="s">
        <v>172</v>
      </c>
    </row>
    <row r="4172" spans="1:29" ht="25.5" customHeight="1" x14ac:dyDescent="0.35">
      <c r="A4172" s="188"/>
      <c r="B4172" s="190"/>
      <c r="C4172" s="99" t="str">
        <f>IF(B4172="","",IF(NOT(ISNUMBER(B4172)),"DATA_PC invalida",IF(AND(ISNUMBER(parametros!$C$2),ISNUMBER(parametros!$D$2),B4172&gt;=parametros!$C$2,B4172&lt;=parametros!$D$2),"C0",IF(AND(ISNUMBER(parametros!$C$3),ISNUMBER(parametros!$D$3),B4172&gt;=parametros!$C$3,B4172&lt;=parametros!$D$3),"C1",IF(AND(ISNUMBER(parametros!$C$4),ISNUMBER(parametros!$D$4),B4172&gt;=parametros!$C$4,B4172&lt;=parametros!$D$4),"C2",IF(AND(ISNUMBER(parametros!$C$5),ISNUMBER(parametros!$D$5),B4172&gt;=parametros!$C$5,B4172&lt;=parametros!$D$5),"C3",IF(AND(ISNUMBER(parametros!$C$6),ISNUMBER(parametros!$D$6),B4172&gt;=parametros!$C$6,B4172&lt;=parametros!$D$6),"C4","Fora dos ciclos")))))))</f>
        <v/>
      </c>
      <c r="D4172" s="100"/>
      <c r="E4172" s="78" t="str">
        <f>IF(C4172="","",IFERROR(VLOOKUP(C4172,parametros!$A$11:$E$15,5,0),""))</f>
        <v/>
      </c>
      <c r="F4172" s="79" t="str">
        <f t="shared" si="327"/>
        <v/>
      </c>
      <c r="G4172" s="101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8"/>
      <c r="U4172" s="218" t="str">
        <f t="shared" si="331"/>
        <v/>
      </c>
      <c r="V4172" s="216" t="s">
        <v>47</v>
      </c>
      <c r="W4172" s="102" t="s">
        <v>167</v>
      </c>
      <c r="X4172" s="102" t="s">
        <v>168</v>
      </c>
      <c r="Y4172" s="103" t="s">
        <v>169</v>
      </c>
      <c r="Z4172" s="103" t="s">
        <v>170</v>
      </c>
      <c r="AA4172" s="103" t="s">
        <v>47</v>
      </c>
      <c r="AB4172" s="103" t="s">
        <v>171</v>
      </c>
      <c r="AC4172" s="104" t="s">
        <v>172</v>
      </c>
    </row>
    <row r="4173" spans="1:29" ht="25.5" customHeight="1" x14ac:dyDescent="0.35">
      <c r="A4173" s="188"/>
      <c r="B4173" s="190"/>
      <c r="C4173" s="99" t="str">
        <f>IF(B4173="","",IF(NOT(ISNUMBER(B4173)),"DATA_PC invalida",IF(AND(ISNUMBER(parametros!$C$2),ISNUMBER(parametros!$D$2),B4173&gt;=parametros!$C$2,B4173&lt;=parametros!$D$2),"C0",IF(AND(ISNUMBER(parametros!$C$3),ISNUMBER(parametros!$D$3),B4173&gt;=parametros!$C$3,B4173&lt;=parametros!$D$3),"C1",IF(AND(ISNUMBER(parametros!$C$4),ISNUMBER(parametros!$D$4),B4173&gt;=parametros!$C$4,B4173&lt;=parametros!$D$4),"C2",IF(AND(ISNUMBER(parametros!$C$5),ISNUMBER(parametros!$D$5),B4173&gt;=parametros!$C$5,B4173&lt;=parametros!$D$5),"C3",IF(AND(ISNUMBER(parametros!$C$6),ISNUMBER(parametros!$D$6),B4173&gt;=parametros!$C$6,B4173&lt;=parametros!$D$6),"C4","Fora dos ciclos")))))))</f>
        <v/>
      </c>
      <c r="D4173" s="100"/>
      <c r="E4173" s="78" t="str">
        <f>IF(C4173="","",IFERROR(VLOOKUP(C4173,parametros!$A$11:$E$15,5,0),""))</f>
        <v/>
      </c>
      <c r="F4173" s="79" t="str">
        <f t="shared" si="327"/>
        <v/>
      </c>
      <c r="G4173" s="101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8"/>
      <c r="U4173" s="218" t="str">
        <f t="shared" si="331"/>
        <v/>
      </c>
      <c r="V4173" s="216" t="s">
        <v>47</v>
      </c>
      <c r="W4173" s="102" t="s">
        <v>167</v>
      </c>
      <c r="X4173" s="102" t="s">
        <v>168</v>
      </c>
      <c r="Y4173" s="103" t="s">
        <v>169</v>
      </c>
      <c r="Z4173" s="103" t="s">
        <v>170</v>
      </c>
      <c r="AA4173" s="103" t="s">
        <v>47</v>
      </c>
      <c r="AB4173" s="103" t="s">
        <v>171</v>
      </c>
      <c r="AC4173" s="104" t="s">
        <v>172</v>
      </c>
    </row>
    <row r="4174" spans="1:29" ht="25.5" customHeight="1" x14ac:dyDescent="0.35">
      <c r="A4174" s="188"/>
      <c r="B4174" s="190"/>
      <c r="C4174" s="99" t="str">
        <f>IF(B4174="","",IF(NOT(ISNUMBER(B4174)),"DATA_PC invalida",IF(AND(ISNUMBER(parametros!$C$2),ISNUMBER(parametros!$D$2),B4174&gt;=parametros!$C$2,B4174&lt;=parametros!$D$2),"C0",IF(AND(ISNUMBER(parametros!$C$3),ISNUMBER(parametros!$D$3),B4174&gt;=parametros!$C$3,B4174&lt;=parametros!$D$3),"C1",IF(AND(ISNUMBER(parametros!$C$4),ISNUMBER(parametros!$D$4),B4174&gt;=parametros!$C$4,B4174&lt;=parametros!$D$4),"C2",IF(AND(ISNUMBER(parametros!$C$5),ISNUMBER(parametros!$D$5),B4174&gt;=parametros!$C$5,B4174&lt;=parametros!$D$5),"C3",IF(AND(ISNUMBER(parametros!$C$6),ISNUMBER(parametros!$D$6),B4174&gt;=parametros!$C$6,B4174&lt;=parametros!$D$6),"C4","Fora dos ciclos")))))))</f>
        <v/>
      </c>
      <c r="D4174" s="100"/>
      <c r="E4174" s="78" t="str">
        <f>IF(C4174="","",IFERROR(VLOOKUP(C4174,parametros!$A$11:$E$15,5,0),""))</f>
        <v/>
      </c>
      <c r="F4174" s="79" t="str">
        <f t="shared" si="327"/>
        <v/>
      </c>
      <c r="G4174" s="101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8"/>
      <c r="U4174" s="218" t="str">
        <f t="shared" si="331"/>
        <v/>
      </c>
      <c r="V4174" s="216" t="s">
        <v>47</v>
      </c>
      <c r="W4174" s="102" t="s">
        <v>167</v>
      </c>
      <c r="X4174" s="102" t="s">
        <v>168</v>
      </c>
      <c r="Y4174" s="103" t="s">
        <v>169</v>
      </c>
      <c r="Z4174" s="103" t="s">
        <v>170</v>
      </c>
      <c r="AA4174" s="103" t="s">
        <v>47</v>
      </c>
      <c r="AB4174" s="103" t="s">
        <v>171</v>
      </c>
      <c r="AC4174" s="104" t="s">
        <v>172</v>
      </c>
    </row>
    <row r="4175" spans="1:29" ht="25.5" customHeight="1" x14ac:dyDescent="0.35">
      <c r="A4175" s="188"/>
      <c r="B4175" s="190"/>
      <c r="C4175" s="99" t="str">
        <f>IF(B4175="","",IF(NOT(ISNUMBER(B4175)),"DATA_PC invalida",IF(AND(ISNUMBER(parametros!$C$2),ISNUMBER(parametros!$D$2),B4175&gt;=parametros!$C$2,B4175&lt;=parametros!$D$2),"C0",IF(AND(ISNUMBER(parametros!$C$3),ISNUMBER(parametros!$D$3),B4175&gt;=parametros!$C$3,B4175&lt;=parametros!$D$3),"C1",IF(AND(ISNUMBER(parametros!$C$4),ISNUMBER(parametros!$D$4),B4175&gt;=parametros!$C$4,B4175&lt;=parametros!$D$4),"C2",IF(AND(ISNUMBER(parametros!$C$5),ISNUMBER(parametros!$D$5),B4175&gt;=parametros!$C$5,B4175&lt;=parametros!$D$5),"C3",IF(AND(ISNUMBER(parametros!$C$6),ISNUMBER(parametros!$D$6),B4175&gt;=parametros!$C$6,B4175&lt;=parametros!$D$6),"C4","Fora dos ciclos")))))))</f>
        <v/>
      </c>
      <c r="D4175" s="100"/>
      <c r="E4175" s="78" t="str">
        <f>IF(C4175="","",IFERROR(VLOOKUP(C4175,parametros!$A$11:$E$15,5,0),""))</f>
        <v/>
      </c>
      <c r="F4175" s="79" t="str">
        <f t="shared" si="327"/>
        <v/>
      </c>
      <c r="G4175" s="101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8"/>
      <c r="U4175" s="218" t="str">
        <f t="shared" si="331"/>
        <v/>
      </c>
      <c r="V4175" s="216" t="s">
        <v>47</v>
      </c>
      <c r="W4175" s="102" t="s">
        <v>167</v>
      </c>
      <c r="X4175" s="102" t="s">
        <v>168</v>
      </c>
      <c r="Y4175" s="103" t="s">
        <v>169</v>
      </c>
      <c r="Z4175" s="103" t="s">
        <v>170</v>
      </c>
      <c r="AA4175" s="103" t="s">
        <v>47</v>
      </c>
      <c r="AB4175" s="103" t="s">
        <v>171</v>
      </c>
      <c r="AC4175" s="104" t="s">
        <v>172</v>
      </c>
    </row>
    <row r="4176" spans="1:29" ht="25.5" customHeight="1" x14ac:dyDescent="0.35">
      <c r="A4176" s="188"/>
      <c r="B4176" s="190"/>
      <c r="C4176" s="99" t="str">
        <f>IF(B4176="","",IF(NOT(ISNUMBER(B4176)),"DATA_PC invalida",IF(AND(ISNUMBER(parametros!$C$2),ISNUMBER(parametros!$D$2),B4176&gt;=parametros!$C$2,B4176&lt;=parametros!$D$2),"C0",IF(AND(ISNUMBER(parametros!$C$3),ISNUMBER(parametros!$D$3),B4176&gt;=parametros!$C$3,B4176&lt;=parametros!$D$3),"C1",IF(AND(ISNUMBER(parametros!$C$4),ISNUMBER(parametros!$D$4),B4176&gt;=parametros!$C$4,B4176&lt;=parametros!$D$4),"C2",IF(AND(ISNUMBER(parametros!$C$5),ISNUMBER(parametros!$D$5),B4176&gt;=parametros!$C$5,B4176&lt;=parametros!$D$5),"C3",IF(AND(ISNUMBER(parametros!$C$6),ISNUMBER(parametros!$D$6),B4176&gt;=parametros!$C$6,B4176&lt;=parametros!$D$6),"C4","Fora dos ciclos")))))))</f>
        <v/>
      </c>
      <c r="D4176" s="100"/>
      <c r="E4176" s="78" t="str">
        <f>IF(C4176="","",IFERROR(VLOOKUP(C4176,parametros!$A$11:$E$15,5,0),""))</f>
        <v/>
      </c>
      <c r="F4176" s="79" t="str">
        <f t="shared" si="327"/>
        <v/>
      </c>
      <c r="G4176" s="101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8"/>
      <c r="U4176" s="218" t="str">
        <f t="shared" si="331"/>
        <v/>
      </c>
      <c r="V4176" s="216" t="s">
        <v>47</v>
      </c>
      <c r="W4176" s="102" t="s">
        <v>167</v>
      </c>
      <c r="X4176" s="102" t="s">
        <v>168</v>
      </c>
      <c r="Y4176" s="103" t="s">
        <v>169</v>
      </c>
      <c r="Z4176" s="103" t="s">
        <v>170</v>
      </c>
      <c r="AA4176" s="103" t="s">
        <v>47</v>
      </c>
      <c r="AB4176" s="103" t="s">
        <v>171</v>
      </c>
      <c r="AC4176" s="104" t="s">
        <v>172</v>
      </c>
    </row>
    <row r="4177" spans="1:29" ht="25.5" customHeight="1" x14ac:dyDescent="0.35">
      <c r="A4177" s="188"/>
      <c r="B4177" s="190"/>
      <c r="C4177" s="99" t="str">
        <f>IF(B4177="","",IF(NOT(ISNUMBER(B4177)),"DATA_PC invalida",IF(AND(ISNUMBER(parametros!$C$2),ISNUMBER(parametros!$D$2),B4177&gt;=parametros!$C$2,B4177&lt;=parametros!$D$2),"C0",IF(AND(ISNUMBER(parametros!$C$3),ISNUMBER(parametros!$D$3),B4177&gt;=parametros!$C$3,B4177&lt;=parametros!$D$3),"C1",IF(AND(ISNUMBER(parametros!$C$4),ISNUMBER(parametros!$D$4),B4177&gt;=parametros!$C$4,B4177&lt;=parametros!$D$4),"C2",IF(AND(ISNUMBER(parametros!$C$5),ISNUMBER(parametros!$D$5),B4177&gt;=parametros!$C$5,B4177&lt;=parametros!$D$5),"C3",IF(AND(ISNUMBER(parametros!$C$6),ISNUMBER(parametros!$D$6),B4177&gt;=parametros!$C$6,B4177&lt;=parametros!$D$6),"C4","Fora dos ciclos")))))))</f>
        <v/>
      </c>
      <c r="D4177" s="100"/>
      <c r="E4177" s="78" t="str">
        <f>IF(C4177="","",IFERROR(VLOOKUP(C4177,parametros!$A$11:$E$15,5,0),""))</f>
        <v/>
      </c>
      <c r="F4177" s="79" t="str">
        <f t="shared" si="327"/>
        <v/>
      </c>
      <c r="G4177" s="101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8"/>
      <c r="U4177" s="218" t="str">
        <f t="shared" si="331"/>
        <v/>
      </c>
      <c r="V4177" s="216" t="s">
        <v>47</v>
      </c>
      <c r="W4177" s="102" t="s">
        <v>167</v>
      </c>
      <c r="X4177" s="102" t="s">
        <v>168</v>
      </c>
      <c r="Y4177" s="103" t="s">
        <v>169</v>
      </c>
      <c r="Z4177" s="103" t="s">
        <v>170</v>
      </c>
      <c r="AA4177" s="103" t="s">
        <v>47</v>
      </c>
      <c r="AB4177" s="103" t="s">
        <v>171</v>
      </c>
      <c r="AC4177" s="104" t="s">
        <v>172</v>
      </c>
    </row>
    <row r="4178" spans="1:29" ht="25.5" customHeight="1" x14ac:dyDescent="0.35">
      <c r="A4178" s="188"/>
      <c r="B4178" s="190"/>
      <c r="C4178" s="99" t="str">
        <f>IF(B4178="","",IF(NOT(ISNUMBER(B4178)),"DATA_PC invalida",IF(AND(ISNUMBER(parametros!$C$2),ISNUMBER(parametros!$D$2),B4178&gt;=parametros!$C$2,B4178&lt;=parametros!$D$2),"C0",IF(AND(ISNUMBER(parametros!$C$3),ISNUMBER(parametros!$D$3),B4178&gt;=parametros!$C$3,B4178&lt;=parametros!$D$3),"C1",IF(AND(ISNUMBER(parametros!$C$4),ISNUMBER(parametros!$D$4),B4178&gt;=parametros!$C$4,B4178&lt;=parametros!$D$4),"C2",IF(AND(ISNUMBER(parametros!$C$5),ISNUMBER(parametros!$D$5),B4178&gt;=parametros!$C$5,B4178&lt;=parametros!$D$5),"C3",IF(AND(ISNUMBER(parametros!$C$6),ISNUMBER(parametros!$D$6),B4178&gt;=parametros!$C$6,B4178&lt;=parametros!$D$6),"C4","Fora dos ciclos")))))))</f>
        <v/>
      </c>
      <c r="D4178" s="100"/>
      <c r="E4178" s="78" t="str">
        <f>IF(C4178="","",IFERROR(VLOOKUP(C4178,parametros!$A$11:$E$15,5,0),""))</f>
        <v/>
      </c>
      <c r="F4178" s="79" t="str">
        <f t="shared" si="327"/>
        <v/>
      </c>
      <c r="G4178" s="101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8"/>
      <c r="U4178" s="218" t="str">
        <f t="shared" si="331"/>
        <v/>
      </c>
      <c r="V4178" s="216" t="s">
        <v>47</v>
      </c>
      <c r="W4178" s="102" t="s">
        <v>167</v>
      </c>
      <c r="X4178" s="102" t="s">
        <v>168</v>
      </c>
      <c r="Y4178" s="103" t="s">
        <v>169</v>
      </c>
      <c r="Z4178" s="103" t="s">
        <v>170</v>
      </c>
      <c r="AA4178" s="103" t="s">
        <v>47</v>
      </c>
      <c r="AB4178" s="103" t="s">
        <v>171</v>
      </c>
      <c r="AC4178" s="104" t="s">
        <v>172</v>
      </c>
    </row>
    <row r="4179" spans="1:29" ht="25.5" customHeight="1" x14ac:dyDescent="0.35">
      <c r="A4179" s="188"/>
      <c r="B4179" s="190"/>
      <c r="C4179" s="99" t="str">
        <f>IF(B4179="","",IF(NOT(ISNUMBER(B4179)),"DATA_PC invalida",IF(AND(ISNUMBER(parametros!$C$2),ISNUMBER(parametros!$D$2),B4179&gt;=parametros!$C$2,B4179&lt;=parametros!$D$2),"C0",IF(AND(ISNUMBER(parametros!$C$3),ISNUMBER(parametros!$D$3),B4179&gt;=parametros!$C$3,B4179&lt;=parametros!$D$3),"C1",IF(AND(ISNUMBER(parametros!$C$4),ISNUMBER(parametros!$D$4),B4179&gt;=parametros!$C$4,B4179&lt;=parametros!$D$4),"C2",IF(AND(ISNUMBER(parametros!$C$5),ISNUMBER(parametros!$D$5),B4179&gt;=parametros!$C$5,B4179&lt;=parametros!$D$5),"C3",IF(AND(ISNUMBER(parametros!$C$6),ISNUMBER(parametros!$D$6),B4179&gt;=parametros!$C$6,B4179&lt;=parametros!$D$6),"C4","Fora dos ciclos")))))))</f>
        <v/>
      </c>
      <c r="D4179" s="100"/>
      <c r="E4179" s="78" t="str">
        <f>IF(C4179="","",IFERROR(VLOOKUP(C4179,parametros!$A$11:$E$15,5,0),""))</f>
        <v/>
      </c>
      <c r="F4179" s="79" t="str">
        <f t="shared" si="327"/>
        <v/>
      </c>
      <c r="G4179" s="101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8"/>
      <c r="U4179" s="218" t="str">
        <f t="shared" si="331"/>
        <v/>
      </c>
      <c r="V4179" s="216" t="s">
        <v>47</v>
      </c>
      <c r="W4179" s="102" t="s">
        <v>167</v>
      </c>
      <c r="X4179" s="102" t="s">
        <v>168</v>
      </c>
      <c r="Y4179" s="103" t="s">
        <v>169</v>
      </c>
      <c r="Z4179" s="103" t="s">
        <v>170</v>
      </c>
      <c r="AA4179" s="103" t="s">
        <v>47</v>
      </c>
      <c r="AB4179" s="103" t="s">
        <v>171</v>
      </c>
      <c r="AC4179" s="104" t="s">
        <v>172</v>
      </c>
    </row>
    <row r="4180" spans="1:29" ht="25.5" customHeight="1" x14ac:dyDescent="0.35">
      <c r="A4180" s="188"/>
      <c r="B4180" s="190"/>
      <c r="C4180" s="99" t="str">
        <f>IF(B4180="","",IF(NOT(ISNUMBER(B4180)),"DATA_PC invalida",IF(AND(ISNUMBER(parametros!$C$2),ISNUMBER(parametros!$D$2),B4180&gt;=parametros!$C$2,B4180&lt;=parametros!$D$2),"C0",IF(AND(ISNUMBER(parametros!$C$3),ISNUMBER(parametros!$D$3),B4180&gt;=parametros!$C$3,B4180&lt;=parametros!$D$3),"C1",IF(AND(ISNUMBER(parametros!$C$4),ISNUMBER(parametros!$D$4),B4180&gt;=parametros!$C$4,B4180&lt;=parametros!$D$4),"C2",IF(AND(ISNUMBER(parametros!$C$5),ISNUMBER(parametros!$D$5),B4180&gt;=parametros!$C$5,B4180&lt;=parametros!$D$5),"C3",IF(AND(ISNUMBER(parametros!$C$6),ISNUMBER(parametros!$D$6),B4180&gt;=parametros!$C$6,B4180&lt;=parametros!$D$6),"C4","Fora dos ciclos")))))))</f>
        <v/>
      </c>
      <c r="D4180" s="100"/>
      <c r="E4180" s="78" t="str">
        <f>IF(C4180="","",IFERROR(VLOOKUP(C4180,parametros!$A$11:$E$15,5,0),""))</f>
        <v/>
      </c>
      <c r="F4180" s="79" t="str">
        <f t="shared" si="327"/>
        <v/>
      </c>
      <c r="G4180" s="101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8"/>
      <c r="U4180" s="218" t="str">
        <f t="shared" si="331"/>
        <v/>
      </c>
      <c r="V4180" s="216" t="s">
        <v>47</v>
      </c>
      <c r="W4180" s="102" t="s">
        <v>167</v>
      </c>
      <c r="X4180" s="102" t="s">
        <v>168</v>
      </c>
      <c r="Y4180" s="103" t="s">
        <v>169</v>
      </c>
      <c r="Z4180" s="103" t="s">
        <v>170</v>
      </c>
      <c r="AA4180" s="103" t="s">
        <v>47</v>
      </c>
      <c r="AB4180" s="103" t="s">
        <v>171</v>
      </c>
      <c r="AC4180" s="104" t="s">
        <v>172</v>
      </c>
    </row>
    <row r="4181" spans="1:29" ht="25.5" customHeight="1" x14ac:dyDescent="0.35">
      <c r="A4181" s="188"/>
      <c r="B4181" s="190"/>
      <c r="C4181" s="99" t="str">
        <f>IF(B4181="","",IF(NOT(ISNUMBER(B4181)),"DATA_PC invalida",IF(AND(ISNUMBER(parametros!$C$2),ISNUMBER(parametros!$D$2),B4181&gt;=parametros!$C$2,B4181&lt;=parametros!$D$2),"C0",IF(AND(ISNUMBER(parametros!$C$3),ISNUMBER(parametros!$D$3),B4181&gt;=parametros!$C$3,B4181&lt;=parametros!$D$3),"C1",IF(AND(ISNUMBER(parametros!$C$4),ISNUMBER(parametros!$D$4),B4181&gt;=parametros!$C$4,B4181&lt;=parametros!$D$4),"C2",IF(AND(ISNUMBER(parametros!$C$5),ISNUMBER(parametros!$D$5),B4181&gt;=parametros!$C$5,B4181&lt;=parametros!$D$5),"C3",IF(AND(ISNUMBER(parametros!$C$6),ISNUMBER(parametros!$D$6),B4181&gt;=parametros!$C$6,B4181&lt;=parametros!$D$6),"C4","Fora dos ciclos")))))))</f>
        <v/>
      </c>
      <c r="D4181" s="100"/>
      <c r="E4181" s="78" t="str">
        <f>IF(C4181="","",IFERROR(VLOOKUP(C4181,parametros!$A$11:$E$15,5,0),""))</f>
        <v/>
      </c>
      <c r="F4181" s="79" t="str">
        <f t="shared" si="327"/>
        <v/>
      </c>
      <c r="G4181" s="101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8"/>
      <c r="U4181" s="218" t="str">
        <f t="shared" si="331"/>
        <v/>
      </c>
      <c r="V4181" s="216" t="s">
        <v>47</v>
      </c>
      <c r="W4181" s="102" t="s">
        <v>167</v>
      </c>
      <c r="X4181" s="102" t="s">
        <v>168</v>
      </c>
      <c r="Y4181" s="103" t="s">
        <v>169</v>
      </c>
      <c r="Z4181" s="103" t="s">
        <v>170</v>
      </c>
      <c r="AA4181" s="103" t="s">
        <v>47</v>
      </c>
      <c r="AB4181" s="103" t="s">
        <v>171</v>
      </c>
      <c r="AC4181" s="104" t="s">
        <v>172</v>
      </c>
    </row>
    <row r="4182" spans="1:29" ht="25.5" customHeight="1" x14ac:dyDescent="0.35">
      <c r="A4182" s="188"/>
      <c r="B4182" s="190"/>
      <c r="C4182" s="99" t="str">
        <f>IF(B4182="","",IF(NOT(ISNUMBER(B4182)),"DATA_PC invalida",IF(AND(ISNUMBER(parametros!$C$2),ISNUMBER(parametros!$D$2),B4182&gt;=parametros!$C$2,B4182&lt;=parametros!$D$2),"C0",IF(AND(ISNUMBER(parametros!$C$3),ISNUMBER(parametros!$D$3),B4182&gt;=parametros!$C$3,B4182&lt;=parametros!$D$3),"C1",IF(AND(ISNUMBER(parametros!$C$4),ISNUMBER(parametros!$D$4),B4182&gt;=parametros!$C$4,B4182&lt;=parametros!$D$4),"C2",IF(AND(ISNUMBER(parametros!$C$5),ISNUMBER(parametros!$D$5),B4182&gt;=parametros!$C$5,B4182&lt;=parametros!$D$5),"C3",IF(AND(ISNUMBER(parametros!$C$6),ISNUMBER(parametros!$D$6),B4182&gt;=parametros!$C$6,B4182&lt;=parametros!$D$6),"C4","Fora dos ciclos")))))))</f>
        <v/>
      </c>
      <c r="D4182" s="100"/>
      <c r="E4182" s="78" t="str">
        <f>IF(C4182="","",IFERROR(VLOOKUP(C4182,parametros!$A$11:$E$15,5,0),""))</f>
        <v/>
      </c>
      <c r="F4182" s="79" t="str">
        <f t="shared" si="327"/>
        <v/>
      </c>
      <c r="G4182" s="101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8"/>
      <c r="U4182" s="218" t="str">
        <f t="shared" si="331"/>
        <v/>
      </c>
      <c r="V4182" s="216" t="s">
        <v>47</v>
      </c>
      <c r="W4182" s="102" t="s">
        <v>167</v>
      </c>
      <c r="X4182" s="102" t="s">
        <v>168</v>
      </c>
      <c r="Y4182" s="103" t="s">
        <v>169</v>
      </c>
      <c r="Z4182" s="103" t="s">
        <v>170</v>
      </c>
      <c r="AA4182" s="103" t="s">
        <v>47</v>
      </c>
      <c r="AB4182" s="103" t="s">
        <v>171</v>
      </c>
      <c r="AC4182" s="104" t="s">
        <v>172</v>
      </c>
    </row>
    <row r="4183" spans="1:29" ht="25.5" customHeight="1" x14ac:dyDescent="0.35">
      <c r="A4183" s="188"/>
      <c r="B4183" s="190"/>
      <c r="C4183" s="99" t="str">
        <f>IF(B4183="","",IF(NOT(ISNUMBER(B4183)),"DATA_PC invalida",IF(AND(ISNUMBER(parametros!$C$2),ISNUMBER(parametros!$D$2),B4183&gt;=parametros!$C$2,B4183&lt;=parametros!$D$2),"C0",IF(AND(ISNUMBER(parametros!$C$3),ISNUMBER(parametros!$D$3),B4183&gt;=parametros!$C$3,B4183&lt;=parametros!$D$3),"C1",IF(AND(ISNUMBER(parametros!$C$4),ISNUMBER(parametros!$D$4),B4183&gt;=parametros!$C$4,B4183&lt;=parametros!$D$4),"C2",IF(AND(ISNUMBER(parametros!$C$5),ISNUMBER(parametros!$D$5),B4183&gt;=parametros!$C$5,B4183&lt;=parametros!$D$5),"C3",IF(AND(ISNUMBER(parametros!$C$6),ISNUMBER(parametros!$D$6),B4183&gt;=parametros!$C$6,B4183&lt;=parametros!$D$6),"C4","Fora dos ciclos")))))))</f>
        <v/>
      </c>
      <c r="D4183" s="100"/>
      <c r="E4183" s="78" t="str">
        <f>IF(C4183="","",IFERROR(VLOOKUP(C4183,parametros!$A$11:$E$15,5,0),""))</f>
        <v/>
      </c>
      <c r="F4183" s="79" t="str">
        <f t="shared" si="327"/>
        <v/>
      </c>
      <c r="G4183" s="101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8"/>
      <c r="U4183" s="218" t="str">
        <f t="shared" si="331"/>
        <v/>
      </c>
      <c r="V4183" s="216" t="s">
        <v>47</v>
      </c>
      <c r="W4183" s="102" t="s">
        <v>167</v>
      </c>
      <c r="X4183" s="102" t="s">
        <v>168</v>
      </c>
      <c r="Y4183" s="103" t="s">
        <v>169</v>
      </c>
      <c r="Z4183" s="103" t="s">
        <v>170</v>
      </c>
      <c r="AA4183" s="103" t="s">
        <v>47</v>
      </c>
      <c r="AB4183" s="103" t="s">
        <v>171</v>
      </c>
      <c r="AC4183" s="104" t="s">
        <v>172</v>
      </c>
    </row>
    <row r="4184" spans="1:29" ht="25.5" customHeight="1" x14ac:dyDescent="0.35">
      <c r="A4184" s="188"/>
      <c r="B4184" s="190"/>
      <c r="C4184" s="99" t="str">
        <f>IF(B4184="","",IF(NOT(ISNUMBER(B4184)),"DATA_PC invalida",IF(AND(ISNUMBER(parametros!$C$2),ISNUMBER(parametros!$D$2),B4184&gt;=parametros!$C$2,B4184&lt;=parametros!$D$2),"C0",IF(AND(ISNUMBER(parametros!$C$3),ISNUMBER(parametros!$D$3),B4184&gt;=parametros!$C$3,B4184&lt;=parametros!$D$3),"C1",IF(AND(ISNUMBER(parametros!$C$4),ISNUMBER(parametros!$D$4),B4184&gt;=parametros!$C$4,B4184&lt;=parametros!$D$4),"C2",IF(AND(ISNUMBER(parametros!$C$5),ISNUMBER(parametros!$D$5),B4184&gt;=parametros!$C$5,B4184&lt;=parametros!$D$5),"C3",IF(AND(ISNUMBER(parametros!$C$6),ISNUMBER(parametros!$D$6),B4184&gt;=parametros!$C$6,B4184&lt;=parametros!$D$6),"C4","Fora dos ciclos")))))))</f>
        <v/>
      </c>
      <c r="D4184" s="100"/>
      <c r="E4184" s="78" t="str">
        <f>IF(C4184="","",IFERROR(VLOOKUP(C4184,parametros!$A$11:$E$15,5,0),""))</f>
        <v/>
      </c>
      <c r="F4184" s="79" t="str">
        <f t="shared" si="327"/>
        <v/>
      </c>
      <c r="G4184" s="101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8"/>
      <c r="U4184" s="218" t="str">
        <f t="shared" si="331"/>
        <v/>
      </c>
      <c r="V4184" s="216" t="s">
        <v>47</v>
      </c>
      <c r="W4184" s="102" t="s">
        <v>167</v>
      </c>
      <c r="X4184" s="102" t="s">
        <v>168</v>
      </c>
      <c r="Y4184" s="103" t="s">
        <v>169</v>
      </c>
      <c r="Z4184" s="103" t="s">
        <v>170</v>
      </c>
      <c r="AA4184" s="103" t="s">
        <v>47</v>
      </c>
      <c r="AB4184" s="103" t="s">
        <v>171</v>
      </c>
      <c r="AC4184" s="104" t="s">
        <v>172</v>
      </c>
    </row>
    <row r="4185" spans="1:29" ht="25.5" customHeight="1" x14ac:dyDescent="0.35">
      <c r="A4185" s="188"/>
      <c r="B4185" s="190"/>
      <c r="C4185" s="99" t="str">
        <f>IF(B4185="","",IF(NOT(ISNUMBER(B4185)),"DATA_PC invalida",IF(AND(ISNUMBER(parametros!$C$2),ISNUMBER(parametros!$D$2),B4185&gt;=parametros!$C$2,B4185&lt;=parametros!$D$2),"C0",IF(AND(ISNUMBER(parametros!$C$3),ISNUMBER(parametros!$D$3),B4185&gt;=parametros!$C$3,B4185&lt;=parametros!$D$3),"C1",IF(AND(ISNUMBER(parametros!$C$4),ISNUMBER(parametros!$D$4),B4185&gt;=parametros!$C$4,B4185&lt;=parametros!$D$4),"C2",IF(AND(ISNUMBER(parametros!$C$5),ISNUMBER(parametros!$D$5),B4185&gt;=parametros!$C$5,B4185&lt;=parametros!$D$5),"C3",IF(AND(ISNUMBER(parametros!$C$6),ISNUMBER(parametros!$D$6),B4185&gt;=parametros!$C$6,B4185&lt;=parametros!$D$6),"C4","Fora dos ciclos")))))))</f>
        <v/>
      </c>
      <c r="D4185" s="100"/>
      <c r="E4185" s="78" t="str">
        <f>IF(C4185="","",IFERROR(VLOOKUP(C4185,parametros!$A$11:$E$15,5,0),""))</f>
        <v/>
      </c>
      <c r="F4185" s="79" t="str">
        <f t="shared" si="327"/>
        <v/>
      </c>
      <c r="G4185" s="101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8"/>
      <c r="U4185" s="218" t="str">
        <f t="shared" si="331"/>
        <v/>
      </c>
      <c r="V4185" s="216" t="s">
        <v>47</v>
      </c>
      <c r="W4185" s="102" t="s">
        <v>167</v>
      </c>
      <c r="X4185" s="102" t="s">
        <v>168</v>
      </c>
      <c r="Y4185" s="103" t="s">
        <v>169</v>
      </c>
      <c r="Z4185" s="103" t="s">
        <v>170</v>
      </c>
      <c r="AA4185" s="103" t="s">
        <v>47</v>
      </c>
      <c r="AB4185" s="103" t="s">
        <v>171</v>
      </c>
      <c r="AC4185" s="104" t="s">
        <v>172</v>
      </c>
    </row>
    <row r="4186" spans="1:29" ht="25.5" customHeight="1" x14ac:dyDescent="0.35">
      <c r="A4186" s="188"/>
      <c r="B4186" s="190"/>
      <c r="C4186" s="99" t="str">
        <f>IF(B4186="","",IF(NOT(ISNUMBER(B4186)),"DATA_PC invalida",IF(AND(ISNUMBER(parametros!$C$2),ISNUMBER(parametros!$D$2),B4186&gt;=parametros!$C$2,B4186&lt;=parametros!$D$2),"C0",IF(AND(ISNUMBER(parametros!$C$3),ISNUMBER(parametros!$D$3),B4186&gt;=parametros!$C$3,B4186&lt;=parametros!$D$3),"C1",IF(AND(ISNUMBER(parametros!$C$4),ISNUMBER(parametros!$D$4),B4186&gt;=parametros!$C$4,B4186&lt;=parametros!$D$4),"C2",IF(AND(ISNUMBER(parametros!$C$5),ISNUMBER(parametros!$D$5),B4186&gt;=parametros!$C$5,B4186&lt;=parametros!$D$5),"C3",IF(AND(ISNUMBER(parametros!$C$6),ISNUMBER(parametros!$D$6),B4186&gt;=parametros!$C$6,B4186&lt;=parametros!$D$6),"C4","Fora dos ciclos")))))))</f>
        <v/>
      </c>
      <c r="D4186" s="100"/>
      <c r="E4186" s="78" t="str">
        <f>IF(C4186="","",IFERROR(VLOOKUP(C4186,parametros!$A$11:$E$15,5,0),""))</f>
        <v/>
      </c>
      <c r="F4186" s="79" t="str">
        <f t="shared" si="327"/>
        <v/>
      </c>
      <c r="G4186" s="101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8"/>
      <c r="U4186" s="218" t="str">
        <f t="shared" si="331"/>
        <v/>
      </c>
      <c r="V4186" s="216" t="s">
        <v>47</v>
      </c>
      <c r="W4186" s="102" t="s">
        <v>167</v>
      </c>
      <c r="X4186" s="102" t="s">
        <v>168</v>
      </c>
      <c r="Y4186" s="103" t="s">
        <v>169</v>
      </c>
      <c r="Z4186" s="103" t="s">
        <v>170</v>
      </c>
      <c r="AA4186" s="103" t="s">
        <v>47</v>
      </c>
      <c r="AB4186" s="103" t="s">
        <v>171</v>
      </c>
      <c r="AC4186" s="104" t="s">
        <v>172</v>
      </c>
    </row>
    <row r="4187" spans="1:29" ht="25.5" customHeight="1" x14ac:dyDescent="0.35">
      <c r="A4187" s="188"/>
      <c r="B4187" s="190"/>
      <c r="C4187" s="99" t="str">
        <f>IF(B4187="","",IF(NOT(ISNUMBER(B4187)),"DATA_PC invalida",IF(AND(ISNUMBER(parametros!$C$2),ISNUMBER(parametros!$D$2),B4187&gt;=parametros!$C$2,B4187&lt;=parametros!$D$2),"C0",IF(AND(ISNUMBER(parametros!$C$3),ISNUMBER(parametros!$D$3),B4187&gt;=parametros!$C$3,B4187&lt;=parametros!$D$3),"C1",IF(AND(ISNUMBER(parametros!$C$4),ISNUMBER(parametros!$D$4),B4187&gt;=parametros!$C$4,B4187&lt;=parametros!$D$4),"C2",IF(AND(ISNUMBER(parametros!$C$5),ISNUMBER(parametros!$D$5),B4187&gt;=parametros!$C$5,B4187&lt;=parametros!$D$5),"C3",IF(AND(ISNUMBER(parametros!$C$6),ISNUMBER(parametros!$D$6),B4187&gt;=parametros!$C$6,B4187&lt;=parametros!$D$6),"C4","Fora dos ciclos")))))))</f>
        <v/>
      </c>
      <c r="D4187" s="100"/>
      <c r="E4187" s="78" t="str">
        <f>IF(C4187="","",IFERROR(VLOOKUP(C4187,parametros!$A$11:$E$15,5,0),""))</f>
        <v/>
      </c>
      <c r="F4187" s="79" t="str">
        <f t="shared" si="327"/>
        <v/>
      </c>
      <c r="G4187" s="101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8"/>
      <c r="U4187" s="218" t="str">
        <f t="shared" si="331"/>
        <v/>
      </c>
      <c r="V4187" s="216" t="s">
        <v>47</v>
      </c>
      <c r="W4187" s="102" t="s">
        <v>167</v>
      </c>
      <c r="X4187" s="102" t="s">
        <v>168</v>
      </c>
      <c r="Y4187" s="103" t="s">
        <v>169</v>
      </c>
      <c r="Z4187" s="103" t="s">
        <v>170</v>
      </c>
      <c r="AA4187" s="103" t="s">
        <v>47</v>
      </c>
      <c r="AB4187" s="103" t="s">
        <v>171</v>
      </c>
      <c r="AC4187" s="104" t="s">
        <v>172</v>
      </c>
    </row>
    <row r="4188" spans="1:29" ht="25.5" customHeight="1" x14ac:dyDescent="0.35">
      <c r="A4188" s="188"/>
      <c r="B4188" s="190"/>
      <c r="C4188" s="99" t="str">
        <f>IF(B4188="","",IF(NOT(ISNUMBER(B4188)),"DATA_PC invalida",IF(AND(ISNUMBER(parametros!$C$2),ISNUMBER(parametros!$D$2),B4188&gt;=parametros!$C$2,B4188&lt;=parametros!$D$2),"C0",IF(AND(ISNUMBER(parametros!$C$3),ISNUMBER(parametros!$D$3),B4188&gt;=parametros!$C$3,B4188&lt;=parametros!$D$3),"C1",IF(AND(ISNUMBER(parametros!$C$4),ISNUMBER(parametros!$D$4),B4188&gt;=parametros!$C$4,B4188&lt;=parametros!$D$4),"C2",IF(AND(ISNUMBER(parametros!$C$5),ISNUMBER(parametros!$D$5),B4188&gt;=parametros!$C$5,B4188&lt;=parametros!$D$5),"C3",IF(AND(ISNUMBER(parametros!$C$6),ISNUMBER(parametros!$D$6),B4188&gt;=parametros!$C$6,B4188&lt;=parametros!$D$6),"C4","Fora dos ciclos")))))))</f>
        <v/>
      </c>
      <c r="D4188" s="100"/>
      <c r="E4188" s="78" t="str">
        <f>IF(C4188="","",IFERROR(VLOOKUP(C4188,parametros!$A$11:$E$15,5,0),""))</f>
        <v/>
      </c>
      <c r="F4188" s="79" t="str">
        <f t="shared" si="327"/>
        <v/>
      </c>
      <c r="G4188" s="101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8"/>
      <c r="U4188" s="218" t="str">
        <f t="shared" si="331"/>
        <v/>
      </c>
      <c r="V4188" s="216" t="s">
        <v>47</v>
      </c>
      <c r="W4188" s="102" t="s">
        <v>167</v>
      </c>
      <c r="X4188" s="102" t="s">
        <v>168</v>
      </c>
      <c r="Y4188" s="103" t="s">
        <v>169</v>
      </c>
      <c r="Z4188" s="103" t="s">
        <v>170</v>
      </c>
      <c r="AA4188" s="103" t="s">
        <v>47</v>
      </c>
      <c r="AB4188" s="103" t="s">
        <v>171</v>
      </c>
      <c r="AC4188" s="104" t="s">
        <v>172</v>
      </c>
    </row>
    <row r="4189" spans="1:29" ht="25.5" customHeight="1" x14ac:dyDescent="0.35">
      <c r="A4189" s="188"/>
      <c r="B4189" s="190"/>
      <c r="C4189" s="99" t="str">
        <f>IF(B4189="","",IF(NOT(ISNUMBER(B4189)),"DATA_PC invalida",IF(AND(ISNUMBER(parametros!$C$2),ISNUMBER(parametros!$D$2),B4189&gt;=parametros!$C$2,B4189&lt;=parametros!$D$2),"C0",IF(AND(ISNUMBER(parametros!$C$3),ISNUMBER(parametros!$D$3),B4189&gt;=parametros!$C$3,B4189&lt;=parametros!$D$3),"C1",IF(AND(ISNUMBER(parametros!$C$4),ISNUMBER(parametros!$D$4),B4189&gt;=parametros!$C$4,B4189&lt;=parametros!$D$4),"C2",IF(AND(ISNUMBER(parametros!$C$5),ISNUMBER(parametros!$D$5),B4189&gt;=parametros!$C$5,B4189&lt;=parametros!$D$5),"C3",IF(AND(ISNUMBER(parametros!$C$6),ISNUMBER(parametros!$D$6),B4189&gt;=parametros!$C$6,B4189&lt;=parametros!$D$6),"C4","Fora dos ciclos")))))))</f>
        <v/>
      </c>
      <c r="D4189" s="100"/>
      <c r="E4189" s="78" t="str">
        <f>IF(C4189="","",IFERROR(VLOOKUP(C4189,parametros!$A$11:$E$15,5,0),""))</f>
        <v/>
      </c>
      <c r="F4189" s="79" t="str">
        <f t="shared" si="327"/>
        <v/>
      </c>
      <c r="G4189" s="101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8"/>
      <c r="U4189" s="218" t="str">
        <f t="shared" si="331"/>
        <v/>
      </c>
      <c r="V4189" s="216" t="s">
        <v>47</v>
      </c>
      <c r="W4189" s="102" t="s">
        <v>167</v>
      </c>
      <c r="X4189" s="102" t="s">
        <v>168</v>
      </c>
      <c r="Y4189" s="103" t="s">
        <v>169</v>
      </c>
      <c r="Z4189" s="103" t="s">
        <v>170</v>
      </c>
      <c r="AA4189" s="103" t="s">
        <v>47</v>
      </c>
      <c r="AB4189" s="103" t="s">
        <v>171</v>
      </c>
      <c r="AC4189" s="104" t="s">
        <v>172</v>
      </c>
    </row>
    <row r="4190" spans="1:29" ht="25.5" customHeight="1" x14ac:dyDescent="0.35">
      <c r="A4190" s="188"/>
      <c r="B4190" s="190"/>
      <c r="C4190" s="99" t="str">
        <f>IF(B4190="","",IF(NOT(ISNUMBER(B4190)),"DATA_PC invalida",IF(AND(ISNUMBER(parametros!$C$2),ISNUMBER(parametros!$D$2),B4190&gt;=parametros!$C$2,B4190&lt;=parametros!$D$2),"C0",IF(AND(ISNUMBER(parametros!$C$3),ISNUMBER(parametros!$D$3),B4190&gt;=parametros!$C$3,B4190&lt;=parametros!$D$3),"C1",IF(AND(ISNUMBER(parametros!$C$4),ISNUMBER(parametros!$D$4),B4190&gt;=parametros!$C$4,B4190&lt;=parametros!$D$4),"C2",IF(AND(ISNUMBER(parametros!$C$5),ISNUMBER(parametros!$D$5),B4190&gt;=parametros!$C$5,B4190&lt;=parametros!$D$5),"C3",IF(AND(ISNUMBER(parametros!$C$6),ISNUMBER(parametros!$D$6),B4190&gt;=parametros!$C$6,B4190&lt;=parametros!$D$6),"C4","Fora dos ciclos")))))))</f>
        <v/>
      </c>
      <c r="D4190" s="100"/>
      <c r="E4190" s="78" t="str">
        <f>IF(C4190="","",IFERROR(VLOOKUP(C4190,parametros!$A$11:$E$15,5,0),""))</f>
        <v/>
      </c>
      <c r="F4190" s="79" t="str">
        <f t="shared" si="327"/>
        <v/>
      </c>
      <c r="G4190" s="101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8"/>
      <c r="U4190" s="218" t="str">
        <f t="shared" si="331"/>
        <v/>
      </c>
      <c r="V4190" s="216" t="s">
        <v>47</v>
      </c>
      <c r="W4190" s="102" t="s">
        <v>167</v>
      </c>
      <c r="X4190" s="102" t="s">
        <v>168</v>
      </c>
      <c r="Y4190" s="103" t="s">
        <v>169</v>
      </c>
      <c r="Z4190" s="103" t="s">
        <v>170</v>
      </c>
      <c r="AA4190" s="103" t="s">
        <v>47</v>
      </c>
      <c r="AB4190" s="103" t="s">
        <v>171</v>
      </c>
      <c r="AC4190" s="104" t="s">
        <v>172</v>
      </c>
    </row>
    <row r="4191" spans="1:29" ht="25.5" customHeight="1" x14ac:dyDescent="0.35">
      <c r="A4191" s="188"/>
      <c r="B4191" s="190"/>
      <c r="C4191" s="99" t="str">
        <f>IF(B4191="","",IF(NOT(ISNUMBER(B4191)),"DATA_PC invalida",IF(AND(ISNUMBER(parametros!$C$2),ISNUMBER(parametros!$D$2),B4191&gt;=parametros!$C$2,B4191&lt;=parametros!$D$2),"C0",IF(AND(ISNUMBER(parametros!$C$3),ISNUMBER(parametros!$D$3),B4191&gt;=parametros!$C$3,B4191&lt;=parametros!$D$3),"C1",IF(AND(ISNUMBER(parametros!$C$4),ISNUMBER(parametros!$D$4),B4191&gt;=parametros!$C$4,B4191&lt;=parametros!$D$4),"C2",IF(AND(ISNUMBER(parametros!$C$5),ISNUMBER(parametros!$D$5),B4191&gt;=parametros!$C$5,B4191&lt;=parametros!$D$5),"C3",IF(AND(ISNUMBER(parametros!$C$6),ISNUMBER(parametros!$D$6),B4191&gt;=parametros!$C$6,B4191&lt;=parametros!$D$6),"C4","Fora dos ciclos")))))))</f>
        <v/>
      </c>
      <c r="D4191" s="100"/>
      <c r="E4191" s="78" t="str">
        <f>IF(C4191="","",IFERROR(VLOOKUP(C4191,parametros!$A$11:$E$15,5,0),""))</f>
        <v/>
      </c>
      <c r="F4191" s="79" t="str">
        <f t="shared" si="327"/>
        <v/>
      </c>
      <c r="G4191" s="101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8"/>
      <c r="U4191" s="218" t="str">
        <f t="shared" si="331"/>
        <v/>
      </c>
      <c r="V4191" s="216" t="s">
        <v>47</v>
      </c>
      <c r="W4191" s="102" t="s">
        <v>167</v>
      </c>
      <c r="X4191" s="102" t="s">
        <v>168</v>
      </c>
      <c r="Y4191" s="103" t="s">
        <v>169</v>
      </c>
      <c r="Z4191" s="103" t="s">
        <v>170</v>
      </c>
      <c r="AA4191" s="103" t="s">
        <v>47</v>
      </c>
      <c r="AB4191" s="103" t="s">
        <v>171</v>
      </c>
      <c r="AC4191" s="104" t="s">
        <v>172</v>
      </c>
    </row>
    <row r="4192" spans="1:29" ht="25.5" customHeight="1" x14ac:dyDescent="0.35">
      <c r="A4192" s="188"/>
      <c r="B4192" s="190"/>
      <c r="C4192" s="99" t="str">
        <f>IF(B4192="","",IF(NOT(ISNUMBER(B4192)),"DATA_PC invalida",IF(AND(ISNUMBER(parametros!$C$2),ISNUMBER(parametros!$D$2),B4192&gt;=parametros!$C$2,B4192&lt;=parametros!$D$2),"C0",IF(AND(ISNUMBER(parametros!$C$3),ISNUMBER(parametros!$D$3),B4192&gt;=parametros!$C$3,B4192&lt;=parametros!$D$3),"C1",IF(AND(ISNUMBER(parametros!$C$4),ISNUMBER(parametros!$D$4),B4192&gt;=parametros!$C$4,B4192&lt;=parametros!$D$4),"C2",IF(AND(ISNUMBER(parametros!$C$5),ISNUMBER(parametros!$D$5),B4192&gt;=parametros!$C$5,B4192&lt;=parametros!$D$5),"C3",IF(AND(ISNUMBER(parametros!$C$6),ISNUMBER(parametros!$D$6),B4192&gt;=parametros!$C$6,B4192&lt;=parametros!$D$6),"C4","Fora dos ciclos")))))))</f>
        <v/>
      </c>
      <c r="D4192" s="100"/>
      <c r="E4192" s="78" t="str">
        <f>IF(C4192="","",IFERROR(VLOOKUP(C4192,parametros!$A$11:$E$15,5,0),""))</f>
        <v/>
      </c>
      <c r="F4192" s="79" t="str">
        <f t="shared" si="327"/>
        <v/>
      </c>
      <c r="G4192" s="101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8"/>
      <c r="U4192" s="218" t="str">
        <f t="shared" si="331"/>
        <v/>
      </c>
      <c r="V4192" s="216" t="s">
        <v>47</v>
      </c>
      <c r="W4192" s="102" t="s">
        <v>167</v>
      </c>
      <c r="X4192" s="102" t="s">
        <v>168</v>
      </c>
      <c r="Y4192" s="103" t="s">
        <v>169</v>
      </c>
      <c r="Z4192" s="103" t="s">
        <v>170</v>
      </c>
      <c r="AA4192" s="103" t="s">
        <v>47</v>
      </c>
      <c r="AB4192" s="103" t="s">
        <v>171</v>
      </c>
      <c r="AC4192" s="104" t="s">
        <v>172</v>
      </c>
    </row>
    <row r="4193" spans="1:29" ht="25.5" customHeight="1" x14ac:dyDescent="0.35">
      <c r="A4193" s="188"/>
      <c r="B4193" s="190"/>
      <c r="C4193" s="99" t="str">
        <f>IF(B4193="","",IF(NOT(ISNUMBER(B4193)),"DATA_PC invalida",IF(AND(ISNUMBER(parametros!$C$2),ISNUMBER(parametros!$D$2),B4193&gt;=parametros!$C$2,B4193&lt;=parametros!$D$2),"C0",IF(AND(ISNUMBER(parametros!$C$3),ISNUMBER(parametros!$D$3),B4193&gt;=parametros!$C$3,B4193&lt;=parametros!$D$3),"C1",IF(AND(ISNUMBER(parametros!$C$4),ISNUMBER(parametros!$D$4),B4193&gt;=parametros!$C$4,B4193&lt;=parametros!$D$4),"C2",IF(AND(ISNUMBER(parametros!$C$5),ISNUMBER(parametros!$D$5),B4193&gt;=parametros!$C$5,B4193&lt;=parametros!$D$5),"C3",IF(AND(ISNUMBER(parametros!$C$6),ISNUMBER(parametros!$D$6),B4193&gt;=parametros!$C$6,B4193&lt;=parametros!$D$6),"C4","Fora dos ciclos")))))))</f>
        <v/>
      </c>
      <c r="D4193" s="100"/>
      <c r="E4193" s="78" t="str">
        <f>IF(C4193="","",IFERROR(VLOOKUP(C4193,parametros!$A$11:$E$15,5,0),""))</f>
        <v/>
      </c>
      <c r="F4193" s="79" t="str">
        <f t="shared" si="327"/>
        <v/>
      </c>
      <c r="G4193" s="101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8"/>
      <c r="U4193" s="218" t="str">
        <f t="shared" si="331"/>
        <v/>
      </c>
      <c r="V4193" s="216" t="s">
        <v>47</v>
      </c>
      <c r="W4193" s="102" t="s">
        <v>167</v>
      </c>
      <c r="X4193" s="102" t="s">
        <v>168</v>
      </c>
      <c r="Y4193" s="103" t="s">
        <v>169</v>
      </c>
      <c r="Z4193" s="103" t="s">
        <v>170</v>
      </c>
      <c r="AA4193" s="103" t="s">
        <v>47</v>
      </c>
      <c r="AB4193" s="103" t="s">
        <v>171</v>
      </c>
      <c r="AC4193" s="104" t="s">
        <v>172</v>
      </c>
    </row>
    <row r="4194" spans="1:29" ht="25.5" customHeight="1" x14ac:dyDescent="0.35">
      <c r="A4194" s="188"/>
      <c r="B4194" s="190"/>
      <c r="C4194" s="99" t="str">
        <f>IF(B4194="","",IF(NOT(ISNUMBER(B4194)),"DATA_PC invalida",IF(AND(ISNUMBER(parametros!$C$2),ISNUMBER(parametros!$D$2),B4194&gt;=parametros!$C$2,B4194&lt;=parametros!$D$2),"C0",IF(AND(ISNUMBER(parametros!$C$3),ISNUMBER(parametros!$D$3),B4194&gt;=parametros!$C$3,B4194&lt;=parametros!$D$3),"C1",IF(AND(ISNUMBER(parametros!$C$4),ISNUMBER(parametros!$D$4),B4194&gt;=parametros!$C$4,B4194&lt;=parametros!$D$4),"C2",IF(AND(ISNUMBER(parametros!$C$5),ISNUMBER(parametros!$D$5),B4194&gt;=parametros!$C$5,B4194&lt;=parametros!$D$5),"C3",IF(AND(ISNUMBER(parametros!$C$6),ISNUMBER(parametros!$D$6),B4194&gt;=parametros!$C$6,B4194&lt;=parametros!$D$6),"C4","Fora dos ciclos")))))))</f>
        <v/>
      </c>
      <c r="D4194" s="100"/>
      <c r="E4194" s="78" t="str">
        <f>IF(C4194="","",IFERROR(VLOOKUP(C4194,parametros!$A$11:$E$15,5,0),""))</f>
        <v/>
      </c>
      <c r="F4194" s="79" t="str">
        <f t="shared" si="327"/>
        <v/>
      </c>
      <c r="G4194" s="101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8"/>
      <c r="U4194" s="218" t="str">
        <f t="shared" si="331"/>
        <v/>
      </c>
      <c r="V4194" s="216" t="s">
        <v>47</v>
      </c>
      <c r="W4194" s="102" t="s">
        <v>167</v>
      </c>
      <c r="X4194" s="102" t="s">
        <v>168</v>
      </c>
      <c r="Y4194" s="103" t="s">
        <v>169</v>
      </c>
      <c r="Z4194" s="103" t="s">
        <v>170</v>
      </c>
      <c r="AA4194" s="103" t="s">
        <v>47</v>
      </c>
      <c r="AB4194" s="103" t="s">
        <v>171</v>
      </c>
      <c r="AC4194" s="104" t="s">
        <v>172</v>
      </c>
    </row>
    <row r="4195" spans="1:29" ht="25.5" customHeight="1" x14ac:dyDescent="0.35">
      <c r="A4195" s="188"/>
      <c r="B4195" s="190"/>
      <c r="C4195" s="99" t="str">
        <f>IF(B4195="","",IF(NOT(ISNUMBER(B4195)),"DATA_PC invalida",IF(AND(ISNUMBER(parametros!$C$2),ISNUMBER(parametros!$D$2),B4195&gt;=parametros!$C$2,B4195&lt;=parametros!$D$2),"C0",IF(AND(ISNUMBER(parametros!$C$3),ISNUMBER(parametros!$D$3),B4195&gt;=parametros!$C$3,B4195&lt;=parametros!$D$3),"C1",IF(AND(ISNUMBER(parametros!$C$4),ISNUMBER(parametros!$D$4),B4195&gt;=parametros!$C$4,B4195&lt;=parametros!$D$4),"C2",IF(AND(ISNUMBER(parametros!$C$5),ISNUMBER(parametros!$D$5),B4195&gt;=parametros!$C$5,B4195&lt;=parametros!$D$5),"C3",IF(AND(ISNUMBER(parametros!$C$6),ISNUMBER(parametros!$D$6),B4195&gt;=parametros!$C$6,B4195&lt;=parametros!$D$6),"C4","Fora dos ciclos")))))))</f>
        <v/>
      </c>
      <c r="D4195" s="100"/>
      <c r="E4195" s="78" t="str">
        <f>IF(C4195="","",IFERROR(VLOOKUP(C4195,parametros!$A$11:$E$15,5,0),""))</f>
        <v/>
      </c>
      <c r="F4195" s="79" t="str">
        <f t="shared" si="327"/>
        <v/>
      </c>
      <c r="G4195" s="101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8"/>
      <c r="U4195" s="218" t="str">
        <f t="shared" si="331"/>
        <v/>
      </c>
      <c r="V4195" s="216" t="s">
        <v>47</v>
      </c>
      <c r="W4195" s="102" t="s">
        <v>167</v>
      </c>
      <c r="X4195" s="102" t="s">
        <v>168</v>
      </c>
      <c r="Y4195" s="103" t="s">
        <v>169</v>
      </c>
      <c r="Z4195" s="103" t="s">
        <v>170</v>
      </c>
      <c r="AA4195" s="103" t="s">
        <v>47</v>
      </c>
      <c r="AB4195" s="103" t="s">
        <v>171</v>
      </c>
      <c r="AC4195" s="104" t="s">
        <v>172</v>
      </c>
    </row>
    <row r="4196" spans="1:29" ht="25.5" customHeight="1" x14ac:dyDescent="0.35">
      <c r="A4196" s="188"/>
      <c r="B4196" s="190"/>
      <c r="C4196" s="99" t="str">
        <f>IF(B4196="","",IF(NOT(ISNUMBER(B4196)),"DATA_PC invalida",IF(AND(ISNUMBER(parametros!$C$2),ISNUMBER(parametros!$D$2),B4196&gt;=parametros!$C$2,B4196&lt;=parametros!$D$2),"C0",IF(AND(ISNUMBER(parametros!$C$3),ISNUMBER(parametros!$D$3),B4196&gt;=parametros!$C$3,B4196&lt;=parametros!$D$3),"C1",IF(AND(ISNUMBER(parametros!$C$4),ISNUMBER(parametros!$D$4),B4196&gt;=parametros!$C$4,B4196&lt;=parametros!$D$4),"C2",IF(AND(ISNUMBER(parametros!$C$5),ISNUMBER(parametros!$D$5),B4196&gt;=parametros!$C$5,B4196&lt;=parametros!$D$5),"C3",IF(AND(ISNUMBER(parametros!$C$6),ISNUMBER(parametros!$D$6),B4196&gt;=parametros!$C$6,B4196&lt;=parametros!$D$6),"C4","Fora dos ciclos")))))))</f>
        <v/>
      </c>
      <c r="D4196" s="100"/>
      <c r="E4196" s="78" t="str">
        <f>IF(C4196="","",IFERROR(VLOOKUP(C4196,parametros!$A$11:$E$15,5,0),""))</f>
        <v/>
      </c>
      <c r="F4196" s="79" t="str">
        <f t="shared" si="327"/>
        <v/>
      </c>
      <c r="G4196" s="101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8"/>
      <c r="U4196" s="218" t="str">
        <f t="shared" si="331"/>
        <v/>
      </c>
      <c r="V4196" s="216" t="s">
        <v>47</v>
      </c>
      <c r="W4196" s="102" t="s">
        <v>167</v>
      </c>
      <c r="X4196" s="102" t="s">
        <v>168</v>
      </c>
      <c r="Y4196" s="103" t="s">
        <v>169</v>
      </c>
      <c r="Z4196" s="103" t="s">
        <v>170</v>
      </c>
      <c r="AA4196" s="103" t="s">
        <v>47</v>
      </c>
      <c r="AB4196" s="103" t="s">
        <v>171</v>
      </c>
      <c r="AC4196" s="104" t="s">
        <v>172</v>
      </c>
    </row>
    <row r="4197" spans="1:29" ht="25.5" customHeight="1" x14ac:dyDescent="0.35">
      <c r="A4197" s="188"/>
      <c r="B4197" s="190"/>
      <c r="C4197" s="99" t="str">
        <f>IF(B4197="","",IF(NOT(ISNUMBER(B4197)),"DATA_PC invalida",IF(AND(ISNUMBER(parametros!$C$2),ISNUMBER(parametros!$D$2),B4197&gt;=parametros!$C$2,B4197&lt;=parametros!$D$2),"C0",IF(AND(ISNUMBER(parametros!$C$3),ISNUMBER(parametros!$D$3),B4197&gt;=parametros!$C$3,B4197&lt;=parametros!$D$3),"C1",IF(AND(ISNUMBER(parametros!$C$4),ISNUMBER(parametros!$D$4),B4197&gt;=parametros!$C$4,B4197&lt;=parametros!$D$4),"C2",IF(AND(ISNUMBER(parametros!$C$5),ISNUMBER(parametros!$D$5),B4197&gt;=parametros!$C$5,B4197&lt;=parametros!$D$5),"C3",IF(AND(ISNUMBER(parametros!$C$6),ISNUMBER(parametros!$D$6),B4197&gt;=parametros!$C$6,B4197&lt;=parametros!$D$6),"C4","Fora dos ciclos")))))))</f>
        <v/>
      </c>
      <c r="D4197" s="100"/>
      <c r="E4197" s="78" t="str">
        <f>IF(C4197="","",IFERROR(VLOOKUP(C4197,parametros!$A$11:$E$15,5,0),""))</f>
        <v/>
      </c>
      <c r="F4197" s="79" t="str">
        <f t="shared" si="327"/>
        <v/>
      </c>
      <c r="G4197" s="101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8"/>
      <c r="U4197" s="218" t="str">
        <f t="shared" si="331"/>
        <v/>
      </c>
      <c r="V4197" s="216" t="s">
        <v>47</v>
      </c>
      <c r="W4197" s="102" t="s">
        <v>167</v>
      </c>
      <c r="X4197" s="102" t="s">
        <v>168</v>
      </c>
      <c r="Y4197" s="103" t="s">
        <v>169</v>
      </c>
      <c r="Z4197" s="103" t="s">
        <v>170</v>
      </c>
      <c r="AA4197" s="103" t="s">
        <v>47</v>
      </c>
      <c r="AB4197" s="103" t="s">
        <v>171</v>
      </c>
      <c r="AC4197" s="104" t="s">
        <v>172</v>
      </c>
    </row>
    <row r="4198" spans="1:29" ht="25.5" customHeight="1" x14ac:dyDescent="0.35">
      <c r="A4198" s="188"/>
      <c r="B4198" s="190"/>
      <c r="C4198" s="99" t="str">
        <f>IF(B4198="","",IF(NOT(ISNUMBER(B4198)),"DATA_PC invalida",IF(AND(ISNUMBER(parametros!$C$2),ISNUMBER(parametros!$D$2),B4198&gt;=parametros!$C$2,B4198&lt;=parametros!$D$2),"C0",IF(AND(ISNUMBER(parametros!$C$3),ISNUMBER(parametros!$D$3),B4198&gt;=parametros!$C$3,B4198&lt;=parametros!$D$3),"C1",IF(AND(ISNUMBER(parametros!$C$4),ISNUMBER(parametros!$D$4),B4198&gt;=parametros!$C$4,B4198&lt;=parametros!$D$4),"C2",IF(AND(ISNUMBER(parametros!$C$5),ISNUMBER(parametros!$D$5),B4198&gt;=parametros!$C$5,B4198&lt;=parametros!$D$5),"C3",IF(AND(ISNUMBER(parametros!$C$6),ISNUMBER(parametros!$D$6),B4198&gt;=parametros!$C$6,B4198&lt;=parametros!$D$6),"C4","Fora dos ciclos")))))))</f>
        <v/>
      </c>
      <c r="D4198" s="100"/>
      <c r="E4198" s="78" t="str">
        <f>IF(C4198="","",IFERROR(VLOOKUP(C4198,parametros!$A$11:$E$15,5,0),""))</f>
        <v/>
      </c>
      <c r="F4198" s="79" t="str">
        <f t="shared" si="327"/>
        <v/>
      </c>
      <c r="G4198" s="101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8"/>
      <c r="U4198" s="218" t="str">
        <f t="shared" si="331"/>
        <v/>
      </c>
      <c r="V4198" s="216" t="s">
        <v>47</v>
      </c>
      <c r="W4198" s="102" t="s">
        <v>167</v>
      </c>
      <c r="X4198" s="102" t="s">
        <v>168</v>
      </c>
      <c r="Y4198" s="103" t="s">
        <v>169</v>
      </c>
      <c r="Z4198" s="103" t="s">
        <v>170</v>
      </c>
      <c r="AA4198" s="103" t="s">
        <v>47</v>
      </c>
      <c r="AB4198" s="103" t="s">
        <v>171</v>
      </c>
      <c r="AC4198" s="104" t="s">
        <v>172</v>
      </c>
    </row>
    <row r="4199" spans="1:29" ht="25.5" customHeight="1" x14ac:dyDescent="0.35">
      <c r="A4199" s="188"/>
      <c r="B4199" s="190"/>
      <c r="C4199" s="99" t="str">
        <f>IF(B4199="","",IF(NOT(ISNUMBER(B4199)),"DATA_PC invalida",IF(AND(ISNUMBER(parametros!$C$2),ISNUMBER(parametros!$D$2),B4199&gt;=parametros!$C$2,B4199&lt;=parametros!$D$2),"C0",IF(AND(ISNUMBER(parametros!$C$3),ISNUMBER(parametros!$D$3),B4199&gt;=parametros!$C$3,B4199&lt;=parametros!$D$3),"C1",IF(AND(ISNUMBER(parametros!$C$4),ISNUMBER(parametros!$D$4),B4199&gt;=parametros!$C$4,B4199&lt;=parametros!$D$4),"C2",IF(AND(ISNUMBER(parametros!$C$5),ISNUMBER(parametros!$D$5),B4199&gt;=parametros!$C$5,B4199&lt;=parametros!$D$5),"C3",IF(AND(ISNUMBER(parametros!$C$6),ISNUMBER(parametros!$D$6),B4199&gt;=parametros!$C$6,B4199&lt;=parametros!$D$6),"C4","Fora dos ciclos")))))))</f>
        <v/>
      </c>
      <c r="D4199" s="100"/>
      <c r="E4199" s="78" t="str">
        <f>IF(C4199="","",IFERROR(VLOOKUP(C4199,parametros!$A$11:$E$15,5,0),""))</f>
        <v/>
      </c>
      <c r="F4199" s="79" t="str">
        <f t="shared" si="327"/>
        <v/>
      </c>
      <c r="G4199" s="101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8"/>
      <c r="U4199" s="218" t="str">
        <f t="shared" si="331"/>
        <v/>
      </c>
      <c r="V4199" s="216" t="s">
        <v>47</v>
      </c>
      <c r="W4199" s="102" t="s">
        <v>167</v>
      </c>
      <c r="X4199" s="102" t="s">
        <v>168</v>
      </c>
      <c r="Y4199" s="103" t="s">
        <v>169</v>
      </c>
      <c r="Z4199" s="103" t="s">
        <v>170</v>
      </c>
      <c r="AA4199" s="103" t="s">
        <v>47</v>
      </c>
      <c r="AB4199" s="103" t="s">
        <v>171</v>
      </c>
      <c r="AC4199" s="104" t="s">
        <v>172</v>
      </c>
    </row>
    <row r="4200" spans="1:29" ht="25.5" customHeight="1" x14ac:dyDescent="0.35">
      <c r="A4200" s="188"/>
      <c r="B4200" s="190"/>
      <c r="C4200" s="99" t="str">
        <f>IF(B4200="","",IF(NOT(ISNUMBER(B4200)),"DATA_PC invalida",IF(AND(ISNUMBER(parametros!$C$2),ISNUMBER(parametros!$D$2),B4200&gt;=parametros!$C$2,B4200&lt;=parametros!$D$2),"C0",IF(AND(ISNUMBER(parametros!$C$3),ISNUMBER(parametros!$D$3),B4200&gt;=parametros!$C$3,B4200&lt;=parametros!$D$3),"C1",IF(AND(ISNUMBER(parametros!$C$4),ISNUMBER(parametros!$D$4),B4200&gt;=parametros!$C$4,B4200&lt;=parametros!$D$4),"C2",IF(AND(ISNUMBER(parametros!$C$5),ISNUMBER(parametros!$D$5),B4200&gt;=parametros!$C$5,B4200&lt;=parametros!$D$5),"C3",IF(AND(ISNUMBER(parametros!$C$6),ISNUMBER(parametros!$D$6),B4200&gt;=parametros!$C$6,B4200&lt;=parametros!$D$6),"C4","Fora dos ciclos")))))))</f>
        <v/>
      </c>
      <c r="D4200" s="100"/>
      <c r="E4200" s="78" t="str">
        <f>IF(C4200="","",IFERROR(VLOOKUP(C4200,parametros!$A$11:$E$15,5,0),""))</f>
        <v/>
      </c>
      <c r="F4200" s="79" t="str">
        <f t="shared" si="327"/>
        <v/>
      </c>
      <c r="G4200" s="101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8"/>
      <c r="U4200" s="218" t="str">
        <f t="shared" si="331"/>
        <v/>
      </c>
      <c r="V4200" s="216" t="s">
        <v>47</v>
      </c>
      <c r="W4200" s="102" t="s">
        <v>167</v>
      </c>
      <c r="X4200" s="102" t="s">
        <v>168</v>
      </c>
      <c r="Y4200" s="103" t="s">
        <v>169</v>
      </c>
      <c r="Z4200" s="103" t="s">
        <v>170</v>
      </c>
      <c r="AA4200" s="103" t="s">
        <v>47</v>
      </c>
      <c r="AB4200" s="103" t="s">
        <v>171</v>
      </c>
      <c r="AC4200" s="104" t="s">
        <v>172</v>
      </c>
    </row>
    <row r="4201" spans="1:29" ht="25.5" customHeight="1" x14ac:dyDescent="0.35">
      <c r="A4201" s="188"/>
      <c r="B4201" s="190"/>
      <c r="C4201" s="99" t="str">
        <f>IF(B4201="","",IF(NOT(ISNUMBER(B4201)),"DATA_PC invalida",IF(AND(ISNUMBER(parametros!$C$2),ISNUMBER(parametros!$D$2),B4201&gt;=parametros!$C$2,B4201&lt;=parametros!$D$2),"C0",IF(AND(ISNUMBER(parametros!$C$3),ISNUMBER(parametros!$D$3),B4201&gt;=parametros!$C$3,B4201&lt;=parametros!$D$3),"C1",IF(AND(ISNUMBER(parametros!$C$4),ISNUMBER(parametros!$D$4),B4201&gt;=parametros!$C$4,B4201&lt;=parametros!$D$4),"C2",IF(AND(ISNUMBER(parametros!$C$5),ISNUMBER(parametros!$D$5),B4201&gt;=parametros!$C$5,B4201&lt;=parametros!$D$5),"C3",IF(AND(ISNUMBER(parametros!$C$6),ISNUMBER(parametros!$D$6),B4201&gt;=parametros!$C$6,B4201&lt;=parametros!$D$6),"C4","Fora dos ciclos")))))))</f>
        <v/>
      </c>
      <c r="D4201" s="100"/>
      <c r="E4201" s="78" t="str">
        <f>IF(C4201="","",IFERROR(VLOOKUP(C4201,parametros!$A$11:$E$15,5,0),""))</f>
        <v/>
      </c>
      <c r="F4201" s="79" t="str">
        <f t="shared" si="327"/>
        <v/>
      </c>
      <c r="G4201" s="101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8"/>
      <c r="U4201" s="218" t="str">
        <f t="shared" si="331"/>
        <v/>
      </c>
      <c r="V4201" s="216" t="s">
        <v>47</v>
      </c>
      <c r="W4201" s="102" t="s">
        <v>167</v>
      </c>
      <c r="X4201" s="102" t="s">
        <v>168</v>
      </c>
      <c r="Y4201" s="103" t="s">
        <v>169</v>
      </c>
      <c r="Z4201" s="103" t="s">
        <v>170</v>
      </c>
      <c r="AA4201" s="103" t="s">
        <v>47</v>
      </c>
      <c r="AB4201" s="103" t="s">
        <v>171</v>
      </c>
      <c r="AC4201" s="104" t="s">
        <v>172</v>
      </c>
    </row>
    <row r="4202" spans="1:29" ht="25.5" customHeight="1" x14ac:dyDescent="0.35">
      <c r="A4202" s="188"/>
      <c r="B4202" s="190"/>
      <c r="C4202" s="99" t="str">
        <f>IF(B4202="","",IF(NOT(ISNUMBER(B4202)),"DATA_PC invalida",IF(AND(ISNUMBER(parametros!$C$2),ISNUMBER(parametros!$D$2),B4202&gt;=parametros!$C$2,B4202&lt;=parametros!$D$2),"C0",IF(AND(ISNUMBER(parametros!$C$3),ISNUMBER(parametros!$D$3),B4202&gt;=parametros!$C$3,B4202&lt;=parametros!$D$3),"C1",IF(AND(ISNUMBER(parametros!$C$4),ISNUMBER(parametros!$D$4),B4202&gt;=parametros!$C$4,B4202&lt;=parametros!$D$4),"C2",IF(AND(ISNUMBER(parametros!$C$5),ISNUMBER(parametros!$D$5),B4202&gt;=parametros!$C$5,B4202&lt;=parametros!$D$5),"C3",IF(AND(ISNUMBER(parametros!$C$6),ISNUMBER(parametros!$D$6),B4202&gt;=parametros!$C$6,B4202&lt;=parametros!$D$6),"C4","Fora dos ciclos")))))))</f>
        <v/>
      </c>
      <c r="D4202" s="100"/>
      <c r="E4202" s="78" t="str">
        <f>IF(C4202="","",IFERROR(VLOOKUP(C4202,parametros!$A$11:$E$15,5,0),""))</f>
        <v/>
      </c>
      <c r="F4202" s="79" t="str">
        <f t="shared" si="327"/>
        <v/>
      </c>
      <c r="G4202" s="101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8"/>
      <c r="U4202" s="218" t="str">
        <f t="shared" si="331"/>
        <v/>
      </c>
      <c r="V4202" s="216" t="s">
        <v>47</v>
      </c>
      <c r="W4202" s="102" t="s">
        <v>167</v>
      </c>
      <c r="X4202" s="102" t="s">
        <v>168</v>
      </c>
      <c r="Y4202" s="103" t="s">
        <v>169</v>
      </c>
      <c r="Z4202" s="103" t="s">
        <v>170</v>
      </c>
      <c r="AA4202" s="103" t="s">
        <v>47</v>
      </c>
      <c r="AB4202" s="103" t="s">
        <v>171</v>
      </c>
      <c r="AC4202" s="104" t="s">
        <v>172</v>
      </c>
    </row>
    <row r="4203" spans="1:29" ht="25.5" customHeight="1" x14ac:dyDescent="0.35">
      <c r="A4203" s="188"/>
      <c r="B4203" s="190"/>
      <c r="C4203" s="99" t="str">
        <f>IF(B4203="","",IF(NOT(ISNUMBER(B4203)),"DATA_PC invalida",IF(AND(ISNUMBER(parametros!$C$2),ISNUMBER(parametros!$D$2),B4203&gt;=parametros!$C$2,B4203&lt;=parametros!$D$2),"C0",IF(AND(ISNUMBER(parametros!$C$3),ISNUMBER(parametros!$D$3),B4203&gt;=parametros!$C$3,B4203&lt;=parametros!$D$3),"C1",IF(AND(ISNUMBER(parametros!$C$4),ISNUMBER(parametros!$D$4),B4203&gt;=parametros!$C$4,B4203&lt;=parametros!$D$4),"C2",IF(AND(ISNUMBER(parametros!$C$5),ISNUMBER(parametros!$D$5),B4203&gt;=parametros!$C$5,B4203&lt;=parametros!$D$5),"C3",IF(AND(ISNUMBER(parametros!$C$6),ISNUMBER(parametros!$D$6),B4203&gt;=parametros!$C$6,B4203&lt;=parametros!$D$6),"C4","Fora dos ciclos")))))))</f>
        <v/>
      </c>
      <c r="D4203" s="100"/>
      <c r="E4203" s="78" t="str">
        <f>IF(C4203="","",IFERROR(VLOOKUP(C4203,parametros!$A$11:$E$15,5,0),""))</f>
        <v/>
      </c>
      <c r="F4203" s="79" t="str">
        <f t="shared" si="327"/>
        <v/>
      </c>
      <c r="G4203" s="101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8"/>
      <c r="U4203" s="218" t="str">
        <f t="shared" si="331"/>
        <v/>
      </c>
      <c r="V4203" s="216" t="s">
        <v>47</v>
      </c>
      <c r="W4203" s="102" t="s">
        <v>167</v>
      </c>
      <c r="X4203" s="102" t="s">
        <v>168</v>
      </c>
      <c r="Y4203" s="103" t="s">
        <v>169</v>
      </c>
      <c r="Z4203" s="103" t="s">
        <v>170</v>
      </c>
      <c r="AA4203" s="103" t="s">
        <v>47</v>
      </c>
      <c r="AB4203" s="103" t="s">
        <v>171</v>
      </c>
      <c r="AC4203" s="104" t="s">
        <v>172</v>
      </c>
    </row>
    <row r="4204" spans="1:29" ht="25.5" customHeight="1" x14ac:dyDescent="0.35">
      <c r="A4204" s="188"/>
      <c r="B4204" s="190"/>
      <c r="C4204" s="99" t="str">
        <f>IF(B4204="","",IF(NOT(ISNUMBER(B4204)),"DATA_PC invalida",IF(AND(ISNUMBER(parametros!$C$2),ISNUMBER(parametros!$D$2),B4204&gt;=parametros!$C$2,B4204&lt;=parametros!$D$2),"C0",IF(AND(ISNUMBER(parametros!$C$3),ISNUMBER(parametros!$D$3),B4204&gt;=parametros!$C$3,B4204&lt;=parametros!$D$3),"C1",IF(AND(ISNUMBER(parametros!$C$4),ISNUMBER(parametros!$D$4),B4204&gt;=parametros!$C$4,B4204&lt;=parametros!$D$4),"C2",IF(AND(ISNUMBER(parametros!$C$5),ISNUMBER(parametros!$D$5),B4204&gt;=parametros!$C$5,B4204&lt;=parametros!$D$5),"C3",IF(AND(ISNUMBER(parametros!$C$6),ISNUMBER(parametros!$D$6),B4204&gt;=parametros!$C$6,B4204&lt;=parametros!$D$6),"C4","Fora dos ciclos")))))))</f>
        <v/>
      </c>
      <c r="D4204" s="100"/>
      <c r="E4204" s="78" t="str">
        <f>IF(C4204="","",IFERROR(VLOOKUP(C4204,parametros!$A$11:$E$15,5,0),""))</f>
        <v/>
      </c>
      <c r="F4204" s="79" t="str">
        <f t="shared" si="327"/>
        <v/>
      </c>
      <c r="G4204" s="101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8"/>
      <c r="U4204" s="218" t="str">
        <f t="shared" si="331"/>
        <v/>
      </c>
      <c r="V4204" s="216" t="s">
        <v>47</v>
      </c>
      <c r="W4204" s="102" t="s">
        <v>167</v>
      </c>
      <c r="X4204" s="102" t="s">
        <v>168</v>
      </c>
      <c r="Y4204" s="103" t="s">
        <v>169</v>
      </c>
      <c r="Z4204" s="103" t="s">
        <v>170</v>
      </c>
      <c r="AA4204" s="103" t="s">
        <v>47</v>
      </c>
      <c r="AB4204" s="103" t="s">
        <v>171</v>
      </c>
      <c r="AC4204" s="104" t="s">
        <v>172</v>
      </c>
    </row>
    <row r="4205" spans="1:29" ht="25.5" customHeight="1" x14ac:dyDescent="0.35">
      <c r="A4205" s="188"/>
      <c r="B4205" s="190"/>
      <c r="C4205" s="99" t="str">
        <f>IF(B4205="","",IF(NOT(ISNUMBER(B4205)),"DATA_PC invalida",IF(AND(ISNUMBER(parametros!$C$2),ISNUMBER(parametros!$D$2),B4205&gt;=parametros!$C$2,B4205&lt;=parametros!$D$2),"C0",IF(AND(ISNUMBER(parametros!$C$3),ISNUMBER(parametros!$D$3),B4205&gt;=parametros!$C$3,B4205&lt;=parametros!$D$3),"C1",IF(AND(ISNUMBER(parametros!$C$4),ISNUMBER(parametros!$D$4),B4205&gt;=parametros!$C$4,B4205&lt;=parametros!$D$4),"C2",IF(AND(ISNUMBER(parametros!$C$5),ISNUMBER(parametros!$D$5),B4205&gt;=parametros!$C$5,B4205&lt;=parametros!$D$5),"C3",IF(AND(ISNUMBER(parametros!$C$6),ISNUMBER(parametros!$D$6),B4205&gt;=parametros!$C$6,B4205&lt;=parametros!$D$6),"C4","Fora dos ciclos")))))))</f>
        <v/>
      </c>
      <c r="D4205" s="100"/>
      <c r="E4205" s="78" t="str">
        <f>IF(C4205="","",IFERROR(VLOOKUP(C4205,parametros!$A$11:$E$15,5,0),""))</f>
        <v/>
      </c>
      <c r="F4205" s="79" t="str">
        <f t="shared" si="327"/>
        <v/>
      </c>
      <c r="G4205" s="101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8"/>
      <c r="U4205" s="218" t="str">
        <f t="shared" si="331"/>
        <v/>
      </c>
      <c r="V4205" s="216" t="s">
        <v>47</v>
      </c>
      <c r="W4205" s="102" t="s">
        <v>167</v>
      </c>
      <c r="X4205" s="102" t="s">
        <v>168</v>
      </c>
      <c r="Y4205" s="103" t="s">
        <v>169</v>
      </c>
      <c r="Z4205" s="103" t="s">
        <v>170</v>
      </c>
      <c r="AA4205" s="103" t="s">
        <v>47</v>
      </c>
      <c r="AB4205" s="103" t="s">
        <v>171</v>
      </c>
      <c r="AC4205" s="104" t="s">
        <v>172</v>
      </c>
    </row>
    <row r="4206" spans="1:29" ht="25.5" customHeight="1" x14ac:dyDescent="0.35">
      <c r="A4206" s="188"/>
      <c r="B4206" s="190"/>
      <c r="C4206" s="99" t="str">
        <f>IF(B4206="","",IF(NOT(ISNUMBER(B4206)),"DATA_PC invalida",IF(AND(ISNUMBER(parametros!$C$2),ISNUMBER(parametros!$D$2),B4206&gt;=parametros!$C$2,B4206&lt;=parametros!$D$2),"C0",IF(AND(ISNUMBER(parametros!$C$3),ISNUMBER(parametros!$D$3),B4206&gt;=parametros!$C$3,B4206&lt;=parametros!$D$3),"C1",IF(AND(ISNUMBER(parametros!$C$4),ISNUMBER(parametros!$D$4),B4206&gt;=parametros!$C$4,B4206&lt;=parametros!$D$4),"C2",IF(AND(ISNUMBER(parametros!$C$5),ISNUMBER(parametros!$D$5),B4206&gt;=parametros!$C$5,B4206&lt;=parametros!$D$5),"C3",IF(AND(ISNUMBER(parametros!$C$6),ISNUMBER(parametros!$D$6),B4206&gt;=parametros!$C$6,B4206&lt;=parametros!$D$6),"C4","Fora dos ciclos")))))))</f>
        <v/>
      </c>
      <c r="D4206" s="100"/>
      <c r="E4206" s="78" t="str">
        <f>IF(C4206="","",IFERROR(VLOOKUP(C4206,parametros!$A$11:$E$15,5,0),""))</f>
        <v/>
      </c>
      <c r="F4206" s="79" t="str">
        <f t="shared" si="327"/>
        <v/>
      </c>
      <c r="G4206" s="101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8"/>
      <c r="U4206" s="218" t="str">
        <f t="shared" si="331"/>
        <v/>
      </c>
      <c r="V4206" s="216" t="s">
        <v>47</v>
      </c>
      <c r="W4206" s="102" t="s">
        <v>167</v>
      </c>
      <c r="X4206" s="102" t="s">
        <v>168</v>
      </c>
      <c r="Y4206" s="103" t="s">
        <v>169</v>
      </c>
      <c r="Z4206" s="103" t="s">
        <v>170</v>
      </c>
      <c r="AA4206" s="103" t="s">
        <v>47</v>
      </c>
      <c r="AB4206" s="103" t="s">
        <v>171</v>
      </c>
      <c r="AC4206" s="104" t="s">
        <v>172</v>
      </c>
    </row>
    <row r="4207" spans="1:29" ht="25.5" customHeight="1" x14ac:dyDescent="0.35">
      <c r="A4207" s="188"/>
      <c r="B4207" s="190"/>
      <c r="C4207" s="99" t="str">
        <f>IF(B4207="","",IF(NOT(ISNUMBER(B4207)),"DATA_PC invalida",IF(AND(ISNUMBER(parametros!$C$2),ISNUMBER(parametros!$D$2),B4207&gt;=parametros!$C$2,B4207&lt;=parametros!$D$2),"C0",IF(AND(ISNUMBER(parametros!$C$3),ISNUMBER(parametros!$D$3),B4207&gt;=parametros!$C$3,B4207&lt;=parametros!$D$3),"C1",IF(AND(ISNUMBER(parametros!$C$4),ISNUMBER(parametros!$D$4),B4207&gt;=parametros!$C$4,B4207&lt;=parametros!$D$4),"C2",IF(AND(ISNUMBER(parametros!$C$5),ISNUMBER(parametros!$D$5),B4207&gt;=parametros!$C$5,B4207&lt;=parametros!$D$5),"C3",IF(AND(ISNUMBER(parametros!$C$6),ISNUMBER(parametros!$D$6),B4207&gt;=parametros!$C$6,B4207&lt;=parametros!$D$6),"C4","Fora dos ciclos")))))))</f>
        <v/>
      </c>
      <c r="D4207" s="100"/>
      <c r="E4207" s="78" t="str">
        <f>IF(C4207="","",IFERROR(VLOOKUP(C4207,parametros!$A$11:$E$15,5,0),""))</f>
        <v/>
      </c>
      <c r="F4207" s="79" t="str">
        <f t="shared" si="327"/>
        <v/>
      </c>
      <c r="G4207" s="101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8"/>
      <c r="U4207" s="218" t="str">
        <f t="shared" si="331"/>
        <v/>
      </c>
      <c r="V4207" s="216" t="s">
        <v>47</v>
      </c>
      <c r="W4207" s="102" t="s">
        <v>167</v>
      </c>
      <c r="X4207" s="102" t="s">
        <v>168</v>
      </c>
      <c r="Y4207" s="103" t="s">
        <v>169</v>
      </c>
      <c r="Z4207" s="103" t="s">
        <v>170</v>
      </c>
      <c r="AA4207" s="103" t="s">
        <v>47</v>
      </c>
      <c r="AB4207" s="103" t="s">
        <v>171</v>
      </c>
      <c r="AC4207" s="104" t="s">
        <v>172</v>
      </c>
    </row>
    <row r="4208" spans="1:29" ht="25.5" customHeight="1" x14ac:dyDescent="0.35">
      <c r="A4208" s="188"/>
      <c r="B4208" s="190"/>
      <c r="C4208" s="99" t="str">
        <f>IF(B4208="","",IF(NOT(ISNUMBER(B4208)),"DATA_PC invalida",IF(AND(ISNUMBER(parametros!$C$2),ISNUMBER(parametros!$D$2),B4208&gt;=parametros!$C$2,B4208&lt;=parametros!$D$2),"C0",IF(AND(ISNUMBER(parametros!$C$3),ISNUMBER(parametros!$D$3),B4208&gt;=parametros!$C$3,B4208&lt;=parametros!$D$3),"C1",IF(AND(ISNUMBER(parametros!$C$4),ISNUMBER(parametros!$D$4),B4208&gt;=parametros!$C$4,B4208&lt;=parametros!$D$4),"C2",IF(AND(ISNUMBER(parametros!$C$5),ISNUMBER(parametros!$D$5),B4208&gt;=parametros!$C$5,B4208&lt;=parametros!$D$5),"C3",IF(AND(ISNUMBER(parametros!$C$6),ISNUMBER(parametros!$D$6),B4208&gt;=parametros!$C$6,B4208&lt;=parametros!$D$6),"C4","Fora dos ciclos")))))))</f>
        <v/>
      </c>
      <c r="D4208" s="100"/>
      <c r="E4208" s="78" t="str">
        <f>IF(C4208="","",IFERROR(VLOOKUP(C4208,parametros!$A$11:$E$15,5,0),""))</f>
        <v/>
      </c>
      <c r="F4208" s="79" t="str">
        <f t="shared" si="327"/>
        <v/>
      </c>
      <c r="G4208" s="101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8"/>
      <c r="U4208" s="218" t="str">
        <f t="shared" si="331"/>
        <v/>
      </c>
      <c r="V4208" s="216" t="s">
        <v>47</v>
      </c>
      <c r="W4208" s="102" t="s">
        <v>167</v>
      </c>
      <c r="X4208" s="102" t="s">
        <v>168</v>
      </c>
      <c r="Y4208" s="103" t="s">
        <v>169</v>
      </c>
      <c r="Z4208" s="103" t="s">
        <v>170</v>
      </c>
      <c r="AA4208" s="103" t="s">
        <v>47</v>
      </c>
      <c r="AB4208" s="103" t="s">
        <v>171</v>
      </c>
      <c r="AC4208" s="104" t="s">
        <v>172</v>
      </c>
    </row>
    <row r="4209" spans="1:29" ht="25.5" customHeight="1" x14ac:dyDescent="0.35">
      <c r="A4209" s="188"/>
      <c r="B4209" s="190"/>
      <c r="C4209" s="99" t="str">
        <f>IF(B4209="","",IF(NOT(ISNUMBER(B4209)),"DATA_PC invalida",IF(AND(ISNUMBER(parametros!$C$2),ISNUMBER(parametros!$D$2),B4209&gt;=parametros!$C$2,B4209&lt;=parametros!$D$2),"C0",IF(AND(ISNUMBER(parametros!$C$3),ISNUMBER(parametros!$D$3),B4209&gt;=parametros!$C$3,B4209&lt;=parametros!$D$3),"C1",IF(AND(ISNUMBER(parametros!$C$4),ISNUMBER(parametros!$D$4),B4209&gt;=parametros!$C$4,B4209&lt;=parametros!$D$4),"C2",IF(AND(ISNUMBER(parametros!$C$5),ISNUMBER(parametros!$D$5),B4209&gt;=parametros!$C$5,B4209&lt;=parametros!$D$5),"C3",IF(AND(ISNUMBER(parametros!$C$6),ISNUMBER(parametros!$D$6),B4209&gt;=parametros!$C$6,B4209&lt;=parametros!$D$6),"C4","Fora dos ciclos")))))))</f>
        <v/>
      </c>
      <c r="D4209" s="100"/>
      <c r="E4209" s="78" t="str">
        <f>IF(C4209="","",IFERROR(VLOOKUP(C4209,parametros!$A$11:$E$15,5,0),""))</f>
        <v/>
      </c>
      <c r="F4209" s="79" t="str">
        <f t="shared" si="327"/>
        <v/>
      </c>
      <c r="G4209" s="101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8"/>
      <c r="U4209" s="218" t="str">
        <f t="shared" si="331"/>
        <v/>
      </c>
      <c r="V4209" s="216" t="s">
        <v>47</v>
      </c>
      <c r="W4209" s="102" t="s">
        <v>167</v>
      </c>
      <c r="X4209" s="102" t="s">
        <v>168</v>
      </c>
      <c r="Y4209" s="103" t="s">
        <v>169</v>
      </c>
      <c r="Z4209" s="103" t="s">
        <v>170</v>
      </c>
      <c r="AA4209" s="103" t="s">
        <v>47</v>
      </c>
      <c r="AB4209" s="103" t="s">
        <v>171</v>
      </c>
      <c r="AC4209" s="104" t="s">
        <v>172</v>
      </c>
    </row>
    <row r="4210" spans="1:29" ht="25.5" customHeight="1" x14ac:dyDescent="0.35">
      <c r="A4210" s="188"/>
      <c r="B4210" s="190"/>
      <c r="C4210" s="99" t="str">
        <f>IF(B4210="","",IF(NOT(ISNUMBER(B4210)),"DATA_PC invalida",IF(AND(ISNUMBER(parametros!$C$2),ISNUMBER(parametros!$D$2),B4210&gt;=parametros!$C$2,B4210&lt;=parametros!$D$2),"C0",IF(AND(ISNUMBER(parametros!$C$3),ISNUMBER(parametros!$D$3),B4210&gt;=parametros!$C$3,B4210&lt;=parametros!$D$3),"C1",IF(AND(ISNUMBER(parametros!$C$4),ISNUMBER(parametros!$D$4),B4210&gt;=parametros!$C$4,B4210&lt;=parametros!$D$4),"C2",IF(AND(ISNUMBER(parametros!$C$5),ISNUMBER(parametros!$D$5),B4210&gt;=parametros!$C$5,B4210&lt;=parametros!$D$5),"C3",IF(AND(ISNUMBER(parametros!$C$6),ISNUMBER(parametros!$D$6),B4210&gt;=parametros!$C$6,B4210&lt;=parametros!$D$6),"C4","Fora dos ciclos")))))))</f>
        <v/>
      </c>
      <c r="D4210" s="100"/>
      <c r="E4210" s="78" t="str">
        <f>IF(C4210="","",IFERROR(VLOOKUP(C4210,parametros!$A$11:$E$15,5,0),""))</f>
        <v/>
      </c>
      <c r="F4210" s="79" t="str">
        <f t="shared" si="327"/>
        <v/>
      </c>
      <c r="G4210" s="101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8"/>
      <c r="U4210" s="218" t="str">
        <f t="shared" si="331"/>
        <v/>
      </c>
      <c r="V4210" s="216" t="s">
        <v>47</v>
      </c>
      <c r="W4210" s="102" t="s">
        <v>167</v>
      </c>
      <c r="X4210" s="102" t="s">
        <v>168</v>
      </c>
      <c r="Y4210" s="103" t="s">
        <v>169</v>
      </c>
      <c r="Z4210" s="103" t="s">
        <v>170</v>
      </c>
      <c r="AA4210" s="103" t="s">
        <v>47</v>
      </c>
      <c r="AB4210" s="103" t="s">
        <v>171</v>
      </c>
      <c r="AC4210" s="104" t="s">
        <v>172</v>
      </c>
    </row>
    <row r="4211" spans="1:29" ht="25.5" customHeight="1" x14ac:dyDescent="0.35">
      <c r="A4211" s="188"/>
      <c r="B4211" s="190"/>
      <c r="C4211" s="99" t="str">
        <f>IF(B4211="","",IF(NOT(ISNUMBER(B4211)),"DATA_PC invalida",IF(AND(ISNUMBER(parametros!$C$2),ISNUMBER(parametros!$D$2),B4211&gt;=parametros!$C$2,B4211&lt;=parametros!$D$2),"C0",IF(AND(ISNUMBER(parametros!$C$3),ISNUMBER(parametros!$D$3),B4211&gt;=parametros!$C$3,B4211&lt;=parametros!$D$3),"C1",IF(AND(ISNUMBER(parametros!$C$4),ISNUMBER(parametros!$D$4),B4211&gt;=parametros!$C$4,B4211&lt;=parametros!$D$4),"C2",IF(AND(ISNUMBER(parametros!$C$5),ISNUMBER(parametros!$D$5),B4211&gt;=parametros!$C$5,B4211&lt;=parametros!$D$5),"C3",IF(AND(ISNUMBER(parametros!$C$6),ISNUMBER(parametros!$D$6),B4211&gt;=parametros!$C$6,B4211&lt;=parametros!$D$6),"C4","Fora dos ciclos")))))))</f>
        <v/>
      </c>
      <c r="D4211" s="100"/>
      <c r="E4211" s="78" t="str">
        <f>IF(C4211="","",IFERROR(VLOOKUP(C4211,parametros!$A$11:$E$15,5,0),""))</f>
        <v/>
      </c>
      <c r="F4211" s="79" t="str">
        <f t="shared" si="327"/>
        <v/>
      </c>
      <c r="G4211" s="101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8"/>
      <c r="U4211" s="218" t="str">
        <f t="shared" si="331"/>
        <v/>
      </c>
      <c r="V4211" s="216" t="s">
        <v>47</v>
      </c>
      <c r="W4211" s="102" t="s">
        <v>167</v>
      </c>
      <c r="X4211" s="102" t="s">
        <v>168</v>
      </c>
      <c r="Y4211" s="103" t="s">
        <v>169</v>
      </c>
      <c r="Z4211" s="103" t="s">
        <v>170</v>
      </c>
      <c r="AA4211" s="103" t="s">
        <v>47</v>
      </c>
      <c r="AB4211" s="103" t="s">
        <v>171</v>
      </c>
      <c r="AC4211" s="104" t="s">
        <v>172</v>
      </c>
    </row>
    <row r="4212" spans="1:29" ht="25.5" customHeight="1" x14ac:dyDescent="0.35">
      <c r="A4212" s="188"/>
      <c r="B4212" s="190"/>
      <c r="C4212" s="99" t="str">
        <f>IF(B4212="","",IF(NOT(ISNUMBER(B4212)),"DATA_PC invalida",IF(AND(ISNUMBER(parametros!$C$2),ISNUMBER(parametros!$D$2),B4212&gt;=parametros!$C$2,B4212&lt;=parametros!$D$2),"C0",IF(AND(ISNUMBER(parametros!$C$3),ISNUMBER(parametros!$D$3),B4212&gt;=parametros!$C$3,B4212&lt;=parametros!$D$3),"C1",IF(AND(ISNUMBER(parametros!$C$4),ISNUMBER(parametros!$D$4),B4212&gt;=parametros!$C$4,B4212&lt;=parametros!$D$4),"C2",IF(AND(ISNUMBER(parametros!$C$5),ISNUMBER(parametros!$D$5),B4212&gt;=parametros!$C$5,B4212&lt;=parametros!$D$5),"C3",IF(AND(ISNUMBER(parametros!$C$6),ISNUMBER(parametros!$D$6),B4212&gt;=parametros!$C$6,B4212&lt;=parametros!$D$6),"C4","Fora dos ciclos")))))))</f>
        <v/>
      </c>
      <c r="D4212" s="100"/>
      <c r="E4212" s="78" t="str">
        <f>IF(C4212="","",IFERROR(VLOOKUP(C4212,parametros!$A$11:$E$15,5,0),""))</f>
        <v/>
      </c>
      <c r="F4212" s="79" t="str">
        <f t="shared" si="327"/>
        <v/>
      </c>
      <c r="G4212" s="101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8"/>
      <c r="U4212" s="218" t="str">
        <f t="shared" si="331"/>
        <v/>
      </c>
      <c r="V4212" s="216" t="s">
        <v>47</v>
      </c>
      <c r="W4212" s="102" t="s">
        <v>167</v>
      </c>
      <c r="X4212" s="102" t="s">
        <v>168</v>
      </c>
      <c r="Y4212" s="103" t="s">
        <v>169</v>
      </c>
      <c r="Z4212" s="103" t="s">
        <v>170</v>
      </c>
      <c r="AA4212" s="103" t="s">
        <v>47</v>
      </c>
      <c r="AB4212" s="103" t="s">
        <v>171</v>
      </c>
      <c r="AC4212" s="104" t="s">
        <v>172</v>
      </c>
    </row>
    <row r="4213" spans="1:29" ht="25.5" customHeight="1" x14ac:dyDescent="0.35">
      <c r="A4213" s="188"/>
      <c r="B4213" s="190"/>
      <c r="C4213" s="99" t="str">
        <f>IF(B4213="","",IF(NOT(ISNUMBER(B4213)),"DATA_PC invalida",IF(AND(ISNUMBER(parametros!$C$2),ISNUMBER(parametros!$D$2),B4213&gt;=parametros!$C$2,B4213&lt;=parametros!$D$2),"C0",IF(AND(ISNUMBER(parametros!$C$3),ISNUMBER(parametros!$D$3),B4213&gt;=parametros!$C$3,B4213&lt;=parametros!$D$3),"C1",IF(AND(ISNUMBER(parametros!$C$4),ISNUMBER(parametros!$D$4),B4213&gt;=parametros!$C$4,B4213&lt;=parametros!$D$4),"C2",IF(AND(ISNUMBER(parametros!$C$5),ISNUMBER(parametros!$D$5),B4213&gt;=parametros!$C$5,B4213&lt;=parametros!$D$5),"C3",IF(AND(ISNUMBER(parametros!$C$6),ISNUMBER(parametros!$D$6),B4213&gt;=parametros!$C$6,B4213&lt;=parametros!$D$6),"C4","Fora dos ciclos")))))))</f>
        <v/>
      </c>
      <c r="D4213" s="100"/>
      <c r="E4213" s="78" t="str">
        <f>IF(C4213="","",IFERROR(VLOOKUP(C4213,parametros!$A$11:$E$15,5,0),""))</f>
        <v/>
      </c>
      <c r="F4213" s="79" t="str">
        <f t="shared" si="327"/>
        <v/>
      </c>
      <c r="G4213" s="101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8"/>
      <c r="U4213" s="218" t="str">
        <f t="shared" si="331"/>
        <v/>
      </c>
      <c r="V4213" s="216" t="s">
        <v>47</v>
      </c>
      <c r="W4213" s="102" t="s">
        <v>167</v>
      </c>
      <c r="X4213" s="102" t="s">
        <v>168</v>
      </c>
      <c r="Y4213" s="103" t="s">
        <v>169</v>
      </c>
      <c r="Z4213" s="103" t="s">
        <v>170</v>
      </c>
      <c r="AA4213" s="103" t="s">
        <v>47</v>
      </c>
      <c r="AB4213" s="103" t="s">
        <v>171</v>
      </c>
      <c r="AC4213" s="104" t="s">
        <v>172</v>
      </c>
    </row>
    <row r="4214" spans="1:29" ht="25.5" customHeight="1" x14ac:dyDescent="0.35">
      <c r="A4214" s="188"/>
      <c r="B4214" s="190"/>
      <c r="C4214" s="99" t="str">
        <f>IF(B4214="","",IF(NOT(ISNUMBER(B4214)),"DATA_PC invalida",IF(AND(ISNUMBER(parametros!$C$2),ISNUMBER(parametros!$D$2),B4214&gt;=parametros!$C$2,B4214&lt;=parametros!$D$2),"C0",IF(AND(ISNUMBER(parametros!$C$3),ISNUMBER(parametros!$D$3),B4214&gt;=parametros!$C$3,B4214&lt;=parametros!$D$3),"C1",IF(AND(ISNUMBER(parametros!$C$4),ISNUMBER(parametros!$D$4),B4214&gt;=parametros!$C$4,B4214&lt;=parametros!$D$4),"C2",IF(AND(ISNUMBER(parametros!$C$5),ISNUMBER(parametros!$D$5),B4214&gt;=parametros!$C$5,B4214&lt;=parametros!$D$5),"C3",IF(AND(ISNUMBER(parametros!$C$6),ISNUMBER(parametros!$D$6),B4214&gt;=parametros!$C$6,B4214&lt;=parametros!$D$6),"C4","Fora dos ciclos")))))))</f>
        <v/>
      </c>
      <c r="D4214" s="100"/>
      <c r="E4214" s="78" t="str">
        <f>IF(C4214="","",IFERROR(VLOOKUP(C4214,parametros!$A$11:$E$15,5,0),""))</f>
        <v/>
      </c>
      <c r="F4214" s="79" t="str">
        <f t="shared" si="327"/>
        <v/>
      </c>
      <c r="G4214" s="101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8"/>
      <c r="U4214" s="218" t="str">
        <f t="shared" si="331"/>
        <v/>
      </c>
      <c r="V4214" s="216" t="s">
        <v>47</v>
      </c>
      <c r="W4214" s="102" t="s">
        <v>167</v>
      </c>
      <c r="X4214" s="102" t="s">
        <v>168</v>
      </c>
      <c r="Y4214" s="103" t="s">
        <v>169</v>
      </c>
      <c r="Z4214" s="103" t="s">
        <v>170</v>
      </c>
      <c r="AA4214" s="103" t="s">
        <v>47</v>
      </c>
      <c r="AB4214" s="103" t="s">
        <v>171</v>
      </c>
      <c r="AC4214" s="104" t="s">
        <v>172</v>
      </c>
    </row>
    <row r="4215" spans="1:29" ht="25.5" customHeight="1" x14ac:dyDescent="0.35">
      <c r="A4215" s="188"/>
      <c r="B4215" s="190"/>
      <c r="C4215" s="99" t="str">
        <f>IF(B4215="","",IF(NOT(ISNUMBER(B4215)),"DATA_PC invalida",IF(AND(ISNUMBER(parametros!$C$2),ISNUMBER(parametros!$D$2),B4215&gt;=parametros!$C$2,B4215&lt;=parametros!$D$2),"C0",IF(AND(ISNUMBER(parametros!$C$3),ISNUMBER(parametros!$D$3),B4215&gt;=parametros!$C$3,B4215&lt;=parametros!$D$3),"C1",IF(AND(ISNUMBER(parametros!$C$4),ISNUMBER(parametros!$D$4),B4215&gt;=parametros!$C$4,B4215&lt;=parametros!$D$4),"C2",IF(AND(ISNUMBER(parametros!$C$5),ISNUMBER(parametros!$D$5),B4215&gt;=parametros!$C$5,B4215&lt;=parametros!$D$5),"C3",IF(AND(ISNUMBER(parametros!$C$6),ISNUMBER(parametros!$D$6),B4215&gt;=parametros!$C$6,B4215&lt;=parametros!$D$6),"C4","Fora dos ciclos")))))))</f>
        <v/>
      </c>
      <c r="D4215" s="100"/>
      <c r="E4215" s="78" t="str">
        <f>IF(C4215="","",IFERROR(VLOOKUP(C4215,parametros!$A$11:$E$15,5,0),""))</f>
        <v/>
      </c>
      <c r="F4215" s="79" t="str">
        <f t="shared" si="327"/>
        <v/>
      </c>
      <c r="G4215" s="101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8"/>
      <c r="U4215" s="218" t="str">
        <f t="shared" si="331"/>
        <v/>
      </c>
      <c r="V4215" s="216" t="s">
        <v>47</v>
      </c>
      <c r="W4215" s="102" t="s">
        <v>167</v>
      </c>
      <c r="X4215" s="102" t="s">
        <v>168</v>
      </c>
      <c r="Y4215" s="103" t="s">
        <v>169</v>
      </c>
      <c r="Z4215" s="103" t="s">
        <v>170</v>
      </c>
      <c r="AA4215" s="103" t="s">
        <v>47</v>
      </c>
      <c r="AB4215" s="103" t="s">
        <v>171</v>
      </c>
      <c r="AC4215" s="104" t="s">
        <v>172</v>
      </c>
    </row>
    <row r="4216" spans="1:29" ht="25.5" customHeight="1" x14ac:dyDescent="0.35">
      <c r="A4216" s="188"/>
      <c r="B4216" s="190"/>
      <c r="C4216" s="99" t="str">
        <f>IF(B4216="","",IF(NOT(ISNUMBER(B4216)),"DATA_PC invalida",IF(AND(ISNUMBER(parametros!$C$2),ISNUMBER(parametros!$D$2),B4216&gt;=parametros!$C$2,B4216&lt;=parametros!$D$2),"C0",IF(AND(ISNUMBER(parametros!$C$3),ISNUMBER(parametros!$D$3),B4216&gt;=parametros!$C$3,B4216&lt;=parametros!$D$3),"C1",IF(AND(ISNUMBER(parametros!$C$4),ISNUMBER(parametros!$D$4),B4216&gt;=parametros!$C$4,B4216&lt;=parametros!$D$4),"C2",IF(AND(ISNUMBER(parametros!$C$5),ISNUMBER(parametros!$D$5),B4216&gt;=parametros!$C$5,B4216&lt;=parametros!$D$5),"C3",IF(AND(ISNUMBER(parametros!$C$6),ISNUMBER(parametros!$D$6),B4216&gt;=parametros!$C$6,B4216&lt;=parametros!$D$6),"C4","Fora dos ciclos")))))))</f>
        <v/>
      </c>
      <c r="D4216" s="100"/>
      <c r="E4216" s="78" t="str">
        <f>IF(C4216="","",IFERROR(VLOOKUP(C4216,parametros!$A$11:$E$15,5,0),""))</f>
        <v/>
      </c>
      <c r="F4216" s="79" t="str">
        <f t="shared" si="327"/>
        <v/>
      </c>
      <c r="G4216" s="101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8"/>
      <c r="U4216" s="218" t="str">
        <f t="shared" si="331"/>
        <v/>
      </c>
      <c r="V4216" s="216" t="s">
        <v>47</v>
      </c>
      <c r="W4216" s="102" t="s">
        <v>167</v>
      </c>
      <c r="X4216" s="102" t="s">
        <v>168</v>
      </c>
      <c r="Y4216" s="103" t="s">
        <v>169</v>
      </c>
      <c r="Z4216" s="103" t="s">
        <v>170</v>
      </c>
      <c r="AA4216" s="103" t="s">
        <v>47</v>
      </c>
      <c r="AB4216" s="103" t="s">
        <v>171</v>
      </c>
      <c r="AC4216" s="104" t="s">
        <v>172</v>
      </c>
    </row>
    <row r="4217" spans="1:29" ht="25.5" customHeight="1" x14ac:dyDescent="0.35">
      <c r="A4217" s="188"/>
      <c r="B4217" s="190"/>
      <c r="C4217" s="99" t="str">
        <f>IF(B4217="","",IF(NOT(ISNUMBER(B4217)),"DATA_PC invalida",IF(AND(ISNUMBER(parametros!$C$2),ISNUMBER(parametros!$D$2),B4217&gt;=parametros!$C$2,B4217&lt;=parametros!$D$2),"C0",IF(AND(ISNUMBER(parametros!$C$3),ISNUMBER(parametros!$D$3),B4217&gt;=parametros!$C$3,B4217&lt;=parametros!$D$3),"C1",IF(AND(ISNUMBER(parametros!$C$4),ISNUMBER(parametros!$D$4),B4217&gt;=parametros!$C$4,B4217&lt;=parametros!$D$4),"C2",IF(AND(ISNUMBER(parametros!$C$5),ISNUMBER(parametros!$D$5),B4217&gt;=parametros!$C$5,B4217&lt;=parametros!$D$5),"C3",IF(AND(ISNUMBER(parametros!$C$6),ISNUMBER(parametros!$D$6),B4217&gt;=parametros!$C$6,B4217&lt;=parametros!$D$6),"C4","Fora dos ciclos")))))))</f>
        <v/>
      </c>
      <c r="D4217" s="100"/>
      <c r="E4217" s="78" t="str">
        <f>IF(C4217="","",IFERROR(VLOOKUP(C4217,parametros!$A$11:$E$15,5,0),""))</f>
        <v/>
      </c>
      <c r="F4217" s="79" t="str">
        <f t="shared" si="327"/>
        <v/>
      </c>
      <c r="G4217" s="101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8"/>
      <c r="U4217" s="218" t="str">
        <f t="shared" si="331"/>
        <v/>
      </c>
      <c r="V4217" s="216" t="s">
        <v>47</v>
      </c>
      <c r="W4217" s="102" t="s">
        <v>167</v>
      </c>
      <c r="X4217" s="102" t="s">
        <v>168</v>
      </c>
      <c r="Y4217" s="103" t="s">
        <v>169</v>
      </c>
      <c r="Z4217" s="103" t="s">
        <v>170</v>
      </c>
      <c r="AA4217" s="103" t="s">
        <v>47</v>
      </c>
      <c r="AB4217" s="103" t="s">
        <v>171</v>
      </c>
      <c r="AC4217" s="104" t="s">
        <v>172</v>
      </c>
    </row>
    <row r="4218" spans="1:29" ht="25.5" customHeight="1" x14ac:dyDescent="0.35">
      <c r="A4218" s="188"/>
      <c r="B4218" s="190"/>
      <c r="C4218" s="99" t="str">
        <f>IF(B4218="","",IF(NOT(ISNUMBER(B4218)),"DATA_PC invalida",IF(AND(ISNUMBER(parametros!$C$2),ISNUMBER(parametros!$D$2),B4218&gt;=parametros!$C$2,B4218&lt;=parametros!$D$2),"C0",IF(AND(ISNUMBER(parametros!$C$3),ISNUMBER(parametros!$D$3),B4218&gt;=parametros!$C$3,B4218&lt;=parametros!$D$3),"C1",IF(AND(ISNUMBER(parametros!$C$4),ISNUMBER(parametros!$D$4),B4218&gt;=parametros!$C$4,B4218&lt;=parametros!$D$4),"C2",IF(AND(ISNUMBER(parametros!$C$5),ISNUMBER(parametros!$D$5),B4218&gt;=parametros!$C$5,B4218&lt;=parametros!$D$5),"C3",IF(AND(ISNUMBER(parametros!$C$6),ISNUMBER(parametros!$D$6),B4218&gt;=parametros!$C$6,B4218&lt;=parametros!$D$6),"C4","Fora dos ciclos")))))))</f>
        <v/>
      </c>
      <c r="D4218" s="100"/>
      <c r="E4218" s="78" t="str">
        <f>IF(C4218="","",IFERROR(VLOOKUP(C4218,parametros!$A$11:$E$15,5,0),""))</f>
        <v/>
      </c>
      <c r="F4218" s="79" t="str">
        <f t="shared" si="327"/>
        <v/>
      </c>
      <c r="G4218" s="101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8"/>
      <c r="U4218" s="218" t="str">
        <f t="shared" si="331"/>
        <v/>
      </c>
      <c r="V4218" s="216" t="s">
        <v>47</v>
      </c>
      <c r="W4218" s="102" t="s">
        <v>167</v>
      </c>
      <c r="X4218" s="102" t="s">
        <v>168</v>
      </c>
      <c r="Y4218" s="103" t="s">
        <v>169</v>
      </c>
      <c r="Z4218" s="103" t="s">
        <v>170</v>
      </c>
      <c r="AA4218" s="103" t="s">
        <v>47</v>
      </c>
      <c r="AB4218" s="103" t="s">
        <v>171</v>
      </c>
      <c r="AC4218" s="104" t="s">
        <v>172</v>
      </c>
    </row>
    <row r="4219" spans="1:29" ht="25.5" customHeight="1" x14ac:dyDescent="0.35">
      <c r="A4219" s="188"/>
      <c r="B4219" s="190"/>
      <c r="C4219" s="99" t="str">
        <f>IF(B4219="","",IF(NOT(ISNUMBER(B4219)),"DATA_PC invalida",IF(AND(ISNUMBER(parametros!$C$2),ISNUMBER(parametros!$D$2),B4219&gt;=parametros!$C$2,B4219&lt;=parametros!$D$2),"C0",IF(AND(ISNUMBER(parametros!$C$3),ISNUMBER(parametros!$D$3),B4219&gt;=parametros!$C$3,B4219&lt;=parametros!$D$3),"C1",IF(AND(ISNUMBER(parametros!$C$4),ISNUMBER(parametros!$D$4),B4219&gt;=parametros!$C$4,B4219&lt;=parametros!$D$4),"C2",IF(AND(ISNUMBER(parametros!$C$5),ISNUMBER(parametros!$D$5),B4219&gt;=parametros!$C$5,B4219&lt;=parametros!$D$5),"C3",IF(AND(ISNUMBER(parametros!$C$6),ISNUMBER(parametros!$D$6),B4219&gt;=parametros!$C$6,B4219&lt;=parametros!$D$6),"C4","Fora dos ciclos")))))))</f>
        <v/>
      </c>
      <c r="D4219" s="100"/>
      <c r="E4219" s="78" t="str">
        <f>IF(C4219="","",IFERROR(VLOOKUP(C4219,parametros!$A$11:$E$15,5,0),""))</f>
        <v/>
      </c>
      <c r="F4219" s="79" t="str">
        <f t="shared" si="327"/>
        <v/>
      </c>
      <c r="G4219" s="101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8"/>
      <c r="U4219" s="218" t="str">
        <f t="shared" si="331"/>
        <v/>
      </c>
      <c r="V4219" s="216" t="s">
        <v>47</v>
      </c>
      <c r="W4219" s="102" t="s">
        <v>167</v>
      </c>
      <c r="X4219" s="102" t="s">
        <v>168</v>
      </c>
      <c r="Y4219" s="103" t="s">
        <v>169</v>
      </c>
      <c r="Z4219" s="103" t="s">
        <v>170</v>
      </c>
      <c r="AA4219" s="103" t="s">
        <v>47</v>
      </c>
      <c r="AB4219" s="103" t="s">
        <v>171</v>
      </c>
      <c r="AC4219" s="104" t="s">
        <v>172</v>
      </c>
    </row>
    <row r="4220" spans="1:29" ht="25.5" customHeight="1" x14ac:dyDescent="0.35">
      <c r="A4220" s="188"/>
      <c r="B4220" s="190"/>
      <c r="C4220" s="99" t="str">
        <f>IF(B4220="","",IF(NOT(ISNUMBER(B4220)),"DATA_PC invalida",IF(AND(ISNUMBER(parametros!$C$2),ISNUMBER(parametros!$D$2),B4220&gt;=parametros!$C$2,B4220&lt;=parametros!$D$2),"C0",IF(AND(ISNUMBER(parametros!$C$3),ISNUMBER(parametros!$D$3),B4220&gt;=parametros!$C$3,B4220&lt;=parametros!$D$3),"C1",IF(AND(ISNUMBER(parametros!$C$4),ISNUMBER(parametros!$D$4),B4220&gt;=parametros!$C$4,B4220&lt;=parametros!$D$4),"C2",IF(AND(ISNUMBER(parametros!$C$5),ISNUMBER(parametros!$D$5),B4220&gt;=parametros!$C$5,B4220&lt;=parametros!$D$5),"C3",IF(AND(ISNUMBER(parametros!$C$6),ISNUMBER(parametros!$D$6),B4220&gt;=parametros!$C$6,B4220&lt;=parametros!$D$6),"C4","Fora dos ciclos")))))))</f>
        <v/>
      </c>
      <c r="D4220" s="100"/>
      <c r="E4220" s="78" t="str">
        <f>IF(C4220="","",IFERROR(VLOOKUP(C4220,parametros!$A$11:$E$15,5,0),""))</f>
        <v/>
      </c>
      <c r="F4220" s="79" t="str">
        <f t="shared" si="327"/>
        <v/>
      </c>
      <c r="G4220" s="101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8"/>
      <c r="U4220" s="218" t="str">
        <f t="shared" si="331"/>
        <v/>
      </c>
      <c r="V4220" s="216" t="s">
        <v>47</v>
      </c>
      <c r="W4220" s="102" t="s">
        <v>167</v>
      </c>
      <c r="X4220" s="102" t="s">
        <v>168</v>
      </c>
      <c r="Y4220" s="103" t="s">
        <v>169</v>
      </c>
      <c r="Z4220" s="103" t="s">
        <v>170</v>
      </c>
      <c r="AA4220" s="103" t="s">
        <v>47</v>
      </c>
      <c r="AB4220" s="103" t="s">
        <v>171</v>
      </c>
      <c r="AC4220" s="104" t="s">
        <v>172</v>
      </c>
    </row>
    <row r="4221" spans="1:29" ht="25.5" customHeight="1" x14ac:dyDescent="0.35">
      <c r="A4221" s="188"/>
      <c r="B4221" s="190"/>
      <c r="C4221" s="99" t="str">
        <f>IF(B4221="","",IF(NOT(ISNUMBER(B4221)),"DATA_PC invalida",IF(AND(ISNUMBER(parametros!$C$2),ISNUMBER(parametros!$D$2),B4221&gt;=parametros!$C$2,B4221&lt;=parametros!$D$2),"C0",IF(AND(ISNUMBER(parametros!$C$3),ISNUMBER(parametros!$D$3),B4221&gt;=parametros!$C$3,B4221&lt;=parametros!$D$3),"C1",IF(AND(ISNUMBER(parametros!$C$4),ISNUMBER(parametros!$D$4),B4221&gt;=parametros!$C$4,B4221&lt;=parametros!$D$4),"C2",IF(AND(ISNUMBER(parametros!$C$5),ISNUMBER(parametros!$D$5),B4221&gt;=parametros!$C$5,B4221&lt;=parametros!$D$5),"C3",IF(AND(ISNUMBER(parametros!$C$6),ISNUMBER(parametros!$D$6),B4221&gt;=parametros!$C$6,B4221&lt;=parametros!$D$6),"C4","Fora dos ciclos")))))))</f>
        <v/>
      </c>
      <c r="D4221" s="100"/>
      <c r="E4221" s="78" t="str">
        <f>IF(C4221="","",IFERROR(VLOOKUP(C4221,parametros!$A$11:$E$15,5,0),""))</f>
        <v/>
      </c>
      <c r="F4221" s="79" t="str">
        <f t="shared" si="327"/>
        <v/>
      </c>
      <c r="G4221" s="101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8"/>
      <c r="U4221" s="218" t="str">
        <f t="shared" si="331"/>
        <v/>
      </c>
      <c r="V4221" s="216" t="s">
        <v>47</v>
      </c>
      <c r="W4221" s="102" t="s">
        <v>167</v>
      </c>
      <c r="X4221" s="102" t="s">
        <v>168</v>
      </c>
      <c r="Y4221" s="103" t="s">
        <v>169</v>
      </c>
      <c r="Z4221" s="103" t="s">
        <v>170</v>
      </c>
      <c r="AA4221" s="103" t="s">
        <v>47</v>
      </c>
      <c r="AB4221" s="103" t="s">
        <v>171</v>
      </c>
      <c r="AC4221" s="104" t="s">
        <v>172</v>
      </c>
    </row>
    <row r="4222" spans="1:29" ht="25.5" customHeight="1" x14ac:dyDescent="0.35">
      <c r="A4222" s="188"/>
      <c r="B4222" s="190"/>
      <c r="C4222" s="99" t="str">
        <f>IF(B4222="","",IF(NOT(ISNUMBER(B4222)),"DATA_PC invalida",IF(AND(ISNUMBER(parametros!$C$2),ISNUMBER(parametros!$D$2),B4222&gt;=parametros!$C$2,B4222&lt;=parametros!$D$2),"C0",IF(AND(ISNUMBER(parametros!$C$3),ISNUMBER(parametros!$D$3),B4222&gt;=parametros!$C$3,B4222&lt;=parametros!$D$3),"C1",IF(AND(ISNUMBER(parametros!$C$4),ISNUMBER(parametros!$D$4),B4222&gt;=parametros!$C$4,B4222&lt;=parametros!$D$4),"C2",IF(AND(ISNUMBER(parametros!$C$5),ISNUMBER(parametros!$D$5),B4222&gt;=parametros!$C$5,B4222&lt;=parametros!$D$5),"C3",IF(AND(ISNUMBER(parametros!$C$6),ISNUMBER(parametros!$D$6),B4222&gt;=parametros!$C$6,B4222&lt;=parametros!$D$6),"C4","Fora dos ciclos")))))))</f>
        <v/>
      </c>
      <c r="D4222" s="100"/>
      <c r="E4222" s="78" t="str">
        <f>IF(C4222="","",IFERROR(VLOOKUP(C4222,parametros!$A$11:$E$15,5,0),""))</f>
        <v/>
      </c>
      <c r="F4222" s="79" t="str">
        <f t="shared" si="327"/>
        <v/>
      </c>
      <c r="G4222" s="101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8"/>
      <c r="U4222" s="218" t="str">
        <f t="shared" si="331"/>
        <v/>
      </c>
      <c r="V4222" s="216" t="s">
        <v>47</v>
      </c>
      <c r="W4222" s="102" t="s">
        <v>167</v>
      </c>
      <c r="X4222" s="102" t="s">
        <v>168</v>
      </c>
      <c r="Y4222" s="103" t="s">
        <v>169</v>
      </c>
      <c r="Z4222" s="103" t="s">
        <v>170</v>
      </c>
      <c r="AA4222" s="103" t="s">
        <v>47</v>
      </c>
      <c r="AB4222" s="103" t="s">
        <v>171</v>
      </c>
      <c r="AC4222" s="104" t="s">
        <v>172</v>
      </c>
    </row>
    <row r="4223" spans="1:29" ht="25.5" customHeight="1" x14ac:dyDescent="0.35">
      <c r="A4223" s="188"/>
      <c r="B4223" s="190"/>
      <c r="C4223" s="99" t="str">
        <f>IF(B4223="","",IF(NOT(ISNUMBER(B4223)),"DATA_PC invalida",IF(AND(ISNUMBER(parametros!$C$2),ISNUMBER(parametros!$D$2),B4223&gt;=parametros!$C$2,B4223&lt;=parametros!$D$2),"C0",IF(AND(ISNUMBER(parametros!$C$3),ISNUMBER(parametros!$D$3),B4223&gt;=parametros!$C$3,B4223&lt;=parametros!$D$3),"C1",IF(AND(ISNUMBER(parametros!$C$4),ISNUMBER(parametros!$D$4),B4223&gt;=parametros!$C$4,B4223&lt;=parametros!$D$4),"C2",IF(AND(ISNUMBER(parametros!$C$5),ISNUMBER(parametros!$D$5),B4223&gt;=parametros!$C$5,B4223&lt;=parametros!$D$5),"C3",IF(AND(ISNUMBER(parametros!$C$6),ISNUMBER(parametros!$D$6),B4223&gt;=parametros!$C$6,B4223&lt;=parametros!$D$6),"C4","Fora dos ciclos")))))))</f>
        <v/>
      </c>
      <c r="D4223" s="100"/>
      <c r="E4223" s="78" t="str">
        <f>IF(C4223="","",IFERROR(VLOOKUP(C4223,parametros!$A$11:$E$15,5,0),""))</f>
        <v/>
      </c>
      <c r="F4223" s="79" t="str">
        <f t="shared" si="327"/>
        <v/>
      </c>
      <c r="G4223" s="101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8"/>
      <c r="U4223" s="218" t="str">
        <f t="shared" si="331"/>
        <v/>
      </c>
      <c r="V4223" s="216" t="s">
        <v>47</v>
      </c>
      <c r="W4223" s="102" t="s">
        <v>167</v>
      </c>
      <c r="X4223" s="102" t="s">
        <v>168</v>
      </c>
      <c r="Y4223" s="103" t="s">
        <v>169</v>
      </c>
      <c r="Z4223" s="103" t="s">
        <v>170</v>
      </c>
      <c r="AA4223" s="103" t="s">
        <v>47</v>
      </c>
      <c r="AB4223" s="103" t="s">
        <v>171</v>
      </c>
      <c r="AC4223" s="104" t="s">
        <v>172</v>
      </c>
    </row>
    <row r="4224" spans="1:29" ht="25.5" customHeight="1" x14ac:dyDescent="0.35">
      <c r="A4224" s="188"/>
      <c r="B4224" s="190"/>
      <c r="C4224" s="99" t="str">
        <f>IF(B4224="","",IF(NOT(ISNUMBER(B4224)),"DATA_PC invalida",IF(AND(ISNUMBER(parametros!$C$2),ISNUMBER(parametros!$D$2),B4224&gt;=parametros!$C$2,B4224&lt;=parametros!$D$2),"C0",IF(AND(ISNUMBER(parametros!$C$3),ISNUMBER(parametros!$D$3),B4224&gt;=parametros!$C$3,B4224&lt;=parametros!$D$3),"C1",IF(AND(ISNUMBER(parametros!$C$4),ISNUMBER(parametros!$D$4),B4224&gt;=parametros!$C$4,B4224&lt;=parametros!$D$4),"C2",IF(AND(ISNUMBER(parametros!$C$5),ISNUMBER(parametros!$D$5),B4224&gt;=parametros!$C$5,B4224&lt;=parametros!$D$5),"C3",IF(AND(ISNUMBER(parametros!$C$6),ISNUMBER(parametros!$D$6),B4224&gt;=parametros!$C$6,B4224&lt;=parametros!$D$6),"C4","Fora dos ciclos")))))))</f>
        <v/>
      </c>
      <c r="D4224" s="100"/>
      <c r="E4224" s="78" t="str">
        <f>IF(C4224="","",IFERROR(VLOOKUP(C4224,parametros!$A$11:$E$15,5,0),""))</f>
        <v/>
      </c>
      <c r="F4224" s="79" t="str">
        <f t="shared" si="327"/>
        <v/>
      </c>
      <c r="G4224" s="101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8"/>
      <c r="U4224" s="218" t="str">
        <f t="shared" si="331"/>
        <v/>
      </c>
      <c r="V4224" s="216" t="s">
        <v>47</v>
      </c>
      <c r="W4224" s="102" t="s">
        <v>167</v>
      </c>
      <c r="X4224" s="102" t="s">
        <v>168</v>
      </c>
      <c r="Y4224" s="103" t="s">
        <v>169</v>
      </c>
      <c r="Z4224" s="103" t="s">
        <v>170</v>
      </c>
      <c r="AA4224" s="103" t="s">
        <v>47</v>
      </c>
      <c r="AB4224" s="103" t="s">
        <v>171</v>
      </c>
      <c r="AC4224" s="104" t="s">
        <v>172</v>
      </c>
    </row>
    <row r="4225" spans="1:29" ht="25.5" customHeight="1" x14ac:dyDescent="0.35">
      <c r="A4225" s="188"/>
      <c r="B4225" s="190"/>
      <c r="C4225" s="99" t="str">
        <f>IF(B4225="","",IF(NOT(ISNUMBER(B4225)),"DATA_PC invalida",IF(AND(ISNUMBER(parametros!$C$2),ISNUMBER(parametros!$D$2),B4225&gt;=parametros!$C$2,B4225&lt;=parametros!$D$2),"C0",IF(AND(ISNUMBER(parametros!$C$3),ISNUMBER(parametros!$D$3),B4225&gt;=parametros!$C$3,B4225&lt;=parametros!$D$3),"C1",IF(AND(ISNUMBER(parametros!$C$4),ISNUMBER(parametros!$D$4),B4225&gt;=parametros!$C$4,B4225&lt;=parametros!$D$4),"C2",IF(AND(ISNUMBER(parametros!$C$5),ISNUMBER(parametros!$D$5),B4225&gt;=parametros!$C$5,B4225&lt;=parametros!$D$5),"C3",IF(AND(ISNUMBER(parametros!$C$6),ISNUMBER(parametros!$D$6),B4225&gt;=parametros!$C$6,B4225&lt;=parametros!$D$6),"C4","Fora dos ciclos")))))))</f>
        <v/>
      </c>
      <c r="D4225" s="100"/>
      <c r="E4225" s="78" t="str">
        <f>IF(C4225="","",IFERROR(VLOOKUP(C4225,parametros!$A$11:$E$15,5,0),""))</f>
        <v/>
      </c>
      <c r="F4225" s="79" t="str">
        <f t="shared" si="327"/>
        <v/>
      </c>
      <c r="G4225" s="101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8"/>
      <c r="U4225" s="218" t="str">
        <f t="shared" si="331"/>
        <v/>
      </c>
      <c r="V4225" s="216" t="s">
        <v>47</v>
      </c>
      <c r="W4225" s="102" t="s">
        <v>167</v>
      </c>
      <c r="X4225" s="102" t="s">
        <v>168</v>
      </c>
      <c r="Y4225" s="103" t="s">
        <v>169</v>
      </c>
      <c r="Z4225" s="103" t="s">
        <v>170</v>
      </c>
      <c r="AA4225" s="103" t="s">
        <v>47</v>
      </c>
      <c r="AB4225" s="103" t="s">
        <v>171</v>
      </c>
      <c r="AC4225" s="104" t="s">
        <v>172</v>
      </c>
    </row>
    <row r="4226" spans="1:29" ht="25.5" customHeight="1" x14ac:dyDescent="0.35">
      <c r="A4226" s="188"/>
      <c r="B4226" s="190"/>
      <c r="C4226" s="99" t="str">
        <f>IF(B4226="","",IF(NOT(ISNUMBER(B4226)),"DATA_PC invalida",IF(AND(ISNUMBER(parametros!$C$2),ISNUMBER(parametros!$D$2),B4226&gt;=parametros!$C$2,B4226&lt;=parametros!$D$2),"C0",IF(AND(ISNUMBER(parametros!$C$3),ISNUMBER(parametros!$D$3),B4226&gt;=parametros!$C$3,B4226&lt;=parametros!$D$3),"C1",IF(AND(ISNUMBER(parametros!$C$4),ISNUMBER(parametros!$D$4),B4226&gt;=parametros!$C$4,B4226&lt;=parametros!$D$4),"C2",IF(AND(ISNUMBER(parametros!$C$5),ISNUMBER(parametros!$D$5),B4226&gt;=parametros!$C$5,B4226&lt;=parametros!$D$5),"C3",IF(AND(ISNUMBER(parametros!$C$6),ISNUMBER(parametros!$D$6),B4226&gt;=parametros!$C$6,B4226&lt;=parametros!$D$6),"C4","Fora dos ciclos")))))))</f>
        <v/>
      </c>
      <c r="D4226" s="100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101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8"/>
      <c r="U4226" s="218" t="str">
        <f t="shared" ref="U4226:U4289" si="336">IF(OR($D4226="",$H4226=""),"",ROUND($D4226+$H4226,2))</f>
        <v/>
      </c>
      <c r="V4226" s="216" t="s">
        <v>47</v>
      </c>
      <c r="W4226" s="102" t="s">
        <v>167</v>
      </c>
      <c r="X4226" s="102" t="s">
        <v>168</v>
      </c>
      <c r="Y4226" s="103" t="s">
        <v>169</v>
      </c>
      <c r="Z4226" s="103" t="s">
        <v>170</v>
      </c>
      <c r="AA4226" s="103" t="s">
        <v>47</v>
      </c>
      <c r="AB4226" s="103" t="s">
        <v>171</v>
      </c>
      <c r="AC4226" s="104" t="s">
        <v>172</v>
      </c>
    </row>
    <row r="4227" spans="1:29" ht="25.5" customHeight="1" x14ac:dyDescent="0.35">
      <c r="A4227" s="188"/>
      <c r="B4227" s="190"/>
      <c r="C4227" s="99" t="str">
        <f>IF(B4227="","",IF(NOT(ISNUMBER(B4227)),"DATA_PC invalida",IF(AND(ISNUMBER(parametros!$C$2),ISNUMBER(parametros!$D$2),B4227&gt;=parametros!$C$2,B4227&lt;=parametros!$D$2),"C0",IF(AND(ISNUMBER(parametros!$C$3),ISNUMBER(parametros!$D$3),B4227&gt;=parametros!$C$3,B4227&lt;=parametros!$D$3),"C1",IF(AND(ISNUMBER(parametros!$C$4),ISNUMBER(parametros!$D$4),B4227&gt;=parametros!$C$4,B4227&lt;=parametros!$D$4),"C2",IF(AND(ISNUMBER(parametros!$C$5),ISNUMBER(parametros!$D$5),B4227&gt;=parametros!$C$5,B4227&lt;=parametros!$D$5),"C3",IF(AND(ISNUMBER(parametros!$C$6),ISNUMBER(parametros!$D$6),B4227&gt;=parametros!$C$6,B4227&lt;=parametros!$D$6),"C4","Fora dos ciclos")))))))</f>
        <v/>
      </c>
      <c r="D4227" s="100"/>
      <c r="E4227" s="78" t="str">
        <f>IF(C4227="","",IFERROR(VLOOKUP(C4227,parametros!$A$11:$E$15,5,0),""))</f>
        <v/>
      </c>
      <c r="F4227" s="79" t="str">
        <f t="shared" si="332"/>
        <v/>
      </c>
      <c r="G4227" s="101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8"/>
      <c r="U4227" s="218" t="str">
        <f t="shared" si="336"/>
        <v/>
      </c>
      <c r="V4227" s="216" t="s">
        <v>47</v>
      </c>
      <c r="W4227" s="102" t="s">
        <v>167</v>
      </c>
      <c r="X4227" s="102" t="s">
        <v>168</v>
      </c>
      <c r="Y4227" s="103" t="s">
        <v>169</v>
      </c>
      <c r="Z4227" s="103" t="s">
        <v>170</v>
      </c>
      <c r="AA4227" s="103" t="s">
        <v>47</v>
      </c>
      <c r="AB4227" s="103" t="s">
        <v>171</v>
      </c>
      <c r="AC4227" s="104" t="s">
        <v>172</v>
      </c>
    </row>
    <row r="4228" spans="1:29" ht="25.5" customHeight="1" x14ac:dyDescent="0.35">
      <c r="A4228" s="188"/>
      <c r="B4228" s="190"/>
      <c r="C4228" s="99" t="str">
        <f>IF(B4228="","",IF(NOT(ISNUMBER(B4228)),"DATA_PC invalida",IF(AND(ISNUMBER(parametros!$C$2),ISNUMBER(parametros!$D$2),B4228&gt;=parametros!$C$2,B4228&lt;=parametros!$D$2),"C0",IF(AND(ISNUMBER(parametros!$C$3),ISNUMBER(parametros!$D$3),B4228&gt;=parametros!$C$3,B4228&lt;=parametros!$D$3),"C1",IF(AND(ISNUMBER(parametros!$C$4),ISNUMBER(parametros!$D$4),B4228&gt;=parametros!$C$4,B4228&lt;=parametros!$D$4),"C2",IF(AND(ISNUMBER(parametros!$C$5),ISNUMBER(parametros!$D$5),B4228&gt;=parametros!$C$5,B4228&lt;=parametros!$D$5),"C3",IF(AND(ISNUMBER(parametros!$C$6),ISNUMBER(parametros!$D$6),B4228&gt;=parametros!$C$6,B4228&lt;=parametros!$D$6),"C4","Fora dos ciclos")))))))</f>
        <v/>
      </c>
      <c r="D4228" s="100"/>
      <c r="E4228" s="78" t="str">
        <f>IF(C4228="","",IFERROR(VLOOKUP(C4228,parametros!$A$11:$E$15,5,0),""))</f>
        <v/>
      </c>
      <c r="F4228" s="79" t="str">
        <f t="shared" si="332"/>
        <v/>
      </c>
      <c r="G4228" s="101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8"/>
      <c r="U4228" s="218" t="str">
        <f t="shared" si="336"/>
        <v/>
      </c>
      <c r="V4228" s="216" t="s">
        <v>47</v>
      </c>
      <c r="W4228" s="102" t="s">
        <v>167</v>
      </c>
      <c r="X4228" s="102" t="s">
        <v>168</v>
      </c>
      <c r="Y4228" s="103" t="s">
        <v>169</v>
      </c>
      <c r="Z4228" s="103" t="s">
        <v>170</v>
      </c>
      <c r="AA4228" s="103" t="s">
        <v>47</v>
      </c>
      <c r="AB4228" s="103" t="s">
        <v>171</v>
      </c>
      <c r="AC4228" s="104" t="s">
        <v>172</v>
      </c>
    </row>
    <row r="4229" spans="1:29" ht="25.5" customHeight="1" x14ac:dyDescent="0.35">
      <c r="A4229" s="188"/>
      <c r="B4229" s="190"/>
      <c r="C4229" s="99" t="str">
        <f>IF(B4229="","",IF(NOT(ISNUMBER(B4229)),"DATA_PC invalida",IF(AND(ISNUMBER(parametros!$C$2),ISNUMBER(parametros!$D$2),B4229&gt;=parametros!$C$2,B4229&lt;=parametros!$D$2),"C0",IF(AND(ISNUMBER(parametros!$C$3),ISNUMBER(parametros!$D$3),B4229&gt;=parametros!$C$3,B4229&lt;=parametros!$D$3),"C1",IF(AND(ISNUMBER(parametros!$C$4),ISNUMBER(parametros!$D$4),B4229&gt;=parametros!$C$4,B4229&lt;=parametros!$D$4),"C2",IF(AND(ISNUMBER(parametros!$C$5),ISNUMBER(parametros!$D$5),B4229&gt;=parametros!$C$5,B4229&lt;=parametros!$D$5),"C3",IF(AND(ISNUMBER(parametros!$C$6),ISNUMBER(parametros!$D$6),B4229&gt;=parametros!$C$6,B4229&lt;=parametros!$D$6),"C4","Fora dos ciclos")))))))</f>
        <v/>
      </c>
      <c r="D4229" s="100"/>
      <c r="E4229" s="78" t="str">
        <f>IF(C4229="","",IFERROR(VLOOKUP(C4229,parametros!$A$11:$E$15,5,0),""))</f>
        <v/>
      </c>
      <c r="F4229" s="79" t="str">
        <f t="shared" si="332"/>
        <v/>
      </c>
      <c r="G4229" s="101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8"/>
      <c r="U4229" s="218" t="str">
        <f t="shared" si="336"/>
        <v/>
      </c>
      <c r="V4229" s="216" t="s">
        <v>47</v>
      </c>
      <c r="W4229" s="102" t="s">
        <v>167</v>
      </c>
      <c r="X4229" s="102" t="s">
        <v>168</v>
      </c>
      <c r="Y4229" s="103" t="s">
        <v>169</v>
      </c>
      <c r="Z4229" s="103" t="s">
        <v>170</v>
      </c>
      <c r="AA4229" s="103" t="s">
        <v>47</v>
      </c>
      <c r="AB4229" s="103" t="s">
        <v>171</v>
      </c>
      <c r="AC4229" s="104" t="s">
        <v>172</v>
      </c>
    </row>
    <row r="4230" spans="1:29" ht="25.5" customHeight="1" x14ac:dyDescent="0.35">
      <c r="A4230" s="188"/>
      <c r="B4230" s="190"/>
      <c r="C4230" s="99" t="str">
        <f>IF(B4230="","",IF(NOT(ISNUMBER(B4230)),"DATA_PC invalida",IF(AND(ISNUMBER(parametros!$C$2),ISNUMBER(parametros!$D$2),B4230&gt;=parametros!$C$2,B4230&lt;=parametros!$D$2),"C0",IF(AND(ISNUMBER(parametros!$C$3),ISNUMBER(parametros!$D$3),B4230&gt;=parametros!$C$3,B4230&lt;=parametros!$D$3),"C1",IF(AND(ISNUMBER(parametros!$C$4),ISNUMBER(parametros!$D$4),B4230&gt;=parametros!$C$4,B4230&lt;=parametros!$D$4),"C2",IF(AND(ISNUMBER(parametros!$C$5),ISNUMBER(parametros!$D$5),B4230&gt;=parametros!$C$5,B4230&lt;=parametros!$D$5),"C3",IF(AND(ISNUMBER(parametros!$C$6),ISNUMBER(parametros!$D$6),B4230&gt;=parametros!$C$6,B4230&lt;=parametros!$D$6),"C4","Fora dos ciclos")))))))</f>
        <v/>
      </c>
      <c r="D4230" s="100"/>
      <c r="E4230" s="78" t="str">
        <f>IF(C4230="","",IFERROR(VLOOKUP(C4230,parametros!$A$11:$E$15,5,0),""))</f>
        <v/>
      </c>
      <c r="F4230" s="79" t="str">
        <f t="shared" si="332"/>
        <v/>
      </c>
      <c r="G4230" s="101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8"/>
      <c r="U4230" s="218" t="str">
        <f t="shared" si="336"/>
        <v/>
      </c>
      <c r="V4230" s="216" t="s">
        <v>47</v>
      </c>
      <c r="W4230" s="102" t="s">
        <v>167</v>
      </c>
      <c r="X4230" s="102" t="s">
        <v>168</v>
      </c>
      <c r="Y4230" s="103" t="s">
        <v>169</v>
      </c>
      <c r="Z4230" s="103" t="s">
        <v>170</v>
      </c>
      <c r="AA4230" s="103" t="s">
        <v>47</v>
      </c>
      <c r="AB4230" s="103" t="s">
        <v>171</v>
      </c>
      <c r="AC4230" s="104" t="s">
        <v>172</v>
      </c>
    </row>
    <row r="4231" spans="1:29" ht="25.5" customHeight="1" x14ac:dyDescent="0.35">
      <c r="A4231" s="188"/>
      <c r="B4231" s="190"/>
      <c r="C4231" s="99" t="str">
        <f>IF(B4231="","",IF(NOT(ISNUMBER(B4231)),"DATA_PC invalida",IF(AND(ISNUMBER(parametros!$C$2),ISNUMBER(parametros!$D$2),B4231&gt;=parametros!$C$2,B4231&lt;=parametros!$D$2),"C0",IF(AND(ISNUMBER(parametros!$C$3),ISNUMBER(parametros!$D$3),B4231&gt;=parametros!$C$3,B4231&lt;=parametros!$D$3),"C1",IF(AND(ISNUMBER(parametros!$C$4),ISNUMBER(parametros!$D$4),B4231&gt;=parametros!$C$4,B4231&lt;=parametros!$D$4),"C2",IF(AND(ISNUMBER(parametros!$C$5),ISNUMBER(parametros!$D$5),B4231&gt;=parametros!$C$5,B4231&lt;=parametros!$D$5),"C3",IF(AND(ISNUMBER(parametros!$C$6),ISNUMBER(parametros!$D$6),B4231&gt;=parametros!$C$6,B4231&lt;=parametros!$D$6),"C4","Fora dos ciclos")))))))</f>
        <v/>
      </c>
      <c r="D4231" s="100"/>
      <c r="E4231" s="78" t="str">
        <f>IF(C4231="","",IFERROR(VLOOKUP(C4231,parametros!$A$11:$E$15,5,0),""))</f>
        <v/>
      </c>
      <c r="F4231" s="79" t="str">
        <f t="shared" si="332"/>
        <v/>
      </c>
      <c r="G4231" s="101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8"/>
      <c r="U4231" s="218" t="str">
        <f t="shared" si="336"/>
        <v/>
      </c>
      <c r="V4231" s="216" t="s">
        <v>47</v>
      </c>
      <c r="W4231" s="102" t="s">
        <v>167</v>
      </c>
      <c r="X4231" s="102" t="s">
        <v>168</v>
      </c>
      <c r="Y4231" s="103" t="s">
        <v>169</v>
      </c>
      <c r="Z4231" s="103" t="s">
        <v>170</v>
      </c>
      <c r="AA4231" s="103" t="s">
        <v>47</v>
      </c>
      <c r="AB4231" s="103" t="s">
        <v>171</v>
      </c>
      <c r="AC4231" s="104" t="s">
        <v>172</v>
      </c>
    </row>
    <row r="4232" spans="1:29" ht="25.5" customHeight="1" x14ac:dyDescent="0.35">
      <c r="A4232" s="188"/>
      <c r="B4232" s="190"/>
      <c r="C4232" s="99" t="str">
        <f>IF(B4232="","",IF(NOT(ISNUMBER(B4232)),"DATA_PC invalida",IF(AND(ISNUMBER(parametros!$C$2),ISNUMBER(parametros!$D$2),B4232&gt;=parametros!$C$2,B4232&lt;=parametros!$D$2),"C0",IF(AND(ISNUMBER(parametros!$C$3),ISNUMBER(parametros!$D$3),B4232&gt;=parametros!$C$3,B4232&lt;=parametros!$D$3),"C1",IF(AND(ISNUMBER(parametros!$C$4),ISNUMBER(parametros!$D$4),B4232&gt;=parametros!$C$4,B4232&lt;=parametros!$D$4),"C2",IF(AND(ISNUMBER(parametros!$C$5),ISNUMBER(parametros!$D$5),B4232&gt;=parametros!$C$5,B4232&lt;=parametros!$D$5),"C3",IF(AND(ISNUMBER(parametros!$C$6),ISNUMBER(parametros!$D$6),B4232&gt;=parametros!$C$6,B4232&lt;=parametros!$D$6),"C4","Fora dos ciclos")))))))</f>
        <v/>
      </c>
      <c r="D4232" s="100"/>
      <c r="E4232" s="78" t="str">
        <f>IF(C4232="","",IFERROR(VLOOKUP(C4232,parametros!$A$11:$E$15,5,0),""))</f>
        <v/>
      </c>
      <c r="F4232" s="79" t="str">
        <f t="shared" si="332"/>
        <v/>
      </c>
      <c r="G4232" s="101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8"/>
      <c r="U4232" s="218" t="str">
        <f t="shared" si="336"/>
        <v/>
      </c>
      <c r="V4232" s="216" t="s">
        <v>47</v>
      </c>
      <c r="W4232" s="102" t="s">
        <v>167</v>
      </c>
      <c r="X4232" s="102" t="s">
        <v>168</v>
      </c>
      <c r="Y4232" s="103" t="s">
        <v>169</v>
      </c>
      <c r="Z4232" s="103" t="s">
        <v>170</v>
      </c>
      <c r="AA4232" s="103" t="s">
        <v>47</v>
      </c>
      <c r="AB4232" s="103" t="s">
        <v>171</v>
      </c>
      <c r="AC4232" s="104" t="s">
        <v>172</v>
      </c>
    </row>
    <row r="4233" spans="1:29" ht="25.5" customHeight="1" x14ac:dyDescent="0.35">
      <c r="A4233" s="188"/>
      <c r="B4233" s="190"/>
      <c r="C4233" s="99" t="str">
        <f>IF(B4233="","",IF(NOT(ISNUMBER(B4233)),"DATA_PC invalida",IF(AND(ISNUMBER(parametros!$C$2),ISNUMBER(parametros!$D$2),B4233&gt;=parametros!$C$2,B4233&lt;=parametros!$D$2),"C0",IF(AND(ISNUMBER(parametros!$C$3),ISNUMBER(parametros!$D$3),B4233&gt;=parametros!$C$3,B4233&lt;=parametros!$D$3),"C1",IF(AND(ISNUMBER(parametros!$C$4),ISNUMBER(parametros!$D$4),B4233&gt;=parametros!$C$4,B4233&lt;=parametros!$D$4),"C2",IF(AND(ISNUMBER(parametros!$C$5),ISNUMBER(parametros!$D$5),B4233&gt;=parametros!$C$5,B4233&lt;=parametros!$D$5),"C3",IF(AND(ISNUMBER(parametros!$C$6),ISNUMBER(parametros!$D$6),B4233&gt;=parametros!$C$6,B4233&lt;=parametros!$D$6),"C4","Fora dos ciclos")))))))</f>
        <v/>
      </c>
      <c r="D4233" s="100"/>
      <c r="E4233" s="78" t="str">
        <f>IF(C4233="","",IFERROR(VLOOKUP(C4233,parametros!$A$11:$E$15,5,0),""))</f>
        <v/>
      </c>
      <c r="F4233" s="79" t="str">
        <f t="shared" si="332"/>
        <v/>
      </c>
      <c r="G4233" s="101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8"/>
      <c r="U4233" s="218" t="str">
        <f t="shared" si="336"/>
        <v/>
      </c>
      <c r="V4233" s="216" t="s">
        <v>47</v>
      </c>
      <c r="W4233" s="102" t="s">
        <v>167</v>
      </c>
      <c r="X4233" s="102" t="s">
        <v>168</v>
      </c>
      <c r="Y4233" s="103" t="s">
        <v>169</v>
      </c>
      <c r="Z4233" s="103" t="s">
        <v>170</v>
      </c>
      <c r="AA4233" s="103" t="s">
        <v>47</v>
      </c>
      <c r="AB4233" s="103" t="s">
        <v>171</v>
      </c>
      <c r="AC4233" s="104" t="s">
        <v>172</v>
      </c>
    </row>
    <row r="4234" spans="1:29" ht="25.5" customHeight="1" x14ac:dyDescent="0.35">
      <c r="A4234" s="188"/>
      <c r="B4234" s="190"/>
      <c r="C4234" s="99" t="str">
        <f>IF(B4234="","",IF(NOT(ISNUMBER(B4234)),"DATA_PC invalida",IF(AND(ISNUMBER(parametros!$C$2),ISNUMBER(parametros!$D$2),B4234&gt;=parametros!$C$2,B4234&lt;=parametros!$D$2),"C0",IF(AND(ISNUMBER(parametros!$C$3),ISNUMBER(parametros!$D$3),B4234&gt;=parametros!$C$3,B4234&lt;=parametros!$D$3),"C1",IF(AND(ISNUMBER(parametros!$C$4),ISNUMBER(parametros!$D$4),B4234&gt;=parametros!$C$4,B4234&lt;=parametros!$D$4),"C2",IF(AND(ISNUMBER(parametros!$C$5),ISNUMBER(parametros!$D$5),B4234&gt;=parametros!$C$5,B4234&lt;=parametros!$D$5),"C3",IF(AND(ISNUMBER(parametros!$C$6),ISNUMBER(parametros!$D$6),B4234&gt;=parametros!$C$6,B4234&lt;=parametros!$D$6),"C4","Fora dos ciclos")))))))</f>
        <v/>
      </c>
      <c r="D4234" s="100"/>
      <c r="E4234" s="78" t="str">
        <f>IF(C4234="","",IFERROR(VLOOKUP(C4234,parametros!$A$11:$E$15,5,0),""))</f>
        <v/>
      </c>
      <c r="F4234" s="79" t="str">
        <f t="shared" si="332"/>
        <v/>
      </c>
      <c r="G4234" s="101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8"/>
      <c r="U4234" s="218" t="str">
        <f t="shared" si="336"/>
        <v/>
      </c>
      <c r="V4234" s="216" t="s">
        <v>47</v>
      </c>
      <c r="W4234" s="102" t="s">
        <v>167</v>
      </c>
      <c r="X4234" s="102" t="s">
        <v>168</v>
      </c>
      <c r="Y4234" s="103" t="s">
        <v>169</v>
      </c>
      <c r="Z4234" s="103" t="s">
        <v>170</v>
      </c>
      <c r="AA4234" s="103" t="s">
        <v>47</v>
      </c>
      <c r="AB4234" s="103" t="s">
        <v>171</v>
      </c>
      <c r="AC4234" s="104" t="s">
        <v>172</v>
      </c>
    </row>
    <row r="4235" spans="1:29" ht="25.5" customHeight="1" x14ac:dyDescent="0.35">
      <c r="A4235" s="188"/>
      <c r="B4235" s="190"/>
      <c r="C4235" s="99" t="str">
        <f>IF(B4235="","",IF(NOT(ISNUMBER(B4235)),"DATA_PC invalida",IF(AND(ISNUMBER(parametros!$C$2),ISNUMBER(parametros!$D$2),B4235&gt;=parametros!$C$2,B4235&lt;=parametros!$D$2),"C0",IF(AND(ISNUMBER(parametros!$C$3),ISNUMBER(parametros!$D$3),B4235&gt;=parametros!$C$3,B4235&lt;=parametros!$D$3),"C1",IF(AND(ISNUMBER(parametros!$C$4),ISNUMBER(parametros!$D$4),B4235&gt;=parametros!$C$4,B4235&lt;=parametros!$D$4),"C2",IF(AND(ISNUMBER(parametros!$C$5),ISNUMBER(parametros!$D$5),B4235&gt;=parametros!$C$5,B4235&lt;=parametros!$D$5),"C3",IF(AND(ISNUMBER(parametros!$C$6),ISNUMBER(parametros!$D$6),B4235&gt;=parametros!$C$6,B4235&lt;=parametros!$D$6),"C4","Fora dos ciclos")))))))</f>
        <v/>
      </c>
      <c r="D4235" s="100"/>
      <c r="E4235" s="78" t="str">
        <f>IF(C4235="","",IFERROR(VLOOKUP(C4235,parametros!$A$11:$E$15,5,0),""))</f>
        <v/>
      </c>
      <c r="F4235" s="79" t="str">
        <f t="shared" si="332"/>
        <v/>
      </c>
      <c r="G4235" s="101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8"/>
      <c r="U4235" s="218" t="str">
        <f t="shared" si="336"/>
        <v/>
      </c>
      <c r="V4235" s="216" t="s">
        <v>47</v>
      </c>
      <c r="W4235" s="102" t="s">
        <v>167</v>
      </c>
      <c r="X4235" s="102" t="s">
        <v>168</v>
      </c>
      <c r="Y4235" s="103" t="s">
        <v>169</v>
      </c>
      <c r="Z4235" s="103" t="s">
        <v>170</v>
      </c>
      <c r="AA4235" s="103" t="s">
        <v>47</v>
      </c>
      <c r="AB4235" s="103" t="s">
        <v>171</v>
      </c>
      <c r="AC4235" s="104" t="s">
        <v>172</v>
      </c>
    </row>
    <row r="4236" spans="1:29" ht="25.5" customHeight="1" x14ac:dyDescent="0.35">
      <c r="A4236" s="188"/>
      <c r="B4236" s="190"/>
      <c r="C4236" s="99" t="str">
        <f>IF(B4236="","",IF(NOT(ISNUMBER(B4236)),"DATA_PC invalida",IF(AND(ISNUMBER(parametros!$C$2),ISNUMBER(parametros!$D$2),B4236&gt;=parametros!$C$2,B4236&lt;=parametros!$D$2),"C0",IF(AND(ISNUMBER(parametros!$C$3),ISNUMBER(parametros!$D$3),B4236&gt;=parametros!$C$3,B4236&lt;=parametros!$D$3),"C1",IF(AND(ISNUMBER(parametros!$C$4),ISNUMBER(parametros!$D$4),B4236&gt;=parametros!$C$4,B4236&lt;=parametros!$D$4),"C2",IF(AND(ISNUMBER(parametros!$C$5),ISNUMBER(parametros!$D$5),B4236&gt;=parametros!$C$5,B4236&lt;=parametros!$D$5),"C3",IF(AND(ISNUMBER(parametros!$C$6),ISNUMBER(parametros!$D$6),B4236&gt;=parametros!$C$6,B4236&lt;=parametros!$D$6),"C4","Fora dos ciclos")))))))</f>
        <v/>
      </c>
      <c r="D4236" s="100"/>
      <c r="E4236" s="78" t="str">
        <f>IF(C4236="","",IFERROR(VLOOKUP(C4236,parametros!$A$11:$E$15,5,0),""))</f>
        <v/>
      </c>
      <c r="F4236" s="79" t="str">
        <f t="shared" si="332"/>
        <v/>
      </c>
      <c r="G4236" s="101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8"/>
      <c r="U4236" s="218" t="str">
        <f t="shared" si="336"/>
        <v/>
      </c>
      <c r="V4236" s="216" t="s">
        <v>47</v>
      </c>
      <c r="W4236" s="102" t="s">
        <v>167</v>
      </c>
      <c r="X4236" s="102" t="s">
        <v>168</v>
      </c>
      <c r="Y4236" s="103" t="s">
        <v>169</v>
      </c>
      <c r="Z4236" s="103" t="s">
        <v>170</v>
      </c>
      <c r="AA4236" s="103" t="s">
        <v>47</v>
      </c>
      <c r="AB4236" s="103" t="s">
        <v>171</v>
      </c>
      <c r="AC4236" s="104" t="s">
        <v>172</v>
      </c>
    </row>
    <row r="4237" spans="1:29" ht="25.5" customHeight="1" x14ac:dyDescent="0.35">
      <c r="A4237" s="188"/>
      <c r="B4237" s="190"/>
      <c r="C4237" s="99" t="str">
        <f>IF(B4237="","",IF(NOT(ISNUMBER(B4237)),"DATA_PC invalida",IF(AND(ISNUMBER(parametros!$C$2),ISNUMBER(parametros!$D$2),B4237&gt;=parametros!$C$2,B4237&lt;=parametros!$D$2),"C0",IF(AND(ISNUMBER(parametros!$C$3),ISNUMBER(parametros!$D$3),B4237&gt;=parametros!$C$3,B4237&lt;=parametros!$D$3),"C1",IF(AND(ISNUMBER(parametros!$C$4),ISNUMBER(parametros!$D$4),B4237&gt;=parametros!$C$4,B4237&lt;=parametros!$D$4),"C2",IF(AND(ISNUMBER(parametros!$C$5),ISNUMBER(parametros!$D$5),B4237&gt;=parametros!$C$5,B4237&lt;=parametros!$D$5),"C3",IF(AND(ISNUMBER(parametros!$C$6),ISNUMBER(parametros!$D$6),B4237&gt;=parametros!$C$6,B4237&lt;=parametros!$D$6),"C4","Fora dos ciclos")))))))</f>
        <v/>
      </c>
      <c r="D4237" s="100"/>
      <c r="E4237" s="78" t="str">
        <f>IF(C4237="","",IFERROR(VLOOKUP(C4237,parametros!$A$11:$E$15,5,0),""))</f>
        <v/>
      </c>
      <c r="F4237" s="79" t="str">
        <f t="shared" si="332"/>
        <v/>
      </c>
      <c r="G4237" s="101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8"/>
      <c r="U4237" s="218" t="str">
        <f t="shared" si="336"/>
        <v/>
      </c>
      <c r="V4237" s="216" t="s">
        <v>47</v>
      </c>
      <c r="W4237" s="102" t="s">
        <v>167</v>
      </c>
      <c r="X4237" s="102" t="s">
        <v>168</v>
      </c>
      <c r="Y4237" s="103" t="s">
        <v>169</v>
      </c>
      <c r="Z4237" s="103" t="s">
        <v>170</v>
      </c>
      <c r="AA4237" s="103" t="s">
        <v>47</v>
      </c>
      <c r="AB4237" s="103" t="s">
        <v>171</v>
      </c>
      <c r="AC4237" s="104" t="s">
        <v>172</v>
      </c>
    </row>
    <row r="4238" spans="1:29" ht="25.5" customHeight="1" x14ac:dyDescent="0.35">
      <c r="A4238" s="188"/>
      <c r="B4238" s="190"/>
      <c r="C4238" s="99" t="str">
        <f>IF(B4238="","",IF(NOT(ISNUMBER(B4238)),"DATA_PC invalida",IF(AND(ISNUMBER(parametros!$C$2),ISNUMBER(parametros!$D$2),B4238&gt;=parametros!$C$2,B4238&lt;=parametros!$D$2),"C0",IF(AND(ISNUMBER(parametros!$C$3),ISNUMBER(parametros!$D$3),B4238&gt;=parametros!$C$3,B4238&lt;=parametros!$D$3),"C1",IF(AND(ISNUMBER(parametros!$C$4),ISNUMBER(parametros!$D$4),B4238&gt;=parametros!$C$4,B4238&lt;=parametros!$D$4),"C2",IF(AND(ISNUMBER(parametros!$C$5),ISNUMBER(parametros!$D$5),B4238&gt;=parametros!$C$5,B4238&lt;=parametros!$D$5),"C3",IF(AND(ISNUMBER(parametros!$C$6),ISNUMBER(parametros!$D$6),B4238&gt;=parametros!$C$6,B4238&lt;=parametros!$D$6),"C4","Fora dos ciclos")))))))</f>
        <v/>
      </c>
      <c r="D4238" s="100"/>
      <c r="E4238" s="78" t="str">
        <f>IF(C4238="","",IFERROR(VLOOKUP(C4238,parametros!$A$11:$E$15,5,0),""))</f>
        <v/>
      </c>
      <c r="F4238" s="79" t="str">
        <f t="shared" si="332"/>
        <v/>
      </c>
      <c r="G4238" s="101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8"/>
      <c r="U4238" s="218" t="str">
        <f t="shared" si="336"/>
        <v/>
      </c>
      <c r="V4238" s="216" t="s">
        <v>47</v>
      </c>
      <c r="W4238" s="102" t="s">
        <v>167</v>
      </c>
      <c r="X4238" s="102" t="s">
        <v>168</v>
      </c>
      <c r="Y4238" s="103" t="s">
        <v>169</v>
      </c>
      <c r="Z4238" s="103" t="s">
        <v>170</v>
      </c>
      <c r="AA4238" s="103" t="s">
        <v>47</v>
      </c>
      <c r="AB4238" s="103" t="s">
        <v>171</v>
      </c>
      <c r="AC4238" s="104" t="s">
        <v>172</v>
      </c>
    </row>
    <row r="4239" spans="1:29" ht="25.5" customHeight="1" x14ac:dyDescent="0.35">
      <c r="A4239" s="188"/>
      <c r="B4239" s="190"/>
      <c r="C4239" s="99" t="str">
        <f>IF(B4239="","",IF(NOT(ISNUMBER(B4239)),"DATA_PC invalida",IF(AND(ISNUMBER(parametros!$C$2),ISNUMBER(parametros!$D$2),B4239&gt;=parametros!$C$2,B4239&lt;=parametros!$D$2),"C0",IF(AND(ISNUMBER(parametros!$C$3),ISNUMBER(parametros!$D$3),B4239&gt;=parametros!$C$3,B4239&lt;=parametros!$D$3),"C1",IF(AND(ISNUMBER(parametros!$C$4),ISNUMBER(parametros!$D$4),B4239&gt;=parametros!$C$4,B4239&lt;=parametros!$D$4),"C2",IF(AND(ISNUMBER(parametros!$C$5),ISNUMBER(parametros!$D$5),B4239&gt;=parametros!$C$5,B4239&lt;=parametros!$D$5),"C3",IF(AND(ISNUMBER(parametros!$C$6),ISNUMBER(parametros!$D$6),B4239&gt;=parametros!$C$6,B4239&lt;=parametros!$D$6),"C4","Fora dos ciclos")))))))</f>
        <v/>
      </c>
      <c r="D4239" s="100"/>
      <c r="E4239" s="78" t="str">
        <f>IF(C4239="","",IFERROR(VLOOKUP(C4239,parametros!$A$11:$E$15,5,0),""))</f>
        <v/>
      </c>
      <c r="F4239" s="79" t="str">
        <f t="shared" si="332"/>
        <v/>
      </c>
      <c r="G4239" s="101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8"/>
      <c r="U4239" s="218" t="str">
        <f t="shared" si="336"/>
        <v/>
      </c>
      <c r="V4239" s="216" t="s">
        <v>47</v>
      </c>
      <c r="W4239" s="102" t="s">
        <v>167</v>
      </c>
      <c r="X4239" s="102" t="s">
        <v>168</v>
      </c>
      <c r="Y4239" s="103" t="s">
        <v>169</v>
      </c>
      <c r="Z4239" s="103" t="s">
        <v>170</v>
      </c>
      <c r="AA4239" s="103" t="s">
        <v>47</v>
      </c>
      <c r="AB4239" s="103" t="s">
        <v>171</v>
      </c>
      <c r="AC4239" s="104" t="s">
        <v>172</v>
      </c>
    </row>
    <row r="4240" spans="1:29" ht="25.5" customHeight="1" x14ac:dyDescent="0.35">
      <c r="A4240" s="188"/>
      <c r="B4240" s="190"/>
      <c r="C4240" s="99" t="str">
        <f>IF(B4240="","",IF(NOT(ISNUMBER(B4240)),"DATA_PC invalida",IF(AND(ISNUMBER(parametros!$C$2),ISNUMBER(parametros!$D$2),B4240&gt;=parametros!$C$2,B4240&lt;=parametros!$D$2),"C0",IF(AND(ISNUMBER(parametros!$C$3),ISNUMBER(parametros!$D$3),B4240&gt;=parametros!$C$3,B4240&lt;=parametros!$D$3),"C1",IF(AND(ISNUMBER(parametros!$C$4),ISNUMBER(parametros!$D$4),B4240&gt;=parametros!$C$4,B4240&lt;=parametros!$D$4),"C2",IF(AND(ISNUMBER(parametros!$C$5),ISNUMBER(parametros!$D$5),B4240&gt;=parametros!$C$5,B4240&lt;=parametros!$D$5),"C3",IF(AND(ISNUMBER(parametros!$C$6),ISNUMBER(parametros!$D$6),B4240&gt;=parametros!$C$6,B4240&lt;=parametros!$D$6),"C4","Fora dos ciclos")))))))</f>
        <v/>
      </c>
      <c r="D4240" s="100"/>
      <c r="E4240" s="78" t="str">
        <f>IF(C4240="","",IFERROR(VLOOKUP(C4240,parametros!$A$11:$E$15,5,0),""))</f>
        <v/>
      </c>
      <c r="F4240" s="79" t="str">
        <f t="shared" si="332"/>
        <v/>
      </c>
      <c r="G4240" s="101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8"/>
      <c r="U4240" s="218" t="str">
        <f t="shared" si="336"/>
        <v/>
      </c>
      <c r="V4240" s="216" t="s">
        <v>47</v>
      </c>
      <c r="W4240" s="102" t="s">
        <v>167</v>
      </c>
      <c r="X4240" s="102" t="s">
        <v>168</v>
      </c>
      <c r="Y4240" s="103" t="s">
        <v>169</v>
      </c>
      <c r="Z4240" s="103" t="s">
        <v>170</v>
      </c>
      <c r="AA4240" s="103" t="s">
        <v>47</v>
      </c>
      <c r="AB4240" s="103" t="s">
        <v>171</v>
      </c>
      <c r="AC4240" s="104" t="s">
        <v>172</v>
      </c>
    </row>
    <row r="4241" spans="1:29" ht="25.5" customHeight="1" x14ac:dyDescent="0.35">
      <c r="A4241" s="188"/>
      <c r="B4241" s="190"/>
      <c r="C4241" s="99" t="str">
        <f>IF(B4241="","",IF(NOT(ISNUMBER(B4241)),"DATA_PC invalida",IF(AND(ISNUMBER(parametros!$C$2),ISNUMBER(parametros!$D$2),B4241&gt;=parametros!$C$2,B4241&lt;=parametros!$D$2),"C0",IF(AND(ISNUMBER(parametros!$C$3),ISNUMBER(parametros!$D$3),B4241&gt;=parametros!$C$3,B4241&lt;=parametros!$D$3),"C1",IF(AND(ISNUMBER(parametros!$C$4),ISNUMBER(parametros!$D$4),B4241&gt;=parametros!$C$4,B4241&lt;=parametros!$D$4),"C2",IF(AND(ISNUMBER(parametros!$C$5),ISNUMBER(parametros!$D$5),B4241&gt;=parametros!$C$5,B4241&lt;=parametros!$D$5),"C3",IF(AND(ISNUMBER(parametros!$C$6),ISNUMBER(parametros!$D$6),B4241&gt;=parametros!$C$6,B4241&lt;=parametros!$D$6),"C4","Fora dos ciclos")))))))</f>
        <v/>
      </c>
      <c r="D4241" s="100"/>
      <c r="E4241" s="78" t="str">
        <f>IF(C4241="","",IFERROR(VLOOKUP(C4241,parametros!$A$11:$E$15,5,0),""))</f>
        <v/>
      </c>
      <c r="F4241" s="79" t="str">
        <f t="shared" si="332"/>
        <v/>
      </c>
      <c r="G4241" s="101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8"/>
      <c r="U4241" s="218" t="str">
        <f t="shared" si="336"/>
        <v/>
      </c>
      <c r="V4241" s="216" t="s">
        <v>47</v>
      </c>
      <c r="W4241" s="102" t="s">
        <v>167</v>
      </c>
      <c r="X4241" s="102" t="s">
        <v>168</v>
      </c>
      <c r="Y4241" s="103" t="s">
        <v>169</v>
      </c>
      <c r="Z4241" s="103" t="s">
        <v>170</v>
      </c>
      <c r="AA4241" s="103" t="s">
        <v>47</v>
      </c>
      <c r="AB4241" s="103" t="s">
        <v>171</v>
      </c>
      <c r="AC4241" s="104" t="s">
        <v>172</v>
      </c>
    </row>
    <row r="4242" spans="1:29" ht="25.5" customHeight="1" x14ac:dyDescent="0.35">
      <c r="A4242" s="188"/>
      <c r="B4242" s="190"/>
      <c r="C4242" s="99" t="str">
        <f>IF(B4242="","",IF(NOT(ISNUMBER(B4242)),"DATA_PC invalida",IF(AND(ISNUMBER(parametros!$C$2),ISNUMBER(parametros!$D$2),B4242&gt;=parametros!$C$2,B4242&lt;=parametros!$D$2),"C0",IF(AND(ISNUMBER(parametros!$C$3),ISNUMBER(parametros!$D$3),B4242&gt;=parametros!$C$3,B4242&lt;=parametros!$D$3),"C1",IF(AND(ISNUMBER(parametros!$C$4),ISNUMBER(parametros!$D$4),B4242&gt;=parametros!$C$4,B4242&lt;=parametros!$D$4),"C2",IF(AND(ISNUMBER(parametros!$C$5),ISNUMBER(parametros!$D$5),B4242&gt;=parametros!$C$5,B4242&lt;=parametros!$D$5),"C3",IF(AND(ISNUMBER(parametros!$C$6),ISNUMBER(parametros!$D$6),B4242&gt;=parametros!$C$6,B4242&lt;=parametros!$D$6),"C4","Fora dos ciclos")))))))</f>
        <v/>
      </c>
      <c r="D4242" s="100"/>
      <c r="E4242" s="78" t="str">
        <f>IF(C4242="","",IFERROR(VLOOKUP(C4242,parametros!$A$11:$E$15,5,0),""))</f>
        <v/>
      </c>
      <c r="F4242" s="79" t="str">
        <f t="shared" si="332"/>
        <v/>
      </c>
      <c r="G4242" s="101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8"/>
      <c r="U4242" s="218" t="str">
        <f t="shared" si="336"/>
        <v/>
      </c>
      <c r="V4242" s="216" t="s">
        <v>47</v>
      </c>
      <c r="W4242" s="102" t="s">
        <v>167</v>
      </c>
      <c r="X4242" s="102" t="s">
        <v>168</v>
      </c>
      <c r="Y4242" s="103" t="s">
        <v>169</v>
      </c>
      <c r="Z4242" s="103" t="s">
        <v>170</v>
      </c>
      <c r="AA4242" s="103" t="s">
        <v>47</v>
      </c>
      <c r="AB4242" s="103" t="s">
        <v>171</v>
      </c>
      <c r="AC4242" s="104" t="s">
        <v>172</v>
      </c>
    </row>
    <row r="4243" spans="1:29" ht="25.5" customHeight="1" x14ac:dyDescent="0.35">
      <c r="A4243" s="188"/>
      <c r="B4243" s="190"/>
      <c r="C4243" s="99" t="str">
        <f>IF(B4243="","",IF(NOT(ISNUMBER(B4243)),"DATA_PC invalida",IF(AND(ISNUMBER(parametros!$C$2),ISNUMBER(parametros!$D$2),B4243&gt;=parametros!$C$2,B4243&lt;=parametros!$D$2),"C0",IF(AND(ISNUMBER(parametros!$C$3),ISNUMBER(parametros!$D$3),B4243&gt;=parametros!$C$3,B4243&lt;=parametros!$D$3),"C1",IF(AND(ISNUMBER(parametros!$C$4),ISNUMBER(parametros!$D$4),B4243&gt;=parametros!$C$4,B4243&lt;=parametros!$D$4),"C2",IF(AND(ISNUMBER(parametros!$C$5),ISNUMBER(parametros!$D$5),B4243&gt;=parametros!$C$5,B4243&lt;=parametros!$D$5),"C3",IF(AND(ISNUMBER(parametros!$C$6),ISNUMBER(parametros!$D$6),B4243&gt;=parametros!$C$6,B4243&lt;=parametros!$D$6),"C4","Fora dos ciclos")))))))</f>
        <v/>
      </c>
      <c r="D4243" s="100"/>
      <c r="E4243" s="78" t="str">
        <f>IF(C4243="","",IFERROR(VLOOKUP(C4243,parametros!$A$11:$E$15,5,0),""))</f>
        <v/>
      </c>
      <c r="F4243" s="79" t="str">
        <f t="shared" si="332"/>
        <v/>
      </c>
      <c r="G4243" s="101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8"/>
      <c r="U4243" s="218" t="str">
        <f t="shared" si="336"/>
        <v/>
      </c>
      <c r="V4243" s="216" t="s">
        <v>47</v>
      </c>
      <c r="W4243" s="102" t="s">
        <v>167</v>
      </c>
      <c r="X4243" s="102" t="s">
        <v>168</v>
      </c>
      <c r="Y4243" s="103" t="s">
        <v>169</v>
      </c>
      <c r="Z4243" s="103" t="s">
        <v>170</v>
      </c>
      <c r="AA4243" s="103" t="s">
        <v>47</v>
      </c>
      <c r="AB4243" s="103" t="s">
        <v>171</v>
      </c>
      <c r="AC4243" s="104" t="s">
        <v>172</v>
      </c>
    </row>
    <row r="4244" spans="1:29" ht="25.5" customHeight="1" x14ac:dyDescent="0.35">
      <c r="A4244" s="188"/>
      <c r="B4244" s="190"/>
      <c r="C4244" s="99" t="str">
        <f>IF(B4244="","",IF(NOT(ISNUMBER(B4244)),"DATA_PC invalida",IF(AND(ISNUMBER(parametros!$C$2),ISNUMBER(parametros!$D$2),B4244&gt;=parametros!$C$2,B4244&lt;=parametros!$D$2),"C0",IF(AND(ISNUMBER(parametros!$C$3),ISNUMBER(parametros!$D$3),B4244&gt;=parametros!$C$3,B4244&lt;=parametros!$D$3),"C1",IF(AND(ISNUMBER(parametros!$C$4),ISNUMBER(parametros!$D$4),B4244&gt;=parametros!$C$4,B4244&lt;=parametros!$D$4),"C2",IF(AND(ISNUMBER(parametros!$C$5),ISNUMBER(parametros!$D$5),B4244&gt;=parametros!$C$5,B4244&lt;=parametros!$D$5),"C3",IF(AND(ISNUMBER(parametros!$C$6),ISNUMBER(parametros!$D$6),B4244&gt;=parametros!$C$6,B4244&lt;=parametros!$D$6),"C4","Fora dos ciclos")))))))</f>
        <v/>
      </c>
      <c r="D4244" s="100"/>
      <c r="E4244" s="78" t="str">
        <f>IF(C4244="","",IFERROR(VLOOKUP(C4244,parametros!$A$11:$E$15,5,0),""))</f>
        <v/>
      </c>
      <c r="F4244" s="79" t="str">
        <f t="shared" si="332"/>
        <v/>
      </c>
      <c r="G4244" s="101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8"/>
      <c r="U4244" s="218" t="str">
        <f t="shared" si="336"/>
        <v/>
      </c>
      <c r="V4244" s="216" t="s">
        <v>47</v>
      </c>
      <c r="W4244" s="102" t="s">
        <v>167</v>
      </c>
      <c r="X4244" s="102" t="s">
        <v>168</v>
      </c>
      <c r="Y4244" s="103" t="s">
        <v>169</v>
      </c>
      <c r="Z4244" s="103" t="s">
        <v>170</v>
      </c>
      <c r="AA4244" s="103" t="s">
        <v>47</v>
      </c>
      <c r="AB4244" s="103" t="s">
        <v>171</v>
      </c>
      <c r="AC4244" s="104" t="s">
        <v>172</v>
      </c>
    </row>
    <row r="4245" spans="1:29" ht="25.5" customHeight="1" x14ac:dyDescent="0.35">
      <c r="A4245" s="188"/>
      <c r="B4245" s="190"/>
      <c r="C4245" s="99" t="str">
        <f>IF(B4245="","",IF(NOT(ISNUMBER(B4245)),"DATA_PC invalida",IF(AND(ISNUMBER(parametros!$C$2),ISNUMBER(parametros!$D$2),B4245&gt;=parametros!$C$2,B4245&lt;=parametros!$D$2),"C0",IF(AND(ISNUMBER(parametros!$C$3),ISNUMBER(parametros!$D$3),B4245&gt;=parametros!$C$3,B4245&lt;=parametros!$D$3),"C1",IF(AND(ISNUMBER(parametros!$C$4),ISNUMBER(parametros!$D$4),B4245&gt;=parametros!$C$4,B4245&lt;=parametros!$D$4),"C2",IF(AND(ISNUMBER(parametros!$C$5),ISNUMBER(parametros!$D$5),B4245&gt;=parametros!$C$5,B4245&lt;=parametros!$D$5),"C3",IF(AND(ISNUMBER(parametros!$C$6),ISNUMBER(parametros!$D$6),B4245&gt;=parametros!$C$6,B4245&lt;=parametros!$D$6),"C4","Fora dos ciclos")))))))</f>
        <v/>
      </c>
      <c r="D4245" s="100"/>
      <c r="E4245" s="78" t="str">
        <f>IF(C4245="","",IFERROR(VLOOKUP(C4245,parametros!$A$11:$E$15,5,0),""))</f>
        <v/>
      </c>
      <c r="F4245" s="79" t="str">
        <f t="shared" si="332"/>
        <v/>
      </c>
      <c r="G4245" s="101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8"/>
      <c r="U4245" s="218" t="str">
        <f t="shared" si="336"/>
        <v/>
      </c>
      <c r="V4245" s="216" t="s">
        <v>47</v>
      </c>
      <c r="W4245" s="102" t="s">
        <v>167</v>
      </c>
      <c r="X4245" s="102" t="s">
        <v>168</v>
      </c>
      <c r="Y4245" s="103" t="s">
        <v>169</v>
      </c>
      <c r="Z4245" s="103" t="s">
        <v>170</v>
      </c>
      <c r="AA4245" s="103" t="s">
        <v>47</v>
      </c>
      <c r="AB4245" s="103" t="s">
        <v>171</v>
      </c>
      <c r="AC4245" s="104" t="s">
        <v>172</v>
      </c>
    </row>
    <row r="4246" spans="1:29" ht="25.5" customHeight="1" x14ac:dyDescent="0.35">
      <c r="A4246" s="188"/>
      <c r="B4246" s="190"/>
      <c r="C4246" s="99" t="str">
        <f>IF(B4246="","",IF(NOT(ISNUMBER(B4246)),"DATA_PC invalida",IF(AND(ISNUMBER(parametros!$C$2),ISNUMBER(parametros!$D$2),B4246&gt;=parametros!$C$2,B4246&lt;=parametros!$D$2),"C0",IF(AND(ISNUMBER(parametros!$C$3),ISNUMBER(parametros!$D$3),B4246&gt;=parametros!$C$3,B4246&lt;=parametros!$D$3),"C1",IF(AND(ISNUMBER(parametros!$C$4),ISNUMBER(parametros!$D$4),B4246&gt;=parametros!$C$4,B4246&lt;=parametros!$D$4),"C2",IF(AND(ISNUMBER(parametros!$C$5),ISNUMBER(parametros!$D$5),B4246&gt;=parametros!$C$5,B4246&lt;=parametros!$D$5),"C3",IF(AND(ISNUMBER(parametros!$C$6),ISNUMBER(parametros!$D$6),B4246&gt;=parametros!$C$6,B4246&lt;=parametros!$D$6),"C4","Fora dos ciclos")))))))</f>
        <v/>
      </c>
      <c r="D4246" s="100"/>
      <c r="E4246" s="78" t="str">
        <f>IF(C4246="","",IFERROR(VLOOKUP(C4246,parametros!$A$11:$E$15,5,0),""))</f>
        <v/>
      </c>
      <c r="F4246" s="79" t="str">
        <f t="shared" si="332"/>
        <v/>
      </c>
      <c r="G4246" s="101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8"/>
      <c r="U4246" s="218" t="str">
        <f t="shared" si="336"/>
        <v/>
      </c>
      <c r="V4246" s="216" t="s">
        <v>47</v>
      </c>
      <c r="W4246" s="102" t="s">
        <v>167</v>
      </c>
      <c r="X4246" s="102" t="s">
        <v>168</v>
      </c>
      <c r="Y4246" s="103" t="s">
        <v>169</v>
      </c>
      <c r="Z4246" s="103" t="s">
        <v>170</v>
      </c>
      <c r="AA4246" s="103" t="s">
        <v>47</v>
      </c>
      <c r="AB4246" s="103" t="s">
        <v>171</v>
      </c>
      <c r="AC4246" s="104" t="s">
        <v>172</v>
      </c>
    </row>
    <row r="4247" spans="1:29" ht="25.5" customHeight="1" x14ac:dyDescent="0.35">
      <c r="A4247" s="188"/>
      <c r="B4247" s="190"/>
      <c r="C4247" s="99" t="str">
        <f>IF(B4247="","",IF(NOT(ISNUMBER(B4247)),"DATA_PC invalida",IF(AND(ISNUMBER(parametros!$C$2),ISNUMBER(parametros!$D$2),B4247&gt;=parametros!$C$2,B4247&lt;=parametros!$D$2),"C0",IF(AND(ISNUMBER(parametros!$C$3),ISNUMBER(parametros!$D$3),B4247&gt;=parametros!$C$3,B4247&lt;=parametros!$D$3),"C1",IF(AND(ISNUMBER(parametros!$C$4),ISNUMBER(parametros!$D$4),B4247&gt;=parametros!$C$4,B4247&lt;=parametros!$D$4),"C2",IF(AND(ISNUMBER(parametros!$C$5),ISNUMBER(parametros!$D$5),B4247&gt;=parametros!$C$5,B4247&lt;=parametros!$D$5),"C3",IF(AND(ISNUMBER(parametros!$C$6),ISNUMBER(parametros!$D$6),B4247&gt;=parametros!$C$6,B4247&lt;=parametros!$D$6),"C4","Fora dos ciclos")))))))</f>
        <v/>
      </c>
      <c r="D4247" s="100"/>
      <c r="E4247" s="78" t="str">
        <f>IF(C4247="","",IFERROR(VLOOKUP(C4247,parametros!$A$11:$E$15,5,0),""))</f>
        <v/>
      </c>
      <c r="F4247" s="79" t="str">
        <f t="shared" si="332"/>
        <v/>
      </c>
      <c r="G4247" s="101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8"/>
      <c r="U4247" s="218" t="str">
        <f t="shared" si="336"/>
        <v/>
      </c>
      <c r="V4247" s="216" t="s">
        <v>47</v>
      </c>
      <c r="W4247" s="102" t="s">
        <v>167</v>
      </c>
      <c r="X4247" s="102" t="s">
        <v>168</v>
      </c>
      <c r="Y4247" s="103" t="s">
        <v>169</v>
      </c>
      <c r="Z4247" s="103" t="s">
        <v>170</v>
      </c>
      <c r="AA4247" s="103" t="s">
        <v>47</v>
      </c>
      <c r="AB4247" s="103" t="s">
        <v>171</v>
      </c>
      <c r="AC4247" s="104" t="s">
        <v>172</v>
      </c>
    </row>
    <row r="4248" spans="1:29" ht="25.5" customHeight="1" x14ac:dyDescent="0.35">
      <c r="A4248" s="188"/>
      <c r="B4248" s="190"/>
      <c r="C4248" s="99" t="str">
        <f>IF(B4248="","",IF(NOT(ISNUMBER(B4248)),"DATA_PC invalida",IF(AND(ISNUMBER(parametros!$C$2),ISNUMBER(parametros!$D$2),B4248&gt;=parametros!$C$2,B4248&lt;=parametros!$D$2),"C0",IF(AND(ISNUMBER(parametros!$C$3),ISNUMBER(parametros!$D$3),B4248&gt;=parametros!$C$3,B4248&lt;=parametros!$D$3),"C1",IF(AND(ISNUMBER(parametros!$C$4),ISNUMBER(parametros!$D$4),B4248&gt;=parametros!$C$4,B4248&lt;=parametros!$D$4),"C2",IF(AND(ISNUMBER(parametros!$C$5),ISNUMBER(parametros!$D$5),B4248&gt;=parametros!$C$5,B4248&lt;=parametros!$D$5),"C3",IF(AND(ISNUMBER(parametros!$C$6),ISNUMBER(parametros!$D$6),B4248&gt;=parametros!$C$6,B4248&lt;=parametros!$D$6),"C4","Fora dos ciclos")))))))</f>
        <v/>
      </c>
      <c r="D4248" s="100"/>
      <c r="E4248" s="78" t="str">
        <f>IF(C4248="","",IFERROR(VLOOKUP(C4248,parametros!$A$11:$E$15,5,0),""))</f>
        <v/>
      </c>
      <c r="F4248" s="79" t="str">
        <f t="shared" si="332"/>
        <v/>
      </c>
      <c r="G4248" s="101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8"/>
      <c r="U4248" s="218" t="str">
        <f t="shared" si="336"/>
        <v/>
      </c>
      <c r="V4248" s="216" t="s">
        <v>47</v>
      </c>
      <c r="W4248" s="102" t="s">
        <v>167</v>
      </c>
      <c r="X4248" s="102" t="s">
        <v>168</v>
      </c>
      <c r="Y4248" s="103" t="s">
        <v>169</v>
      </c>
      <c r="Z4248" s="103" t="s">
        <v>170</v>
      </c>
      <c r="AA4248" s="103" t="s">
        <v>47</v>
      </c>
      <c r="AB4248" s="103" t="s">
        <v>171</v>
      </c>
      <c r="AC4248" s="104" t="s">
        <v>172</v>
      </c>
    </row>
    <row r="4249" spans="1:29" ht="25.5" customHeight="1" x14ac:dyDescent="0.35">
      <c r="A4249" s="188"/>
      <c r="B4249" s="190"/>
      <c r="C4249" s="99" t="str">
        <f>IF(B4249="","",IF(NOT(ISNUMBER(B4249)),"DATA_PC invalida",IF(AND(ISNUMBER(parametros!$C$2),ISNUMBER(parametros!$D$2),B4249&gt;=parametros!$C$2,B4249&lt;=parametros!$D$2),"C0",IF(AND(ISNUMBER(parametros!$C$3),ISNUMBER(parametros!$D$3),B4249&gt;=parametros!$C$3,B4249&lt;=parametros!$D$3),"C1",IF(AND(ISNUMBER(parametros!$C$4),ISNUMBER(parametros!$D$4),B4249&gt;=parametros!$C$4,B4249&lt;=parametros!$D$4),"C2",IF(AND(ISNUMBER(parametros!$C$5),ISNUMBER(parametros!$D$5),B4249&gt;=parametros!$C$5,B4249&lt;=parametros!$D$5),"C3",IF(AND(ISNUMBER(parametros!$C$6),ISNUMBER(parametros!$D$6),B4249&gt;=parametros!$C$6,B4249&lt;=parametros!$D$6),"C4","Fora dos ciclos")))))))</f>
        <v/>
      </c>
      <c r="D4249" s="100"/>
      <c r="E4249" s="78" t="str">
        <f>IF(C4249="","",IFERROR(VLOOKUP(C4249,parametros!$A$11:$E$15,5,0),""))</f>
        <v/>
      </c>
      <c r="F4249" s="79" t="str">
        <f t="shared" si="332"/>
        <v/>
      </c>
      <c r="G4249" s="101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8"/>
      <c r="U4249" s="218" t="str">
        <f t="shared" si="336"/>
        <v/>
      </c>
      <c r="V4249" s="216" t="s">
        <v>47</v>
      </c>
      <c r="W4249" s="102" t="s">
        <v>167</v>
      </c>
      <c r="X4249" s="102" t="s">
        <v>168</v>
      </c>
      <c r="Y4249" s="103" t="s">
        <v>169</v>
      </c>
      <c r="Z4249" s="103" t="s">
        <v>170</v>
      </c>
      <c r="AA4249" s="103" t="s">
        <v>47</v>
      </c>
      <c r="AB4249" s="103" t="s">
        <v>171</v>
      </c>
      <c r="AC4249" s="104" t="s">
        <v>172</v>
      </c>
    </row>
    <row r="4250" spans="1:29" ht="25.5" customHeight="1" x14ac:dyDescent="0.35">
      <c r="A4250" s="188"/>
      <c r="B4250" s="190"/>
      <c r="C4250" s="99" t="str">
        <f>IF(B4250="","",IF(NOT(ISNUMBER(B4250)),"DATA_PC invalida",IF(AND(ISNUMBER(parametros!$C$2),ISNUMBER(parametros!$D$2),B4250&gt;=parametros!$C$2,B4250&lt;=parametros!$D$2),"C0",IF(AND(ISNUMBER(parametros!$C$3),ISNUMBER(parametros!$D$3),B4250&gt;=parametros!$C$3,B4250&lt;=parametros!$D$3),"C1",IF(AND(ISNUMBER(parametros!$C$4),ISNUMBER(parametros!$D$4),B4250&gt;=parametros!$C$4,B4250&lt;=parametros!$D$4),"C2",IF(AND(ISNUMBER(parametros!$C$5),ISNUMBER(parametros!$D$5),B4250&gt;=parametros!$C$5,B4250&lt;=parametros!$D$5),"C3",IF(AND(ISNUMBER(parametros!$C$6),ISNUMBER(parametros!$D$6),B4250&gt;=parametros!$C$6,B4250&lt;=parametros!$D$6),"C4","Fora dos ciclos")))))))</f>
        <v/>
      </c>
      <c r="D4250" s="100"/>
      <c r="E4250" s="78" t="str">
        <f>IF(C4250="","",IFERROR(VLOOKUP(C4250,parametros!$A$11:$E$15,5,0),""))</f>
        <v/>
      </c>
      <c r="F4250" s="79" t="str">
        <f t="shared" si="332"/>
        <v/>
      </c>
      <c r="G4250" s="101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8"/>
      <c r="U4250" s="218" t="str">
        <f t="shared" si="336"/>
        <v/>
      </c>
      <c r="V4250" s="216" t="s">
        <v>47</v>
      </c>
      <c r="W4250" s="102" t="s">
        <v>167</v>
      </c>
      <c r="X4250" s="102" t="s">
        <v>168</v>
      </c>
      <c r="Y4250" s="103" t="s">
        <v>169</v>
      </c>
      <c r="Z4250" s="103" t="s">
        <v>170</v>
      </c>
      <c r="AA4250" s="103" t="s">
        <v>47</v>
      </c>
      <c r="AB4250" s="103" t="s">
        <v>171</v>
      </c>
      <c r="AC4250" s="104" t="s">
        <v>172</v>
      </c>
    </row>
    <row r="4251" spans="1:29" ht="25.5" customHeight="1" x14ac:dyDescent="0.35">
      <c r="A4251" s="188"/>
      <c r="B4251" s="190"/>
      <c r="C4251" s="99" t="str">
        <f>IF(B4251="","",IF(NOT(ISNUMBER(B4251)),"DATA_PC invalida",IF(AND(ISNUMBER(parametros!$C$2),ISNUMBER(parametros!$D$2),B4251&gt;=parametros!$C$2,B4251&lt;=parametros!$D$2),"C0",IF(AND(ISNUMBER(parametros!$C$3),ISNUMBER(parametros!$D$3),B4251&gt;=parametros!$C$3,B4251&lt;=parametros!$D$3),"C1",IF(AND(ISNUMBER(parametros!$C$4),ISNUMBER(parametros!$D$4),B4251&gt;=parametros!$C$4,B4251&lt;=parametros!$D$4),"C2",IF(AND(ISNUMBER(parametros!$C$5),ISNUMBER(parametros!$D$5),B4251&gt;=parametros!$C$5,B4251&lt;=parametros!$D$5),"C3",IF(AND(ISNUMBER(parametros!$C$6),ISNUMBER(parametros!$D$6),B4251&gt;=parametros!$C$6,B4251&lt;=parametros!$D$6),"C4","Fora dos ciclos")))))))</f>
        <v/>
      </c>
      <c r="D4251" s="100"/>
      <c r="E4251" s="78" t="str">
        <f>IF(C4251="","",IFERROR(VLOOKUP(C4251,parametros!$A$11:$E$15,5,0),""))</f>
        <v/>
      </c>
      <c r="F4251" s="79" t="str">
        <f t="shared" si="332"/>
        <v/>
      </c>
      <c r="G4251" s="101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8"/>
      <c r="U4251" s="218" t="str">
        <f t="shared" si="336"/>
        <v/>
      </c>
      <c r="V4251" s="216" t="s">
        <v>47</v>
      </c>
      <c r="W4251" s="102" t="s">
        <v>167</v>
      </c>
      <c r="X4251" s="102" t="s">
        <v>168</v>
      </c>
      <c r="Y4251" s="103" t="s">
        <v>169</v>
      </c>
      <c r="Z4251" s="103" t="s">
        <v>170</v>
      </c>
      <c r="AA4251" s="103" t="s">
        <v>47</v>
      </c>
      <c r="AB4251" s="103" t="s">
        <v>171</v>
      </c>
      <c r="AC4251" s="104" t="s">
        <v>172</v>
      </c>
    </row>
    <row r="4252" spans="1:29" ht="25.5" customHeight="1" x14ac:dyDescent="0.35">
      <c r="A4252" s="188"/>
      <c r="B4252" s="190"/>
      <c r="C4252" s="99" t="str">
        <f>IF(B4252="","",IF(NOT(ISNUMBER(B4252)),"DATA_PC invalida",IF(AND(ISNUMBER(parametros!$C$2),ISNUMBER(parametros!$D$2),B4252&gt;=parametros!$C$2,B4252&lt;=parametros!$D$2),"C0",IF(AND(ISNUMBER(parametros!$C$3),ISNUMBER(parametros!$D$3),B4252&gt;=parametros!$C$3,B4252&lt;=parametros!$D$3),"C1",IF(AND(ISNUMBER(parametros!$C$4),ISNUMBER(parametros!$D$4),B4252&gt;=parametros!$C$4,B4252&lt;=parametros!$D$4),"C2",IF(AND(ISNUMBER(parametros!$C$5),ISNUMBER(parametros!$D$5),B4252&gt;=parametros!$C$5,B4252&lt;=parametros!$D$5),"C3",IF(AND(ISNUMBER(parametros!$C$6),ISNUMBER(parametros!$D$6),B4252&gt;=parametros!$C$6,B4252&lt;=parametros!$D$6),"C4","Fora dos ciclos")))))))</f>
        <v/>
      </c>
      <c r="D4252" s="100"/>
      <c r="E4252" s="78" t="str">
        <f>IF(C4252="","",IFERROR(VLOOKUP(C4252,parametros!$A$11:$E$15,5,0),""))</f>
        <v/>
      </c>
      <c r="F4252" s="79" t="str">
        <f t="shared" si="332"/>
        <v/>
      </c>
      <c r="G4252" s="101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8"/>
      <c r="U4252" s="218" t="str">
        <f t="shared" si="336"/>
        <v/>
      </c>
      <c r="V4252" s="216" t="s">
        <v>47</v>
      </c>
      <c r="W4252" s="102" t="s">
        <v>167</v>
      </c>
      <c r="X4252" s="102" t="s">
        <v>168</v>
      </c>
      <c r="Y4252" s="103" t="s">
        <v>169</v>
      </c>
      <c r="Z4252" s="103" t="s">
        <v>170</v>
      </c>
      <c r="AA4252" s="103" t="s">
        <v>47</v>
      </c>
      <c r="AB4252" s="103" t="s">
        <v>171</v>
      </c>
      <c r="AC4252" s="104" t="s">
        <v>172</v>
      </c>
    </row>
    <row r="4253" spans="1:29" ht="25.5" customHeight="1" x14ac:dyDescent="0.35">
      <c r="A4253" s="188"/>
      <c r="B4253" s="190"/>
      <c r="C4253" s="99" t="str">
        <f>IF(B4253="","",IF(NOT(ISNUMBER(B4253)),"DATA_PC invalida",IF(AND(ISNUMBER(parametros!$C$2),ISNUMBER(parametros!$D$2),B4253&gt;=parametros!$C$2,B4253&lt;=parametros!$D$2),"C0",IF(AND(ISNUMBER(parametros!$C$3),ISNUMBER(parametros!$D$3),B4253&gt;=parametros!$C$3,B4253&lt;=parametros!$D$3),"C1",IF(AND(ISNUMBER(parametros!$C$4),ISNUMBER(parametros!$D$4),B4253&gt;=parametros!$C$4,B4253&lt;=parametros!$D$4),"C2",IF(AND(ISNUMBER(parametros!$C$5),ISNUMBER(parametros!$D$5),B4253&gt;=parametros!$C$5,B4253&lt;=parametros!$D$5),"C3",IF(AND(ISNUMBER(parametros!$C$6),ISNUMBER(parametros!$D$6),B4253&gt;=parametros!$C$6,B4253&lt;=parametros!$D$6),"C4","Fora dos ciclos")))))))</f>
        <v/>
      </c>
      <c r="D4253" s="100"/>
      <c r="E4253" s="78" t="str">
        <f>IF(C4253="","",IFERROR(VLOOKUP(C4253,parametros!$A$11:$E$15,5,0),""))</f>
        <v/>
      </c>
      <c r="F4253" s="79" t="str">
        <f t="shared" si="332"/>
        <v/>
      </c>
      <c r="G4253" s="101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8"/>
      <c r="U4253" s="218" t="str">
        <f t="shared" si="336"/>
        <v/>
      </c>
      <c r="V4253" s="216" t="s">
        <v>47</v>
      </c>
      <c r="W4253" s="102" t="s">
        <v>167</v>
      </c>
      <c r="X4253" s="102" t="s">
        <v>168</v>
      </c>
      <c r="Y4253" s="103" t="s">
        <v>169</v>
      </c>
      <c r="Z4253" s="103" t="s">
        <v>170</v>
      </c>
      <c r="AA4253" s="103" t="s">
        <v>47</v>
      </c>
      <c r="AB4253" s="103" t="s">
        <v>171</v>
      </c>
      <c r="AC4253" s="104" t="s">
        <v>172</v>
      </c>
    </row>
    <row r="4254" spans="1:29" ht="25.5" customHeight="1" x14ac:dyDescent="0.35">
      <c r="A4254" s="188"/>
      <c r="B4254" s="190"/>
      <c r="C4254" s="99" t="str">
        <f>IF(B4254="","",IF(NOT(ISNUMBER(B4254)),"DATA_PC invalida",IF(AND(ISNUMBER(parametros!$C$2),ISNUMBER(parametros!$D$2),B4254&gt;=parametros!$C$2,B4254&lt;=parametros!$D$2),"C0",IF(AND(ISNUMBER(parametros!$C$3),ISNUMBER(parametros!$D$3),B4254&gt;=parametros!$C$3,B4254&lt;=parametros!$D$3),"C1",IF(AND(ISNUMBER(parametros!$C$4),ISNUMBER(parametros!$D$4),B4254&gt;=parametros!$C$4,B4254&lt;=parametros!$D$4),"C2",IF(AND(ISNUMBER(parametros!$C$5),ISNUMBER(parametros!$D$5),B4254&gt;=parametros!$C$5,B4254&lt;=parametros!$D$5),"C3",IF(AND(ISNUMBER(parametros!$C$6),ISNUMBER(parametros!$D$6),B4254&gt;=parametros!$C$6,B4254&lt;=parametros!$D$6),"C4","Fora dos ciclos")))))))</f>
        <v/>
      </c>
      <c r="D4254" s="100"/>
      <c r="E4254" s="78" t="str">
        <f>IF(C4254="","",IFERROR(VLOOKUP(C4254,parametros!$A$11:$E$15,5,0),""))</f>
        <v/>
      </c>
      <c r="F4254" s="79" t="str">
        <f t="shared" si="332"/>
        <v/>
      </c>
      <c r="G4254" s="101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8"/>
      <c r="U4254" s="218" t="str">
        <f t="shared" si="336"/>
        <v/>
      </c>
      <c r="V4254" s="216" t="s">
        <v>47</v>
      </c>
      <c r="W4254" s="102" t="s">
        <v>167</v>
      </c>
      <c r="X4254" s="102" t="s">
        <v>168</v>
      </c>
      <c r="Y4254" s="103" t="s">
        <v>169</v>
      </c>
      <c r="Z4254" s="103" t="s">
        <v>170</v>
      </c>
      <c r="AA4254" s="103" t="s">
        <v>47</v>
      </c>
      <c r="AB4254" s="103" t="s">
        <v>171</v>
      </c>
      <c r="AC4254" s="104" t="s">
        <v>172</v>
      </c>
    </row>
    <row r="4255" spans="1:29" ht="25.5" customHeight="1" x14ac:dyDescent="0.35">
      <c r="A4255" s="188"/>
      <c r="B4255" s="190"/>
      <c r="C4255" s="99" t="str">
        <f>IF(B4255="","",IF(NOT(ISNUMBER(B4255)),"DATA_PC invalida",IF(AND(ISNUMBER(parametros!$C$2),ISNUMBER(parametros!$D$2),B4255&gt;=parametros!$C$2,B4255&lt;=parametros!$D$2),"C0",IF(AND(ISNUMBER(parametros!$C$3),ISNUMBER(parametros!$D$3),B4255&gt;=parametros!$C$3,B4255&lt;=parametros!$D$3),"C1",IF(AND(ISNUMBER(parametros!$C$4),ISNUMBER(parametros!$D$4),B4255&gt;=parametros!$C$4,B4255&lt;=parametros!$D$4),"C2",IF(AND(ISNUMBER(parametros!$C$5),ISNUMBER(parametros!$D$5),B4255&gt;=parametros!$C$5,B4255&lt;=parametros!$D$5),"C3",IF(AND(ISNUMBER(parametros!$C$6),ISNUMBER(parametros!$D$6),B4255&gt;=parametros!$C$6,B4255&lt;=parametros!$D$6),"C4","Fora dos ciclos")))))))</f>
        <v/>
      </c>
      <c r="D4255" s="100"/>
      <c r="E4255" s="78" t="str">
        <f>IF(C4255="","",IFERROR(VLOOKUP(C4255,parametros!$A$11:$E$15,5,0),""))</f>
        <v/>
      </c>
      <c r="F4255" s="79" t="str">
        <f t="shared" si="332"/>
        <v/>
      </c>
      <c r="G4255" s="101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8"/>
      <c r="U4255" s="218" t="str">
        <f t="shared" si="336"/>
        <v/>
      </c>
      <c r="V4255" s="216" t="s">
        <v>47</v>
      </c>
      <c r="W4255" s="102" t="s">
        <v>167</v>
      </c>
      <c r="X4255" s="102" t="s">
        <v>168</v>
      </c>
      <c r="Y4255" s="103" t="s">
        <v>169</v>
      </c>
      <c r="Z4255" s="103" t="s">
        <v>170</v>
      </c>
      <c r="AA4255" s="103" t="s">
        <v>47</v>
      </c>
      <c r="AB4255" s="103" t="s">
        <v>171</v>
      </c>
      <c r="AC4255" s="104" t="s">
        <v>172</v>
      </c>
    </row>
    <row r="4256" spans="1:29" ht="25.5" customHeight="1" x14ac:dyDescent="0.35">
      <c r="A4256" s="188"/>
      <c r="B4256" s="190"/>
      <c r="C4256" s="99" t="str">
        <f>IF(B4256="","",IF(NOT(ISNUMBER(B4256)),"DATA_PC invalida",IF(AND(ISNUMBER(parametros!$C$2),ISNUMBER(parametros!$D$2),B4256&gt;=parametros!$C$2,B4256&lt;=parametros!$D$2),"C0",IF(AND(ISNUMBER(parametros!$C$3),ISNUMBER(parametros!$D$3),B4256&gt;=parametros!$C$3,B4256&lt;=parametros!$D$3),"C1",IF(AND(ISNUMBER(parametros!$C$4),ISNUMBER(parametros!$D$4),B4256&gt;=parametros!$C$4,B4256&lt;=parametros!$D$4),"C2",IF(AND(ISNUMBER(parametros!$C$5),ISNUMBER(parametros!$D$5),B4256&gt;=parametros!$C$5,B4256&lt;=parametros!$D$5),"C3",IF(AND(ISNUMBER(parametros!$C$6),ISNUMBER(parametros!$D$6),B4256&gt;=parametros!$C$6,B4256&lt;=parametros!$D$6),"C4","Fora dos ciclos")))))))</f>
        <v/>
      </c>
      <c r="D4256" s="100"/>
      <c r="E4256" s="78" t="str">
        <f>IF(C4256="","",IFERROR(VLOOKUP(C4256,parametros!$A$11:$E$15,5,0),""))</f>
        <v/>
      </c>
      <c r="F4256" s="79" t="str">
        <f t="shared" si="332"/>
        <v/>
      </c>
      <c r="G4256" s="101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8"/>
      <c r="U4256" s="218" t="str">
        <f t="shared" si="336"/>
        <v/>
      </c>
      <c r="V4256" s="216" t="s">
        <v>47</v>
      </c>
      <c r="W4256" s="102" t="s">
        <v>167</v>
      </c>
      <c r="X4256" s="102" t="s">
        <v>168</v>
      </c>
      <c r="Y4256" s="103" t="s">
        <v>169</v>
      </c>
      <c r="Z4256" s="103" t="s">
        <v>170</v>
      </c>
      <c r="AA4256" s="103" t="s">
        <v>47</v>
      </c>
      <c r="AB4256" s="103" t="s">
        <v>171</v>
      </c>
      <c r="AC4256" s="104" t="s">
        <v>172</v>
      </c>
    </row>
    <row r="4257" spans="1:29" ht="25.5" customHeight="1" x14ac:dyDescent="0.35">
      <c r="A4257" s="188"/>
      <c r="B4257" s="190"/>
      <c r="C4257" s="99" t="str">
        <f>IF(B4257="","",IF(NOT(ISNUMBER(B4257)),"DATA_PC invalida",IF(AND(ISNUMBER(parametros!$C$2),ISNUMBER(parametros!$D$2),B4257&gt;=parametros!$C$2,B4257&lt;=parametros!$D$2),"C0",IF(AND(ISNUMBER(parametros!$C$3),ISNUMBER(parametros!$D$3),B4257&gt;=parametros!$C$3,B4257&lt;=parametros!$D$3),"C1",IF(AND(ISNUMBER(parametros!$C$4),ISNUMBER(parametros!$D$4),B4257&gt;=parametros!$C$4,B4257&lt;=parametros!$D$4),"C2",IF(AND(ISNUMBER(parametros!$C$5),ISNUMBER(parametros!$D$5),B4257&gt;=parametros!$C$5,B4257&lt;=parametros!$D$5),"C3",IF(AND(ISNUMBER(parametros!$C$6),ISNUMBER(parametros!$D$6),B4257&gt;=parametros!$C$6,B4257&lt;=parametros!$D$6),"C4","Fora dos ciclos")))))))</f>
        <v/>
      </c>
      <c r="D4257" s="100"/>
      <c r="E4257" s="78" t="str">
        <f>IF(C4257="","",IFERROR(VLOOKUP(C4257,parametros!$A$11:$E$15,5,0),""))</f>
        <v/>
      </c>
      <c r="F4257" s="79" t="str">
        <f t="shared" si="332"/>
        <v/>
      </c>
      <c r="G4257" s="101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8"/>
      <c r="U4257" s="218" t="str">
        <f t="shared" si="336"/>
        <v/>
      </c>
      <c r="V4257" s="216" t="s">
        <v>47</v>
      </c>
      <c r="W4257" s="102" t="s">
        <v>167</v>
      </c>
      <c r="X4257" s="102" t="s">
        <v>168</v>
      </c>
      <c r="Y4257" s="103" t="s">
        <v>169</v>
      </c>
      <c r="Z4257" s="103" t="s">
        <v>170</v>
      </c>
      <c r="AA4257" s="103" t="s">
        <v>47</v>
      </c>
      <c r="AB4257" s="103" t="s">
        <v>171</v>
      </c>
      <c r="AC4257" s="104" t="s">
        <v>172</v>
      </c>
    </row>
    <row r="4258" spans="1:29" ht="25.5" customHeight="1" x14ac:dyDescent="0.35">
      <c r="A4258" s="188"/>
      <c r="B4258" s="190"/>
      <c r="C4258" s="99" t="str">
        <f>IF(B4258="","",IF(NOT(ISNUMBER(B4258)),"DATA_PC invalida",IF(AND(ISNUMBER(parametros!$C$2),ISNUMBER(parametros!$D$2),B4258&gt;=parametros!$C$2,B4258&lt;=parametros!$D$2),"C0",IF(AND(ISNUMBER(parametros!$C$3),ISNUMBER(parametros!$D$3),B4258&gt;=parametros!$C$3,B4258&lt;=parametros!$D$3),"C1",IF(AND(ISNUMBER(parametros!$C$4),ISNUMBER(parametros!$D$4),B4258&gt;=parametros!$C$4,B4258&lt;=parametros!$D$4),"C2",IF(AND(ISNUMBER(parametros!$C$5),ISNUMBER(parametros!$D$5),B4258&gt;=parametros!$C$5,B4258&lt;=parametros!$D$5),"C3",IF(AND(ISNUMBER(parametros!$C$6),ISNUMBER(parametros!$D$6),B4258&gt;=parametros!$C$6,B4258&lt;=parametros!$D$6),"C4","Fora dos ciclos")))))))</f>
        <v/>
      </c>
      <c r="D4258" s="100"/>
      <c r="E4258" s="78" t="str">
        <f>IF(C4258="","",IFERROR(VLOOKUP(C4258,parametros!$A$11:$E$15,5,0),""))</f>
        <v/>
      </c>
      <c r="F4258" s="79" t="str">
        <f t="shared" si="332"/>
        <v/>
      </c>
      <c r="G4258" s="101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8"/>
      <c r="U4258" s="218" t="str">
        <f t="shared" si="336"/>
        <v/>
      </c>
      <c r="V4258" s="216" t="s">
        <v>47</v>
      </c>
      <c r="W4258" s="102" t="s">
        <v>167</v>
      </c>
      <c r="X4258" s="102" t="s">
        <v>168</v>
      </c>
      <c r="Y4258" s="103" t="s">
        <v>169</v>
      </c>
      <c r="Z4258" s="103" t="s">
        <v>170</v>
      </c>
      <c r="AA4258" s="103" t="s">
        <v>47</v>
      </c>
      <c r="AB4258" s="103" t="s">
        <v>171</v>
      </c>
      <c r="AC4258" s="104" t="s">
        <v>172</v>
      </c>
    </row>
    <row r="4259" spans="1:29" ht="25.5" customHeight="1" x14ac:dyDescent="0.35">
      <c r="A4259" s="188"/>
      <c r="B4259" s="190"/>
      <c r="C4259" s="99" t="str">
        <f>IF(B4259="","",IF(NOT(ISNUMBER(B4259)),"DATA_PC invalida",IF(AND(ISNUMBER(parametros!$C$2),ISNUMBER(parametros!$D$2),B4259&gt;=parametros!$C$2,B4259&lt;=parametros!$D$2),"C0",IF(AND(ISNUMBER(parametros!$C$3),ISNUMBER(parametros!$D$3),B4259&gt;=parametros!$C$3,B4259&lt;=parametros!$D$3),"C1",IF(AND(ISNUMBER(parametros!$C$4),ISNUMBER(parametros!$D$4),B4259&gt;=parametros!$C$4,B4259&lt;=parametros!$D$4),"C2",IF(AND(ISNUMBER(parametros!$C$5),ISNUMBER(parametros!$D$5),B4259&gt;=parametros!$C$5,B4259&lt;=parametros!$D$5),"C3",IF(AND(ISNUMBER(parametros!$C$6),ISNUMBER(parametros!$D$6),B4259&gt;=parametros!$C$6,B4259&lt;=parametros!$D$6),"C4","Fora dos ciclos")))))))</f>
        <v/>
      </c>
      <c r="D4259" s="100"/>
      <c r="E4259" s="78" t="str">
        <f>IF(C4259="","",IFERROR(VLOOKUP(C4259,parametros!$A$11:$E$15,5,0),""))</f>
        <v/>
      </c>
      <c r="F4259" s="79" t="str">
        <f t="shared" si="332"/>
        <v/>
      </c>
      <c r="G4259" s="101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8"/>
      <c r="U4259" s="218" t="str">
        <f t="shared" si="336"/>
        <v/>
      </c>
      <c r="V4259" s="216" t="s">
        <v>47</v>
      </c>
      <c r="W4259" s="102" t="s">
        <v>167</v>
      </c>
      <c r="X4259" s="102" t="s">
        <v>168</v>
      </c>
      <c r="Y4259" s="103" t="s">
        <v>169</v>
      </c>
      <c r="Z4259" s="103" t="s">
        <v>170</v>
      </c>
      <c r="AA4259" s="103" t="s">
        <v>47</v>
      </c>
      <c r="AB4259" s="103" t="s">
        <v>171</v>
      </c>
      <c r="AC4259" s="104" t="s">
        <v>172</v>
      </c>
    </row>
    <row r="4260" spans="1:29" ht="25.5" customHeight="1" x14ac:dyDescent="0.35">
      <c r="A4260" s="188"/>
      <c r="B4260" s="190"/>
      <c r="C4260" s="99" t="str">
        <f>IF(B4260="","",IF(NOT(ISNUMBER(B4260)),"DATA_PC invalida",IF(AND(ISNUMBER(parametros!$C$2),ISNUMBER(parametros!$D$2),B4260&gt;=parametros!$C$2,B4260&lt;=parametros!$D$2),"C0",IF(AND(ISNUMBER(parametros!$C$3),ISNUMBER(parametros!$D$3),B4260&gt;=parametros!$C$3,B4260&lt;=parametros!$D$3),"C1",IF(AND(ISNUMBER(parametros!$C$4),ISNUMBER(parametros!$D$4),B4260&gt;=parametros!$C$4,B4260&lt;=parametros!$D$4),"C2",IF(AND(ISNUMBER(parametros!$C$5),ISNUMBER(parametros!$D$5),B4260&gt;=parametros!$C$5,B4260&lt;=parametros!$D$5),"C3",IF(AND(ISNUMBER(parametros!$C$6),ISNUMBER(parametros!$D$6),B4260&gt;=parametros!$C$6,B4260&lt;=parametros!$D$6),"C4","Fora dos ciclos")))))))</f>
        <v/>
      </c>
      <c r="D4260" s="100"/>
      <c r="E4260" s="78" t="str">
        <f>IF(C4260="","",IFERROR(VLOOKUP(C4260,parametros!$A$11:$E$15,5,0),""))</f>
        <v/>
      </c>
      <c r="F4260" s="79" t="str">
        <f t="shared" si="332"/>
        <v/>
      </c>
      <c r="G4260" s="101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8"/>
      <c r="U4260" s="218" t="str">
        <f t="shared" si="336"/>
        <v/>
      </c>
      <c r="V4260" s="216" t="s">
        <v>47</v>
      </c>
      <c r="W4260" s="102" t="s">
        <v>167</v>
      </c>
      <c r="X4260" s="102" t="s">
        <v>168</v>
      </c>
      <c r="Y4260" s="103" t="s">
        <v>169</v>
      </c>
      <c r="Z4260" s="103" t="s">
        <v>170</v>
      </c>
      <c r="AA4260" s="103" t="s">
        <v>47</v>
      </c>
      <c r="AB4260" s="103" t="s">
        <v>171</v>
      </c>
      <c r="AC4260" s="104" t="s">
        <v>172</v>
      </c>
    </row>
    <row r="4261" spans="1:29" ht="25.5" customHeight="1" x14ac:dyDescent="0.35">
      <c r="A4261" s="188"/>
      <c r="B4261" s="190"/>
      <c r="C4261" s="99" t="str">
        <f>IF(B4261="","",IF(NOT(ISNUMBER(B4261)),"DATA_PC invalida",IF(AND(ISNUMBER(parametros!$C$2),ISNUMBER(parametros!$D$2),B4261&gt;=parametros!$C$2,B4261&lt;=parametros!$D$2),"C0",IF(AND(ISNUMBER(parametros!$C$3),ISNUMBER(parametros!$D$3),B4261&gt;=parametros!$C$3,B4261&lt;=parametros!$D$3),"C1",IF(AND(ISNUMBER(parametros!$C$4),ISNUMBER(parametros!$D$4),B4261&gt;=parametros!$C$4,B4261&lt;=parametros!$D$4),"C2",IF(AND(ISNUMBER(parametros!$C$5),ISNUMBER(parametros!$D$5),B4261&gt;=parametros!$C$5,B4261&lt;=parametros!$D$5),"C3",IF(AND(ISNUMBER(parametros!$C$6),ISNUMBER(parametros!$D$6),B4261&gt;=parametros!$C$6,B4261&lt;=parametros!$D$6),"C4","Fora dos ciclos")))))))</f>
        <v/>
      </c>
      <c r="D4261" s="100"/>
      <c r="E4261" s="78" t="str">
        <f>IF(C4261="","",IFERROR(VLOOKUP(C4261,parametros!$A$11:$E$15,5,0),""))</f>
        <v/>
      </c>
      <c r="F4261" s="79" t="str">
        <f t="shared" si="332"/>
        <v/>
      </c>
      <c r="G4261" s="101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8"/>
      <c r="U4261" s="218" t="str">
        <f t="shared" si="336"/>
        <v/>
      </c>
      <c r="V4261" s="216" t="s">
        <v>47</v>
      </c>
      <c r="W4261" s="102" t="s">
        <v>167</v>
      </c>
      <c r="X4261" s="102" t="s">
        <v>168</v>
      </c>
      <c r="Y4261" s="103" t="s">
        <v>169</v>
      </c>
      <c r="Z4261" s="103" t="s">
        <v>170</v>
      </c>
      <c r="AA4261" s="103" t="s">
        <v>47</v>
      </c>
      <c r="AB4261" s="103" t="s">
        <v>171</v>
      </c>
      <c r="AC4261" s="104" t="s">
        <v>172</v>
      </c>
    </row>
    <row r="4262" spans="1:29" ht="25.5" customHeight="1" x14ac:dyDescent="0.35">
      <c r="A4262" s="188"/>
      <c r="B4262" s="190"/>
      <c r="C4262" s="99" t="str">
        <f>IF(B4262="","",IF(NOT(ISNUMBER(B4262)),"DATA_PC invalida",IF(AND(ISNUMBER(parametros!$C$2),ISNUMBER(parametros!$D$2),B4262&gt;=parametros!$C$2,B4262&lt;=parametros!$D$2),"C0",IF(AND(ISNUMBER(parametros!$C$3),ISNUMBER(parametros!$D$3),B4262&gt;=parametros!$C$3,B4262&lt;=parametros!$D$3),"C1",IF(AND(ISNUMBER(parametros!$C$4),ISNUMBER(parametros!$D$4),B4262&gt;=parametros!$C$4,B4262&lt;=parametros!$D$4),"C2",IF(AND(ISNUMBER(parametros!$C$5),ISNUMBER(parametros!$D$5),B4262&gt;=parametros!$C$5,B4262&lt;=parametros!$D$5),"C3",IF(AND(ISNUMBER(parametros!$C$6),ISNUMBER(parametros!$D$6),B4262&gt;=parametros!$C$6,B4262&lt;=parametros!$D$6),"C4","Fora dos ciclos")))))))</f>
        <v/>
      </c>
      <c r="D4262" s="100"/>
      <c r="E4262" s="78" t="str">
        <f>IF(C4262="","",IFERROR(VLOOKUP(C4262,parametros!$A$11:$E$15,5,0),""))</f>
        <v/>
      </c>
      <c r="F4262" s="79" t="str">
        <f t="shared" si="332"/>
        <v/>
      </c>
      <c r="G4262" s="101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8"/>
      <c r="U4262" s="218" t="str">
        <f t="shared" si="336"/>
        <v/>
      </c>
      <c r="V4262" s="216" t="s">
        <v>47</v>
      </c>
      <c r="W4262" s="102" t="s">
        <v>167</v>
      </c>
      <c r="X4262" s="102" t="s">
        <v>168</v>
      </c>
      <c r="Y4262" s="103" t="s">
        <v>169</v>
      </c>
      <c r="Z4262" s="103" t="s">
        <v>170</v>
      </c>
      <c r="AA4262" s="103" t="s">
        <v>47</v>
      </c>
      <c r="AB4262" s="103" t="s">
        <v>171</v>
      </c>
      <c r="AC4262" s="104" t="s">
        <v>172</v>
      </c>
    </row>
    <row r="4263" spans="1:29" ht="25.5" customHeight="1" x14ac:dyDescent="0.35">
      <c r="A4263" s="188"/>
      <c r="B4263" s="190"/>
      <c r="C4263" s="99" t="str">
        <f>IF(B4263="","",IF(NOT(ISNUMBER(B4263)),"DATA_PC invalida",IF(AND(ISNUMBER(parametros!$C$2),ISNUMBER(parametros!$D$2),B4263&gt;=parametros!$C$2,B4263&lt;=parametros!$D$2),"C0",IF(AND(ISNUMBER(parametros!$C$3),ISNUMBER(parametros!$D$3),B4263&gt;=parametros!$C$3,B4263&lt;=parametros!$D$3),"C1",IF(AND(ISNUMBER(parametros!$C$4),ISNUMBER(parametros!$D$4),B4263&gt;=parametros!$C$4,B4263&lt;=parametros!$D$4),"C2",IF(AND(ISNUMBER(parametros!$C$5),ISNUMBER(parametros!$D$5),B4263&gt;=parametros!$C$5,B4263&lt;=parametros!$D$5),"C3",IF(AND(ISNUMBER(parametros!$C$6),ISNUMBER(parametros!$D$6),B4263&gt;=parametros!$C$6,B4263&lt;=parametros!$D$6),"C4","Fora dos ciclos")))))))</f>
        <v/>
      </c>
      <c r="D4263" s="100"/>
      <c r="E4263" s="78" t="str">
        <f>IF(C4263="","",IFERROR(VLOOKUP(C4263,parametros!$A$11:$E$15,5,0),""))</f>
        <v/>
      </c>
      <c r="F4263" s="79" t="str">
        <f t="shared" si="332"/>
        <v/>
      </c>
      <c r="G4263" s="101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8"/>
      <c r="U4263" s="218" t="str">
        <f t="shared" si="336"/>
        <v/>
      </c>
      <c r="V4263" s="216" t="s">
        <v>47</v>
      </c>
      <c r="W4263" s="102" t="s">
        <v>167</v>
      </c>
      <c r="X4263" s="102" t="s">
        <v>168</v>
      </c>
      <c r="Y4263" s="103" t="s">
        <v>169</v>
      </c>
      <c r="Z4263" s="103" t="s">
        <v>170</v>
      </c>
      <c r="AA4263" s="103" t="s">
        <v>47</v>
      </c>
      <c r="AB4263" s="103" t="s">
        <v>171</v>
      </c>
      <c r="AC4263" s="104" t="s">
        <v>172</v>
      </c>
    </row>
    <row r="4264" spans="1:29" ht="25.5" customHeight="1" x14ac:dyDescent="0.35">
      <c r="A4264" s="188"/>
      <c r="B4264" s="190"/>
      <c r="C4264" s="99" t="str">
        <f>IF(B4264="","",IF(NOT(ISNUMBER(B4264)),"DATA_PC invalida",IF(AND(ISNUMBER(parametros!$C$2),ISNUMBER(parametros!$D$2),B4264&gt;=parametros!$C$2,B4264&lt;=parametros!$D$2),"C0",IF(AND(ISNUMBER(parametros!$C$3),ISNUMBER(parametros!$D$3),B4264&gt;=parametros!$C$3,B4264&lt;=parametros!$D$3),"C1",IF(AND(ISNUMBER(parametros!$C$4),ISNUMBER(parametros!$D$4),B4264&gt;=parametros!$C$4,B4264&lt;=parametros!$D$4),"C2",IF(AND(ISNUMBER(parametros!$C$5),ISNUMBER(parametros!$D$5),B4264&gt;=parametros!$C$5,B4264&lt;=parametros!$D$5),"C3",IF(AND(ISNUMBER(parametros!$C$6),ISNUMBER(parametros!$D$6),B4264&gt;=parametros!$C$6,B4264&lt;=parametros!$D$6),"C4","Fora dos ciclos")))))))</f>
        <v/>
      </c>
      <c r="D4264" s="100"/>
      <c r="E4264" s="78" t="str">
        <f>IF(C4264="","",IFERROR(VLOOKUP(C4264,parametros!$A$11:$E$15,5,0),""))</f>
        <v/>
      </c>
      <c r="F4264" s="79" t="str">
        <f t="shared" si="332"/>
        <v/>
      </c>
      <c r="G4264" s="101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8"/>
      <c r="U4264" s="218" t="str">
        <f t="shared" si="336"/>
        <v/>
      </c>
      <c r="V4264" s="216" t="s">
        <v>47</v>
      </c>
      <c r="W4264" s="102" t="s">
        <v>167</v>
      </c>
      <c r="X4264" s="102" t="s">
        <v>168</v>
      </c>
      <c r="Y4264" s="103" t="s">
        <v>169</v>
      </c>
      <c r="Z4264" s="103" t="s">
        <v>170</v>
      </c>
      <c r="AA4264" s="103" t="s">
        <v>47</v>
      </c>
      <c r="AB4264" s="103" t="s">
        <v>171</v>
      </c>
      <c r="AC4264" s="104" t="s">
        <v>172</v>
      </c>
    </row>
    <row r="4265" spans="1:29" ht="25.5" customHeight="1" x14ac:dyDescent="0.35">
      <c r="A4265" s="188"/>
      <c r="B4265" s="190"/>
      <c r="C4265" s="99" t="str">
        <f>IF(B4265="","",IF(NOT(ISNUMBER(B4265)),"DATA_PC invalida",IF(AND(ISNUMBER(parametros!$C$2),ISNUMBER(parametros!$D$2),B4265&gt;=parametros!$C$2,B4265&lt;=parametros!$D$2),"C0",IF(AND(ISNUMBER(parametros!$C$3),ISNUMBER(parametros!$D$3),B4265&gt;=parametros!$C$3,B4265&lt;=parametros!$D$3),"C1",IF(AND(ISNUMBER(parametros!$C$4),ISNUMBER(parametros!$D$4),B4265&gt;=parametros!$C$4,B4265&lt;=parametros!$D$4),"C2",IF(AND(ISNUMBER(parametros!$C$5),ISNUMBER(parametros!$D$5),B4265&gt;=parametros!$C$5,B4265&lt;=parametros!$D$5),"C3",IF(AND(ISNUMBER(parametros!$C$6),ISNUMBER(parametros!$D$6),B4265&gt;=parametros!$C$6,B4265&lt;=parametros!$D$6),"C4","Fora dos ciclos")))))))</f>
        <v/>
      </c>
      <c r="D4265" s="100"/>
      <c r="E4265" s="78" t="str">
        <f>IF(C4265="","",IFERROR(VLOOKUP(C4265,parametros!$A$11:$E$15,5,0),""))</f>
        <v/>
      </c>
      <c r="F4265" s="79" t="str">
        <f t="shared" si="332"/>
        <v/>
      </c>
      <c r="G4265" s="101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8"/>
      <c r="U4265" s="218" t="str">
        <f t="shared" si="336"/>
        <v/>
      </c>
      <c r="V4265" s="216" t="s">
        <v>47</v>
      </c>
      <c r="W4265" s="102" t="s">
        <v>167</v>
      </c>
      <c r="X4265" s="102" t="s">
        <v>168</v>
      </c>
      <c r="Y4265" s="103" t="s">
        <v>169</v>
      </c>
      <c r="Z4265" s="103" t="s">
        <v>170</v>
      </c>
      <c r="AA4265" s="103" t="s">
        <v>47</v>
      </c>
      <c r="AB4265" s="103" t="s">
        <v>171</v>
      </c>
      <c r="AC4265" s="104" t="s">
        <v>172</v>
      </c>
    </row>
    <row r="4266" spans="1:29" ht="25.5" customHeight="1" x14ac:dyDescent="0.35">
      <c r="A4266" s="188"/>
      <c r="B4266" s="190"/>
      <c r="C4266" s="99" t="str">
        <f>IF(B4266="","",IF(NOT(ISNUMBER(B4266)),"DATA_PC invalida",IF(AND(ISNUMBER(parametros!$C$2),ISNUMBER(parametros!$D$2),B4266&gt;=parametros!$C$2,B4266&lt;=parametros!$D$2),"C0",IF(AND(ISNUMBER(parametros!$C$3),ISNUMBER(parametros!$D$3),B4266&gt;=parametros!$C$3,B4266&lt;=parametros!$D$3),"C1",IF(AND(ISNUMBER(parametros!$C$4),ISNUMBER(parametros!$D$4),B4266&gt;=parametros!$C$4,B4266&lt;=parametros!$D$4),"C2",IF(AND(ISNUMBER(parametros!$C$5),ISNUMBER(parametros!$D$5),B4266&gt;=parametros!$C$5,B4266&lt;=parametros!$D$5),"C3",IF(AND(ISNUMBER(parametros!$C$6),ISNUMBER(parametros!$D$6),B4266&gt;=parametros!$C$6,B4266&lt;=parametros!$D$6),"C4","Fora dos ciclos")))))))</f>
        <v/>
      </c>
      <c r="D4266" s="100"/>
      <c r="E4266" s="78" t="str">
        <f>IF(C4266="","",IFERROR(VLOOKUP(C4266,parametros!$A$11:$E$15,5,0),""))</f>
        <v/>
      </c>
      <c r="F4266" s="79" t="str">
        <f t="shared" si="332"/>
        <v/>
      </c>
      <c r="G4266" s="101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8"/>
      <c r="U4266" s="218" t="str">
        <f t="shared" si="336"/>
        <v/>
      </c>
      <c r="V4266" s="216" t="s">
        <v>47</v>
      </c>
      <c r="W4266" s="102" t="s">
        <v>167</v>
      </c>
      <c r="X4266" s="102" t="s">
        <v>168</v>
      </c>
      <c r="Y4266" s="103" t="s">
        <v>169</v>
      </c>
      <c r="Z4266" s="103" t="s">
        <v>170</v>
      </c>
      <c r="AA4266" s="103" t="s">
        <v>47</v>
      </c>
      <c r="AB4266" s="103" t="s">
        <v>171</v>
      </c>
      <c r="AC4266" s="104" t="s">
        <v>172</v>
      </c>
    </row>
    <row r="4267" spans="1:29" ht="25.5" customHeight="1" x14ac:dyDescent="0.35">
      <c r="A4267" s="188"/>
      <c r="B4267" s="190"/>
      <c r="C4267" s="99" t="str">
        <f>IF(B4267="","",IF(NOT(ISNUMBER(B4267)),"DATA_PC invalida",IF(AND(ISNUMBER(parametros!$C$2),ISNUMBER(parametros!$D$2),B4267&gt;=parametros!$C$2,B4267&lt;=parametros!$D$2),"C0",IF(AND(ISNUMBER(parametros!$C$3),ISNUMBER(parametros!$D$3),B4267&gt;=parametros!$C$3,B4267&lt;=parametros!$D$3),"C1",IF(AND(ISNUMBER(parametros!$C$4),ISNUMBER(parametros!$D$4),B4267&gt;=parametros!$C$4,B4267&lt;=parametros!$D$4),"C2",IF(AND(ISNUMBER(parametros!$C$5),ISNUMBER(parametros!$D$5),B4267&gt;=parametros!$C$5,B4267&lt;=parametros!$D$5),"C3",IF(AND(ISNUMBER(parametros!$C$6),ISNUMBER(parametros!$D$6),B4267&gt;=parametros!$C$6,B4267&lt;=parametros!$D$6),"C4","Fora dos ciclos")))))))</f>
        <v/>
      </c>
      <c r="D4267" s="100"/>
      <c r="E4267" s="78" t="str">
        <f>IF(C4267="","",IFERROR(VLOOKUP(C4267,parametros!$A$11:$E$15,5,0),""))</f>
        <v/>
      </c>
      <c r="F4267" s="79" t="str">
        <f t="shared" si="332"/>
        <v/>
      </c>
      <c r="G4267" s="101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8"/>
      <c r="U4267" s="218" t="str">
        <f t="shared" si="336"/>
        <v/>
      </c>
      <c r="V4267" s="216" t="s">
        <v>47</v>
      </c>
      <c r="W4267" s="102" t="s">
        <v>167</v>
      </c>
      <c r="X4267" s="102" t="s">
        <v>168</v>
      </c>
      <c r="Y4267" s="103" t="s">
        <v>169</v>
      </c>
      <c r="Z4267" s="103" t="s">
        <v>170</v>
      </c>
      <c r="AA4267" s="103" t="s">
        <v>47</v>
      </c>
      <c r="AB4267" s="103" t="s">
        <v>171</v>
      </c>
      <c r="AC4267" s="104" t="s">
        <v>172</v>
      </c>
    </row>
    <row r="4268" spans="1:29" ht="25.5" customHeight="1" x14ac:dyDescent="0.35">
      <c r="A4268" s="188"/>
      <c r="B4268" s="190"/>
      <c r="C4268" s="99" t="str">
        <f>IF(B4268="","",IF(NOT(ISNUMBER(B4268)),"DATA_PC invalida",IF(AND(ISNUMBER(parametros!$C$2),ISNUMBER(parametros!$D$2),B4268&gt;=parametros!$C$2,B4268&lt;=parametros!$D$2),"C0",IF(AND(ISNUMBER(parametros!$C$3),ISNUMBER(parametros!$D$3),B4268&gt;=parametros!$C$3,B4268&lt;=parametros!$D$3),"C1",IF(AND(ISNUMBER(parametros!$C$4),ISNUMBER(parametros!$D$4),B4268&gt;=parametros!$C$4,B4268&lt;=parametros!$D$4),"C2",IF(AND(ISNUMBER(parametros!$C$5),ISNUMBER(parametros!$D$5),B4268&gt;=parametros!$C$5,B4268&lt;=parametros!$D$5),"C3",IF(AND(ISNUMBER(parametros!$C$6),ISNUMBER(parametros!$D$6),B4268&gt;=parametros!$C$6,B4268&lt;=parametros!$D$6),"C4","Fora dos ciclos")))))))</f>
        <v/>
      </c>
      <c r="D4268" s="100"/>
      <c r="E4268" s="78" t="str">
        <f>IF(C4268="","",IFERROR(VLOOKUP(C4268,parametros!$A$11:$E$15,5,0),""))</f>
        <v/>
      </c>
      <c r="F4268" s="79" t="str">
        <f t="shared" si="332"/>
        <v/>
      </c>
      <c r="G4268" s="101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8"/>
      <c r="U4268" s="218" t="str">
        <f t="shared" si="336"/>
        <v/>
      </c>
      <c r="V4268" s="216" t="s">
        <v>47</v>
      </c>
      <c r="W4268" s="102" t="s">
        <v>167</v>
      </c>
      <c r="X4268" s="102" t="s">
        <v>168</v>
      </c>
      <c r="Y4268" s="103" t="s">
        <v>169</v>
      </c>
      <c r="Z4268" s="103" t="s">
        <v>170</v>
      </c>
      <c r="AA4268" s="103" t="s">
        <v>47</v>
      </c>
      <c r="AB4268" s="103" t="s">
        <v>171</v>
      </c>
      <c r="AC4268" s="104" t="s">
        <v>172</v>
      </c>
    </row>
    <row r="4269" spans="1:29" ht="25.5" customHeight="1" x14ac:dyDescent="0.35">
      <c r="A4269" s="188"/>
      <c r="B4269" s="190"/>
      <c r="C4269" s="99" t="str">
        <f>IF(B4269="","",IF(NOT(ISNUMBER(B4269)),"DATA_PC invalida",IF(AND(ISNUMBER(parametros!$C$2),ISNUMBER(parametros!$D$2),B4269&gt;=parametros!$C$2,B4269&lt;=parametros!$D$2),"C0",IF(AND(ISNUMBER(parametros!$C$3),ISNUMBER(parametros!$D$3),B4269&gt;=parametros!$C$3,B4269&lt;=parametros!$D$3),"C1",IF(AND(ISNUMBER(parametros!$C$4),ISNUMBER(parametros!$D$4),B4269&gt;=parametros!$C$4,B4269&lt;=parametros!$D$4),"C2",IF(AND(ISNUMBER(parametros!$C$5),ISNUMBER(parametros!$D$5),B4269&gt;=parametros!$C$5,B4269&lt;=parametros!$D$5),"C3",IF(AND(ISNUMBER(parametros!$C$6),ISNUMBER(parametros!$D$6),B4269&gt;=parametros!$C$6,B4269&lt;=parametros!$D$6),"C4","Fora dos ciclos")))))))</f>
        <v/>
      </c>
      <c r="D4269" s="100"/>
      <c r="E4269" s="78" t="str">
        <f>IF(C4269="","",IFERROR(VLOOKUP(C4269,parametros!$A$11:$E$15,5,0),""))</f>
        <v/>
      </c>
      <c r="F4269" s="79" t="str">
        <f t="shared" si="332"/>
        <v/>
      </c>
      <c r="G4269" s="101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8"/>
      <c r="U4269" s="218" t="str">
        <f t="shared" si="336"/>
        <v/>
      </c>
      <c r="V4269" s="216" t="s">
        <v>47</v>
      </c>
      <c r="W4269" s="102" t="s">
        <v>167</v>
      </c>
      <c r="X4269" s="102" t="s">
        <v>168</v>
      </c>
      <c r="Y4269" s="103" t="s">
        <v>169</v>
      </c>
      <c r="Z4269" s="103" t="s">
        <v>170</v>
      </c>
      <c r="AA4269" s="103" t="s">
        <v>47</v>
      </c>
      <c r="AB4269" s="103" t="s">
        <v>171</v>
      </c>
      <c r="AC4269" s="104" t="s">
        <v>172</v>
      </c>
    </row>
    <row r="4270" spans="1:29" ht="25.5" customHeight="1" x14ac:dyDescent="0.35">
      <c r="A4270" s="188"/>
      <c r="B4270" s="190"/>
      <c r="C4270" s="99" t="str">
        <f>IF(B4270="","",IF(NOT(ISNUMBER(B4270)),"DATA_PC invalida",IF(AND(ISNUMBER(parametros!$C$2),ISNUMBER(parametros!$D$2),B4270&gt;=parametros!$C$2,B4270&lt;=parametros!$D$2),"C0",IF(AND(ISNUMBER(parametros!$C$3),ISNUMBER(parametros!$D$3),B4270&gt;=parametros!$C$3,B4270&lt;=parametros!$D$3),"C1",IF(AND(ISNUMBER(parametros!$C$4),ISNUMBER(parametros!$D$4),B4270&gt;=parametros!$C$4,B4270&lt;=parametros!$D$4),"C2",IF(AND(ISNUMBER(parametros!$C$5),ISNUMBER(parametros!$D$5),B4270&gt;=parametros!$C$5,B4270&lt;=parametros!$D$5),"C3",IF(AND(ISNUMBER(parametros!$C$6),ISNUMBER(parametros!$D$6),B4270&gt;=parametros!$C$6,B4270&lt;=parametros!$D$6),"C4","Fora dos ciclos")))))))</f>
        <v/>
      </c>
      <c r="D4270" s="100"/>
      <c r="E4270" s="78" t="str">
        <f>IF(C4270="","",IFERROR(VLOOKUP(C4270,parametros!$A$11:$E$15,5,0),""))</f>
        <v/>
      </c>
      <c r="F4270" s="79" t="str">
        <f t="shared" si="332"/>
        <v/>
      </c>
      <c r="G4270" s="101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8"/>
      <c r="U4270" s="218" t="str">
        <f t="shared" si="336"/>
        <v/>
      </c>
      <c r="V4270" s="216" t="s">
        <v>47</v>
      </c>
      <c r="W4270" s="102" t="s">
        <v>167</v>
      </c>
      <c r="X4270" s="102" t="s">
        <v>168</v>
      </c>
      <c r="Y4270" s="103" t="s">
        <v>169</v>
      </c>
      <c r="Z4270" s="103" t="s">
        <v>170</v>
      </c>
      <c r="AA4270" s="103" t="s">
        <v>47</v>
      </c>
      <c r="AB4270" s="103" t="s">
        <v>171</v>
      </c>
      <c r="AC4270" s="104" t="s">
        <v>172</v>
      </c>
    </row>
    <row r="4271" spans="1:29" ht="25.5" customHeight="1" x14ac:dyDescent="0.35">
      <c r="A4271" s="188"/>
      <c r="B4271" s="190"/>
      <c r="C4271" s="99" t="str">
        <f>IF(B4271="","",IF(NOT(ISNUMBER(B4271)),"DATA_PC invalida",IF(AND(ISNUMBER(parametros!$C$2),ISNUMBER(parametros!$D$2),B4271&gt;=parametros!$C$2,B4271&lt;=parametros!$D$2),"C0",IF(AND(ISNUMBER(parametros!$C$3),ISNUMBER(parametros!$D$3),B4271&gt;=parametros!$C$3,B4271&lt;=parametros!$D$3),"C1",IF(AND(ISNUMBER(parametros!$C$4),ISNUMBER(parametros!$D$4),B4271&gt;=parametros!$C$4,B4271&lt;=parametros!$D$4),"C2",IF(AND(ISNUMBER(parametros!$C$5),ISNUMBER(parametros!$D$5),B4271&gt;=parametros!$C$5,B4271&lt;=parametros!$D$5),"C3",IF(AND(ISNUMBER(parametros!$C$6),ISNUMBER(parametros!$D$6),B4271&gt;=parametros!$C$6,B4271&lt;=parametros!$D$6),"C4","Fora dos ciclos")))))))</f>
        <v/>
      </c>
      <c r="D4271" s="100"/>
      <c r="E4271" s="78" t="str">
        <f>IF(C4271="","",IFERROR(VLOOKUP(C4271,parametros!$A$11:$E$15,5,0),""))</f>
        <v/>
      </c>
      <c r="F4271" s="79" t="str">
        <f t="shared" si="332"/>
        <v/>
      </c>
      <c r="G4271" s="101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8"/>
      <c r="U4271" s="218" t="str">
        <f t="shared" si="336"/>
        <v/>
      </c>
      <c r="V4271" s="216" t="s">
        <v>47</v>
      </c>
      <c r="W4271" s="102" t="s">
        <v>167</v>
      </c>
      <c r="X4271" s="102" t="s">
        <v>168</v>
      </c>
      <c r="Y4271" s="103" t="s">
        <v>169</v>
      </c>
      <c r="Z4271" s="103" t="s">
        <v>170</v>
      </c>
      <c r="AA4271" s="103" t="s">
        <v>47</v>
      </c>
      <c r="AB4271" s="103" t="s">
        <v>171</v>
      </c>
      <c r="AC4271" s="104" t="s">
        <v>172</v>
      </c>
    </row>
    <row r="4272" spans="1:29" ht="25.5" customHeight="1" x14ac:dyDescent="0.35">
      <c r="A4272" s="188"/>
      <c r="B4272" s="190"/>
      <c r="C4272" s="99" t="str">
        <f>IF(B4272="","",IF(NOT(ISNUMBER(B4272)),"DATA_PC invalida",IF(AND(ISNUMBER(parametros!$C$2),ISNUMBER(parametros!$D$2),B4272&gt;=parametros!$C$2,B4272&lt;=parametros!$D$2),"C0",IF(AND(ISNUMBER(parametros!$C$3),ISNUMBER(parametros!$D$3),B4272&gt;=parametros!$C$3,B4272&lt;=parametros!$D$3),"C1",IF(AND(ISNUMBER(parametros!$C$4),ISNUMBER(parametros!$D$4),B4272&gt;=parametros!$C$4,B4272&lt;=parametros!$D$4),"C2",IF(AND(ISNUMBER(parametros!$C$5),ISNUMBER(parametros!$D$5),B4272&gt;=parametros!$C$5,B4272&lt;=parametros!$D$5),"C3",IF(AND(ISNUMBER(parametros!$C$6),ISNUMBER(parametros!$D$6),B4272&gt;=parametros!$C$6,B4272&lt;=parametros!$D$6),"C4","Fora dos ciclos")))))))</f>
        <v/>
      </c>
      <c r="D4272" s="100"/>
      <c r="E4272" s="78" t="str">
        <f>IF(C4272="","",IFERROR(VLOOKUP(C4272,parametros!$A$11:$E$15,5,0),""))</f>
        <v/>
      </c>
      <c r="F4272" s="79" t="str">
        <f t="shared" si="332"/>
        <v/>
      </c>
      <c r="G4272" s="101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8"/>
      <c r="U4272" s="218" t="str">
        <f t="shared" si="336"/>
        <v/>
      </c>
      <c r="V4272" s="216" t="s">
        <v>47</v>
      </c>
      <c r="W4272" s="102" t="s">
        <v>167</v>
      </c>
      <c r="X4272" s="102" t="s">
        <v>168</v>
      </c>
      <c r="Y4272" s="103" t="s">
        <v>169</v>
      </c>
      <c r="Z4272" s="103" t="s">
        <v>170</v>
      </c>
      <c r="AA4272" s="103" t="s">
        <v>47</v>
      </c>
      <c r="AB4272" s="103" t="s">
        <v>171</v>
      </c>
      <c r="AC4272" s="104" t="s">
        <v>172</v>
      </c>
    </row>
    <row r="4273" spans="1:29" ht="25.5" customHeight="1" x14ac:dyDescent="0.35">
      <c r="A4273" s="188"/>
      <c r="B4273" s="190"/>
      <c r="C4273" s="99" t="str">
        <f>IF(B4273="","",IF(NOT(ISNUMBER(B4273)),"DATA_PC invalida",IF(AND(ISNUMBER(parametros!$C$2),ISNUMBER(parametros!$D$2),B4273&gt;=parametros!$C$2,B4273&lt;=parametros!$D$2),"C0",IF(AND(ISNUMBER(parametros!$C$3),ISNUMBER(parametros!$D$3),B4273&gt;=parametros!$C$3,B4273&lt;=parametros!$D$3),"C1",IF(AND(ISNUMBER(parametros!$C$4),ISNUMBER(parametros!$D$4),B4273&gt;=parametros!$C$4,B4273&lt;=parametros!$D$4),"C2",IF(AND(ISNUMBER(parametros!$C$5),ISNUMBER(parametros!$D$5),B4273&gt;=parametros!$C$5,B4273&lt;=parametros!$D$5),"C3",IF(AND(ISNUMBER(parametros!$C$6),ISNUMBER(parametros!$D$6),B4273&gt;=parametros!$C$6,B4273&lt;=parametros!$D$6),"C4","Fora dos ciclos")))))))</f>
        <v/>
      </c>
      <c r="D4273" s="100"/>
      <c r="E4273" s="78" t="str">
        <f>IF(C4273="","",IFERROR(VLOOKUP(C4273,parametros!$A$11:$E$15,5,0),""))</f>
        <v/>
      </c>
      <c r="F4273" s="79" t="str">
        <f t="shared" si="332"/>
        <v/>
      </c>
      <c r="G4273" s="101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8"/>
      <c r="U4273" s="218" t="str">
        <f t="shared" si="336"/>
        <v/>
      </c>
      <c r="V4273" s="216" t="s">
        <v>47</v>
      </c>
      <c r="W4273" s="102" t="s">
        <v>167</v>
      </c>
      <c r="X4273" s="102" t="s">
        <v>168</v>
      </c>
      <c r="Y4273" s="103" t="s">
        <v>169</v>
      </c>
      <c r="Z4273" s="103" t="s">
        <v>170</v>
      </c>
      <c r="AA4273" s="103" t="s">
        <v>47</v>
      </c>
      <c r="AB4273" s="103" t="s">
        <v>171</v>
      </c>
      <c r="AC4273" s="104" t="s">
        <v>172</v>
      </c>
    </row>
    <row r="4274" spans="1:29" ht="25.5" customHeight="1" x14ac:dyDescent="0.35">
      <c r="A4274" s="188"/>
      <c r="B4274" s="190"/>
      <c r="C4274" s="99" t="str">
        <f>IF(B4274="","",IF(NOT(ISNUMBER(B4274)),"DATA_PC invalida",IF(AND(ISNUMBER(parametros!$C$2),ISNUMBER(parametros!$D$2),B4274&gt;=parametros!$C$2,B4274&lt;=parametros!$D$2),"C0",IF(AND(ISNUMBER(parametros!$C$3),ISNUMBER(parametros!$D$3),B4274&gt;=parametros!$C$3,B4274&lt;=parametros!$D$3),"C1",IF(AND(ISNUMBER(parametros!$C$4),ISNUMBER(parametros!$D$4),B4274&gt;=parametros!$C$4,B4274&lt;=parametros!$D$4),"C2",IF(AND(ISNUMBER(parametros!$C$5),ISNUMBER(parametros!$D$5),B4274&gt;=parametros!$C$5,B4274&lt;=parametros!$D$5),"C3",IF(AND(ISNUMBER(parametros!$C$6),ISNUMBER(parametros!$D$6),B4274&gt;=parametros!$C$6,B4274&lt;=parametros!$D$6),"C4","Fora dos ciclos")))))))</f>
        <v/>
      </c>
      <c r="D4274" s="100"/>
      <c r="E4274" s="78" t="str">
        <f>IF(C4274="","",IFERROR(VLOOKUP(C4274,parametros!$A$11:$E$15,5,0),""))</f>
        <v/>
      </c>
      <c r="F4274" s="79" t="str">
        <f t="shared" si="332"/>
        <v/>
      </c>
      <c r="G4274" s="101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8"/>
      <c r="U4274" s="218" t="str">
        <f t="shared" si="336"/>
        <v/>
      </c>
      <c r="V4274" s="216" t="s">
        <v>47</v>
      </c>
      <c r="W4274" s="102" t="s">
        <v>167</v>
      </c>
      <c r="X4274" s="102" t="s">
        <v>168</v>
      </c>
      <c r="Y4274" s="103" t="s">
        <v>169</v>
      </c>
      <c r="Z4274" s="103" t="s">
        <v>170</v>
      </c>
      <c r="AA4274" s="103" t="s">
        <v>47</v>
      </c>
      <c r="AB4274" s="103" t="s">
        <v>171</v>
      </c>
      <c r="AC4274" s="104" t="s">
        <v>172</v>
      </c>
    </row>
    <row r="4275" spans="1:29" ht="25.5" customHeight="1" x14ac:dyDescent="0.35">
      <c r="A4275" s="188"/>
      <c r="B4275" s="190"/>
      <c r="C4275" s="99" t="str">
        <f>IF(B4275="","",IF(NOT(ISNUMBER(B4275)),"DATA_PC invalida",IF(AND(ISNUMBER(parametros!$C$2),ISNUMBER(parametros!$D$2),B4275&gt;=parametros!$C$2,B4275&lt;=parametros!$D$2),"C0",IF(AND(ISNUMBER(parametros!$C$3),ISNUMBER(parametros!$D$3),B4275&gt;=parametros!$C$3,B4275&lt;=parametros!$D$3),"C1",IF(AND(ISNUMBER(parametros!$C$4),ISNUMBER(parametros!$D$4),B4275&gt;=parametros!$C$4,B4275&lt;=parametros!$D$4),"C2",IF(AND(ISNUMBER(parametros!$C$5),ISNUMBER(parametros!$D$5),B4275&gt;=parametros!$C$5,B4275&lt;=parametros!$D$5),"C3",IF(AND(ISNUMBER(parametros!$C$6),ISNUMBER(parametros!$D$6),B4275&gt;=parametros!$C$6,B4275&lt;=parametros!$D$6),"C4","Fora dos ciclos")))))))</f>
        <v/>
      </c>
      <c r="D4275" s="100"/>
      <c r="E4275" s="78" t="str">
        <f>IF(C4275="","",IFERROR(VLOOKUP(C4275,parametros!$A$11:$E$15,5,0),""))</f>
        <v/>
      </c>
      <c r="F4275" s="79" t="str">
        <f t="shared" si="332"/>
        <v/>
      </c>
      <c r="G4275" s="101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8"/>
      <c r="U4275" s="218" t="str">
        <f t="shared" si="336"/>
        <v/>
      </c>
      <c r="V4275" s="216" t="s">
        <v>47</v>
      </c>
      <c r="W4275" s="102" t="s">
        <v>167</v>
      </c>
      <c r="X4275" s="102" t="s">
        <v>168</v>
      </c>
      <c r="Y4275" s="103" t="s">
        <v>169</v>
      </c>
      <c r="Z4275" s="103" t="s">
        <v>170</v>
      </c>
      <c r="AA4275" s="103" t="s">
        <v>47</v>
      </c>
      <c r="AB4275" s="103" t="s">
        <v>171</v>
      </c>
      <c r="AC4275" s="104" t="s">
        <v>172</v>
      </c>
    </row>
    <row r="4276" spans="1:29" ht="25.5" customHeight="1" x14ac:dyDescent="0.35">
      <c r="A4276" s="188"/>
      <c r="B4276" s="190"/>
      <c r="C4276" s="99" t="str">
        <f>IF(B4276="","",IF(NOT(ISNUMBER(B4276)),"DATA_PC invalida",IF(AND(ISNUMBER(parametros!$C$2),ISNUMBER(parametros!$D$2),B4276&gt;=parametros!$C$2,B4276&lt;=parametros!$D$2),"C0",IF(AND(ISNUMBER(parametros!$C$3),ISNUMBER(parametros!$D$3),B4276&gt;=parametros!$C$3,B4276&lt;=parametros!$D$3),"C1",IF(AND(ISNUMBER(parametros!$C$4),ISNUMBER(parametros!$D$4),B4276&gt;=parametros!$C$4,B4276&lt;=parametros!$D$4),"C2",IF(AND(ISNUMBER(parametros!$C$5),ISNUMBER(parametros!$D$5),B4276&gt;=parametros!$C$5,B4276&lt;=parametros!$D$5),"C3",IF(AND(ISNUMBER(parametros!$C$6),ISNUMBER(parametros!$D$6),B4276&gt;=parametros!$C$6,B4276&lt;=parametros!$D$6),"C4","Fora dos ciclos")))))))</f>
        <v/>
      </c>
      <c r="D4276" s="100"/>
      <c r="E4276" s="78" t="str">
        <f>IF(C4276="","",IFERROR(VLOOKUP(C4276,parametros!$A$11:$E$15,5,0),""))</f>
        <v/>
      </c>
      <c r="F4276" s="79" t="str">
        <f t="shared" si="332"/>
        <v/>
      </c>
      <c r="G4276" s="101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8"/>
      <c r="U4276" s="218" t="str">
        <f t="shared" si="336"/>
        <v/>
      </c>
      <c r="V4276" s="216" t="s">
        <v>47</v>
      </c>
      <c r="W4276" s="102" t="s">
        <v>167</v>
      </c>
      <c r="X4276" s="102" t="s">
        <v>168</v>
      </c>
      <c r="Y4276" s="103" t="s">
        <v>169</v>
      </c>
      <c r="Z4276" s="103" t="s">
        <v>170</v>
      </c>
      <c r="AA4276" s="103" t="s">
        <v>47</v>
      </c>
      <c r="AB4276" s="103" t="s">
        <v>171</v>
      </c>
      <c r="AC4276" s="104" t="s">
        <v>172</v>
      </c>
    </row>
    <row r="4277" spans="1:29" ht="25.5" customHeight="1" x14ac:dyDescent="0.35">
      <c r="A4277" s="188"/>
      <c r="B4277" s="190"/>
      <c r="C4277" s="99" t="str">
        <f>IF(B4277="","",IF(NOT(ISNUMBER(B4277)),"DATA_PC invalida",IF(AND(ISNUMBER(parametros!$C$2),ISNUMBER(parametros!$D$2),B4277&gt;=parametros!$C$2,B4277&lt;=parametros!$D$2),"C0",IF(AND(ISNUMBER(parametros!$C$3),ISNUMBER(parametros!$D$3),B4277&gt;=parametros!$C$3,B4277&lt;=parametros!$D$3),"C1",IF(AND(ISNUMBER(parametros!$C$4),ISNUMBER(parametros!$D$4),B4277&gt;=parametros!$C$4,B4277&lt;=parametros!$D$4),"C2",IF(AND(ISNUMBER(parametros!$C$5),ISNUMBER(parametros!$D$5),B4277&gt;=parametros!$C$5,B4277&lt;=parametros!$D$5),"C3",IF(AND(ISNUMBER(parametros!$C$6),ISNUMBER(parametros!$D$6),B4277&gt;=parametros!$C$6,B4277&lt;=parametros!$D$6),"C4","Fora dos ciclos")))))))</f>
        <v/>
      </c>
      <c r="D4277" s="100"/>
      <c r="E4277" s="78" t="str">
        <f>IF(C4277="","",IFERROR(VLOOKUP(C4277,parametros!$A$11:$E$15,5,0),""))</f>
        <v/>
      </c>
      <c r="F4277" s="79" t="str">
        <f t="shared" si="332"/>
        <v/>
      </c>
      <c r="G4277" s="101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8"/>
      <c r="U4277" s="218" t="str">
        <f t="shared" si="336"/>
        <v/>
      </c>
      <c r="V4277" s="216" t="s">
        <v>47</v>
      </c>
      <c r="W4277" s="102" t="s">
        <v>167</v>
      </c>
      <c r="X4277" s="102" t="s">
        <v>168</v>
      </c>
      <c r="Y4277" s="103" t="s">
        <v>169</v>
      </c>
      <c r="Z4277" s="103" t="s">
        <v>170</v>
      </c>
      <c r="AA4277" s="103" t="s">
        <v>47</v>
      </c>
      <c r="AB4277" s="103" t="s">
        <v>171</v>
      </c>
      <c r="AC4277" s="104" t="s">
        <v>172</v>
      </c>
    </row>
    <row r="4278" spans="1:29" ht="25.5" customHeight="1" x14ac:dyDescent="0.35">
      <c r="A4278" s="188"/>
      <c r="B4278" s="190"/>
      <c r="C4278" s="99" t="str">
        <f>IF(B4278="","",IF(NOT(ISNUMBER(B4278)),"DATA_PC invalida",IF(AND(ISNUMBER(parametros!$C$2),ISNUMBER(parametros!$D$2),B4278&gt;=parametros!$C$2,B4278&lt;=parametros!$D$2),"C0",IF(AND(ISNUMBER(parametros!$C$3),ISNUMBER(parametros!$D$3),B4278&gt;=parametros!$C$3,B4278&lt;=parametros!$D$3),"C1",IF(AND(ISNUMBER(parametros!$C$4),ISNUMBER(parametros!$D$4),B4278&gt;=parametros!$C$4,B4278&lt;=parametros!$D$4),"C2",IF(AND(ISNUMBER(parametros!$C$5),ISNUMBER(parametros!$D$5),B4278&gt;=parametros!$C$5,B4278&lt;=parametros!$D$5),"C3",IF(AND(ISNUMBER(parametros!$C$6),ISNUMBER(parametros!$D$6),B4278&gt;=parametros!$C$6,B4278&lt;=parametros!$D$6),"C4","Fora dos ciclos")))))))</f>
        <v/>
      </c>
      <c r="D4278" s="100"/>
      <c r="E4278" s="78" t="str">
        <f>IF(C4278="","",IFERROR(VLOOKUP(C4278,parametros!$A$11:$E$15,5,0),""))</f>
        <v/>
      </c>
      <c r="F4278" s="79" t="str">
        <f t="shared" si="332"/>
        <v/>
      </c>
      <c r="G4278" s="101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8"/>
      <c r="U4278" s="218" t="str">
        <f t="shared" si="336"/>
        <v/>
      </c>
      <c r="V4278" s="216" t="s">
        <v>47</v>
      </c>
      <c r="W4278" s="102" t="s">
        <v>167</v>
      </c>
      <c r="X4278" s="102" t="s">
        <v>168</v>
      </c>
      <c r="Y4278" s="103" t="s">
        <v>169</v>
      </c>
      <c r="Z4278" s="103" t="s">
        <v>170</v>
      </c>
      <c r="AA4278" s="103" t="s">
        <v>47</v>
      </c>
      <c r="AB4278" s="103" t="s">
        <v>171</v>
      </c>
      <c r="AC4278" s="104" t="s">
        <v>172</v>
      </c>
    </row>
    <row r="4279" spans="1:29" ht="25.5" customHeight="1" x14ac:dyDescent="0.35">
      <c r="A4279" s="188"/>
      <c r="B4279" s="190"/>
      <c r="C4279" s="99" t="str">
        <f>IF(B4279="","",IF(NOT(ISNUMBER(B4279)),"DATA_PC invalida",IF(AND(ISNUMBER(parametros!$C$2),ISNUMBER(parametros!$D$2),B4279&gt;=parametros!$C$2,B4279&lt;=parametros!$D$2),"C0",IF(AND(ISNUMBER(parametros!$C$3),ISNUMBER(parametros!$D$3),B4279&gt;=parametros!$C$3,B4279&lt;=parametros!$D$3),"C1",IF(AND(ISNUMBER(parametros!$C$4),ISNUMBER(parametros!$D$4),B4279&gt;=parametros!$C$4,B4279&lt;=parametros!$D$4),"C2",IF(AND(ISNUMBER(parametros!$C$5),ISNUMBER(parametros!$D$5),B4279&gt;=parametros!$C$5,B4279&lt;=parametros!$D$5),"C3",IF(AND(ISNUMBER(parametros!$C$6),ISNUMBER(parametros!$D$6),B4279&gt;=parametros!$C$6,B4279&lt;=parametros!$D$6),"C4","Fora dos ciclos")))))))</f>
        <v/>
      </c>
      <c r="D4279" s="100"/>
      <c r="E4279" s="78" t="str">
        <f>IF(C4279="","",IFERROR(VLOOKUP(C4279,parametros!$A$11:$E$15,5,0),""))</f>
        <v/>
      </c>
      <c r="F4279" s="79" t="str">
        <f t="shared" si="332"/>
        <v/>
      </c>
      <c r="G4279" s="101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8"/>
      <c r="U4279" s="218" t="str">
        <f t="shared" si="336"/>
        <v/>
      </c>
      <c r="V4279" s="216" t="s">
        <v>47</v>
      </c>
      <c r="W4279" s="102" t="s">
        <v>167</v>
      </c>
      <c r="X4279" s="102" t="s">
        <v>168</v>
      </c>
      <c r="Y4279" s="103" t="s">
        <v>169</v>
      </c>
      <c r="Z4279" s="103" t="s">
        <v>170</v>
      </c>
      <c r="AA4279" s="103" t="s">
        <v>47</v>
      </c>
      <c r="AB4279" s="103" t="s">
        <v>171</v>
      </c>
      <c r="AC4279" s="104" t="s">
        <v>172</v>
      </c>
    </row>
    <row r="4280" spans="1:29" ht="25.5" customHeight="1" x14ac:dyDescent="0.35">
      <c r="A4280" s="188"/>
      <c r="B4280" s="190"/>
      <c r="C4280" s="99" t="str">
        <f>IF(B4280="","",IF(NOT(ISNUMBER(B4280)),"DATA_PC invalida",IF(AND(ISNUMBER(parametros!$C$2),ISNUMBER(parametros!$D$2),B4280&gt;=parametros!$C$2,B4280&lt;=parametros!$D$2),"C0",IF(AND(ISNUMBER(parametros!$C$3),ISNUMBER(parametros!$D$3),B4280&gt;=parametros!$C$3,B4280&lt;=parametros!$D$3),"C1",IF(AND(ISNUMBER(parametros!$C$4),ISNUMBER(parametros!$D$4),B4280&gt;=parametros!$C$4,B4280&lt;=parametros!$D$4),"C2",IF(AND(ISNUMBER(parametros!$C$5),ISNUMBER(parametros!$D$5),B4280&gt;=parametros!$C$5,B4280&lt;=parametros!$D$5),"C3",IF(AND(ISNUMBER(parametros!$C$6),ISNUMBER(parametros!$D$6),B4280&gt;=parametros!$C$6,B4280&lt;=parametros!$D$6),"C4","Fora dos ciclos")))))))</f>
        <v/>
      </c>
      <c r="D4280" s="100"/>
      <c r="E4280" s="78" t="str">
        <f>IF(C4280="","",IFERROR(VLOOKUP(C4280,parametros!$A$11:$E$15,5,0),""))</f>
        <v/>
      </c>
      <c r="F4280" s="79" t="str">
        <f t="shared" si="332"/>
        <v/>
      </c>
      <c r="G4280" s="101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8"/>
      <c r="U4280" s="218" t="str">
        <f t="shared" si="336"/>
        <v/>
      </c>
      <c r="V4280" s="216" t="s">
        <v>47</v>
      </c>
      <c r="W4280" s="102" t="s">
        <v>167</v>
      </c>
      <c r="X4280" s="102" t="s">
        <v>168</v>
      </c>
      <c r="Y4280" s="103" t="s">
        <v>169</v>
      </c>
      <c r="Z4280" s="103" t="s">
        <v>170</v>
      </c>
      <c r="AA4280" s="103" t="s">
        <v>47</v>
      </c>
      <c r="AB4280" s="103" t="s">
        <v>171</v>
      </c>
      <c r="AC4280" s="104" t="s">
        <v>172</v>
      </c>
    </row>
    <row r="4281" spans="1:29" ht="25.5" customHeight="1" x14ac:dyDescent="0.35">
      <c r="A4281" s="188"/>
      <c r="B4281" s="190"/>
      <c r="C4281" s="99" t="str">
        <f>IF(B4281="","",IF(NOT(ISNUMBER(B4281)),"DATA_PC invalida",IF(AND(ISNUMBER(parametros!$C$2),ISNUMBER(parametros!$D$2),B4281&gt;=parametros!$C$2,B4281&lt;=parametros!$D$2),"C0",IF(AND(ISNUMBER(parametros!$C$3),ISNUMBER(parametros!$D$3),B4281&gt;=parametros!$C$3,B4281&lt;=parametros!$D$3),"C1",IF(AND(ISNUMBER(parametros!$C$4),ISNUMBER(parametros!$D$4),B4281&gt;=parametros!$C$4,B4281&lt;=parametros!$D$4),"C2",IF(AND(ISNUMBER(parametros!$C$5),ISNUMBER(parametros!$D$5),B4281&gt;=parametros!$C$5,B4281&lt;=parametros!$D$5),"C3",IF(AND(ISNUMBER(parametros!$C$6),ISNUMBER(parametros!$D$6),B4281&gt;=parametros!$C$6,B4281&lt;=parametros!$D$6),"C4","Fora dos ciclos")))))))</f>
        <v/>
      </c>
      <c r="D4281" s="100"/>
      <c r="E4281" s="78" t="str">
        <f>IF(C4281="","",IFERROR(VLOOKUP(C4281,parametros!$A$11:$E$15,5,0),""))</f>
        <v/>
      </c>
      <c r="F4281" s="79" t="str">
        <f t="shared" si="332"/>
        <v/>
      </c>
      <c r="G4281" s="101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8"/>
      <c r="U4281" s="218" t="str">
        <f t="shared" si="336"/>
        <v/>
      </c>
      <c r="V4281" s="216" t="s">
        <v>47</v>
      </c>
      <c r="W4281" s="102" t="s">
        <v>167</v>
      </c>
      <c r="X4281" s="102" t="s">
        <v>168</v>
      </c>
      <c r="Y4281" s="103" t="s">
        <v>169</v>
      </c>
      <c r="Z4281" s="103" t="s">
        <v>170</v>
      </c>
      <c r="AA4281" s="103" t="s">
        <v>47</v>
      </c>
      <c r="AB4281" s="103" t="s">
        <v>171</v>
      </c>
      <c r="AC4281" s="104" t="s">
        <v>172</v>
      </c>
    </row>
    <row r="4282" spans="1:29" ht="25.5" customHeight="1" x14ac:dyDescent="0.35">
      <c r="A4282" s="188"/>
      <c r="B4282" s="190"/>
      <c r="C4282" s="99" t="str">
        <f>IF(B4282="","",IF(NOT(ISNUMBER(B4282)),"DATA_PC invalida",IF(AND(ISNUMBER(parametros!$C$2),ISNUMBER(parametros!$D$2),B4282&gt;=parametros!$C$2,B4282&lt;=parametros!$D$2),"C0",IF(AND(ISNUMBER(parametros!$C$3),ISNUMBER(parametros!$D$3),B4282&gt;=parametros!$C$3,B4282&lt;=parametros!$D$3),"C1",IF(AND(ISNUMBER(parametros!$C$4),ISNUMBER(parametros!$D$4),B4282&gt;=parametros!$C$4,B4282&lt;=parametros!$D$4),"C2",IF(AND(ISNUMBER(parametros!$C$5),ISNUMBER(parametros!$D$5),B4282&gt;=parametros!$C$5,B4282&lt;=parametros!$D$5),"C3",IF(AND(ISNUMBER(parametros!$C$6),ISNUMBER(parametros!$D$6),B4282&gt;=parametros!$C$6,B4282&lt;=parametros!$D$6),"C4","Fora dos ciclos")))))))</f>
        <v/>
      </c>
      <c r="D4282" s="100"/>
      <c r="E4282" s="78" t="str">
        <f>IF(C4282="","",IFERROR(VLOOKUP(C4282,parametros!$A$11:$E$15,5,0),""))</f>
        <v/>
      </c>
      <c r="F4282" s="79" t="str">
        <f t="shared" si="332"/>
        <v/>
      </c>
      <c r="G4282" s="101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8"/>
      <c r="U4282" s="218" t="str">
        <f t="shared" si="336"/>
        <v/>
      </c>
      <c r="V4282" s="216" t="s">
        <v>47</v>
      </c>
      <c r="W4282" s="102" t="s">
        <v>167</v>
      </c>
      <c r="X4282" s="102" t="s">
        <v>168</v>
      </c>
      <c r="Y4282" s="103" t="s">
        <v>169</v>
      </c>
      <c r="Z4282" s="103" t="s">
        <v>170</v>
      </c>
      <c r="AA4282" s="103" t="s">
        <v>47</v>
      </c>
      <c r="AB4282" s="103" t="s">
        <v>171</v>
      </c>
      <c r="AC4282" s="104" t="s">
        <v>172</v>
      </c>
    </row>
    <row r="4283" spans="1:29" ht="25.5" customHeight="1" x14ac:dyDescent="0.35">
      <c r="A4283" s="188"/>
      <c r="B4283" s="190"/>
      <c r="C4283" s="99" t="str">
        <f>IF(B4283="","",IF(NOT(ISNUMBER(B4283)),"DATA_PC invalida",IF(AND(ISNUMBER(parametros!$C$2),ISNUMBER(parametros!$D$2),B4283&gt;=parametros!$C$2,B4283&lt;=parametros!$D$2),"C0",IF(AND(ISNUMBER(parametros!$C$3),ISNUMBER(parametros!$D$3),B4283&gt;=parametros!$C$3,B4283&lt;=parametros!$D$3),"C1",IF(AND(ISNUMBER(parametros!$C$4),ISNUMBER(parametros!$D$4),B4283&gt;=parametros!$C$4,B4283&lt;=parametros!$D$4),"C2",IF(AND(ISNUMBER(parametros!$C$5),ISNUMBER(parametros!$D$5),B4283&gt;=parametros!$C$5,B4283&lt;=parametros!$D$5),"C3",IF(AND(ISNUMBER(parametros!$C$6),ISNUMBER(parametros!$D$6),B4283&gt;=parametros!$C$6,B4283&lt;=parametros!$D$6),"C4","Fora dos ciclos")))))))</f>
        <v/>
      </c>
      <c r="D4283" s="100"/>
      <c r="E4283" s="78" t="str">
        <f>IF(C4283="","",IFERROR(VLOOKUP(C4283,parametros!$A$11:$E$15,5,0),""))</f>
        <v/>
      </c>
      <c r="F4283" s="79" t="str">
        <f t="shared" si="332"/>
        <v/>
      </c>
      <c r="G4283" s="101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8"/>
      <c r="U4283" s="218" t="str">
        <f t="shared" si="336"/>
        <v/>
      </c>
      <c r="V4283" s="216" t="s">
        <v>47</v>
      </c>
      <c r="W4283" s="102" t="s">
        <v>167</v>
      </c>
      <c r="X4283" s="102" t="s">
        <v>168</v>
      </c>
      <c r="Y4283" s="103" t="s">
        <v>169</v>
      </c>
      <c r="Z4283" s="103" t="s">
        <v>170</v>
      </c>
      <c r="AA4283" s="103" t="s">
        <v>47</v>
      </c>
      <c r="AB4283" s="103" t="s">
        <v>171</v>
      </c>
      <c r="AC4283" s="104" t="s">
        <v>172</v>
      </c>
    </row>
    <row r="4284" spans="1:29" ht="25.5" customHeight="1" x14ac:dyDescent="0.35">
      <c r="A4284" s="188"/>
      <c r="B4284" s="190"/>
      <c r="C4284" s="99" t="str">
        <f>IF(B4284="","",IF(NOT(ISNUMBER(B4284)),"DATA_PC invalida",IF(AND(ISNUMBER(parametros!$C$2),ISNUMBER(parametros!$D$2),B4284&gt;=parametros!$C$2,B4284&lt;=parametros!$D$2),"C0",IF(AND(ISNUMBER(parametros!$C$3),ISNUMBER(parametros!$D$3),B4284&gt;=parametros!$C$3,B4284&lt;=parametros!$D$3),"C1",IF(AND(ISNUMBER(parametros!$C$4),ISNUMBER(parametros!$D$4),B4284&gt;=parametros!$C$4,B4284&lt;=parametros!$D$4),"C2",IF(AND(ISNUMBER(parametros!$C$5),ISNUMBER(parametros!$D$5),B4284&gt;=parametros!$C$5,B4284&lt;=parametros!$D$5),"C3",IF(AND(ISNUMBER(parametros!$C$6),ISNUMBER(parametros!$D$6),B4284&gt;=parametros!$C$6,B4284&lt;=parametros!$D$6),"C4","Fora dos ciclos")))))))</f>
        <v/>
      </c>
      <c r="D4284" s="100"/>
      <c r="E4284" s="78" t="str">
        <f>IF(C4284="","",IFERROR(VLOOKUP(C4284,parametros!$A$11:$E$15,5,0),""))</f>
        <v/>
      </c>
      <c r="F4284" s="79" t="str">
        <f t="shared" si="332"/>
        <v/>
      </c>
      <c r="G4284" s="101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8"/>
      <c r="U4284" s="218" t="str">
        <f t="shared" si="336"/>
        <v/>
      </c>
      <c r="V4284" s="216" t="s">
        <v>47</v>
      </c>
      <c r="W4284" s="102" t="s">
        <v>167</v>
      </c>
      <c r="X4284" s="102" t="s">
        <v>168</v>
      </c>
      <c r="Y4284" s="103" t="s">
        <v>169</v>
      </c>
      <c r="Z4284" s="103" t="s">
        <v>170</v>
      </c>
      <c r="AA4284" s="103" t="s">
        <v>47</v>
      </c>
      <c r="AB4284" s="103" t="s">
        <v>171</v>
      </c>
      <c r="AC4284" s="104" t="s">
        <v>172</v>
      </c>
    </row>
    <row r="4285" spans="1:29" ht="25.5" customHeight="1" x14ac:dyDescent="0.35">
      <c r="A4285" s="188"/>
      <c r="B4285" s="190"/>
      <c r="C4285" s="99" t="str">
        <f>IF(B4285="","",IF(NOT(ISNUMBER(B4285)),"DATA_PC invalida",IF(AND(ISNUMBER(parametros!$C$2),ISNUMBER(parametros!$D$2),B4285&gt;=parametros!$C$2,B4285&lt;=parametros!$D$2),"C0",IF(AND(ISNUMBER(parametros!$C$3),ISNUMBER(parametros!$D$3),B4285&gt;=parametros!$C$3,B4285&lt;=parametros!$D$3),"C1",IF(AND(ISNUMBER(parametros!$C$4),ISNUMBER(parametros!$D$4),B4285&gt;=parametros!$C$4,B4285&lt;=parametros!$D$4),"C2",IF(AND(ISNUMBER(parametros!$C$5),ISNUMBER(parametros!$D$5),B4285&gt;=parametros!$C$5,B4285&lt;=parametros!$D$5),"C3",IF(AND(ISNUMBER(parametros!$C$6),ISNUMBER(parametros!$D$6),B4285&gt;=parametros!$C$6,B4285&lt;=parametros!$D$6),"C4","Fora dos ciclos")))))))</f>
        <v/>
      </c>
      <c r="D4285" s="100"/>
      <c r="E4285" s="78" t="str">
        <f>IF(C4285="","",IFERROR(VLOOKUP(C4285,parametros!$A$11:$E$15,5,0),""))</f>
        <v/>
      </c>
      <c r="F4285" s="79" t="str">
        <f t="shared" si="332"/>
        <v/>
      </c>
      <c r="G4285" s="101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8"/>
      <c r="U4285" s="218" t="str">
        <f t="shared" si="336"/>
        <v/>
      </c>
      <c r="V4285" s="216" t="s">
        <v>47</v>
      </c>
      <c r="W4285" s="102" t="s">
        <v>167</v>
      </c>
      <c r="X4285" s="102" t="s">
        <v>168</v>
      </c>
      <c r="Y4285" s="103" t="s">
        <v>169</v>
      </c>
      <c r="Z4285" s="103" t="s">
        <v>170</v>
      </c>
      <c r="AA4285" s="103" t="s">
        <v>47</v>
      </c>
      <c r="AB4285" s="103" t="s">
        <v>171</v>
      </c>
      <c r="AC4285" s="104" t="s">
        <v>172</v>
      </c>
    </row>
    <row r="4286" spans="1:29" ht="25.5" customHeight="1" x14ac:dyDescent="0.35">
      <c r="A4286" s="188"/>
      <c r="B4286" s="190"/>
      <c r="C4286" s="99" t="str">
        <f>IF(B4286="","",IF(NOT(ISNUMBER(B4286)),"DATA_PC invalida",IF(AND(ISNUMBER(parametros!$C$2),ISNUMBER(parametros!$D$2),B4286&gt;=parametros!$C$2,B4286&lt;=parametros!$D$2),"C0",IF(AND(ISNUMBER(parametros!$C$3),ISNUMBER(parametros!$D$3),B4286&gt;=parametros!$C$3,B4286&lt;=parametros!$D$3),"C1",IF(AND(ISNUMBER(parametros!$C$4),ISNUMBER(parametros!$D$4),B4286&gt;=parametros!$C$4,B4286&lt;=parametros!$D$4),"C2",IF(AND(ISNUMBER(parametros!$C$5),ISNUMBER(parametros!$D$5),B4286&gt;=parametros!$C$5,B4286&lt;=parametros!$D$5),"C3",IF(AND(ISNUMBER(parametros!$C$6),ISNUMBER(parametros!$D$6),B4286&gt;=parametros!$C$6,B4286&lt;=parametros!$D$6),"C4","Fora dos ciclos")))))))</f>
        <v/>
      </c>
      <c r="D4286" s="100"/>
      <c r="E4286" s="78" t="str">
        <f>IF(C4286="","",IFERROR(VLOOKUP(C4286,parametros!$A$11:$E$15,5,0),""))</f>
        <v/>
      </c>
      <c r="F4286" s="79" t="str">
        <f t="shared" si="332"/>
        <v/>
      </c>
      <c r="G4286" s="101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8"/>
      <c r="U4286" s="218" t="str">
        <f t="shared" si="336"/>
        <v/>
      </c>
      <c r="V4286" s="216" t="s">
        <v>47</v>
      </c>
      <c r="W4286" s="102" t="s">
        <v>167</v>
      </c>
      <c r="X4286" s="102" t="s">
        <v>168</v>
      </c>
      <c r="Y4286" s="103" t="s">
        <v>169</v>
      </c>
      <c r="Z4286" s="103" t="s">
        <v>170</v>
      </c>
      <c r="AA4286" s="103" t="s">
        <v>47</v>
      </c>
      <c r="AB4286" s="103" t="s">
        <v>171</v>
      </c>
      <c r="AC4286" s="104" t="s">
        <v>172</v>
      </c>
    </row>
    <row r="4287" spans="1:29" ht="25.5" customHeight="1" x14ac:dyDescent="0.35">
      <c r="A4287" s="188"/>
      <c r="B4287" s="190"/>
      <c r="C4287" s="99" t="str">
        <f>IF(B4287="","",IF(NOT(ISNUMBER(B4287)),"DATA_PC invalida",IF(AND(ISNUMBER(parametros!$C$2),ISNUMBER(parametros!$D$2),B4287&gt;=parametros!$C$2,B4287&lt;=parametros!$D$2),"C0",IF(AND(ISNUMBER(parametros!$C$3),ISNUMBER(parametros!$D$3),B4287&gt;=parametros!$C$3,B4287&lt;=parametros!$D$3),"C1",IF(AND(ISNUMBER(parametros!$C$4),ISNUMBER(parametros!$D$4),B4287&gt;=parametros!$C$4,B4287&lt;=parametros!$D$4),"C2",IF(AND(ISNUMBER(parametros!$C$5),ISNUMBER(parametros!$D$5),B4287&gt;=parametros!$C$5,B4287&lt;=parametros!$D$5),"C3",IF(AND(ISNUMBER(parametros!$C$6),ISNUMBER(parametros!$D$6),B4287&gt;=parametros!$C$6,B4287&lt;=parametros!$D$6),"C4","Fora dos ciclos")))))))</f>
        <v/>
      </c>
      <c r="D4287" s="100"/>
      <c r="E4287" s="78" t="str">
        <f>IF(C4287="","",IFERROR(VLOOKUP(C4287,parametros!$A$11:$E$15,5,0),""))</f>
        <v/>
      </c>
      <c r="F4287" s="79" t="str">
        <f t="shared" si="332"/>
        <v/>
      </c>
      <c r="G4287" s="101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8"/>
      <c r="U4287" s="218" t="str">
        <f t="shared" si="336"/>
        <v/>
      </c>
      <c r="V4287" s="216" t="s">
        <v>47</v>
      </c>
      <c r="W4287" s="102" t="s">
        <v>167</v>
      </c>
      <c r="X4287" s="102" t="s">
        <v>168</v>
      </c>
      <c r="Y4287" s="103" t="s">
        <v>169</v>
      </c>
      <c r="Z4287" s="103" t="s">
        <v>170</v>
      </c>
      <c r="AA4287" s="103" t="s">
        <v>47</v>
      </c>
      <c r="AB4287" s="103" t="s">
        <v>171</v>
      </c>
      <c r="AC4287" s="104" t="s">
        <v>172</v>
      </c>
    </row>
    <row r="4288" spans="1:29" ht="25.5" customHeight="1" x14ac:dyDescent="0.35">
      <c r="A4288" s="188"/>
      <c r="B4288" s="190"/>
      <c r="C4288" s="99" t="str">
        <f>IF(B4288="","",IF(NOT(ISNUMBER(B4288)),"DATA_PC invalida",IF(AND(ISNUMBER(parametros!$C$2),ISNUMBER(parametros!$D$2),B4288&gt;=parametros!$C$2,B4288&lt;=parametros!$D$2),"C0",IF(AND(ISNUMBER(parametros!$C$3),ISNUMBER(parametros!$D$3),B4288&gt;=parametros!$C$3,B4288&lt;=parametros!$D$3),"C1",IF(AND(ISNUMBER(parametros!$C$4),ISNUMBER(parametros!$D$4),B4288&gt;=parametros!$C$4,B4288&lt;=parametros!$D$4),"C2",IF(AND(ISNUMBER(parametros!$C$5),ISNUMBER(parametros!$D$5),B4288&gt;=parametros!$C$5,B4288&lt;=parametros!$D$5),"C3",IF(AND(ISNUMBER(parametros!$C$6),ISNUMBER(parametros!$D$6),B4288&gt;=parametros!$C$6,B4288&lt;=parametros!$D$6),"C4","Fora dos ciclos")))))))</f>
        <v/>
      </c>
      <c r="D4288" s="100"/>
      <c r="E4288" s="78" t="str">
        <f>IF(C4288="","",IFERROR(VLOOKUP(C4288,parametros!$A$11:$E$15,5,0),""))</f>
        <v/>
      </c>
      <c r="F4288" s="79" t="str">
        <f t="shared" si="332"/>
        <v/>
      </c>
      <c r="G4288" s="101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8"/>
      <c r="U4288" s="218" t="str">
        <f t="shared" si="336"/>
        <v/>
      </c>
      <c r="V4288" s="216" t="s">
        <v>47</v>
      </c>
      <c r="W4288" s="102" t="s">
        <v>167</v>
      </c>
      <c r="X4288" s="102" t="s">
        <v>168</v>
      </c>
      <c r="Y4288" s="103" t="s">
        <v>169</v>
      </c>
      <c r="Z4288" s="103" t="s">
        <v>170</v>
      </c>
      <c r="AA4288" s="103" t="s">
        <v>47</v>
      </c>
      <c r="AB4288" s="103" t="s">
        <v>171</v>
      </c>
      <c r="AC4288" s="104" t="s">
        <v>172</v>
      </c>
    </row>
    <row r="4289" spans="1:29" ht="25.5" customHeight="1" x14ac:dyDescent="0.35">
      <c r="A4289" s="188"/>
      <c r="B4289" s="190"/>
      <c r="C4289" s="99" t="str">
        <f>IF(B4289="","",IF(NOT(ISNUMBER(B4289)),"DATA_PC invalida",IF(AND(ISNUMBER(parametros!$C$2),ISNUMBER(parametros!$D$2),B4289&gt;=parametros!$C$2,B4289&lt;=parametros!$D$2),"C0",IF(AND(ISNUMBER(parametros!$C$3),ISNUMBER(parametros!$D$3),B4289&gt;=parametros!$C$3,B4289&lt;=parametros!$D$3),"C1",IF(AND(ISNUMBER(parametros!$C$4),ISNUMBER(parametros!$D$4),B4289&gt;=parametros!$C$4,B4289&lt;=parametros!$D$4),"C2",IF(AND(ISNUMBER(parametros!$C$5),ISNUMBER(parametros!$D$5),B4289&gt;=parametros!$C$5,B4289&lt;=parametros!$D$5),"C3",IF(AND(ISNUMBER(parametros!$C$6),ISNUMBER(parametros!$D$6),B4289&gt;=parametros!$C$6,B4289&lt;=parametros!$D$6),"C4","Fora dos ciclos")))))))</f>
        <v/>
      </c>
      <c r="D4289" s="100"/>
      <c r="E4289" s="78" t="str">
        <f>IF(C4289="","",IFERROR(VLOOKUP(C4289,parametros!$A$11:$E$15,5,0),""))</f>
        <v/>
      </c>
      <c r="F4289" s="79" t="str">
        <f t="shared" si="332"/>
        <v/>
      </c>
      <c r="G4289" s="101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8"/>
      <c r="U4289" s="218" t="str">
        <f t="shared" si="336"/>
        <v/>
      </c>
      <c r="V4289" s="216" t="s">
        <v>47</v>
      </c>
      <c r="W4289" s="102" t="s">
        <v>167</v>
      </c>
      <c r="X4289" s="102" t="s">
        <v>168</v>
      </c>
      <c r="Y4289" s="103" t="s">
        <v>169</v>
      </c>
      <c r="Z4289" s="103" t="s">
        <v>170</v>
      </c>
      <c r="AA4289" s="103" t="s">
        <v>47</v>
      </c>
      <c r="AB4289" s="103" t="s">
        <v>171</v>
      </c>
      <c r="AC4289" s="104" t="s">
        <v>172</v>
      </c>
    </row>
    <row r="4290" spans="1:29" ht="25.5" customHeight="1" x14ac:dyDescent="0.35">
      <c r="A4290" s="188"/>
      <c r="B4290" s="190"/>
      <c r="C4290" s="99" t="str">
        <f>IF(B4290="","",IF(NOT(ISNUMBER(B4290)),"DATA_PC invalida",IF(AND(ISNUMBER(parametros!$C$2),ISNUMBER(parametros!$D$2),B4290&gt;=parametros!$C$2,B4290&lt;=parametros!$D$2),"C0",IF(AND(ISNUMBER(parametros!$C$3),ISNUMBER(parametros!$D$3),B4290&gt;=parametros!$C$3,B4290&lt;=parametros!$D$3),"C1",IF(AND(ISNUMBER(parametros!$C$4),ISNUMBER(parametros!$D$4),B4290&gt;=parametros!$C$4,B4290&lt;=parametros!$D$4),"C2",IF(AND(ISNUMBER(parametros!$C$5),ISNUMBER(parametros!$D$5),B4290&gt;=parametros!$C$5,B4290&lt;=parametros!$D$5),"C3",IF(AND(ISNUMBER(parametros!$C$6),ISNUMBER(parametros!$D$6),B4290&gt;=parametros!$C$6,B4290&lt;=parametros!$D$6),"C4","Fora dos ciclos")))))))</f>
        <v/>
      </c>
      <c r="D4290" s="100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101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8"/>
      <c r="U4290" s="218" t="str">
        <f t="shared" ref="U4290:U4353" si="341">IF(OR($D4290="",$H4290=""),"",ROUND($D4290+$H4290,2))</f>
        <v/>
      </c>
      <c r="V4290" s="216" t="s">
        <v>47</v>
      </c>
      <c r="W4290" s="102" t="s">
        <v>167</v>
      </c>
      <c r="X4290" s="102" t="s">
        <v>168</v>
      </c>
      <c r="Y4290" s="103" t="s">
        <v>169</v>
      </c>
      <c r="Z4290" s="103" t="s">
        <v>170</v>
      </c>
      <c r="AA4290" s="103" t="s">
        <v>47</v>
      </c>
      <c r="AB4290" s="103" t="s">
        <v>171</v>
      </c>
      <c r="AC4290" s="104" t="s">
        <v>172</v>
      </c>
    </row>
    <row r="4291" spans="1:29" ht="25.5" customHeight="1" x14ac:dyDescent="0.35">
      <c r="A4291" s="188"/>
      <c r="B4291" s="190"/>
      <c r="C4291" s="99" t="str">
        <f>IF(B4291="","",IF(NOT(ISNUMBER(B4291)),"DATA_PC invalida",IF(AND(ISNUMBER(parametros!$C$2),ISNUMBER(parametros!$D$2),B4291&gt;=parametros!$C$2,B4291&lt;=parametros!$D$2),"C0",IF(AND(ISNUMBER(parametros!$C$3),ISNUMBER(parametros!$D$3),B4291&gt;=parametros!$C$3,B4291&lt;=parametros!$D$3),"C1",IF(AND(ISNUMBER(parametros!$C$4),ISNUMBER(parametros!$D$4),B4291&gt;=parametros!$C$4,B4291&lt;=parametros!$D$4),"C2",IF(AND(ISNUMBER(parametros!$C$5),ISNUMBER(parametros!$D$5),B4291&gt;=parametros!$C$5,B4291&lt;=parametros!$D$5),"C3",IF(AND(ISNUMBER(parametros!$C$6),ISNUMBER(parametros!$D$6),B4291&gt;=parametros!$C$6,B4291&lt;=parametros!$D$6),"C4","Fora dos ciclos")))))))</f>
        <v/>
      </c>
      <c r="D4291" s="100"/>
      <c r="E4291" s="78" t="str">
        <f>IF(C4291="","",IFERROR(VLOOKUP(C4291,parametros!$A$11:$E$15,5,0),""))</f>
        <v/>
      </c>
      <c r="F4291" s="79" t="str">
        <f t="shared" si="337"/>
        <v/>
      </c>
      <c r="G4291" s="101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8"/>
      <c r="U4291" s="218" t="str">
        <f t="shared" si="341"/>
        <v/>
      </c>
      <c r="V4291" s="216" t="s">
        <v>47</v>
      </c>
      <c r="W4291" s="102" t="s">
        <v>167</v>
      </c>
      <c r="X4291" s="102" t="s">
        <v>168</v>
      </c>
      <c r="Y4291" s="103" t="s">
        <v>169</v>
      </c>
      <c r="Z4291" s="103" t="s">
        <v>170</v>
      </c>
      <c r="AA4291" s="103" t="s">
        <v>47</v>
      </c>
      <c r="AB4291" s="103" t="s">
        <v>171</v>
      </c>
      <c r="AC4291" s="104" t="s">
        <v>172</v>
      </c>
    </row>
    <row r="4292" spans="1:29" ht="25.5" customHeight="1" x14ac:dyDescent="0.35">
      <c r="A4292" s="188"/>
      <c r="B4292" s="190"/>
      <c r="C4292" s="99" t="str">
        <f>IF(B4292="","",IF(NOT(ISNUMBER(B4292)),"DATA_PC invalida",IF(AND(ISNUMBER(parametros!$C$2),ISNUMBER(parametros!$D$2),B4292&gt;=parametros!$C$2,B4292&lt;=parametros!$D$2),"C0",IF(AND(ISNUMBER(parametros!$C$3),ISNUMBER(parametros!$D$3),B4292&gt;=parametros!$C$3,B4292&lt;=parametros!$D$3),"C1",IF(AND(ISNUMBER(parametros!$C$4),ISNUMBER(parametros!$D$4),B4292&gt;=parametros!$C$4,B4292&lt;=parametros!$D$4),"C2",IF(AND(ISNUMBER(parametros!$C$5),ISNUMBER(parametros!$D$5),B4292&gt;=parametros!$C$5,B4292&lt;=parametros!$D$5),"C3",IF(AND(ISNUMBER(parametros!$C$6),ISNUMBER(parametros!$D$6),B4292&gt;=parametros!$C$6,B4292&lt;=parametros!$D$6),"C4","Fora dos ciclos")))))))</f>
        <v/>
      </c>
      <c r="D4292" s="100"/>
      <c r="E4292" s="78" t="str">
        <f>IF(C4292="","",IFERROR(VLOOKUP(C4292,parametros!$A$11:$E$15,5,0),""))</f>
        <v/>
      </c>
      <c r="F4292" s="79" t="str">
        <f t="shared" si="337"/>
        <v/>
      </c>
      <c r="G4292" s="101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8"/>
      <c r="U4292" s="218" t="str">
        <f t="shared" si="341"/>
        <v/>
      </c>
      <c r="V4292" s="216" t="s">
        <v>47</v>
      </c>
      <c r="W4292" s="102" t="s">
        <v>167</v>
      </c>
      <c r="X4292" s="102" t="s">
        <v>168</v>
      </c>
      <c r="Y4292" s="103" t="s">
        <v>169</v>
      </c>
      <c r="Z4292" s="103" t="s">
        <v>170</v>
      </c>
      <c r="AA4292" s="103" t="s">
        <v>47</v>
      </c>
      <c r="AB4292" s="103" t="s">
        <v>171</v>
      </c>
      <c r="AC4292" s="104" t="s">
        <v>172</v>
      </c>
    </row>
    <row r="4293" spans="1:29" ht="25.5" customHeight="1" x14ac:dyDescent="0.35">
      <c r="A4293" s="188"/>
      <c r="B4293" s="190"/>
      <c r="C4293" s="99" t="str">
        <f>IF(B4293="","",IF(NOT(ISNUMBER(B4293)),"DATA_PC invalida",IF(AND(ISNUMBER(parametros!$C$2),ISNUMBER(parametros!$D$2),B4293&gt;=parametros!$C$2,B4293&lt;=parametros!$D$2),"C0",IF(AND(ISNUMBER(parametros!$C$3),ISNUMBER(parametros!$D$3),B4293&gt;=parametros!$C$3,B4293&lt;=parametros!$D$3),"C1",IF(AND(ISNUMBER(parametros!$C$4),ISNUMBER(parametros!$D$4),B4293&gt;=parametros!$C$4,B4293&lt;=parametros!$D$4),"C2",IF(AND(ISNUMBER(parametros!$C$5),ISNUMBER(parametros!$D$5),B4293&gt;=parametros!$C$5,B4293&lt;=parametros!$D$5),"C3",IF(AND(ISNUMBER(parametros!$C$6),ISNUMBER(parametros!$D$6),B4293&gt;=parametros!$C$6,B4293&lt;=parametros!$D$6),"C4","Fora dos ciclos")))))))</f>
        <v/>
      </c>
      <c r="D4293" s="100"/>
      <c r="E4293" s="78" t="str">
        <f>IF(C4293="","",IFERROR(VLOOKUP(C4293,parametros!$A$11:$E$15,5,0),""))</f>
        <v/>
      </c>
      <c r="F4293" s="79" t="str">
        <f t="shared" si="337"/>
        <v/>
      </c>
      <c r="G4293" s="101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8"/>
      <c r="U4293" s="218" t="str">
        <f t="shared" si="341"/>
        <v/>
      </c>
      <c r="V4293" s="216" t="s">
        <v>47</v>
      </c>
      <c r="W4293" s="102" t="s">
        <v>167</v>
      </c>
      <c r="X4293" s="102" t="s">
        <v>168</v>
      </c>
      <c r="Y4293" s="103" t="s">
        <v>169</v>
      </c>
      <c r="Z4293" s="103" t="s">
        <v>170</v>
      </c>
      <c r="AA4293" s="103" t="s">
        <v>47</v>
      </c>
      <c r="AB4293" s="103" t="s">
        <v>171</v>
      </c>
      <c r="AC4293" s="104" t="s">
        <v>172</v>
      </c>
    </row>
    <row r="4294" spans="1:29" ht="25.5" customHeight="1" x14ac:dyDescent="0.35">
      <c r="A4294" s="188"/>
      <c r="B4294" s="190"/>
      <c r="C4294" s="99" t="str">
        <f>IF(B4294="","",IF(NOT(ISNUMBER(B4294)),"DATA_PC invalida",IF(AND(ISNUMBER(parametros!$C$2),ISNUMBER(parametros!$D$2),B4294&gt;=parametros!$C$2,B4294&lt;=parametros!$D$2),"C0",IF(AND(ISNUMBER(parametros!$C$3),ISNUMBER(parametros!$D$3),B4294&gt;=parametros!$C$3,B4294&lt;=parametros!$D$3),"C1",IF(AND(ISNUMBER(parametros!$C$4),ISNUMBER(parametros!$D$4),B4294&gt;=parametros!$C$4,B4294&lt;=parametros!$D$4),"C2",IF(AND(ISNUMBER(parametros!$C$5),ISNUMBER(parametros!$D$5),B4294&gt;=parametros!$C$5,B4294&lt;=parametros!$D$5),"C3",IF(AND(ISNUMBER(parametros!$C$6),ISNUMBER(parametros!$D$6),B4294&gt;=parametros!$C$6,B4294&lt;=parametros!$D$6),"C4","Fora dos ciclos")))))))</f>
        <v/>
      </c>
      <c r="D4294" s="100"/>
      <c r="E4294" s="78" t="str">
        <f>IF(C4294="","",IFERROR(VLOOKUP(C4294,parametros!$A$11:$E$15,5,0),""))</f>
        <v/>
      </c>
      <c r="F4294" s="79" t="str">
        <f t="shared" si="337"/>
        <v/>
      </c>
      <c r="G4294" s="101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8"/>
      <c r="U4294" s="218" t="str">
        <f t="shared" si="341"/>
        <v/>
      </c>
      <c r="V4294" s="216" t="s">
        <v>47</v>
      </c>
      <c r="W4294" s="102" t="s">
        <v>167</v>
      </c>
      <c r="X4294" s="102" t="s">
        <v>168</v>
      </c>
      <c r="Y4294" s="103" t="s">
        <v>169</v>
      </c>
      <c r="Z4294" s="103" t="s">
        <v>170</v>
      </c>
      <c r="AA4294" s="103" t="s">
        <v>47</v>
      </c>
      <c r="AB4294" s="103" t="s">
        <v>171</v>
      </c>
      <c r="AC4294" s="104" t="s">
        <v>172</v>
      </c>
    </row>
    <row r="4295" spans="1:29" ht="25.5" customHeight="1" x14ac:dyDescent="0.35">
      <c r="A4295" s="188"/>
      <c r="B4295" s="190"/>
      <c r="C4295" s="99" t="str">
        <f>IF(B4295="","",IF(NOT(ISNUMBER(B4295)),"DATA_PC invalida",IF(AND(ISNUMBER(parametros!$C$2),ISNUMBER(parametros!$D$2),B4295&gt;=parametros!$C$2,B4295&lt;=parametros!$D$2),"C0",IF(AND(ISNUMBER(parametros!$C$3),ISNUMBER(parametros!$D$3),B4295&gt;=parametros!$C$3,B4295&lt;=parametros!$D$3),"C1",IF(AND(ISNUMBER(parametros!$C$4),ISNUMBER(parametros!$D$4),B4295&gt;=parametros!$C$4,B4295&lt;=parametros!$D$4),"C2",IF(AND(ISNUMBER(parametros!$C$5),ISNUMBER(parametros!$D$5),B4295&gt;=parametros!$C$5,B4295&lt;=parametros!$D$5),"C3",IF(AND(ISNUMBER(parametros!$C$6),ISNUMBER(parametros!$D$6),B4295&gt;=parametros!$C$6,B4295&lt;=parametros!$D$6),"C4","Fora dos ciclos")))))))</f>
        <v/>
      </c>
      <c r="D4295" s="100"/>
      <c r="E4295" s="78" t="str">
        <f>IF(C4295="","",IFERROR(VLOOKUP(C4295,parametros!$A$11:$E$15,5,0),""))</f>
        <v/>
      </c>
      <c r="F4295" s="79" t="str">
        <f t="shared" si="337"/>
        <v/>
      </c>
      <c r="G4295" s="101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8"/>
      <c r="U4295" s="218" t="str">
        <f t="shared" si="341"/>
        <v/>
      </c>
      <c r="V4295" s="216" t="s">
        <v>47</v>
      </c>
      <c r="W4295" s="102" t="s">
        <v>167</v>
      </c>
      <c r="X4295" s="102" t="s">
        <v>168</v>
      </c>
      <c r="Y4295" s="103" t="s">
        <v>169</v>
      </c>
      <c r="Z4295" s="103" t="s">
        <v>170</v>
      </c>
      <c r="AA4295" s="103" t="s">
        <v>47</v>
      </c>
      <c r="AB4295" s="103" t="s">
        <v>171</v>
      </c>
      <c r="AC4295" s="104" t="s">
        <v>172</v>
      </c>
    </row>
    <row r="4296" spans="1:29" ht="25.5" customHeight="1" x14ac:dyDescent="0.35">
      <c r="A4296" s="188"/>
      <c r="B4296" s="190"/>
      <c r="C4296" s="99" t="str">
        <f>IF(B4296="","",IF(NOT(ISNUMBER(B4296)),"DATA_PC invalida",IF(AND(ISNUMBER(parametros!$C$2),ISNUMBER(parametros!$D$2),B4296&gt;=parametros!$C$2,B4296&lt;=parametros!$D$2),"C0",IF(AND(ISNUMBER(parametros!$C$3),ISNUMBER(parametros!$D$3),B4296&gt;=parametros!$C$3,B4296&lt;=parametros!$D$3),"C1",IF(AND(ISNUMBER(parametros!$C$4),ISNUMBER(parametros!$D$4),B4296&gt;=parametros!$C$4,B4296&lt;=parametros!$D$4),"C2",IF(AND(ISNUMBER(parametros!$C$5),ISNUMBER(parametros!$D$5),B4296&gt;=parametros!$C$5,B4296&lt;=parametros!$D$5),"C3",IF(AND(ISNUMBER(parametros!$C$6),ISNUMBER(parametros!$D$6),B4296&gt;=parametros!$C$6,B4296&lt;=parametros!$D$6),"C4","Fora dos ciclos")))))))</f>
        <v/>
      </c>
      <c r="D4296" s="100"/>
      <c r="E4296" s="78" t="str">
        <f>IF(C4296="","",IFERROR(VLOOKUP(C4296,parametros!$A$11:$E$15,5,0),""))</f>
        <v/>
      </c>
      <c r="F4296" s="79" t="str">
        <f t="shared" si="337"/>
        <v/>
      </c>
      <c r="G4296" s="101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8"/>
      <c r="U4296" s="218" t="str">
        <f t="shared" si="341"/>
        <v/>
      </c>
      <c r="V4296" s="216" t="s">
        <v>47</v>
      </c>
      <c r="W4296" s="102" t="s">
        <v>167</v>
      </c>
      <c r="X4296" s="102" t="s">
        <v>168</v>
      </c>
      <c r="Y4296" s="103" t="s">
        <v>169</v>
      </c>
      <c r="Z4296" s="103" t="s">
        <v>170</v>
      </c>
      <c r="AA4296" s="103" t="s">
        <v>47</v>
      </c>
      <c r="AB4296" s="103" t="s">
        <v>171</v>
      </c>
      <c r="AC4296" s="104" t="s">
        <v>172</v>
      </c>
    </row>
    <row r="4297" spans="1:29" ht="25.5" customHeight="1" x14ac:dyDescent="0.35">
      <c r="A4297" s="188"/>
      <c r="B4297" s="190"/>
      <c r="C4297" s="99" t="str">
        <f>IF(B4297="","",IF(NOT(ISNUMBER(B4297)),"DATA_PC invalida",IF(AND(ISNUMBER(parametros!$C$2),ISNUMBER(parametros!$D$2),B4297&gt;=parametros!$C$2,B4297&lt;=parametros!$D$2),"C0",IF(AND(ISNUMBER(parametros!$C$3),ISNUMBER(parametros!$D$3),B4297&gt;=parametros!$C$3,B4297&lt;=parametros!$D$3),"C1",IF(AND(ISNUMBER(parametros!$C$4),ISNUMBER(parametros!$D$4),B4297&gt;=parametros!$C$4,B4297&lt;=parametros!$D$4),"C2",IF(AND(ISNUMBER(parametros!$C$5),ISNUMBER(parametros!$D$5),B4297&gt;=parametros!$C$5,B4297&lt;=parametros!$D$5),"C3",IF(AND(ISNUMBER(parametros!$C$6),ISNUMBER(parametros!$D$6),B4297&gt;=parametros!$C$6,B4297&lt;=parametros!$D$6),"C4","Fora dos ciclos")))))))</f>
        <v/>
      </c>
      <c r="D4297" s="100"/>
      <c r="E4297" s="78" t="str">
        <f>IF(C4297="","",IFERROR(VLOOKUP(C4297,parametros!$A$11:$E$15,5,0),""))</f>
        <v/>
      </c>
      <c r="F4297" s="79" t="str">
        <f t="shared" si="337"/>
        <v/>
      </c>
      <c r="G4297" s="101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8"/>
      <c r="U4297" s="218" t="str">
        <f t="shared" si="341"/>
        <v/>
      </c>
      <c r="V4297" s="216" t="s">
        <v>47</v>
      </c>
      <c r="W4297" s="102" t="s">
        <v>167</v>
      </c>
      <c r="X4297" s="102" t="s">
        <v>168</v>
      </c>
      <c r="Y4297" s="103" t="s">
        <v>169</v>
      </c>
      <c r="Z4297" s="103" t="s">
        <v>170</v>
      </c>
      <c r="AA4297" s="103" t="s">
        <v>47</v>
      </c>
      <c r="AB4297" s="103" t="s">
        <v>171</v>
      </c>
      <c r="AC4297" s="104" t="s">
        <v>172</v>
      </c>
    </row>
    <row r="4298" spans="1:29" ht="25.5" customHeight="1" x14ac:dyDescent="0.35">
      <c r="A4298" s="188"/>
      <c r="B4298" s="190"/>
      <c r="C4298" s="99" t="str">
        <f>IF(B4298="","",IF(NOT(ISNUMBER(B4298)),"DATA_PC invalida",IF(AND(ISNUMBER(parametros!$C$2),ISNUMBER(parametros!$D$2),B4298&gt;=parametros!$C$2,B4298&lt;=parametros!$D$2),"C0",IF(AND(ISNUMBER(parametros!$C$3),ISNUMBER(parametros!$D$3),B4298&gt;=parametros!$C$3,B4298&lt;=parametros!$D$3),"C1",IF(AND(ISNUMBER(parametros!$C$4),ISNUMBER(parametros!$D$4),B4298&gt;=parametros!$C$4,B4298&lt;=parametros!$D$4),"C2",IF(AND(ISNUMBER(parametros!$C$5),ISNUMBER(parametros!$D$5),B4298&gt;=parametros!$C$5,B4298&lt;=parametros!$D$5),"C3",IF(AND(ISNUMBER(parametros!$C$6),ISNUMBER(parametros!$D$6),B4298&gt;=parametros!$C$6,B4298&lt;=parametros!$D$6),"C4","Fora dos ciclos")))))))</f>
        <v/>
      </c>
      <c r="D4298" s="100"/>
      <c r="E4298" s="78" t="str">
        <f>IF(C4298="","",IFERROR(VLOOKUP(C4298,parametros!$A$11:$E$15,5,0),""))</f>
        <v/>
      </c>
      <c r="F4298" s="79" t="str">
        <f t="shared" si="337"/>
        <v/>
      </c>
      <c r="G4298" s="101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8"/>
      <c r="U4298" s="218" t="str">
        <f t="shared" si="341"/>
        <v/>
      </c>
      <c r="V4298" s="216" t="s">
        <v>47</v>
      </c>
      <c r="W4298" s="102" t="s">
        <v>167</v>
      </c>
      <c r="X4298" s="102" t="s">
        <v>168</v>
      </c>
      <c r="Y4298" s="103" t="s">
        <v>169</v>
      </c>
      <c r="Z4298" s="103" t="s">
        <v>170</v>
      </c>
      <c r="AA4298" s="103" t="s">
        <v>47</v>
      </c>
      <c r="AB4298" s="103" t="s">
        <v>171</v>
      </c>
      <c r="AC4298" s="104" t="s">
        <v>172</v>
      </c>
    </row>
    <row r="4299" spans="1:29" ht="25.5" customHeight="1" x14ac:dyDescent="0.35">
      <c r="A4299" s="188"/>
      <c r="B4299" s="190"/>
      <c r="C4299" s="99" t="str">
        <f>IF(B4299="","",IF(NOT(ISNUMBER(B4299)),"DATA_PC invalida",IF(AND(ISNUMBER(parametros!$C$2),ISNUMBER(parametros!$D$2),B4299&gt;=parametros!$C$2,B4299&lt;=parametros!$D$2),"C0",IF(AND(ISNUMBER(parametros!$C$3),ISNUMBER(parametros!$D$3),B4299&gt;=parametros!$C$3,B4299&lt;=parametros!$D$3),"C1",IF(AND(ISNUMBER(parametros!$C$4),ISNUMBER(parametros!$D$4),B4299&gt;=parametros!$C$4,B4299&lt;=parametros!$D$4),"C2",IF(AND(ISNUMBER(parametros!$C$5),ISNUMBER(parametros!$D$5),B4299&gt;=parametros!$C$5,B4299&lt;=parametros!$D$5),"C3",IF(AND(ISNUMBER(parametros!$C$6),ISNUMBER(parametros!$D$6),B4299&gt;=parametros!$C$6,B4299&lt;=parametros!$D$6),"C4","Fora dos ciclos")))))))</f>
        <v/>
      </c>
      <c r="D4299" s="100"/>
      <c r="E4299" s="78" t="str">
        <f>IF(C4299="","",IFERROR(VLOOKUP(C4299,parametros!$A$11:$E$15,5,0),""))</f>
        <v/>
      </c>
      <c r="F4299" s="79" t="str">
        <f t="shared" si="337"/>
        <v/>
      </c>
      <c r="G4299" s="101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8"/>
      <c r="U4299" s="218" t="str">
        <f t="shared" si="341"/>
        <v/>
      </c>
      <c r="V4299" s="216" t="s">
        <v>47</v>
      </c>
      <c r="W4299" s="102" t="s">
        <v>167</v>
      </c>
      <c r="X4299" s="102" t="s">
        <v>168</v>
      </c>
      <c r="Y4299" s="103" t="s">
        <v>169</v>
      </c>
      <c r="Z4299" s="103" t="s">
        <v>170</v>
      </c>
      <c r="AA4299" s="103" t="s">
        <v>47</v>
      </c>
      <c r="AB4299" s="103" t="s">
        <v>171</v>
      </c>
      <c r="AC4299" s="104" t="s">
        <v>172</v>
      </c>
    </row>
    <row r="4300" spans="1:29" ht="25.5" customHeight="1" x14ac:dyDescent="0.35">
      <c r="A4300" s="188"/>
      <c r="B4300" s="190"/>
      <c r="C4300" s="99" t="str">
        <f>IF(B4300="","",IF(NOT(ISNUMBER(B4300)),"DATA_PC invalida",IF(AND(ISNUMBER(parametros!$C$2),ISNUMBER(parametros!$D$2),B4300&gt;=parametros!$C$2,B4300&lt;=parametros!$D$2),"C0",IF(AND(ISNUMBER(parametros!$C$3),ISNUMBER(parametros!$D$3),B4300&gt;=parametros!$C$3,B4300&lt;=parametros!$D$3),"C1",IF(AND(ISNUMBER(parametros!$C$4),ISNUMBER(parametros!$D$4),B4300&gt;=parametros!$C$4,B4300&lt;=parametros!$D$4),"C2",IF(AND(ISNUMBER(parametros!$C$5),ISNUMBER(parametros!$D$5),B4300&gt;=parametros!$C$5,B4300&lt;=parametros!$D$5),"C3",IF(AND(ISNUMBER(parametros!$C$6),ISNUMBER(parametros!$D$6),B4300&gt;=parametros!$C$6,B4300&lt;=parametros!$D$6),"C4","Fora dos ciclos")))))))</f>
        <v/>
      </c>
      <c r="D4300" s="100"/>
      <c r="E4300" s="78" t="str">
        <f>IF(C4300="","",IFERROR(VLOOKUP(C4300,parametros!$A$11:$E$15,5,0),""))</f>
        <v/>
      </c>
      <c r="F4300" s="79" t="str">
        <f t="shared" si="337"/>
        <v/>
      </c>
      <c r="G4300" s="101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8"/>
      <c r="U4300" s="218" t="str">
        <f t="shared" si="341"/>
        <v/>
      </c>
      <c r="V4300" s="216" t="s">
        <v>47</v>
      </c>
      <c r="W4300" s="102" t="s">
        <v>167</v>
      </c>
      <c r="X4300" s="102" t="s">
        <v>168</v>
      </c>
      <c r="Y4300" s="103" t="s">
        <v>169</v>
      </c>
      <c r="Z4300" s="103" t="s">
        <v>170</v>
      </c>
      <c r="AA4300" s="103" t="s">
        <v>47</v>
      </c>
      <c r="AB4300" s="103" t="s">
        <v>171</v>
      </c>
      <c r="AC4300" s="104" t="s">
        <v>172</v>
      </c>
    </row>
    <row r="4301" spans="1:29" ht="25.5" customHeight="1" x14ac:dyDescent="0.35">
      <c r="A4301" s="188"/>
      <c r="B4301" s="190"/>
      <c r="C4301" s="99" t="str">
        <f>IF(B4301="","",IF(NOT(ISNUMBER(B4301)),"DATA_PC invalida",IF(AND(ISNUMBER(parametros!$C$2),ISNUMBER(parametros!$D$2),B4301&gt;=parametros!$C$2,B4301&lt;=parametros!$D$2),"C0",IF(AND(ISNUMBER(parametros!$C$3),ISNUMBER(parametros!$D$3),B4301&gt;=parametros!$C$3,B4301&lt;=parametros!$D$3),"C1",IF(AND(ISNUMBER(parametros!$C$4),ISNUMBER(parametros!$D$4),B4301&gt;=parametros!$C$4,B4301&lt;=parametros!$D$4),"C2",IF(AND(ISNUMBER(parametros!$C$5),ISNUMBER(parametros!$D$5),B4301&gt;=parametros!$C$5,B4301&lt;=parametros!$D$5),"C3",IF(AND(ISNUMBER(parametros!$C$6),ISNUMBER(parametros!$D$6),B4301&gt;=parametros!$C$6,B4301&lt;=parametros!$D$6),"C4","Fora dos ciclos")))))))</f>
        <v/>
      </c>
      <c r="D4301" s="100"/>
      <c r="E4301" s="78" t="str">
        <f>IF(C4301="","",IFERROR(VLOOKUP(C4301,parametros!$A$11:$E$15,5,0),""))</f>
        <v/>
      </c>
      <c r="F4301" s="79" t="str">
        <f t="shared" si="337"/>
        <v/>
      </c>
      <c r="G4301" s="101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8"/>
      <c r="U4301" s="218" t="str">
        <f t="shared" si="341"/>
        <v/>
      </c>
      <c r="V4301" s="216" t="s">
        <v>47</v>
      </c>
      <c r="W4301" s="102" t="s">
        <v>167</v>
      </c>
      <c r="X4301" s="102" t="s">
        <v>168</v>
      </c>
      <c r="Y4301" s="103" t="s">
        <v>169</v>
      </c>
      <c r="Z4301" s="103" t="s">
        <v>170</v>
      </c>
      <c r="AA4301" s="103" t="s">
        <v>47</v>
      </c>
      <c r="AB4301" s="103" t="s">
        <v>171</v>
      </c>
      <c r="AC4301" s="104" t="s">
        <v>172</v>
      </c>
    </row>
    <row r="4302" spans="1:29" ht="25.5" customHeight="1" x14ac:dyDescent="0.35">
      <c r="A4302" s="188"/>
      <c r="B4302" s="190"/>
      <c r="C4302" s="99" t="str">
        <f>IF(B4302="","",IF(NOT(ISNUMBER(B4302)),"DATA_PC invalida",IF(AND(ISNUMBER(parametros!$C$2),ISNUMBER(parametros!$D$2),B4302&gt;=parametros!$C$2,B4302&lt;=parametros!$D$2),"C0",IF(AND(ISNUMBER(parametros!$C$3),ISNUMBER(parametros!$D$3),B4302&gt;=parametros!$C$3,B4302&lt;=parametros!$D$3),"C1",IF(AND(ISNUMBER(parametros!$C$4),ISNUMBER(parametros!$D$4),B4302&gt;=parametros!$C$4,B4302&lt;=parametros!$D$4),"C2",IF(AND(ISNUMBER(parametros!$C$5),ISNUMBER(parametros!$D$5),B4302&gt;=parametros!$C$5,B4302&lt;=parametros!$D$5),"C3",IF(AND(ISNUMBER(parametros!$C$6),ISNUMBER(parametros!$D$6),B4302&gt;=parametros!$C$6,B4302&lt;=parametros!$D$6),"C4","Fora dos ciclos")))))))</f>
        <v/>
      </c>
      <c r="D4302" s="100"/>
      <c r="E4302" s="78" t="str">
        <f>IF(C4302="","",IFERROR(VLOOKUP(C4302,parametros!$A$11:$E$15,5,0),""))</f>
        <v/>
      </c>
      <c r="F4302" s="79" t="str">
        <f t="shared" si="337"/>
        <v/>
      </c>
      <c r="G4302" s="101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8"/>
      <c r="U4302" s="218" t="str">
        <f t="shared" si="341"/>
        <v/>
      </c>
      <c r="V4302" s="216" t="s">
        <v>47</v>
      </c>
      <c r="W4302" s="102" t="s">
        <v>167</v>
      </c>
      <c r="X4302" s="102" t="s">
        <v>168</v>
      </c>
      <c r="Y4302" s="103" t="s">
        <v>169</v>
      </c>
      <c r="Z4302" s="103" t="s">
        <v>170</v>
      </c>
      <c r="AA4302" s="103" t="s">
        <v>47</v>
      </c>
      <c r="AB4302" s="103" t="s">
        <v>171</v>
      </c>
      <c r="AC4302" s="104" t="s">
        <v>172</v>
      </c>
    </row>
    <row r="4303" spans="1:29" ht="25.5" customHeight="1" x14ac:dyDescent="0.35">
      <c r="A4303" s="188"/>
      <c r="B4303" s="190"/>
      <c r="C4303" s="99" t="str">
        <f>IF(B4303="","",IF(NOT(ISNUMBER(B4303)),"DATA_PC invalida",IF(AND(ISNUMBER(parametros!$C$2),ISNUMBER(parametros!$D$2),B4303&gt;=parametros!$C$2,B4303&lt;=parametros!$D$2),"C0",IF(AND(ISNUMBER(parametros!$C$3),ISNUMBER(parametros!$D$3),B4303&gt;=parametros!$C$3,B4303&lt;=parametros!$D$3),"C1",IF(AND(ISNUMBER(parametros!$C$4),ISNUMBER(parametros!$D$4),B4303&gt;=parametros!$C$4,B4303&lt;=parametros!$D$4),"C2",IF(AND(ISNUMBER(parametros!$C$5),ISNUMBER(parametros!$D$5),B4303&gt;=parametros!$C$5,B4303&lt;=parametros!$D$5),"C3",IF(AND(ISNUMBER(parametros!$C$6),ISNUMBER(parametros!$D$6),B4303&gt;=parametros!$C$6,B4303&lt;=parametros!$D$6),"C4","Fora dos ciclos")))))))</f>
        <v/>
      </c>
      <c r="D4303" s="100"/>
      <c r="E4303" s="78" t="str">
        <f>IF(C4303="","",IFERROR(VLOOKUP(C4303,parametros!$A$11:$E$15,5,0),""))</f>
        <v/>
      </c>
      <c r="F4303" s="79" t="str">
        <f t="shared" si="337"/>
        <v/>
      </c>
      <c r="G4303" s="101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8"/>
      <c r="U4303" s="218" t="str">
        <f t="shared" si="341"/>
        <v/>
      </c>
      <c r="V4303" s="216" t="s">
        <v>47</v>
      </c>
      <c r="W4303" s="102" t="s">
        <v>167</v>
      </c>
      <c r="X4303" s="102" t="s">
        <v>168</v>
      </c>
      <c r="Y4303" s="103" t="s">
        <v>169</v>
      </c>
      <c r="Z4303" s="103" t="s">
        <v>170</v>
      </c>
      <c r="AA4303" s="103" t="s">
        <v>47</v>
      </c>
      <c r="AB4303" s="103" t="s">
        <v>171</v>
      </c>
      <c r="AC4303" s="104" t="s">
        <v>172</v>
      </c>
    </row>
    <row r="4304" spans="1:29" ht="25.5" customHeight="1" x14ac:dyDescent="0.35">
      <c r="A4304" s="188"/>
      <c r="B4304" s="190"/>
      <c r="C4304" s="99" t="str">
        <f>IF(B4304="","",IF(NOT(ISNUMBER(B4304)),"DATA_PC invalida",IF(AND(ISNUMBER(parametros!$C$2),ISNUMBER(parametros!$D$2),B4304&gt;=parametros!$C$2,B4304&lt;=parametros!$D$2),"C0",IF(AND(ISNUMBER(parametros!$C$3),ISNUMBER(parametros!$D$3),B4304&gt;=parametros!$C$3,B4304&lt;=parametros!$D$3),"C1",IF(AND(ISNUMBER(parametros!$C$4),ISNUMBER(parametros!$D$4),B4304&gt;=parametros!$C$4,B4304&lt;=parametros!$D$4),"C2",IF(AND(ISNUMBER(parametros!$C$5),ISNUMBER(parametros!$D$5),B4304&gt;=parametros!$C$5,B4304&lt;=parametros!$D$5),"C3",IF(AND(ISNUMBER(parametros!$C$6),ISNUMBER(parametros!$D$6),B4304&gt;=parametros!$C$6,B4304&lt;=parametros!$D$6),"C4","Fora dos ciclos")))))))</f>
        <v/>
      </c>
      <c r="D4304" s="100"/>
      <c r="E4304" s="78" t="str">
        <f>IF(C4304="","",IFERROR(VLOOKUP(C4304,parametros!$A$11:$E$15,5,0),""))</f>
        <v/>
      </c>
      <c r="F4304" s="79" t="str">
        <f t="shared" si="337"/>
        <v/>
      </c>
      <c r="G4304" s="101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8"/>
      <c r="U4304" s="218" t="str">
        <f t="shared" si="341"/>
        <v/>
      </c>
      <c r="V4304" s="216" t="s">
        <v>47</v>
      </c>
      <c r="W4304" s="102" t="s">
        <v>167</v>
      </c>
      <c r="X4304" s="102" t="s">
        <v>168</v>
      </c>
      <c r="Y4304" s="103" t="s">
        <v>169</v>
      </c>
      <c r="Z4304" s="103" t="s">
        <v>170</v>
      </c>
      <c r="AA4304" s="103" t="s">
        <v>47</v>
      </c>
      <c r="AB4304" s="103" t="s">
        <v>171</v>
      </c>
      <c r="AC4304" s="104" t="s">
        <v>172</v>
      </c>
    </row>
    <row r="4305" spans="1:29" ht="25.5" customHeight="1" x14ac:dyDescent="0.35">
      <c r="A4305" s="188"/>
      <c r="B4305" s="190"/>
      <c r="C4305" s="99" t="str">
        <f>IF(B4305="","",IF(NOT(ISNUMBER(B4305)),"DATA_PC invalida",IF(AND(ISNUMBER(parametros!$C$2),ISNUMBER(parametros!$D$2),B4305&gt;=parametros!$C$2,B4305&lt;=parametros!$D$2),"C0",IF(AND(ISNUMBER(parametros!$C$3),ISNUMBER(parametros!$D$3),B4305&gt;=parametros!$C$3,B4305&lt;=parametros!$D$3),"C1",IF(AND(ISNUMBER(parametros!$C$4),ISNUMBER(parametros!$D$4),B4305&gt;=parametros!$C$4,B4305&lt;=parametros!$D$4),"C2",IF(AND(ISNUMBER(parametros!$C$5),ISNUMBER(parametros!$D$5),B4305&gt;=parametros!$C$5,B4305&lt;=parametros!$D$5),"C3",IF(AND(ISNUMBER(parametros!$C$6),ISNUMBER(parametros!$D$6),B4305&gt;=parametros!$C$6,B4305&lt;=parametros!$D$6),"C4","Fora dos ciclos")))))))</f>
        <v/>
      </c>
      <c r="D4305" s="100"/>
      <c r="E4305" s="78" t="str">
        <f>IF(C4305="","",IFERROR(VLOOKUP(C4305,parametros!$A$11:$E$15,5,0),""))</f>
        <v/>
      </c>
      <c r="F4305" s="79" t="str">
        <f t="shared" si="337"/>
        <v/>
      </c>
      <c r="G4305" s="101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8"/>
      <c r="U4305" s="218" t="str">
        <f t="shared" si="341"/>
        <v/>
      </c>
      <c r="V4305" s="216" t="s">
        <v>47</v>
      </c>
      <c r="W4305" s="102" t="s">
        <v>167</v>
      </c>
      <c r="X4305" s="102" t="s">
        <v>168</v>
      </c>
      <c r="Y4305" s="103" t="s">
        <v>169</v>
      </c>
      <c r="Z4305" s="103" t="s">
        <v>170</v>
      </c>
      <c r="AA4305" s="103" t="s">
        <v>47</v>
      </c>
      <c r="AB4305" s="103" t="s">
        <v>171</v>
      </c>
      <c r="AC4305" s="104" t="s">
        <v>172</v>
      </c>
    </row>
    <row r="4306" spans="1:29" ht="25.5" customHeight="1" x14ac:dyDescent="0.35">
      <c r="A4306" s="188"/>
      <c r="B4306" s="190"/>
      <c r="C4306" s="99" t="str">
        <f>IF(B4306="","",IF(NOT(ISNUMBER(B4306)),"DATA_PC invalida",IF(AND(ISNUMBER(parametros!$C$2),ISNUMBER(parametros!$D$2),B4306&gt;=parametros!$C$2,B4306&lt;=parametros!$D$2),"C0",IF(AND(ISNUMBER(parametros!$C$3),ISNUMBER(parametros!$D$3),B4306&gt;=parametros!$C$3,B4306&lt;=parametros!$D$3),"C1",IF(AND(ISNUMBER(parametros!$C$4),ISNUMBER(parametros!$D$4),B4306&gt;=parametros!$C$4,B4306&lt;=parametros!$D$4),"C2",IF(AND(ISNUMBER(parametros!$C$5),ISNUMBER(parametros!$D$5),B4306&gt;=parametros!$C$5,B4306&lt;=parametros!$D$5),"C3",IF(AND(ISNUMBER(parametros!$C$6),ISNUMBER(parametros!$D$6),B4306&gt;=parametros!$C$6,B4306&lt;=parametros!$D$6),"C4","Fora dos ciclos")))))))</f>
        <v/>
      </c>
      <c r="D4306" s="100"/>
      <c r="E4306" s="78" t="str">
        <f>IF(C4306="","",IFERROR(VLOOKUP(C4306,parametros!$A$11:$E$15,5,0),""))</f>
        <v/>
      </c>
      <c r="F4306" s="79" t="str">
        <f t="shared" si="337"/>
        <v/>
      </c>
      <c r="G4306" s="101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8"/>
      <c r="U4306" s="218" t="str">
        <f t="shared" si="341"/>
        <v/>
      </c>
      <c r="V4306" s="216" t="s">
        <v>47</v>
      </c>
      <c r="W4306" s="102" t="s">
        <v>167</v>
      </c>
      <c r="X4306" s="102" t="s">
        <v>168</v>
      </c>
      <c r="Y4306" s="103" t="s">
        <v>169</v>
      </c>
      <c r="Z4306" s="103" t="s">
        <v>170</v>
      </c>
      <c r="AA4306" s="103" t="s">
        <v>47</v>
      </c>
      <c r="AB4306" s="103" t="s">
        <v>171</v>
      </c>
      <c r="AC4306" s="104" t="s">
        <v>172</v>
      </c>
    </row>
    <row r="4307" spans="1:29" ht="25.5" customHeight="1" x14ac:dyDescent="0.35">
      <c r="A4307" s="188"/>
      <c r="B4307" s="190"/>
      <c r="C4307" s="99" t="str">
        <f>IF(B4307="","",IF(NOT(ISNUMBER(B4307)),"DATA_PC invalida",IF(AND(ISNUMBER(parametros!$C$2),ISNUMBER(parametros!$D$2),B4307&gt;=parametros!$C$2,B4307&lt;=parametros!$D$2),"C0",IF(AND(ISNUMBER(parametros!$C$3),ISNUMBER(parametros!$D$3),B4307&gt;=parametros!$C$3,B4307&lt;=parametros!$D$3),"C1",IF(AND(ISNUMBER(parametros!$C$4),ISNUMBER(parametros!$D$4),B4307&gt;=parametros!$C$4,B4307&lt;=parametros!$D$4),"C2",IF(AND(ISNUMBER(parametros!$C$5),ISNUMBER(parametros!$D$5),B4307&gt;=parametros!$C$5,B4307&lt;=parametros!$D$5),"C3",IF(AND(ISNUMBER(parametros!$C$6),ISNUMBER(parametros!$D$6),B4307&gt;=parametros!$C$6,B4307&lt;=parametros!$D$6),"C4","Fora dos ciclos")))))))</f>
        <v/>
      </c>
      <c r="D4307" s="100"/>
      <c r="E4307" s="78" t="str">
        <f>IF(C4307="","",IFERROR(VLOOKUP(C4307,parametros!$A$11:$E$15,5,0),""))</f>
        <v/>
      </c>
      <c r="F4307" s="79" t="str">
        <f t="shared" si="337"/>
        <v/>
      </c>
      <c r="G4307" s="101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8"/>
      <c r="U4307" s="218" t="str">
        <f t="shared" si="341"/>
        <v/>
      </c>
      <c r="V4307" s="216" t="s">
        <v>47</v>
      </c>
      <c r="W4307" s="102" t="s">
        <v>167</v>
      </c>
      <c r="X4307" s="102" t="s">
        <v>168</v>
      </c>
      <c r="Y4307" s="103" t="s">
        <v>169</v>
      </c>
      <c r="Z4307" s="103" t="s">
        <v>170</v>
      </c>
      <c r="AA4307" s="103" t="s">
        <v>47</v>
      </c>
      <c r="AB4307" s="103" t="s">
        <v>171</v>
      </c>
      <c r="AC4307" s="104" t="s">
        <v>172</v>
      </c>
    </row>
    <row r="4308" spans="1:29" ht="25.5" customHeight="1" x14ac:dyDescent="0.35">
      <c r="A4308" s="188"/>
      <c r="B4308" s="190"/>
      <c r="C4308" s="99" t="str">
        <f>IF(B4308="","",IF(NOT(ISNUMBER(B4308)),"DATA_PC invalida",IF(AND(ISNUMBER(parametros!$C$2),ISNUMBER(parametros!$D$2),B4308&gt;=parametros!$C$2,B4308&lt;=parametros!$D$2),"C0",IF(AND(ISNUMBER(parametros!$C$3),ISNUMBER(parametros!$D$3),B4308&gt;=parametros!$C$3,B4308&lt;=parametros!$D$3),"C1",IF(AND(ISNUMBER(parametros!$C$4),ISNUMBER(parametros!$D$4),B4308&gt;=parametros!$C$4,B4308&lt;=parametros!$D$4),"C2",IF(AND(ISNUMBER(parametros!$C$5),ISNUMBER(parametros!$D$5),B4308&gt;=parametros!$C$5,B4308&lt;=parametros!$D$5),"C3",IF(AND(ISNUMBER(parametros!$C$6),ISNUMBER(parametros!$D$6),B4308&gt;=parametros!$C$6,B4308&lt;=parametros!$D$6),"C4","Fora dos ciclos")))))))</f>
        <v/>
      </c>
      <c r="D4308" s="100"/>
      <c r="E4308" s="78" t="str">
        <f>IF(C4308="","",IFERROR(VLOOKUP(C4308,parametros!$A$11:$E$15,5,0),""))</f>
        <v/>
      </c>
      <c r="F4308" s="79" t="str">
        <f t="shared" si="337"/>
        <v/>
      </c>
      <c r="G4308" s="101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8"/>
      <c r="U4308" s="218" t="str">
        <f t="shared" si="341"/>
        <v/>
      </c>
      <c r="V4308" s="216" t="s">
        <v>47</v>
      </c>
      <c r="W4308" s="102" t="s">
        <v>167</v>
      </c>
      <c r="X4308" s="102" t="s">
        <v>168</v>
      </c>
      <c r="Y4308" s="103" t="s">
        <v>169</v>
      </c>
      <c r="Z4308" s="103" t="s">
        <v>170</v>
      </c>
      <c r="AA4308" s="103" t="s">
        <v>47</v>
      </c>
      <c r="AB4308" s="103" t="s">
        <v>171</v>
      </c>
      <c r="AC4308" s="104" t="s">
        <v>172</v>
      </c>
    </row>
    <row r="4309" spans="1:29" ht="25.5" customHeight="1" x14ac:dyDescent="0.35">
      <c r="A4309" s="188"/>
      <c r="B4309" s="190"/>
      <c r="C4309" s="99" t="str">
        <f>IF(B4309="","",IF(NOT(ISNUMBER(B4309)),"DATA_PC invalida",IF(AND(ISNUMBER(parametros!$C$2),ISNUMBER(parametros!$D$2),B4309&gt;=parametros!$C$2,B4309&lt;=parametros!$D$2),"C0",IF(AND(ISNUMBER(parametros!$C$3),ISNUMBER(parametros!$D$3),B4309&gt;=parametros!$C$3,B4309&lt;=parametros!$D$3),"C1",IF(AND(ISNUMBER(parametros!$C$4),ISNUMBER(parametros!$D$4),B4309&gt;=parametros!$C$4,B4309&lt;=parametros!$D$4),"C2",IF(AND(ISNUMBER(parametros!$C$5),ISNUMBER(parametros!$D$5),B4309&gt;=parametros!$C$5,B4309&lt;=parametros!$D$5),"C3",IF(AND(ISNUMBER(parametros!$C$6),ISNUMBER(parametros!$D$6),B4309&gt;=parametros!$C$6,B4309&lt;=parametros!$D$6),"C4","Fora dos ciclos")))))))</f>
        <v/>
      </c>
      <c r="D4309" s="100"/>
      <c r="E4309" s="78" t="str">
        <f>IF(C4309="","",IFERROR(VLOOKUP(C4309,parametros!$A$11:$E$15,5,0),""))</f>
        <v/>
      </c>
      <c r="F4309" s="79" t="str">
        <f t="shared" si="337"/>
        <v/>
      </c>
      <c r="G4309" s="101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8"/>
      <c r="U4309" s="218" t="str">
        <f t="shared" si="341"/>
        <v/>
      </c>
      <c r="V4309" s="216" t="s">
        <v>47</v>
      </c>
      <c r="W4309" s="102" t="s">
        <v>167</v>
      </c>
      <c r="X4309" s="102" t="s">
        <v>168</v>
      </c>
      <c r="Y4309" s="103" t="s">
        <v>169</v>
      </c>
      <c r="Z4309" s="103" t="s">
        <v>170</v>
      </c>
      <c r="AA4309" s="103" t="s">
        <v>47</v>
      </c>
      <c r="AB4309" s="103" t="s">
        <v>171</v>
      </c>
      <c r="AC4309" s="104" t="s">
        <v>172</v>
      </c>
    </row>
    <row r="4310" spans="1:29" ht="25.5" customHeight="1" x14ac:dyDescent="0.35">
      <c r="A4310" s="188"/>
      <c r="B4310" s="190"/>
      <c r="C4310" s="99" t="str">
        <f>IF(B4310="","",IF(NOT(ISNUMBER(B4310)),"DATA_PC invalida",IF(AND(ISNUMBER(parametros!$C$2),ISNUMBER(parametros!$D$2),B4310&gt;=parametros!$C$2,B4310&lt;=parametros!$D$2),"C0",IF(AND(ISNUMBER(parametros!$C$3),ISNUMBER(parametros!$D$3),B4310&gt;=parametros!$C$3,B4310&lt;=parametros!$D$3),"C1",IF(AND(ISNUMBER(parametros!$C$4),ISNUMBER(parametros!$D$4),B4310&gt;=parametros!$C$4,B4310&lt;=parametros!$D$4),"C2",IF(AND(ISNUMBER(parametros!$C$5),ISNUMBER(parametros!$D$5),B4310&gt;=parametros!$C$5,B4310&lt;=parametros!$D$5),"C3",IF(AND(ISNUMBER(parametros!$C$6),ISNUMBER(parametros!$D$6),B4310&gt;=parametros!$C$6,B4310&lt;=parametros!$D$6),"C4","Fora dos ciclos")))))))</f>
        <v/>
      </c>
      <c r="D4310" s="100"/>
      <c r="E4310" s="78" t="str">
        <f>IF(C4310="","",IFERROR(VLOOKUP(C4310,parametros!$A$11:$E$15,5,0),""))</f>
        <v/>
      </c>
      <c r="F4310" s="79" t="str">
        <f t="shared" si="337"/>
        <v/>
      </c>
      <c r="G4310" s="101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8"/>
      <c r="U4310" s="218" t="str">
        <f t="shared" si="341"/>
        <v/>
      </c>
      <c r="V4310" s="216" t="s">
        <v>47</v>
      </c>
      <c r="W4310" s="102" t="s">
        <v>167</v>
      </c>
      <c r="X4310" s="102" t="s">
        <v>168</v>
      </c>
      <c r="Y4310" s="103" t="s">
        <v>169</v>
      </c>
      <c r="Z4310" s="103" t="s">
        <v>170</v>
      </c>
      <c r="AA4310" s="103" t="s">
        <v>47</v>
      </c>
      <c r="AB4310" s="103" t="s">
        <v>171</v>
      </c>
      <c r="AC4310" s="104" t="s">
        <v>172</v>
      </c>
    </row>
    <row r="4311" spans="1:29" ht="25.5" customHeight="1" x14ac:dyDescent="0.35">
      <c r="A4311" s="188"/>
      <c r="B4311" s="190"/>
      <c r="C4311" s="99" t="str">
        <f>IF(B4311="","",IF(NOT(ISNUMBER(B4311)),"DATA_PC invalida",IF(AND(ISNUMBER(parametros!$C$2),ISNUMBER(parametros!$D$2),B4311&gt;=parametros!$C$2,B4311&lt;=parametros!$D$2),"C0",IF(AND(ISNUMBER(parametros!$C$3),ISNUMBER(parametros!$D$3),B4311&gt;=parametros!$C$3,B4311&lt;=parametros!$D$3),"C1",IF(AND(ISNUMBER(parametros!$C$4),ISNUMBER(parametros!$D$4),B4311&gt;=parametros!$C$4,B4311&lt;=parametros!$D$4),"C2",IF(AND(ISNUMBER(parametros!$C$5),ISNUMBER(parametros!$D$5),B4311&gt;=parametros!$C$5,B4311&lt;=parametros!$D$5),"C3",IF(AND(ISNUMBER(parametros!$C$6),ISNUMBER(parametros!$D$6),B4311&gt;=parametros!$C$6,B4311&lt;=parametros!$D$6),"C4","Fora dos ciclos")))))))</f>
        <v/>
      </c>
      <c r="D4311" s="100"/>
      <c r="E4311" s="78" t="str">
        <f>IF(C4311="","",IFERROR(VLOOKUP(C4311,parametros!$A$11:$E$15,5,0),""))</f>
        <v/>
      </c>
      <c r="F4311" s="79" t="str">
        <f t="shared" si="337"/>
        <v/>
      </c>
      <c r="G4311" s="101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8"/>
      <c r="U4311" s="218" t="str">
        <f t="shared" si="341"/>
        <v/>
      </c>
      <c r="V4311" s="216" t="s">
        <v>47</v>
      </c>
      <c r="W4311" s="102" t="s">
        <v>167</v>
      </c>
      <c r="X4311" s="102" t="s">
        <v>168</v>
      </c>
      <c r="Y4311" s="103" t="s">
        <v>169</v>
      </c>
      <c r="Z4311" s="103" t="s">
        <v>170</v>
      </c>
      <c r="AA4311" s="103" t="s">
        <v>47</v>
      </c>
      <c r="AB4311" s="103" t="s">
        <v>171</v>
      </c>
      <c r="AC4311" s="104" t="s">
        <v>172</v>
      </c>
    </row>
    <row r="4312" spans="1:29" ht="25.5" customHeight="1" x14ac:dyDescent="0.35">
      <c r="A4312" s="188"/>
      <c r="B4312" s="190"/>
      <c r="C4312" s="99" t="str">
        <f>IF(B4312="","",IF(NOT(ISNUMBER(B4312)),"DATA_PC invalida",IF(AND(ISNUMBER(parametros!$C$2),ISNUMBER(parametros!$D$2),B4312&gt;=parametros!$C$2,B4312&lt;=parametros!$D$2),"C0",IF(AND(ISNUMBER(parametros!$C$3),ISNUMBER(parametros!$D$3),B4312&gt;=parametros!$C$3,B4312&lt;=parametros!$D$3),"C1",IF(AND(ISNUMBER(parametros!$C$4),ISNUMBER(parametros!$D$4),B4312&gt;=parametros!$C$4,B4312&lt;=parametros!$D$4),"C2",IF(AND(ISNUMBER(parametros!$C$5),ISNUMBER(parametros!$D$5),B4312&gt;=parametros!$C$5,B4312&lt;=parametros!$D$5),"C3",IF(AND(ISNUMBER(parametros!$C$6),ISNUMBER(parametros!$D$6),B4312&gt;=parametros!$C$6,B4312&lt;=parametros!$D$6),"C4","Fora dos ciclos")))))))</f>
        <v/>
      </c>
      <c r="D4312" s="100"/>
      <c r="E4312" s="78" t="str">
        <f>IF(C4312="","",IFERROR(VLOOKUP(C4312,parametros!$A$11:$E$15,5,0),""))</f>
        <v/>
      </c>
      <c r="F4312" s="79" t="str">
        <f t="shared" si="337"/>
        <v/>
      </c>
      <c r="G4312" s="101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8"/>
      <c r="U4312" s="218" t="str">
        <f t="shared" si="341"/>
        <v/>
      </c>
      <c r="V4312" s="216" t="s">
        <v>47</v>
      </c>
      <c r="W4312" s="102" t="s">
        <v>167</v>
      </c>
      <c r="X4312" s="102" t="s">
        <v>168</v>
      </c>
      <c r="Y4312" s="103" t="s">
        <v>169</v>
      </c>
      <c r="Z4312" s="103" t="s">
        <v>170</v>
      </c>
      <c r="AA4312" s="103" t="s">
        <v>47</v>
      </c>
      <c r="AB4312" s="103" t="s">
        <v>171</v>
      </c>
      <c r="AC4312" s="104" t="s">
        <v>172</v>
      </c>
    </row>
    <row r="4313" spans="1:29" ht="25.5" customHeight="1" x14ac:dyDescent="0.35">
      <c r="A4313" s="188"/>
      <c r="B4313" s="190"/>
      <c r="C4313" s="99" t="str">
        <f>IF(B4313="","",IF(NOT(ISNUMBER(B4313)),"DATA_PC invalida",IF(AND(ISNUMBER(parametros!$C$2),ISNUMBER(parametros!$D$2),B4313&gt;=parametros!$C$2,B4313&lt;=parametros!$D$2),"C0",IF(AND(ISNUMBER(parametros!$C$3),ISNUMBER(parametros!$D$3),B4313&gt;=parametros!$C$3,B4313&lt;=parametros!$D$3),"C1",IF(AND(ISNUMBER(parametros!$C$4),ISNUMBER(parametros!$D$4),B4313&gt;=parametros!$C$4,B4313&lt;=parametros!$D$4),"C2",IF(AND(ISNUMBER(parametros!$C$5),ISNUMBER(parametros!$D$5),B4313&gt;=parametros!$C$5,B4313&lt;=parametros!$D$5),"C3",IF(AND(ISNUMBER(parametros!$C$6),ISNUMBER(parametros!$D$6),B4313&gt;=parametros!$C$6,B4313&lt;=parametros!$D$6),"C4","Fora dos ciclos")))))))</f>
        <v/>
      </c>
      <c r="D4313" s="100"/>
      <c r="E4313" s="78" t="str">
        <f>IF(C4313="","",IFERROR(VLOOKUP(C4313,parametros!$A$11:$E$15,5,0),""))</f>
        <v/>
      </c>
      <c r="F4313" s="79" t="str">
        <f t="shared" si="337"/>
        <v/>
      </c>
      <c r="G4313" s="101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8"/>
      <c r="U4313" s="218" t="str">
        <f t="shared" si="341"/>
        <v/>
      </c>
      <c r="V4313" s="216" t="s">
        <v>47</v>
      </c>
      <c r="W4313" s="102" t="s">
        <v>167</v>
      </c>
      <c r="X4313" s="102" t="s">
        <v>168</v>
      </c>
      <c r="Y4313" s="103" t="s">
        <v>169</v>
      </c>
      <c r="Z4313" s="103" t="s">
        <v>170</v>
      </c>
      <c r="AA4313" s="103" t="s">
        <v>47</v>
      </c>
      <c r="AB4313" s="103" t="s">
        <v>171</v>
      </c>
      <c r="AC4313" s="104" t="s">
        <v>172</v>
      </c>
    </row>
    <row r="4314" spans="1:29" ht="25.5" customHeight="1" x14ac:dyDescent="0.35">
      <c r="A4314" s="188"/>
      <c r="B4314" s="190"/>
      <c r="C4314" s="99" t="str">
        <f>IF(B4314="","",IF(NOT(ISNUMBER(B4314)),"DATA_PC invalida",IF(AND(ISNUMBER(parametros!$C$2),ISNUMBER(parametros!$D$2),B4314&gt;=parametros!$C$2,B4314&lt;=parametros!$D$2),"C0",IF(AND(ISNUMBER(parametros!$C$3),ISNUMBER(parametros!$D$3),B4314&gt;=parametros!$C$3,B4314&lt;=parametros!$D$3),"C1",IF(AND(ISNUMBER(parametros!$C$4),ISNUMBER(parametros!$D$4),B4314&gt;=parametros!$C$4,B4314&lt;=parametros!$D$4),"C2",IF(AND(ISNUMBER(parametros!$C$5),ISNUMBER(parametros!$D$5),B4314&gt;=parametros!$C$5,B4314&lt;=parametros!$D$5),"C3",IF(AND(ISNUMBER(parametros!$C$6),ISNUMBER(parametros!$D$6),B4314&gt;=parametros!$C$6,B4314&lt;=parametros!$D$6),"C4","Fora dos ciclos")))))))</f>
        <v/>
      </c>
      <c r="D4314" s="100"/>
      <c r="E4314" s="78" t="str">
        <f>IF(C4314="","",IFERROR(VLOOKUP(C4314,parametros!$A$11:$E$15,5,0),""))</f>
        <v/>
      </c>
      <c r="F4314" s="79" t="str">
        <f t="shared" si="337"/>
        <v/>
      </c>
      <c r="G4314" s="101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8"/>
      <c r="U4314" s="218" t="str">
        <f t="shared" si="341"/>
        <v/>
      </c>
      <c r="V4314" s="216" t="s">
        <v>47</v>
      </c>
      <c r="W4314" s="102" t="s">
        <v>167</v>
      </c>
      <c r="X4314" s="102" t="s">
        <v>168</v>
      </c>
      <c r="Y4314" s="103" t="s">
        <v>169</v>
      </c>
      <c r="Z4314" s="103" t="s">
        <v>170</v>
      </c>
      <c r="AA4314" s="103" t="s">
        <v>47</v>
      </c>
      <c r="AB4314" s="103" t="s">
        <v>171</v>
      </c>
      <c r="AC4314" s="104" t="s">
        <v>172</v>
      </c>
    </row>
    <row r="4315" spans="1:29" ht="25.5" customHeight="1" x14ac:dyDescent="0.35">
      <c r="A4315" s="188"/>
      <c r="B4315" s="190"/>
      <c r="C4315" s="99" t="str">
        <f>IF(B4315="","",IF(NOT(ISNUMBER(B4315)),"DATA_PC invalida",IF(AND(ISNUMBER(parametros!$C$2),ISNUMBER(parametros!$D$2),B4315&gt;=parametros!$C$2,B4315&lt;=parametros!$D$2),"C0",IF(AND(ISNUMBER(parametros!$C$3),ISNUMBER(parametros!$D$3),B4315&gt;=parametros!$C$3,B4315&lt;=parametros!$D$3),"C1",IF(AND(ISNUMBER(parametros!$C$4),ISNUMBER(parametros!$D$4),B4315&gt;=parametros!$C$4,B4315&lt;=parametros!$D$4),"C2",IF(AND(ISNUMBER(parametros!$C$5),ISNUMBER(parametros!$D$5),B4315&gt;=parametros!$C$5,B4315&lt;=parametros!$D$5),"C3",IF(AND(ISNUMBER(parametros!$C$6),ISNUMBER(parametros!$D$6),B4315&gt;=parametros!$C$6,B4315&lt;=parametros!$D$6),"C4","Fora dos ciclos")))))))</f>
        <v/>
      </c>
      <c r="D4315" s="100"/>
      <c r="E4315" s="78" t="str">
        <f>IF(C4315="","",IFERROR(VLOOKUP(C4315,parametros!$A$11:$E$15,5,0),""))</f>
        <v/>
      </c>
      <c r="F4315" s="79" t="str">
        <f t="shared" si="337"/>
        <v/>
      </c>
      <c r="G4315" s="101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8"/>
      <c r="U4315" s="218" t="str">
        <f t="shared" si="341"/>
        <v/>
      </c>
      <c r="V4315" s="216" t="s">
        <v>47</v>
      </c>
      <c r="W4315" s="102" t="s">
        <v>167</v>
      </c>
      <c r="X4315" s="102" t="s">
        <v>168</v>
      </c>
      <c r="Y4315" s="103" t="s">
        <v>169</v>
      </c>
      <c r="Z4315" s="103" t="s">
        <v>170</v>
      </c>
      <c r="AA4315" s="103" t="s">
        <v>47</v>
      </c>
      <c r="AB4315" s="103" t="s">
        <v>171</v>
      </c>
      <c r="AC4315" s="104" t="s">
        <v>172</v>
      </c>
    </row>
    <row r="4316" spans="1:29" ht="25.5" customHeight="1" x14ac:dyDescent="0.35">
      <c r="A4316" s="188"/>
      <c r="B4316" s="190"/>
      <c r="C4316" s="99" t="str">
        <f>IF(B4316="","",IF(NOT(ISNUMBER(B4316)),"DATA_PC invalida",IF(AND(ISNUMBER(parametros!$C$2),ISNUMBER(parametros!$D$2),B4316&gt;=parametros!$C$2,B4316&lt;=parametros!$D$2),"C0",IF(AND(ISNUMBER(parametros!$C$3),ISNUMBER(parametros!$D$3),B4316&gt;=parametros!$C$3,B4316&lt;=parametros!$D$3),"C1",IF(AND(ISNUMBER(parametros!$C$4),ISNUMBER(parametros!$D$4),B4316&gt;=parametros!$C$4,B4316&lt;=parametros!$D$4),"C2",IF(AND(ISNUMBER(parametros!$C$5),ISNUMBER(parametros!$D$5),B4316&gt;=parametros!$C$5,B4316&lt;=parametros!$D$5),"C3",IF(AND(ISNUMBER(parametros!$C$6),ISNUMBER(parametros!$D$6),B4316&gt;=parametros!$C$6,B4316&lt;=parametros!$D$6),"C4","Fora dos ciclos")))))))</f>
        <v/>
      </c>
      <c r="D4316" s="100"/>
      <c r="E4316" s="78" t="str">
        <f>IF(C4316="","",IFERROR(VLOOKUP(C4316,parametros!$A$11:$E$15,5,0),""))</f>
        <v/>
      </c>
      <c r="F4316" s="79" t="str">
        <f t="shared" si="337"/>
        <v/>
      </c>
      <c r="G4316" s="101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8"/>
      <c r="U4316" s="218" t="str">
        <f t="shared" si="341"/>
        <v/>
      </c>
      <c r="V4316" s="216" t="s">
        <v>47</v>
      </c>
      <c r="W4316" s="102" t="s">
        <v>167</v>
      </c>
      <c r="X4316" s="102" t="s">
        <v>168</v>
      </c>
      <c r="Y4316" s="103" t="s">
        <v>169</v>
      </c>
      <c r="Z4316" s="103" t="s">
        <v>170</v>
      </c>
      <c r="AA4316" s="103" t="s">
        <v>47</v>
      </c>
      <c r="AB4316" s="103" t="s">
        <v>171</v>
      </c>
      <c r="AC4316" s="104" t="s">
        <v>172</v>
      </c>
    </row>
    <row r="4317" spans="1:29" ht="25.5" customHeight="1" x14ac:dyDescent="0.35">
      <c r="A4317" s="188"/>
      <c r="B4317" s="190"/>
      <c r="C4317" s="99" t="str">
        <f>IF(B4317="","",IF(NOT(ISNUMBER(B4317)),"DATA_PC invalida",IF(AND(ISNUMBER(parametros!$C$2),ISNUMBER(parametros!$D$2),B4317&gt;=parametros!$C$2,B4317&lt;=parametros!$D$2),"C0",IF(AND(ISNUMBER(parametros!$C$3),ISNUMBER(parametros!$D$3),B4317&gt;=parametros!$C$3,B4317&lt;=parametros!$D$3),"C1",IF(AND(ISNUMBER(parametros!$C$4),ISNUMBER(parametros!$D$4),B4317&gt;=parametros!$C$4,B4317&lt;=parametros!$D$4),"C2",IF(AND(ISNUMBER(parametros!$C$5),ISNUMBER(parametros!$D$5),B4317&gt;=parametros!$C$5,B4317&lt;=parametros!$D$5),"C3",IF(AND(ISNUMBER(parametros!$C$6),ISNUMBER(parametros!$D$6),B4317&gt;=parametros!$C$6,B4317&lt;=parametros!$D$6),"C4","Fora dos ciclos")))))))</f>
        <v/>
      </c>
      <c r="D4317" s="100"/>
      <c r="E4317" s="78" t="str">
        <f>IF(C4317="","",IFERROR(VLOOKUP(C4317,parametros!$A$11:$E$15,5,0),""))</f>
        <v/>
      </c>
      <c r="F4317" s="79" t="str">
        <f t="shared" si="337"/>
        <v/>
      </c>
      <c r="G4317" s="101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8"/>
      <c r="U4317" s="218" t="str">
        <f t="shared" si="341"/>
        <v/>
      </c>
      <c r="V4317" s="216" t="s">
        <v>47</v>
      </c>
      <c r="W4317" s="102" t="s">
        <v>167</v>
      </c>
      <c r="X4317" s="102" t="s">
        <v>168</v>
      </c>
      <c r="Y4317" s="103" t="s">
        <v>169</v>
      </c>
      <c r="Z4317" s="103" t="s">
        <v>170</v>
      </c>
      <c r="AA4317" s="103" t="s">
        <v>47</v>
      </c>
      <c r="AB4317" s="103" t="s">
        <v>171</v>
      </c>
      <c r="AC4317" s="104" t="s">
        <v>172</v>
      </c>
    </row>
    <row r="4318" spans="1:29" ht="25.5" customHeight="1" x14ac:dyDescent="0.35">
      <c r="A4318" s="188"/>
      <c r="B4318" s="190"/>
      <c r="C4318" s="99" t="str">
        <f>IF(B4318="","",IF(NOT(ISNUMBER(B4318)),"DATA_PC invalida",IF(AND(ISNUMBER(parametros!$C$2),ISNUMBER(parametros!$D$2),B4318&gt;=parametros!$C$2,B4318&lt;=parametros!$D$2),"C0",IF(AND(ISNUMBER(parametros!$C$3),ISNUMBER(parametros!$D$3),B4318&gt;=parametros!$C$3,B4318&lt;=parametros!$D$3),"C1",IF(AND(ISNUMBER(parametros!$C$4),ISNUMBER(parametros!$D$4),B4318&gt;=parametros!$C$4,B4318&lt;=parametros!$D$4),"C2",IF(AND(ISNUMBER(parametros!$C$5),ISNUMBER(parametros!$D$5),B4318&gt;=parametros!$C$5,B4318&lt;=parametros!$D$5),"C3",IF(AND(ISNUMBER(parametros!$C$6),ISNUMBER(parametros!$D$6),B4318&gt;=parametros!$C$6,B4318&lt;=parametros!$D$6),"C4","Fora dos ciclos")))))))</f>
        <v/>
      </c>
      <c r="D4318" s="100"/>
      <c r="E4318" s="78" t="str">
        <f>IF(C4318="","",IFERROR(VLOOKUP(C4318,parametros!$A$11:$E$15,5,0),""))</f>
        <v/>
      </c>
      <c r="F4318" s="79" t="str">
        <f t="shared" si="337"/>
        <v/>
      </c>
      <c r="G4318" s="101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8"/>
      <c r="U4318" s="218" t="str">
        <f t="shared" si="341"/>
        <v/>
      </c>
      <c r="V4318" s="216" t="s">
        <v>47</v>
      </c>
      <c r="W4318" s="102" t="s">
        <v>167</v>
      </c>
      <c r="X4318" s="102" t="s">
        <v>168</v>
      </c>
      <c r="Y4318" s="103" t="s">
        <v>169</v>
      </c>
      <c r="Z4318" s="103" t="s">
        <v>170</v>
      </c>
      <c r="AA4318" s="103" t="s">
        <v>47</v>
      </c>
      <c r="AB4318" s="103" t="s">
        <v>171</v>
      </c>
      <c r="AC4318" s="104" t="s">
        <v>172</v>
      </c>
    </row>
    <row r="4319" spans="1:29" ht="25.5" customHeight="1" x14ac:dyDescent="0.35">
      <c r="A4319" s="188"/>
      <c r="B4319" s="190"/>
      <c r="C4319" s="99" t="str">
        <f>IF(B4319="","",IF(NOT(ISNUMBER(B4319)),"DATA_PC invalida",IF(AND(ISNUMBER(parametros!$C$2),ISNUMBER(parametros!$D$2),B4319&gt;=parametros!$C$2,B4319&lt;=parametros!$D$2),"C0",IF(AND(ISNUMBER(parametros!$C$3),ISNUMBER(parametros!$D$3),B4319&gt;=parametros!$C$3,B4319&lt;=parametros!$D$3),"C1",IF(AND(ISNUMBER(parametros!$C$4),ISNUMBER(parametros!$D$4),B4319&gt;=parametros!$C$4,B4319&lt;=parametros!$D$4),"C2",IF(AND(ISNUMBER(parametros!$C$5),ISNUMBER(parametros!$D$5),B4319&gt;=parametros!$C$5,B4319&lt;=parametros!$D$5),"C3",IF(AND(ISNUMBER(parametros!$C$6),ISNUMBER(parametros!$D$6),B4319&gt;=parametros!$C$6,B4319&lt;=parametros!$D$6),"C4","Fora dos ciclos")))))))</f>
        <v/>
      </c>
      <c r="D4319" s="100"/>
      <c r="E4319" s="78" t="str">
        <f>IF(C4319="","",IFERROR(VLOOKUP(C4319,parametros!$A$11:$E$15,5,0),""))</f>
        <v/>
      </c>
      <c r="F4319" s="79" t="str">
        <f t="shared" si="337"/>
        <v/>
      </c>
      <c r="G4319" s="101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8"/>
      <c r="U4319" s="218" t="str">
        <f t="shared" si="341"/>
        <v/>
      </c>
      <c r="V4319" s="216" t="s">
        <v>47</v>
      </c>
      <c r="W4319" s="102" t="s">
        <v>167</v>
      </c>
      <c r="X4319" s="102" t="s">
        <v>168</v>
      </c>
      <c r="Y4319" s="103" t="s">
        <v>169</v>
      </c>
      <c r="Z4319" s="103" t="s">
        <v>170</v>
      </c>
      <c r="AA4319" s="103" t="s">
        <v>47</v>
      </c>
      <c r="AB4319" s="103" t="s">
        <v>171</v>
      </c>
      <c r="AC4319" s="104" t="s">
        <v>172</v>
      </c>
    </row>
    <row r="4320" spans="1:29" ht="25.5" customHeight="1" x14ac:dyDescent="0.35">
      <c r="A4320" s="188"/>
      <c r="B4320" s="190"/>
      <c r="C4320" s="99" t="str">
        <f>IF(B4320="","",IF(NOT(ISNUMBER(B4320)),"DATA_PC invalida",IF(AND(ISNUMBER(parametros!$C$2),ISNUMBER(parametros!$D$2),B4320&gt;=parametros!$C$2,B4320&lt;=parametros!$D$2),"C0",IF(AND(ISNUMBER(parametros!$C$3),ISNUMBER(parametros!$D$3),B4320&gt;=parametros!$C$3,B4320&lt;=parametros!$D$3),"C1",IF(AND(ISNUMBER(parametros!$C$4),ISNUMBER(parametros!$D$4),B4320&gt;=parametros!$C$4,B4320&lt;=parametros!$D$4),"C2",IF(AND(ISNUMBER(parametros!$C$5),ISNUMBER(parametros!$D$5),B4320&gt;=parametros!$C$5,B4320&lt;=parametros!$D$5),"C3",IF(AND(ISNUMBER(parametros!$C$6),ISNUMBER(parametros!$D$6),B4320&gt;=parametros!$C$6,B4320&lt;=parametros!$D$6),"C4","Fora dos ciclos")))))))</f>
        <v/>
      </c>
      <c r="D4320" s="100"/>
      <c r="E4320" s="78" t="str">
        <f>IF(C4320="","",IFERROR(VLOOKUP(C4320,parametros!$A$11:$E$15,5,0),""))</f>
        <v/>
      </c>
      <c r="F4320" s="79" t="str">
        <f t="shared" si="337"/>
        <v/>
      </c>
      <c r="G4320" s="101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8"/>
      <c r="U4320" s="218" t="str">
        <f t="shared" si="341"/>
        <v/>
      </c>
      <c r="V4320" s="216" t="s">
        <v>47</v>
      </c>
      <c r="W4320" s="102" t="s">
        <v>167</v>
      </c>
      <c r="X4320" s="102" t="s">
        <v>168</v>
      </c>
      <c r="Y4320" s="103" t="s">
        <v>169</v>
      </c>
      <c r="Z4320" s="103" t="s">
        <v>170</v>
      </c>
      <c r="AA4320" s="103" t="s">
        <v>47</v>
      </c>
      <c r="AB4320" s="103" t="s">
        <v>171</v>
      </c>
      <c r="AC4320" s="104" t="s">
        <v>172</v>
      </c>
    </row>
    <row r="4321" spans="1:29" ht="25.5" customHeight="1" x14ac:dyDescent="0.35">
      <c r="A4321" s="188"/>
      <c r="B4321" s="190"/>
      <c r="C4321" s="99" t="str">
        <f>IF(B4321="","",IF(NOT(ISNUMBER(B4321)),"DATA_PC invalida",IF(AND(ISNUMBER(parametros!$C$2),ISNUMBER(parametros!$D$2),B4321&gt;=parametros!$C$2,B4321&lt;=parametros!$D$2),"C0",IF(AND(ISNUMBER(parametros!$C$3),ISNUMBER(parametros!$D$3),B4321&gt;=parametros!$C$3,B4321&lt;=parametros!$D$3),"C1",IF(AND(ISNUMBER(parametros!$C$4),ISNUMBER(parametros!$D$4),B4321&gt;=parametros!$C$4,B4321&lt;=parametros!$D$4),"C2",IF(AND(ISNUMBER(parametros!$C$5),ISNUMBER(parametros!$D$5),B4321&gt;=parametros!$C$5,B4321&lt;=parametros!$D$5),"C3",IF(AND(ISNUMBER(parametros!$C$6),ISNUMBER(parametros!$D$6),B4321&gt;=parametros!$C$6,B4321&lt;=parametros!$D$6),"C4","Fora dos ciclos")))))))</f>
        <v/>
      </c>
      <c r="D4321" s="100"/>
      <c r="E4321" s="78" t="str">
        <f>IF(C4321="","",IFERROR(VLOOKUP(C4321,parametros!$A$11:$E$15,5,0),""))</f>
        <v/>
      </c>
      <c r="F4321" s="79" t="str">
        <f t="shared" si="337"/>
        <v/>
      </c>
      <c r="G4321" s="101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8"/>
      <c r="U4321" s="218" t="str">
        <f t="shared" si="341"/>
        <v/>
      </c>
      <c r="V4321" s="216" t="s">
        <v>47</v>
      </c>
      <c r="W4321" s="102" t="s">
        <v>167</v>
      </c>
      <c r="X4321" s="102" t="s">
        <v>168</v>
      </c>
      <c r="Y4321" s="103" t="s">
        <v>169</v>
      </c>
      <c r="Z4321" s="103" t="s">
        <v>170</v>
      </c>
      <c r="AA4321" s="103" t="s">
        <v>47</v>
      </c>
      <c r="AB4321" s="103" t="s">
        <v>171</v>
      </c>
      <c r="AC4321" s="104" t="s">
        <v>172</v>
      </c>
    </row>
    <row r="4322" spans="1:29" ht="25.5" customHeight="1" x14ac:dyDescent="0.35">
      <c r="A4322" s="188"/>
      <c r="B4322" s="190"/>
      <c r="C4322" s="99" t="str">
        <f>IF(B4322="","",IF(NOT(ISNUMBER(B4322)),"DATA_PC invalida",IF(AND(ISNUMBER(parametros!$C$2),ISNUMBER(parametros!$D$2),B4322&gt;=parametros!$C$2,B4322&lt;=parametros!$D$2),"C0",IF(AND(ISNUMBER(parametros!$C$3),ISNUMBER(parametros!$D$3),B4322&gt;=parametros!$C$3,B4322&lt;=parametros!$D$3),"C1",IF(AND(ISNUMBER(parametros!$C$4),ISNUMBER(parametros!$D$4),B4322&gt;=parametros!$C$4,B4322&lt;=parametros!$D$4),"C2",IF(AND(ISNUMBER(parametros!$C$5),ISNUMBER(parametros!$D$5),B4322&gt;=parametros!$C$5,B4322&lt;=parametros!$D$5),"C3",IF(AND(ISNUMBER(parametros!$C$6),ISNUMBER(parametros!$D$6),B4322&gt;=parametros!$C$6,B4322&lt;=parametros!$D$6),"C4","Fora dos ciclos")))))))</f>
        <v/>
      </c>
      <c r="D4322" s="100"/>
      <c r="E4322" s="78" t="str">
        <f>IF(C4322="","",IFERROR(VLOOKUP(C4322,parametros!$A$11:$E$15,5,0),""))</f>
        <v/>
      </c>
      <c r="F4322" s="79" t="str">
        <f t="shared" si="337"/>
        <v/>
      </c>
      <c r="G4322" s="101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8"/>
      <c r="U4322" s="218" t="str">
        <f t="shared" si="341"/>
        <v/>
      </c>
      <c r="V4322" s="216" t="s">
        <v>47</v>
      </c>
      <c r="W4322" s="102" t="s">
        <v>167</v>
      </c>
      <c r="X4322" s="102" t="s">
        <v>168</v>
      </c>
      <c r="Y4322" s="103" t="s">
        <v>169</v>
      </c>
      <c r="Z4322" s="103" t="s">
        <v>170</v>
      </c>
      <c r="AA4322" s="103" t="s">
        <v>47</v>
      </c>
      <c r="AB4322" s="103" t="s">
        <v>171</v>
      </c>
      <c r="AC4322" s="104" t="s">
        <v>172</v>
      </c>
    </row>
    <row r="4323" spans="1:29" ht="25.5" customHeight="1" x14ac:dyDescent="0.35">
      <c r="A4323" s="188"/>
      <c r="B4323" s="190"/>
      <c r="C4323" s="99" t="str">
        <f>IF(B4323="","",IF(NOT(ISNUMBER(B4323)),"DATA_PC invalida",IF(AND(ISNUMBER(parametros!$C$2),ISNUMBER(parametros!$D$2),B4323&gt;=parametros!$C$2,B4323&lt;=parametros!$D$2),"C0",IF(AND(ISNUMBER(parametros!$C$3),ISNUMBER(parametros!$D$3),B4323&gt;=parametros!$C$3,B4323&lt;=parametros!$D$3),"C1",IF(AND(ISNUMBER(parametros!$C$4),ISNUMBER(parametros!$D$4),B4323&gt;=parametros!$C$4,B4323&lt;=parametros!$D$4),"C2",IF(AND(ISNUMBER(parametros!$C$5),ISNUMBER(parametros!$D$5),B4323&gt;=parametros!$C$5,B4323&lt;=parametros!$D$5),"C3",IF(AND(ISNUMBER(parametros!$C$6),ISNUMBER(parametros!$D$6),B4323&gt;=parametros!$C$6,B4323&lt;=parametros!$D$6),"C4","Fora dos ciclos")))))))</f>
        <v/>
      </c>
      <c r="D4323" s="100"/>
      <c r="E4323" s="78" t="str">
        <f>IF(C4323="","",IFERROR(VLOOKUP(C4323,parametros!$A$11:$E$15,5,0),""))</f>
        <v/>
      </c>
      <c r="F4323" s="79" t="str">
        <f t="shared" si="337"/>
        <v/>
      </c>
      <c r="G4323" s="101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8"/>
      <c r="U4323" s="218" t="str">
        <f t="shared" si="341"/>
        <v/>
      </c>
      <c r="V4323" s="216" t="s">
        <v>47</v>
      </c>
      <c r="W4323" s="102" t="s">
        <v>167</v>
      </c>
      <c r="X4323" s="102" t="s">
        <v>168</v>
      </c>
      <c r="Y4323" s="103" t="s">
        <v>169</v>
      </c>
      <c r="Z4323" s="103" t="s">
        <v>170</v>
      </c>
      <c r="AA4323" s="103" t="s">
        <v>47</v>
      </c>
      <c r="AB4323" s="103" t="s">
        <v>171</v>
      </c>
      <c r="AC4323" s="104" t="s">
        <v>172</v>
      </c>
    </row>
    <row r="4324" spans="1:29" ht="25.5" customHeight="1" x14ac:dyDescent="0.35">
      <c r="A4324" s="188"/>
      <c r="B4324" s="190"/>
      <c r="C4324" s="99" t="str">
        <f>IF(B4324="","",IF(NOT(ISNUMBER(B4324)),"DATA_PC invalida",IF(AND(ISNUMBER(parametros!$C$2),ISNUMBER(parametros!$D$2),B4324&gt;=parametros!$C$2,B4324&lt;=parametros!$D$2),"C0",IF(AND(ISNUMBER(parametros!$C$3),ISNUMBER(parametros!$D$3),B4324&gt;=parametros!$C$3,B4324&lt;=parametros!$D$3),"C1",IF(AND(ISNUMBER(parametros!$C$4),ISNUMBER(parametros!$D$4),B4324&gt;=parametros!$C$4,B4324&lt;=parametros!$D$4),"C2",IF(AND(ISNUMBER(parametros!$C$5),ISNUMBER(parametros!$D$5),B4324&gt;=parametros!$C$5,B4324&lt;=parametros!$D$5),"C3",IF(AND(ISNUMBER(parametros!$C$6),ISNUMBER(parametros!$D$6),B4324&gt;=parametros!$C$6,B4324&lt;=parametros!$D$6),"C4","Fora dos ciclos")))))))</f>
        <v/>
      </c>
      <c r="D4324" s="100"/>
      <c r="E4324" s="78" t="str">
        <f>IF(C4324="","",IFERROR(VLOOKUP(C4324,parametros!$A$11:$E$15,5,0),""))</f>
        <v/>
      </c>
      <c r="F4324" s="79" t="str">
        <f t="shared" si="337"/>
        <v/>
      </c>
      <c r="G4324" s="101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8"/>
      <c r="U4324" s="218" t="str">
        <f t="shared" si="341"/>
        <v/>
      </c>
      <c r="V4324" s="216" t="s">
        <v>47</v>
      </c>
      <c r="W4324" s="102" t="s">
        <v>167</v>
      </c>
      <c r="X4324" s="102" t="s">
        <v>168</v>
      </c>
      <c r="Y4324" s="103" t="s">
        <v>169</v>
      </c>
      <c r="Z4324" s="103" t="s">
        <v>170</v>
      </c>
      <c r="AA4324" s="103" t="s">
        <v>47</v>
      </c>
      <c r="AB4324" s="103" t="s">
        <v>171</v>
      </c>
      <c r="AC4324" s="104" t="s">
        <v>172</v>
      </c>
    </row>
    <row r="4325" spans="1:29" ht="25.5" customHeight="1" x14ac:dyDescent="0.35">
      <c r="A4325" s="188"/>
      <c r="B4325" s="190"/>
      <c r="C4325" s="99" t="str">
        <f>IF(B4325="","",IF(NOT(ISNUMBER(B4325)),"DATA_PC invalida",IF(AND(ISNUMBER(parametros!$C$2),ISNUMBER(parametros!$D$2),B4325&gt;=parametros!$C$2,B4325&lt;=parametros!$D$2),"C0",IF(AND(ISNUMBER(parametros!$C$3),ISNUMBER(parametros!$D$3),B4325&gt;=parametros!$C$3,B4325&lt;=parametros!$D$3),"C1",IF(AND(ISNUMBER(parametros!$C$4),ISNUMBER(parametros!$D$4),B4325&gt;=parametros!$C$4,B4325&lt;=parametros!$D$4),"C2",IF(AND(ISNUMBER(parametros!$C$5),ISNUMBER(parametros!$D$5),B4325&gt;=parametros!$C$5,B4325&lt;=parametros!$D$5),"C3",IF(AND(ISNUMBER(parametros!$C$6),ISNUMBER(parametros!$D$6),B4325&gt;=parametros!$C$6,B4325&lt;=parametros!$D$6),"C4","Fora dos ciclos")))))))</f>
        <v/>
      </c>
      <c r="D4325" s="100"/>
      <c r="E4325" s="78" t="str">
        <f>IF(C4325="","",IFERROR(VLOOKUP(C4325,parametros!$A$11:$E$15,5,0),""))</f>
        <v/>
      </c>
      <c r="F4325" s="79" t="str">
        <f t="shared" si="337"/>
        <v/>
      </c>
      <c r="G4325" s="101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8"/>
      <c r="U4325" s="218" t="str">
        <f t="shared" si="341"/>
        <v/>
      </c>
      <c r="V4325" s="216" t="s">
        <v>47</v>
      </c>
      <c r="W4325" s="102" t="s">
        <v>167</v>
      </c>
      <c r="X4325" s="102" t="s">
        <v>168</v>
      </c>
      <c r="Y4325" s="103" t="s">
        <v>169</v>
      </c>
      <c r="Z4325" s="103" t="s">
        <v>170</v>
      </c>
      <c r="AA4325" s="103" t="s">
        <v>47</v>
      </c>
      <c r="AB4325" s="103" t="s">
        <v>171</v>
      </c>
      <c r="AC4325" s="104" t="s">
        <v>172</v>
      </c>
    </row>
    <row r="4326" spans="1:29" ht="25.5" customHeight="1" x14ac:dyDescent="0.35">
      <c r="A4326" s="188"/>
      <c r="B4326" s="190"/>
      <c r="C4326" s="99" t="str">
        <f>IF(B4326="","",IF(NOT(ISNUMBER(B4326)),"DATA_PC invalida",IF(AND(ISNUMBER(parametros!$C$2),ISNUMBER(parametros!$D$2),B4326&gt;=parametros!$C$2,B4326&lt;=parametros!$D$2),"C0",IF(AND(ISNUMBER(parametros!$C$3),ISNUMBER(parametros!$D$3),B4326&gt;=parametros!$C$3,B4326&lt;=parametros!$D$3),"C1",IF(AND(ISNUMBER(parametros!$C$4),ISNUMBER(parametros!$D$4),B4326&gt;=parametros!$C$4,B4326&lt;=parametros!$D$4),"C2",IF(AND(ISNUMBER(parametros!$C$5),ISNUMBER(parametros!$D$5),B4326&gt;=parametros!$C$5,B4326&lt;=parametros!$D$5),"C3",IF(AND(ISNUMBER(parametros!$C$6),ISNUMBER(parametros!$D$6),B4326&gt;=parametros!$C$6,B4326&lt;=parametros!$D$6),"C4","Fora dos ciclos")))))))</f>
        <v/>
      </c>
      <c r="D4326" s="100"/>
      <c r="E4326" s="78" t="str">
        <f>IF(C4326="","",IFERROR(VLOOKUP(C4326,parametros!$A$11:$E$15,5,0),""))</f>
        <v/>
      </c>
      <c r="F4326" s="79" t="str">
        <f t="shared" si="337"/>
        <v/>
      </c>
      <c r="G4326" s="101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8"/>
      <c r="U4326" s="218" t="str">
        <f t="shared" si="341"/>
        <v/>
      </c>
      <c r="V4326" s="216" t="s">
        <v>47</v>
      </c>
      <c r="W4326" s="102" t="s">
        <v>167</v>
      </c>
      <c r="X4326" s="102" t="s">
        <v>168</v>
      </c>
      <c r="Y4326" s="103" t="s">
        <v>169</v>
      </c>
      <c r="Z4326" s="103" t="s">
        <v>170</v>
      </c>
      <c r="AA4326" s="103" t="s">
        <v>47</v>
      </c>
      <c r="AB4326" s="103" t="s">
        <v>171</v>
      </c>
      <c r="AC4326" s="104" t="s">
        <v>172</v>
      </c>
    </row>
    <row r="4327" spans="1:29" ht="25.5" customHeight="1" x14ac:dyDescent="0.35">
      <c r="A4327" s="188"/>
      <c r="B4327" s="190"/>
      <c r="C4327" s="99" t="str">
        <f>IF(B4327="","",IF(NOT(ISNUMBER(B4327)),"DATA_PC invalida",IF(AND(ISNUMBER(parametros!$C$2),ISNUMBER(parametros!$D$2),B4327&gt;=parametros!$C$2,B4327&lt;=parametros!$D$2),"C0",IF(AND(ISNUMBER(parametros!$C$3),ISNUMBER(parametros!$D$3),B4327&gt;=parametros!$C$3,B4327&lt;=parametros!$D$3),"C1",IF(AND(ISNUMBER(parametros!$C$4),ISNUMBER(parametros!$D$4),B4327&gt;=parametros!$C$4,B4327&lt;=parametros!$D$4),"C2",IF(AND(ISNUMBER(parametros!$C$5),ISNUMBER(parametros!$D$5),B4327&gt;=parametros!$C$5,B4327&lt;=parametros!$D$5),"C3",IF(AND(ISNUMBER(parametros!$C$6),ISNUMBER(parametros!$D$6),B4327&gt;=parametros!$C$6,B4327&lt;=parametros!$D$6),"C4","Fora dos ciclos")))))))</f>
        <v/>
      </c>
      <c r="D4327" s="100"/>
      <c r="E4327" s="78" t="str">
        <f>IF(C4327="","",IFERROR(VLOOKUP(C4327,parametros!$A$11:$E$15,5,0),""))</f>
        <v/>
      </c>
      <c r="F4327" s="79" t="str">
        <f t="shared" si="337"/>
        <v/>
      </c>
      <c r="G4327" s="101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8"/>
      <c r="U4327" s="218" t="str">
        <f t="shared" si="341"/>
        <v/>
      </c>
      <c r="V4327" s="216" t="s">
        <v>47</v>
      </c>
      <c r="W4327" s="102" t="s">
        <v>167</v>
      </c>
      <c r="X4327" s="102" t="s">
        <v>168</v>
      </c>
      <c r="Y4327" s="103" t="s">
        <v>169</v>
      </c>
      <c r="Z4327" s="103" t="s">
        <v>170</v>
      </c>
      <c r="AA4327" s="103" t="s">
        <v>47</v>
      </c>
      <c r="AB4327" s="103" t="s">
        <v>171</v>
      </c>
      <c r="AC4327" s="104" t="s">
        <v>172</v>
      </c>
    </row>
    <row r="4328" spans="1:29" ht="25.5" customHeight="1" x14ac:dyDescent="0.35">
      <c r="A4328" s="188"/>
      <c r="B4328" s="190"/>
      <c r="C4328" s="99" t="str">
        <f>IF(B4328="","",IF(NOT(ISNUMBER(B4328)),"DATA_PC invalida",IF(AND(ISNUMBER(parametros!$C$2),ISNUMBER(parametros!$D$2),B4328&gt;=parametros!$C$2,B4328&lt;=parametros!$D$2),"C0",IF(AND(ISNUMBER(parametros!$C$3),ISNUMBER(parametros!$D$3),B4328&gt;=parametros!$C$3,B4328&lt;=parametros!$D$3),"C1",IF(AND(ISNUMBER(parametros!$C$4),ISNUMBER(parametros!$D$4),B4328&gt;=parametros!$C$4,B4328&lt;=parametros!$D$4),"C2",IF(AND(ISNUMBER(parametros!$C$5),ISNUMBER(parametros!$D$5),B4328&gt;=parametros!$C$5,B4328&lt;=parametros!$D$5),"C3",IF(AND(ISNUMBER(parametros!$C$6),ISNUMBER(parametros!$D$6),B4328&gt;=parametros!$C$6,B4328&lt;=parametros!$D$6),"C4","Fora dos ciclos")))))))</f>
        <v/>
      </c>
      <c r="D4328" s="100"/>
      <c r="E4328" s="78" t="str">
        <f>IF(C4328="","",IFERROR(VLOOKUP(C4328,parametros!$A$11:$E$15,5,0),""))</f>
        <v/>
      </c>
      <c r="F4328" s="79" t="str">
        <f t="shared" si="337"/>
        <v/>
      </c>
      <c r="G4328" s="101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8"/>
      <c r="U4328" s="218" t="str">
        <f t="shared" si="341"/>
        <v/>
      </c>
      <c r="V4328" s="216" t="s">
        <v>47</v>
      </c>
      <c r="W4328" s="102" t="s">
        <v>167</v>
      </c>
      <c r="X4328" s="102" t="s">
        <v>168</v>
      </c>
      <c r="Y4328" s="103" t="s">
        <v>169</v>
      </c>
      <c r="Z4328" s="103" t="s">
        <v>170</v>
      </c>
      <c r="AA4328" s="103" t="s">
        <v>47</v>
      </c>
      <c r="AB4328" s="103" t="s">
        <v>171</v>
      </c>
      <c r="AC4328" s="104" t="s">
        <v>172</v>
      </c>
    </row>
    <row r="4329" spans="1:29" ht="25.5" customHeight="1" x14ac:dyDescent="0.35">
      <c r="A4329" s="188"/>
      <c r="B4329" s="190"/>
      <c r="C4329" s="99" t="str">
        <f>IF(B4329="","",IF(NOT(ISNUMBER(B4329)),"DATA_PC invalida",IF(AND(ISNUMBER(parametros!$C$2),ISNUMBER(parametros!$D$2),B4329&gt;=parametros!$C$2,B4329&lt;=parametros!$D$2),"C0",IF(AND(ISNUMBER(parametros!$C$3),ISNUMBER(parametros!$D$3),B4329&gt;=parametros!$C$3,B4329&lt;=parametros!$D$3),"C1",IF(AND(ISNUMBER(parametros!$C$4),ISNUMBER(parametros!$D$4),B4329&gt;=parametros!$C$4,B4329&lt;=parametros!$D$4),"C2",IF(AND(ISNUMBER(parametros!$C$5),ISNUMBER(parametros!$D$5),B4329&gt;=parametros!$C$5,B4329&lt;=parametros!$D$5),"C3",IF(AND(ISNUMBER(parametros!$C$6),ISNUMBER(parametros!$D$6),B4329&gt;=parametros!$C$6,B4329&lt;=parametros!$D$6),"C4","Fora dos ciclos")))))))</f>
        <v/>
      </c>
      <c r="D4329" s="100"/>
      <c r="E4329" s="78" t="str">
        <f>IF(C4329="","",IFERROR(VLOOKUP(C4329,parametros!$A$11:$E$15,5,0),""))</f>
        <v/>
      </c>
      <c r="F4329" s="79" t="str">
        <f t="shared" si="337"/>
        <v/>
      </c>
      <c r="G4329" s="101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8"/>
      <c r="U4329" s="218" t="str">
        <f t="shared" si="341"/>
        <v/>
      </c>
      <c r="V4329" s="216" t="s">
        <v>47</v>
      </c>
      <c r="W4329" s="102" t="s">
        <v>167</v>
      </c>
      <c r="X4329" s="102" t="s">
        <v>168</v>
      </c>
      <c r="Y4329" s="103" t="s">
        <v>169</v>
      </c>
      <c r="Z4329" s="103" t="s">
        <v>170</v>
      </c>
      <c r="AA4329" s="103" t="s">
        <v>47</v>
      </c>
      <c r="AB4329" s="103" t="s">
        <v>171</v>
      </c>
      <c r="AC4329" s="104" t="s">
        <v>172</v>
      </c>
    </row>
    <row r="4330" spans="1:29" ht="25.5" customHeight="1" x14ac:dyDescent="0.35">
      <c r="A4330" s="188"/>
      <c r="B4330" s="190"/>
      <c r="C4330" s="99" t="str">
        <f>IF(B4330="","",IF(NOT(ISNUMBER(B4330)),"DATA_PC invalida",IF(AND(ISNUMBER(parametros!$C$2),ISNUMBER(parametros!$D$2),B4330&gt;=parametros!$C$2,B4330&lt;=parametros!$D$2),"C0",IF(AND(ISNUMBER(parametros!$C$3),ISNUMBER(parametros!$D$3),B4330&gt;=parametros!$C$3,B4330&lt;=parametros!$D$3),"C1",IF(AND(ISNUMBER(parametros!$C$4),ISNUMBER(parametros!$D$4),B4330&gt;=parametros!$C$4,B4330&lt;=parametros!$D$4),"C2",IF(AND(ISNUMBER(parametros!$C$5),ISNUMBER(parametros!$D$5),B4330&gt;=parametros!$C$5,B4330&lt;=parametros!$D$5),"C3",IF(AND(ISNUMBER(parametros!$C$6),ISNUMBER(parametros!$D$6),B4330&gt;=parametros!$C$6,B4330&lt;=parametros!$D$6),"C4","Fora dos ciclos")))))))</f>
        <v/>
      </c>
      <c r="D4330" s="100"/>
      <c r="E4330" s="78" t="str">
        <f>IF(C4330="","",IFERROR(VLOOKUP(C4330,parametros!$A$11:$E$15,5,0),""))</f>
        <v/>
      </c>
      <c r="F4330" s="79" t="str">
        <f t="shared" si="337"/>
        <v/>
      </c>
      <c r="G4330" s="101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8"/>
      <c r="U4330" s="218" t="str">
        <f t="shared" si="341"/>
        <v/>
      </c>
      <c r="V4330" s="216" t="s">
        <v>47</v>
      </c>
      <c r="W4330" s="102" t="s">
        <v>167</v>
      </c>
      <c r="X4330" s="102" t="s">
        <v>168</v>
      </c>
      <c r="Y4330" s="103" t="s">
        <v>169</v>
      </c>
      <c r="Z4330" s="103" t="s">
        <v>170</v>
      </c>
      <c r="AA4330" s="103" t="s">
        <v>47</v>
      </c>
      <c r="AB4330" s="103" t="s">
        <v>171</v>
      </c>
      <c r="AC4330" s="104" t="s">
        <v>172</v>
      </c>
    </row>
    <row r="4331" spans="1:29" ht="25.5" customHeight="1" x14ac:dyDescent="0.35">
      <c r="A4331" s="188"/>
      <c r="B4331" s="190"/>
      <c r="C4331" s="99" t="str">
        <f>IF(B4331="","",IF(NOT(ISNUMBER(B4331)),"DATA_PC invalida",IF(AND(ISNUMBER(parametros!$C$2),ISNUMBER(parametros!$D$2),B4331&gt;=parametros!$C$2,B4331&lt;=parametros!$D$2),"C0",IF(AND(ISNUMBER(parametros!$C$3),ISNUMBER(parametros!$D$3),B4331&gt;=parametros!$C$3,B4331&lt;=parametros!$D$3),"C1",IF(AND(ISNUMBER(parametros!$C$4),ISNUMBER(parametros!$D$4),B4331&gt;=parametros!$C$4,B4331&lt;=parametros!$D$4),"C2",IF(AND(ISNUMBER(parametros!$C$5),ISNUMBER(parametros!$D$5),B4331&gt;=parametros!$C$5,B4331&lt;=parametros!$D$5),"C3",IF(AND(ISNUMBER(parametros!$C$6),ISNUMBER(parametros!$D$6),B4331&gt;=parametros!$C$6,B4331&lt;=parametros!$D$6),"C4","Fora dos ciclos")))))))</f>
        <v/>
      </c>
      <c r="D4331" s="100"/>
      <c r="E4331" s="78" t="str">
        <f>IF(C4331="","",IFERROR(VLOOKUP(C4331,parametros!$A$11:$E$15,5,0),""))</f>
        <v/>
      </c>
      <c r="F4331" s="79" t="str">
        <f t="shared" si="337"/>
        <v/>
      </c>
      <c r="G4331" s="101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8"/>
      <c r="U4331" s="218" t="str">
        <f t="shared" si="341"/>
        <v/>
      </c>
      <c r="V4331" s="216" t="s">
        <v>47</v>
      </c>
      <c r="W4331" s="102" t="s">
        <v>167</v>
      </c>
      <c r="X4331" s="102" t="s">
        <v>168</v>
      </c>
      <c r="Y4331" s="103" t="s">
        <v>169</v>
      </c>
      <c r="Z4331" s="103" t="s">
        <v>170</v>
      </c>
      <c r="AA4331" s="103" t="s">
        <v>47</v>
      </c>
      <c r="AB4331" s="103" t="s">
        <v>171</v>
      </c>
      <c r="AC4331" s="104" t="s">
        <v>172</v>
      </c>
    </row>
    <row r="4332" spans="1:29" ht="25.5" customHeight="1" x14ac:dyDescent="0.35">
      <c r="A4332" s="188"/>
      <c r="B4332" s="190"/>
      <c r="C4332" s="99" t="str">
        <f>IF(B4332="","",IF(NOT(ISNUMBER(B4332)),"DATA_PC invalida",IF(AND(ISNUMBER(parametros!$C$2),ISNUMBER(parametros!$D$2),B4332&gt;=parametros!$C$2,B4332&lt;=parametros!$D$2),"C0",IF(AND(ISNUMBER(parametros!$C$3),ISNUMBER(parametros!$D$3),B4332&gt;=parametros!$C$3,B4332&lt;=parametros!$D$3),"C1",IF(AND(ISNUMBER(parametros!$C$4),ISNUMBER(parametros!$D$4),B4332&gt;=parametros!$C$4,B4332&lt;=parametros!$D$4),"C2",IF(AND(ISNUMBER(parametros!$C$5),ISNUMBER(parametros!$D$5),B4332&gt;=parametros!$C$5,B4332&lt;=parametros!$D$5),"C3",IF(AND(ISNUMBER(parametros!$C$6),ISNUMBER(parametros!$D$6),B4332&gt;=parametros!$C$6,B4332&lt;=parametros!$D$6),"C4","Fora dos ciclos")))))))</f>
        <v/>
      </c>
      <c r="D4332" s="100"/>
      <c r="E4332" s="78" t="str">
        <f>IF(C4332="","",IFERROR(VLOOKUP(C4332,parametros!$A$11:$E$15,5,0),""))</f>
        <v/>
      </c>
      <c r="F4332" s="79" t="str">
        <f t="shared" si="337"/>
        <v/>
      </c>
      <c r="G4332" s="101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8"/>
      <c r="U4332" s="218" t="str">
        <f t="shared" si="341"/>
        <v/>
      </c>
      <c r="V4332" s="216" t="s">
        <v>47</v>
      </c>
      <c r="W4332" s="102" t="s">
        <v>167</v>
      </c>
      <c r="X4332" s="102" t="s">
        <v>168</v>
      </c>
      <c r="Y4332" s="103" t="s">
        <v>169</v>
      </c>
      <c r="Z4332" s="103" t="s">
        <v>170</v>
      </c>
      <c r="AA4332" s="103" t="s">
        <v>47</v>
      </c>
      <c r="AB4332" s="103" t="s">
        <v>171</v>
      </c>
      <c r="AC4332" s="104" t="s">
        <v>172</v>
      </c>
    </row>
    <row r="4333" spans="1:29" ht="25.5" customHeight="1" x14ac:dyDescent="0.35">
      <c r="A4333" s="188"/>
      <c r="B4333" s="190"/>
      <c r="C4333" s="99" t="str">
        <f>IF(B4333="","",IF(NOT(ISNUMBER(B4333)),"DATA_PC invalida",IF(AND(ISNUMBER(parametros!$C$2),ISNUMBER(parametros!$D$2),B4333&gt;=parametros!$C$2,B4333&lt;=parametros!$D$2),"C0",IF(AND(ISNUMBER(parametros!$C$3),ISNUMBER(parametros!$D$3),B4333&gt;=parametros!$C$3,B4333&lt;=parametros!$D$3),"C1",IF(AND(ISNUMBER(parametros!$C$4),ISNUMBER(parametros!$D$4),B4333&gt;=parametros!$C$4,B4333&lt;=parametros!$D$4),"C2",IF(AND(ISNUMBER(parametros!$C$5),ISNUMBER(parametros!$D$5),B4333&gt;=parametros!$C$5,B4333&lt;=parametros!$D$5),"C3",IF(AND(ISNUMBER(parametros!$C$6),ISNUMBER(parametros!$D$6),B4333&gt;=parametros!$C$6,B4333&lt;=parametros!$D$6),"C4","Fora dos ciclos")))))))</f>
        <v/>
      </c>
      <c r="D4333" s="100"/>
      <c r="E4333" s="78" t="str">
        <f>IF(C4333="","",IFERROR(VLOOKUP(C4333,parametros!$A$11:$E$15,5,0),""))</f>
        <v/>
      </c>
      <c r="F4333" s="79" t="str">
        <f t="shared" si="337"/>
        <v/>
      </c>
      <c r="G4333" s="101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8"/>
      <c r="U4333" s="218" t="str">
        <f t="shared" si="341"/>
        <v/>
      </c>
      <c r="V4333" s="216" t="s">
        <v>47</v>
      </c>
      <c r="W4333" s="102" t="s">
        <v>167</v>
      </c>
      <c r="X4333" s="102" t="s">
        <v>168</v>
      </c>
      <c r="Y4333" s="103" t="s">
        <v>169</v>
      </c>
      <c r="Z4333" s="103" t="s">
        <v>170</v>
      </c>
      <c r="AA4333" s="103" t="s">
        <v>47</v>
      </c>
      <c r="AB4333" s="103" t="s">
        <v>171</v>
      </c>
      <c r="AC4333" s="104" t="s">
        <v>172</v>
      </c>
    </row>
    <row r="4334" spans="1:29" ht="25.5" customHeight="1" x14ac:dyDescent="0.35">
      <c r="A4334" s="188"/>
      <c r="B4334" s="190"/>
      <c r="C4334" s="99" t="str">
        <f>IF(B4334="","",IF(NOT(ISNUMBER(B4334)),"DATA_PC invalida",IF(AND(ISNUMBER(parametros!$C$2),ISNUMBER(parametros!$D$2),B4334&gt;=parametros!$C$2,B4334&lt;=parametros!$D$2),"C0",IF(AND(ISNUMBER(parametros!$C$3),ISNUMBER(parametros!$D$3),B4334&gt;=parametros!$C$3,B4334&lt;=parametros!$D$3),"C1",IF(AND(ISNUMBER(parametros!$C$4),ISNUMBER(parametros!$D$4),B4334&gt;=parametros!$C$4,B4334&lt;=parametros!$D$4),"C2",IF(AND(ISNUMBER(parametros!$C$5),ISNUMBER(parametros!$D$5),B4334&gt;=parametros!$C$5,B4334&lt;=parametros!$D$5),"C3",IF(AND(ISNUMBER(parametros!$C$6),ISNUMBER(parametros!$D$6),B4334&gt;=parametros!$C$6,B4334&lt;=parametros!$D$6),"C4","Fora dos ciclos")))))))</f>
        <v/>
      </c>
      <c r="D4334" s="100"/>
      <c r="E4334" s="78" t="str">
        <f>IF(C4334="","",IFERROR(VLOOKUP(C4334,parametros!$A$11:$E$15,5,0),""))</f>
        <v/>
      </c>
      <c r="F4334" s="79" t="str">
        <f t="shared" si="337"/>
        <v/>
      </c>
      <c r="G4334" s="101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8"/>
      <c r="U4334" s="218" t="str">
        <f t="shared" si="341"/>
        <v/>
      </c>
      <c r="V4334" s="216" t="s">
        <v>47</v>
      </c>
      <c r="W4334" s="102" t="s">
        <v>167</v>
      </c>
      <c r="X4334" s="102" t="s">
        <v>168</v>
      </c>
      <c r="Y4334" s="103" t="s">
        <v>169</v>
      </c>
      <c r="Z4334" s="103" t="s">
        <v>170</v>
      </c>
      <c r="AA4334" s="103" t="s">
        <v>47</v>
      </c>
      <c r="AB4334" s="103" t="s">
        <v>171</v>
      </c>
      <c r="AC4334" s="104" t="s">
        <v>172</v>
      </c>
    </row>
    <row r="4335" spans="1:29" ht="25.5" customHeight="1" x14ac:dyDescent="0.35">
      <c r="A4335" s="188"/>
      <c r="B4335" s="190"/>
      <c r="C4335" s="99" t="str">
        <f>IF(B4335="","",IF(NOT(ISNUMBER(B4335)),"DATA_PC invalida",IF(AND(ISNUMBER(parametros!$C$2),ISNUMBER(parametros!$D$2),B4335&gt;=parametros!$C$2,B4335&lt;=parametros!$D$2),"C0",IF(AND(ISNUMBER(parametros!$C$3),ISNUMBER(parametros!$D$3),B4335&gt;=parametros!$C$3,B4335&lt;=parametros!$D$3),"C1",IF(AND(ISNUMBER(parametros!$C$4),ISNUMBER(parametros!$D$4),B4335&gt;=parametros!$C$4,B4335&lt;=parametros!$D$4),"C2",IF(AND(ISNUMBER(parametros!$C$5),ISNUMBER(parametros!$D$5),B4335&gt;=parametros!$C$5,B4335&lt;=parametros!$D$5),"C3",IF(AND(ISNUMBER(parametros!$C$6),ISNUMBER(parametros!$D$6),B4335&gt;=parametros!$C$6,B4335&lt;=parametros!$D$6),"C4","Fora dos ciclos")))))))</f>
        <v/>
      </c>
      <c r="D4335" s="100"/>
      <c r="E4335" s="78" t="str">
        <f>IF(C4335="","",IFERROR(VLOOKUP(C4335,parametros!$A$11:$E$15,5,0),""))</f>
        <v/>
      </c>
      <c r="F4335" s="79" t="str">
        <f t="shared" si="337"/>
        <v/>
      </c>
      <c r="G4335" s="101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8"/>
      <c r="U4335" s="218" t="str">
        <f t="shared" si="341"/>
        <v/>
      </c>
      <c r="V4335" s="216" t="s">
        <v>47</v>
      </c>
      <c r="W4335" s="102" t="s">
        <v>167</v>
      </c>
      <c r="X4335" s="102" t="s">
        <v>168</v>
      </c>
      <c r="Y4335" s="103" t="s">
        <v>169</v>
      </c>
      <c r="Z4335" s="103" t="s">
        <v>170</v>
      </c>
      <c r="AA4335" s="103" t="s">
        <v>47</v>
      </c>
      <c r="AB4335" s="103" t="s">
        <v>171</v>
      </c>
      <c r="AC4335" s="104" t="s">
        <v>172</v>
      </c>
    </row>
    <row r="4336" spans="1:29" ht="25.5" customHeight="1" x14ac:dyDescent="0.35">
      <c r="A4336" s="188"/>
      <c r="B4336" s="190"/>
      <c r="C4336" s="99" t="str">
        <f>IF(B4336="","",IF(NOT(ISNUMBER(B4336)),"DATA_PC invalida",IF(AND(ISNUMBER(parametros!$C$2),ISNUMBER(parametros!$D$2),B4336&gt;=parametros!$C$2,B4336&lt;=parametros!$D$2),"C0",IF(AND(ISNUMBER(parametros!$C$3),ISNUMBER(parametros!$D$3),B4336&gt;=parametros!$C$3,B4336&lt;=parametros!$D$3),"C1",IF(AND(ISNUMBER(parametros!$C$4),ISNUMBER(parametros!$D$4),B4336&gt;=parametros!$C$4,B4336&lt;=parametros!$D$4),"C2",IF(AND(ISNUMBER(parametros!$C$5),ISNUMBER(parametros!$D$5),B4336&gt;=parametros!$C$5,B4336&lt;=parametros!$D$5),"C3",IF(AND(ISNUMBER(parametros!$C$6),ISNUMBER(parametros!$D$6),B4336&gt;=parametros!$C$6,B4336&lt;=parametros!$D$6),"C4","Fora dos ciclos")))))))</f>
        <v/>
      </c>
      <c r="D4336" s="100"/>
      <c r="E4336" s="78" t="str">
        <f>IF(C4336="","",IFERROR(VLOOKUP(C4336,parametros!$A$11:$E$15,5,0),""))</f>
        <v/>
      </c>
      <c r="F4336" s="79" t="str">
        <f t="shared" si="337"/>
        <v/>
      </c>
      <c r="G4336" s="101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8"/>
      <c r="U4336" s="218" t="str">
        <f t="shared" si="341"/>
        <v/>
      </c>
      <c r="V4336" s="216" t="s">
        <v>47</v>
      </c>
      <c r="W4336" s="102" t="s">
        <v>167</v>
      </c>
      <c r="X4336" s="102" t="s">
        <v>168</v>
      </c>
      <c r="Y4336" s="103" t="s">
        <v>169</v>
      </c>
      <c r="Z4336" s="103" t="s">
        <v>170</v>
      </c>
      <c r="AA4336" s="103" t="s">
        <v>47</v>
      </c>
      <c r="AB4336" s="103" t="s">
        <v>171</v>
      </c>
      <c r="AC4336" s="104" t="s">
        <v>172</v>
      </c>
    </row>
    <row r="4337" spans="1:29" ht="25.5" customHeight="1" x14ac:dyDescent="0.35">
      <c r="A4337" s="188"/>
      <c r="B4337" s="190"/>
      <c r="C4337" s="99" t="str">
        <f>IF(B4337="","",IF(NOT(ISNUMBER(B4337)),"DATA_PC invalida",IF(AND(ISNUMBER(parametros!$C$2),ISNUMBER(parametros!$D$2),B4337&gt;=parametros!$C$2,B4337&lt;=parametros!$D$2),"C0",IF(AND(ISNUMBER(parametros!$C$3),ISNUMBER(parametros!$D$3),B4337&gt;=parametros!$C$3,B4337&lt;=parametros!$D$3),"C1",IF(AND(ISNUMBER(parametros!$C$4),ISNUMBER(parametros!$D$4),B4337&gt;=parametros!$C$4,B4337&lt;=parametros!$D$4),"C2",IF(AND(ISNUMBER(parametros!$C$5),ISNUMBER(parametros!$D$5),B4337&gt;=parametros!$C$5,B4337&lt;=parametros!$D$5),"C3",IF(AND(ISNUMBER(parametros!$C$6),ISNUMBER(parametros!$D$6),B4337&gt;=parametros!$C$6,B4337&lt;=parametros!$D$6),"C4","Fora dos ciclos")))))))</f>
        <v/>
      </c>
      <c r="D4337" s="100"/>
      <c r="E4337" s="78" t="str">
        <f>IF(C4337="","",IFERROR(VLOOKUP(C4337,parametros!$A$11:$E$15,5,0),""))</f>
        <v/>
      </c>
      <c r="F4337" s="79" t="str">
        <f t="shared" si="337"/>
        <v/>
      </c>
      <c r="G4337" s="101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8"/>
      <c r="U4337" s="218" t="str">
        <f t="shared" si="341"/>
        <v/>
      </c>
      <c r="V4337" s="216" t="s">
        <v>47</v>
      </c>
      <c r="W4337" s="102" t="s">
        <v>167</v>
      </c>
      <c r="X4337" s="102" t="s">
        <v>168</v>
      </c>
      <c r="Y4337" s="103" t="s">
        <v>169</v>
      </c>
      <c r="Z4337" s="103" t="s">
        <v>170</v>
      </c>
      <c r="AA4337" s="103" t="s">
        <v>47</v>
      </c>
      <c r="AB4337" s="103" t="s">
        <v>171</v>
      </c>
      <c r="AC4337" s="104" t="s">
        <v>172</v>
      </c>
    </row>
    <row r="4338" spans="1:29" ht="25.5" customHeight="1" x14ac:dyDescent="0.35">
      <c r="A4338" s="188"/>
      <c r="B4338" s="190"/>
      <c r="C4338" s="99" t="str">
        <f>IF(B4338="","",IF(NOT(ISNUMBER(B4338)),"DATA_PC invalida",IF(AND(ISNUMBER(parametros!$C$2),ISNUMBER(parametros!$D$2),B4338&gt;=parametros!$C$2,B4338&lt;=parametros!$D$2),"C0",IF(AND(ISNUMBER(parametros!$C$3),ISNUMBER(parametros!$D$3),B4338&gt;=parametros!$C$3,B4338&lt;=parametros!$D$3),"C1",IF(AND(ISNUMBER(parametros!$C$4),ISNUMBER(parametros!$D$4),B4338&gt;=parametros!$C$4,B4338&lt;=parametros!$D$4),"C2",IF(AND(ISNUMBER(parametros!$C$5),ISNUMBER(parametros!$D$5),B4338&gt;=parametros!$C$5,B4338&lt;=parametros!$D$5),"C3",IF(AND(ISNUMBER(parametros!$C$6),ISNUMBER(parametros!$D$6),B4338&gt;=parametros!$C$6,B4338&lt;=parametros!$D$6),"C4","Fora dos ciclos")))))))</f>
        <v/>
      </c>
      <c r="D4338" s="100"/>
      <c r="E4338" s="78" t="str">
        <f>IF(C4338="","",IFERROR(VLOOKUP(C4338,parametros!$A$11:$E$15,5,0),""))</f>
        <v/>
      </c>
      <c r="F4338" s="79" t="str">
        <f t="shared" si="337"/>
        <v/>
      </c>
      <c r="G4338" s="101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8"/>
      <c r="U4338" s="218" t="str">
        <f t="shared" si="341"/>
        <v/>
      </c>
      <c r="V4338" s="216" t="s">
        <v>47</v>
      </c>
      <c r="W4338" s="102" t="s">
        <v>167</v>
      </c>
      <c r="X4338" s="102" t="s">
        <v>168</v>
      </c>
      <c r="Y4338" s="103" t="s">
        <v>169</v>
      </c>
      <c r="Z4338" s="103" t="s">
        <v>170</v>
      </c>
      <c r="AA4338" s="103" t="s">
        <v>47</v>
      </c>
      <c r="AB4338" s="103" t="s">
        <v>171</v>
      </c>
      <c r="AC4338" s="104" t="s">
        <v>172</v>
      </c>
    </row>
    <row r="4339" spans="1:29" ht="25.5" customHeight="1" x14ac:dyDescent="0.35">
      <c r="A4339" s="188"/>
      <c r="B4339" s="190"/>
      <c r="C4339" s="99" t="str">
        <f>IF(B4339="","",IF(NOT(ISNUMBER(B4339)),"DATA_PC invalida",IF(AND(ISNUMBER(parametros!$C$2),ISNUMBER(parametros!$D$2),B4339&gt;=parametros!$C$2,B4339&lt;=parametros!$D$2),"C0",IF(AND(ISNUMBER(parametros!$C$3),ISNUMBER(parametros!$D$3),B4339&gt;=parametros!$C$3,B4339&lt;=parametros!$D$3),"C1",IF(AND(ISNUMBER(parametros!$C$4),ISNUMBER(parametros!$D$4),B4339&gt;=parametros!$C$4,B4339&lt;=parametros!$D$4),"C2",IF(AND(ISNUMBER(parametros!$C$5),ISNUMBER(parametros!$D$5),B4339&gt;=parametros!$C$5,B4339&lt;=parametros!$D$5),"C3",IF(AND(ISNUMBER(parametros!$C$6),ISNUMBER(parametros!$D$6),B4339&gt;=parametros!$C$6,B4339&lt;=parametros!$D$6),"C4","Fora dos ciclos")))))))</f>
        <v/>
      </c>
      <c r="D4339" s="100"/>
      <c r="E4339" s="78" t="str">
        <f>IF(C4339="","",IFERROR(VLOOKUP(C4339,parametros!$A$11:$E$15,5,0),""))</f>
        <v/>
      </c>
      <c r="F4339" s="79" t="str">
        <f t="shared" si="337"/>
        <v/>
      </c>
      <c r="G4339" s="101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8"/>
      <c r="U4339" s="218" t="str">
        <f t="shared" si="341"/>
        <v/>
      </c>
      <c r="V4339" s="216" t="s">
        <v>47</v>
      </c>
      <c r="W4339" s="102" t="s">
        <v>167</v>
      </c>
      <c r="X4339" s="102" t="s">
        <v>168</v>
      </c>
      <c r="Y4339" s="103" t="s">
        <v>169</v>
      </c>
      <c r="Z4339" s="103" t="s">
        <v>170</v>
      </c>
      <c r="AA4339" s="103" t="s">
        <v>47</v>
      </c>
      <c r="AB4339" s="103" t="s">
        <v>171</v>
      </c>
      <c r="AC4339" s="104" t="s">
        <v>172</v>
      </c>
    </row>
    <row r="4340" spans="1:29" ht="25.5" customHeight="1" x14ac:dyDescent="0.35">
      <c r="A4340" s="188"/>
      <c r="B4340" s="190"/>
      <c r="C4340" s="99" t="str">
        <f>IF(B4340="","",IF(NOT(ISNUMBER(B4340)),"DATA_PC invalida",IF(AND(ISNUMBER(parametros!$C$2),ISNUMBER(parametros!$D$2),B4340&gt;=parametros!$C$2,B4340&lt;=parametros!$D$2),"C0",IF(AND(ISNUMBER(parametros!$C$3),ISNUMBER(parametros!$D$3),B4340&gt;=parametros!$C$3,B4340&lt;=parametros!$D$3),"C1",IF(AND(ISNUMBER(parametros!$C$4),ISNUMBER(parametros!$D$4),B4340&gt;=parametros!$C$4,B4340&lt;=parametros!$D$4),"C2",IF(AND(ISNUMBER(parametros!$C$5),ISNUMBER(parametros!$D$5),B4340&gt;=parametros!$C$5,B4340&lt;=parametros!$D$5),"C3",IF(AND(ISNUMBER(parametros!$C$6),ISNUMBER(parametros!$D$6),B4340&gt;=parametros!$C$6,B4340&lt;=parametros!$D$6),"C4","Fora dos ciclos")))))))</f>
        <v/>
      </c>
      <c r="D4340" s="100"/>
      <c r="E4340" s="78" t="str">
        <f>IF(C4340="","",IFERROR(VLOOKUP(C4340,parametros!$A$11:$E$15,5,0),""))</f>
        <v/>
      </c>
      <c r="F4340" s="79" t="str">
        <f t="shared" si="337"/>
        <v/>
      </c>
      <c r="G4340" s="101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8"/>
      <c r="U4340" s="218" t="str">
        <f t="shared" si="341"/>
        <v/>
      </c>
      <c r="V4340" s="216" t="s">
        <v>47</v>
      </c>
      <c r="W4340" s="102" t="s">
        <v>167</v>
      </c>
      <c r="X4340" s="102" t="s">
        <v>168</v>
      </c>
      <c r="Y4340" s="103" t="s">
        <v>169</v>
      </c>
      <c r="Z4340" s="103" t="s">
        <v>170</v>
      </c>
      <c r="AA4340" s="103" t="s">
        <v>47</v>
      </c>
      <c r="AB4340" s="103" t="s">
        <v>171</v>
      </c>
      <c r="AC4340" s="104" t="s">
        <v>172</v>
      </c>
    </row>
    <row r="4341" spans="1:29" ht="25.5" customHeight="1" x14ac:dyDescent="0.35">
      <c r="A4341" s="188"/>
      <c r="B4341" s="190"/>
      <c r="C4341" s="99" t="str">
        <f>IF(B4341="","",IF(NOT(ISNUMBER(B4341)),"DATA_PC invalida",IF(AND(ISNUMBER(parametros!$C$2),ISNUMBER(parametros!$D$2),B4341&gt;=parametros!$C$2,B4341&lt;=parametros!$D$2),"C0",IF(AND(ISNUMBER(parametros!$C$3),ISNUMBER(parametros!$D$3),B4341&gt;=parametros!$C$3,B4341&lt;=parametros!$D$3),"C1",IF(AND(ISNUMBER(parametros!$C$4),ISNUMBER(parametros!$D$4),B4341&gt;=parametros!$C$4,B4341&lt;=parametros!$D$4),"C2",IF(AND(ISNUMBER(parametros!$C$5),ISNUMBER(parametros!$D$5),B4341&gt;=parametros!$C$5,B4341&lt;=parametros!$D$5),"C3",IF(AND(ISNUMBER(parametros!$C$6),ISNUMBER(parametros!$D$6),B4341&gt;=parametros!$C$6,B4341&lt;=parametros!$D$6),"C4","Fora dos ciclos")))))))</f>
        <v/>
      </c>
      <c r="D4341" s="100"/>
      <c r="E4341" s="78" t="str">
        <f>IF(C4341="","",IFERROR(VLOOKUP(C4341,parametros!$A$11:$E$15,5,0),""))</f>
        <v/>
      </c>
      <c r="F4341" s="79" t="str">
        <f t="shared" si="337"/>
        <v/>
      </c>
      <c r="G4341" s="101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8"/>
      <c r="U4341" s="218" t="str">
        <f t="shared" si="341"/>
        <v/>
      </c>
      <c r="V4341" s="216" t="s">
        <v>47</v>
      </c>
      <c r="W4341" s="102" t="s">
        <v>167</v>
      </c>
      <c r="X4341" s="102" t="s">
        <v>168</v>
      </c>
      <c r="Y4341" s="103" t="s">
        <v>169</v>
      </c>
      <c r="Z4341" s="103" t="s">
        <v>170</v>
      </c>
      <c r="AA4341" s="103" t="s">
        <v>47</v>
      </c>
      <c r="AB4341" s="103" t="s">
        <v>171</v>
      </c>
      <c r="AC4341" s="104" t="s">
        <v>172</v>
      </c>
    </row>
    <row r="4342" spans="1:29" ht="25.5" customHeight="1" x14ac:dyDescent="0.35">
      <c r="A4342" s="188"/>
      <c r="B4342" s="190"/>
      <c r="C4342" s="99" t="str">
        <f>IF(B4342="","",IF(NOT(ISNUMBER(B4342)),"DATA_PC invalida",IF(AND(ISNUMBER(parametros!$C$2),ISNUMBER(parametros!$D$2),B4342&gt;=parametros!$C$2,B4342&lt;=parametros!$D$2),"C0",IF(AND(ISNUMBER(parametros!$C$3),ISNUMBER(parametros!$D$3),B4342&gt;=parametros!$C$3,B4342&lt;=parametros!$D$3),"C1",IF(AND(ISNUMBER(parametros!$C$4),ISNUMBER(parametros!$D$4),B4342&gt;=parametros!$C$4,B4342&lt;=parametros!$D$4),"C2",IF(AND(ISNUMBER(parametros!$C$5),ISNUMBER(parametros!$D$5),B4342&gt;=parametros!$C$5,B4342&lt;=parametros!$D$5),"C3",IF(AND(ISNUMBER(parametros!$C$6),ISNUMBER(parametros!$D$6),B4342&gt;=parametros!$C$6,B4342&lt;=parametros!$D$6),"C4","Fora dos ciclos")))))))</f>
        <v/>
      </c>
      <c r="D4342" s="100"/>
      <c r="E4342" s="78" t="str">
        <f>IF(C4342="","",IFERROR(VLOOKUP(C4342,parametros!$A$11:$E$15,5,0),""))</f>
        <v/>
      </c>
      <c r="F4342" s="79" t="str">
        <f t="shared" si="337"/>
        <v/>
      </c>
      <c r="G4342" s="101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8"/>
      <c r="U4342" s="218" t="str">
        <f t="shared" si="341"/>
        <v/>
      </c>
      <c r="V4342" s="216" t="s">
        <v>47</v>
      </c>
      <c r="W4342" s="102" t="s">
        <v>167</v>
      </c>
      <c r="X4342" s="102" t="s">
        <v>168</v>
      </c>
      <c r="Y4342" s="103" t="s">
        <v>169</v>
      </c>
      <c r="Z4342" s="103" t="s">
        <v>170</v>
      </c>
      <c r="AA4342" s="103" t="s">
        <v>47</v>
      </c>
      <c r="AB4342" s="103" t="s">
        <v>171</v>
      </c>
      <c r="AC4342" s="104" t="s">
        <v>172</v>
      </c>
    </row>
    <row r="4343" spans="1:29" ht="25.5" customHeight="1" x14ac:dyDescent="0.35">
      <c r="A4343" s="188"/>
      <c r="B4343" s="190"/>
      <c r="C4343" s="99" t="str">
        <f>IF(B4343="","",IF(NOT(ISNUMBER(B4343)),"DATA_PC invalida",IF(AND(ISNUMBER(parametros!$C$2),ISNUMBER(parametros!$D$2),B4343&gt;=parametros!$C$2,B4343&lt;=parametros!$D$2),"C0",IF(AND(ISNUMBER(parametros!$C$3),ISNUMBER(parametros!$D$3),B4343&gt;=parametros!$C$3,B4343&lt;=parametros!$D$3),"C1",IF(AND(ISNUMBER(parametros!$C$4),ISNUMBER(parametros!$D$4),B4343&gt;=parametros!$C$4,B4343&lt;=parametros!$D$4),"C2",IF(AND(ISNUMBER(parametros!$C$5),ISNUMBER(parametros!$D$5),B4343&gt;=parametros!$C$5,B4343&lt;=parametros!$D$5),"C3",IF(AND(ISNUMBER(parametros!$C$6),ISNUMBER(parametros!$D$6),B4343&gt;=parametros!$C$6,B4343&lt;=parametros!$D$6),"C4","Fora dos ciclos")))))))</f>
        <v/>
      </c>
      <c r="D4343" s="100"/>
      <c r="E4343" s="78" t="str">
        <f>IF(C4343="","",IFERROR(VLOOKUP(C4343,parametros!$A$11:$E$15,5,0),""))</f>
        <v/>
      </c>
      <c r="F4343" s="79" t="str">
        <f t="shared" si="337"/>
        <v/>
      </c>
      <c r="G4343" s="101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8"/>
      <c r="U4343" s="218" t="str">
        <f t="shared" si="341"/>
        <v/>
      </c>
      <c r="V4343" s="216" t="s">
        <v>47</v>
      </c>
      <c r="W4343" s="102" t="s">
        <v>167</v>
      </c>
      <c r="X4343" s="102" t="s">
        <v>168</v>
      </c>
      <c r="Y4343" s="103" t="s">
        <v>169</v>
      </c>
      <c r="Z4343" s="103" t="s">
        <v>170</v>
      </c>
      <c r="AA4343" s="103" t="s">
        <v>47</v>
      </c>
      <c r="AB4343" s="103" t="s">
        <v>171</v>
      </c>
      <c r="AC4343" s="104" t="s">
        <v>172</v>
      </c>
    </row>
    <row r="4344" spans="1:29" ht="25.5" customHeight="1" x14ac:dyDescent="0.35">
      <c r="A4344" s="188"/>
      <c r="B4344" s="190"/>
      <c r="C4344" s="99" t="str">
        <f>IF(B4344="","",IF(NOT(ISNUMBER(B4344)),"DATA_PC invalida",IF(AND(ISNUMBER(parametros!$C$2),ISNUMBER(parametros!$D$2),B4344&gt;=parametros!$C$2,B4344&lt;=parametros!$D$2),"C0",IF(AND(ISNUMBER(parametros!$C$3),ISNUMBER(parametros!$D$3),B4344&gt;=parametros!$C$3,B4344&lt;=parametros!$D$3),"C1",IF(AND(ISNUMBER(parametros!$C$4),ISNUMBER(parametros!$D$4),B4344&gt;=parametros!$C$4,B4344&lt;=parametros!$D$4),"C2",IF(AND(ISNUMBER(parametros!$C$5),ISNUMBER(parametros!$D$5),B4344&gt;=parametros!$C$5,B4344&lt;=parametros!$D$5),"C3",IF(AND(ISNUMBER(parametros!$C$6),ISNUMBER(parametros!$D$6),B4344&gt;=parametros!$C$6,B4344&lt;=parametros!$D$6),"C4","Fora dos ciclos")))))))</f>
        <v/>
      </c>
      <c r="D4344" s="100"/>
      <c r="E4344" s="78" t="str">
        <f>IF(C4344="","",IFERROR(VLOOKUP(C4344,parametros!$A$11:$E$15,5,0),""))</f>
        <v/>
      </c>
      <c r="F4344" s="79" t="str">
        <f t="shared" si="337"/>
        <v/>
      </c>
      <c r="G4344" s="101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8"/>
      <c r="U4344" s="218" t="str">
        <f t="shared" si="341"/>
        <v/>
      </c>
      <c r="V4344" s="216" t="s">
        <v>47</v>
      </c>
      <c r="W4344" s="102" t="s">
        <v>167</v>
      </c>
      <c r="X4344" s="102" t="s">
        <v>168</v>
      </c>
      <c r="Y4344" s="103" t="s">
        <v>169</v>
      </c>
      <c r="Z4344" s="103" t="s">
        <v>170</v>
      </c>
      <c r="AA4344" s="103" t="s">
        <v>47</v>
      </c>
      <c r="AB4344" s="103" t="s">
        <v>171</v>
      </c>
      <c r="AC4344" s="104" t="s">
        <v>172</v>
      </c>
    </row>
    <row r="4345" spans="1:29" ht="25.5" customHeight="1" x14ac:dyDescent="0.35">
      <c r="A4345" s="188"/>
      <c r="B4345" s="190"/>
      <c r="C4345" s="99" t="str">
        <f>IF(B4345="","",IF(NOT(ISNUMBER(B4345)),"DATA_PC invalida",IF(AND(ISNUMBER(parametros!$C$2),ISNUMBER(parametros!$D$2),B4345&gt;=parametros!$C$2,B4345&lt;=parametros!$D$2),"C0",IF(AND(ISNUMBER(parametros!$C$3),ISNUMBER(parametros!$D$3),B4345&gt;=parametros!$C$3,B4345&lt;=parametros!$D$3),"C1",IF(AND(ISNUMBER(parametros!$C$4),ISNUMBER(parametros!$D$4),B4345&gt;=parametros!$C$4,B4345&lt;=parametros!$D$4),"C2",IF(AND(ISNUMBER(parametros!$C$5),ISNUMBER(parametros!$D$5),B4345&gt;=parametros!$C$5,B4345&lt;=parametros!$D$5),"C3",IF(AND(ISNUMBER(parametros!$C$6),ISNUMBER(parametros!$D$6),B4345&gt;=parametros!$C$6,B4345&lt;=parametros!$D$6),"C4","Fora dos ciclos")))))))</f>
        <v/>
      </c>
      <c r="D4345" s="100"/>
      <c r="E4345" s="78" t="str">
        <f>IF(C4345="","",IFERROR(VLOOKUP(C4345,parametros!$A$11:$E$15,5,0),""))</f>
        <v/>
      </c>
      <c r="F4345" s="79" t="str">
        <f t="shared" si="337"/>
        <v/>
      </c>
      <c r="G4345" s="101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8"/>
      <c r="U4345" s="218" t="str">
        <f t="shared" si="341"/>
        <v/>
      </c>
      <c r="V4345" s="216" t="s">
        <v>47</v>
      </c>
      <c r="W4345" s="102" t="s">
        <v>167</v>
      </c>
      <c r="X4345" s="102" t="s">
        <v>168</v>
      </c>
      <c r="Y4345" s="103" t="s">
        <v>169</v>
      </c>
      <c r="Z4345" s="103" t="s">
        <v>170</v>
      </c>
      <c r="AA4345" s="103" t="s">
        <v>47</v>
      </c>
      <c r="AB4345" s="103" t="s">
        <v>171</v>
      </c>
      <c r="AC4345" s="104" t="s">
        <v>172</v>
      </c>
    </row>
    <row r="4346" spans="1:29" ht="25.5" customHeight="1" x14ac:dyDescent="0.35">
      <c r="A4346" s="188"/>
      <c r="B4346" s="190"/>
      <c r="C4346" s="99" t="str">
        <f>IF(B4346="","",IF(NOT(ISNUMBER(B4346)),"DATA_PC invalida",IF(AND(ISNUMBER(parametros!$C$2),ISNUMBER(parametros!$D$2),B4346&gt;=parametros!$C$2,B4346&lt;=parametros!$D$2),"C0",IF(AND(ISNUMBER(parametros!$C$3),ISNUMBER(parametros!$D$3),B4346&gt;=parametros!$C$3,B4346&lt;=parametros!$D$3),"C1",IF(AND(ISNUMBER(parametros!$C$4),ISNUMBER(parametros!$D$4),B4346&gt;=parametros!$C$4,B4346&lt;=parametros!$D$4),"C2",IF(AND(ISNUMBER(parametros!$C$5),ISNUMBER(parametros!$D$5),B4346&gt;=parametros!$C$5,B4346&lt;=parametros!$D$5),"C3",IF(AND(ISNUMBER(parametros!$C$6),ISNUMBER(parametros!$D$6),B4346&gt;=parametros!$C$6,B4346&lt;=parametros!$D$6),"C4","Fora dos ciclos")))))))</f>
        <v/>
      </c>
      <c r="D4346" s="100"/>
      <c r="E4346" s="78" t="str">
        <f>IF(C4346="","",IFERROR(VLOOKUP(C4346,parametros!$A$11:$E$15,5,0),""))</f>
        <v/>
      </c>
      <c r="F4346" s="79" t="str">
        <f t="shared" si="337"/>
        <v/>
      </c>
      <c r="G4346" s="101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8"/>
      <c r="U4346" s="218" t="str">
        <f t="shared" si="341"/>
        <v/>
      </c>
      <c r="V4346" s="216" t="s">
        <v>47</v>
      </c>
      <c r="W4346" s="102" t="s">
        <v>167</v>
      </c>
      <c r="X4346" s="102" t="s">
        <v>168</v>
      </c>
      <c r="Y4346" s="103" t="s">
        <v>169</v>
      </c>
      <c r="Z4346" s="103" t="s">
        <v>170</v>
      </c>
      <c r="AA4346" s="103" t="s">
        <v>47</v>
      </c>
      <c r="AB4346" s="103" t="s">
        <v>171</v>
      </c>
      <c r="AC4346" s="104" t="s">
        <v>172</v>
      </c>
    </row>
    <row r="4347" spans="1:29" ht="25.5" customHeight="1" x14ac:dyDescent="0.35">
      <c r="A4347" s="188"/>
      <c r="B4347" s="190"/>
      <c r="C4347" s="99" t="str">
        <f>IF(B4347="","",IF(NOT(ISNUMBER(B4347)),"DATA_PC invalida",IF(AND(ISNUMBER(parametros!$C$2),ISNUMBER(parametros!$D$2),B4347&gt;=parametros!$C$2,B4347&lt;=parametros!$D$2),"C0",IF(AND(ISNUMBER(parametros!$C$3),ISNUMBER(parametros!$D$3),B4347&gt;=parametros!$C$3,B4347&lt;=parametros!$D$3),"C1",IF(AND(ISNUMBER(parametros!$C$4),ISNUMBER(parametros!$D$4),B4347&gt;=parametros!$C$4,B4347&lt;=parametros!$D$4),"C2",IF(AND(ISNUMBER(parametros!$C$5),ISNUMBER(parametros!$D$5),B4347&gt;=parametros!$C$5,B4347&lt;=parametros!$D$5),"C3",IF(AND(ISNUMBER(parametros!$C$6),ISNUMBER(parametros!$D$6),B4347&gt;=parametros!$C$6,B4347&lt;=parametros!$D$6),"C4","Fora dos ciclos")))))))</f>
        <v/>
      </c>
      <c r="D4347" s="100"/>
      <c r="E4347" s="78" t="str">
        <f>IF(C4347="","",IFERROR(VLOOKUP(C4347,parametros!$A$11:$E$15,5,0),""))</f>
        <v/>
      </c>
      <c r="F4347" s="79" t="str">
        <f t="shared" si="337"/>
        <v/>
      </c>
      <c r="G4347" s="101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8"/>
      <c r="U4347" s="218" t="str">
        <f t="shared" si="341"/>
        <v/>
      </c>
      <c r="V4347" s="216" t="s">
        <v>47</v>
      </c>
      <c r="W4347" s="102" t="s">
        <v>167</v>
      </c>
      <c r="X4347" s="102" t="s">
        <v>168</v>
      </c>
      <c r="Y4347" s="103" t="s">
        <v>169</v>
      </c>
      <c r="Z4347" s="103" t="s">
        <v>170</v>
      </c>
      <c r="AA4347" s="103" t="s">
        <v>47</v>
      </c>
      <c r="AB4347" s="103" t="s">
        <v>171</v>
      </c>
      <c r="AC4347" s="104" t="s">
        <v>172</v>
      </c>
    </row>
    <row r="4348" spans="1:29" ht="25.5" customHeight="1" x14ac:dyDescent="0.35">
      <c r="A4348" s="188"/>
      <c r="B4348" s="190"/>
      <c r="C4348" s="99" t="str">
        <f>IF(B4348="","",IF(NOT(ISNUMBER(B4348)),"DATA_PC invalida",IF(AND(ISNUMBER(parametros!$C$2),ISNUMBER(parametros!$D$2),B4348&gt;=parametros!$C$2,B4348&lt;=parametros!$D$2),"C0",IF(AND(ISNUMBER(parametros!$C$3),ISNUMBER(parametros!$D$3),B4348&gt;=parametros!$C$3,B4348&lt;=parametros!$D$3),"C1",IF(AND(ISNUMBER(parametros!$C$4),ISNUMBER(parametros!$D$4),B4348&gt;=parametros!$C$4,B4348&lt;=parametros!$D$4),"C2",IF(AND(ISNUMBER(parametros!$C$5),ISNUMBER(parametros!$D$5),B4348&gt;=parametros!$C$5,B4348&lt;=parametros!$D$5),"C3",IF(AND(ISNUMBER(parametros!$C$6),ISNUMBER(parametros!$D$6),B4348&gt;=parametros!$C$6,B4348&lt;=parametros!$D$6),"C4","Fora dos ciclos")))))))</f>
        <v/>
      </c>
      <c r="D4348" s="100"/>
      <c r="E4348" s="78" t="str">
        <f>IF(C4348="","",IFERROR(VLOOKUP(C4348,parametros!$A$11:$E$15,5,0),""))</f>
        <v/>
      </c>
      <c r="F4348" s="79" t="str">
        <f t="shared" si="337"/>
        <v/>
      </c>
      <c r="G4348" s="101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8"/>
      <c r="U4348" s="218" t="str">
        <f t="shared" si="341"/>
        <v/>
      </c>
      <c r="V4348" s="216" t="s">
        <v>47</v>
      </c>
      <c r="W4348" s="102" t="s">
        <v>167</v>
      </c>
      <c r="X4348" s="102" t="s">
        <v>168</v>
      </c>
      <c r="Y4348" s="103" t="s">
        <v>169</v>
      </c>
      <c r="Z4348" s="103" t="s">
        <v>170</v>
      </c>
      <c r="AA4348" s="103" t="s">
        <v>47</v>
      </c>
      <c r="AB4348" s="103" t="s">
        <v>171</v>
      </c>
      <c r="AC4348" s="104" t="s">
        <v>172</v>
      </c>
    </row>
    <row r="4349" spans="1:29" ht="25.5" customHeight="1" x14ac:dyDescent="0.35">
      <c r="A4349" s="188"/>
      <c r="B4349" s="190"/>
      <c r="C4349" s="99" t="str">
        <f>IF(B4349="","",IF(NOT(ISNUMBER(B4349)),"DATA_PC invalida",IF(AND(ISNUMBER(parametros!$C$2),ISNUMBER(parametros!$D$2),B4349&gt;=parametros!$C$2,B4349&lt;=parametros!$D$2),"C0",IF(AND(ISNUMBER(parametros!$C$3),ISNUMBER(parametros!$D$3),B4349&gt;=parametros!$C$3,B4349&lt;=parametros!$D$3),"C1",IF(AND(ISNUMBER(parametros!$C$4),ISNUMBER(parametros!$D$4),B4349&gt;=parametros!$C$4,B4349&lt;=parametros!$D$4),"C2",IF(AND(ISNUMBER(parametros!$C$5),ISNUMBER(parametros!$D$5),B4349&gt;=parametros!$C$5,B4349&lt;=parametros!$D$5),"C3",IF(AND(ISNUMBER(parametros!$C$6),ISNUMBER(parametros!$D$6),B4349&gt;=parametros!$C$6,B4349&lt;=parametros!$D$6),"C4","Fora dos ciclos")))))))</f>
        <v/>
      </c>
      <c r="D4349" s="100"/>
      <c r="E4349" s="78" t="str">
        <f>IF(C4349="","",IFERROR(VLOOKUP(C4349,parametros!$A$11:$E$15,5,0),""))</f>
        <v/>
      </c>
      <c r="F4349" s="79" t="str">
        <f t="shared" si="337"/>
        <v/>
      </c>
      <c r="G4349" s="101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8"/>
      <c r="U4349" s="218" t="str">
        <f t="shared" si="341"/>
        <v/>
      </c>
      <c r="V4349" s="216" t="s">
        <v>47</v>
      </c>
      <c r="W4349" s="102" t="s">
        <v>167</v>
      </c>
      <c r="X4349" s="102" t="s">
        <v>168</v>
      </c>
      <c r="Y4349" s="103" t="s">
        <v>169</v>
      </c>
      <c r="Z4349" s="103" t="s">
        <v>170</v>
      </c>
      <c r="AA4349" s="103" t="s">
        <v>47</v>
      </c>
      <c r="AB4349" s="103" t="s">
        <v>171</v>
      </c>
      <c r="AC4349" s="104" t="s">
        <v>172</v>
      </c>
    </row>
    <row r="4350" spans="1:29" ht="25.5" customHeight="1" x14ac:dyDescent="0.35">
      <c r="A4350" s="188"/>
      <c r="B4350" s="190"/>
      <c r="C4350" s="99" t="str">
        <f>IF(B4350="","",IF(NOT(ISNUMBER(B4350)),"DATA_PC invalida",IF(AND(ISNUMBER(parametros!$C$2),ISNUMBER(parametros!$D$2),B4350&gt;=parametros!$C$2,B4350&lt;=parametros!$D$2),"C0",IF(AND(ISNUMBER(parametros!$C$3),ISNUMBER(parametros!$D$3),B4350&gt;=parametros!$C$3,B4350&lt;=parametros!$D$3),"C1",IF(AND(ISNUMBER(parametros!$C$4),ISNUMBER(parametros!$D$4),B4350&gt;=parametros!$C$4,B4350&lt;=parametros!$D$4),"C2",IF(AND(ISNUMBER(parametros!$C$5),ISNUMBER(parametros!$D$5),B4350&gt;=parametros!$C$5,B4350&lt;=parametros!$D$5),"C3",IF(AND(ISNUMBER(parametros!$C$6),ISNUMBER(parametros!$D$6),B4350&gt;=parametros!$C$6,B4350&lt;=parametros!$D$6),"C4","Fora dos ciclos")))))))</f>
        <v/>
      </c>
      <c r="D4350" s="100"/>
      <c r="E4350" s="78" t="str">
        <f>IF(C4350="","",IFERROR(VLOOKUP(C4350,parametros!$A$11:$E$15,5,0),""))</f>
        <v/>
      </c>
      <c r="F4350" s="79" t="str">
        <f t="shared" si="337"/>
        <v/>
      </c>
      <c r="G4350" s="101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8"/>
      <c r="U4350" s="218" t="str">
        <f t="shared" si="341"/>
        <v/>
      </c>
      <c r="V4350" s="216" t="s">
        <v>47</v>
      </c>
      <c r="W4350" s="102" t="s">
        <v>167</v>
      </c>
      <c r="X4350" s="102" t="s">
        <v>168</v>
      </c>
      <c r="Y4350" s="103" t="s">
        <v>169</v>
      </c>
      <c r="Z4350" s="103" t="s">
        <v>170</v>
      </c>
      <c r="AA4350" s="103" t="s">
        <v>47</v>
      </c>
      <c r="AB4350" s="103" t="s">
        <v>171</v>
      </c>
      <c r="AC4350" s="104" t="s">
        <v>172</v>
      </c>
    </row>
    <row r="4351" spans="1:29" ht="25.5" customHeight="1" x14ac:dyDescent="0.35">
      <c r="A4351" s="188"/>
      <c r="B4351" s="190"/>
      <c r="C4351" s="99" t="str">
        <f>IF(B4351="","",IF(NOT(ISNUMBER(B4351)),"DATA_PC invalida",IF(AND(ISNUMBER(parametros!$C$2),ISNUMBER(parametros!$D$2),B4351&gt;=parametros!$C$2,B4351&lt;=parametros!$D$2),"C0",IF(AND(ISNUMBER(parametros!$C$3),ISNUMBER(parametros!$D$3),B4351&gt;=parametros!$C$3,B4351&lt;=parametros!$D$3),"C1",IF(AND(ISNUMBER(parametros!$C$4),ISNUMBER(parametros!$D$4),B4351&gt;=parametros!$C$4,B4351&lt;=parametros!$D$4),"C2",IF(AND(ISNUMBER(parametros!$C$5),ISNUMBER(parametros!$D$5),B4351&gt;=parametros!$C$5,B4351&lt;=parametros!$D$5),"C3",IF(AND(ISNUMBER(parametros!$C$6),ISNUMBER(parametros!$D$6),B4351&gt;=parametros!$C$6,B4351&lt;=parametros!$D$6),"C4","Fora dos ciclos")))))))</f>
        <v/>
      </c>
      <c r="D4351" s="100"/>
      <c r="E4351" s="78" t="str">
        <f>IF(C4351="","",IFERROR(VLOOKUP(C4351,parametros!$A$11:$E$15,5,0),""))</f>
        <v/>
      </c>
      <c r="F4351" s="79" t="str">
        <f t="shared" si="337"/>
        <v/>
      </c>
      <c r="G4351" s="101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8"/>
      <c r="U4351" s="218" t="str">
        <f t="shared" si="341"/>
        <v/>
      </c>
      <c r="V4351" s="216" t="s">
        <v>47</v>
      </c>
      <c r="W4351" s="102" t="s">
        <v>167</v>
      </c>
      <c r="X4351" s="102" t="s">
        <v>168</v>
      </c>
      <c r="Y4351" s="103" t="s">
        <v>169</v>
      </c>
      <c r="Z4351" s="103" t="s">
        <v>170</v>
      </c>
      <c r="AA4351" s="103" t="s">
        <v>47</v>
      </c>
      <c r="AB4351" s="103" t="s">
        <v>171</v>
      </c>
      <c r="AC4351" s="104" t="s">
        <v>172</v>
      </c>
    </row>
    <row r="4352" spans="1:29" ht="25.5" customHeight="1" x14ac:dyDescent="0.35">
      <c r="A4352" s="188"/>
      <c r="B4352" s="190"/>
      <c r="C4352" s="99" t="str">
        <f>IF(B4352="","",IF(NOT(ISNUMBER(B4352)),"DATA_PC invalida",IF(AND(ISNUMBER(parametros!$C$2),ISNUMBER(parametros!$D$2),B4352&gt;=parametros!$C$2,B4352&lt;=parametros!$D$2),"C0",IF(AND(ISNUMBER(parametros!$C$3),ISNUMBER(parametros!$D$3),B4352&gt;=parametros!$C$3,B4352&lt;=parametros!$D$3),"C1",IF(AND(ISNUMBER(parametros!$C$4),ISNUMBER(parametros!$D$4),B4352&gt;=parametros!$C$4,B4352&lt;=parametros!$D$4),"C2",IF(AND(ISNUMBER(parametros!$C$5),ISNUMBER(parametros!$D$5),B4352&gt;=parametros!$C$5,B4352&lt;=parametros!$D$5),"C3",IF(AND(ISNUMBER(parametros!$C$6),ISNUMBER(parametros!$D$6),B4352&gt;=parametros!$C$6,B4352&lt;=parametros!$D$6),"C4","Fora dos ciclos")))))))</f>
        <v/>
      </c>
      <c r="D4352" s="100"/>
      <c r="E4352" s="78" t="str">
        <f>IF(C4352="","",IFERROR(VLOOKUP(C4352,parametros!$A$11:$E$15,5,0),""))</f>
        <v/>
      </c>
      <c r="F4352" s="79" t="str">
        <f t="shared" si="337"/>
        <v/>
      </c>
      <c r="G4352" s="101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8"/>
      <c r="U4352" s="218" t="str">
        <f t="shared" si="341"/>
        <v/>
      </c>
      <c r="V4352" s="216" t="s">
        <v>47</v>
      </c>
      <c r="W4352" s="102" t="s">
        <v>167</v>
      </c>
      <c r="X4352" s="102" t="s">
        <v>168</v>
      </c>
      <c r="Y4352" s="103" t="s">
        <v>169</v>
      </c>
      <c r="Z4352" s="103" t="s">
        <v>170</v>
      </c>
      <c r="AA4352" s="103" t="s">
        <v>47</v>
      </c>
      <c r="AB4352" s="103" t="s">
        <v>171</v>
      </c>
      <c r="AC4352" s="104" t="s">
        <v>172</v>
      </c>
    </row>
    <row r="4353" spans="1:29" ht="25.5" customHeight="1" x14ac:dyDescent="0.35">
      <c r="A4353" s="188"/>
      <c r="B4353" s="190"/>
      <c r="C4353" s="99" t="str">
        <f>IF(B4353="","",IF(NOT(ISNUMBER(B4353)),"DATA_PC invalida",IF(AND(ISNUMBER(parametros!$C$2),ISNUMBER(parametros!$D$2),B4353&gt;=parametros!$C$2,B4353&lt;=parametros!$D$2),"C0",IF(AND(ISNUMBER(parametros!$C$3),ISNUMBER(parametros!$D$3),B4353&gt;=parametros!$C$3,B4353&lt;=parametros!$D$3),"C1",IF(AND(ISNUMBER(parametros!$C$4),ISNUMBER(parametros!$D$4),B4353&gt;=parametros!$C$4,B4353&lt;=parametros!$D$4),"C2",IF(AND(ISNUMBER(parametros!$C$5),ISNUMBER(parametros!$D$5),B4353&gt;=parametros!$C$5,B4353&lt;=parametros!$D$5),"C3",IF(AND(ISNUMBER(parametros!$C$6),ISNUMBER(parametros!$D$6),B4353&gt;=parametros!$C$6,B4353&lt;=parametros!$D$6),"C4","Fora dos ciclos")))))))</f>
        <v/>
      </c>
      <c r="D4353" s="100"/>
      <c r="E4353" s="78" t="str">
        <f>IF(C4353="","",IFERROR(VLOOKUP(C4353,parametros!$A$11:$E$15,5,0),""))</f>
        <v/>
      </c>
      <c r="F4353" s="79" t="str">
        <f t="shared" si="337"/>
        <v/>
      </c>
      <c r="G4353" s="101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8"/>
      <c r="U4353" s="218" t="str">
        <f t="shared" si="341"/>
        <v/>
      </c>
      <c r="V4353" s="216" t="s">
        <v>47</v>
      </c>
      <c r="W4353" s="102" t="s">
        <v>167</v>
      </c>
      <c r="X4353" s="102" t="s">
        <v>168</v>
      </c>
      <c r="Y4353" s="103" t="s">
        <v>169</v>
      </c>
      <c r="Z4353" s="103" t="s">
        <v>170</v>
      </c>
      <c r="AA4353" s="103" t="s">
        <v>47</v>
      </c>
      <c r="AB4353" s="103" t="s">
        <v>171</v>
      </c>
      <c r="AC4353" s="104" t="s">
        <v>172</v>
      </c>
    </row>
    <row r="4354" spans="1:29" ht="25.5" customHeight="1" x14ac:dyDescent="0.35">
      <c r="A4354" s="188"/>
      <c r="B4354" s="190"/>
      <c r="C4354" s="99" t="str">
        <f>IF(B4354="","",IF(NOT(ISNUMBER(B4354)),"DATA_PC invalida",IF(AND(ISNUMBER(parametros!$C$2),ISNUMBER(parametros!$D$2),B4354&gt;=parametros!$C$2,B4354&lt;=parametros!$D$2),"C0",IF(AND(ISNUMBER(parametros!$C$3),ISNUMBER(parametros!$D$3),B4354&gt;=parametros!$C$3,B4354&lt;=parametros!$D$3),"C1",IF(AND(ISNUMBER(parametros!$C$4),ISNUMBER(parametros!$D$4),B4354&gt;=parametros!$C$4,B4354&lt;=parametros!$D$4),"C2",IF(AND(ISNUMBER(parametros!$C$5),ISNUMBER(parametros!$D$5),B4354&gt;=parametros!$C$5,B4354&lt;=parametros!$D$5),"C3",IF(AND(ISNUMBER(parametros!$C$6),ISNUMBER(parametros!$D$6),B4354&gt;=parametros!$C$6,B4354&lt;=parametros!$D$6),"C4","Fora dos ciclos")))))))</f>
        <v/>
      </c>
      <c r="D4354" s="100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101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8"/>
      <c r="U4354" s="218" t="str">
        <f t="shared" ref="U4354:U4417" si="346">IF(OR($D4354="",$H4354=""),"",ROUND($D4354+$H4354,2))</f>
        <v/>
      </c>
      <c r="V4354" s="216" t="s">
        <v>47</v>
      </c>
      <c r="W4354" s="102" t="s">
        <v>167</v>
      </c>
      <c r="X4354" s="102" t="s">
        <v>168</v>
      </c>
      <c r="Y4354" s="103" t="s">
        <v>169</v>
      </c>
      <c r="Z4354" s="103" t="s">
        <v>170</v>
      </c>
      <c r="AA4354" s="103" t="s">
        <v>47</v>
      </c>
      <c r="AB4354" s="103" t="s">
        <v>171</v>
      </c>
      <c r="AC4354" s="104" t="s">
        <v>172</v>
      </c>
    </row>
    <row r="4355" spans="1:29" ht="25.5" customHeight="1" x14ac:dyDescent="0.35">
      <c r="A4355" s="188"/>
      <c r="B4355" s="190"/>
      <c r="C4355" s="99" t="str">
        <f>IF(B4355="","",IF(NOT(ISNUMBER(B4355)),"DATA_PC invalida",IF(AND(ISNUMBER(parametros!$C$2),ISNUMBER(parametros!$D$2),B4355&gt;=parametros!$C$2,B4355&lt;=parametros!$D$2),"C0",IF(AND(ISNUMBER(parametros!$C$3),ISNUMBER(parametros!$D$3),B4355&gt;=parametros!$C$3,B4355&lt;=parametros!$D$3),"C1",IF(AND(ISNUMBER(parametros!$C$4),ISNUMBER(parametros!$D$4),B4355&gt;=parametros!$C$4,B4355&lt;=parametros!$D$4),"C2",IF(AND(ISNUMBER(parametros!$C$5),ISNUMBER(parametros!$D$5),B4355&gt;=parametros!$C$5,B4355&lt;=parametros!$D$5),"C3",IF(AND(ISNUMBER(parametros!$C$6),ISNUMBER(parametros!$D$6),B4355&gt;=parametros!$C$6,B4355&lt;=parametros!$D$6),"C4","Fora dos ciclos")))))))</f>
        <v/>
      </c>
      <c r="D4355" s="100"/>
      <c r="E4355" s="78" t="str">
        <f>IF(C4355="","",IFERROR(VLOOKUP(C4355,parametros!$A$11:$E$15,5,0),""))</f>
        <v/>
      </c>
      <c r="F4355" s="79" t="str">
        <f t="shared" si="342"/>
        <v/>
      </c>
      <c r="G4355" s="101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8"/>
      <c r="U4355" s="218" t="str">
        <f t="shared" si="346"/>
        <v/>
      </c>
      <c r="V4355" s="216" t="s">
        <v>47</v>
      </c>
      <c r="W4355" s="102" t="s">
        <v>167</v>
      </c>
      <c r="X4355" s="102" t="s">
        <v>168</v>
      </c>
      <c r="Y4355" s="103" t="s">
        <v>169</v>
      </c>
      <c r="Z4355" s="103" t="s">
        <v>170</v>
      </c>
      <c r="AA4355" s="103" t="s">
        <v>47</v>
      </c>
      <c r="AB4355" s="103" t="s">
        <v>171</v>
      </c>
      <c r="AC4355" s="104" t="s">
        <v>172</v>
      </c>
    </row>
    <row r="4356" spans="1:29" ht="25.5" customHeight="1" x14ac:dyDescent="0.35">
      <c r="A4356" s="188"/>
      <c r="B4356" s="190"/>
      <c r="C4356" s="99" t="str">
        <f>IF(B4356="","",IF(NOT(ISNUMBER(B4356)),"DATA_PC invalida",IF(AND(ISNUMBER(parametros!$C$2),ISNUMBER(parametros!$D$2),B4356&gt;=parametros!$C$2,B4356&lt;=parametros!$D$2),"C0",IF(AND(ISNUMBER(parametros!$C$3),ISNUMBER(parametros!$D$3),B4356&gt;=parametros!$C$3,B4356&lt;=parametros!$D$3),"C1",IF(AND(ISNUMBER(parametros!$C$4),ISNUMBER(parametros!$D$4),B4356&gt;=parametros!$C$4,B4356&lt;=parametros!$D$4),"C2",IF(AND(ISNUMBER(parametros!$C$5),ISNUMBER(parametros!$D$5),B4356&gt;=parametros!$C$5,B4356&lt;=parametros!$D$5),"C3",IF(AND(ISNUMBER(parametros!$C$6),ISNUMBER(parametros!$D$6),B4356&gt;=parametros!$C$6,B4356&lt;=parametros!$D$6),"C4","Fora dos ciclos")))))))</f>
        <v/>
      </c>
      <c r="D4356" s="100"/>
      <c r="E4356" s="78" t="str">
        <f>IF(C4356="","",IFERROR(VLOOKUP(C4356,parametros!$A$11:$E$15,5,0),""))</f>
        <v/>
      </c>
      <c r="F4356" s="79" t="str">
        <f t="shared" si="342"/>
        <v/>
      </c>
      <c r="G4356" s="101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8"/>
      <c r="U4356" s="218" t="str">
        <f t="shared" si="346"/>
        <v/>
      </c>
      <c r="V4356" s="216" t="s">
        <v>47</v>
      </c>
      <c r="W4356" s="102" t="s">
        <v>167</v>
      </c>
      <c r="X4356" s="102" t="s">
        <v>168</v>
      </c>
      <c r="Y4356" s="103" t="s">
        <v>169</v>
      </c>
      <c r="Z4356" s="103" t="s">
        <v>170</v>
      </c>
      <c r="AA4356" s="103" t="s">
        <v>47</v>
      </c>
      <c r="AB4356" s="103" t="s">
        <v>171</v>
      </c>
      <c r="AC4356" s="104" t="s">
        <v>172</v>
      </c>
    </row>
    <row r="4357" spans="1:29" ht="25.5" customHeight="1" x14ac:dyDescent="0.35">
      <c r="A4357" s="188"/>
      <c r="B4357" s="190"/>
      <c r="C4357" s="99" t="str">
        <f>IF(B4357="","",IF(NOT(ISNUMBER(B4357)),"DATA_PC invalida",IF(AND(ISNUMBER(parametros!$C$2),ISNUMBER(parametros!$D$2),B4357&gt;=parametros!$C$2,B4357&lt;=parametros!$D$2),"C0",IF(AND(ISNUMBER(parametros!$C$3),ISNUMBER(parametros!$D$3),B4357&gt;=parametros!$C$3,B4357&lt;=parametros!$D$3),"C1",IF(AND(ISNUMBER(parametros!$C$4),ISNUMBER(parametros!$D$4),B4357&gt;=parametros!$C$4,B4357&lt;=parametros!$D$4),"C2",IF(AND(ISNUMBER(parametros!$C$5),ISNUMBER(parametros!$D$5),B4357&gt;=parametros!$C$5,B4357&lt;=parametros!$D$5),"C3",IF(AND(ISNUMBER(parametros!$C$6),ISNUMBER(parametros!$D$6),B4357&gt;=parametros!$C$6,B4357&lt;=parametros!$D$6),"C4","Fora dos ciclos")))))))</f>
        <v/>
      </c>
      <c r="D4357" s="100"/>
      <c r="E4357" s="78" t="str">
        <f>IF(C4357="","",IFERROR(VLOOKUP(C4357,parametros!$A$11:$E$15,5,0),""))</f>
        <v/>
      </c>
      <c r="F4357" s="79" t="str">
        <f t="shared" si="342"/>
        <v/>
      </c>
      <c r="G4357" s="101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8"/>
      <c r="U4357" s="218" t="str">
        <f t="shared" si="346"/>
        <v/>
      </c>
      <c r="V4357" s="216" t="s">
        <v>47</v>
      </c>
      <c r="W4357" s="102" t="s">
        <v>167</v>
      </c>
      <c r="X4357" s="102" t="s">
        <v>168</v>
      </c>
      <c r="Y4357" s="103" t="s">
        <v>169</v>
      </c>
      <c r="Z4357" s="103" t="s">
        <v>170</v>
      </c>
      <c r="AA4357" s="103" t="s">
        <v>47</v>
      </c>
      <c r="AB4357" s="103" t="s">
        <v>171</v>
      </c>
      <c r="AC4357" s="104" t="s">
        <v>172</v>
      </c>
    </row>
    <row r="4358" spans="1:29" ht="25.5" customHeight="1" x14ac:dyDescent="0.35">
      <c r="A4358" s="188"/>
      <c r="B4358" s="190"/>
      <c r="C4358" s="99" t="str">
        <f>IF(B4358="","",IF(NOT(ISNUMBER(B4358)),"DATA_PC invalida",IF(AND(ISNUMBER(parametros!$C$2),ISNUMBER(parametros!$D$2),B4358&gt;=parametros!$C$2,B4358&lt;=parametros!$D$2),"C0",IF(AND(ISNUMBER(parametros!$C$3),ISNUMBER(parametros!$D$3),B4358&gt;=parametros!$C$3,B4358&lt;=parametros!$D$3),"C1",IF(AND(ISNUMBER(parametros!$C$4),ISNUMBER(parametros!$D$4),B4358&gt;=parametros!$C$4,B4358&lt;=parametros!$D$4),"C2",IF(AND(ISNUMBER(parametros!$C$5),ISNUMBER(parametros!$D$5),B4358&gt;=parametros!$C$5,B4358&lt;=parametros!$D$5),"C3",IF(AND(ISNUMBER(parametros!$C$6),ISNUMBER(parametros!$D$6),B4358&gt;=parametros!$C$6,B4358&lt;=parametros!$D$6),"C4","Fora dos ciclos")))))))</f>
        <v/>
      </c>
      <c r="D4358" s="100"/>
      <c r="E4358" s="78" t="str">
        <f>IF(C4358="","",IFERROR(VLOOKUP(C4358,parametros!$A$11:$E$15,5,0),""))</f>
        <v/>
      </c>
      <c r="F4358" s="79" t="str">
        <f t="shared" si="342"/>
        <v/>
      </c>
      <c r="G4358" s="101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8"/>
      <c r="U4358" s="218" t="str">
        <f t="shared" si="346"/>
        <v/>
      </c>
      <c r="V4358" s="216" t="s">
        <v>47</v>
      </c>
      <c r="W4358" s="102" t="s">
        <v>167</v>
      </c>
      <c r="X4358" s="102" t="s">
        <v>168</v>
      </c>
      <c r="Y4358" s="103" t="s">
        <v>169</v>
      </c>
      <c r="Z4358" s="103" t="s">
        <v>170</v>
      </c>
      <c r="AA4358" s="103" t="s">
        <v>47</v>
      </c>
      <c r="AB4358" s="103" t="s">
        <v>171</v>
      </c>
      <c r="AC4358" s="104" t="s">
        <v>172</v>
      </c>
    </row>
    <row r="4359" spans="1:29" ht="25.5" customHeight="1" x14ac:dyDescent="0.35">
      <c r="A4359" s="188"/>
      <c r="B4359" s="190"/>
      <c r="C4359" s="99" t="str">
        <f>IF(B4359="","",IF(NOT(ISNUMBER(B4359)),"DATA_PC invalida",IF(AND(ISNUMBER(parametros!$C$2),ISNUMBER(parametros!$D$2),B4359&gt;=parametros!$C$2,B4359&lt;=parametros!$D$2),"C0",IF(AND(ISNUMBER(parametros!$C$3),ISNUMBER(parametros!$D$3),B4359&gt;=parametros!$C$3,B4359&lt;=parametros!$D$3),"C1",IF(AND(ISNUMBER(parametros!$C$4),ISNUMBER(parametros!$D$4),B4359&gt;=parametros!$C$4,B4359&lt;=parametros!$D$4),"C2",IF(AND(ISNUMBER(parametros!$C$5),ISNUMBER(parametros!$D$5),B4359&gt;=parametros!$C$5,B4359&lt;=parametros!$D$5),"C3",IF(AND(ISNUMBER(parametros!$C$6),ISNUMBER(parametros!$D$6),B4359&gt;=parametros!$C$6,B4359&lt;=parametros!$D$6),"C4","Fora dos ciclos")))))))</f>
        <v/>
      </c>
      <c r="D4359" s="100"/>
      <c r="E4359" s="78" t="str">
        <f>IF(C4359="","",IFERROR(VLOOKUP(C4359,parametros!$A$11:$E$15,5,0),""))</f>
        <v/>
      </c>
      <c r="F4359" s="79" t="str">
        <f t="shared" si="342"/>
        <v/>
      </c>
      <c r="G4359" s="101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8"/>
      <c r="U4359" s="218" t="str">
        <f t="shared" si="346"/>
        <v/>
      </c>
      <c r="V4359" s="216" t="s">
        <v>47</v>
      </c>
      <c r="W4359" s="102" t="s">
        <v>167</v>
      </c>
      <c r="X4359" s="102" t="s">
        <v>168</v>
      </c>
      <c r="Y4359" s="103" t="s">
        <v>169</v>
      </c>
      <c r="Z4359" s="103" t="s">
        <v>170</v>
      </c>
      <c r="AA4359" s="103" t="s">
        <v>47</v>
      </c>
      <c r="AB4359" s="103" t="s">
        <v>171</v>
      </c>
      <c r="AC4359" s="104" t="s">
        <v>172</v>
      </c>
    </row>
    <row r="4360" spans="1:29" ht="25.5" customHeight="1" x14ac:dyDescent="0.35">
      <c r="A4360" s="188"/>
      <c r="B4360" s="190"/>
      <c r="C4360" s="99" t="str">
        <f>IF(B4360="","",IF(NOT(ISNUMBER(B4360)),"DATA_PC invalida",IF(AND(ISNUMBER(parametros!$C$2),ISNUMBER(parametros!$D$2),B4360&gt;=parametros!$C$2,B4360&lt;=parametros!$D$2),"C0",IF(AND(ISNUMBER(parametros!$C$3),ISNUMBER(parametros!$D$3),B4360&gt;=parametros!$C$3,B4360&lt;=parametros!$D$3),"C1",IF(AND(ISNUMBER(parametros!$C$4),ISNUMBER(parametros!$D$4),B4360&gt;=parametros!$C$4,B4360&lt;=parametros!$D$4),"C2",IF(AND(ISNUMBER(parametros!$C$5),ISNUMBER(parametros!$D$5),B4360&gt;=parametros!$C$5,B4360&lt;=parametros!$D$5),"C3",IF(AND(ISNUMBER(parametros!$C$6),ISNUMBER(parametros!$D$6),B4360&gt;=parametros!$C$6,B4360&lt;=parametros!$D$6),"C4","Fora dos ciclos")))))))</f>
        <v/>
      </c>
      <c r="D4360" s="100"/>
      <c r="E4360" s="78" t="str">
        <f>IF(C4360="","",IFERROR(VLOOKUP(C4360,parametros!$A$11:$E$15,5,0),""))</f>
        <v/>
      </c>
      <c r="F4360" s="79" t="str">
        <f t="shared" si="342"/>
        <v/>
      </c>
      <c r="G4360" s="101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8"/>
      <c r="U4360" s="218" t="str">
        <f t="shared" si="346"/>
        <v/>
      </c>
      <c r="V4360" s="216" t="s">
        <v>47</v>
      </c>
      <c r="W4360" s="102" t="s">
        <v>167</v>
      </c>
      <c r="X4360" s="102" t="s">
        <v>168</v>
      </c>
      <c r="Y4360" s="103" t="s">
        <v>169</v>
      </c>
      <c r="Z4360" s="103" t="s">
        <v>170</v>
      </c>
      <c r="AA4360" s="103" t="s">
        <v>47</v>
      </c>
      <c r="AB4360" s="103" t="s">
        <v>171</v>
      </c>
      <c r="AC4360" s="104" t="s">
        <v>172</v>
      </c>
    </row>
    <row r="4361" spans="1:29" ht="25.5" customHeight="1" x14ac:dyDescent="0.35">
      <c r="A4361" s="188"/>
      <c r="B4361" s="190"/>
      <c r="C4361" s="99" t="str">
        <f>IF(B4361="","",IF(NOT(ISNUMBER(B4361)),"DATA_PC invalida",IF(AND(ISNUMBER(parametros!$C$2),ISNUMBER(parametros!$D$2),B4361&gt;=parametros!$C$2,B4361&lt;=parametros!$D$2),"C0",IF(AND(ISNUMBER(parametros!$C$3),ISNUMBER(parametros!$D$3),B4361&gt;=parametros!$C$3,B4361&lt;=parametros!$D$3),"C1",IF(AND(ISNUMBER(parametros!$C$4),ISNUMBER(parametros!$D$4),B4361&gt;=parametros!$C$4,B4361&lt;=parametros!$D$4),"C2",IF(AND(ISNUMBER(parametros!$C$5),ISNUMBER(parametros!$D$5),B4361&gt;=parametros!$C$5,B4361&lt;=parametros!$D$5),"C3",IF(AND(ISNUMBER(parametros!$C$6),ISNUMBER(parametros!$D$6),B4361&gt;=parametros!$C$6,B4361&lt;=parametros!$D$6),"C4","Fora dos ciclos")))))))</f>
        <v/>
      </c>
      <c r="D4361" s="100"/>
      <c r="E4361" s="78" t="str">
        <f>IF(C4361="","",IFERROR(VLOOKUP(C4361,parametros!$A$11:$E$15,5,0),""))</f>
        <v/>
      </c>
      <c r="F4361" s="79" t="str">
        <f t="shared" si="342"/>
        <v/>
      </c>
      <c r="G4361" s="101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8"/>
      <c r="U4361" s="218" t="str">
        <f t="shared" si="346"/>
        <v/>
      </c>
      <c r="V4361" s="216" t="s">
        <v>47</v>
      </c>
      <c r="W4361" s="102" t="s">
        <v>167</v>
      </c>
      <c r="X4361" s="102" t="s">
        <v>168</v>
      </c>
      <c r="Y4361" s="103" t="s">
        <v>169</v>
      </c>
      <c r="Z4361" s="103" t="s">
        <v>170</v>
      </c>
      <c r="AA4361" s="103" t="s">
        <v>47</v>
      </c>
      <c r="AB4361" s="103" t="s">
        <v>171</v>
      </c>
      <c r="AC4361" s="104" t="s">
        <v>172</v>
      </c>
    </row>
    <row r="4362" spans="1:29" ht="25.5" customHeight="1" x14ac:dyDescent="0.35">
      <c r="A4362" s="188"/>
      <c r="B4362" s="190"/>
      <c r="C4362" s="99" t="str">
        <f>IF(B4362="","",IF(NOT(ISNUMBER(B4362)),"DATA_PC invalida",IF(AND(ISNUMBER(parametros!$C$2),ISNUMBER(parametros!$D$2),B4362&gt;=parametros!$C$2,B4362&lt;=parametros!$D$2),"C0",IF(AND(ISNUMBER(parametros!$C$3),ISNUMBER(parametros!$D$3),B4362&gt;=parametros!$C$3,B4362&lt;=parametros!$D$3),"C1",IF(AND(ISNUMBER(parametros!$C$4),ISNUMBER(parametros!$D$4),B4362&gt;=parametros!$C$4,B4362&lt;=parametros!$D$4),"C2",IF(AND(ISNUMBER(parametros!$C$5),ISNUMBER(parametros!$D$5),B4362&gt;=parametros!$C$5,B4362&lt;=parametros!$D$5),"C3",IF(AND(ISNUMBER(parametros!$C$6),ISNUMBER(parametros!$D$6),B4362&gt;=parametros!$C$6,B4362&lt;=parametros!$D$6),"C4","Fora dos ciclos")))))))</f>
        <v/>
      </c>
      <c r="D4362" s="100"/>
      <c r="E4362" s="78" t="str">
        <f>IF(C4362="","",IFERROR(VLOOKUP(C4362,parametros!$A$11:$E$15,5,0),""))</f>
        <v/>
      </c>
      <c r="F4362" s="79" t="str">
        <f t="shared" si="342"/>
        <v/>
      </c>
      <c r="G4362" s="101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8"/>
      <c r="U4362" s="218" t="str">
        <f t="shared" si="346"/>
        <v/>
      </c>
      <c r="V4362" s="216" t="s">
        <v>47</v>
      </c>
      <c r="W4362" s="102" t="s">
        <v>167</v>
      </c>
      <c r="X4362" s="102" t="s">
        <v>168</v>
      </c>
      <c r="Y4362" s="103" t="s">
        <v>169</v>
      </c>
      <c r="Z4362" s="103" t="s">
        <v>170</v>
      </c>
      <c r="AA4362" s="103" t="s">
        <v>47</v>
      </c>
      <c r="AB4362" s="103" t="s">
        <v>171</v>
      </c>
      <c r="AC4362" s="104" t="s">
        <v>172</v>
      </c>
    </row>
    <row r="4363" spans="1:29" ht="25.5" customHeight="1" x14ac:dyDescent="0.35">
      <c r="A4363" s="188"/>
      <c r="B4363" s="190"/>
      <c r="C4363" s="99" t="str">
        <f>IF(B4363="","",IF(NOT(ISNUMBER(B4363)),"DATA_PC invalida",IF(AND(ISNUMBER(parametros!$C$2),ISNUMBER(parametros!$D$2),B4363&gt;=parametros!$C$2,B4363&lt;=parametros!$D$2),"C0",IF(AND(ISNUMBER(parametros!$C$3),ISNUMBER(parametros!$D$3),B4363&gt;=parametros!$C$3,B4363&lt;=parametros!$D$3),"C1",IF(AND(ISNUMBER(parametros!$C$4),ISNUMBER(parametros!$D$4),B4363&gt;=parametros!$C$4,B4363&lt;=parametros!$D$4),"C2",IF(AND(ISNUMBER(parametros!$C$5),ISNUMBER(parametros!$D$5),B4363&gt;=parametros!$C$5,B4363&lt;=parametros!$D$5),"C3",IF(AND(ISNUMBER(parametros!$C$6),ISNUMBER(parametros!$D$6),B4363&gt;=parametros!$C$6,B4363&lt;=parametros!$D$6),"C4","Fora dos ciclos")))))))</f>
        <v/>
      </c>
      <c r="D4363" s="100"/>
      <c r="E4363" s="78" t="str">
        <f>IF(C4363="","",IFERROR(VLOOKUP(C4363,parametros!$A$11:$E$15,5,0),""))</f>
        <v/>
      </c>
      <c r="F4363" s="79" t="str">
        <f t="shared" si="342"/>
        <v/>
      </c>
      <c r="G4363" s="101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8"/>
      <c r="U4363" s="218" t="str">
        <f t="shared" si="346"/>
        <v/>
      </c>
      <c r="V4363" s="216" t="s">
        <v>47</v>
      </c>
      <c r="W4363" s="102" t="s">
        <v>167</v>
      </c>
      <c r="X4363" s="102" t="s">
        <v>168</v>
      </c>
      <c r="Y4363" s="103" t="s">
        <v>169</v>
      </c>
      <c r="Z4363" s="103" t="s">
        <v>170</v>
      </c>
      <c r="AA4363" s="103" t="s">
        <v>47</v>
      </c>
      <c r="AB4363" s="103" t="s">
        <v>171</v>
      </c>
      <c r="AC4363" s="104" t="s">
        <v>172</v>
      </c>
    </row>
    <row r="4364" spans="1:29" ht="25.5" customHeight="1" x14ac:dyDescent="0.35">
      <c r="A4364" s="188"/>
      <c r="B4364" s="190"/>
      <c r="C4364" s="99" t="str">
        <f>IF(B4364="","",IF(NOT(ISNUMBER(B4364)),"DATA_PC invalida",IF(AND(ISNUMBER(parametros!$C$2),ISNUMBER(parametros!$D$2),B4364&gt;=parametros!$C$2,B4364&lt;=parametros!$D$2),"C0",IF(AND(ISNUMBER(parametros!$C$3),ISNUMBER(parametros!$D$3),B4364&gt;=parametros!$C$3,B4364&lt;=parametros!$D$3),"C1",IF(AND(ISNUMBER(parametros!$C$4),ISNUMBER(parametros!$D$4),B4364&gt;=parametros!$C$4,B4364&lt;=parametros!$D$4),"C2",IF(AND(ISNUMBER(parametros!$C$5),ISNUMBER(parametros!$D$5),B4364&gt;=parametros!$C$5,B4364&lt;=parametros!$D$5),"C3",IF(AND(ISNUMBER(parametros!$C$6),ISNUMBER(parametros!$D$6),B4364&gt;=parametros!$C$6,B4364&lt;=parametros!$D$6),"C4","Fora dos ciclos")))))))</f>
        <v/>
      </c>
      <c r="D4364" s="100"/>
      <c r="E4364" s="78" t="str">
        <f>IF(C4364="","",IFERROR(VLOOKUP(C4364,parametros!$A$11:$E$15,5,0),""))</f>
        <v/>
      </c>
      <c r="F4364" s="79" t="str">
        <f t="shared" si="342"/>
        <v/>
      </c>
      <c r="G4364" s="101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8"/>
      <c r="U4364" s="218" t="str">
        <f t="shared" si="346"/>
        <v/>
      </c>
      <c r="V4364" s="216" t="s">
        <v>47</v>
      </c>
      <c r="W4364" s="102" t="s">
        <v>167</v>
      </c>
      <c r="X4364" s="102" t="s">
        <v>168</v>
      </c>
      <c r="Y4364" s="103" t="s">
        <v>169</v>
      </c>
      <c r="Z4364" s="103" t="s">
        <v>170</v>
      </c>
      <c r="AA4364" s="103" t="s">
        <v>47</v>
      </c>
      <c r="AB4364" s="103" t="s">
        <v>171</v>
      </c>
      <c r="AC4364" s="104" t="s">
        <v>172</v>
      </c>
    </row>
    <row r="4365" spans="1:29" ht="25.5" customHeight="1" x14ac:dyDescent="0.35">
      <c r="A4365" s="188"/>
      <c r="B4365" s="190"/>
      <c r="C4365" s="99" t="str">
        <f>IF(B4365="","",IF(NOT(ISNUMBER(B4365)),"DATA_PC invalida",IF(AND(ISNUMBER(parametros!$C$2),ISNUMBER(parametros!$D$2),B4365&gt;=parametros!$C$2,B4365&lt;=parametros!$D$2),"C0",IF(AND(ISNUMBER(parametros!$C$3),ISNUMBER(parametros!$D$3),B4365&gt;=parametros!$C$3,B4365&lt;=parametros!$D$3),"C1",IF(AND(ISNUMBER(parametros!$C$4),ISNUMBER(parametros!$D$4),B4365&gt;=parametros!$C$4,B4365&lt;=parametros!$D$4),"C2",IF(AND(ISNUMBER(parametros!$C$5),ISNUMBER(parametros!$D$5),B4365&gt;=parametros!$C$5,B4365&lt;=parametros!$D$5),"C3",IF(AND(ISNUMBER(parametros!$C$6),ISNUMBER(parametros!$D$6),B4365&gt;=parametros!$C$6,B4365&lt;=parametros!$D$6),"C4","Fora dos ciclos")))))))</f>
        <v/>
      </c>
      <c r="D4365" s="100"/>
      <c r="E4365" s="78" t="str">
        <f>IF(C4365="","",IFERROR(VLOOKUP(C4365,parametros!$A$11:$E$15,5,0),""))</f>
        <v/>
      </c>
      <c r="F4365" s="79" t="str">
        <f t="shared" si="342"/>
        <v/>
      </c>
      <c r="G4365" s="101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8"/>
      <c r="U4365" s="218" t="str">
        <f t="shared" si="346"/>
        <v/>
      </c>
      <c r="V4365" s="216" t="s">
        <v>47</v>
      </c>
      <c r="W4365" s="102" t="s">
        <v>167</v>
      </c>
      <c r="X4365" s="102" t="s">
        <v>168</v>
      </c>
      <c r="Y4365" s="103" t="s">
        <v>169</v>
      </c>
      <c r="Z4365" s="103" t="s">
        <v>170</v>
      </c>
      <c r="AA4365" s="103" t="s">
        <v>47</v>
      </c>
      <c r="AB4365" s="103" t="s">
        <v>171</v>
      </c>
      <c r="AC4365" s="104" t="s">
        <v>172</v>
      </c>
    </row>
    <row r="4366" spans="1:29" ht="25.5" customHeight="1" x14ac:dyDescent="0.35">
      <c r="A4366" s="188"/>
      <c r="B4366" s="190"/>
      <c r="C4366" s="99" t="str">
        <f>IF(B4366="","",IF(NOT(ISNUMBER(B4366)),"DATA_PC invalida",IF(AND(ISNUMBER(parametros!$C$2),ISNUMBER(parametros!$D$2),B4366&gt;=parametros!$C$2,B4366&lt;=parametros!$D$2),"C0",IF(AND(ISNUMBER(parametros!$C$3),ISNUMBER(parametros!$D$3),B4366&gt;=parametros!$C$3,B4366&lt;=parametros!$D$3),"C1",IF(AND(ISNUMBER(parametros!$C$4),ISNUMBER(parametros!$D$4),B4366&gt;=parametros!$C$4,B4366&lt;=parametros!$D$4),"C2",IF(AND(ISNUMBER(parametros!$C$5),ISNUMBER(parametros!$D$5),B4366&gt;=parametros!$C$5,B4366&lt;=parametros!$D$5),"C3",IF(AND(ISNUMBER(parametros!$C$6),ISNUMBER(parametros!$D$6),B4366&gt;=parametros!$C$6,B4366&lt;=parametros!$D$6),"C4","Fora dos ciclos")))))))</f>
        <v/>
      </c>
      <c r="D4366" s="100"/>
      <c r="E4366" s="78" t="str">
        <f>IF(C4366="","",IFERROR(VLOOKUP(C4366,parametros!$A$11:$E$15,5,0),""))</f>
        <v/>
      </c>
      <c r="F4366" s="79" t="str">
        <f t="shared" si="342"/>
        <v/>
      </c>
      <c r="G4366" s="101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8"/>
      <c r="U4366" s="218" t="str">
        <f t="shared" si="346"/>
        <v/>
      </c>
      <c r="V4366" s="216" t="s">
        <v>47</v>
      </c>
      <c r="W4366" s="102" t="s">
        <v>167</v>
      </c>
      <c r="X4366" s="102" t="s">
        <v>168</v>
      </c>
      <c r="Y4366" s="103" t="s">
        <v>169</v>
      </c>
      <c r="Z4366" s="103" t="s">
        <v>170</v>
      </c>
      <c r="AA4366" s="103" t="s">
        <v>47</v>
      </c>
      <c r="AB4366" s="103" t="s">
        <v>171</v>
      </c>
      <c r="AC4366" s="104" t="s">
        <v>172</v>
      </c>
    </row>
    <row r="4367" spans="1:29" ht="25.5" customHeight="1" x14ac:dyDescent="0.35">
      <c r="A4367" s="188"/>
      <c r="B4367" s="190"/>
      <c r="C4367" s="99" t="str">
        <f>IF(B4367="","",IF(NOT(ISNUMBER(B4367)),"DATA_PC invalida",IF(AND(ISNUMBER(parametros!$C$2),ISNUMBER(parametros!$D$2),B4367&gt;=parametros!$C$2,B4367&lt;=parametros!$D$2),"C0",IF(AND(ISNUMBER(parametros!$C$3),ISNUMBER(parametros!$D$3),B4367&gt;=parametros!$C$3,B4367&lt;=parametros!$D$3),"C1",IF(AND(ISNUMBER(parametros!$C$4),ISNUMBER(parametros!$D$4),B4367&gt;=parametros!$C$4,B4367&lt;=parametros!$D$4),"C2",IF(AND(ISNUMBER(parametros!$C$5),ISNUMBER(parametros!$D$5),B4367&gt;=parametros!$C$5,B4367&lt;=parametros!$D$5),"C3",IF(AND(ISNUMBER(parametros!$C$6),ISNUMBER(parametros!$D$6),B4367&gt;=parametros!$C$6,B4367&lt;=parametros!$D$6),"C4","Fora dos ciclos")))))))</f>
        <v/>
      </c>
      <c r="D4367" s="100"/>
      <c r="E4367" s="78" t="str">
        <f>IF(C4367="","",IFERROR(VLOOKUP(C4367,parametros!$A$11:$E$15,5,0),""))</f>
        <v/>
      </c>
      <c r="F4367" s="79" t="str">
        <f t="shared" si="342"/>
        <v/>
      </c>
      <c r="G4367" s="101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8"/>
      <c r="U4367" s="218" t="str">
        <f t="shared" si="346"/>
        <v/>
      </c>
      <c r="V4367" s="216" t="s">
        <v>47</v>
      </c>
      <c r="W4367" s="102" t="s">
        <v>167</v>
      </c>
      <c r="X4367" s="102" t="s">
        <v>168</v>
      </c>
      <c r="Y4367" s="103" t="s">
        <v>169</v>
      </c>
      <c r="Z4367" s="103" t="s">
        <v>170</v>
      </c>
      <c r="AA4367" s="103" t="s">
        <v>47</v>
      </c>
      <c r="AB4367" s="103" t="s">
        <v>171</v>
      </c>
      <c r="AC4367" s="104" t="s">
        <v>172</v>
      </c>
    </row>
    <row r="4368" spans="1:29" ht="25.5" customHeight="1" x14ac:dyDescent="0.35">
      <c r="A4368" s="188"/>
      <c r="B4368" s="190"/>
      <c r="C4368" s="99" t="str">
        <f>IF(B4368="","",IF(NOT(ISNUMBER(B4368)),"DATA_PC invalida",IF(AND(ISNUMBER(parametros!$C$2),ISNUMBER(parametros!$D$2),B4368&gt;=parametros!$C$2,B4368&lt;=parametros!$D$2),"C0",IF(AND(ISNUMBER(parametros!$C$3),ISNUMBER(parametros!$D$3),B4368&gt;=parametros!$C$3,B4368&lt;=parametros!$D$3),"C1",IF(AND(ISNUMBER(parametros!$C$4),ISNUMBER(parametros!$D$4),B4368&gt;=parametros!$C$4,B4368&lt;=parametros!$D$4),"C2",IF(AND(ISNUMBER(parametros!$C$5),ISNUMBER(parametros!$D$5),B4368&gt;=parametros!$C$5,B4368&lt;=parametros!$D$5),"C3",IF(AND(ISNUMBER(parametros!$C$6),ISNUMBER(parametros!$D$6),B4368&gt;=parametros!$C$6,B4368&lt;=parametros!$D$6),"C4","Fora dos ciclos")))))))</f>
        <v/>
      </c>
      <c r="D4368" s="100"/>
      <c r="E4368" s="78" t="str">
        <f>IF(C4368="","",IFERROR(VLOOKUP(C4368,parametros!$A$11:$E$15,5,0),""))</f>
        <v/>
      </c>
      <c r="F4368" s="79" t="str">
        <f t="shared" si="342"/>
        <v/>
      </c>
      <c r="G4368" s="101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8"/>
      <c r="U4368" s="218" t="str">
        <f t="shared" si="346"/>
        <v/>
      </c>
      <c r="V4368" s="216" t="s">
        <v>47</v>
      </c>
      <c r="W4368" s="102" t="s">
        <v>167</v>
      </c>
      <c r="X4368" s="102" t="s">
        <v>168</v>
      </c>
      <c r="Y4368" s="103" t="s">
        <v>169</v>
      </c>
      <c r="Z4368" s="103" t="s">
        <v>170</v>
      </c>
      <c r="AA4368" s="103" t="s">
        <v>47</v>
      </c>
      <c r="AB4368" s="103" t="s">
        <v>171</v>
      </c>
      <c r="AC4368" s="104" t="s">
        <v>172</v>
      </c>
    </row>
    <row r="4369" spans="1:29" ht="25.5" customHeight="1" x14ac:dyDescent="0.35">
      <c r="A4369" s="188"/>
      <c r="B4369" s="190"/>
      <c r="C4369" s="99" t="str">
        <f>IF(B4369="","",IF(NOT(ISNUMBER(B4369)),"DATA_PC invalida",IF(AND(ISNUMBER(parametros!$C$2),ISNUMBER(parametros!$D$2),B4369&gt;=parametros!$C$2,B4369&lt;=parametros!$D$2),"C0",IF(AND(ISNUMBER(parametros!$C$3),ISNUMBER(parametros!$D$3),B4369&gt;=parametros!$C$3,B4369&lt;=parametros!$D$3),"C1",IF(AND(ISNUMBER(parametros!$C$4),ISNUMBER(parametros!$D$4),B4369&gt;=parametros!$C$4,B4369&lt;=parametros!$D$4),"C2",IF(AND(ISNUMBER(parametros!$C$5),ISNUMBER(parametros!$D$5),B4369&gt;=parametros!$C$5,B4369&lt;=parametros!$D$5),"C3",IF(AND(ISNUMBER(parametros!$C$6),ISNUMBER(parametros!$D$6),B4369&gt;=parametros!$C$6,B4369&lt;=parametros!$D$6),"C4","Fora dos ciclos")))))))</f>
        <v/>
      </c>
      <c r="D4369" s="100"/>
      <c r="E4369" s="78" t="str">
        <f>IF(C4369="","",IFERROR(VLOOKUP(C4369,parametros!$A$11:$E$15,5,0),""))</f>
        <v/>
      </c>
      <c r="F4369" s="79" t="str">
        <f t="shared" si="342"/>
        <v/>
      </c>
      <c r="G4369" s="101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8"/>
      <c r="U4369" s="218" t="str">
        <f t="shared" si="346"/>
        <v/>
      </c>
      <c r="V4369" s="216" t="s">
        <v>47</v>
      </c>
      <c r="W4369" s="102" t="s">
        <v>167</v>
      </c>
      <c r="X4369" s="102" t="s">
        <v>168</v>
      </c>
      <c r="Y4369" s="103" t="s">
        <v>169</v>
      </c>
      <c r="Z4369" s="103" t="s">
        <v>170</v>
      </c>
      <c r="AA4369" s="103" t="s">
        <v>47</v>
      </c>
      <c r="AB4369" s="103" t="s">
        <v>171</v>
      </c>
      <c r="AC4369" s="104" t="s">
        <v>172</v>
      </c>
    </row>
    <row r="4370" spans="1:29" ht="25.5" customHeight="1" x14ac:dyDescent="0.35">
      <c r="A4370" s="188"/>
      <c r="B4370" s="190"/>
      <c r="C4370" s="99" t="str">
        <f>IF(B4370="","",IF(NOT(ISNUMBER(B4370)),"DATA_PC invalida",IF(AND(ISNUMBER(parametros!$C$2),ISNUMBER(parametros!$D$2),B4370&gt;=parametros!$C$2,B4370&lt;=parametros!$D$2),"C0",IF(AND(ISNUMBER(parametros!$C$3),ISNUMBER(parametros!$D$3),B4370&gt;=parametros!$C$3,B4370&lt;=parametros!$D$3),"C1",IF(AND(ISNUMBER(parametros!$C$4),ISNUMBER(parametros!$D$4),B4370&gt;=parametros!$C$4,B4370&lt;=parametros!$D$4),"C2",IF(AND(ISNUMBER(parametros!$C$5),ISNUMBER(parametros!$D$5),B4370&gt;=parametros!$C$5,B4370&lt;=parametros!$D$5),"C3",IF(AND(ISNUMBER(parametros!$C$6),ISNUMBER(parametros!$D$6),B4370&gt;=parametros!$C$6,B4370&lt;=parametros!$D$6),"C4","Fora dos ciclos")))))))</f>
        <v/>
      </c>
      <c r="D4370" s="100"/>
      <c r="E4370" s="78" t="str">
        <f>IF(C4370="","",IFERROR(VLOOKUP(C4370,parametros!$A$11:$E$15,5,0),""))</f>
        <v/>
      </c>
      <c r="F4370" s="79" t="str">
        <f t="shared" si="342"/>
        <v/>
      </c>
      <c r="G4370" s="101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8"/>
      <c r="U4370" s="218" t="str">
        <f t="shared" si="346"/>
        <v/>
      </c>
      <c r="V4370" s="216" t="s">
        <v>47</v>
      </c>
      <c r="W4370" s="102" t="s">
        <v>167</v>
      </c>
      <c r="X4370" s="102" t="s">
        <v>168</v>
      </c>
      <c r="Y4370" s="103" t="s">
        <v>169</v>
      </c>
      <c r="Z4370" s="103" t="s">
        <v>170</v>
      </c>
      <c r="AA4370" s="103" t="s">
        <v>47</v>
      </c>
      <c r="AB4370" s="103" t="s">
        <v>171</v>
      </c>
      <c r="AC4370" s="104" t="s">
        <v>172</v>
      </c>
    </row>
    <row r="4371" spans="1:29" ht="25.5" customHeight="1" x14ac:dyDescent="0.35">
      <c r="A4371" s="188"/>
      <c r="B4371" s="190"/>
      <c r="C4371" s="99" t="str">
        <f>IF(B4371="","",IF(NOT(ISNUMBER(B4371)),"DATA_PC invalida",IF(AND(ISNUMBER(parametros!$C$2),ISNUMBER(parametros!$D$2),B4371&gt;=parametros!$C$2,B4371&lt;=parametros!$D$2),"C0",IF(AND(ISNUMBER(parametros!$C$3),ISNUMBER(parametros!$D$3),B4371&gt;=parametros!$C$3,B4371&lt;=parametros!$D$3),"C1",IF(AND(ISNUMBER(parametros!$C$4),ISNUMBER(parametros!$D$4),B4371&gt;=parametros!$C$4,B4371&lt;=parametros!$D$4),"C2",IF(AND(ISNUMBER(parametros!$C$5),ISNUMBER(parametros!$D$5),B4371&gt;=parametros!$C$5,B4371&lt;=parametros!$D$5),"C3",IF(AND(ISNUMBER(parametros!$C$6),ISNUMBER(parametros!$D$6),B4371&gt;=parametros!$C$6,B4371&lt;=parametros!$D$6),"C4","Fora dos ciclos")))))))</f>
        <v/>
      </c>
      <c r="D4371" s="100"/>
      <c r="E4371" s="78" t="str">
        <f>IF(C4371="","",IFERROR(VLOOKUP(C4371,parametros!$A$11:$E$15,5,0),""))</f>
        <v/>
      </c>
      <c r="F4371" s="79" t="str">
        <f t="shared" si="342"/>
        <v/>
      </c>
      <c r="G4371" s="101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8"/>
      <c r="U4371" s="218" t="str">
        <f t="shared" si="346"/>
        <v/>
      </c>
      <c r="V4371" s="216" t="s">
        <v>47</v>
      </c>
      <c r="W4371" s="102" t="s">
        <v>167</v>
      </c>
      <c r="X4371" s="102" t="s">
        <v>168</v>
      </c>
      <c r="Y4371" s="103" t="s">
        <v>169</v>
      </c>
      <c r="Z4371" s="103" t="s">
        <v>170</v>
      </c>
      <c r="AA4371" s="103" t="s">
        <v>47</v>
      </c>
      <c r="AB4371" s="103" t="s">
        <v>171</v>
      </c>
      <c r="AC4371" s="104" t="s">
        <v>172</v>
      </c>
    </row>
    <row r="4372" spans="1:29" ht="25.5" customHeight="1" x14ac:dyDescent="0.35">
      <c r="A4372" s="188"/>
      <c r="B4372" s="190"/>
      <c r="C4372" s="99" t="str">
        <f>IF(B4372="","",IF(NOT(ISNUMBER(B4372)),"DATA_PC invalida",IF(AND(ISNUMBER(parametros!$C$2),ISNUMBER(parametros!$D$2),B4372&gt;=parametros!$C$2,B4372&lt;=parametros!$D$2),"C0",IF(AND(ISNUMBER(parametros!$C$3),ISNUMBER(parametros!$D$3),B4372&gt;=parametros!$C$3,B4372&lt;=parametros!$D$3),"C1",IF(AND(ISNUMBER(parametros!$C$4),ISNUMBER(parametros!$D$4),B4372&gt;=parametros!$C$4,B4372&lt;=parametros!$D$4),"C2",IF(AND(ISNUMBER(parametros!$C$5),ISNUMBER(parametros!$D$5),B4372&gt;=parametros!$C$5,B4372&lt;=parametros!$D$5),"C3",IF(AND(ISNUMBER(parametros!$C$6),ISNUMBER(parametros!$D$6),B4372&gt;=parametros!$C$6,B4372&lt;=parametros!$D$6),"C4","Fora dos ciclos")))))))</f>
        <v/>
      </c>
      <c r="D4372" s="100"/>
      <c r="E4372" s="78" t="str">
        <f>IF(C4372="","",IFERROR(VLOOKUP(C4372,parametros!$A$11:$E$15,5,0),""))</f>
        <v/>
      </c>
      <c r="F4372" s="79" t="str">
        <f t="shared" si="342"/>
        <v/>
      </c>
      <c r="G4372" s="101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8"/>
      <c r="U4372" s="218" t="str">
        <f t="shared" si="346"/>
        <v/>
      </c>
      <c r="V4372" s="216" t="s">
        <v>47</v>
      </c>
      <c r="W4372" s="102" t="s">
        <v>167</v>
      </c>
      <c r="X4372" s="102" t="s">
        <v>168</v>
      </c>
      <c r="Y4372" s="103" t="s">
        <v>169</v>
      </c>
      <c r="Z4372" s="103" t="s">
        <v>170</v>
      </c>
      <c r="AA4372" s="103" t="s">
        <v>47</v>
      </c>
      <c r="AB4372" s="103" t="s">
        <v>171</v>
      </c>
      <c r="AC4372" s="104" t="s">
        <v>172</v>
      </c>
    </row>
    <row r="4373" spans="1:29" ht="25.5" customHeight="1" x14ac:dyDescent="0.35">
      <c r="A4373" s="188"/>
      <c r="B4373" s="190"/>
      <c r="C4373" s="99" t="str">
        <f>IF(B4373="","",IF(NOT(ISNUMBER(B4373)),"DATA_PC invalida",IF(AND(ISNUMBER(parametros!$C$2),ISNUMBER(parametros!$D$2),B4373&gt;=parametros!$C$2,B4373&lt;=parametros!$D$2),"C0",IF(AND(ISNUMBER(parametros!$C$3),ISNUMBER(parametros!$D$3),B4373&gt;=parametros!$C$3,B4373&lt;=parametros!$D$3),"C1",IF(AND(ISNUMBER(parametros!$C$4),ISNUMBER(parametros!$D$4),B4373&gt;=parametros!$C$4,B4373&lt;=parametros!$D$4),"C2",IF(AND(ISNUMBER(parametros!$C$5),ISNUMBER(parametros!$D$5),B4373&gt;=parametros!$C$5,B4373&lt;=parametros!$D$5),"C3",IF(AND(ISNUMBER(parametros!$C$6),ISNUMBER(parametros!$D$6),B4373&gt;=parametros!$C$6,B4373&lt;=parametros!$D$6),"C4","Fora dos ciclos")))))))</f>
        <v/>
      </c>
      <c r="D4373" s="100"/>
      <c r="E4373" s="78" t="str">
        <f>IF(C4373="","",IFERROR(VLOOKUP(C4373,parametros!$A$11:$E$15,5,0),""))</f>
        <v/>
      </c>
      <c r="F4373" s="79" t="str">
        <f t="shared" si="342"/>
        <v/>
      </c>
      <c r="G4373" s="101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8"/>
      <c r="U4373" s="218" t="str">
        <f t="shared" si="346"/>
        <v/>
      </c>
      <c r="V4373" s="216" t="s">
        <v>47</v>
      </c>
      <c r="W4373" s="102" t="s">
        <v>167</v>
      </c>
      <c r="X4373" s="102" t="s">
        <v>168</v>
      </c>
      <c r="Y4373" s="103" t="s">
        <v>169</v>
      </c>
      <c r="Z4373" s="103" t="s">
        <v>170</v>
      </c>
      <c r="AA4373" s="103" t="s">
        <v>47</v>
      </c>
      <c r="AB4373" s="103" t="s">
        <v>171</v>
      </c>
      <c r="AC4373" s="104" t="s">
        <v>172</v>
      </c>
    </row>
    <row r="4374" spans="1:29" ht="25.5" customHeight="1" x14ac:dyDescent="0.35">
      <c r="A4374" s="188"/>
      <c r="B4374" s="190"/>
      <c r="C4374" s="99" t="str">
        <f>IF(B4374="","",IF(NOT(ISNUMBER(B4374)),"DATA_PC invalida",IF(AND(ISNUMBER(parametros!$C$2),ISNUMBER(parametros!$D$2),B4374&gt;=parametros!$C$2,B4374&lt;=parametros!$D$2),"C0",IF(AND(ISNUMBER(parametros!$C$3),ISNUMBER(parametros!$D$3),B4374&gt;=parametros!$C$3,B4374&lt;=parametros!$D$3),"C1",IF(AND(ISNUMBER(parametros!$C$4),ISNUMBER(parametros!$D$4),B4374&gt;=parametros!$C$4,B4374&lt;=parametros!$D$4),"C2",IF(AND(ISNUMBER(parametros!$C$5),ISNUMBER(parametros!$D$5),B4374&gt;=parametros!$C$5,B4374&lt;=parametros!$D$5),"C3",IF(AND(ISNUMBER(parametros!$C$6),ISNUMBER(parametros!$D$6),B4374&gt;=parametros!$C$6,B4374&lt;=parametros!$D$6),"C4","Fora dos ciclos")))))))</f>
        <v/>
      </c>
      <c r="D4374" s="100"/>
      <c r="E4374" s="78" t="str">
        <f>IF(C4374="","",IFERROR(VLOOKUP(C4374,parametros!$A$11:$E$15,5,0),""))</f>
        <v/>
      </c>
      <c r="F4374" s="79" t="str">
        <f t="shared" si="342"/>
        <v/>
      </c>
      <c r="G4374" s="101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8"/>
      <c r="U4374" s="218" t="str">
        <f t="shared" si="346"/>
        <v/>
      </c>
      <c r="V4374" s="216" t="s">
        <v>47</v>
      </c>
      <c r="W4374" s="102" t="s">
        <v>167</v>
      </c>
      <c r="X4374" s="102" t="s">
        <v>168</v>
      </c>
      <c r="Y4374" s="103" t="s">
        <v>169</v>
      </c>
      <c r="Z4374" s="103" t="s">
        <v>170</v>
      </c>
      <c r="AA4374" s="103" t="s">
        <v>47</v>
      </c>
      <c r="AB4374" s="103" t="s">
        <v>171</v>
      </c>
      <c r="AC4374" s="104" t="s">
        <v>172</v>
      </c>
    </row>
    <row r="4375" spans="1:29" ht="25.5" customHeight="1" x14ac:dyDescent="0.35">
      <c r="A4375" s="188"/>
      <c r="B4375" s="190"/>
      <c r="C4375" s="99" t="str">
        <f>IF(B4375="","",IF(NOT(ISNUMBER(B4375)),"DATA_PC invalida",IF(AND(ISNUMBER(parametros!$C$2),ISNUMBER(parametros!$D$2),B4375&gt;=parametros!$C$2,B4375&lt;=parametros!$D$2),"C0",IF(AND(ISNUMBER(parametros!$C$3),ISNUMBER(parametros!$D$3),B4375&gt;=parametros!$C$3,B4375&lt;=parametros!$D$3),"C1",IF(AND(ISNUMBER(parametros!$C$4),ISNUMBER(parametros!$D$4),B4375&gt;=parametros!$C$4,B4375&lt;=parametros!$D$4),"C2",IF(AND(ISNUMBER(parametros!$C$5),ISNUMBER(parametros!$D$5),B4375&gt;=parametros!$C$5,B4375&lt;=parametros!$D$5),"C3",IF(AND(ISNUMBER(parametros!$C$6),ISNUMBER(parametros!$D$6),B4375&gt;=parametros!$C$6,B4375&lt;=parametros!$D$6),"C4","Fora dos ciclos")))))))</f>
        <v/>
      </c>
      <c r="D4375" s="100"/>
      <c r="E4375" s="78" t="str">
        <f>IF(C4375="","",IFERROR(VLOOKUP(C4375,parametros!$A$11:$E$15,5,0),""))</f>
        <v/>
      </c>
      <c r="F4375" s="79" t="str">
        <f t="shared" si="342"/>
        <v/>
      </c>
      <c r="G4375" s="101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8"/>
      <c r="U4375" s="218" t="str">
        <f t="shared" si="346"/>
        <v/>
      </c>
      <c r="V4375" s="216" t="s">
        <v>47</v>
      </c>
      <c r="W4375" s="102" t="s">
        <v>167</v>
      </c>
      <c r="X4375" s="102" t="s">
        <v>168</v>
      </c>
      <c r="Y4375" s="103" t="s">
        <v>169</v>
      </c>
      <c r="Z4375" s="103" t="s">
        <v>170</v>
      </c>
      <c r="AA4375" s="103" t="s">
        <v>47</v>
      </c>
      <c r="AB4375" s="103" t="s">
        <v>171</v>
      </c>
      <c r="AC4375" s="104" t="s">
        <v>172</v>
      </c>
    </row>
    <row r="4376" spans="1:29" ht="25.5" customHeight="1" x14ac:dyDescent="0.35">
      <c r="A4376" s="188"/>
      <c r="B4376" s="190"/>
      <c r="C4376" s="99" t="str">
        <f>IF(B4376="","",IF(NOT(ISNUMBER(B4376)),"DATA_PC invalida",IF(AND(ISNUMBER(parametros!$C$2),ISNUMBER(parametros!$D$2),B4376&gt;=parametros!$C$2,B4376&lt;=parametros!$D$2),"C0",IF(AND(ISNUMBER(parametros!$C$3),ISNUMBER(parametros!$D$3),B4376&gt;=parametros!$C$3,B4376&lt;=parametros!$D$3),"C1",IF(AND(ISNUMBER(parametros!$C$4),ISNUMBER(parametros!$D$4),B4376&gt;=parametros!$C$4,B4376&lt;=parametros!$D$4),"C2",IF(AND(ISNUMBER(parametros!$C$5),ISNUMBER(parametros!$D$5),B4376&gt;=parametros!$C$5,B4376&lt;=parametros!$D$5),"C3",IF(AND(ISNUMBER(parametros!$C$6),ISNUMBER(parametros!$D$6),B4376&gt;=parametros!$C$6,B4376&lt;=parametros!$D$6),"C4","Fora dos ciclos")))))))</f>
        <v/>
      </c>
      <c r="D4376" s="100"/>
      <c r="E4376" s="78" t="str">
        <f>IF(C4376="","",IFERROR(VLOOKUP(C4376,parametros!$A$11:$E$15,5,0),""))</f>
        <v/>
      </c>
      <c r="F4376" s="79" t="str">
        <f t="shared" si="342"/>
        <v/>
      </c>
      <c r="G4376" s="101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8"/>
      <c r="U4376" s="218" t="str">
        <f t="shared" si="346"/>
        <v/>
      </c>
      <c r="V4376" s="216" t="s">
        <v>47</v>
      </c>
      <c r="W4376" s="102" t="s">
        <v>167</v>
      </c>
      <c r="X4376" s="102" t="s">
        <v>168</v>
      </c>
      <c r="Y4376" s="103" t="s">
        <v>169</v>
      </c>
      <c r="Z4376" s="103" t="s">
        <v>170</v>
      </c>
      <c r="AA4376" s="103" t="s">
        <v>47</v>
      </c>
      <c r="AB4376" s="103" t="s">
        <v>171</v>
      </c>
      <c r="AC4376" s="104" t="s">
        <v>172</v>
      </c>
    </row>
    <row r="4377" spans="1:29" ht="25.5" customHeight="1" x14ac:dyDescent="0.35">
      <c r="A4377" s="188"/>
      <c r="B4377" s="190"/>
      <c r="C4377" s="99" t="str">
        <f>IF(B4377="","",IF(NOT(ISNUMBER(B4377)),"DATA_PC invalida",IF(AND(ISNUMBER(parametros!$C$2),ISNUMBER(parametros!$D$2),B4377&gt;=parametros!$C$2,B4377&lt;=parametros!$D$2),"C0",IF(AND(ISNUMBER(parametros!$C$3),ISNUMBER(parametros!$D$3),B4377&gt;=parametros!$C$3,B4377&lt;=parametros!$D$3),"C1",IF(AND(ISNUMBER(parametros!$C$4),ISNUMBER(parametros!$D$4),B4377&gt;=parametros!$C$4,B4377&lt;=parametros!$D$4),"C2",IF(AND(ISNUMBER(parametros!$C$5),ISNUMBER(parametros!$D$5),B4377&gt;=parametros!$C$5,B4377&lt;=parametros!$D$5),"C3",IF(AND(ISNUMBER(parametros!$C$6),ISNUMBER(parametros!$D$6),B4377&gt;=parametros!$C$6,B4377&lt;=parametros!$D$6),"C4","Fora dos ciclos")))))))</f>
        <v/>
      </c>
      <c r="D4377" s="100"/>
      <c r="E4377" s="78" t="str">
        <f>IF(C4377="","",IFERROR(VLOOKUP(C4377,parametros!$A$11:$E$15,5,0),""))</f>
        <v/>
      </c>
      <c r="F4377" s="79" t="str">
        <f t="shared" si="342"/>
        <v/>
      </c>
      <c r="G4377" s="101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8"/>
      <c r="U4377" s="218" t="str">
        <f t="shared" si="346"/>
        <v/>
      </c>
      <c r="V4377" s="216" t="s">
        <v>47</v>
      </c>
      <c r="W4377" s="102" t="s">
        <v>167</v>
      </c>
      <c r="X4377" s="102" t="s">
        <v>168</v>
      </c>
      <c r="Y4377" s="103" t="s">
        <v>169</v>
      </c>
      <c r="Z4377" s="103" t="s">
        <v>170</v>
      </c>
      <c r="AA4377" s="103" t="s">
        <v>47</v>
      </c>
      <c r="AB4377" s="103" t="s">
        <v>171</v>
      </c>
      <c r="AC4377" s="104" t="s">
        <v>172</v>
      </c>
    </row>
    <row r="4378" spans="1:29" ht="25.5" customHeight="1" x14ac:dyDescent="0.35">
      <c r="A4378" s="188"/>
      <c r="B4378" s="190"/>
      <c r="C4378" s="99" t="str">
        <f>IF(B4378="","",IF(NOT(ISNUMBER(B4378)),"DATA_PC invalida",IF(AND(ISNUMBER(parametros!$C$2),ISNUMBER(parametros!$D$2),B4378&gt;=parametros!$C$2,B4378&lt;=parametros!$D$2),"C0",IF(AND(ISNUMBER(parametros!$C$3),ISNUMBER(parametros!$D$3),B4378&gt;=parametros!$C$3,B4378&lt;=parametros!$D$3),"C1",IF(AND(ISNUMBER(parametros!$C$4),ISNUMBER(parametros!$D$4),B4378&gt;=parametros!$C$4,B4378&lt;=parametros!$D$4),"C2",IF(AND(ISNUMBER(parametros!$C$5),ISNUMBER(parametros!$D$5),B4378&gt;=parametros!$C$5,B4378&lt;=parametros!$D$5),"C3",IF(AND(ISNUMBER(parametros!$C$6),ISNUMBER(parametros!$D$6),B4378&gt;=parametros!$C$6,B4378&lt;=parametros!$D$6),"C4","Fora dos ciclos")))))))</f>
        <v/>
      </c>
      <c r="D4378" s="100"/>
      <c r="E4378" s="78" t="str">
        <f>IF(C4378="","",IFERROR(VLOOKUP(C4378,parametros!$A$11:$E$15,5,0),""))</f>
        <v/>
      </c>
      <c r="F4378" s="79" t="str">
        <f t="shared" si="342"/>
        <v/>
      </c>
      <c r="G4378" s="101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8"/>
      <c r="U4378" s="218" t="str">
        <f t="shared" si="346"/>
        <v/>
      </c>
      <c r="V4378" s="216" t="s">
        <v>47</v>
      </c>
      <c r="W4378" s="102" t="s">
        <v>167</v>
      </c>
      <c r="X4378" s="102" t="s">
        <v>168</v>
      </c>
      <c r="Y4378" s="103" t="s">
        <v>169</v>
      </c>
      <c r="Z4378" s="103" t="s">
        <v>170</v>
      </c>
      <c r="AA4378" s="103" t="s">
        <v>47</v>
      </c>
      <c r="AB4378" s="103" t="s">
        <v>171</v>
      </c>
      <c r="AC4378" s="104" t="s">
        <v>172</v>
      </c>
    </row>
    <row r="4379" spans="1:29" ht="25.5" customHeight="1" x14ac:dyDescent="0.35">
      <c r="A4379" s="188"/>
      <c r="B4379" s="190"/>
      <c r="C4379" s="99" t="str">
        <f>IF(B4379="","",IF(NOT(ISNUMBER(B4379)),"DATA_PC invalida",IF(AND(ISNUMBER(parametros!$C$2),ISNUMBER(parametros!$D$2),B4379&gt;=parametros!$C$2,B4379&lt;=parametros!$D$2),"C0",IF(AND(ISNUMBER(parametros!$C$3),ISNUMBER(parametros!$D$3),B4379&gt;=parametros!$C$3,B4379&lt;=parametros!$D$3),"C1",IF(AND(ISNUMBER(parametros!$C$4),ISNUMBER(parametros!$D$4),B4379&gt;=parametros!$C$4,B4379&lt;=parametros!$D$4),"C2",IF(AND(ISNUMBER(parametros!$C$5),ISNUMBER(parametros!$D$5),B4379&gt;=parametros!$C$5,B4379&lt;=parametros!$D$5),"C3",IF(AND(ISNUMBER(parametros!$C$6),ISNUMBER(parametros!$D$6),B4379&gt;=parametros!$C$6,B4379&lt;=parametros!$D$6),"C4","Fora dos ciclos")))))))</f>
        <v/>
      </c>
      <c r="D4379" s="100"/>
      <c r="E4379" s="78" t="str">
        <f>IF(C4379="","",IFERROR(VLOOKUP(C4379,parametros!$A$11:$E$15,5,0),""))</f>
        <v/>
      </c>
      <c r="F4379" s="79" t="str">
        <f t="shared" si="342"/>
        <v/>
      </c>
      <c r="G4379" s="101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8"/>
      <c r="U4379" s="218" t="str">
        <f t="shared" si="346"/>
        <v/>
      </c>
      <c r="V4379" s="216" t="s">
        <v>47</v>
      </c>
      <c r="W4379" s="102" t="s">
        <v>167</v>
      </c>
      <c r="X4379" s="102" t="s">
        <v>168</v>
      </c>
      <c r="Y4379" s="103" t="s">
        <v>169</v>
      </c>
      <c r="Z4379" s="103" t="s">
        <v>170</v>
      </c>
      <c r="AA4379" s="103" t="s">
        <v>47</v>
      </c>
      <c r="AB4379" s="103" t="s">
        <v>171</v>
      </c>
      <c r="AC4379" s="104" t="s">
        <v>172</v>
      </c>
    </row>
    <row r="4380" spans="1:29" ht="25.5" customHeight="1" x14ac:dyDescent="0.35">
      <c r="A4380" s="188"/>
      <c r="B4380" s="190"/>
      <c r="C4380" s="99" t="str">
        <f>IF(B4380="","",IF(NOT(ISNUMBER(B4380)),"DATA_PC invalida",IF(AND(ISNUMBER(parametros!$C$2),ISNUMBER(parametros!$D$2),B4380&gt;=parametros!$C$2,B4380&lt;=parametros!$D$2),"C0",IF(AND(ISNUMBER(parametros!$C$3),ISNUMBER(parametros!$D$3),B4380&gt;=parametros!$C$3,B4380&lt;=parametros!$D$3),"C1",IF(AND(ISNUMBER(parametros!$C$4),ISNUMBER(parametros!$D$4),B4380&gt;=parametros!$C$4,B4380&lt;=parametros!$D$4),"C2",IF(AND(ISNUMBER(parametros!$C$5),ISNUMBER(parametros!$D$5),B4380&gt;=parametros!$C$5,B4380&lt;=parametros!$D$5),"C3",IF(AND(ISNUMBER(parametros!$C$6),ISNUMBER(parametros!$D$6),B4380&gt;=parametros!$C$6,B4380&lt;=parametros!$D$6),"C4","Fora dos ciclos")))))))</f>
        <v/>
      </c>
      <c r="D4380" s="100"/>
      <c r="E4380" s="78" t="str">
        <f>IF(C4380="","",IFERROR(VLOOKUP(C4380,parametros!$A$11:$E$15,5,0),""))</f>
        <v/>
      </c>
      <c r="F4380" s="79" t="str">
        <f t="shared" si="342"/>
        <v/>
      </c>
      <c r="G4380" s="101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8"/>
      <c r="U4380" s="218" t="str">
        <f t="shared" si="346"/>
        <v/>
      </c>
      <c r="V4380" s="216" t="s">
        <v>47</v>
      </c>
      <c r="W4380" s="102" t="s">
        <v>167</v>
      </c>
      <c r="X4380" s="102" t="s">
        <v>168</v>
      </c>
      <c r="Y4380" s="103" t="s">
        <v>169</v>
      </c>
      <c r="Z4380" s="103" t="s">
        <v>170</v>
      </c>
      <c r="AA4380" s="103" t="s">
        <v>47</v>
      </c>
      <c r="AB4380" s="103" t="s">
        <v>171</v>
      </c>
      <c r="AC4380" s="104" t="s">
        <v>172</v>
      </c>
    </row>
    <row r="4381" spans="1:29" ht="25.5" customHeight="1" x14ac:dyDescent="0.35">
      <c r="A4381" s="188"/>
      <c r="B4381" s="190"/>
      <c r="C4381" s="99" t="str">
        <f>IF(B4381="","",IF(NOT(ISNUMBER(B4381)),"DATA_PC invalida",IF(AND(ISNUMBER(parametros!$C$2),ISNUMBER(parametros!$D$2),B4381&gt;=parametros!$C$2,B4381&lt;=parametros!$D$2),"C0",IF(AND(ISNUMBER(parametros!$C$3),ISNUMBER(parametros!$D$3),B4381&gt;=parametros!$C$3,B4381&lt;=parametros!$D$3),"C1",IF(AND(ISNUMBER(parametros!$C$4),ISNUMBER(parametros!$D$4),B4381&gt;=parametros!$C$4,B4381&lt;=parametros!$D$4),"C2",IF(AND(ISNUMBER(parametros!$C$5),ISNUMBER(parametros!$D$5),B4381&gt;=parametros!$C$5,B4381&lt;=parametros!$D$5),"C3",IF(AND(ISNUMBER(parametros!$C$6),ISNUMBER(parametros!$D$6),B4381&gt;=parametros!$C$6,B4381&lt;=parametros!$D$6),"C4","Fora dos ciclos")))))))</f>
        <v/>
      </c>
      <c r="D4381" s="100"/>
      <c r="E4381" s="78" t="str">
        <f>IF(C4381="","",IFERROR(VLOOKUP(C4381,parametros!$A$11:$E$15,5,0),""))</f>
        <v/>
      </c>
      <c r="F4381" s="79" t="str">
        <f t="shared" si="342"/>
        <v/>
      </c>
      <c r="G4381" s="101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8"/>
      <c r="U4381" s="218" t="str">
        <f t="shared" si="346"/>
        <v/>
      </c>
      <c r="V4381" s="216" t="s">
        <v>47</v>
      </c>
      <c r="W4381" s="102" t="s">
        <v>167</v>
      </c>
      <c r="X4381" s="102" t="s">
        <v>168</v>
      </c>
      <c r="Y4381" s="103" t="s">
        <v>169</v>
      </c>
      <c r="Z4381" s="103" t="s">
        <v>170</v>
      </c>
      <c r="AA4381" s="103" t="s">
        <v>47</v>
      </c>
      <c r="AB4381" s="103" t="s">
        <v>171</v>
      </c>
      <c r="AC4381" s="104" t="s">
        <v>172</v>
      </c>
    </row>
    <row r="4382" spans="1:29" ht="25.5" customHeight="1" x14ac:dyDescent="0.35">
      <c r="A4382" s="188"/>
      <c r="B4382" s="190"/>
      <c r="C4382" s="99" t="str">
        <f>IF(B4382="","",IF(NOT(ISNUMBER(B4382)),"DATA_PC invalida",IF(AND(ISNUMBER(parametros!$C$2),ISNUMBER(parametros!$D$2),B4382&gt;=parametros!$C$2,B4382&lt;=parametros!$D$2),"C0",IF(AND(ISNUMBER(parametros!$C$3),ISNUMBER(parametros!$D$3),B4382&gt;=parametros!$C$3,B4382&lt;=parametros!$D$3),"C1",IF(AND(ISNUMBER(parametros!$C$4),ISNUMBER(parametros!$D$4),B4382&gt;=parametros!$C$4,B4382&lt;=parametros!$D$4),"C2",IF(AND(ISNUMBER(parametros!$C$5),ISNUMBER(parametros!$D$5),B4382&gt;=parametros!$C$5,B4382&lt;=parametros!$D$5),"C3",IF(AND(ISNUMBER(parametros!$C$6),ISNUMBER(parametros!$D$6),B4382&gt;=parametros!$C$6,B4382&lt;=parametros!$D$6),"C4","Fora dos ciclos")))))))</f>
        <v/>
      </c>
      <c r="D4382" s="100"/>
      <c r="E4382" s="78" t="str">
        <f>IF(C4382="","",IFERROR(VLOOKUP(C4382,parametros!$A$11:$E$15,5,0),""))</f>
        <v/>
      </c>
      <c r="F4382" s="79" t="str">
        <f t="shared" si="342"/>
        <v/>
      </c>
      <c r="G4382" s="101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8"/>
      <c r="U4382" s="218" t="str">
        <f t="shared" si="346"/>
        <v/>
      </c>
      <c r="V4382" s="216" t="s">
        <v>47</v>
      </c>
      <c r="W4382" s="102" t="s">
        <v>167</v>
      </c>
      <c r="X4382" s="102" t="s">
        <v>168</v>
      </c>
      <c r="Y4382" s="103" t="s">
        <v>169</v>
      </c>
      <c r="Z4382" s="103" t="s">
        <v>170</v>
      </c>
      <c r="AA4382" s="103" t="s">
        <v>47</v>
      </c>
      <c r="AB4382" s="103" t="s">
        <v>171</v>
      </c>
      <c r="AC4382" s="104" t="s">
        <v>172</v>
      </c>
    </row>
    <row r="4383" spans="1:29" ht="25.5" customHeight="1" x14ac:dyDescent="0.35">
      <c r="A4383" s="188"/>
      <c r="B4383" s="190"/>
      <c r="C4383" s="99" t="str">
        <f>IF(B4383="","",IF(NOT(ISNUMBER(B4383)),"DATA_PC invalida",IF(AND(ISNUMBER(parametros!$C$2),ISNUMBER(parametros!$D$2),B4383&gt;=parametros!$C$2,B4383&lt;=parametros!$D$2),"C0",IF(AND(ISNUMBER(parametros!$C$3),ISNUMBER(parametros!$D$3),B4383&gt;=parametros!$C$3,B4383&lt;=parametros!$D$3),"C1",IF(AND(ISNUMBER(parametros!$C$4),ISNUMBER(parametros!$D$4),B4383&gt;=parametros!$C$4,B4383&lt;=parametros!$D$4),"C2",IF(AND(ISNUMBER(parametros!$C$5),ISNUMBER(parametros!$D$5),B4383&gt;=parametros!$C$5,B4383&lt;=parametros!$D$5),"C3",IF(AND(ISNUMBER(parametros!$C$6),ISNUMBER(parametros!$D$6),B4383&gt;=parametros!$C$6,B4383&lt;=parametros!$D$6),"C4","Fora dos ciclos")))))))</f>
        <v/>
      </c>
      <c r="D4383" s="100"/>
      <c r="E4383" s="78" t="str">
        <f>IF(C4383="","",IFERROR(VLOOKUP(C4383,parametros!$A$11:$E$15,5,0),""))</f>
        <v/>
      </c>
      <c r="F4383" s="79" t="str">
        <f t="shared" si="342"/>
        <v/>
      </c>
      <c r="G4383" s="101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8"/>
      <c r="U4383" s="218" t="str">
        <f t="shared" si="346"/>
        <v/>
      </c>
      <c r="V4383" s="216" t="s">
        <v>47</v>
      </c>
      <c r="W4383" s="102" t="s">
        <v>167</v>
      </c>
      <c r="X4383" s="102" t="s">
        <v>168</v>
      </c>
      <c r="Y4383" s="103" t="s">
        <v>169</v>
      </c>
      <c r="Z4383" s="103" t="s">
        <v>170</v>
      </c>
      <c r="AA4383" s="103" t="s">
        <v>47</v>
      </c>
      <c r="AB4383" s="103" t="s">
        <v>171</v>
      </c>
      <c r="AC4383" s="104" t="s">
        <v>172</v>
      </c>
    </row>
    <row r="4384" spans="1:29" ht="25.5" customHeight="1" x14ac:dyDescent="0.35">
      <c r="A4384" s="188"/>
      <c r="B4384" s="190"/>
      <c r="C4384" s="99" t="str">
        <f>IF(B4384="","",IF(NOT(ISNUMBER(B4384)),"DATA_PC invalida",IF(AND(ISNUMBER(parametros!$C$2),ISNUMBER(parametros!$D$2),B4384&gt;=parametros!$C$2,B4384&lt;=parametros!$D$2),"C0",IF(AND(ISNUMBER(parametros!$C$3),ISNUMBER(parametros!$D$3),B4384&gt;=parametros!$C$3,B4384&lt;=parametros!$D$3),"C1",IF(AND(ISNUMBER(parametros!$C$4),ISNUMBER(parametros!$D$4),B4384&gt;=parametros!$C$4,B4384&lt;=parametros!$D$4),"C2",IF(AND(ISNUMBER(parametros!$C$5),ISNUMBER(parametros!$D$5),B4384&gt;=parametros!$C$5,B4384&lt;=parametros!$D$5),"C3",IF(AND(ISNUMBER(parametros!$C$6),ISNUMBER(parametros!$D$6),B4384&gt;=parametros!$C$6,B4384&lt;=parametros!$D$6),"C4","Fora dos ciclos")))))))</f>
        <v/>
      </c>
      <c r="D4384" s="100"/>
      <c r="E4384" s="78" t="str">
        <f>IF(C4384="","",IFERROR(VLOOKUP(C4384,parametros!$A$11:$E$15,5,0),""))</f>
        <v/>
      </c>
      <c r="F4384" s="79" t="str">
        <f t="shared" si="342"/>
        <v/>
      </c>
      <c r="G4384" s="101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8"/>
      <c r="U4384" s="218" t="str">
        <f t="shared" si="346"/>
        <v/>
      </c>
      <c r="V4384" s="216" t="s">
        <v>47</v>
      </c>
      <c r="W4384" s="102" t="s">
        <v>167</v>
      </c>
      <c r="X4384" s="102" t="s">
        <v>168</v>
      </c>
      <c r="Y4384" s="103" t="s">
        <v>169</v>
      </c>
      <c r="Z4384" s="103" t="s">
        <v>170</v>
      </c>
      <c r="AA4384" s="103" t="s">
        <v>47</v>
      </c>
      <c r="AB4384" s="103" t="s">
        <v>171</v>
      </c>
      <c r="AC4384" s="104" t="s">
        <v>172</v>
      </c>
    </row>
    <row r="4385" spans="1:29" ht="25.5" customHeight="1" x14ac:dyDescent="0.35">
      <c r="A4385" s="188"/>
      <c r="B4385" s="190"/>
      <c r="C4385" s="99" t="str">
        <f>IF(B4385="","",IF(NOT(ISNUMBER(B4385)),"DATA_PC invalida",IF(AND(ISNUMBER(parametros!$C$2),ISNUMBER(parametros!$D$2),B4385&gt;=parametros!$C$2,B4385&lt;=parametros!$D$2),"C0",IF(AND(ISNUMBER(parametros!$C$3),ISNUMBER(parametros!$D$3),B4385&gt;=parametros!$C$3,B4385&lt;=parametros!$D$3),"C1",IF(AND(ISNUMBER(parametros!$C$4),ISNUMBER(parametros!$D$4),B4385&gt;=parametros!$C$4,B4385&lt;=parametros!$D$4),"C2",IF(AND(ISNUMBER(parametros!$C$5),ISNUMBER(parametros!$D$5),B4385&gt;=parametros!$C$5,B4385&lt;=parametros!$D$5),"C3",IF(AND(ISNUMBER(parametros!$C$6),ISNUMBER(parametros!$D$6),B4385&gt;=parametros!$C$6,B4385&lt;=parametros!$D$6),"C4","Fora dos ciclos")))))))</f>
        <v/>
      </c>
      <c r="D4385" s="100"/>
      <c r="E4385" s="78" t="str">
        <f>IF(C4385="","",IFERROR(VLOOKUP(C4385,parametros!$A$11:$E$15,5,0),""))</f>
        <v/>
      </c>
      <c r="F4385" s="79" t="str">
        <f t="shared" si="342"/>
        <v/>
      </c>
      <c r="G4385" s="101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8"/>
      <c r="U4385" s="218" t="str">
        <f t="shared" si="346"/>
        <v/>
      </c>
      <c r="V4385" s="216" t="s">
        <v>47</v>
      </c>
      <c r="W4385" s="102" t="s">
        <v>167</v>
      </c>
      <c r="X4385" s="102" t="s">
        <v>168</v>
      </c>
      <c r="Y4385" s="103" t="s">
        <v>169</v>
      </c>
      <c r="Z4385" s="103" t="s">
        <v>170</v>
      </c>
      <c r="AA4385" s="103" t="s">
        <v>47</v>
      </c>
      <c r="AB4385" s="103" t="s">
        <v>171</v>
      </c>
      <c r="AC4385" s="104" t="s">
        <v>172</v>
      </c>
    </row>
    <row r="4386" spans="1:29" ht="25.5" customHeight="1" x14ac:dyDescent="0.35">
      <c r="A4386" s="188"/>
      <c r="B4386" s="190"/>
      <c r="C4386" s="99" t="str">
        <f>IF(B4386="","",IF(NOT(ISNUMBER(B4386)),"DATA_PC invalida",IF(AND(ISNUMBER(parametros!$C$2),ISNUMBER(parametros!$D$2),B4386&gt;=parametros!$C$2,B4386&lt;=parametros!$D$2),"C0",IF(AND(ISNUMBER(parametros!$C$3),ISNUMBER(parametros!$D$3),B4386&gt;=parametros!$C$3,B4386&lt;=parametros!$D$3),"C1",IF(AND(ISNUMBER(parametros!$C$4),ISNUMBER(parametros!$D$4),B4386&gt;=parametros!$C$4,B4386&lt;=parametros!$D$4),"C2",IF(AND(ISNUMBER(parametros!$C$5),ISNUMBER(parametros!$D$5),B4386&gt;=parametros!$C$5,B4386&lt;=parametros!$D$5),"C3",IF(AND(ISNUMBER(parametros!$C$6),ISNUMBER(parametros!$D$6),B4386&gt;=parametros!$C$6,B4386&lt;=parametros!$D$6),"C4","Fora dos ciclos")))))))</f>
        <v/>
      </c>
      <c r="D4386" s="100"/>
      <c r="E4386" s="78" t="str">
        <f>IF(C4386="","",IFERROR(VLOOKUP(C4386,parametros!$A$11:$E$15,5,0),""))</f>
        <v/>
      </c>
      <c r="F4386" s="79" t="str">
        <f t="shared" si="342"/>
        <v/>
      </c>
      <c r="G4386" s="101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8"/>
      <c r="U4386" s="218" t="str">
        <f t="shared" si="346"/>
        <v/>
      </c>
      <c r="V4386" s="216" t="s">
        <v>47</v>
      </c>
      <c r="W4386" s="102" t="s">
        <v>167</v>
      </c>
      <c r="X4386" s="102" t="s">
        <v>168</v>
      </c>
      <c r="Y4386" s="103" t="s">
        <v>169</v>
      </c>
      <c r="Z4386" s="103" t="s">
        <v>170</v>
      </c>
      <c r="AA4386" s="103" t="s">
        <v>47</v>
      </c>
      <c r="AB4386" s="103" t="s">
        <v>171</v>
      </c>
      <c r="AC4386" s="104" t="s">
        <v>172</v>
      </c>
    </row>
    <row r="4387" spans="1:29" ht="25.5" customHeight="1" x14ac:dyDescent="0.35">
      <c r="A4387" s="188"/>
      <c r="B4387" s="190"/>
      <c r="C4387" s="99" t="str">
        <f>IF(B4387="","",IF(NOT(ISNUMBER(B4387)),"DATA_PC invalida",IF(AND(ISNUMBER(parametros!$C$2),ISNUMBER(parametros!$D$2),B4387&gt;=parametros!$C$2,B4387&lt;=parametros!$D$2),"C0",IF(AND(ISNUMBER(parametros!$C$3),ISNUMBER(parametros!$D$3),B4387&gt;=parametros!$C$3,B4387&lt;=parametros!$D$3),"C1",IF(AND(ISNUMBER(parametros!$C$4),ISNUMBER(parametros!$D$4),B4387&gt;=parametros!$C$4,B4387&lt;=parametros!$D$4),"C2",IF(AND(ISNUMBER(parametros!$C$5),ISNUMBER(parametros!$D$5),B4387&gt;=parametros!$C$5,B4387&lt;=parametros!$D$5),"C3",IF(AND(ISNUMBER(parametros!$C$6),ISNUMBER(parametros!$D$6),B4387&gt;=parametros!$C$6,B4387&lt;=parametros!$D$6),"C4","Fora dos ciclos")))))))</f>
        <v/>
      </c>
      <c r="D4387" s="100"/>
      <c r="E4387" s="78" t="str">
        <f>IF(C4387="","",IFERROR(VLOOKUP(C4387,parametros!$A$11:$E$15,5,0),""))</f>
        <v/>
      </c>
      <c r="F4387" s="79" t="str">
        <f t="shared" si="342"/>
        <v/>
      </c>
      <c r="G4387" s="101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8"/>
      <c r="U4387" s="218" t="str">
        <f t="shared" si="346"/>
        <v/>
      </c>
      <c r="V4387" s="216" t="s">
        <v>47</v>
      </c>
      <c r="W4387" s="102" t="s">
        <v>167</v>
      </c>
      <c r="X4387" s="102" t="s">
        <v>168</v>
      </c>
      <c r="Y4387" s="103" t="s">
        <v>169</v>
      </c>
      <c r="Z4387" s="103" t="s">
        <v>170</v>
      </c>
      <c r="AA4387" s="103" t="s">
        <v>47</v>
      </c>
      <c r="AB4387" s="103" t="s">
        <v>171</v>
      </c>
      <c r="AC4387" s="104" t="s">
        <v>172</v>
      </c>
    </row>
    <row r="4388" spans="1:29" ht="25.5" customHeight="1" x14ac:dyDescent="0.35">
      <c r="A4388" s="188"/>
      <c r="B4388" s="190"/>
      <c r="C4388" s="99" t="str">
        <f>IF(B4388="","",IF(NOT(ISNUMBER(B4388)),"DATA_PC invalida",IF(AND(ISNUMBER(parametros!$C$2),ISNUMBER(parametros!$D$2),B4388&gt;=parametros!$C$2,B4388&lt;=parametros!$D$2),"C0",IF(AND(ISNUMBER(parametros!$C$3),ISNUMBER(parametros!$D$3),B4388&gt;=parametros!$C$3,B4388&lt;=parametros!$D$3),"C1",IF(AND(ISNUMBER(parametros!$C$4),ISNUMBER(parametros!$D$4),B4388&gt;=parametros!$C$4,B4388&lt;=parametros!$D$4),"C2",IF(AND(ISNUMBER(parametros!$C$5),ISNUMBER(parametros!$D$5),B4388&gt;=parametros!$C$5,B4388&lt;=parametros!$D$5),"C3",IF(AND(ISNUMBER(parametros!$C$6),ISNUMBER(parametros!$D$6),B4388&gt;=parametros!$C$6,B4388&lt;=parametros!$D$6),"C4","Fora dos ciclos")))))))</f>
        <v/>
      </c>
      <c r="D4388" s="100"/>
      <c r="E4388" s="78" t="str">
        <f>IF(C4388="","",IFERROR(VLOOKUP(C4388,parametros!$A$11:$E$15,5,0),""))</f>
        <v/>
      </c>
      <c r="F4388" s="79" t="str">
        <f t="shared" si="342"/>
        <v/>
      </c>
      <c r="G4388" s="101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8"/>
      <c r="U4388" s="218" t="str">
        <f t="shared" si="346"/>
        <v/>
      </c>
      <c r="V4388" s="216" t="s">
        <v>47</v>
      </c>
      <c r="W4388" s="102" t="s">
        <v>167</v>
      </c>
      <c r="X4388" s="102" t="s">
        <v>168</v>
      </c>
      <c r="Y4388" s="103" t="s">
        <v>169</v>
      </c>
      <c r="Z4388" s="103" t="s">
        <v>170</v>
      </c>
      <c r="AA4388" s="103" t="s">
        <v>47</v>
      </c>
      <c r="AB4388" s="103" t="s">
        <v>171</v>
      </c>
      <c r="AC4388" s="104" t="s">
        <v>172</v>
      </c>
    </row>
    <row r="4389" spans="1:29" ht="25.5" customHeight="1" x14ac:dyDescent="0.35">
      <c r="A4389" s="188"/>
      <c r="B4389" s="190"/>
      <c r="C4389" s="99" t="str">
        <f>IF(B4389="","",IF(NOT(ISNUMBER(B4389)),"DATA_PC invalida",IF(AND(ISNUMBER(parametros!$C$2),ISNUMBER(parametros!$D$2),B4389&gt;=parametros!$C$2,B4389&lt;=parametros!$D$2),"C0",IF(AND(ISNUMBER(parametros!$C$3),ISNUMBER(parametros!$D$3),B4389&gt;=parametros!$C$3,B4389&lt;=parametros!$D$3),"C1",IF(AND(ISNUMBER(parametros!$C$4),ISNUMBER(parametros!$D$4),B4389&gt;=parametros!$C$4,B4389&lt;=parametros!$D$4),"C2",IF(AND(ISNUMBER(parametros!$C$5),ISNUMBER(parametros!$D$5),B4389&gt;=parametros!$C$5,B4389&lt;=parametros!$D$5),"C3",IF(AND(ISNUMBER(parametros!$C$6),ISNUMBER(parametros!$D$6),B4389&gt;=parametros!$C$6,B4389&lt;=parametros!$D$6),"C4","Fora dos ciclos")))))))</f>
        <v/>
      </c>
      <c r="D4389" s="100"/>
      <c r="E4389" s="78" t="str">
        <f>IF(C4389="","",IFERROR(VLOOKUP(C4389,parametros!$A$11:$E$15,5,0),""))</f>
        <v/>
      </c>
      <c r="F4389" s="79" t="str">
        <f t="shared" si="342"/>
        <v/>
      </c>
      <c r="G4389" s="101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8"/>
      <c r="U4389" s="218" t="str">
        <f t="shared" si="346"/>
        <v/>
      </c>
      <c r="V4389" s="216" t="s">
        <v>47</v>
      </c>
      <c r="W4389" s="102" t="s">
        <v>167</v>
      </c>
      <c r="X4389" s="102" t="s">
        <v>168</v>
      </c>
      <c r="Y4389" s="103" t="s">
        <v>169</v>
      </c>
      <c r="Z4389" s="103" t="s">
        <v>170</v>
      </c>
      <c r="AA4389" s="103" t="s">
        <v>47</v>
      </c>
      <c r="AB4389" s="103" t="s">
        <v>171</v>
      </c>
      <c r="AC4389" s="104" t="s">
        <v>172</v>
      </c>
    </row>
    <row r="4390" spans="1:29" ht="25.5" customHeight="1" x14ac:dyDescent="0.35">
      <c r="A4390" s="188"/>
      <c r="B4390" s="190"/>
      <c r="C4390" s="99" t="str">
        <f>IF(B4390="","",IF(NOT(ISNUMBER(B4390)),"DATA_PC invalida",IF(AND(ISNUMBER(parametros!$C$2),ISNUMBER(parametros!$D$2),B4390&gt;=parametros!$C$2,B4390&lt;=parametros!$D$2),"C0",IF(AND(ISNUMBER(parametros!$C$3),ISNUMBER(parametros!$D$3),B4390&gt;=parametros!$C$3,B4390&lt;=parametros!$D$3),"C1",IF(AND(ISNUMBER(parametros!$C$4),ISNUMBER(parametros!$D$4),B4390&gt;=parametros!$C$4,B4390&lt;=parametros!$D$4),"C2",IF(AND(ISNUMBER(parametros!$C$5),ISNUMBER(parametros!$D$5),B4390&gt;=parametros!$C$5,B4390&lt;=parametros!$D$5),"C3",IF(AND(ISNUMBER(parametros!$C$6),ISNUMBER(parametros!$D$6),B4390&gt;=parametros!$C$6,B4390&lt;=parametros!$D$6),"C4","Fora dos ciclos")))))))</f>
        <v/>
      </c>
      <c r="D4390" s="100"/>
      <c r="E4390" s="78" t="str">
        <f>IF(C4390="","",IFERROR(VLOOKUP(C4390,parametros!$A$11:$E$15,5,0),""))</f>
        <v/>
      </c>
      <c r="F4390" s="79" t="str">
        <f t="shared" si="342"/>
        <v/>
      </c>
      <c r="G4390" s="101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8"/>
      <c r="U4390" s="218" t="str">
        <f t="shared" si="346"/>
        <v/>
      </c>
      <c r="V4390" s="216" t="s">
        <v>47</v>
      </c>
      <c r="W4390" s="102" t="s">
        <v>167</v>
      </c>
      <c r="X4390" s="102" t="s">
        <v>168</v>
      </c>
      <c r="Y4390" s="103" t="s">
        <v>169</v>
      </c>
      <c r="Z4390" s="103" t="s">
        <v>170</v>
      </c>
      <c r="AA4390" s="103" t="s">
        <v>47</v>
      </c>
      <c r="AB4390" s="103" t="s">
        <v>171</v>
      </c>
      <c r="AC4390" s="104" t="s">
        <v>172</v>
      </c>
    </row>
    <row r="4391" spans="1:29" ht="25.5" customHeight="1" x14ac:dyDescent="0.35">
      <c r="A4391" s="188"/>
      <c r="B4391" s="190"/>
      <c r="C4391" s="99" t="str">
        <f>IF(B4391="","",IF(NOT(ISNUMBER(B4391)),"DATA_PC invalida",IF(AND(ISNUMBER(parametros!$C$2),ISNUMBER(parametros!$D$2),B4391&gt;=parametros!$C$2,B4391&lt;=parametros!$D$2),"C0",IF(AND(ISNUMBER(parametros!$C$3),ISNUMBER(parametros!$D$3),B4391&gt;=parametros!$C$3,B4391&lt;=parametros!$D$3),"C1",IF(AND(ISNUMBER(parametros!$C$4),ISNUMBER(parametros!$D$4),B4391&gt;=parametros!$C$4,B4391&lt;=parametros!$D$4),"C2",IF(AND(ISNUMBER(parametros!$C$5),ISNUMBER(parametros!$D$5),B4391&gt;=parametros!$C$5,B4391&lt;=parametros!$D$5),"C3",IF(AND(ISNUMBER(parametros!$C$6),ISNUMBER(parametros!$D$6),B4391&gt;=parametros!$C$6,B4391&lt;=parametros!$D$6),"C4","Fora dos ciclos")))))))</f>
        <v/>
      </c>
      <c r="D4391" s="100"/>
      <c r="E4391" s="78" t="str">
        <f>IF(C4391="","",IFERROR(VLOOKUP(C4391,parametros!$A$11:$E$15,5,0),""))</f>
        <v/>
      </c>
      <c r="F4391" s="79" t="str">
        <f t="shared" si="342"/>
        <v/>
      </c>
      <c r="G4391" s="101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8"/>
      <c r="U4391" s="218" t="str">
        <f t="shared" si="346"/>
        <v/>
      </c>
      <c r="V4391" s="216" t="s">
        <v>47</v>
      </c>
      <c r="W4391" s="102" t="s">
        <v>167</v>
      </c>
      <c r="X4391" s="102" t="s">
        <v>168</v>
      </c>
      <c r="Y4391" s="103" t="s">
        <v>169</v>
      </c>
      <c r="Z4391" s="103" t="s">
        <v>170</v>
      </c>
      <c r="AA4391" s="103" t="s">
        <v>47</v>
      </c>
      <c r="AB4391" s="103" t="s">
        <v>171</v>
      </c>
      <c r="AC4391" s="104" t="s">
        <v>172</v>
      </c>
    </row>
    <row r="4392" spans="1:29" ht="25.5" customHeight="1" x14ac:dyDescent="0.35">
      <c r="A4392" s="188"/>
      <c r="B4392" s="190"/>
      <c r="C4392" s="99" t="str">
        <f>IF(B4392="","",IF(NOT(ISNUMBER(B4392)),"DATA_PC invalida",IF(AND(ISNUMBER(parametros!$C$2),ISNUMBER(parametros!$D$2),B4392&gt;=parametros!$C$2,B4392&lt;=parametros!$D$2),"C0",IF(AND(ISNUMBER(parametros!$C$3),ISNUMBER(parametros!$D$3),B4392&gt;=parametros!$C$3,B4392&lt;=parametros!$D$3),"C1",IF(AND(ISNUMBER(parametros!$C$4),ISNUMBER(parametros!$D$4),B4392&gt;=parametros!$C$4,B4392&lt;=parametros!$D$4),"C2",IF(AND(ISNUMBER(parametros!$C$5),ISNUMBER(parametros!$D$5),B4392&gt;=parametros!$C$5,B4392&lt;=parametros!$D$5),"C3",IF(AND(ISNUMBER(parametros!$C$6),ISNUMBER(parametros!$D$6),B4392&gt;=parametros!$C$6,B4392&lt;=parametros!$D$6),"C4","Fora dos ciclos")))))))</f>
        <v/>
      </c>
      <c r="D4392" s="100"/>
      <c r="E4392" s="78" t="str">
        <f>IF(C4392="","",IFERROR(VLOOKUP(C4392,parametros!$A$11:$E$15,5,0),""))</f>
        <v/>
      </c>
      <c r="F4392" s="79" t="str">
        <f t="shared" si="342"/>
        <v/>
      </c>
      <c r="G4392" s="101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8"/>
      <c r="U4392" s="218" t="str">
        <f t="shared" si="346"/>
        <v/>
      </c>
      <c r="V4392" s="216" t="s">
        <v>47</v>
      </c>
      <c r="W4392" s="102" t="s">
        <v>167</v>
      </c>
      <c r="X4392" s="102" t="s">
        <v>168</v>
      </c>
      <c r="Y4392" s="103" t="s">
        <v>169</v>
      </c>
      <c r="Z4392" s="103" t="s">
        <v>170</v>
      </c>
      <c r="AA4392" s="103" t="s">
        <v>47</v>
      </c>
      <c r="AB4392" s="103" t="s">
        <v>171</v>
      </c>
      <c r="AC4392" s="104" t="s">
        <v>172</v>
      </c>
    </row>
    <row r="4393" spans="1:29" ht="25.5" customHeight="1" x14ac:dyDescent="0.35">
      <c r="A4393" s="188"/>
      <c r="B4393" s="190"/>
      <c r="C4393" s="99" t="str">
        <f>IF(B4393="","",IF(NOT(ISNUMBER(B4393)),"DATA_PC invalida",IF(AND(ISNUMBER(parametros!$C$2),ISNUMBER(parametros!$D$2),B4393&gt;=parametros!$C$2,B4393&lt;=parametros!$D$2),"C0",IF(AND(ISNUMBER(parametros!$C$3),ISNUMBER(parametros!$D$3),B4393&gt;=parametros!$C$3,B4393&lt;=parametros!$D$3),"C1",IF(AND(ISNUMBER(parametros!$C$4),ISNUMBER(parametros!$D$4),B4393&gt;=parametros!$C$4,B4393&lt;=parametros!$D$4),"C2",IF(AND(ISNUMBER(parametros!$C$5),ISNUMBER(parametros!$D$5),B4393&gt;=parametros!$C$5,B4393&lt;=parametros!$D$5),"C3",IF(AND(ISNUMBER(parametros!$C$6),ISNUMBER(parametros!$D$6),B4393&gt;=parametros!$C$6,B4393&lt;=parametros!$D$6),"C4","Fora dos ciclos")))))))</f>
        <v/>
      </c>
      <c r="D4393" s="100"/>
      <c r="E4393" s="78" t="str">
        <f>IF(C4393="","",IFERROR(VLOOKUP(C4393,parametros!$A$11:$E$15,5,0),""))</f>
        <v/>
      </c>
      <c r="F4393" s="79" t="str">
        <f t="shared" si="342"/>
        <v/>
      </c>
      <c r="G4393" s="101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8"/>
      <c r="U4393" s="218" t="str">
        <f t="shared" si="346"/>
        <v/>
      </c>
      <c r="V4393" s="216" t="s">
        <v>47</v>
      </c>
      <c r="W4393" s="102" t="s">
        <v>167</v>
      </c>
      <c r="X4393" s="102" t="s">
        <v>168</v>
      </c>
      <c r="Y4393" s="103" t="s">
        <v>169</v>
      </c>
      <c r="Z4393" s="103" t="s">
        <v>170</v>
      </c>
      <c r="AA4393" s="103" t="s">
        <v>47</v>
      </c>
      <c r="AB4393" s="103" t="s">
        <v>171</v>
      </c>
      <c r="AC4393" s="104" t="s">
        <v>172</v>
      </c>
    </row>
    <row r="4394" spans="1:29" ht="25.5" customHeight="1" x14ac:dyDescent="0.35">
      <c r="A4394" s="188"/>
      <c r="B4394" s="190"/>
      <c r="C4394" s="99" t="str">
        <f>IF(B4394="","",IF(NOT(ISNUMBER(B4394)),"DATA_PC invalida",IF(AND(ISNUMBER(parametros!$C$2),ISNUMBER(parametros!$D$2),B4394&gt;=parametros!$C$2,B4394&lt;=parametros!$D$2),"C0",IF(AND(ISNUMBER(parametros!$C$3),ISNUMBER(parametros!$D$3),B4394&gt;=parametros!$C$3,B4394&lt;=parametros!$D$3),"C1",IF(AND(ISNUMBER(parametros!$C$4),ISNUMBER(parametros!$D$4),B4394&gt;=parametros!$C$4,B4394&lt;=parametros!$D$4),"C2",IF(AND(ISNUMBER(parametros!$C$5),ISNUMBER(parametros!$D$5),B4394&gt;=parametros!$C$5,B4394&lt;=parametros!$D$5),"C3",IF(AND(ISNUMBER(parametros!$C$6),ISNUMBER(parametros!$D$6),B4394&gt;=parametros!$C$6,B4394&lt;=parametros!$D$6),"C4","Fora dos ciclos")))))))</f>
        <v/>
      </c>
      <c r="D4394" s="100"/>
      <c r="E4394" s="78" t="str">
        <f>IF(C4394="","",IFERROR(VLOOKUP(C4394,parametros!$A$11:$E$15,5,0),""))</f>
        <v/>
      </c>
      <c r="F4394" s="79" t="str">
        <f t="shared" si="342"/>
        <v/>
      </c>
      <c r="G4394" s="101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8"/>
      <c r="U4394" s="218" t="str">
        <f t="shared" si="346"/>
        <v/>
      </c>
      <c r="V4394" s="216" t="s">
        <v>47</v>
      </c>
      <c r="W4394" s="102" t="s">
        <v>167</v>
      </c>
      <c r="X4394" s="102" t="s">
        <v>168</v>
      </c>
      <c r="Y4394" s="103" t="s">
        <v>169</v>
      </c>
      <c r="Z4394" s="103" t="s">
        <v>170</v>
      </c>
      <c r="AA4394" s="103" t="s">
        <v>47</v>
      </c>
      <c r="AB4394" s="103" t="s">
        <v>171</v>
      </c>
      <c r="AC4394" s="104" t="s">
        <v>172</v>
      </c>
    </row>
    <row r="4395" spans="1:29" ht="25.5" customHeight="1" x14ac:dyDescent="0.35">
      <c r="A4395" s="188"/>
      <c r="B4395" s="190"/>
      <c r="C4395" s="99" t="str">
        <f>IF(B4395="","",IF(NOT(ISNUMBER(B4395)),"DATA_PC invalida",IF(AND(ISNUMBER(parametros!$C$2),ISNUMBER(parametros!$D$2),B4395&gt;=parametros!$C$2,B4395&lt;=parametros!$D$2),"C0",IF(AND(ISNUMBER(parametros!$C$3),ISNUMBER(parametros!$D$3),B4395&gt;=parametros!$C$3,B4395&lt;=parametros!$D$3),"C1",IF(AND(ISNUMBER(parametros!$C$4),ISNUMBER(parametros!$D$4),B4395&gt;=parametros!$C$4,B4395&lt;=parametros!$D$4),"C2",IF(AND(ISNUMBER(parametros!$C$5),ISNUMBER(parametros!$D$5),B4395&gt;=parametros!$C$5,B4395&lt;=parametros!$D$5),"C3",IF(AND(ISNUMBER(parametros!$C$6),ISNUMBER(parametros!$D$6),B4395&gt;=parametros!$C$6,B4395&lt;=parametros!$D$6),"C4","Fora dos ciclos")))))))</f>
        <v/>
      </c>
      <c r="D4395" s="100"/>
      <c r="E4395" s="78" t="str">
        <f>IF(C4395="","",IFERROR(VLOOKUP(C4395,parametros!$A$11:$E$15,5,0),""))</f>
        <v/>
      </c>
      <c r="F4395" s="79" t="str">
        <f t="shared" si="342"/>
        <v/>
      </c>
      <c r="G4395" s="101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8"/>
      <c r="U4395" s="218" t="str">
        <f t="shared" si="346"/>
        <v/>
      </c>
      <c r="V4395" s="216" t="s">
        <v>47</v>
      </c>
      <c r="W4395" s="102" t="s">
        <v>167</v>
      </c>
      <c r="X4395" s="102" t="s">
        <v>168</v>
      </c>
      <c r="Y4395" s="103" t="s">
        <v>169</v>
      </c>
      <c r="Z4395" s="103" t="s">
        <v>170</v>
      </c>
      <c r="AA4395" s="103" t="s">
        <v>47</v>
      </c>
      <c r="AB4395" s="103" t="s">
        <v>171</v>
      </c>
      <c r="AC4395" s="104" t="s">
        <v>172</v>
      </c>
    </row>
    <row r="4396" spans="1:29" ht="25.5" customHeight="1" x14ac:dyDescent="0.35">
      <c r="A4396" s="188"/>
      <c r="B4396" s="190"/>
      <c r="C4396" s="99" t="str">
        <f>IF(B4396="","",IF(NOT(ISNUMBER(B4396)),"DATA_PC invalida",IF(AND(ISNUMBER(parametros!$C$2),ISNUMBER(parametros!$D$2),B4396&gt;=parametros!$C$2,B4396&lt;=parametros!$D$2),"C0",IF(AND(ISNUMBER(parametros!$C$3),ISNUMBER(parametros!$D$3),B4396&gt;=parametros!$C$3,B4396&lt;=parametros!$D$3),"C1",IF(AND(ISNUMBER(parametros!$C$4),ISNUMBER(parametros!$D$4),B4396&gt;=parametros!$C$4,B4396&lt;=parametros!$D$4),"C2",IF(AND(ISNUMBER(parametros!$C$5),ISNUMBER(parametros!$D$5),B4396&gt;=parametros!$C$5,B4396&lt;=parametros!$D$5),"C3",IF(AND(ISNUMBER(parametros!$C$6),ISNUMBER(parametros!$D$6),B4396&gt;=parametros!$C$6,B4396&lt;=parametros!$D$6),"C4","Fora dos ciclos")))))))</f>
        <v/>
      </c>
      <c r="D4396" s="100"/>
      <c r="E4396" s="78" t="str">
        <f>IF(C4396="","",IFERROR(VLOOKUP(C4396,parametros!$A$11:$E$15,5,0),""))</f>
        <v/>
      </c>
      <c r="F4396" s="79" t="str">
        <f t="shared" si="342"/>
        <v/>
      </c>
      <c r="G4396" s="101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8"/>
      <c r="U4396" s="218" t="str">
        <f t="shared" si="346"/>
        <v/>
      </c>
      <c r="V4396" s="216" t="s">
        <v>47</v>
      </c>
      <c r="W4396" s="102" t="s">
        <v>167</v>
      </c>
      <c r="X4396" s="102" t="s">
        <v>168</v>
      </c>
      <c r="Y4396" s="103" t="s">
        <v>169</v>
      </c>
      <c r="Z4396" s="103" t="s">
        <v>170</v>
      </c>
      <c r="AA4396" s="103" t="s">
        <v>47</v>
      </c>
      <c r="AB4396" s="103" t="s">
        <v>171</v>
      </c>
      <c r="AC4396" s="104" t="s">
        <v>172</v>
      </c>
    </row>
    <row r="4397" spans="1:29" ht="25.5" customHeight="1" x14ac:dyDescent="0.35">
      <c r="A4397" s="188"/>
      <c r="B4397" s="190"/>
      <c r="C4397" s="99" t="str">
        <f>IF(B4397="","",IF(NOT(ISNUMBER(B4397)),"DATA_PC invalida",IF(AND(ISNUMBER(parametros!$C$2),ISNUMBER(parametros!$D$2),B4397&gt;=parametros!$C$2,B4397&lt;=parametros!$D$2),"C0",IF(AND(ISNUMBER(parametros!$C$3),ISNUMBER(parametros!$D$3),B4397&gt;=parametros!$C$3,B4397&lt;=parametros!$D$3),"C1",IF(AND(ISNUMBER(parametros!$C$4),ISNUMBER(parametros!$D$4),B4397&gt;=parametros!$C$4,B4397&lt;=parametros!$D$4),"C2",IF(AND(ISNUMBER(parametros!$C$5),ISNUMBER(parametros!$D$5),B4397&gt;=parametros!$C$5,B4397&lt;=parametros!$D$5),"C3",IF(AND(ISNUMBER(parametros!$C$6),ISNUMBER(parametros!$D$6),B4397&gt;=parametros!$C$6,B4397&lt;=parametros!$D$6),"C4","Fora dos ciclos")))))))</f>
        <v/>
      </c>
      <c r="D4397" s="100"/>
      <c r="E4397" s="78" t="str">
        <f>IF(C4397="","",IFERROR(VLOOKUP(C4397,parametros!$A$11:$E$15,5,0),""))</f>
        <v/>
      </c>
      <c r="F4397" s="79" t="str">
        <f t="shared" si="342"/>
        <v/>
      </c>
      <c r="G4397" s="101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8"/>
      <c r="U4397" s="218" t="str">
        <f t="shared" si="346"/>
        <v/>
      </c>
      <c r="V4397" s="216" t="s">
        <v>47</v>
      </c>
      <c r="W4397" s="102" t="s">
        <v>167</v>
      </c>
      <c r="X4397" s="102" t="s">
        <v>168</v>
      </c>
      <c r="Y4397" s="103" t="s">
        <v>169</v>
      </c>
      <c r="Z4397" s="103" t="s">
        <v>170</v>
      </c>
      <c r="AA4397" s="103" t="s">
        <v>47</v>
      </c>
      <c r="AB4397" s="103" t="s">
        <v>171</v>
      </c>
      <c r="AC4397" s="104" t="s">
        <v>172</v>
      </c>
    </row>
    <row r="4398" spans="1:29" ht="25.5" customHeight="1" x14ac:dyDescent="0.35">
      <c r="A4398" s="188"/>
      <c r="B4398" s="190"/>
      <c r="C4398" s="99" t="str">
        <f>IF(B4398="","",IF(NOT(ISNUMBER(B4398)),"DATA_PC invalida",IF(AND(ISNUMBER(parametros!$C$2),ISNUMBER(parametros!$D$2),B4398&gt;=parametros!$C$2,B4398&lt;=parametros!$D$2),"C0",IF(AND(ISNUMBER(parametros!$C$3),ISNUMBER(parametros!$D$3),B4398&gt;=parametros!$C$3,B4398&lt;=parametros!$D$3),"C1",IF(AND(ISNUMBER(parametros!$C$4),ISNUMBER(parametros!$D$4),B4398&gt;=parametros!$C$4,B4398&lt;=parametros!$D$4),"C2",IF(AND(ISNUMBER(parametros!$C$5),ISNUMBER(parametros!$D$5),B4398&gt;=parametros!$C$5,B4398&lt;=parametros!$D$5),"C3",IF(AND(ISNUMBER(parametros!$C$6),ISNUMBER(parametros!$D$6),B4398&gt;=parametros!$C$6,B4398&lt;=parametros!$D$6),"C4","Fora dos ciclos")))))))</f>
        <v/>
      </c>
      <c r="D4398" s="100"/>
      <c r="E4398" s="78" t="str">
        <f>IF(C4398="","",IFERROR(VLOOKUP(C4398,parametros!$A$11:$E$15,5,0),""))</f>
        <v/>
      </c>
      <c r="F4398" s="79" t="str">
        <f t="shared" si="342"/>
        <v/>
      </c>
      <c r="G4398" s="101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8"/>
      <c r="U4398" s="218" t="str">
        <f t="shared" si="346"/>
        <v/>
      </c>
      <c r="V4398" s="216" t="s">
        <v>47</v>
      </c>
      <c r="W4398" s="102" t="s">
        <v>167</v>
      </c>
      <c r="X4398" s="102" t="s">
        <v>168</v>
      </c>
      <c r="Y4398" s="103" t="s">
        <v>169</v>
      </c>
      <c r="Z4398" s="103" t="s">
        <v>170</v>
      </c>
      <c r="AA4398" s="103" t="s">
        <v>47</v>
      </c>
      <c r="AB4398" s="103" t="s">
        <v>171</v>
      </c>
      <c r="AC4398" s="104" t="s">
        <v>172</v>
      </c>
    </row>
    <row r="4399" spans="1:29" ht="25.5" customHeight="1" x14ac:dyDescent="0.35">
      <c r="A4399" s="188"/>
      <c r="B4399" s="190"/>
      <c r="C4399" s="99" t="str">
        <f>IF(B4399="","",IF(NOT(ISNUMBER(B4399)),"DATA_PC invalida",IF(AND(ISNUMBER(parametros!$C$2),ISNUMBER(parametros!$D$2),B4399&gt;=parametros!$C$2,B4399&lt;=parametros!$D$2),"C0",IF(AND(ISNUMBER(parametros!$C$3),ISNUMBER(parametros!$D$3),B4399&gt;=parametros!$C$3,B4399&lt;=parametros!$D$3),"C1",IF(AND(ISNUMBER(parametros!$C$4),ISNUMBER(parametros!$D$4),B4399&gt;=parametros!$C$4,B4399&lt;=parametros!$D$4),"C2",IF(AND(ISNUMBER(parametros!$C$5),ISNUMBER(parametros!$D$5),B4399&gt;=parametros!$C$5,B4399&lt;=parametros!$D$5),"C3",IF(AND(ISNUMBER(parametros!$C$6),ISNUMBER(parametros!$D$6),B4399&gt;=parametros!$C$6,B4399&lt;=parametros!$D$6),"C4","Fora dos ciclos")))))))</f>
        <v/>
      </c>
      <c r="D4399" s="100"/>
      <c r="E4399" s="78" t="str">
        <f>IF(C4399="","",IFERROR(VLOOKUP(C4399,parametros!$A$11:$E$15,5,0),""))</f>
        <v/>
      </c>
      <c r="F4399" s="79" t="str">
        <f t="shared" si="342"/>
        <v/>
      </c>
      <c r="G4399" s="101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8"/>
      <c r="U4399" s="218" t="str">
        <f t="shared" si="346"/>
        <v/>
      </c>
      <c r="V4399" s="216" t="s">
        <v>47</v>
      </c>
      <c r="W4399" s="102" t="s">
        <v>167</v>
      </c>
      <c r="X4399" s="102" t="s">
        <v>168</v>
      </c>
      <c r="Y4399" s="103" t="s">
        <v>169</v>
      </c>
      <c r="Z4399" s="103" t="s">
        <v>170</v>
      </c>
      <c r="AA4399" s="103" t="s">
        <v>47</v>
      </c>
      <c r="AB4399" s="103" t="s">
        <v>171</v>
      </c>
      <c r="AC4399" s="104" t="s">
        <v>172</v>
      </c>
    </row>
    <row r="4400" spans="1:29" ht="25.5" customHeight="1" x14ac:dyDescent="0.35">
      <c r="A4400" s="188"/>
      <c r="B4400" s="190"/>
      <c r="C4400" s="99" t="str">
        <f>IF(B4400="","",IF(NOT(ISNUMBER(B4400)),"DATA_PC invalida",IF(AND(ISNUMBER(parametros!$C$2),ISNUMBER(parametros!$D$2),B4400&gt;=parametros!$C$2,B4400&lt;=parametros!$D$2),"C0",IF(AND(ISNUMBER(parametros!$C$3),ISNUMBER(parametros!$D$3),B4400&gt;=parametros!$C$3,B4400&lt;=parametros!$D$3),"C1",IF(AND(ISNUMBER(parametros!$C$4),ISNUMBER(parametros!$D$4),B4400&gt;=parametros!$C$4,B4400&lt;=parametros!$D$4),"C2",IF(AND(ISNUMBER(parametros!$C$5),ISNUMBER(parametros!$D$5),B4400&gt;=parametros!$C$5,B4400&lt;=parametros!$D$5),"C3",IF(AND(ISNUMBER(parametros!$C$6),ISNUMBER(parametros!$D$6),B4400&gt;=parametros!$C$6,B4400&lt;=parametros!$D$6),"C4","Fora dos ciclos")))))))</f>
        <v/>
      </c>
      <c r="D4400" s="100"/>
      <c r="E4400" s="78" t="str">
        <f>IF(C4400="","",IFERROR(VLOOKUP(C4400,parametros!$A$11:$E$15,5,0),""))</f>
        <v/>
      </c>
      <c r="F4400" s="79" t="str">
        <f t="shared" si="342"/>
        <v/>
      </c>
      <c r="G4400" s="101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8"/>
      <c r="U4400" s="218" t="str">
        <f t="shared" si="346"/>
        <v/>
      </c>
      <c r="V4400" s="216" t="s">
        <v>47</v>
      </c>
      <c r="W4400" s="102" t="s">
        <v>167</v>
      </c>
      <c r="X4400" s="102" t="s">
        <v>168</v>
      </c>
      <c r="Y4400" s="103" t="s">
        <v>169</v>
      </c>
      <c r="Z4400" s="103" t="s">
        <v>170</v>
      </c>
      <c r="AA4400" s="103" t="s">
        <v>47</v>
      </c>
      <c r="AB4400" s="103" t="s">
        <v>171</v>
      </c>
      <c r="AC4400" s="104" t="s">
        <v>172</v>
      </c>
    </row>
    <row r="4401" spans="1:29" ht="25.5" customHeight="1" x14ac:dyDescent="0.35">
      <c r="A4401" s="188"/>
      <c r="B4401" s="190"/>
      <c r="C4401" s="99" t="str">
        <f>IF(B4401="","",IF(NOT(ISNUMBER(B4401)),"DATA_PC invalida",IF(AND(ISNUMBER(parametros!$C$2),ISNUMBER(parametros!$D$2),B4401&gt;=parametros!$C$2,B4401&lt;=parametros!$D$2),"C0",IF(AND(ISNUMBER(parametros!$C$3),ISNUMBER(parametros!$D$3),B4401&gt;=parametros!$C$3,B4401&lt;=parametros!$D$3),"C1",IF(AND(ISNUMBER(parametros!$C$4),ISNUMBER(parametros!$D$4),B4401&gt;=parametros!$C$4,B4401&lt;=parametros!$D$4),"C2",IF(AND(ISNUMBER(parametros!$C$5),ISNUMBER(parametros!$D$5),B4401&gt;=parametros!$C$5,B4401&lt;=parametros!$D$5),"C3",IF(AND(ISNUMBER(parametros!$C$6),ISNUMBER(parametros!$D$6),B4401&gt;=parametros!$C$6,B4401&lt;=parametros!$D$6),"C4","Fora dos ciclos")))))))</f>
        <v/>
      </c>
      <c r="D4401" s="100"/>
      <c r="E4401" s="78" t="str">
        <f>IF(C4401="","",IFERROR(VLOOKUP(C4401,parametros!$A$11:$E$15,5,0),""))</f>
        <v/>
      </c>
      <c r="F4401" s="79" t="str">
        <f t="shared" si="342"/>
        <v/>
      </c>
      <c r="G4401" s="101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8"/>
      <c r="U4401" s="218" t="str">
        <f t="shared" si="346"/>
        <v/>
      </c>
      <c r="V4401" s="216" t="s">
        <v>47</v>
      </c>
      <c r="W4401" s="102" t="s">
        <v>167</v>
      </c>
      <c r="X4401" s="102" t="s">
        <v>168</v>
      </c>
      <c r="Y4401" s="103" t="s">
        <v>169</v>
      </c>
      <c r="Z4401" s="103" t="s">
        <v>170</v>
      </c>
      <c r="AA4401" s="103" t="s">
        <v>47</v>
      </c>
      <c r="AB4401" s="103" t="s">
        <v>171</v>
      </c>
      <c r="AC4401" s="104" t="s">
        <v>172</v>
      </c>
    </row>
    <row r="4402" spans="1:29" ht="25.5" customHeight="1" x14ac:dyDescent="0.35">
      <c r="A4402" s="188"/>
      <c r="B4402" s="190"/>
      <c r="C4402" s="99" t="str">
        <f>IF(B4402="","",IF(NOT(ISNUMBER(B4402)),"DATA_PC invalida",IF(AND(ISNUMBER(parametros!$C$2),ISNUMBER(parametros!$D$2),B4402&gt;=parametros!$C$2,B4402&lt;=parametros!$D$2),"C0",IF(AND(ISNUMBER(parametros!$C$3),ISNUMBER(parametros!$D$3),B4402&gt;=parametros!$C$3,B4402&lt;=parametros!$D$3),"C1",IF(AND(ISNUMBER(parametros!$C$4),ISNUMBER(parametros!$D$4),B4402&gt;=parametros!$C$4,B4402&lt;=parametros!$D$4),"C2",IF(AND(ISNUMBER(parametros!$C$5),ISNUMBER(parametros!$D$5),B4402&gt;=parametros!$C$5,B4402&lt;=parametros!$D$5),"C3",IF(AND(ISNUMBER(parametros!$C$6),ISNUMBER(parametros!$D$6),B4402&gt;=parametros!$C$6,B4402&lt;=parametros!$D$6),"C4","Fora dos ciclos")))))))</f>
        <v/>
      </c>
      <c r="D4402" s="100"/>
      <c r="E4402" s="78" t="str">
        <f>IF(C4402="","",IFERROR(VLOOKUP(C4402,parametros!$A$11:$E$15,5,0),""))</f>
        <v/>
      </c>
      <c r="F4402" s="79" t="str">
        <f t="shared" si="342"/>
        <v/>
      </c>
      <c r="G4402" s="101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8"/>
      <c r="U4402" s="218" t="str">
        <f t="shared" si="346"/>
        <v/>
      </c>
      <c r="V4402" s="216" t="s">
        <v>47</v>
      </c>
      <c r="W4402" s="102" t="s">
        <v>167</v>
      </c>
      <c r="X4402" s="102" t="s">
        <v>168</v>
      </c>
      <c r="Y4402" s="103" t="s">
        <v>169</v>
      </c>
      <c r="Z4402" s="103" t="s">
        <v>170</v>
      </c>
      <c r="AA4402" s="103" t="s">
        <v>47</v>
      </c>
      <c r="AB4402" s="103" t="s">
        <v>171</v>
      </c>
      <c r="AC4402" s="104" t="s">
        <v>172</v>
      </c>
    </row>
    <row r="4403" spans="1:29" ht="25.5" customHeight="1" x14ac:dyDescent="0.35">
      <c r="A4403" s="188"/>
      <c r="B4403" s="190"/>
      <c r="C4403" s="99" t="str">
        <f>IF(B4403="","",IF(NOT(ISNUMBER(B4403)),"DATA_PC invalida",IF(AND(ISNUMBER(parametros!$C$2),ISNUMBER(parametros!$D$2),B4403&gt;=parametros!$C$2,B4403&lt;=parametros!$D$2),"C0",IF(AND(ISNUMBER(parametros!$C$3),ISNUMBER(parametros!$D$3),B4403&gt;=parametros!$C$3,B4403&lt;=parametros!$D$3),"C1",IF(AND(ISNUMBER(parametros!$C$4),ISNUMBER(parametros!$D$4),B4403&gt;=parametros!$C$4,B4403&lt;=parametros!$D$4),"C2",IF(AND(ISNUMBER(parametros!$C$5),ISNUMBER(parametros!$D$5),B4403&gt;=parametros!$C$5,B4403&lt;=parametros!$D$5),"C3",IF(AND(ISNUMBER(parametros!$C$6),ISNUMBER(parametros!$D$6),B4403&gt;=parametros!$C$6,B4403&lt;=parametros!$D$6),"C4","Fora dos ciclos")))))))</f>
        <v/>
      </c>
      <c r="D4403" s="100"/>
      <c r="E4403" s="78" t="str">
        <f>IF(C4403="","",IFERROR(VLOOKUP(C4403,parametros!$A$11:$E$15,5,0),""))</f>
        <v/>
      </c>
      <c r="F4403" s="79" t="str">
        <f t="shared" si="342"/>
        <v/>
      </c>
      <c r="G4403" s="101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8"/>
      <c r="U4403" s="218" t="str">
        <f t="shared" si="346"/>
        <v/>
      </c>
      <c r="V4403" s="216" t="s">
        <v>47</v>
      </c>
      <c r="W4403" s="102" t="s">
        <v>167</v>
      </c>
      <c r="X4403" s="102" t="s">
        <v>168</v>
      </c>
      <c r="Y4403" s="103" t="s">
        <v>169</v>
      </c>
      <c r="Z4403" s="103" t="s">
        <v>170</v>
      </c>
      <c r="AA4403" s="103" t="s">
        <v>47</v>
      </c>
      <c r="AB4403" s="103" t="s">
        <v>171</v>
      </c>
      <c r="AC4403" s="104" t="s">
        <v>172</v>
      </c>
    </row>
    <row r="4404" spans="1:29" ht="25.5" customHeight="1" x14ac:dyDescent="0.35">
      <c r="A4404" s="188"/>
      <c r="B4404" s="190"/>
      <c r="C4404" s="99" t="str">
        <f>IF(B4404="","",IF(NOT(ISNUMBER(B4404)),"DATA_PC invalida",IF(AND(ISNUMBER(parametros!$C$2),ISNUMBER(parametros!$D$2),B4404&gt;=parametros!$C$2,B4404&lt;=parametros!$D$2),"C0",IF(AND(ISNUMBER(parametros!$C$3),ISNUMBER(parametros!$D$3),B4404&gt;=parametros!$C$3,B4404&lt;=parametros!$D$3),"C1",IF(AND(ISNUMBER(parametros!$C$4),ISNUMBER(parametros!$D$4),B4404&gt;=parametros!$C$4,B4404&lt;=parametros!$D$4),"C2",IF(AND(ISNUMBER(parametros!$C$5),ISNUMBER(parametros!$D$5),B4404&gt;=parametros!$C$5,B4404&lt;=parametros!$D$5),"C3",IF(AND(ISNUMBER(parametros!$C$6),ISNUMBER(parametros!$D$6),B4404&gt;=parametros!$C$6,B4404&lt;=parametros!$D$6),"C4","Fora dos ciclos")))))))</f>
        <v/>
      </c>
      <c r="D4404" s="100"/>
      <c r="E4404" s="78" t="str">
        <f>IF(C4404="","",IFERROR(VLOOKUP(C4404,parametros!$A$11:$E$15,5,0),""))</f>
        <v/>
      </c>
      <c r="F4404" s="79" t="str">
        <f t="shared" si="342"/>
        <v/>
      </c>
      <c r="G4404" s="101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8"/>
      <c r="U4404" s="218" t="str">
        <f t="shared" si="346"/>
        <v/>
      </c>
      <c r="V4404" s="216" t="s">
        <v>47</v>
      </c>
      <c r="W4404" s="102" t="s">
        <v>167</v>
      </c>
      <c r="X4404" s="102" t="s">
        <v>168</v>
      </c>
      <c r="Y4404" s="103" t="s">
        <v>169</v>
      </c>
      <c r="Z4404" s="103" t="s">
        <v>170</v>
      </c>
      <c r="AA4404" s="103" t="s">
        <v>47</v>
      </c>
      <c r="AB4404" s="103" t="s">
        <v>171</v>
      </c>
      <c r="AC4404" s="104" t="s">
        <v>172</v>
      </c>
    </row>
    <row r="4405" spans="1:29" ht="25.5" customHeight="1" x14ac:dyDescent="0.35">
      <c r="A4405" s="188"/>
      <c r="B4405" s="190"/>
      <c r="C4405" s="99" t="str">
        <f>IF(B4405="","",IF(NOT(ISNUMBER(B4405)),"DATA_PC invalida",IF(AND(ISNUMBER(parametros!$C$2),ISNUMBER(parametros!$D$2),B4405&gt;=parametros!$C$2,B4405&lt;=parametros!$D$2),"C0",IF(AND(ISNUMBER(parametros!$C$3),ISNUMBER(parametros!$D$3),B4405&gt;=parametros!$C$3,B4405&lt;=parametros!$D$3),"C1",IF(AND(ISNUMBER(parametros!$C$4),ISNUMBER(parametros!$D$4),B4405&gt;=parametros!$C$4,B4405&lt;=parametros!$D$4),"C2",IF(AND(ISNUMBER(parametros!$C$5),ISNUMBER(parametros!$D$5),B4405&gt;=parametros!$C$5,B4405&lt;=parametros!$D$5),"C3",IF(AND(ISNUMBER(parametros!$C$6),ISNUMBER(parametros!$D$6),B4405&gt;=parametros!$C$6,B4405&lt;=parametros!$D$6),"C4","Fora dos ciclos")))))))</f>
        <v/>
      </c>
      <c r="D4405" s="100"/>
      <c r="E4405" s="78" t="str">
        <f>IF(C4405="","",IFERROR(VLOOKUP(C4405,parametros!$A$11:$E$15,5,0),""))</f>
        <v/>
      </c>
      <c r="F4405" s="79" t="str">
        <f t="shared" si="342"/>
        <v/>
      </c>
      <c r="G4405" s="101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8"/>
      <c r="U4405" s="218" t="str">
        <f t="shared" si="346"/>
        <v/>
      </c>
      <c r="V4405" s="216" t="s">
        <v>47</v>
      </c>
      <c r="W4405" s="102" t="s">
        <v>167</v>
      </c>
      <c r="X4405" s="102" t="s">
        <v>168</v>
      </c>
      <c r="Y4405" s="103" t="s">
        <v>169</v>
      </c>
      <c r="Z4405" s="103" t="s">
        <v>170</v>
      </c>
      <c r="AA4405" s="103" t="s">
        <v>47</v>
      </c>
      <c r="AB4405" s="103" t="s">
        <v>171</v>
      </c>
      <c r="AC4405" s="104" t="s">
        <v>172</v>
      </c>
    </row>
    <row r="4406" spans="1:29" ht="25.5" customHeight="1" x14ac:dyDescent="0.35">
      <c r="A4406" s="188"/>
      <c r="B4406" s="190"/>
      <c r="C4406" s="99" t="str">
        <f>IF(B4406="","",IF(NOT(ISNUMBER(B4406)),"DATA_PC invalida",IF(AND(ISNUMBER(parametros!$C$2),ISNUMBER(parametros!$D$2),B4406&gt;=parametros!$C$2,B4406&lt;=parametros!$D$2),"C0",IF(AND(ISNUMBER(parametros!$C$3),ISNUMBER(parametros!$D$3),B4406&gt;=parametros!$C$3,B4406&lt;=parametros!$D$3),"C1",IF(AND(ISNUMBER(parametros!$C$4),ISNUMBER(parametros!$D$4),B4406&gt;=parametros!$C$4,B4406&lt;=parametros!$D$4),"C2",IF(AND(ISNUMBER(parametros!$C$5),ISNUMBER(parametros!$D$5),B4406&gt;=parametros!$C$5,B4406&lt;=parametros!$D$5),"C3",IF(AND(ISNUMBER(parametros!$C$6),ISNUMBER(parametros!$D$6),B4406&gt;=parametros!$C$6,B4406&lt;=parametros!$D$6),"C4","Fora dos ciclos")))))))</f>
        <v/>
      </c>
      <c r="D4406" s="100"/>
      <c r="E4406" s="78" t="str">
        <f>IF(C4406="","",IFERROR(VLOOKUP(C4406,parametros!$A$11:$E$15,5,0),""))</f>
        <v/>
      </c>
      <c r="F4406" s="79" t="str">
        <f t="shared" si="342"/>
        <v/>
      </c>
      <c r="G4406" s="101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8"/>
      <c r="U4406" s="218" t="str">
        <f t="shared" si="346"/>
        <v/>
      </c>
      <c r="V4406" s="216" t="s">
        <v>47</v>
      </c>
      <c r="W4406" s="102" t="s">
        <v>167</v>
      </c>
      <c r="X4406" s="102" t="s">
        <v>168</v>
      </c>
      <c r="Y4406" s="103" t="s">
        <v>169</v>
      </c>
      <c r="Z4406" s="103" t="s">
        <v>170</v>
      </c>
      <c r="AA4406" s="103" t="s">
        <v>47</v>
      </c>
      <c r="AB4406" s="103" t="s">
        <v>171</v>
      </c>
      <c r="AC4406" s="104" t="s">
        <v>172</v>
      </c>
    </row>
    <row r="4407" spans="1:29" ht="25.5" customHeight="1" x14ac:dyDescent="0.35">
      <c r="A4407" s="188"/>
      <c r="B4407" s="190"/>
      <c r="C4407" s="99" t="str">
        <f>IF(B4407="","",IF(NOT(ISNUMBER(B4407)),"DATA_PC invalida",IF(AND(ISNUMBER(parametros!$C$2),ISNUMBER(parametros!$D$2),B4407&gt;=parametros!$C$2,B4407&lt;=parametros!$D$2),"C0",IF(AND(ISNUMBER(parametros!$C$3),ISNUMBER(parametros!$D$3),B4407&gt;=parametros!$C$3,B4407&lt;=parametros!$D$3),"C1",IF(AND(ISNUMBER(parametros!$C$4),ISNUMBER(parametros!$D$4),B4407&gt;=parametros!$C$4,B4407&lt;=parametros!$D$4),"C2",IF(AND(ISNUMBER(parametros!$C$5),ISNUMBER(parametros!$D$5),B4407&gt;=parametros!$C$5,B4407&lt;=parametros!$D$5),"C3",IF(AND(ISNUMBER(parametros!$C$6),ISNUMBER(parametros!$D$6),B4407&gt;=parametros!$C$6,B4407&lt;=parametros!$D$6),"C4","Fora dos ciclos")))))))</f>
        <v/>
      </c>
      <c r="D4407" s="100"/>
      <c r="E4407" s="78" t="str">
        <f>IF(C4407="","",IFERROR(VLOOKUP(C4407,parametros!$A$11:$E$15,5,0),""))</f>
        <v/>
      </c>
      <c r="F4407" s="79" t="str">
        <f t="shared" si="342"/>
        <v/>
      </c>
      <c r="G4407" s="101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8"/>
      <c r="U4407" s="218" t="str">
        <f t="shared" si="346"/>
        <v/>
      </c>
      <c r="V4407" s="216" t="s">
        <v>47</v>
      </c>
      <c r="W4407" s="102" t="s">
        <v>167</v>
      </c>
      <c r="X4407" s="102" t="s">
        <v>168</v>
      </c>
      <c r="Y4407" s="103" t="s">
        <v>169</v>
      </c>
      <c r="Z4407" s="103" t="s">
        <v>170</v>
      </c>
      <c r="AA4407" s="103" t="s">
        <v>47</v>
      </c>
      <c r="AB4407" s="103" t="s">
        <v>171</v>
      </c>
      <c r="AC4407" s="104" t="s">
        <v>172</v>
      </c>
    </row>
    <row r="4408" spans="1:29" ht="25.5" customHeight="1" x14ac:dyDescent="0.35">
      <c r="A4408" s="188"/>
      <c r="B4408" s="190"/>
      <c r="C4408" s="99" t="str">
        <f>IF(B4408="","",IF(NOT(ISNUMBER(B4408)),"DATA_PC invalida",IF(AND(ISNUMBER(parametros!$C$2),ISNUMBER(parametros!$D$2),B4408&gt;=parametros!$C$2,B4408&lt;=parametros!$D$2),"C0",IF(AND(ISNUMBER(parametros!$C$3),ISNUMBER(parametros!$D$3),B4408&gt;=parametros!$C$3,B4408&lt;=parametros!$D$3),"C1",IF(AND(ISNUMBER(parametros!$C$4),ISNUMBER(parametros!$D$4),B4408&gt;=parametros!$C$4,B4408&lt;=parametros!$D$4),"C2",IF(AND(ISNUMBER(parametros!$C$5),ISNUMBER(parametros!$D$5),B4408&gt;=parametros!$C$5,B4408&lt;=parametros!$D$5),"C3",IF(AND(ISNUMBER(parametros!$C$6),ISNUMBER(parametros!$D$6),B4408&gt;=parametros!$C$6,B4408&lt;=parametros!$D$6),"C4","Fora dos ciclos")))))))</f>
        <v/>
      </c>
      <c r="D4408" s="100"/>
      <c r="E4408" s="78" t="str">
        <f>IF(C4408="","",IFERROR(VLOOKUP(C4408,parametros!$A$11:$E$15,5,0),""))</f>
        <v/>
      </c>
      <c r="F4408" s="79" t="str">
        <f t="shared" si="342"/>
        <v/>
      </c>
      <c r="G4408" s="101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8"/>
      <c r="U4408" s="218" t="str">
        <f t="shared" si="346"/>
        <v/>
      </c>
      <c r="V4408" s="216" t="s">
        <v>47</v>
      </c>
      <c r="W4408" s="102" t="s">
        <v>167</v>
      </c>
      <c r="X4408" s="102" t="s">
        <v>168</v>
      </c>
      <c r="Y4408" s="103" t="s">
        <v>169</v>
      </c>
      <c r="Z4408" s="103" t="s">
        <v>170</v>
      </c>
      <c r="AA4408" s="103" t="s">
        <v>47</v>
      </c>
      <c r="AB4408" s="103" t="s">
        <v>171</v>
      </c>
      <c r="AC4408" s="104" t="s">
        <v>172</v>
      </c>
    </row>
    <row r="4409" spans="1:29" ht="25.5" customHeight="1" x14ac:dyDescent="0.35">
      <c r="A4409" s="188"/>
      <c r="B4409" s="190"/>
      <c r="C4409" s="99" t="str">
        <f>IF(B4409="","",IF(NOT(ISNUMBER(B4409)),"DATA_PC invalida",IF(AND(ISNUMBER(parametros!$C$2),ISNUMBER(parametros!$D$2),B4409&gt;=parametros!$C$2,B4409&lt;=parametros!$D$2),"C0",IF(AND(ISNUMBER(parametros!$C$3),ISNUMBER(parametros!$D$3),B4409&gt;=parametros!$C$3,B4409&lt;=parametros!$D$3),"C1",IF(AND(ISNUMBER(parametros!$C$4),ISNUMBER(parametros!$D$4),B4409&gt;=parametros!$C$4,B4409&lt;=parametros!$D$4),"C2",IF(AND(ISNUMBER(parametros!$C$5),ISNUMBER(parametros!$D$5),B4409&gt;=parametros!$C$5,B4409&lt;=parametros!$D$5),"C3",IF(AND(ISNUMBER(parametros!$C$6),ISNUMBER(parametros!$D$6),B4409&gt;=parametros!$C$6,B4409&lt;=parametros!$D$6),"C4","Fora dos ciclos")))))))</f>
        <v/>
      </c>
      <c r="D4409" s="100"/>
      <c r="E4409" s="78" t="str">
        <f>IF(C4409="","",IFERROR(VLOOKUP(C4409,parametros!$A$11:$E$15,5,0),""))</f>
        <v/>
      </c>
      <c r="F4409" s="79" t="str">
        <f t="shared" si="342"/>
        <v/>
      </c>
      <c r="G4409" s="101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8"/>
      <c r="U4409" s="218" t="str">
        <f t="shared" si="346"/>
        <v/>
      </c>
      <c r="V4409" s="216" t="s">
        <v>47</v>
      </c>
      <c r="W4409" s="102" t="s">
        <v>167</v>
      </c>
      <c r="X4409" s="102" t="s">
        <v>168</v>
      </c>
      <c r="Y4409" s="103" t="s">
        <v>169</v>
      </c>
      <c r="Z4409" s="103" t="s">
        <v>170</v>
      </c>
      <c r="AA4409" s="103" t="s">
        <v>47</v>
      </c>
      <c r="AB4409" s="103" t="s">
        <v>171</v>
      </c>
      <c r="AC4409" s="104" t="s">
        <v>172</v>
      </c>
    </row>
    <row r="4410" spans="1:29" ht="25.5" customHeight="1" x14ac:dyDescent="0.35">
      <c r="A4410" s="188"/>
      <c r="B4410" s="190"/>
      <c r="C4410" s="99" t="str">
        <f>IF(B4410="","",IF(NOT(ISNUMBER(B4410)),"DATA_PC invalida",IF(AND(ISNUMBER(parametros!$C$2),ISNUMBER(parametros!$D$2),B4410&gt;=parametros!$C$2,B4410&lt;=parametros!$D$2),"C0",IF(AND(ISNUMBER(parametros!$C$3),ISNUMBER(parametros!$D$3),B4410&gt;=parametros!$C$3,B4410&lt;=parametros!$D$3),"C1",IF(AND(ISNUMBER(parametros!$C$4),ISNUMBER(parametros!$D$4),B4410&gt;=parametros!$C$4,B4410&lt;=parametros!$D$4),"C2",IF(AND(ISNUMBER(parametros!$C$5),ISNUMBER(parametros!$D$5),B4410&gt;=parametros!$C$5,B4410&lt;=parametros!$D$5),"C3",IF(AND(ISNUMBER(parametros!$C$6),ISNUMBER(parametros!$D$6),B4410&gt;=parametros!$C$6,B4410&lt;=parametros!$D$6),"C4","Fora dos ciclos")))))))</f>
        <v/>
      </c>
      <c r="D4410" s="100"/>
      <c r="E4410" s="78" t="str">
        <f>IF(C4410="","",IFERROR(VLOOKUP(C4410,parametros!$A$11:$E$15,5,0),""))</f>
        <v/>
      </c>
      <c r="F4410" s="79" t="str">
        <f t="shared" si="342"/>
        <v/>
      </c>
      <c r="G4410" s="101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8"/>
      <c r="U4410" s="218" t="str">
        <f t="shared" si="346"/>
        <v/>
      </c>
      <c r="V4410" s="216" t="s">
        <v>47</v>
      </c>
      <c r="W4410" s="102" t="s">
        <v>167</v>
      </c>
      <c r="X4410" s="102" t="s">
        <v>168</v>
      </c>
      <c r="Y4410" s="103" t="s">
        <v>169</v>
      </c>
      <c r="Z4410" s="103" t="s">
        <v>170</v>
      </c>
      <c r="AA4410" s="103" t="s">
        <v>47</v>
      </c>
      <c r="AB4410" s="103" t="s">
        <v>171</v>
      </c>
      <c r="AC4410" s="104" t="s">
        <v>172</v>
      </c>
    </row>
    <row r="4411" spans="1:29" ht="25.5" customHeight="1" x14ac:dyDescent="0.35">
      <c r="A4411" s="188"/>
      <c r="B4411" s="190"/>
      <c r="C4411" s="99" t="str">
        <f>IF(B4411="","",IF(NOT(ISNUMBER(B4411)),"DATA_PC invalida",IF(AND(ISNUMBER(parametros!$C$2),ISNUMBER(parametros!$D$2),B4411&gt;=parametros!$C$2,B4411&lt;=parametros!$D$2),"C0",IF(AND(ISNUMBER(parametros!$C$3),ISNUMBER(parametros!$D$3),B4411&gt;=parametros!$C$3,B4411&lt;=parametros!$D$3),"C1",IF(AND(ISNUMBER(parametros!$C$4),ISNUMBER(parametros!$D$4),B4411&gt;=parametros!$C$4,B4411&lt;=parametros!$D$4),"C2",IF(AND(ISNUMBER(parametros!$C$5),ISNUMBER(parametros!$D$5),B4411&gt;=parametros!$C$5,B4411&lt;=parametros!$D$5),"C3",IF(AND(ISNUMBER(parametros!$C$6),ISNUMBER(parametros!$D$6),B4411&gt;=parametros!$C$6,B4411&lt;=parametros!$D$6),"C4","Fora dos ciclos")))))))</f>
        <v/>
      </c>
      <c r="D4411" s="100"/>
      <c r="E4411" s="78" t="str">
        <f>IF(C4411="","",IFERROR(VLOOKUP(C4411,parametros!$A$11:$E$15,5,0),""))</f>
        <v/>
      </c>
      <c r="F4411" s="79" t="str">
        <f t="shared" si="342"/>
        <v/>
      </c>
      <c r="G4411" s="101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8"/>
      <c r="U4411" s="218" t="str">
        <f t="shared" si="346"/>
        <v/>
      </c>
      <c r="V4411" s="216" t="s">
        <v>47</v>
      </c>
      <c r="W4411" s="102" t="s">
        <v>167</v>
      </c>
      <c r="X4411" s="102" t="s">
        <v>168</v>
      </c>
      <c r="Y4411" s="103" t="s">
        <v>169</v>
      </c>
      <c r="Z4411" s="103" t="s">
        <v>170</v>
      </c>
      <c r="AA4411" s="103" t="s">
        <v>47</v>
      </c>
      <c r="AB4411" s="103" t="s">
        <v>171</v>
      </c>
      <c r="AC4411" s="104" t="s">
        <v>172</v>
      </c>
    </row>
    <row r="4412" spans="1:29" ht="25.5" customHeight="1" x14ac:dyDescent="0.35">
      <c r="A4412" s="188"/>
      <c r="B4412" s="190"/>
      <c r="C4412" s="99" t="str">
        <f>IF(B4412="","",IF(NOT(ISNUMBER(B4412)),"DATA_PC invalida",IF(AND(ISNUMBER(parametros!$C$2),ISNUMBER(parametros!$D$2),B4412&gt;=parametros!$C$2,B4412&lt;=parametros!$D$2),"C0",IF(AND(ISNUMBER(parametros!$C$3),ISNUMBER(parametros!$D$3),B4412&gt;=parametros!$C$3,B4412&lt;=parametros!$D$3),"C1",IF(AND(ISNUMBER(parametros!$C$4),ISNUMBER(parametros!$D$4),B4412&gt;=parametros!$C$4,B4412&lt;=parametros!$D$4),"C2",IF(AND(ISNUMBER(parametros!$C$5),ISNUMBER(parametros!$D$5),B4412&gt;=parametros!$C$5,B4412&lt;=parametros!$D$5),"C3",IF(AND(ISNUMBER(parametros!$C$6),ISNUMBER(parametros!$D$6),B4412&gt;=parametros!$C$6,B4412&lt;=parametros!$D$6),"C4","Fora dos ciclos")))))))</f>
        <v/>
      </c>
      <c r="D4412" s="100"/>
      <c r="E4412" s="78" t="str">
        <f>IF(C4412="","",IFERROR(VLOOKUP(C4412,parametros!$A$11:$E$15,5,0),""))</f>
        <v/>
      </c>
      <c r="F4412" s="79" t="str">
        <f t="shared" si="342"/>
        <v/>
      </c>
      <c r="G4412" s="101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8"/>
      <c r="U4412" s="218" t="str">
        <f t="shared" si="346"/>
        <v/>
      </c>
      <c r="V4412" s="216" t="s">
        <v>47</v>
      </c>
      <c r="W4412" s="102" t="s">
        <v>167</v>
      </c>
      <c r="X4412" s="102" t="s">
        <v>168</v>
      </c>
      <c r="Y4412" s="103" t="s">
        <v>169</v>
      </c>
      <c r="Z4412" s="103" t="s">
        <v>170</v>
      </c>
      <c r="AA4412" s="103" t="s">
        <v>47</v>
      </c>
      <c r="AB4412" s="103" t="s">
        <v>171</v>
      </c>
      <c r="AC4412" s="104" t="s">
        <v>172</v>
      </c>
    </row>
    <row r="4413" spans="1:29" ht="25.5" customHeight="1" x14ac:dyDescent="0.35">
      <c r="A4413" s="188"/>
      <c r="B4413" s="190"/>
      <c r="C4413" s="99" t="str">
        <f>IF(B4413="","",IF(NOT(ISNUMBER(B4413)),"DATA_PC invalida",IF(AND(ISNUMBER(parametros!$C$2),ISNUMBER(parametros!$D$2),B4413&gt;=parametros!$C$2,B4413&lt;=parametros!$D$2),"C0",IF(AND(ISNUMBER(parametros!$C$3),ISNUMBER(parametros!$D$3),B4413&gt;=parametros!$C$3,B4413&lt;=parametros!$D$3),"C1",IF(AND(ISNUMBER(parametros!$C$4),ISNUMBER(parametros!$D$4),B4413&gt;=parametros!$C$4,B4413&lt;=parametros!$D$4),"C2",IF(AND(ISNUMBER(parametros!$C$5),ISNUMBER(parametros!$D$5),B4413&gt;=parametros!$C$5,B4413&lt;=parametros!$D$5),"C3",IF(AND(ISNUMBER(parametros!$C$6),ISNUMBER(parametros!$D$6),B4413&gt;=parametros!$C$6,B4413&lt;=parametros!$D$6),"C4","Fora dos ciclos")))))))</f>
        <v/>
      </c>
      <c r="D4413" s="100"/>
      <c r="E4413" s="78" t="str">
        <f>IF(C4413="","",IFERROR(VLOOKUP(C4413,parametros!$A$11:$E$15,5,0),""))</f>
        <v/>
      </c>
      <c r="F4413" s="79" t="str">
        <f t="shared" si="342"/>
        <v/>
      </c>
      <c r="G4413" s="101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8"/>
      <c r="U4413" s="218" t="str">
        <f t="shared" si="346"/>
        <v/>
      </c>
      <c r="V4413" s="216" t="s">
        <v>47</v>
      </c>
      <c r="W4413" s="102" t="s">
        <v>167</v>
      </c>
      <c r="X4413" s="102" t="s">
        <v>168</v>
      </c>
      <c r="Y4413" s="103" t="s">
        <v>169</v>
      </c>
      <c r="Z4413" s="103" t="s">
        <v>170</v>
      </c>
      <c r="AA4413" s="103" t="s">
        <v>47</v>
      </c>
      <c r="AB4413" s="103" t="s">
        <v>171</v>
      </c>
      <c r="AC4413" s="104" t="s">
        <v>172</v>
      </c>
    </row>
    <row r="4414" spans="1:29" ht="25.5" customHeight="1" x14ac:dyDescent="0.35">
      <c r="A4414" s="188"/>
      <c r="B4414" s="190"/>
      <c r="C4414" s="99" t="str">
        <f>IF(B4414="","",IF(NOT(ISNUMBER(B4414)),"DATA_PC invalida",IF(AND(ISNUMBER(parametros!$C$2),ISNUMBER(parametros!$D$2),B4414&gt;=parametros!$C$2,B4414&lt;=parametros!$D$2),"C0",IF(AND(ISNUMBER(parametros!$C$3),ISNUMBER(parametros!$D$3),B4414&gt;=parametros!$C$3,B4414&lt;=parametros!$D$3),"C1",IF(AND(ISNUMBER(parametros!$C$4),ISNUMBER(parametros!$D$4),B4414&gt;=parametros!$C$4,B4414&lt;=parametros!$D$4),"C2",IF(AND(ISNUMBER(parametros!$C$5),ISNUMBER(parametros!$D$5),B4414&gt;=parametros!$C$5,B4414&lt;=parametros!$D$5),"C3",IF(AND(ISNUMBER(parametros!$C$6),ISNUMBER(parametros!$D$6),B4414&gt;=parametros!$C$6,B4414&lt;=parametros!$D$6),"C4","Fora dos ciclos")))))))</f>
        <v/>
      </c>
      <c r="D4414" s="100"/>
      <c r="E4414" s="78" t="str">
        <f>IF(C4414="","",IFERROR(VLOOKUP(C4414,parametros!$A$11:$E$15,5,0),""))</f>
        <v/>
      </c>
      <c r="F4414" s="79" t="str">
        <f t="shared" si="342"/>
        <v/>
      </c>
      <c r="G4414" s="101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8"/>
      <c r="U4414" s="218" t="str">
        <f t="shared" si="346"/>
        <v/>
      </c>
      <c r="V4414" s="216" t="s">
        <v>47</v>
      </c>
      <c r="W4414" s="102" t="s">
        <v>167</v>
      </c>
      <c r="X4414" s="102" t="s">
        <v>168</v>
      </c>
      <c r="Y4414" s="103" t="s">
        <v>169</v>
      </c>
      <c r="Z4414" s="103" t="s">
        <v>170</v>
      </c>
      <c r="AA4414" s="103" t="s">
        <v>47</v>
      </c>
      <c r="AB4414" s="103" t="s">
        <v>171</v>
      </c>
      <c r="AC4414" s="104" t="s">
        <v>172</v>
      </c>
    </row>
    <row r="4415" spans="1:29" ht="25.5" customHeight="1" x14ac:dyDescent="0.35">
      <c r="A4415" s="188"/>
      <c r="B4415" s="190"/>
      <c r="C4415" s="99" t="str">
        <f>IF(B4415="","",IF(NOT(ISNUMBER(B4415)),"DATA_PC invalida",IF(AND(ISNUMBER(parametros!$C$2),ISNUMBER(parametros!$D$2),B4415&gt;=parametros!$C$2,B4415&lt;=parametros!$D$2),"C0",IF(AND(ISNUMBER(parametros!$C$3),ISNUMBER(parametros!$D$3),B4415&gt;=parametros!$C$3,B4415&lt;=parametros!$D$3),"C1",IF(AND(ISNUMBER(parametros!$C$4),ISNUMBER(parametros!$D$4),B4415&gt;=parametros!$C$4,B4415&lt;=parametros!$D$4),"C2",IF(AND(ISNUMBER(parametros!$C$5),ISNUMBER(parametros!$D$5),B4415&gt;=parametros!$C$5,B4415&lt;=parametros!$D$5),"C3",IF(AND(ISNUMBER(parametros!$C$6),ISNUMBER(parametros!$D$6),B4415&gt;=parametros!$C$6,B4415&lt;=parametros!$D$6),"C4","Fora dos ciclos")))))))</f>
        <v/>
      </c>
      <c r="D4415" s="100"/>
      <c r="E4415" s="78" t="str">
        <f>IF(C4415="","",IFERROR(VLOOKUP(C4415,parametros!$A$11:$E$15,5,0),""))</f>
        <v/>
      </c>
      <c r="F4415" s="79" t="str">
        <f t="shared" si="342"/>
        <v/>
      </c>
      <c r="G4415" s="101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8"/>
      <c r="U4415" s="218" t="str">
        <f t="shared" si="346"/>
        <v/>
      </c>
      <c r="V4415" s="216" t="s">
        <v>47</v>
      </c>
      <c r="W4415" s="102" t="s">
        <v>167</v>
      </c>
      <c r="X4415" s="102" t="s">
        <v>168</v>
      </c>
      <c r="Y4415" s="103" t="s">
        <v>169</v>
      </c>
      <c r="Z4415" s="103" t="s">
        <v>170</v>
      </c>
      <c r="AA4415" s="103" t="s">
        <v>47</v>
      </c>
      <c r="AB4415" s="103" t="s">
        <v>171</v>
      </c>
      <c r="AC4415" s="104" t="s">
        <v>172</v>
      </c>
    </row>
    <row r="4416" spans="1:29" ht="25.5" customHeight="1" x14ac:dyDescent="0.35">
      <c r="A4416" s="188"/>
      <c r="B4416" s="190"/>
      <c r="C4416" s="99" t="str">
        <f>IF(B4416="","",IF(NOT(ISNUMBER(B4416)),"DATA_PC invalida",IF(AND(ISNUMBER(parametros!$C$2),ISNUMBER(parametros!$D$2),B4416&gt;=parametros!$C$2,B4416&lt;=parametros!$D$2),"C0",IF(AND(ISNUMBER(parametros!$C$3),ISNUMBER(parametros!$D$3),B4416&gt;=parametros!$C$3,B4416&lt;=parametros!$D$3),"C1",IF(AND(ISNUMBER(parametros!$C$4),ISNUMBER(parametros!$D$4),B4416&gt;=parametros!$C$4,B4416&lt;=parametros!$D$4),"C2",IF(AND(ISNUMBER(parametros!$C$5),ISNUMBER(parametros!$D$5),B4416&gt;=parametros!$C$5,B4416&lt;=parametros!$D$5),"C3",IF(AND(ISNUMBER(parametros!$C$6),ISNUMBER(parametros!$D$6),B4416&gt;=parametros!$C$6,B4416&lt;=parametros!$D$6),"C4","Fora dos ciclos")))))))</f>
        <v/>
      </c>
      <c r="D4416" s="100"/>
      <c r="E4416" s="78" t="str">
        <f>IF(C4416="","",IFERROR(VLOOKUP(C4416,parametros!$A$11:$E$15,5,0),""))</f>
        <v/>
      </c>
      <c r="F4416" s="79" t="str">
        <f t="shared" si="342"/>
        <v/>
      </c>
      <c r="G4416" s="101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8"/>
      <c r="U4416" s="218" t="str">
        <f t="shared" si="346"/>
        <v/>
      </c>
      <c r="V4416" s="216" t="s">
        <v>47</v>
      </c>
      <c r="W4416" s="102" t="s">
        <v>167</v>
      </c>
      <c r="X4416" s="102" t="s">
        <v>168</v>
      </c>
      <c r="Y4416" s="103" t="s">
        <v>169</v>
      </c>
      <c r="Z4416" s="103" t="s">
        <v>170</v>
      </c>
      <c r="AA4416" s="103" t="s">
        <v>47</v>
      </c>
      <c r="AB4416" s="103" t="s">
        <v>171</v>
      </c>
      <c r="AC4416" s="104" t="s">
        <v>172</v>
      </c>
    </row>
    <row r="4417" spans="1:29" ht="25.5" customHeight="1" x14ac:dyDescent="0.35">
      <c r="A4417" s="188"/>
      <c r="B4417" s="190"/>
      <c r="C4417" s="99" t="str">
        <f>IF(B4417="","",IF(NOT(ISNUMBER(B4417)),"DATA_PC invalida",IF(AND(ISNUMBER(parametros!$C$2),ISNUMBER(parametros!$D$2),B4417&gt;=parametros!$C$2,B4417&lt;=parametros!$D$2),"C0",IF(AND(ISNUMBER(parametros!$C$3),ISNUMBER(parametros!$D$3),B4417&gt;=parametros!$C$3,B4417&lt;=parametros!$D$3),"C1",IF(AND(ISNUMBER(parametros!$C$4),ISNUMBER(parametros!$D$4),B4417&gt;=parametros!$C$4,B4417&lt;=parametros!$D$4),"C2",IF(AND(ISNUMBER(parametros!$C$5),ISNUMBER(parametros!$D$5),B4417&gt;=parametros!$C$5,B4417&lt;=parametros!$D$5),"C3",IF(AND(ISNUMBER(parametros!$C$6),ISNUMBER(parametros!$D$6),B4417&gt;=parametros!$C$6,B4417&lt;=parametros!$D$6),"C4","Fora dos ciclos")))))))</f>
        <v/>
      </c>
      <c r="D4417" s="100"/>
      <c r="E4417" s="78" t="str">
        <f>IF(C4417="","",IFERROR(VLOOKUP(C4417,parametros!$A$11:$E$15,5,0),""))</f>
        <v/>
      </c>
      <c r="F4417" s="79" t="str">
        <f t="shared" si="342"/>
        <v/>
      </c>
      <c r="G4417" s="101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8"/>
      <c r="U4417" s="218" t="str">
        <f t="shared" si="346"/>
        <v/>
      </c>
      <c r="V4417" s="216" t="s">
        <v>47</v>
      </c>
      <c r="W4417" s="102" t="s">
        <v>167</v>
      </c>
      <c r="X4417" s="102" t="s">
        <v>168</v>
      </c>
      <c r="Y4417" s="103" t="s">
        <v>169</v>
      </c>
      <c r="Z4417" s="103" t="s">
        <v>170</v>
      </c>
      <c r="AA4417" s="103" t="s">
        <v>47</v>
      </c>
      <c r="AB4417" s="103" t="s">
        <v>171</v>
      </c>
      <c r="AC4417" s="104" t="s">
        <v>172</v>
      </c>
    </row>
    <row r="4418" spans="1:29" ht="25.5" customHeight="1" x14ac:dyDescent="0.35">
      <c r="A4418" s="188"/>
      <c r="B4418" s="190"/>
      <c r="C4418" s="99" t="str">
        <f>IF(B4418="","",IF(NOT(ISNUMBER(B4418)),"DATA_PC invalida",IF(AND(ISNUMBER(parametros!$C$2),ISNUMBER(parametros!$D$2),B4418&gt;=parametros!$C$2,B4418&lt;=parametros!$D$2),"C0",IF(AND(ISNUMBER(parametros!$C$3),ISNUMBER(parametros!$D$3),B4418&gt;=parametros!$C$3,B4418&lt;=parametros!$D$3),"C1",IF(AND(ISNUMBER(parametros!$C$4),ISNUMBER(parametros!$D$4),B4418&gt;=parametros!$C$4,B4418&lt;=parametros!$D$4),"C2",IF(AND(ISNUMBER(parametros!$C$5),ISNUMBER(parametros!$D$5),B4418&gt;=parametros!$C$5,B4418&lt;=parametros!$D$5),"C3",IF(AND(ISNUMBER(parametros!$C$6),ISNUMBER(parametros!$D$6),B4418&gt;=parametros!$C$6,B4418&lt;=parametros!$D$6),"C4","Fora dos ciclos")))))))</f>
        <v/>
      </c>
      <c r="D4418" s="100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101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8"/>
      <c r="U4418" s="218" t="str">
        <f t="shared" ref="U4418:U4481" si="351">IF(OR($D4418="",$H4418=""),"",ROUND($D4418+$H4418,2))</f>
        <v/>
      </c>
      <c r="V4418" s="216" t="s">
        <v>47</v>
      </c>
      <c r="W4418" s="102" t="s">
        <v>167</v>
      </c>
      <c r="X4418" s="102" t="s">
        <v>168</v>
      </c>
      <c r="Y4418" s="103" t="s">
        <v>169</v>
      </c>
      <c r="Z4418" s="103" t="s">
        <v>170</v>
      </c>
      <c r="AA4418" s="103" t="s">
        <v>47</v>
      </c>
      <c r="AB4418" s="103" t="s">
        <v>171</v>
      </c>
      <c r="AC4418" s="104" t="s">
        <v>172</v>
      </c>
    </row>
    <row r="4419" spans="1:29" ht="25.5" customHeight="1" x14ac:dyDescent="0.35">
      <c r="A4419" s="188"/>
      <c r="B4419" s="190"/>
      <c r="C4419" s="99" t="str">
        <f>IF(B4419="","",IF(NOT(ISNUMBER(B4419)),"DATA_PC invalida",IF(AND(ISNUMBER(parametros!$C$2),ISNUMBER(parametros!$D$2),B4419&gt;=parametros!$C$2,B4419&lt;=parametros!$D$2),"C0",IF(AND(ISNUMBER(parametros!$C$3),ISNUMBER(parametros!$D$3),B4419&gt;=parametros!$C$3,B4419&lt;=parametros!$D$3),"C1",IF(AND(ISNUMBER(parametros!$C$4),ISNUMBER(parametros!$D$4),B4419&gt;=parametros!$C$4,B4419&lt;=parametros!$D$4),"C2",IF(AND(ISNUMBER(parametros!$C$5),ISNUMBER(parametros!$D$5),B4419&gt;=parametros!$C$5,B4419&lt;=parametros!$D$5),"C3",IF(AND(ISNUMBER(parametros!$C$6),ISNUMBER(parametros!$D$6),B4419&gt;=parametros!$C$6,B4419&lt;=parametros!$D$6),"C4","Fora dos ciclos")))))))</f>
        <v/>
      </c>
      <c r="D4419" s="100"/>
      <c r="E4419" s="78" t="str">
        <f>IF(C4419="","",IFERROR(VLOOKUP(C4419,parametros!$A$11:$E$15,5,0),""))</f>
        <v/>
      </c>
      <c r="F4419" s="79" t="str">
        <f t="shared" si="347"/>
        <v/>
      </c>
      <c r="G4419" s="101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8"/>
      <c r="U4419" s="218" t="str">
        <f t="shared" si="351"/>
        <v/>
      </c>
      <c r="V4419" s="216" t="s">
        <v>47</v>
      </c>
      <c r="W4419" s="102" t="s">
        <v>167</v>
      </c>
      <c r="X4419" s="102" t="s">
        <v>168</v>
      </c>
      <c r="Y4419" s="103" t="s">
        <v>169</v>
      </c>
      <c r="Z4419" s="103" t="s">
        <v>170</v>
      </c>
      <c r="AA4419" s="103" t="s">
        <v>47</v>
      </c>
      <c r="AB4419" s="103" t="s">
        <v>171</v>
      </c>
      <c r="AC4419" s="104" t="s">
        <v>172</v>
      </c>
    </row>
    <row r="4420" spans="1:29" ht="25.5" customHeight="1" x14ac:dyDescent="0.35">
      <c r="A4420" s="188"/>
      <c r="B4420" s="190"/>
      <c r="C4420" s="99" t="str">
        <f>IF(B4420="","",IF(NOT(ISNUMBER(B4420)),"DATA_PC invalida",IF(AND(ISNUMBER(parametros!$C$2),ISNUMBER(parametros!$D$2),B4420&gt;=parametros!$C$2,B4420&lt;=parametros!$D$2),"C0",IF(AND(ISNUMBER(parametros!$C$3),ISNUMBER(parametros!$D$3),B4420&gt;=parametros!$C$3,B4420&lt;=parametros!$D$3),"C1",IF(AND(ISNUMBER(parametros!$C$4),ISNUMBER(parametros!$D$4),B4420&gt;=parametros!$C$4,B4420&lt;=parametros!$D$4),"C2",IF(AND(ISNUMBER(parametros!$C$5),ISNUMBER(parametros!$D$5),B4420&gt;=parametros!$C$5,B4420&lt;=parametros!$D$5),"C3",IF(AND(ISNUMBER(parametros!$C$6),ISNUMBER(parametros!$D$6),B4420&gt;=parametros!$C$6,B4420&lt;=parametros!$D$6),"C4","Fora dos ciclos")))))))</f>
        <v/>
      </c>
      <c r="D4420" s="100"/>
      <c r="E4420" s="78" t="str">
        <f>IF(C4420="","",IFERROR(VLOOKUP(C4420,parametros!$A$11:$E$15,5,0),""))</f>
        <v/>
      </c>
      <c r="F4420" s="79" t="str">
        <f t="shared" si="347"/>
        <v/>
      </c>
      <c r="G4420" s="101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8"/>
      <c r="U4420" s="218" t="str">
        <f t="shared" si="351"/>
        <v/>
      </c>
      <c r="V4420" s="216" t="s">
        <v>47</v>
      </c>
      <c r="W4420" s="102" t="s">
        <v>167</v>
      </c>
      <c r="X4420" s="102" t="s">
        <v>168</v>
      </c>
      <c r="Y4420" s="103" t="s">
        <v>169</v>
      </c>
      <c r="Z4420" s="103" t="s">
        <v>170</v>
      </c>
      <c r="AA4420" s="103" t="s">
        <v>47</v>
      </c>
      <c r="AB4420" s="103" t="s">
        <v>171</v>
      </c>
      <c r="AC4420" s="104" t="s">
        <v>172</v>
      </c>
    </row>
    <row r="4421" spans="1:29" ht="25.5" customHeight="1" x14ac:dyDescent="0.35">
      <c r="A4421" s="188"/>
      <c r="B4421" s="190"/>
      <c r="C4421" s="99" t="str">
        <f>IF(B4421="","",IF(NOT(ISNUMBER(B4421)),"DATA_PC invalida",IF(AND(ISNUMBER(parametros!$C$2),ISNUMBER(parametros!$D$2),B4421&gt;=parametros!$C$2,B4421&lt;=parametros!$D$2),"C0",IF(AND(ISNUMBER(parametros!$C$3),ISNUMBER(parametros!$D$3),B4421&gt;=parametros!$C$3,B4421&lt;=parametros!$D$3),"C1",IF(AND(ISNUMBER(parametros!$C$4),ISNUMBER(parametros!$D$4),B4421&gt;=parametros!$C$4,B4421&lt;=parametros!$D$4),"C2",IF(AND(ISNUMBER(parametros!$C$5),ISNUMBER(parametros!$D$5),B4421&gt;=parametros!$C$5,B4421&lt;=parametros!$D$5),"C3",IF(AND(ISNUMBER(parametros!$C$6),ISNUMBER(parametros!$D$6),B4421&gt;=parametros!$C$6,B4421&lt;=parametros!$D$6),"C4","Fora dos ciclos")))))))</f>
        <v/>
      </c>
      <c r="D4421" s="100"/>
      <c r="E4421" s="78" t="str">
        <f>IF(C4421="","",IFERROR(VLOOKUP(C4421,parametros!$A$11:$E$15,5,0),""))</f>
        <v/>
      </c>
      <c r="F4421" s="79" t="str">
        <f t="shared" si="347"/>
        <v/>
      </c>
      <c r="G4421" s="101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8"/>
      <c r="U4421" s="218" t="str">
        <f t="shared" si="351"/>
        <v/>
      </c>
      <c r="V4421" s="216" t="s">
        <v>47</v>
      </c>
      <c r="W4421" s="102" t="s">
        <v>167</v>
      </c>
      <c r="X4421" s="102" t="s">
        <v>168</v>
      </c>
      <c r="Y4421" s="103" t="s">
        <v>169</v>
      </c>
      <c r="Z4421" s="103" t="s">
        <v>170</v>
      </c>
      <c r="AA4421" s="103" t="s">
        <v>47</v>
      </c>
      <c r="AB4421" s="103" t="s">
        <v>171</v>
      </c>
      <c r="AC4421" s="104" t="s">
        <v>172</v>
      </c>
    </row>
    <row r="4422" spans="1:29" ht="25.5" customHeight="1" x14ac:dyDescent="0.35">
      <c r="A4422" s="188"/>
      <c r="B4422" s="190"/>
      <c r="C4422" s="99" t="str">
        <f>IF(B4422="","",IF(NOT(ISNUMBER(B4422)),"DATA_PC invalida",IF(AND(ISNUMBER(parametros!$C$2),ISNUMBER(parametros!$D$2),B4422&gt;=parametros!$C$2,B4422&lt;=parametros!$D$2),"C0",IF(AND(ISNUMBER(parametros!$C$3),ISNUMBER(parametros!$D$3),B4422&gt;=parametros!$C$3,B4422&lt;=parametros!$D$3),"C1",IF(AND(ISNUMBER(parametros!$C$4),ISNUMBER(parametros!$D$4),B4422&gt;=parametros!$C$4,B4422&lt;=parametros!$D$4),"C2",IF(AND(ISNUMBER(parametros!$C$5),ISNUMBER(parametros!$D$5),B4422&gt;=parametros!$C$5,B4422&lt;=parametros!$D$5),"C3",IF(AND(ISNUMBER(parametros!$C$6),ISNUMBER(parametros!$D$6),B4422&gt;=parametros!$C$6,B4422&lt;=parametros!$D$6),"C4","Fora dos ciclos")))))))</f>
        <v/>
      </c>
      <c r="D4422" s="100"/>
      <c r="E4422" s="78" t="str">
        <f>IF(C4422="","",IFERROR(VLOOKUP(C4422,parametros!$A$11:$E$15,5,0),""))</f>
        <v/>
      </c>
      <c r="F4422" s="79" t="str">
        <f t="shared" si="347"/>
        <v/>
      </c>
      <c r="G4422" s="101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8"/>
      <c r="U4422" s="218" t="str">
        <f t="shared" si="351"/>
        <v/>
      </c>
      <c r="V4422" s="216" t="s">
        <v>47</v>
      </c>
      <c r="W4422" s="102" t="s">
        <v>167</v>
      </c>
      <c r="X4422" s="102" t="s">
        <v>168</v>
      </c>
      <c r="Y4422" s="103" t="s">
        <v>169</v>
      </c>
      <c r="Z4422" s="103" t="s">
        <v>170</v>
      </c>
      <c r="AA4422" s="103" t="s">
        <v>47</v>
      </c>
      <c r="AB4422" s="103" t="s">
        <v>171</v>
      </c>
      <c r="AC4422" s="104" t="s">
        <v>172</v>
      </c>
    </row>
    <row r="4423" spans="1:29" ht="25.5" customHeight="1" x14ac:dyDescent="0.35">
      <c r="A4423" s="188"/>
      <c r="B4423" s="190"/>
      <c r="C4423" s="99" t="str">
        <f>IF(B4423="","",IF(NOT(ISNUMBER(B4423)),"DATA_PC invalida",IF(AND(ISNUMBER(parametros!$C$2),ISNUMBER(parametros!$D$2),B4423&gt;=parametros!$C$2,B4423&lt;=parametros!$D$2),"C0",IF(AND(ISNUMBER(parametros!$C$3),ISNUMBER(parametros!$D$3),B4423&gt;=parametros!$C$3,B4423&lt;=parametros!$D$3),"C1",IF(AND(ISNUMBER(parametros!$C$4),ISNUMBER(parametros!$D$4),B4423&gt;=parametros!$C$4,B4423&lt;=parametros!$D$4),"C2",IF(AND(ISNUMBER(parametros!$C$5),ISNUMBER(parametros!$D$5),B4423&gt;=parametros!$C$5,B4423&lt;=parametros!$D$5),"C3",IF(AND(ISNUMBER(parametros!$C$6),ISNUMBER(parametros!$D$6),B4423&gt;=parametros!$C$6,B4423&lt;=parametros!$D$6),"C4","Fora dos ciclos")))))))</f>
        <v/>
      </c>
      <c r="D4423" s="100"/>
      <c r="E4423" s="78" t="str">
        <f>IF(C4423="","",IFERROR(VLOOKUP(C4423,parametros!$A$11:$E$15,5,0),""))</f>
        <v/>
      </c>
      <c r="F4423" s="79" t="str">
        <f t="shared" si="347"/>
        <v/>
      </c>
      <c r="G4423" s="101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8"/>
      <c r="U4423" s="218" t="str">
        <f t="shared" si="351"/>
        <v/>
      </c>
      <c r="V4423" s="216" t="s">
        <v>47</v>
      </c>
      <c r="W4423" s="102" t="s">
        <v>167</v>
      </c>
      <c r="X4423" s="102" t="s">
        <v>168</v>
      </c>
      <c r="Y4423" s="103" t="s">
        <v>169</v>
      </c>
      <c r="Z4423" s="103" t="s">
        <v>170</v>
      </c>
      <c r="AA4423" s="103" t="s">
        <v>47</v>
      </c>
      <c r="AB4423" s="103" t="s">
        <v>171</v>
      </c>
      <c r="AC4423" s="104" t="s">
        <v>172</v>
      </c>
    </row>
    <row r="4424" spans="1:29" ht="25.5" customHeight="1" x14ac:dyDescent="0.35">
      <c r="A4424" s="188"/>
      <c r="B4424" s="190"/>
      <c r="C4424" s="99" t="str">
        <f>IF(B4424="","",IF(NOT(ISNUMBER(B4424)),"DATA_PC invalida",IF(AND(ISNUMBER(parametros!$C$2),ISNUMBER(parametros!$D$2),B4424&gt;=parametros!$C$2,B4424&lt;=parametros!$D$2),"C0",IF(AND(ISNUMBER(parametros!$C$3),ISNUMBER(parametros!$D$3),B4424&gt;=parametros!$C$3,B4424&lt;=parametros!$D$3),"C1",IF(AND(ISNUMBER(parametros!$C$4),ISNUMBER(parametros!$D$4),B4424&gt;=parametros!$C$4,B4424&lt;=parametros!$D$4),"C2",IF(AND(ISNUMBER(parametros!$C$5),ISNUMBER(parametros!$D$5),B4424&gt;=parametros!$C$5,B4424&lt;=parametros!$D$5),"C3",IF(AND(ISNUMBER(parametros!$C$6),ISNUMBER(parametros!$D$6),B4424&gt;=parametros!$C$6,B4424&lt;=parametros!$D$6),"C4","Fora dos ciclos")))))))</f>
        <v/>
      </c>
      <c r="D4424" s="100"/>
      <c r="E4424" s="78" t="str">
        <f>IF(C4424="","",IFERROR(VLOOKUP(C4424,parametros!$A$11:$E$15,5,0),""))</f>
        <v/>
      </c>
      <c r="F4424" s="79" t="str">
        <f t="shared" si="347"/>
        <v/>
      </c>
      <c r="G4424" s="101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8"/>
      <c r="U4424" s="218" t="str">
        <f t="shared" si="351"/>
        <v/>
      </c>
      <c r="V4424" s="216" t="s">
        <v>47</v>
      </c>
      <c r="W4424" s="102" t="s">
        <v>167</v>
      </c>
      <c r="X4424" s="102" t="s">
        <v>168</v>
      </c>
      <c r="Y4424" s="103" t="s">
        <v>169</v>
      </c>
      <c r="Z4424" s="103" t="s">
        <v>170</v>
      </c>
      <c r="AA4424" s="103" t="s">
        <v>47</v>
      </c>
      <c r="AB4424" s="103" t="s">
        <v>171</v>
      </c>
      <c r="AC4424" s="104" t="s">
        <v>172</v>
      </c>
    </row>
    <row r="4425" spans="1:29" ht="25.5" customHeight="1" x14ac:dyDescent="0.35">
      <c r="A4425" s="188"/>
      <c r="B4425" s="190"/>
      <c r="C4425" s="99" t="str">
        <f>IF(B4425="","",IF(NOT(ISNUMBER(B4425)),"DATA_PC invalida",IF(AND(ISNUMBER(parametros!$C$2),ISNUMBER(parametros!$D$2),B4425&gt;=parametros!$C$2,B4425&lt;=parametros!$D$2),"C0",IF(AND(ISNUMBER(parametros!$C$3),ISNUMBER(parametros!$D$3),B4425&gt;=parametros!$C$3,B4425&lt;=parametros!$D$3),"C1",IF(AND(ISNUMBER(parametros!$C$4),ISNUMBER(parametros!$D$4),B4425&gt;=parametros!$C$4,B4425&lt;=parametros!$D$4),"C2",IF(AND(ISNUMBER(parametros!$C$5),ISNUMBER(parametros!$D$5),B4425&gt;=parametros!$C$5,B4425&lt;=parametros!$D$5),"C3",IF(AND(ISNUMBER(parametros!$C$6),ISNUMBER(parametros!$D$6),B4425&gt;=parametros!$C$6,B4425&lt;=parametros!$D$6),"C4","Fora dos ciclos")))))))</f>
        <v/>
      </c>
      <c r="D4425" s="100"/>
      <c r="E4425" s="78" t="str">
        <f>IF(C4425="","",IFERROR(VLOOKUP(C4425,parametros!$A$11:$E$15,5,0),""))</f>
        <v/>
      </c>
      <c r="F4425" s="79" t="str">
        <f t="shared" si="347"/>
        <v/>
      </c>
      <c r="G4425" s="101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8"/>
      <c r="U4425" s="218" t="str">
        <f t="shared" si="351"/>
        <v/>
      </c>
      <c r="V4425" s="216" t="s">
        <v>47</v>
      </c>
      <c r="W4425" s="102" t="s">
        <v>167</v>
      </c>
      <c r="X4425" s="102" t="s">
        <v>168</v>
      </c>
      <c r="Y4425" s="103" t="s">
        <v>169</v>
      </c>
      <c r="Z4425" s="103" t="s">
        <v>170</v>
      </c>
      <c r="AA4425" s="103" t="s">
        <v>47</v>
      </c>
      <c r="AB4425" s="103" t="s">
        <v>171</v>
      </c>
      <c r="AC4425" s="104" t="s">
        <v>172</v>
      </c>
    </row>
    <row r="4426" spans="1:29" ht="25.5" customHeight="1" x14ac:dyDescent="0.35">
      <c r="A4426" s="188"/>
      <c r="B4426" s="190"/>
      <c r="C4426" s="99" t="str">
        <f>IF(B4426="","",IF(NOT(ISNUMBER(B4426)),"DATA_PC invalida",IF(AND(ISNUMBER(parametros!$C$2),ISNUMBER(parametros!$D$2),B4426&gt;=parametros!$C$2,B4426&lt;=parametros!$D$2),"C0",IF(AND(ISNUMBER(parametros!$C$3),ISNUMBER(parametros!$D$3),B4426&gt;=parametros!$C$3,B4426&lt;=parametros!$D$3),"C1",IF(AND(ISNUMBER(parametros!$C$4),ISNUMBER(parametros!$D$4),B4426&gt;=parametros!$C$4,B4426&lt;=parametros!$D$4),"C2",IF(AND(ISNUMBER(parametros!$C$5),ISNUMBER(parametros!$D$5),B4426&gt;=parametros!$C$5,B4426&lt;=parametros!$D$5),"C3",IF(AND(ISNUMBER(parametros!$C$6),ISNUMBER(parametros!$D$6),B4426&gt;=parametros!$C$6,B4426&lt;=parametros!$D$6),"C4","Fora dos ciclos")))))))</f>
        <v/>
      </c>
      <c r="D4426" s="100"/>
      <c r="E4426" s="78" t="str">
        <f>IF(C4426="","",IFERROR(VLOOKUP(C4426,parametros!$A$11:$E$15,5,0),""))</f>
        <v/>
      </c>
      <c r="F4426" s="79" t="str">
        <f t="shared" si="347"/>
        <v/>
      </c>
      <c r="G4426" s="101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8"/>
      <c r="U4426" s="218" t="str">
        <f t="shared" si="351"/>
        <v/>
      </c>
      <c r="V4426" s="216" t="s">
        <v>47</v>
      </c>
      <c r="W4426" s="102" t="s">
        <v>167</v>
      </c>
      <c r="X4426" s="102" t="s">
        <v>168</v>
      </c>
      <c r="Y4426" s="103" t="s">
        <v>169</v>
      </c>
      <c r="Z4426" s="103" t="s">
        <v>170</v>
      </c>
      <c r="AA4426" s="103" t="s">
        <v>47</v>
      </c>
      <c r="AB4426" s="103" t="s">
        <v>171</v>
      </c>
      <c r="AC4426" s="104" t="s">
        <v>172</v>
      </c>
    </row>
    <row r="4427" spans="1:29" ht="25.5" customHeight="1" x14ac:dyDescent="0.35">
      <c r="A4427" s="188"/>
      <c r="B4427" s="190"/>
      <c r="C4427" s="99" t="str">
        <f>IF(B4427="","",IF(NOT(ISNUMBER(B4427)),"DATA_PC invalida",IF(AND(ISNUMBER(parametros!$C$2),ISNUMBER(parametros!$D$2),B4427&gt;=parametros!$C$2,B4427&lt;=parametros!$D$2),"C0",IF(AND(ISNUMBER(parametros!$C$3),ISNUMBER(parametros!$D$3),B4427&gt;=parametros!$C$3,B4427&lt;=parametros!$D$3),"C1",IF(AND(ISNUMBER(parametros!$C$4),ISNUMBER(parametros!$D$4),B4427&gt;=parametros!$C$4,B4427&lt;=parametros!$D$4),"C2",IF(AND(ISNUMBER(parametros!$C$5),ISNUMBER(parametros!$D$5),B4427&gt;=parametros!$C$5,B4427&lt;=parametros!$D$5),"C3",IF(AND(ISNUMBER(parametros!$C$6),ISNUMBER(parametros!$D$6),B4427&gt;=parametros!$C$6,B4427&lt;=parametros!$D$6),"C4","Fora dos ciclos")))))))</f>
        <v/>
      </c>
      <c r="D4427" s="100"/>
      <c r="E4427" s="78" t="str">
        <f>IF(C4427="","",IFERROR(VLOOKUP(C4427,parametros!$A$11:$E$15,5,0),""))</f>
        <v/>
      </c>
      <c r="F4427" s="79" t="str">
        <f t="shared" si="347"/>
        <v/>
      </c>
      <c r="G4427" s="101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8"/>
      <c r="U4427" s="218" t="str">
        <f t="shared" si="351"/>
        <v/>
      </c>
      <c r="V4427" s="216" t="s">
        <v>47</v>
      </c>
      <c r="W4427" s="102" t="s">
        <v>167</v>
      </c>
      <c r="X4427" s="102" t="s">
        <v>168</v>
      </c>
      <c r="Y4427" s="103" t="s">
        <v>169</v>
      </c>
      <c r="Z4427" s="103" t="s">
        <v>170</v>
      </c>
      <c r="AA4427" s="103" t="s">
        <v>47</v>
      </c>
      <c r="AB4427" s="103" t="s">
        <v>171</v>
      </c>
      <c r="AC4427" s="104" t="s">
        <v>172</v>
      </c>
    </row>
    <row r="4428" spans="1:29" ht="25.5" customHeight="1" x14ac:dyDescent="0.35">
      <c r="A4428" s="188"/>
      <c r="B4428" s="190"/>
      <c r="C4428" s="99" t="str">
        <f>IF(B4428="","",IF(NOT(ISNUMBER(B4428)),"DATA_PC invalida",IF(AND(ISNUMBER(parametros!$C$2),ISNUMBER(parametros!$D$2),B4428&gt;=parametros!$C$2,B4428&lt;=parametros!$D$2),"C0",IF(AND(ISNUMBER(parametros!$C$3),ISNUMBER(parametros!$D$3),B4428&gt;=parametros!$C$3,B4428&lt;=parametros!$D$3),"C1",IF(AND(ISNUMBER(parametros!$C$4),ISNUMBER(parametros!$D$4),B4428&gt;=parametros!$C$4,B4428&lt;=parametros!$D$4),"C2",IF(AND(ISNUMBER(parametros!$C$5),ISNUMBER(parametros!$D$5),B4428&gt;=parametros!$C$5,B4428&lt;=parametros!$D$5),"C3",IF(AND(ISNUMBER(parametros!$C$6),ISNUMBER(parametros!$D$6),B4428&gt;=parametros!$C$6,B4428&lt;=parametros!$D$6),"C4","Fora dos ciclos")))))))</f>
        <v/>
      </c>
      <c r="D4428" s="100"/>
      <c r="E4428" s="78" t="str">
        <f>IF(C4428="","",IFERROR(VLOOKUP(C4428,parametros!$A$11:$E$15,5,0),""))</f>
        <v/>
      </c>
      <c r="F4428" s="79" t="str">
        <f t="shared" si="347"/>
        <v/>
      </c>
      <c r="G4428" s="101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8"/>
      <c r="U4428" s="218" t="str">
        <f t="shared" si="351"/>
        <v/>
      </c>
      <c r="V4428" s="216" t="s">
        <v>47</v>
      </c>
      <c r="W4428" s="102" t="s">
        <v>167</v>
      </c>
      <c r="X4428" s="102" t="s">
        <v>168</v>
      </c>
      <c r="Y4428" s="103" t="s">
        <v>169</v>
      </c>
      <c r="Z4428" s="103" t="s">
        <v>170</v>
      </c>
      <c r="AA4428" s="103" t="s">
        <v>47</v>
      </c>
      <c r="AB4428" s="103" t="s">
        <v>171</v>
      </c>
      <c r="AC4428" s="104" t="s">
        <v>172</v>
      </c>
    </row>
    <row r="4429" spans="1:29" ht="25.5" customHeight="1" x14ac:dyDescent="0.35">
      <c r="A4429" s="188"/>
      <c r="B4429" s="190"/>
      <c r="C4429" s="99" t="str">
        <f>IF(B4429="","",IF(NOT(ISNUMBER(B4429)),"DATA_PC invalida",IF(AND(ISNUMBER(parametros!$C$2),ISNUMBER(parametros!$D$2),B4429&gt;=parametros!$C$2,B4429&lt;=parametros!$D$2),"C0",IF(AND(ISNUMBER(parametros!$C$3),ISNUMBER(parametros!$D$3),B4429&gt;=parametros!$C$3,B4429&lt;=parametros!$D$3),"C1",IF(AND(ISNUMBER(parametros!$C$4),ISNUMBER(parametros!$D$4),B4429&gt;=parametros!$C$4,B4429&lt;=parametros!$D$4),"C2",IF(AND(ISNUMBER(parametros!$C$5),ISNUMBER(parametros!$D$5),B4429&gt;=parametros!$C$5,B4429&lt;=parametros!$D$5),"C3",IF(AND(ISNUMBER(parametros!$C$6),ISNUMBER(parametros!$D$6),B4429&gt;=parametros!$C$6,B4429&lt;=parametros!$D$6),"C4","Fora dos ciclos")))))))</f>
        <v/>
      </c>
      <c r="D4429" s="100"/>
      <c r="E4429" s="78" t="str">
        <f>IF(C4429="","",IFERROR(VLOOKUP(C4429,parametros!$A$11:$E$15,5,0),""))</f>
        <v/>
      </c>
      <c r="F4429" s="79" t="str">
        <f t="shared" si="347"/>
        <v/>
      </c>
      <c r="G4429" s="101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8"/>
      <c r="U4429" s="218" t="str">
        <f t="shared" si="351"/>
        <v/>
      </c>
      <c r="V4429" s="216" t="s">
        <v>47</v>
      </c>
      <c r="W4429" s="102" t="s">
        <v>167</v>
      </c>
      <c r="X4429" s="102" t="s">
        <v>168</v>
      </c>
      <c r="Y4429" s="103" t="s">
        <v>169</v>
      </c>
      <c r="Z4429" s="103" t="s">
        <v>170</v>
      </c>
      <c r="AA4429" s="103" t="s">
        <v>47</v>
      </c>
      <c r="AB4429" s="103" t="s">
        <v>171</v>
      </c>
      <c r="AC4429" s="104" t="s">
        <v>172</v>
      </c>
    </row>
    <row r="4430" spans="1:29" ht="25.5" customHeight="1" x14ac:dyDescent="0.35">
      <c r="A4430" s="188"/>
      <c r="B4430" s="190"/>
      <c r="C4430" s="99" t="str">
        <f>IF(B4430="","",IF(NOT(ISNUMBER(B4430)),"DATA_PC invalida",IF(AND(ISNUMBER(parametros!$C$2),ISNUMBER(parametros!$D$2),B4430&gt;=parametros!$C$2,B4430&lt;=parametros!$D$2),"C0",IF(AND(ISNUMBER(parametros!$C$3),ISNUMBER(parametros!$D$3),B4430&gt;=parametros!$C$3,B4430&lt;=parametros!$D$3),"C1",IF(AND(ISNUMBER(parametros!$C$4),ISNUMBER(parametros!$D$4),B4430&gt;=parametros!$C$4,B4430&lt;=parametros!$D$4),"C2",IF(AND(ISNUMBER(parametros!$C$5),ISNUMBER(parametros!$D$5),B4430&gt;=parametros!$C$5,B4430&lt;=parametros!$D$5),"C3",IF(AND(ISNUMBER(parametros!$C$6),ISNUMBER(parametros!$D$6),B4430&gt;=parametros!$C$6,B4430&lt;=parametros!$D$6),"C4","Fora dos ciclos")))))))</f>
        <v/>
      </c>
      <c r="D4430" s="100"/>
      <c r="E4430" s="78" t="str">
        <f>IF(C4430="","",IFERROR(VLOOKUP(C4430,parametros!$A$11:$E$15,5,0),""))</f>
        <v/>
      </c>
      <c r="F4430" s="79" t="str">
        <f t="shared" si="347"/>
        <v/>
      </c>
      <c r="G4430" s="101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8"/>
      <c r="U4430" s="218" t="str">
        <f t="shared" si="351"/>
        <v/>
      </c>
      <c r="V4430" s="216" t="s">
        <v>47</v>
      </c>
      <c r="W4430" s="102" t="s">
        <v>167</v>
      </c>
      <c r="X4430" s="102" t="s">
        <v>168</v>
      </c>
      <c r="Y4430" s="103" t="s">
        <v>169</v>
      </c>
      <c r="Z4430" s="103" t="s">
        <v>170</v>
      </c>
      <c r="AA4430" s="103" t="s">
        <v>47</v>
      </c>
      <c r="AB4430" s="103" t="s">
        <v>171</v>
      </c>
      <c r="AC4430" s="104" t="s">
        <v>172</v>
      </c>
    </row>
    <row r="4431" spans="1:29" ht="25.5" customHeight="1" x14ac:dyDescent="0.35">
      <c r="A4431" s="188"/>
      <c r="B4431" s="190"/>
      <c r="C4431" s="99" t="str">
        <f>IF(B4431="","",IF(NOT(ISNUMBER(B4431)),"DATA_PC invalida",IF(AND(ISNUMBER(parametros!$C$2),ISNUMBER(parametros!$D$2),B4431&gt;=parametros!$C$2,B4431&lt;=parametros!$D$2),"C0",IF(AND(ISNUMBER(parametros!$C$3),ISNUMBER(parametros!$D$3),B4431&gt;=parametros!$C$3,B4431&lt;=parametros!$D$3),"C1",IF(AND(ISNUMBER(parametros!$C$4),ISNUMBER(parametros!$D$4),B4431&gt;=parametros!$C$4,B4431&lt;=parametros!$D$4),"C2",IF(AND(ISNUMBER(parametros!$C$5),ISNUMBER(parametros!$D$5),B4431&gt;=parametros!$C$5,B4431&lt;=parametros!$D$5),"C3",IF(AND(ISNUMBER(parametros!$C$6),ISNUMBER(parametros!$D$6),B4431&gt;=parametros!$C$6,B4431&lt;=parametros!$D$6),"C4","Fora dos ciclos")))))))</f>
        <v/>
      </c>
      <c r="D4431" s="100"/>
      <c r="E4431" s="78" t="str">
        <f>IF(C4431="","",IFERROR(VLOOKUP(C4431,parametros!$A$11:$E$15,5,0),""))</f>
        <v/>
      </c>
      <c r="F4431" s="79" t="str">
        <f t="shared" si="347"/>
        <v/>
      </c>
      <c r="G4431" s="101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8"/>
      <c r="U4431" s="218" t="str">
        <f t="shared" si="351"/>
        <v/>
      </c>
      <c r="V4431" s="216" t="s">
        <v>47</v>
      </c>
      <c r="W4431" s="102" t="s">
        <v>167</v>
      </c>
      <c r="X4431" s="102" t="s">
        <v>168</v>
      </c>
      <c r="Y4431" s="103" t="s">
        <v>169</v>
      </c>
      <c r="Z4431" s="103" t="s">
        <v>170</v>
      </c>
      <c r="AA4431" s="103" t="s">
        <v>47</v>
      </c>
      <c r="AB4431" s="103" t="s">
        <v>171</v>
      </c>
      <c r="AC4431" s="104" t="s">
        <v>172</v>
      </c>
    </row>
    <row r="4432" spans="1:29" ht="25.5" customHeight="1" x14ac:dyDescent="0.35">
      <c r="A4432" s="188"/>
      <c r="B4432" s="190"/>
      <c r="C4432" s="99" t="str">
        <f>IF(B4432="","",IF(NOT(ISNUMBER(B4432)),"DATA_PC invalida",IF(AND(ISNUMBER(parametros!$C$2),ISNUMBER(parametros!$D$2),B4432&gt;=parametros!$C$2,B4432&lt;=parametros!$D$2),"C0",IF(AND(ISNUMBER(parametros!$C$3),ISNUMBER(parametros!$D$3),B4432&gt;=parametros!$C$3,B4432&lt;=parametros!$D$3),"C1",IF(AND(ISNUMBER(parametros!$C$4),ISNUMBER(parametros!$D$4),B4432&gt;=parametros!$C$4,B4432&lt;=parametros!$D$4),"C2",IF(AND(ISNUMBER(parametros!$C$5),ISNUMBER(parametros!$D$5),B4432&gt;=parametros!$C$5,B4432&lt;=parametros!$D$5),"C3",IF(AND(ISNUMBER(parametros!$C$6),ISNUMBER(parametros!$D$6),B4432&gt;=parametros!$C$6,B4432&lt;=parametros!$D$6),"C4","Fora dos ciclos")))))))</f>
        <v/>
      </c>
      <c r="D4432" s="100"/>
      <c r="E4432" s="78" t="str">
        <f>IF(C4432="","",IFERROR(VLOOKUP(C4432,parametros!$A$11:$E$15,5,0),""))</f>
        <v/>
      </c>
      <c r="F4432" s="79" t="str">
        <f t="shared" si="347"/>
        <v/>
      </c>
      <c r="G4432" s="101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8"/>
      <c r="U4432" s="218" t="str">
        <f t="shared" si="351"/>
        <v/>
      </c>
      <c r="V4432" s="216" t="s">
        <v>47</v>
      </c>
      <c r="W4432" s="102" t="s">
        <v>167</v>
      </c>
      <c r="X4432" s="102" t="s">
        <v>168</v>
      </c>
      <c r="Y4432" s="103" t="s">
        <v>169</v>
      </c>
      <c r="Z4432" s="103" t="s">
        <v>170</v>
      </c>
      <c r="AA4432" s="103" t="s">
        <v>47</v>
      </c>
      <c r="AB4432" s="103" t="s">
        <v>171</v>
      </c>
      <c r="AC4432" s="104" t="s">
        <v>172</v>
      </c>
    </row>
    <row r="4433" spans="1:29" ht="25.5" customHeight="1" x14ac:dyDescent="0.35">
      <c r="A4433" s="188"/>
      <c r="B4433" s="190"/>
      <c r="C4433" s="99" t="str">
        <f>IF(B4433="","",IF(NOT(ISNUMBER(B4433)),"DATA_PC invalida",IF(AND(ISNUMBER(parametros!$C$2),ISNUMBER(parametros!$D$2),B4433&gt;=parametros!$C$2,B4433&lt;=parametros!$D$2),"C0",IF(AND(ISNUMBER(parametros!$C$3),ISNUMBER(parametros!$D$3),B4433&gt;=parametros!$C$3,B4433&lt;=parametros!$D$3),"C1",IF(AND(ISNUMBER(parametros!$C$4),ISNUMBER(parametros!$D$4),B4433&gt;=parametros!$C$4,B4433&lt;=parametros!$D$4),"C2",IF(AND(ISNUMBER(parametros!$C$5),ISNUMBER(parametros!$D$5),B4433&gt;=parametros!$C$5,B4433&lt;=parametros!$D$5),"C3",IF(AND(ISNUMBER(parametros!$C$6),ISNUMBER(parametros!$D$6),B4433&gt;=parametros!$C$6,B4433&lt;=parametros!$D$6),"C4","Fora dos ciclos")))))))</f>
        <v/>
      </c>
      <c r="D4433" s="100"/>
      <c r="E4433" s="78" t="str">
        <f>IF(C4433="","",IFERROR(VLOOKUP(C4433,parametros!$A$11:$E$15,5,0),""))</f>
        <v/>
      </c>
      <c r="F4433" s="79" t="str">
        <f t="shared" si="347"/>
        <v/>
      </c>
      <c r="G4433" s="101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8"/>
      <c r="U4433" s="218" t="str">
        <f t="shared" si="351"/>
        <v/>
      </c>
      <c r="V4433" s="216" t="s">
        <v>47</v>
      </c>
      <c r="W4433" s="102" t="s">
        <v>167</v>
      </c>
      <c r="X4433" s="102" t="s">
        <v>168</v>
      </c>
      <c r="Y4433" s="103" t="s">
        <v>169</v>
      </c>
      <c r="Z4433" s="103" t="s">
        <v>170</v>
      </c>
      <c r="AA4433" s="103" t="s">
        <v>47</v>
      </c>
      <c r="AB4433" s="103" t="s">
        <v>171</v>
      </c>
      <c r="AC4433" s="104" t="s">
        <v>172</v>
      </c>
    </row>
    <row r="4434" spans="1:29" ht="25.5" customHeight="1" x14ac:dyDescent="0.35">
      <c r="A4434" s="188"/>
      <c r="B4434" s="190"/>
      <c r="C4434" s="99" t="str">
        <f>IF(B4434="","",IF(NOT(ISNUMBER(B4434)),"DATA_PC invalida",IF(AND(ISNUMBER(parametros!$C$2),ISNUMBER(parametros!$D$2),B4434&gt;=parametros!$C$2,B4434&lt;=parametros!$D$2),"C0",IF(AND(ISNUMBER(parametros!$C$3),ISNUMBER(parametros!$D$3),B4434&gt;=parametros!$C$3,B4434&lt;=parametros!$D$3),"C1",IF(AND(ISNUMBER(parametros!$C$4),ISNUMBER(parametros!$D$4),B4434&gt;=parametros!$C$4,B4434&lt;=parametros!$D$4),"C2",IF(AND(ISNUMBER(parametros!$C$5),ISNUMBER(parametros!$D$5),B4434&gt;=parametros!$C$5,B4434&lt;=parametros!$D$5),"C3",IF(AND(ISNUMBER(parametros!$C$6),ISNUMBER(parametros!$D$6),B4434&gt;=parametros!$C$6,B4434&lt;=parametros!$D$6),"C4","Fora dos ciclos")))))))</f>
        <v/>
      </c>
      <c r="D4434" s="100"/>
      <c r="E4434" s="78" t="str">
        <f>IF(C4434="","",IFERROR(VLOOKUP(C4434,parametros!$A$11:$E$15,5,0),""))</f>
        <v/>
      </c>
      <c r="F4434" s="79" t="str">
        <f t="shared" si="347"/>
        <v/>
      </c>
      <c r="G4434" s="101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8"/>
      <c r="U4434" s="218" t="str">
        <f t="shared" si="351"/>
        <v/>
      </c>
      <c r="V4434" s="216" t="s">
        <v>47</v>
      </c>
      <c r="W4434" s="102" t="s">
        <v>167</v>
      </c>
      <c r="X4434" s="102" t="s">
        <v>168</v>
      </c>
      <c r="Y4434" s="103" t="s">
        <v>169</v>
      </c>
      <c r="Z4434" s="103" t="s">
        <v>170</v>
      </c>
      <c r="AA4434" s="103" t="s">
        <v>47</v>
      </c>
      <c r="AB4434" s="103" t="s">
        <v>171</v>
      </c>
      <c r="AC4434" s="104" t="s">
        <v>172</v>
      </c>
    </row>
    <row r="4435" spans="1:29" ht="25.5" customHeight="1" x14ac:dyDescent="0.35">
      <c r="A4435" s="188"/>
      <c r="B4435" s="190"/>
      <c r="C4435" s="99" t="str">
        <f>IF(B4435="","",IF(NOT(ISNUMBER(B4435)),"DATA_PC invalida",IF(AND(ISNUMBER(parametros!$C$2),ISNUMBER(parametros!$D$2),B4435&gt;=parametros!$C$2,B4435&lt;=parametros!$D$2),"C0",IF(AND(ISNUMBER(parametros!$C$3),ISNUMBER(parametros!$D$3),B4435&gt;=parametros!$C$3,B4435&lt;=parametros!$D$3),"C1",IF(AND(ISNUMBER(parametros!$C$4),ISNUMBER(parametros!$D$4),B4435&gt;=parametros!$C$4,B4435&lt;=parametros!$D$4),"C2",IF(AND(ISNUMBER(parametros!$C$5),ISNUMBER(parametros!$D$5),B4435&gt;=parametros!$C$5,B4435&lt;=parametros!$D$5),"C3",IF(AND(ISNUMBER(parametros!$C$6),ISNUMBER(parametros!$D$6),B4435&gt;=parametros!$C$6,B4435&lt;=parametros!$D$6),"C4","Fora dos ciclos")))))))</f>
        <v/>
      </c>
      <c r="D4435" s="100"/>
      <c r="E4435" s="78" t="str">
        <f>IF(C4435="","",IFERROR(VLOOKUP(C4435,parametros!$A$11:$E$15,5,0),""))</f>
        <v/>
      </c>
      <c r="F4435" s="79" t="str">
        <f t="shared" si="347"/>
        <v/>
      </c>
      <c r="G4435" s="101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8"/>
      <c r="U4435" s="218" t="str">
        <f t="shared" si="351"/>
        <v/>
      </c>
      <c r="V4435" s="216" t="s">
        <v>47</v>
      </c>
      <c r="W4435" s="102" t="s">
        <v>167</v>
      </c>
      <c r="X4435" s="102" t="s">
        <v>168</v>
      </c>
      <c r="Y4435" s="103" t="s">
        <v>169</v>
      </c>
      <c r="Z4435" s="103" t="s">
        <v>170</v>
      </c>
      <c r="AA4435" s="103" t="s">
        <v>47</v>
      </c>
      <c r="AB4435" s="103" t="s">
        <v>171</v>
      </c>
      <c r="AC4435" s="104" t="s">
        <v>172</v>
      </c>
    </row>
    <row r="4436" spans="1:29" ht="25.5" customHeight="1" x14ac:dyDescent="0.35">
      <c r="A4436" s="188"/>
      <c r="B4436" s="190"/>
      <c r="C4436" s="99" t="str">
        <f>IF(B4436="","",IF(NOT(ISNUMBER(B4436)),"DATA_PC invalida",IF(AND(ISNUMBER(parametros!$C$2),ISNUMBER(parametros!$D$2),B4436&gt;=parametros!$C$2,B4436&lt;=parametros!$D$2),"C0",IF(AND(ISNUMBER(parametros!$C$3),ISNUMBER(parametros!$D$3),B4436&gt;=parametros!$C$3,B4436&lt;=parametros!$D$3),"C1",IF(AND(ISNUMBER(parametros!$C$4),ISNUMBER(parametros!$D$4),B4436&gt;=parametros!$C$4,B4436&lt;=parametros!$D$4),"C2",IF(AND(ISNUMBER(parametros!$C$5),ISNUMBER(parametros!$D$5),B4436&gt;=parametros!$C$5,B4436&lt;=parametros!$D$5),"C3",IF(AND(ISNUMBER(parametros!$C$6),ISNUMBER(parametros!$D$6),B4436&gt;=parametros!$C$6,B4436&lt;=parametros!$D$6),"C4","Fora dos ciclos")))))))</f>
        <v/>
      </c>
      <c r="D4436" s="100"/>
      <c r="E4436" s="78" t="str">
        <f>IF(C4436="","",IFERROR(VLOOKUP(C4436,parametros!$A$11:$E$15,5,0),""))</f>
        <v/>
      </c>
      <c r="F4436" s="79" t="str">
        <f t="shared" si="347"/>
        <v/>
      </c>
      <c r="G4436" s="101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8"/>
      <c r="U4436" s="218" t="str">
        <f t="shared" si="351"/>
        <v/>
      </c>
      <c r="V4436" s="216" t="s">
        <v>47</v>
      </c>
      <c r="W4436" s="102" t="s">
        <v>167</v>
      </c>
      <c r="X4436" s="102" t="s">
        <v>168</v>
      </c>
      <c r="Y4436" s="103" t="s">
        <v>169</v>
      </c>
      <c r="Z4436" s="103" t="s">
        <v>170</v>
      </c>
      <c r="AA4436" s="103" t="s">
        <v>47</v>
      </c>
      <c r="AB4436" s="103" t="s">
        <v>171</v>
      </c>
      <c r="AC4436" s="104" t="s">
        <v>172</v>
      </c>
    </row>
    <row r="4437" spans="1:29" ht="25.5" customHeight="1" x14ac:dyDescent="0.35">
      <c r="A4437" s="188"/>
      <c r="B4437" s="190"/>
      <c r="C4437" s="99" t="str">
        <f>IF(B4437="","",IF(NOT(ISNUMBER(B4437)),"DATA_PC invalida",IF(AND(ISNUMBER(parametros!$C$2),ISNUMBER(parametros!$D$2),B4437&gt;=parametros!$C$2,B4437&lt;=parametros!$D$2),"C0",IF(AND(ISNUMBER(parametros!$C$3),ISNUMBER(parametros!$D$3),B4437&gt;=parametros!$C$3,B4437&lt;=parametros!$D$3),"C1",IF(AND(ISNUMBER(parametros!$C$4),ISNUMBER(parametros!$D$4),B4437&gt;=parametros!$C$4,B4437&lt;=parametros!$D$4),"C2",IF(AND(ISNUMBER(parametros!$C$5),ISNUMBER(parametros!$D$5),B4437&gt;=parametros!$C$5,B4437&lt;=parametros!$D$5),"C3",IF(AND(ISNUMBER(parametros!$C$6),ISNUMBER(parametros!$D$6),B4437&gt;=parametros!$C$6,B4437&lt;=parametros!$D$6),"C4","Fora dos ciclos")))))))</f>
        <v/>
      </c>
      <c r="D4437" s="100"/>
      <c r="E4437" s="78" t="str">
        <f>IF(C4437="","",IFERROR(VLOOKUP(C4437,parametros!$A$11:$E$15,5,0),""))</f>
        <v/>
      </c>
      <c r="F4437" s="79" t="str">
        <f t="shared" si="347"/>
        <v/>
      </c>
      <c r="G4437" s="101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8"/>
      <c r="U4437" s="218" t="str">
        <f t="shared" si="351"/>
        <v/>
      </c>
      <c r="V4437" s="216" t="s">
        <v>47</v>
      </c>
      <c r="W4437" s="102" t="s">
        <v>167</v>
      </c>
      <c r="X4437" s="102" t="s">
        <v>168</v>
      </c>
      <c r="Y4437" s="103" t="s">
        <v>169</v>
      </c>
      <c r="Z4437" s="103" t="s">
        <v>170</v>
      </c>
      <c r="AA4437" s="103" t="s">
        <v>47</v>
      </c>
      <c r="AB4437" s="103" t="s">
        <v>171</v>
      </c>
      <c r="AC4437" s="104" t="s">
        <v>172</v>
      </c>
    </row>
    <row r="4438" spans="1:29" ht="25.5" customHeight="1" x14ac:dyDescent="0.35">
      <c r="A4438" s="188"/>
      <c r="B4438" s="190"/>
      <c r="C4438" s="99" t="str">
        <f>IF(B4438="","",IF(NOT(ISNUMBER(B4438)),"DATA_PC invalida",IF(AND(ISNUMBER(parametros!$C$2),ISNUMBER(parametros!$D$2),B4438&gt;=parametros!$C$2,B4438&lt;=parametros!$D$2),"C0",IF(AND(ISNUMBER(parametros!$C$3),ISNUMBER(parametros!$D$3),B4438&gt;=parametros!$C$3,B4438&lt;=parametros!$D$3),"C1",IF(AND(ISNUMBER(parametros!$C$4),ISNUMBER(parametros!$D$4),B4438&gt;=parametros!$C$4,B4438&lt;=parametros!$D$4),"C2",IF(AND(ISNUMBER(parametros!$C$5),ISNUMBER(parametros!$D$5),B4438&gt;=parametros!$C$5,B4438&lt;=parametros!$D$5),"C3",IF(AND(ISNUMBER(parametros!$C$6),ISNUMBER(parametros!$D$6),B4438&gt;=parametros!$C$6,B4438&lt;=parametros!$D$6),"C4","Fora dos ciclos")))))))</f>
        <v/>
      </c>
      <c r="D4438" s="100"/>
      <c r="E4438" s="78" t="str">
        <f>IF(C4438="","",IFERROR(VLOOKUP(C4438,parametros!$A$11:$E$15,5,0),""))</f>
        <v/>
      </c>
      <c r="F4438" s="79" t="str">
        <f t="shared" si="347"/>
        <v/>
      </c>
      <c r="G4438" s="101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8"/>
      <c r="U4438" s="218" t="str">
        <f t="shared" si="351"/>
        <v/>
      </c>
      <c r="V4438" s="216" t="s">
        <v>47</v>
      </c>
      <c r="W4438" s="102" t="s">
        <v>167</v>
      </c>
      <c r="X4438" s="102" t="s">
        <v>168</v>
      </c>
      <c r="Y4438" s="103" t="s">
        <v>169</v>
      </c>
      <c r="Z4438" s="103" t="s">
        <v>170</v>
      </c>
      <c r="AA4438" s="103" t="s">
        <v>47</v>
      </c>
      <c r="AB4438" s="103" t="s">
        <v>171</v>
      </c>
      <c r="AC4438" s="104" t="s">
        <v>172</v>
      </c>
    </row>
    <row r="4439" spans="1:29" ht="25.5" customHeight="1" x14ac:dyDescent="0.35">
      <c r="A4439" s="188"/>
      <c r="B4439" s="190"/>
      <c r="C4439" s="99" t="str">
        <f>IF(B4439="","",IF(NOT(ISNUMBER(B4439)),"DATA_PC invalida",IF(AND(ISNUMBER(parametros!$C$2),ISNUMBER(parametros!$D$2),B4439&gt;=parametros!$C$2,B4439&lt;=parametros!$D$2),"C0",IF(AND(ISNUMBER(parametros!$C$3),ISNUMBER(parametros!$D$3),B4439&gt;=parametros!$C$3,B4439&lt;=parametros!$D$3),"C1",IF(AND(ISNUMBER(parametros!$C$4),ISNUMBER(parametros!$D$4),B4439&gt;=parametros!$C$4,B4439&lt;=parametros!$D$4),"C2",IF(AND(ISNUMBER(parametros!$C$5),ISNUMBER(parametros!$D$5),B4439&gt;=parametros!$C$5,B4439&lt;=parametros!$D$5),"C3",IF(AND(ISNUMBER(parametros!$C$6),ISNUMBER(parametros!$D$6),B4439&gt;=parametros!$C$6,B4439&lt;=parametros!$D$6),"C4","Fora dos ciclos")))))))</f>
        <v/>
      </c>
      <c r="D4439" s="100"/>
      <c r="E4439" s="78" t="str">
        <f>IF(C4439="","",IFERROR(VLOOKUP(C4439,parametros!$A$11:$E$15,5,0),""))</f>
        <v/>
      </c>
      <c r="F4439" s="79" t="str">
        <f t="shared" si="347"/>
        <v/>
      </c>
      <c r="G4439" s="101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8"/>
      <c r="U4439" s="218" t="str">
        <f t="shared" si="351"/>
        <v/>
      </c>
      <c r="V4439" s="216" t="s">
        <v>47</v>
      </c>
      <c r="W4439" s="102" t="s">
        <v>167</v>
      </c>
      <c r="X4439" s="102" t="s">
        <v>168</v>
      </c>
      <c r="Y4439" s="103" t="s">
        <v>169</v>
      </c>
      <c r="Z4439" s="103" t="s">
        <v>170</v>
      </c>
      <c r="AA4439" s="103" t="s">
        <v>47</v>
      </c>
      <c r="AB4439" s="103" t="s">
        <v>171</v>
      </c>
      <c r="AC4439" s="104" t="s">
        <v>172</v>
      </c>
    </row>
    <row r="4440" spans="1:29" ht="25.5" customHeight="1" x14ac:dyDescent="0.35">
      <c r="A4440" s="188"/>
      <c r="B4440" s="190"/>
      <c r="C4440" s="99" t="str">
        <f>IF(B4440="","",IF(NOT(ISNUMBER(B4440)),"DATA_PC invalida",IF(AND(ISNUMBER(parametros!$C$2),ISNUMBER(parametros!$D$2),B4440&gt;=parametros!$C$2,B4440&lt;=parametros!$D$2),"C0",IF(AND(ISNUMBER(parametros!$C$3),ISNUMBER(parametros!$D$3),B4440&gt;=parametros!$C$3,B4440&lt;=parametros!$D$3),"C1",IF(AND(ISNUMBER(parametros!$C$4),ISNUMBER(parametros!$D$4),B4440&gt;=parametros!$C$4,B4440&lt;=parametros!$D$4),"C2",IF(AND(ISNUMBER(parametros!$C$5),ISNUMBER(parametros!$D$5),B4440&gt;=parametros!$C$5,B4440&lt;=parametros!$D$5),"C3",IF(AND(ISNUMBER(parametros!$C$6),ISNUMBER(parametros!$D$6),B4440&gt;=parametros!$C$6,B4440&lt;=parametros!$D$6),"C4","Fora dos ciclos")))))))</f>
        <v/>
      </c>
      <c r="D4440" s="100"/>
      <c r="E4440" s="78" t="str">
        <f>IF(C4440="","",IFERROR(VLOOKUP(C4440,parametros!$A$11:$E$15,5,0),""))</f>
        <v/>
      </c>
      <c r="F4440" s="79" t="str">
        <f t="shared" si="347"/>
        <v/>
      </c>
      <c r="G4440" s="101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8"/>
      <c r="U4440" s="218" t="str">
        <f t="shared" si="351"/>
        <v/>
      </c>
      <c r="V4440" s="216" t="s">
        <v>47</v>
      </c>
      <c r="W4440" s="102" t="s">
        <v>167</v>
      </c>
      <c r="X4440" s="102" t="s">
        <v>168</v>
      </c>
      <c r="Y4440" s="103" t="s">
        <v>169</v>
      </c>
      <c r="Z4440" s="103" t="s">
        <v>170</v>
      </c>
      <c r="AA4440" s="103" t="s">
        <v>47</v>
      </c>
      <c r="AB4440" s="103" t="s">
        <v>171</v>
      </c>
      <c r="AC4440" s="104" t="s">
        <v>172</v>
      </c>
    </row>
    <row r="4441" spans="1:29" ht="25.5" customHeight="1" x14ac:dyDescent="0.35">
      <c r="A4441" s="188"/>
      <c r="B4441" s="190"/>
      <c r="C4441" s="99" t="str">
        <f>IF(B4441="","",IF(NOT(ISNUMBER(B4441)),"DATA_PC invalida",IF(AND(ISNUMBER(parametros!$C$2),ISNUMBER(parametros!$D$2),B4441&gt;=parametros!$C$2,B4441&lt;=parametros!$D$2),"C0",IF(AND(ISNUMBER(parametros!$C$3),ISNUMBER(parametros!$D$3),B4441&gt;=parametros!$C$3,B4441&lt;=parametros!$D$3),"C1",IF(AND(ISNUMBER(parametros!$C$4),ISNUMBER(parametros!$D$4),B4441&gt;=parametros!$C$4,B4441&lt;=parametros!$D$4),"C2",IF(AND(ISNUMBER(parametros!$C$5),ISNUMBER(parametros!$D$5),B4441&gt;=parametros!$C$5,B4441&lt;=parametros!$D$5),"C3",IF(AND(ISNUMBER(parametros!$C$6),ISNUMBER(parametros!$D$6),B4441&gt;=parametros!$C$6,B4441&lt;=parametros!$D$6),"C4","Fora dos ciclos")))))))</f>
        <v/>
      </c>
      <c r="D4441" s="100"/>
      <c r="E4441" s="78" t="str">
        <f>IF(C4441="","",IFERROR(VLOOKUP(C4441,parametros!$A$11:$E$15,5,0),""))</f>
        <v/>
      </c>
      <c r="F4441" s="79" t="str">
        <f t="shared" si="347"/>
        <v/>
      </c>
      <c r="G4441" s="101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8"/>
      <c r="U4441" s="218" t="str">
        <f t="shared" si="351"/>
        <v/>
      </c>
      <c r="V4441" s="216" t="s">
        <v>47</v>
      </c>
      <c r="W4441" s="102" t="s">
        <v>167</v>
      </c>
      <c r="X4441" s="102" t="s">
        <v>168</v>
      </c>
      <c r="Y4441" s="103" t="s">
        <v>169</v>
      </c>
      <c r="Z4441" s="103" t="s">
        <v>170</v>
      </c>
      <c r="AA4441" s="103" t="s">
        <v>47</v>
      </c>
      <c r="AB4441" s="103" t="s">
        <v>171</v>
      </c>
      <c r="AC4441" s="104" t="s">
        <v>172</v>
      </c>
    </row>
    <row r="4442" spans="1:29" ht="25.5" customHeight="1" x14ac:dyDescent="0.35">
      <c r="A4442" s="188"/>
      <c r="B4442" s="190"/>
      <c r="C4442" s="99" t="str">
        <f>IF(B4442="","",IF(NOT(ISNUMBER(B4442)),"DATA_PC invalida",IF(AND(ISNUMBER(parametros!$C$2),ISNUMBER(parametros!$D$2),B4442&gt;=parametros!$C$2,B4442&lt;=parametros!$D$2),"C0",IF(AND(ISNUMBER(parametros!$C$3),ISNUMBER(parametros!$D$3),B4442&gt;=parametros!$C$3,B4442&lt;=parametros!$D$3),"C1",IF(AND(ISNUMBER(parametros!$C$4),ISNUMBER(parametros!$D$4),B4442&gt;=parametros!$C$4,B4442&lt;=parametros!$D$4),"C2",IF(AND(ISNUMBER(parametros!$C$5),ISNUMBER(parametros!$D$5),B4442&gt;=parametros!$C$5,B4442&lt;=parametros!$D$5),"C3",IF(AND(ISNUMBER(parametros!$C$6),ISNUMBER(parametros!$D$6),B4442&gt;=parametros!$C$6,B4442&lt;=parametros!$D$6),"C4","Fora dos ciclos")))))))</f>
        <v/>
      </c>
      <c r="D4442" s="100"/>
      <c r="E4442" s="78" t="str">
        <f>IF(C4442="","",IFERROR(VLOOKUP(C4442,parametros!$A$11:$E$15,5,0),""))</f>
        <v/>
      </c>
      <c r="F4442" s="79" t="str">
        <f t="shared" si="347"/>
        <v/>
      </c>
      <c r="G4442" s="101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8"/>
      <c r="U4442" s="218" t="str">
        <f t="shared" si="351"/>
        <v/>
      </c>
      <c r="V4442" s="216" t="s">
        <v>47</v>
      </c>
      <c r="W4442" s="102" t="s">
        <v>167</v>
      </c>
      <c r="X4442" s="102" t="s">
        <v>168</v>
      </c>
      <c r="Y4442" s="103" t="s">
        <v>169</v>
      </c>
      <c r="Z4442" s="103" t="s">
        <v>170</v>
      </c>
      <c r="AA4442" s="103" t="s">
        <v>47</v>
      </c>
      <c r="AB4442" s="103" t="s">
        <v>171</v>
      </c>
      <c r="AC4442" s="104" t="s">
        <v>172</v>
      </c>
    </row>
    <row r="4443" spans="1:29" ht="25.5" customHeight="1" x14ac:dyDescent="0.35">
      <c r="A4443" s="188"/>
      <c r="B4443" s="190"/>
      <c r="C4443" s="99" t="str">
        <f>IF(B4443="","",IF(NOT(ISNUMBER(B4443)),"DATA_PC invalida",IF(AND(ISNUMBER(parametros!$C$2),ISNUMBER(parametros!$D$2),B4443&gt;=parametros!$C$2,B4443&lt;=parametros!$D$2),"C0",IF(AND(ISNUMBER(parametros!$C$3),ISNUMBER(parametros!$D$3),B4443&gt;=parametros!$C$3,B4443&lt;=parametros!$D$3),"C1",IF(AND(ISNUMBER(parametros!$C$4),ISNUMBER(parametros!$D$4),B4443&gt;=parametros!$C$4,B4443&lt;=parametros!$D$4),"C2",IF(AND(ISNUMBER(parametros!$C$5),ISNUMBER(parametros!$D$5),B4443&gt;=parametros!$C$5,B4443&lt;=parametros!$D$5),"C3",IF(AND(ISNUMBER(parametros!$C$6),ISNUMBER(parametros!$D$6),B4443&gt;=parametros!$C$6,B4443&lt;=parametros!$D$6),"C4","Fora dos ciclos")))))))</f>
        <v/>
      </c>
      <c r="D4443" s="100"/>
      <c r="E4443" s="78" t="str">
        <f>IF(C4443="","",IFERROR(VLOOKUP(C4443,parametros!$A$11:$E$15,5,0),""))</f>
        <v/>
      </c>
      <c r="F4443" s="79" t="str">
        <f t="shared" si="347"/>
        <v/>
      </c>
      <c r="G4443" s="101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8"/>
      <c r="U4443" s="218" t="str">
        <f t="shared" si="351"/>
        <v/>
      </c>
      <c r="V4443" s="216" t="s">
        <v>47</v>
      </c>
      <c r="W4443" s="102" t="s">
        <v>167</v>
      </c>
      <c r="X4443" s="102" t="s">
        <v>168</v>
      </c>
      <c r="Y4443" s="103" t="s">
        <v>169</v>
      </c>
      <c r="Z4443" s="103" t="s">
        <v>170</v>
      </c>
      <c r="AA4443" s="103" t="s">
        <v>47</v>
      </c>
      <c r="AB4443" s="103" t="s">
        <v>171</v>
      </c>
      <c r="AC4443" s="104" t="s">
        <v>172</v>
      </c>
    </row>
    <row r="4444" spans="1:29" ht="25.5" customHeight="1" x14ac:dyDescent="0.35">
      <c r="A4444" s="188"/>
      <c r="B4444" s="190"/>
      <c r="C4444" s="99" t="str">
        <f>IF(B4444="","",IF(NOT(ISNUMBER(B4444)),"DATA_PC invalida",IF(AND(ISNUMBER(parametros!$C$2),ISNUMBER(parametros!$D$2),B4444&gt;=parametros!$C$2,B4444&lt;=parametros!$D$2),"C0",IF(AND(ISNUMBER(parametros!$C$3),ISNUMBER(parametros!$D$3),B4444&gt;=parametros!$C$3,B4444&lt;=parametros!$D$3),"C1",IF(AND(ISNUMBER(parametros!$C$4),ISNUMBER(parametros!$D$4),B4444&gt;=parametros!$C$4,B4444&lt;=parametros!$D$4),"C2",IF(AND(ISNUMBER(parametros!$C$5),ISNUMBER(parametros!$D$5),B4444&gt;=parametros!$C$5,B4444&lt;=parametros!$D$5),"C3",IF(AND(ISNUMBER(parametros!$C$6),ISNUMBER(parametros!$D$6),B4444&gt;=parametros!$C$6,B4444&lt;=parametros!$D$6),"C4","Fora dos ciclos")))))))</f>
        <v/>
      </c>
      <c r="D4444" s="100"/>
      <c r="E4444" s="78" t="str">
        <f>IF(C4444="","",IFERROR(VLOOKUP(C4444,parametros!$A$11:$E$15,5,0),""))</f>
        <v/>
      </c>
      <c r="F4444" s="79" t="str">
        <f t="shared" si="347"/>
        <v/>
      </c>
      <c r="G4444" s="101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8"/>
      <c r="U4444" s="218" t="str">
        <f t="shared" si="351"/>
        <v/>
      </c>
      <c r="V4444" s="216" t="s">
        <v>47</v>
      </c>
      <c r="W4444" s="102" t="s">
        <v>167</v>
      </c>
      <c r="X4444" s="102" t="s">
        <v>168</v>
      </c>
      <c r="Y4444" s="103" t="s">
        <v>169</v>
      </c>
      <c r="Z4444" s="103" t="s">
        <v>170</v>
      </c>
      <c r="AA4444" s="103" t="s">
        <v>47</v>
      </c>
      <c r="AB4444" s="103" t="s">
        <v>171</v>
      </c>
      <c r="AC4444" s="104" t="s">
        <v>172</v>
      </c>
    </row>
    <row r="4445" spans="1:29" ht="25.5" customHeight="1" x14ac:dyDescent="0.35">
      <c r="A4445" s="188"/>
      <c r="B4445" s="190"/>
      <c r="C4445" s="99" t="str">
        <f>IF(B4445="","",IF(NOT(ISNUMBER(B4445)),"DATA_PC invalida",IF(AND(ISNUMBER(parametros!$C$2),ISNUMBER(parametros!$D$2),B4445&gt;=parametros!$C$2,B4445&lt;=parametros!$D$2),"C0",IF(AND(ISNUMBER(parametros!$C$3),ISNUMBER(parametros!$D$3),B4445&gt;=parametros!$C$3,B4445&lt;=parametros!$D$3),"C1",IF(AND(ISNUMBER(parametros!$C$4),ISNUMBER(parametros!$D$4),B4445&gt;=parametros!$C$4,B4445&lt;=parametros!$D$4),"C2",IF(AND(ISNUMBER(parametros!$C$5),ISNUMBER(parametros!$D$5),B4445&gt;=parametros!$C$5,B4445&lt;=parametros!$D$5),"C3",IF(AND(ISNUMBER(parametros!$C$6),ISNUMBER(parametros!$D$6),B4445&gt;=parametros!$C$6,B4445&lt;=parametros!$D$6),"C4","Fora dos ciclos")))))))</f>
        <v/>
      </c>
      <c r="D4445" s="100"/>
      <c r="E4445" s="78" t="str">
        <f>IF(C4445="","",IFERROR(VLOOKUP(C4445,parametros!$A$11:$E$15,5,0),""))</f>
        <v/>
      </c>
      <c r="F4445" s="79" t="str">
        <f t="shared" si="347"/>
        <v/>
      </c>
      <c r="G4445" s="101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8"/>
      <c r="U4445" s="218" t="str">
        <f t="shared" si="351"/>
        <v/>
      </c>
      <c r="V4445" s="216" t="s">
        <v>47</v>
      </c>
      <c r="W4445" s="102" t="s">
        <v>167</v>
      </c>
      <c r="X4445" s="102" t="s">
        <v>168</v>
      </c>
      <c r="Y4445" s="103" t="s">
        <v>169</v>
      </c>
      <c r="Z4445" s="103" t="s">
        <v>170</v>
      </c>
      <c r="AA4445" s="103" t="s">
        <v>47</v>
      </c>
      <c r="AB4445" s="103" t="s">
        <v>171</v>
      </c>
      <c r="AC4445" s="104" t="s">
        <v>172</v>
      </c>
    </row>
    <row r="4446" spans="1:29" ht="25.5" customHeight="1" x14ac:dyDescent="0.35">
      <c r="A4446" s="188"/>
      <c r="B4446" s="190"/>
      <c r="C4446" s="99" t="str">
        <f>IF(B4446="","",IF(NOT(ISNUMBER(B4446)),"DATA_PC invalida",IF(AND(ISNUMBER(parametros!$C$2),ISNUMBER(parametros!$D$2),B4446&gt;=parametros!$C$2,B4446&lt;=parametros!$D$2),"C0",IF(AND(ISNUMBER(parametros!$C$3),ISNUMBER(parametros!$D$3),B4446&gt;=parametros!$C$3,B4446&lt;=parametros!$D$3),"C1",IF(AND(ISNUMBER(parametros!$C$4),ISNUMBER(parametros!$D$4),B4446&gt;=parametros!$C$4,B4446&lt;=parametros!$D$4),"C2",IF(AND(ISNUMBER(parametros!$C$5),ISNUMBER(parametros!$D$5),B4446&gt;=parametros!$C$5,B4446&lt;=parametros!$D$5),"C3",IF(AND(ISNUMBER(parametros!$C$6),ISNUMBER(parametros!$D$6),B4446&gt;=parametros!$C$6,B4446&lt;=parametros!$D$6),"C4","Fora dos ciclos")))))))</f>
        <v/>
      </c>
      <c r="D4446" s="100"/>
      <c r="E4446" s="78" t="str">
        <f>IF(C4446="","",IFERROR(VLOOKUP(C4446,parametros!$A$11:$E$15,5,0),""))</f>
        <v/>
      </c>
      <c r="F4446" s="79" t="str">
        <f t="shared" si="347"/>
        <v/>
      </c>
      <c r="G4446" s="101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8"/>
      <c r="U4446" s="218" t="str">
        <f t="shared" si="351"/>
        <v/>
      </c>
      <c r="V4446" s="216" t="s">
        <v>47</v>
      </c>
      <c r="W4446" s="102" t="s">
        <v>167</v>
      </c>
      <c r="X4446" s="102" t="s">
        <v>168</v>
      </c>
      <c r="Y4446" s="103" t="s">
        <v>169</v>
      </c>
      <c r="Z4446" s="103" t="s">
        <v>170</v>
      </c>
      <c r="AA4446" s="103" t="s">
        <v>47</v>
      </c>
      <c r="AB4446" s="103" t="s">
        <v>171</v>
      </c>
      <c r="AC4446" s="104" t="s">
        <v>172</v>
      </c>
    </row>
    <row r="4447" spans="1:29" ht="25.5" customHeight="1" x14ac:dyDescent="0.35">
      <c r="A4447" s="188"/>
      <c r="B4447" s="190"/>
      <c r="C4447" s="99" t="str">
        <f>IF(B4447="","",IF(NOT(ISNUMBER(B4447)),"DATA_PC invalida",IF(AND(ISNUMBER(parametros!$C$2),ISNUMBER(parametros!$D$2),B4447&gt;=parametros!$C$2,B4447&lt;=parametros!$D$2),"C0",IF(AND(ISNUMBER(parametros!$C$3),ISNUMBER(parametros!$D$3),B4447&gt;=parametros!$C$3,B4447&lt;=parametros!$D$3),"C1",IF(AND(ISNUMBER(parametros!$C$4),ISNUMBER(parametros!$D$4),B4447&gt;=parametros!$C$4,B4447&lt;=parametros!$D$4),"C2",IF(AND(ISNUMBER(parametros!$C$5),ISNUMBER(parametros!$D$5),B4447&gt;=parametros!$C$5,B4447&lt;=parametros!$D$5),"C3",IF(AND(ISNUMBER(parametros!$C$6),ISNUMBER(parametros!$D$6),B4447&gt;=parametros!$C$6,B4447&lt;=parametros!$D$6),"C4","Fora dos ciclos")))))))</f>
        <v/>
      </c>
      <c r="D4447" s="100"/>
      <c r="E4447" s="78" t="str">
        <f>IF(C4447="","",IFERROR(VLOOKUP(C4447,parametros!$A$11:$E$15,5,0),""))</f>
        <v/>
      </c>
      <c r="F4447" s="79" t="str">
        <f t="shared" si="347"/>
        <v/>
      </c>
      <c r="G4447" s="101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8"/>
      <c r="U4447" s="218" t="str">
        <f t="shared" si="351"/>
        <v/>
      </c>
      <c r="V4447" s="216" t="s">
        <v>47</v>
      </c>
      <c r="W4447" s="102" t="s">
        <v>167</v>
      </c>
      <c r="X4447" s="102" t="s">
        <v>168</v>
      </c>
      <c r="Y4447" s="103" t="s">
        <v>169</v>
      </c>
      <c r="Z4447" s="103" t="s">
        <v>170</v>
      </c>
      <c r="AA4447" s="103" t="s">
        <v>47</v>
      </c>
      <c r="AB4447" s="103" t="s">
        <v>171</v>
      </c>
      <c r="AC4447" s="104" t="s">
        <v>172</v>
      </c>
    </row>
    <row r="4448" spans="1:29" ht="25.5" customHeight="1" x14ac:dyDescent="0.35">
      <c r="A4448" s="188"/>
      <c r="B4448" s="190"/>
      <c r="C4448" s="99" t="str">
        <f>IF(B4448="","",IF(NOT(ISNUMBER(B4448)),"DATA_PC invalida",IF(AND(ISNUMBER(parametros!$C$2),ISNUMBER(parametros!$D$2),B4448&gt;=parametros!$C$2,B4448&lt;=parametros!$D$2),"C0",IF(AND(ISNUMBER(parametros!$C$3),ISNUMBER(parametros!$D$3),B4448&gt;=parametros!$C$3,B4448&lt;=parametros!$D$3),"C1",IF(AND(ISNUMBER(parametros!$C$4),ISNUMBER(parametros!$D$4),B4448&gt;=parametros!$C$4,B4448&lt;=parametros!$D$4),"C2",IF(AND(ISNUMBER(parametros!$C$5),ISNUMBER(parametros!$D$5),B4448&gt;=parametros!$C$5,B4448&lt;=parametros!$D$5),"C3",IF(AND(ISNUMBER(parametros!$C$6),ISNUMBER(parametros!$D$6),B4448&gt;=parametros!$C$6,B4448&lt;=parametros!$D$6),"C4","Fora dos ciclos")))))))</f>
        <v/>
      </c>
      <c r="D4448" s="100"/>
      <c r="E4448" s="78" t="str">
        <f>IF(C4448="","",IFERROR(VLOOKUP(C4448,parametros!$A$11:$E$15,5,0),""))</f>
        <v/>
      </c>
      <c r="F4448" s="79" t="str">
        <f t="shared" si="347"/>
        <v/>
      </c>
      <c r="G4448" s="101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8"/>
      <c r="U4448" s="218" t="str">
        <f t="shared" si="351"/>
        <v/>
      </c>
      <c r="V4448" s="216" t="s">
        <v>47</v>
      </c>
      <c r="W4448" s="102" t="s">
        <v>167</v>
      </c>
      <c r="X4448" s="102" t="s">
        <v>168</v>
      </c>
      <c r="Y4448" s="103" t="s">
        <v>169</v>
      </c>
      <c r="Z4448" s="103" t="s">
        <v>170</v>
      </c>
      <c r="AA4448" s="103" t="s">
        <v>47</v>
      </c>
      <c r="AB4448" s="103" t="s">
        <v>171</v>
      </c>
      <c r="AC4448" s="104" t="s">
        <v>172</v>
      </c>
    </row>
    <row r="4449" spans="1:29" ht="25.5" customHeight="1" x14ac:dyDescent="0.35">
      <c r="A4449" s="188"/>
      <c r="B4449" s="190"/>
      <c r="C4449" s="99" t="str">
        <f>IF(B4449="","",IF(NOT(ISNUMBER(B4449)),"DATA_PC invalida",IF(AND(ISNUMBER(parametros!$C$2),ISNUMBER(parametros!$D$2),B4449&gt;=parametros!$C$2,B4449&lt;=parametros!$D$2),"C0",IF(AND(ISNUMBER(parametros!$C$3),ISNUMBER(parametros!$D$3),B4449&gt;=parametros!$C$3,B4449&lt;=parametros!$D$3),"C1",IF(AND(ISNUMBER(parametros!$C$4),ISNUMBER(parametros!$D$4),B4449&gt;=parametros!$C$4,B4449&lt;=parametros!$D$4),"C2",IF(AND(ISNUMBER(parametros!$C$5),ISNUMBER(parametros!$D$5),B4449&gt;=parametros!$C$5,B4449&lt;=parametros!$D$5),"C3",IF(AND(ISNUMBER(parametros!$C$6),ISNUMBER(parametros!$D$6),B4449&gt;=parametros!$C$6,B4449&lt;=parametros!$D$6),"C4","Fora dos ciclos")))))))</f>
        <v/>
      </c>
      <c r="D4449" s="100"/>
      <c r="E4449" s="78" t="str">
        <f>IF(C4449="","",IFERROR(VLOOKUP(C4449,parametros!$A$11:$E$15,5,0),""))</f>
        <v/>
      </c>
      <c r="F4449" s="79" t="str">
        <f t="shared" si="347"/>
        <v/>
      </c>
      <c r="G4449" s="101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8"/>
      <c r="U4449" s="218" t="str">
        <f t="shared" si="351"/>
        <v/>
      </c>
      <c r="V4449" s="216" t="s">
        <v>47</v>
      </c>
      <c r="W4449" s="102" t="s">
        <v>167</v>
      </c>
      <c r="X4449" s="102" t="s">
        <v>168</v>
      </c>
      <c r="Y4449" s="103" t="s">
        <v>169</v>
      </c>
      <c r="Z4449" s="103" t="s">
        <v>170</v>
      </c>
      <c r="AA4449" s="103" t="s">
        <v>47</v>
      </c>
      <c r="AB4449" s="103" t="s">
        <v>171</v>
      </c>
      <c r="AC4449" s="104" t="s">
        <v>172</v>
      </c>
    </row>
    <row r="4450" spans="1:29" ht="25.5" customHeight="1" x14ac:dyDescent="0.35">
      <c r="A4450" s="188"/>
      <c r="B4450" s="190"/>
      <c r="C4450" s="99" t="str">
        <f>IF(B4450="","",IF(NOT(ISNUMBER(B4450)),"DATA_PC invalida",IF(AND(ISNUMBER(parametros!$C$2),ISNUMBER(parametros!$D$2),B4450&gt;=parametros!$C$2,B4450&lt;=parametros!$D$2),"C0",IF(AND(ISNUMBER(parametros!$C$3),ISNUMBER(parametros!$D$3),B4450&gt;=parametros!$C$3,B4450&lt;=parametros!$D$3),"C1",IF(AND(ISNUMBER(parametros!$C$4),ISNUMBER(parametros!$D$4),B4450&gt;=parametros!$C$4,B4450&lt;=parametros!$D$4),"C2",IF(AND(ISNUMBER(parametros!$C$5),ISNUMBER(parametros!$D$5),B4450&gt;=parametros!$C$5,B4450&lt;=parametros!$D$5),"C3",IF(AND(ISNUMBER(parametros!$C$6),ISNUMBER(parametros!$D$6),B4450&gt;=parametros!$C$6,B4450&lt;=parametros!$D$6),"C4","Fora dos ciclos")))))))</f>
        <v/>
      </c>
      <c r="D4450" s="100"/>
      <c r="E4450" s="78" t="str">
        <f>IF(C4450="","",IFERROR(VLOOKUP(C4450,parametros!$A$11:$E$15,5,0),""))</f>
        <v/>
      </c>
      <c r="F4450" s="79" t="str">
        <f t="shared" si="347"/>
        <v/>
      </c>
      <c r="G4450" s="101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8"/>
      <c r="U4450" s="218" t="str">
        <f t="shared" si="351"/>
        <v/>
      </c>
      <c r="V4450" s="216" t="s">
        <v>47</v>
      </c>
      <c r="W4450" s="102" t="s">
        <v>167</v>
      </c>
      <c r="X4450" s="102" t="s">
        <v>168</v>
      </c>
      <c r="Y4450" s="103" t="s">
        <v>169</v>
      </c>
      <c r="Z4450" s="103" t="s">
        <v>170</v>
      </c>
      <c r="AA4450" s="103" t="s">
        <v>47</v>
      </c>
      <c r="AB4450" s="103" t="s">
        <v>171</v>
      </c>
      <c r="AC4450" s="104" t="s">
        <v>172</v>
      </c>
    </row>
    <row r="4451" spans="1:29" ht="25.5" customHeight="1" x14ac:dyDescent="0.35">
      <c r="A4451" s="188"/>
      <c r="B4451" s="190"/>
      <c r="C4451" s="99" t="str">
        <f>IF(B4451="","",IF(NOT(ISNUMBER(B4451)),"DATA_PC invalida",IF(AND(ISNUMBER(parametros!$C$2),ISNUMBER(parametros!$D$2),B4451&gt;=parametros!$C$2,B4451&lt;=parametros!$D$2),"C0",IF(AND(ISNUMBER(parametros!$C$3),ISNUMBER(parametros!$D$3),B4451&gt;=parametros!$C$3,B4451&lt;=parametros!$D$3),"C1",IF(AND(ISNUMBER(parametros!$C$4),ISNUMBER(parametros!$D$4),B4451&gt;=parametros!$C$4,B4451&lt;=parametros!$D$4),"C2",IF(AND(ISNUMBER(parametros!$C$5),ISNUMBER(parametros!$D$5),B4451&gt;=parametros!$C$5,B4451&lt;=parametros!$D$5),"C3",IF(AND(ISNUMBER(parametros!$C$6),ISNUMBER(parametros!$D$6),B4451&gt;=parametros!$C$6,B4451&lt;=parametros!$D$6),"C4","Fora dos ciclos")))))))</f>
        <v/>
      </c>
      <c r="D4451" s="100"/>
      <c r="E4451" s="78" t="str">
        <f>IF(C4451="","",IFERROR(VLOOKUP(C4451,parametros!$A$11:$E$15,5,0),""))</f>
        <v/>
      </c>
      <c r="F4451" s="79" t="str">
        <f t="shared" si="347"/>
        <v/>
      </c>
      <c r="G4451" s="101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8"/>
      <c r="U4451" s="218" t="str">
        <f t="shared" si="351"/>
        <v/>
      </c>
      <c r="V4451" s="216" t="s">
        <v>47</v>
      </c>
      <c r="W4451" s="102" t="s">
        <v>167</v>
      </c>
      <c r="X4451" s="102" t="s">
        <v>168</v>
      </c>
      <c r="Y4451" s="103" t="s">
        <v>169</v>
      </c>
      <c r="Z4451" s="103" t="s">
        <v>170</v>
      </c>
      <c r="AA4451" s="103" t="s">
        <v>47</v>
      </c>
      <c r="AB4451" s="103" t="s">
        <v>171</v>
      </c>
      <c r="AC4451" s="104" t="s">
        <v>172</v>
      </c>
    </row>
    <row r="4452" spans="1:29" ht="25.5" customHeight="1" x14ac:dyDescent="0.35">
      <c r="A4452" s="188"/>
      <c r="B4452" s="190"/>
      <c r="C4452" s="99" t="str">
        <f>IF(B4452="","",IF(NOT(ISNUMBER(B4452)),"DATA_PC invalida",IF(AND(ISNUMBER(parametros!$C$2),ISNUMBER(parametros!$D$2),B4452&gt;=parametros!$C$2,B4452&lt;=parametros!$D$2),"C0",IF(AND(ISNUMBER(parametros!$C$3),ISNUMBER(parametros!$D$3),B4452&gt;=parametros!$C$3,B4452&lt;=parametros!$D$3),"C1",IF(AND(ISNUMBER(parametros!$C$4),ISNUMBER(parametros!$D$4),B4452&gt;=parametros!$C$4,B4452&lt;=parametros!$D$4),"C2",IF(AND(ISNUMBER(parametros!$C$5),ISNUMBER(parametros!$D$5),B4452&gt;=parametros!$C$5,B4452&lt;=parametros!$D$5),"C3",IF(AND(ISNUMBER(parametros!$C$6),ISNUMBER(parametros!$D$6),B4452&gt;=parametros!$C$6,B4452&lt;=parametros!$D$6),"C4","Fora dos ciclos")))))))</f>
        <v/>
      </c>
      <c r="D4452" s="100"/>
      <c r="E4452" s="78" t="str">
        <f>IF(C4452="","",IFERROR(VLOOKUP(C4452,parametros!$A$11:$E$15,5,0),""))</f>
        <v/>
      </c>
      <c r="F4452" s="79" t="str">
        <f t="shared" si="347"/>
        <v/>
      </c>
      <c r="G4452" s="101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8"/>
      <c r="U4452" s="218" t="str">
        <f t="shared" si="351"/>
        <v/>
      </c>
      <c r="V4452" s="216" t="s">
        <v>47</v>
      </c>
      <c r="W4452" s="102" t="s">
        <v>167</v>
      </c>
      <c r="X4452" s="102" t="s">
        <v>168</v>
      </c>
      <c r="Y4452" s="103" t="s">
        <v>169</v>
      </c>
      <c r="Z4452" s="103" t="s">
        <v>170</v>
      </c>
      <c r="AA4452" s="103" t="s">
        <v>47</v>
      </c>
      <c r="AB4452" s="103" t="s">
        <v>171</v>
      </c>
      <c r="AC4452" s="104" t="s">
        <v>172</v>
      </c>
    </row>
    <row r="4453" spans="1:29" ht="25.5" customHeight="1" x14ac:dyDescent="0.35">
      <c r="A4453" s="188"/>
      <c r="B4453" s="190"/>
      <c r="C4453" s="99" t="str">
        <f>IF(B4453="","",IF(NOT(ISNUMBER(B4453)),"DATA_PC invalida",IF(AND(ISNUMBER(parametros!$C$2),ISNUMBER(parametros!$D$2),B4453&gt;=parametros!$C$2,B4453&lt;=parametros!$D$2),"C0",IF(AND(ISNUMBER(parametros!$C$3),ISNUMBER(parametros!$D$3),B4453&gt;=parametros!$C$3,B4453&lt;=parametros!$D$3),"C1",IF(AND(ISNUMBER(parametros!$C$4),ISNUMBER(parametros!$D$4),B4453&gt;=parametros!$C$4,B4453&lt;=parametros!$D$4),"C2",IF(AND(ISNUMBER(parametros!$C$5),ISNUMBER(parametros!$D$5),B4453&gt;=parametros!$C$5,B4453&lt;=parametros!$D$5),"C3",IF(AND(ISNUMBER(parametros!$C$6),ISNUMBER(parametros!$D$6),B4453&gt;=parametros!$C$6,B4453&lt;=parametros!$D$6),"C4","Fora dos ciclos")))))))</f>
        <v/>
      </c>
      <c r="D4453" s="100"/>
      <c r="E4453" s="78" t="str">
        <f>IF(C4453="","",IFERROR(VLOOKUP(C4453,parametros!$A$11:$E$15,5,0),""))</f>
        <v/>
      </c>
      <c r="F4453" s="79" t="str">
        <f t="shared" si="347"/>
        <v/>
      </c>
      <c r="G4453" s="101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8"/>
      <c r="U4453" s="218" t="str">
        <f t="shared" si="351"/>
        <v/>
      </c>
      <c r="V4453" s="216" t="s">
        <v>47</v>
      </c>
      <c r="W4453" s="102" t="s">
        <v>167</v>
      </c>
      <c r="X4453" s="102" t="s">
        <v>168</v>
      </c>
      <c r="Y4453" s="103" t="s">
        <v>169</v>
      </c>
      <c r="Z4453" s="103" t="s">
        <v>170</v>
      </c>
      <c r="AA4453" s="103" t="s">
        <v>47</v>
      </c>
      <c r="AB4453" s="103" t="s">
        <v>171</v>
      </c>
      <c r="AC4453" s="104" t="s">
        <v>172</v>
      </c>
    </row>
    <row r="4454" spans="1:29" ht="25.5" customHeight="1" x14ac:dyDescent="0.35">
      <c r="A4454" s="188"/>
      <c r="B4454" s="190"/>
      <c r="C4454" s="99" t="str">
        <f>IF(B4454="","",IF(NOT(ISNUMBER(B4454)),"DATA_PC invalida",IF(AND(ISNUMBER(parametros!$C$2),ISNUMBER(parametros!$D$2),B4454&gt;=parametros!$C$2,B4454&lt;=parametros!$D$2),"C0",IF(AND(ISNUMBER(parametros!$C$3),ISNUMBER(parametros!$D$3),B4454&gt;=parametros!$C$3,B4454&lt;=parametros!$D$3),"C1",IF(AND(ISNUMBER(parametros!$C$4),ISNUMBER(parametros!$D$4),B4454&gt;=parametros!$C$4,B4454&lt;=parametros!$D$4),"C2",IF(AND(ISNUMBER(parametros!$C$5),ISNUMBER(parametros!$D$5),B4454&gt;=parametros!$C$5,B4454&lt;=parametros!$D$5),"C3",IF(AND(ISNUMBER(parametros!$C$6),ISNUMBER(parametros!$D$6),B4454&gt;=parametros!$C$6,B4454&lt;=parametros!$D$6),"C4","Fora dos ciclos")))))))</f>
        <v/>
      </c>
      <c r="D4454" s="100"/>
      <c r="E4454" s="78" t="str">
        <f>IF(C4454="","",IFERROR(VLOOKUP(C4454,parametros!$A$11:$E$15,5,0),""))</f>
        <v/>
      </c>
      <c r="F4454" s="79" t="str">
        <f t="shared" si="347"/>
        <v/>
      </c>
      <c r="G4454" s="101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8"/>
      <c r="U4454" s="218" t="str">
        <f t="shared" si="351"/>
        <v/>
      </c>
      <c r="V4454" s="216" t="s">
        <v>47</v>
      </c>
      <c r="W4454" s="102" t="s">
        <v>167</v>
      </c>
      <c r="X4454" s="102" t="s">
        <v>168</v>
      </c>
      <c r="Y4454" s="103" t="s">
        <v>169</v>
      </c>
      <c r="Z4454" s="103" t="s">
        <v>170</v>
      </c>
      <c r="AA4454" s="103" t="s">
        <v>47</v>
      </c>
      <c r="AB4454" s="103" t="s">
        <v>171</v>
      </c>
      <c r="AC4454" s="104" t="s">
        <v>172</v>
      </c>
    </row>
    <row r="4455" spans="1:29" ht="25.5" customHeight="1" x14ac:dyDescent="0.35">
      <c r="A4455" s="188"/>
      <c r="B4455" s="190"/>
      <c r="C4455" s="99" t="str">
        <f>IF(B4455="","",IF(NOT(ISNUMBER(B4455)),"DATA_PC invalida",IF(AND(ISNUMBER(parametros!$C$2),ISNUMBER(parametros!$D$2),B4455&gt;=parametros!$C$2,B4455&lt;=parametros!$D$2),"C0",IF(AND(ISNUMBER(parametros!$C$3),ISNUMBER(parametros!$D$3),B4455&gt;=parametros!$C$3,B4455&lt;=parametros!$D$3),"C1",IF(AND(ISNUMBER(parametros!$C$4),ISNUMBER(parametros!$D$4),B4455&gt;=parametros!$C$4,B4455&lt;=parametros!$D$4),"C2",IF(AND(ISNUMBER(parametros!$C$5),ISNUMBER(parametros!$D$5),B4455&gt;=parametros!$C$5,B4455&lt;=parametros!$D$5),"C3",IF(AND(ISNUMBER(parametros!$C$6),ISNUMBER(parametros!$D$6),B4455&gt;=parametros!$C$6,B4455&lt;=parametros!$D$6),"C4","Fora dos ciclos")))))))</f>
        <v/>
      </c>
      <c r="D4455" s="100"/>
      <c r="E4455" s="78" t="str">
        <f>IF(C4455="","",IFERROR(VLOOKUP(C4455,parametros!$A$11:$E$15,5,0),""))</f>
        <v/>
      </c>
      <c r="F4455" s="79" t="str">
        <f t="shared" si="347"/>
        <v/>
      </c>
      <c r="G4455" s="101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8"/>
      <c r="U4455" s="218" t="str">
        <f t="shared" si="351"/>
        <v/>
      </c>
      <c r="V4455" s="216" t="s">
        <v>47</v>
      </c>
      <c r="W4455" s="102" t="s">
        <v>167</v>
      </c>
      <c r="X4455" s="102" t="s">
        <v>168</v>
      </c>
      <c r="Y4455" s="103" t="s">
        <v>169</v>
      </c>
      <c r="Z4455" s="103" t="s">
        <v>170</v>
      </c>
      <c r="AA4455" s="103" t="s">
        <v>47</v>
      </c>
      <c r="AB4455" s="103" t="s">
        <v>171</v>
      </c>
      <c r="AC4455" s="104" t="s">
        <v>172</v>
      </c>
    </row>
    <row r="4456" spans="1:29" ht="25.5" customHeight="1" x14ac:dyDescent="0.35">
      <c r="A4456" s="188"/>
      <c r="B4456" s="190"/>
      <c r="C4456" s="99" t="str">
        <f>IF(B4456="","",IF(NOT(ISNUMBER(B4456)),"DATA_PC invalida",IF(AND(ISNUMBER(parametros!$C$2),ISNUMBER(parametros!$D$2),B4456&gt;=parametros!$C$2,B4456&lt;=parametros!$D$2),"C0",IF(AND(ISNUMBER(parametros!$C$3),ISNUMBER(parametros!$D$3),B4456&gt;=parametros!$C$3,B4456&lt;=parametros!$D$3),"C1",IF(AND(ISNUMBER(parametros!$C$4),ISNUMBER(parametros!$D$4),B4456&gt;=parametros!$C$4,B4456&lt;=parametros!$D$4),"C2",IF(AND(ISNUMBER(parametros!$C$5),ISNUMBER(parametros!$D$5),B4456&gt;=parametros!$C$5,B4456&lt;=parametros!$D$5),"C3",IF(AND(ISNUMBER(parametros!$C$6),ISNUMBER(parametros!$D$6),B4456&gt;=parametros!$C$6,B4456&lt;=parametros!$D$6),"C4","Fora dos ciclos")))))))</f>
        <v/>
      </c>
      <c r="D4456" s="100"/>
      <c r="E4456" s="78" t="str">
        <f>IF(C4456="","",IFERROR(VLOOKUP(C4456,parametros!$A$11:$E$15,5,0),""))</f>
        <v/>
      </c>
      <c r="F4456" s="79" t="str">
        <f t="shared" si="347"/>
        <v/>
      </c>
      <c r="G4456" s="101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8"/>
      <c r="U4456" s="218" t="str">
        <f t="shared" si="351"/>
        <v/>
      </c>
      <c r="V4456" s="216" t="s">
        <v>47</v>
      </c>
      <c r="W4456" s="102" t="s">
        <v>167</v>
      </c>
      <c r="X4456" s="102" t="s">
        <v>168</v>
      </c>
      <c r="Y4456" s="103" t="s">
        <v>169</v>
      </c>
      <c r="Z4456" s="103" t="s">
        <v>170</v>
      </c>
      <c r="AA4456" s="103" t="s">
        <v>47</v>
      </c>
      <c r="AB4456" s="103" t="s">
        <v>171</v>
      </c>
      <c r="AC4456" s="104" t="s">
        <v>172</v>
      </c>
    </row>
    <row r="4457" spans="1:29" ht="25.5" customHeight="1" x14ac:dyDescent="0.35">
      <c r="A4457" s="188"/>
      <c r="B4457" s="190"/>
      <c r="C4457" s="99" t="str">
        <f>IF(B4457="","",IF(NOT(ISNUMBER(B4457)),"DATA_PC invalida",IF(AND(ISNUMBER(parametros!$C$2),ISNUMBER(parametros!$D$2),B4457&gt;=parametros!$C$2,B4457&lt;=parametros!$D$2),"C0",IF(AND(ISNUMBER(parametros!$C$3),ISNUMBER(parametros!$D$3),B4457&gt;=parametros!$C$3,B4457&lt;=parametros!$D$3),"C1",IF(AND(ISNUMBER(parametros!$C$4),ISNUMBER(parametros!$D$4),B4457&gt;=parametros!$C$4,B4457&lt;=parametros!$D$4),"C2",IF(AND(ISNUMBER(parametros!$C$5),ISNUMBER(parametros!$D$5),B4457&gt;=parametros!$C$5,B4457&lt;=parametros!$D$5),"C3",IF(AND(ISNUMBER(parametros!$C$6),ISNUMBER(parametros!$D$6),B4457&gt;=parametros!$C$6,B4457&lt;=parametros!$D$6),"C4","Fora dos ciclos")))))))</f>
        <v/>
      </c>
      <c r="D4457" s="100"/>
      <c r="E4457" s="78" t="str">
        <f>IF(C4457="","",IFERROR(VLOOKUP(C4457,parametros!$A$11:$E$15,5,0),""))</f>
        <v/>
      </c>
      <c r="F4457" s="79" t="str">
        <f t="shared" si="347"/>
        <v/>
      </c>
      <c r="G4457" s="101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8"/>
      <c r="U4457" s="218" t="str">
        <f t="shared" si="351"/>
        <v/>
      </c>
      <c r="V4457" s="216" t="s">
        <v>47</v>
      </c>
      <c r="W4457" s="102" t="s">
        <v>167</v>
      </c>
      <c r="X4457" s="102" t="s">
        <v>168</v>
      </c>
      <c r="Y4457" s="103" t="s">
        <v>169</v>
      </c>
      <c r="Z4457" s="103" t="s">
        <v>170</v>
      </c>
      <c r="AA4457" s="103" t="s">
        <v>47</v>
      </c>
      <c r="AB4457" s="103" t="s">
        <v>171</v>
      </c>
      <c r="AC4457" s="104" t="s">
        <v>172</v>
      </c>
    </row>
    <row r="4458" spans="1:29" ht="25.5" customHeight="1" x14ac:dyDescent="0.35">
      <c r="A4458" s="188"/>
      <c r="B4458" s="190"/>
      <c r="C4458" s="99" t="str">
        <f>IF(B4458="","",IF(NOT(ISNUMBER(B4458)),"DATA_PC invalida",IF(AND(ISNUMBER(parametros!$C$2),ISNUMBER(parametros!$D$2),B4458&gt;=parametros!$C$2,B4458&lt;=parametros!$D$2),"C0",IF(AND(ISNUMBER(parametros!$C$3),ISNUMBER(parametros!$D$3),B4458&gt;=parametros!$C$3,B4458&lt;=parametros!$D$3),"C1",IF(AND(ISNUMBER(parametros!$C$4),ISNUMBER(parametros!$D$4),B4458&gt;=parametros!$C$4,B4458&lt;=parametros!$D$4),"C2",IF(AND(ISNUMBER(parametros!$C$5),ISNUMBER(parametros!$D$5),B4458&gt;=parametros!$C$5,B4458&lt;=parametros!$D$5),"C3",IF(AND(ISNUMBER(parametros!$C$6),ISNUMBER(parametros!$D$6),B4458&gt;=parametros!$C$6,B4458&lt;=parametros!$D$6),"C4","Fora dos ciclos")))))))</f>
        <v/>
      </c>
      <c r="D4458" s="100"/>
      <c r="E4458" s="78" t="str">
        <f>IF(C4458="","",IFERROR(VLOOKUP(C4458,parametros!$A$11:$E$15,5,0),""))</f>
        <v/>
      </c>
      <c r="F4458" s="79" t="str">
        <f t="shared" si="347"/>
        <v/>
      </c>
      <c r="G4458" s="101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8"/>
      <c r="U4458" s="218" t="str">
        <f t="shared" si="351"/>
        <v/>
      </c>
      <c r="V4458" s="216" t="s">
        <v>47</v>
      </c>
      <c r="W4458" s="102" t="s">
        <v>167</v>
      </c>
      <c r="X4458" s="102" t="s">
        <v>168</v>
      </c>
      <c r="Y4458" s="103" t="s">
        <v>169</v>
      </c>
      <c r="Z4458" s="103" t="s">
        <v>170</v>
      </c>
      <c r="AA4458" s="103" t="s">
        <v>47</v>
      </c>
      <c r="AB4458" s="103" t="s">
        <v>171</v>
      </c>
      <c r="AC4458" s="104" t="s">
        <v>172</v>
      </c>
    </row>
    <row r="4459" spans="1:29" ht="25.5" customHeight="1" x14ac:dyDescent="0.35">
      <c r="A4459" s="188"/>
      <c r="B4459" s="190"/>
      <c r="C4459" s="99" t="str">
        <f>IF(B4459="","",IF(NOT(ISNUMBER(B4459)),"DATA_PC invalida",IF(AND(ISNUMBER(parametros!$C$2),ISNUMBER(parametros!$D$2),B4459&gt;=parametros!$C$2,B4459&lt;=parametros!$D$2),"C0",IF(AND(ISNUMBER(parametros!$C$3),ISNUMBER(parametros!$D$3),B4459&gt;=parametros!$C$3,B4459&lt;=parametros!$D$3),"C1",IF(AND(ISNUMBER(parametros!$C$4),ISNUMBER(parametros!$D$4),B4459&gt;=parametros!$C$4,B4459&lt;=parametros!$D$4),"C2",IF(AND(ISNUMBER(parametros!$C$5),ISNUMBER(parametros!$D$5),B4459&gt;=parametros!$C$5,B4459&lt;=parametros!$D$5),"C3",IF(AND(ISNUMBER(parametros!$C$6),ISNUMBER(parametros!$D$6),B4459&gt;=parametros!$C$6,B4459&lt;=parametros!$D$6),"C4","Fora dos ciclos")))))))</f>
        <v/>
      </c>
      <c r="D4459" s="100"/>
      <c r="E4459" s="78" t="str">
        <f>IF(C4459="","",IFERROR(VLOOKUP(C4459,parametros!$A$11:$E$15,5,0),""))</f>
        <v/>
      </c>
      <c r="F4459" s="79" t="str">
        <f t="shared" si="347"/>
        <v/>
      </c>
      <c r="G4459" s="101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8"/>
      <c r="U4459" s="218" t="str">
        <f t="shared" si="351"/>
        <v/>
      </c>
      <c r="V4459" s="216" t="s">
        <v>47</v>
      </c>
      <c r="W4459" s="102" t="s">
        <v>167</v>
      </c>
      <c r="X4459" s="102" t="s">
        <v>168</v>
      </c>
      <c r="Y4459" s="103" t="s">
        <v>169</v>
      </c>
      <c r="Z4459" s="103" t="s">
        <v>170</v>
      </c>
      <c r="AA4459" s="103" t="s">
        <v>47</v>
      </c>
      <c r="AB4459" s="103" t="s">
        <v>171</v>
      </c>
      <c r="AC4459" s="104" t="s">
        <v>172</v>
      </c>
    </row>
    <row r="4460" spans="1:29" ht="25.5" customHeight="1" x14ac:dyDescent="0.35">
      <c r="A4460" s="188"/>
      <c r="B4460" s="190"/>
      <c r="C4460" s="99" t="str">
        <f>IF(B4460="","",IF(NOT(ISNUMBER(B4460)),"DATA_PC invalida",IF(AND(ISNUMBER(parametros!$C$2),ISNUMBER(parametros!$D$2),B4460&gt;=parametros!$C$2,B4460&lt;=parametros!$D$2),"C0",IF(AND(ISNUMBER(parametros!$C$3),ISNUMBER(parametros!$D$3),B4460&gt;=parametros!$C$3,B4460&lt;=parametros!$D$3),"C1",IF(AND(ISNUMBER(parametros!$C$4),ISNUMBER(parametros!$D$4),B4460&gt;=parametros!$C$4,B4460&lt;=parametros!$D$4),"C2",IF(AND(ISNUMBER(parametros!$C$5),ISNUMBER(parametros!$D$5),B4460&gt;=parametros!$C$5,B4460&lt;=parametros!$D$5),"C3",IF(AND(ISNUMBER(parametros!$C$6),ISNUMBER(parametros!$D$6),B4460&gt;=parametros!$C$6,B4460&lt;=parametros!$D$6),"C4","Fora dos ciclos")))))))</f>
        <v/>
      </c>
      <c r="D4460" s="100"/>
      <c r="E4460" s="78" t="str">
        <f>IF(C4460="","",IFERROR(VLOOKUP(C4460,parametros!$A$11:$E$15,5,0),""))</f>
        <v/>
      </c>
      <c r="F4460" s="79" t="str">
        <f t="shared" si="347"/>
        <v/>
      </c>
      <c r="G4460" s="101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8"/>
      <c r="U4460" s="218" t="str">
        <f t="shared" si="351"/>
        <v/>
      </c>
      <c r="V4460" s="216" t="s">
        <v>47</v>
      </c>
      <c r="W4460" s="102" t="s">
        <v>167</v>
      </c>
      <c r="X4460" s="102" t="s">
        <v>168</v>
      </c>
      <c r="Y4460" s="103" t="s">
        <v>169</v>
      </c>
      <c r="Z4460" s="103" t="s">
        <v>170</v>
      </c>
      <c r="AA4460" s="103" t="s">
        <v>47</v>
      </c>
      <c r="AB4460" s="103" t="s">
        <v>171</v>
      </c>
      <c r="AC4460" s="104" t="s">
        <v>172</v>
      </c>
    </row>
    <row r="4461" spans="1:29" ht="25.5" customHeight="1" x14ac:dyDescent="0.35">
      <c r="A4461" s="188"/>
      <c r="B4461" s="190"/>
      <c r="C4461" s="99" t="str">
        <f>IF(B4461="","",IF(NOT(ISNUMBER(B4461)),"DATA_PC invalida",IF(AND(ISNUMBER(parametros!$C$2),ISNUMBER(parametros!$D$2),B4461&gt;=parametros!$C$2,B4461&lt;=parametros!$D$2),"C0",IF(AND(ISNUMBER(parametros!$C$3),ISNUMBER(parametros!$D$3),B4461&gt;=parametros!$C$3,B4461&lt;=parametros!$D$3),"C1",IF(AND(ISNUMBER(parametros!$C$4),ISNUMBER(parametros!$D$4),B4461&gt;=parametros!$C$4,B4461&lt;=parametros!$D$4),"C2",IF(AND(ISNUMBER(parametros!$C$5),ISNUMBER(parametros!$D$5),B4461&gt;=parametros!$C$5,B4461&lt;=parametros!$D$5),"C3",IF(AND(ISNUMBER(parametros!$C$6),ISNUMBER(parametros!$D$6),B4461&gt;=parametros!$C$6,B4461&lt;=parametros!$D$6),"C4","Fora dos ciclos")))))))</f>
        <v/>
      </c>
      <c r="D4461" s="100"/>
      <c r="E4461" s="78" t="str">
        <f>IF(C4461="","",IFERROR(VLOOKUP(C4461,parametros!$A$11:$E$15,5,0),""))</f>
        <v/>
      </c>
      <c r="F4461" s="79" t="str">
        <f t="shared" si="347"/>
        <v/>
      </c>
      <c r="G4461" s="101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8"/>
      <c r="U4461" s="218" t="str">
        <f t="shared" si="351"/>
        <v/>
      </c>
      <c r="V4461" s="216" t="s">
        <v>47</v>
      </c>
      <c r="W4461" s="102" t="s">
        <v>167</v>
      </c>
      <c r="X4461" s="102" t="s">
        <v>168</v>
      </c>
      <c r="Y4461" s="103" t="s">
        <v>169</v>
      </c>
      <c r="Z4461" s="103" t="s">
        <v>170</v>
      </c>
      <c r="AA4461" s="103" t="s">
        <v>47</v>
      </c>
      <c r="AB4461" s="103" t="s">
        <v>171</v>
      </c>
      <c r="AC4461" s="104" t="s">
        <v>172</v>
      </c>
    </row>
    <row r="4462" spans="1:29" ht="25.5" customHeight="1" x14ac:dyDescent="0.35">
      <c r="A4462" s="188"/>
      <c r="B4462" s="190"/>
      <c r="C4462" s="99" t="str">
        <f>IF(B4462="","",IF(NOT(ISNUMBER(B4462)),"DATA_PC invalida",IF(AND(ISNUMBER(parametros!$C$2),ISNUMBER(parametros!$D$2),B4462&gt;=parametros!$C$2,B4462&lt;=parametros!$D$2),"C0",IF(AND(ISNUMBER(parametros!$C$3),ISNUMBER(parametros!$D$3),B4462&gt;=parametros!$C$3,B4462&lt;=parametros!$D$3),"C1",IF(AND(ISNUMBER(parametros!$C$4),ISNUMBER(parametros!$D$4),B4462&gt;=parametros!$C$4,B4462&lt;=parametros!$D$4),"C2",IF(AND(ISNUMBER(parametros!$C$5),ISNUMBER(parametros!$D$5),B4462&gt;=parametros!$C$5,B4462&lt;=parametros!$D$5),"C3",IF(AND(ISNUMBER(parametros!$C$6),ISNUMBER(parametros!$D$6),B4462&gt;=parametros!$C$6,B4462&lt;=parametros!$D$6),"C4","Fora dos ciclos")))))))</f>
        <v/>
      </c>
      <c r="D4462" s="100"/>
      <c r="E4462" s="78" t="str">
        <f>IF(C4462="","",IFERROR(VLOOKUP(C4462,parametros!$A$11:$E$15,5,0),""))</f>
        <v/>
      </c>
      <c r="F4462" s="79" t="str">
        <f t="shared" si="347"/>
        <v/>
      </c>
      <c r="G4462" s="101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8"/>
      <c r="U4462" s="218" t="str">
        <f t="shared" si="351"/>
        <v/>
      </c>
      <c r="V4462" s="216" t="s">
        <v>47</v>
      </c>
      <c r="W4462" s="102" t="s">
        <v>167</v>
      </c>
      <c r="X4462" s="102" t="s">
        <v>168</v>
      </c>
      <c r="Y4462" s="103" t="s">
        <v>169</v>
      </c>
      <c r="Z4462" s="103" t="s">
        <v>170</v>
      </c>
      <c r="AA4462" s="103" t="s">
        <v>47</v>
      </c>
      <c r="AB4462" s="103" t="s">
        <v>171</v>
      </c>
      <c r="AC4462" s="104" t="s">
        <v>172</v>
      </c>
    </row>
    <row r="4463" spans="1:29" ht="25.5" customHeight="1" x14ac:dyDescent="0.35">
      <c r="A4463" s="188"/>
      <c r="B4463" s="190"/>
      <c r="C4463" s="99" t="str">
        <f>IF(B4463="","",IF(NOT(ISNUMBER(B4463)),"DATA_PC invalida",IF(AND(ISNUMBER(parametros!$C$2),ISNUMBER(parametros!$D$2),B4463&gt;=parametros!$C$2,B4463&lt;=parametros!$D$2),"C0",IF(AND(ISNUMBER(parametros!$C$3),ISNUMBER(parametros!$D$3),B4463&gt;=parametros!$C$3,B4463&lt;=parametros!$D$3),"C1",IF(AND(ISNUMBER(parametros!$C$4),ISNUMBER(parametros!$D$4),B4463&gt;=parametros!$C$4,B4463&lt;=parametros!$D$4),"C2",IF(AND(ISNUMBER(parametros!$C$5),ISNUMBER(parametros!$D$5),B4463&gt;=parametros!$C$5,B4463&lt;=parametros!$D$5),"C3",IF(AND(ISNUMBER(parametros!$C$6),ISNUMBER(parametros!$D$6),B4463&gt;=parametros!$C$6,B4463&lt;=parametros!$D$6),"C4","Fora dos ciclos")))))))</f>
        <v/>
      </c>
      <c r="D4463" s="100"/>
      <c r="E4463" s="78" t="str">
        <f>IF(C4463="","",IFERROR(VLOOKUP(C4463,parametros!$A$11:$E$15,5,0),""))</f>
        <v/>
      </c>
      <c r="F4463" s="79" t="str">
        <f t="shared" si="347"/>
        <v/>
      </c>
      <c r="G4463" s="101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8"/>
      <c r="U4463" s="218" t="str">
        <f t="shared" si="351"/>
        <v/>
      </c>
      <c r="V4463" s="216" t="s">
        <v>47</v>
      </c>
      <c r="W4463" s="102" t="s">
        <v>167</v>
      </c>
      <c r="X4463" s="102" t="s">
        <v>168</v>
      </c>
      <c r="Y4463" s="103" t="s">
        <v>169</v>
      </c>
      <c r="Z4463" s="103" t="s">
        <v>170</v>
      </c>
      <c r="AA4463" s="103" t="s">
        <v>47</v>
      </c>
      <c r="AB4463" s="103" t="s">
        <v>171</v>
      </c>
      <c r="AC4463" s="104" t="s">
        <v>172</v>
      </c>
    </row>
    <row r="4464" spans="1:29" ht="25.5" customHeight="1" x14ac:dyDescent="0.35">
      <c r="A4464" s="188"/>
      <c r="B4464" s="190"/>
      <c r="C4464" s="99" t="str">
        <f>IF(B4464="","",IF(NOT(ISNUMBER(B4464)),"DATA_PC invalida",IF(AND(ISNUMBER(parametros!$C$2),ISNUMBER(parametros!$D$2),B4464&gt;=parametros!$C$2,B4464&lt;=parametros!$D$2),"C0",IF(AND(ISNUMBER(parametros!$C$3),ISNUMBER(parametros!$D$3),B4464&gt;=parametros!$C$3,B4464&lt;=parametros!$D$3),"C1",IF(AND(ISNUMBER(parametros!$C$4),ISNUMBER(parametros!$D$4),B4464&gt;=parametros!$C$4,B4464&lt;=parametros!$D$4),"C2",IF(AND(ISNUMBER(parametros!$C$5),ISNUMBER(parametros!$D$5),B4464&gt;=parametros!$C$5,B4464&lt;=parametros!$D$5),"C3",IF(AND(ISNUMBER(parametros!$C$6),ISNUMBER(parametros!$D$6),B4464&gt;=parametros!$C$6,B4464&lt;=parametros!$D$6),"C4","Fora dos ciclos")))))))</f>
        <v/>
      </c>
      <c r="D4464" s="100"/>
      <c r="E4464" s="78" t="str">
        <f>IF(C4464="","",IFERROR(VLOOKUP(C4464,parametros!$A$11:$E$15,5,0),""))</f>
        <v/>
      </c>
      <c r="F4464" s="79" t="str">
        <f t="shared" si="347"/>
        <v/>
      </c>
      <c r="G4464" s="101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8"/>
      <c r="U4464" s="218" t="str">
        <f t="shared" si="351"/>
        <v/>
      </c>
      <c r="V4464" s="216" t="s">
        <v>47</v>
      </c>
      <c r="W4464" s="102" t="s">
        <v>167</v>
      </c>
      <c r="X4464" s="102" t="s">
        <v>168</v>
      </c>
      <c r="Y4464" s="103" t="s">
        <v>169</v>
      </c>
      <c r="Z4464" s="103" t="s">
        <v>170</v>
      </c>
      <c r="AA4464" s="103" t="s">
        <v>47</v>
      </c>
      <c r="AB4464" s="103" t="s">
        <v>171</v>
      </c>
      <c r="AC4464" s="104" t="s">
        <v>172</v>
      </c>
    </row>
    <row r="4465" spans="1:29" ht="25.5" customHeight="1" x14ac:dyDescent="0.35">
      <c r="A4465" s="188"/>
      <c r="B4465" s="190"/>
      <c r="C4465" s="99" t="str">
        <f>IF(B4465="","",IF(NOT(ISNUMBER(B4465)),"DATA_PC invalida",IF(AND(ISNUMBER(parametros!$C$2),ISNUMBER(parametros!$D$2),B4465&gt;=parametros!$C$2,B4465&lt;=parametros!$D$2),"C0",IF(AND(ISNUMBER(parametros!$C$3),ISNUMBER(parametros!$D$3),B4465&gt;=parametros!$C$3,B4465&lt;=parametros!$D$3),"C1",IF(AND(ISNUMBER(parametros!$C$4),ISNUMBER(parametros!$D$4),B4465&gt;=parametros!$C$4,B4465&lt;=parametros!$D$4),"C2",IF(AND(ISNUMBER(parametros!$C$5),ISNUMBER(parametros!$D$5),B4465&gt;=parametros!$C$5,B4465&lt;=parametros!$D$5),"C3",IF(AND(ISNUMBER(parametros!$C$6),ISNUMBER(parametros!$D$6),B4465&gt;=parametros!$C$6,B4465&lt;=parametros!$D$6),"C4","Fora dos ciclos")))))))</f>
        <v/>
      </c>
      <c r="D4465" s="100"/>
      <c r="E4465" s="78" t="str">
        <f>IF(C4465="","",IFERROR(VLOOKUP(C4465,parametros!$A$11:$E$15,5,0),""))</f>
        <v/>
      </c>
      <c r="F4465" s="79" t="str">
        <f t="shared" si="347"/>
        <v/>
      </c>
      <c r="G4465" s="101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8"/>
      <c r="U4465" s="218" t="str">
        <f t="shared" si="351"/>
        <v/>
      </c>
      <c r="V4465" s="216" t="s">
        <v>47</v>
      </c>
      <c r="W4465" s="102" t="s">
        <v>167</v>
      </c>
      <c r="X4465" s="102" t="s">
        <v>168</v>
      </c>
      <c r="Y4465" s="103" t="s">
        <v>169</v>
      </c>
      <c r="Z4465" s="103" t="s">
        <v>170</v>
      </c>
      <c r="AA4465" s="103" t="s">
        <v>47</v>
      </c>
      <c r="AB4465" s="103" t="s">
        <v>171</v>
      </c>
      <c r="AC4465" s="104" t="s">
        <v>172</v>
      </c>
    </row>
    <row r="4466" spans="1:29" ht="25.5" customHeight="1" x14ac:dyDescent="0.35">
      <c r="A4466" s="188"/>
      <c r="B4466" s="190"/>
      <c r="C4466" s="99" t="str">
        <f>IF(B4466="","",IF(NOT(ISNUMBER(B4466)),"DATA_PC invalida",IF(AND(ISNUMBER(parametros!$C$2),ISNUMBER(parametros!$D$2),B4466&gt;=parametros!$C$2,B4466&lt;=parametros!$D$2),"C0",IF(AND(ISNUMBER(parametros!$C$3),ISNUMBER(parametros!$D$3),B4466&gt;=parametros!$C$3,B4466&lt;=parametros!$D$3),"C1",IF(AND(ISNUMBER(parametros!$C$4),ISNUMBER(parametros!$D$4),B4466&gt;=parametros!$C$4,B4466&lt;=parametros!$D$4),"C2",IF(AND(ISNUMBER(parametros!$C$5),ISNUMBER(parametros!$D$5),B4466&gt;=parametros!$C$5,B4466&lt;=parametros!$D$5),"C3",IF(AND(ISNUMBER(parametros!$C$6),ISNUMBER(parametros!$D$6),B4466&gt;=parametros!$C$6,B4466&lt;=parametros!$D$6),"C4","Fora dos ciclos")))))))</f>
        <v/>
      </c>
      <c r="D4466" s="100"/>
      <c r="E4466" s="78" t="str">
        <f>IF(C4466="","",IFERROR(VLOOKUP(C4466,parametros!$A$11:$E$15,5,0),""))</f>
        <v/>
      </c>
      <c r="F4466" s="79" t="str">
        <f t="shared" si="347"/>
        <v/>
      </c>
      <c r="G4466" s="101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8"/>
      <c r="U4466" s="218" t="str">
        <f t="shared" si="351"/>
        <v/>
      </c>
      <c r="V4466" s="216" t="s">
        <v>47</v>
      </c>
      <c r="W4466" s="102" t="s">
        <v>167</v>
      </c>
      <c r="X4466" s="102" t="s">
        <v>168</v>
      </c>
      <c r="Y4466" s="103" t="s">
        <v>169</v>
      </c>
      <c r="Z4466" s="103" t="s">
        <v>170</v>
      </c>
      <c r="AA4466" s="103" t="s">
        <v>47</v>
      </c>
      <c r="AB4466" s="103" t="s">
        <v>171</v>
      </c>
      <c r="AC4466" s="104" t="s">
        <v>172</v>
      </c>
    </row>
    <row r="4467" spans="1:29" ht="25.5" customHeight="1" x14ac:dyDescent="0.35">
      <c r="A4467" s="188"/>
      <c r="B4467" s="190"/>
      <c r="C4467" s="99" t="str">
        <f>IF(B4467="","",IF(NOT(ISNUMBER(B4467)),"DATA_PC invalida",IF(AND(ISNUMBER(parametros!$C$2),ISNUMBER(parametros!$D$2),B4467&gt;=parametros!$C$2,B4467&lt;=parametros!$D$2),"C0",IF(AND(ISNUMBER(parametros!$C$3),ISNUMBER(parametros!$D$3),B4467&gt;=parametros!$C$3,B4467&lt;=parametros!$D$3),"C1",IF(AND(ISNUMBER(parametros!$C$4),ISNUMBER(parametros!$D$4),B4467&gt;=parametros!$C$4,B4467&lt;=parametros!$D$4),"C2",IF(AND(ISNUMBER(parametros!$C$5),ISNUMBER(parametros!$D$5),B4467&gt;=parametros!$C$5,B4467&lt;=parametros!$D$5),"C3",IF(AND(ISNUMBER(parametros!$C$6),ISNUMBER(parametros!$D$6),B4467&gt;=parametros!$C$6,B4467&lt;=parametros!$D$6),"C4","Fora dos ciclos")))))))</f>
        <v/>
      </c>
      <c r="D4467" s="100"/>
      <c r="E4467" s="78" t="str">
        <f>IF(C4467="","",IFERROR(VLOOKUP(C4467,parametros!$A$11:$E$15,5,0),""))</f>
        <v/>
      </c>
      <c r="F4467" s="79" t="str">
        <f t="shared" si="347"/>
        <v/>
      </c>
      <c r="G4467" s="101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8"/>
      <c r="U4467" s="218" t="str">
        <f t="shared" si="351"/>
        <v/>
      </c>
      <c r="V4467" s="216" t="s">
        <v>47</v>
      </c>
      <c r="W4467" s="102" t="s">
        <v>167</v>
      </c>
      <c r="X4467" s="102" t="s">
        <v>168</v>
      </c>
      <c r="Y4467" s="103" t="s">
        <v>169</v>
      </c>
      <c r="Z4467" s="103" t="s">
        <v>170</v>
      </c>
      <c r="AA4467" s="103" t="s">
        <v>47</v>
      </c>
      <c r="AB4467" s="103" t="s">
        <v>171</v>
      </c>
      <c r="AC4467" s="104" t="s">
        <v>172</v>
      </c>
    </row>
    <row r="4468" spans="1:29" ht="25.5" customHeight="1" x14ac:dyDescent="0.35">
      <c r="A4468" s="188"/>
      <c r="B4468" s="190"/>
      <c r="C4468" s="99" t="str">
        <f>IF(B4468="","",IF(NOT(ISNUMBER(B4468)),"DATA_PC invalida",IF(AND(ISNUMBER(parametros!$C$2),ISNUMBER(parametros!$D$2),B4468&gt;=parametros!$C$2,B4468&lt;=parametros!$D$2),"C0",IF(AND(ISNUMBER(parametros!$C$3),ISNUMBER(parametros!$D$3),B4468&gt;=parametros!$C$3,B4468&lt;=parametros!$D$3),"C1",IF(AND(ISNUMBER(parametros!$C$4),ISNUMBER(parametros!$D$4),B4468&gt;=parametros!$C$4,B4468&lt;=parametros!$D$4),"C2",IF(AND(ISNUMBER(parametros!$C$5),ISNUMBER(parametros!$D$5),B4468&gt;=parametros!$C$5,B4468&lt;=parametros!$D$5),"C3",IF(AND(ISNUMBER(parametros!$C$6),ISNUMBER(parametros!$D$6),B4468&gt;=parametros!$C$6,B4468&lt;=parametros!$D$6),"C4","Fora dos ciclos")))))))</f>
        <v/>
      </c>
      <c r="D4468" s="100"/>
      <c r="E4468" s="78" t="str">
        <f>IF(C4468="","",IFERROR(VLOOKUP(C4468,parametros!$A$11:$E$15,5,0),""))</f>
        <v/>
      </c>
      <c r="F4468" s="79" t="str">
        <f t="shared" si="347"/>
        <v/>
      </c>
      <c r="G4468" s="101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8"/>
      <c r="U4468" s="218" t="str">
        <f t="shared" si="351"/>
        <v/>
      </c>
      <c r="V4468" s="216" t="s">
        <v>47</v>
      </c>
      <c r="W4468" s="102" t="s">
        <v>167</v>
      </c>
      <c r="X4468" s="102" t="s">
        <v>168</v>
      </c>
      <c r="Y4468" s="103" t="s">
        <v>169</v>
      </c>
      <c r="Z4468" s="103" t="s">
        <v>170</v>
      </c>
      <c r="AA4468" s="103" t="s">
        <v>47</v>
      </c>
      <c r="AB4468" s="103" t="s">
        <v>171</v>
      </c>
      <c r="AC4468" s="104" t="s">
        <v>172</v>
      </c>
    </row>
    <row r="4469" spans="1:29" ht="25.5" customHeight="1" x14ac:dyDescent="0.35">
      <c r="A4469" s="188"/>
      <c r="B4469" s="190"/>
      <c r="C4469" s="99" t="str">
        <f>IF(B4469="","",IF(NOT(ISNUMBER(B4469)),"DATA_PC invalida",IF(AND(ISNUMBER(parametros!$C$2),ISNUMBER(parametros!$D$2),B4469&gt;=parametros!$C$2,B4469&lt;=parametros!$D$2),"C0",IF(AND(ISNUMBER(parametros!$C$3),ISNUMBER(parametros!$D$3),B4469&gt;=parametros!$C$3,B4469&lt;=parametros!$D$3),"C1",IF(AND(ISNUMBER(parametros!$C$4),ISNUMBER(parametros!$D$4),B4469&gt;=parametros!$C$4,B4469&lt;=parametros!$D$4),"C2",IF(AND(ISNUMBER(parametros!$C$5),ISNUMBER(parametros!$D$5),B4469&gt;=parametros!$C$5,B4469&lt;=parametros!$D$5),"C3",IF(AND(ISNUMBER(parametros!$C$6),ISNUMBER(parametros!$D$6),B4469&gt;=parametros!$C$6,B4469&lt;=parametros!$D$6),"C4","Fora dos ciclos")))))))</f>
        <v/>
      </c>
      <c r="D4469" s="100"/>
      <c r="E4469" s="78" t="str">
        <f>IF(C4469="","",IFERROR(VLOOKUP(C4469,parametros!$A$11:$E$15,5,0),""))</f>
        <v/>
      </c>
      <c r="F4469" s="79" t="str">
        <f t="shared" si="347"/>
        <v/>
      </c>
      <c r="G4469" s="101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8"/>
      <c r="U4469" s="218" t="str">
        <f t="shared" si="351"/>
        <v/>
      </c>
      <c r="V4469" s="216" t="s">
        <v>47</v>
      </c>
      <c r="W4469" s="102" t="s">
        <v>167</v>
      </c>
      <c r="X4469" s="102" t="s">
        <v>168</v>
      </c>
      <c r="Y4469" s="103" t="s">
        <v>169</v>
      </c>
      <c r="Z4469" s="103" t="s">
        <v>170</v>
      </c>
      <c r="AA4469" s="103" t="s">
        <v>47</v>
      </c>
      <c r="AB4469" s="103" t="s">
        <v>171</v>
      </c>
      <c r="AC4469" s="104" t="s">
        <v>172</v>
      </c>
    </row>
    <row r="4470" spans="1:29" ht="25.5" customHeight="1" x14ac:dyDescent="0.35">
      <c r="A4470" s="188"/>
      <c r="B4470" s="190"/>
      <c r="C4470" s="99" t="str">
        <f>IF(B4470="","",IF(NOT(ISNUMBER(B4470)),"DATA_PC invalida",IF(AND(ISNUMBER(parametros!$C$2),ISNUMBER(parametros!$D$2),B4470&gt;=parametros!$C$2,B4470&lt;=parametros!$D$2),"C0",IF(AND(ISNUMBER(parametros!$C$3),ISNUMBER(parametros!$D$3),B4470&gt;=parametros!$C$3,B4470&lt;=parametros!$D$3),"C1",IF(AND(ISNUMBER(parametros!$C$4),ISNUMBER(parametros!$D$4),B4470&gt;=parametros!$C$4,B4470&lt;=parametros!$D$4),"C2",IF(AND(ISNUMBER(parametros!$C$5),ISNUMBER(parametros!$D$5),B4470&gt;=parametros!$C$5,B4470&lt;=parametros!$D$5),"C3",IF(AND(ISNUMBER(parametros!$C$6),ISNUMBER(parametros!$D$6),B4470&gt;=parametros!$C$6,B4470&lt;=parametros!$D$6),"C4","Fora dos ciclos")))))))</f>
        <v/>
      </c>
      <c r="D4470" s="100"/>
      <c r="E4470" s="78" t="str">
        <f>IF(C4470="","",IFERROR(VLOOKUP(C4470,parametros!$A$11:$E$15,5,0),""))</f>
        <v/>
      </c>
      <c r="F4470" s="79" t="str">
        <f t="shared" si="347"/>
        <v/>
      </c>
      <c r="G4470" s="101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8"/>
      <c r="U4470" s="218" t="str">
        <f t="shared" si="351"/>
        <v/>
      </c>
      <c r="V4470" s="216" t="s">
        <v>47</v>
      </c>
      <c r="W4470" s="102" t="s">
        <v>167</v>
      </c>
      <c r="X4470" s="102" t="s">
        <v>168</v>
      </c>
      <c r="Y4470" s="103" t="s">
        <v>169</v>
      </c>
      <c r="Z4470" s="103" t="s">
        <v>170</v>
      </c>
      <c r="AA4470" s="103" t="s">
        <v>47</v>
      </c>
      <c r="AB4470" s="103" t="s">
        <v>171</v>
      </c>
      <c r="AC4470" s="104" t="s">
        <v>172</v>
      </c>
    </row>
    <row r="4471" spans="1:29" ht="25.5" customHeight="1" x14ac:dyDescent="0.35">
      <c r="A4471" s="188"/>
      <c r="B4471" s="190"/>
      <c r="C4471" s="99" t="str">
        <f>IF(B4471="","",IF(NOT(ISNUMBER(B4471)),"DATA_PC invalida",IF(AND(ISNUMBER(parametros!$C$2),ISNUMBER(parametros!$D$2),B4471&gt;=parametros!$C$2,B4471&lt;=parametros!$D$2),"C0",IF(AND(ISNUMBER(parametros!$C$3),ISNUMBER(parametros!$D$3),B4471&gt;=parametros!$C$3,B4471&lt;=parametros!$D$3),"C1",IF(AND(ISNUMBER(parametros!$C$4),ISNUMBER(parametros!$D$4),B4471&gt;=parametros!$C$4,B4471&lt;=parametros!$D$4),"C2",IF(AND(ISNUMBER(parametros!$C$5),ISNUMBER(parametros!$D$5),B4471&gt;=parametros!$C$5,B4471&lt;=parametros!$D$5),"C3",IF(AND(ISNUMBER(parametros!$C$6),ISNUMBER(parametros!$D$6),B4471&gt;=parametros!$C$6,B4471&lt;=parametros!$D$6),"C4","Fora dos ciclos")))))))</f>
        <v/>
      </c>
      <c r="D4471" s="100"/>
      <c r="E4471" s="78" t="str">
        <f>IF(C4471="","",IFERROR(VLOOKUP(C4471,parametros!$A$11:$E$15,5,0),""))</f>
        <v/>
      </c>
      <c r="F4471" s="79" t="str">
        <f t="shared" si="347"/>
        <v/>
      </c>
      <c r="G4471" s="101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8"/>
      <c r="U4471" s="218" t="str">
        <f t="shared" si="351"/>
        <v/>
      </c>
      <c r="V4471" s="216" t="s">
        <v>47</v>
      </c>
      <c r="W4471" s="102" t="s">
        <v>167</v>
      </c>
      <c r="X4471" s="102" t="s">
        <v>168</v>
      </c>
      <c r="Y4471" s="103" t="s">
        <v>169</v>
      </c>
      <c r="Z4471" s="103" t="s">
        <v>170</v>
      </c>
      <c r="AA4471" s="103" t="s">
        <v>47</v>
      </c>
      <c r="AB4471" s="103" t="s">
        <v>171</v>
      </c>
      <c r="AC4471" s="104" t="s">
        <v>172</v>
      </c>
    </row>
    <row r="4472" spans="1:29" ht="25.5" customHeight="1" x14ac:dyDescent="0.35">
      <c r="A4472" s="188"/>
      <c r="B4472" s="190"/>
      <c r="C4472" s="99" t="str">
        <f>IF(B4472="","",IF(NOT(ISNUMBER(B4472)),"DATA_PC invalida",IF(AND(ISNUMBER(parametros!$C$2),ISNUMBER(parametros!$D$2),B4472&gt;=parametros!$C$2,B4472&lt;=parametros!$D$2),"C0",IF(AND(ISNUMBER(parametros!$C$3),ISNUMBER(parametros!$D$3),B4472&gt;=parametros!$C$3,B4472&lt;=parametros!$D$3),"C1",IF(AND(ISNUMBER(parametros!$C$4),ISNUMBER(parametros!$D$4),B4472&gt;=parametros!$C$4,B4472&lt;=parametros!$D$4),"C2",IF(AND(ISNUMBER(parametros!$C$5),ISNUMBER(parametros!$D$5),B4472&gt;=parametros!$C$5,B4472&lt;=parametros!$D$5),"C3",IF(AND(ISNUMBER(parametros!$C$6),ISNUMBER(parametros!$D$6),B4472&gt;=parametros!$C$6,B4472&lt;=parametros!$D$6),"C4","Fora dos ciclos")))))))</f>
        <v/>
      </c>
      <c r="D4472" s="100"/>
      <c r="E4472" s="78" t="str">
        <f>IF(C4472="","",IFERROR(VLOOKUP(C4472,parametros!$A$11:$E$15,5,0),""))</f>
        <v/>
      </c>
      <c r="F4472" s="79" t="str">
        <f t="shared" si="347"/>
        <v/>
      </c>
      <c r="G4472" s="101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8"/>
      <c r="U4472" s="218" t="str">
        <f t="shared" si="351"/>
        <v/>
      </c>
      <c r="V4472" s="216" t="s">
        <v>47</v>
      </c>
      <c r="W4472" s="102" t="s">
        <v>167</v>
      </c>
      <c r="X4472" s="102" t="s">
        <v>168</v>
      </c>
      <c r="Y4472" s="103" t="s">
        <v>169</v>
      </c>
      <c r="Z4472" s="103" t="s">
        <v>170</v>
      </c>
      <c r="AA4472" s="103" t="s">
        <v>47</v>
      </c>
      <c r="AB4472" s="103" t="s">
        <v>171</v>
      </c>
      <c r="AC4472" s="104" t="s">
        <v>172</v>
      </c>
    </row>
    <row r="4473" spans="1:29" ht="25.5" customHeight="1" x14ac:dyDescent="0.35">
      <c r="A4473" s="188"/>
      <c r="B4473" s="190"/>
      <c r="C4473" s="99" t="str">
        <f>IF(B4473="","",IF(NOT(ISNUMBER(B4473)),"DATA_PC invalida",IF(AND(ISNUMBER(parametros!$C$2),ISNUMBER(parametros!$D$2),B4473&gt;=parametros!$C$2,B4473&lt;=parametros!$D$2),"C0",IF(AND(ISNUMBER(parametros!$C$3),ISNUMBER(parametros!$D$3),B4473&gt;=parametros!$C$3,B4473&lt;=parametros!$D$3),"C1",IF(AND(ISNUMBER(parametros!$C$4),ISNUMBER(parametros!$D$4),B4473&gt;=parametros!$C$4,B4473&lt;=parametros!$D$4),"C2",IF(AND(ISNUMBER(parametros!$C$5),ISNUMBER(parametros!$D$5),B4473&gt;=parametros!$C$5,B4473&lt;=parametros!$D$5),"C3",IF(AND(ISNUMBER(parametros!$C$6),ISNUMBER(parametros!$D$6),B4473&gt;=parametros!$C$6,B4473&lt;=parametros!$D$6),"C4","Fora dos ciclos")))))))</f>
        <v/>
      </c>
      <c r="D4473" s="100"/>
      <c r="E4473" s="78" t="str">
        <f>IF(C4473="","",IFERROR(VLOOKUP(C4473,parametros!$A$11:$E$15,5,0),""))</f>
        <v/>
      </c>
      <c r="F4473" s="79" t="str">
        <f t="shared" si="347"/>
        <v/>
      </c>
      <c r="G4473" s="101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8"/>
      <c r="U4473" s="218" t="str">
        <f t="shared" si="351"/>
        <v/>
      </c>
      <c r="V4473" s="216" t="s">
        <v>47</v>
      </c>
      <c r="W4473" s="102" t="s">
        <v>167</v>
      </c>
      <c r="X4473" s="102" t="s">
        <v>168</v>
      </c>
      <c r="Y4473" s="103" t="s">
        <v>169</v>
      </c>
      <c r="Z4473" s="103" t="s">
        <v>170</v>
      </c>
      <c r="AA4473" s="103" t="s">
        <v>47</v>
      </c>
      <c r="AB4473" s="103" t="s">
        <v>171</v>
      </c>
      <c r="AC4473" s="104" t="s">
        <v>172</v>
      </c>
    </row>
    <row r="4474" spans="1:29" ht="25.5" customHeight="1" x14ac:dyDescent="0.35">
      <c r="A4474" s="188"/>
      <c r="B4474" s="190"/>
      <c r="C4474" s="99" t="str">
        <f>IF(B4474="","",IF(NOT(ISNUMBER(B4474)),"DATA_PC invalida",IF(AND(ISNUMBER(parametros!$C$2),ISNUMBER(parametros!$D$2),B4474&gt;=parametros!$C$2,B4474&lt;=parametros!$D$2),"C0",IF(AND(ISNUMBER(parametros!$C$3),ISNUMBER(parametros!$D$3),B4474&gt;=parametros!$C$3,B4474&lt;=parametros!$D$3),"C1",IF(AND(ISNUMBER(parametros!$C$4),ISNUMBER(parametros!$D$4),B4474&gt;=parametros!$C$4,B4474&lt;=parametros!$D$4),"C2",IF(AND(ISNUMBER(parametros!$C$5),ISNUMBER(parametros!$D$5),B4474&gt;=parametros!$C$5,B4474&lt;=parametros!$D$5),"C3",IF(AND(ISNUMBER(parametros!$C$6),ISNUMBER(parametros!$D$6),B4474&gt;=parametros!$C$6,B4474&lt;=parametros!$D$6),"C4","Fora dos ciclos")))))))</f>
        <v/>
      </c>
      <c r="D4474" s="100"/>
      <c r="E4474" s="78" t="str">
        <f>IF(C4474="","",IFERROR(VLOOKUP(C4474,parametros!$A$11:$E$15,5,0),""))</f>
        <v/>
      </c>
      <c r="F4474" s="79" t="str">
        <f t="shared" si="347"/>
        <v/>
      </c>
      <c r="G4474" s="101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8"/>
      <c r="U4474" s="218" t="str">
        <f t="shared" si="351"/>
        <v/>
      </c>
      <c r="V4474" s="216" t="s">
        <v>47</v>
      </c>
      <c r="W4474" s="102" t="s">
        <v>167</v>
      </c>
      <c r="X4474" s="102" t="s">
        <v>168</v>
      </c>
      <c r="Y4474" s="103" t="s">
        <v>169</v>
      </c>
      <c r="Z4474" s="103" t="s">
        <v>170</v>
      </c>
      <c r="AA4474" s="103" t="s">
        <v>47</v>
      </c>
      <c r="AB4474" s="103" t="s">
        <v>171</v>
      </c>
      <c r="AC4474" s="104" t="s">
        <v>172</v>
      </c>
    </row>
    <row r="4475" spans="1:29" ht="25.5" customHeight="1" x14ac:dyDescent="0.35">
      <c r="A4475" s="188"/>
      <c r="B4475" s="190"/>
      <c r="C4475" s="99" t="str">
        <f>IF(B4475="","",IF(NOT(ISNUMBER(B4475)),"DATA_PC invalida",IF(AND(ISNUMBER(parametros!$C$2),ISNUMBER(parametros!$D$2),B4475&gt;=parametros!$C$2,B4475&lt;=parametros!$D$2),"C0",IF(AND(ISNUMBER(parametros!$C$3),ISNUMBER(parametros!$D$3),B4475&gt;=parametros!$C$3,B4475&lt;=parametros!$D$3),"C1",IF(AND(ISNUMBER(parametros!$C$4),ISNUMBER(parametros!$D$4),B4475&gt;=parametros!$C$4,B4475&lt;=parametros!$D$4),"C2",IF(AND(ISNUMBER(parametros!$C$5),ISNUMBER(parametros!$D$5),B4475&gt;=parametros!$C$5,B4475&lt;=parametros!$D$5),"C3",IF(AND(ISNUMBER(parametros!$C$6),ISNUMBER(parametros!$D$6),B4475&gt;=parametros!$C$6,B4475&lt;=parametros!$D$6),"C4","Fora dos ciclos")))))))</f>
        <v/>
      </c>
      <c r="D4475" s="100"/>
      <c r="E4475" s="78" t="str">
        <f>IF(C4475="","",IFERROR(VLOOKUP(C4475,parametros!$A$11:$E$15,5,0),""))</f>
        <v/>
      </c>
      <c r="F4475" s="79" t="str">
        <f t="shared" si="347"/>
        <v/>
      </c>
      <c r="G4475" s="101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8"/>
      <c r="U4475" s="218" t="str">
        <f t="shared" si="351"/>
        <v/>
      </c>
      <c r="V4475" s="216" t="s">
        <v>47</v>
      </c>
      <c r="W4475" s="102" t="s">
        <v>167</v>
      </c>
      <c r="X4475" s="102" t="s">
        <v>168</v>
      </c>
      <c r="Y4475" s="103" t="s">
        <v>169</v>
      </c>
      <c r="Z4475" s="103" t="s">
        <v>170</v>
      </c>
      <c r="AA4475" s="103" t="s">
        <v>47</v>
      </c>
      <c r="AB4475" s="103" t="s">
        <v>171</v>
      </c>
      <c r="AC4475" s="104" t="s">
        <v>172</v>
      </c>
    </row>
    <row r="4476" spans="1:29" ht="25.5" customHeight="1" x14ac:dyDescent="0.35">
      <c r="A4476" s="188"/>
      <c r="B4476" s="190"/>
      <c r="C4476" s="99" t="str">
        <f>IF(B4476="","",IF(NOT(ISNUMBER(B4476)),"DATA_PC invalida",IF(AND(ISNUMBER(parametros!$C$2),ISNUMBER(parametros!$D$2),B4476&gt;=parametros!$C$2,B4476&lt;=parametros!$D$2),"C0",IF(AND(ISNUMBER(parametros!$C$3),ISNUMBER(parametros!$D$3),B4476&gt;=parametros!$C$3,B4476&lt;=parametros!$D$3),"C1",IF(AND(ISNUMBER(parametros!$C$4),ISNUMBER(parametros!$D$4),B4476&gt;=parametros!$C$4,B4476&lt;=parametros!$D$4),"C2",IF(AND(ISNUMBER(parametros!$C$5),ISNUMBER(parametros!$D$5),B4476&gt;=parametros!$C$5,B4476&lt;=parametros!$D$5),"C3",IF(AND(ISNUMBER(parametros!$C$6),ISNUMBER(parametros!$D$6),B4476&gt;=parametros!$C$6,B4476&lt;=parametros!$D$6),"C4","Fora dos ciclos")))))))</f>
        <v/>
      </c>
      <c r="D4476" s="100"/>
      <c r="E4476" s="78" t="str">
        <f>IF(C4476="","",IFERROR(VLOOKUP(C4476,parametros!$A$11:$E$15,5,0),""))</f>
        <v/>
      </c>
      <c r="F4476" s="79" t="str">
        <f t="shared" si="347"/>
        <v/>
      </c>
      <c r="G4476" s="101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8"/>
      <c r="U4476" s="218" t="str">
        <f t="shared" si="351"/>
        <v/>
      </c>
      <c r="V4476" s="216" t="s">
        <v>47</v>
      </c>
      <c r="W4476" s="102" t="s">
        <v>167</v>
      </c>
      <c r="X4476" s="102" t="s">
        <v>168</v>
      </c>
      <c r="Y4476" s="103" t="s">
        <v>169</v>
      </c>
      <c r="Z4476" s="103" t="s">
        <v>170</v>
      </c>
      <c r="AA4476" s="103" t="s">
        <v>47</v>
      </c>
      <c r="AB4476" s="103" t="s">
        <v>171</v>
      </c>
      <c r="AC4476" s="104" t="s">
        <v>172</v>
      </c>
    </row>
    <row r="4477" spans="1:29" ht="25.5" customHeight="1" x14ac:dyDescent="0.35">
      <c r="A4477" s="188"/>
      <c r="B4477" s="190"/>
      <c r="C4477" s="99" t="str">
        <f>IF(B4477="","",IF(NOT(ISNUMBER(B4477)),"DATA_PC invalida",IF(AND(ISNUMBER(parametros!$C$2),ISNUMBER(parametros!$D$2),B4477&gt;=parametros!$C$2,B4477&lt;=parametros!$D$2),"C0",IF(AND(ISNUMBER(parametros!$C$3),ISNUMBER(parametros!$D$3),B4477&gt;=parametros!$C$3,B4477&lt;=parametros!$D$3),"C1",IF(AND(ISNUMBER(parametros!$C$4),ISNUMBER(parametros!$D$4),B4477&gt;=parametros!$C$4,B4477&lt;=parametros!$D$4),"C2",IF(AND(ISNUMBER(parametros!$C$5),ISNUMBER(parametros!$D$5),B4477&gt;=parametros!$C$5,B4477&lt;=parametros!$D$5),"C3",IF(AND(ISNUMBER(parametros!$C$6),ISNUMBER(parametros!$D$6),B4477&gt;=parametros!$C$6,B4477&lt;=parametros!$D$6),"C4","Fora dos ciclos")))))))</f>
        <v/>
      </c>
      <c r="D4477" s="100"/>
      <c r="E4477" s="78" t="str">
        <f>IF(C4477="","",IFERROR(VLOOKUP(C4477,parametros!$A$11:$E$15,5,0),""))</f>
        <v/>
      </c>
      <c r="F4477" s="79" t="str">
        <f t="shared" si="347"/>
        <v/>
      </c>
      <c r="G4477" s="101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8"/>
      <c r="U4477" s="218" t="str">
        <f t="shared" si="351"/>
        <v/>
      </c>
      <c r="V4477" s="216" t="s">
        <v>47</v>
      </c>
      <c r="W4477" s="102" t="s">
        <v>167</v>
      </c>
      <c r="X4477" s="102" t="s">
        <v>168</v>
      </c>
      <c r="Y4477" s="103" t="s">
        <v>169</v>
      </c>
      <c r="Z4477" s="103" t="s">
        <v>170</v>
      </c>
      <c r="AA4477" s="103" t="s">
        <v>47</v>
      </c>
      <c r="AB4477" s="103" t="s">
        <v>171</v>
      </c>
      <c r="AC4477" s="104" t="s">
        <v>172</v>
      </c>
    </row>
    <row r="4478" spans="1:29" ht="25.5" customHeight="1" x14ac:dyDescent="0.35">
      <c r="A4478" s="188"/>
      <c r="B4478" s="190"/>
      <c r="C4478" s="99" t="str">
        <f>IF(B4478="","",IF(NOT(ISNUMBER(B4478)),"DATA_PC invalida",IF(AND(ISNUMBER(parametros!$C$2),ISNUMBER(parametros!$D$2),B4478&gt;=parametros!$C$2,B4478&lt;=parametros!$D$2),"C0",IF(AND(ISNUMBER(parametros!$C$3),ISNUMBER(parametros!$D$3),B4478&gt;=parametros!$C$3,B4478&lt;=parametros!$D$3),"C1",IF(AND(ISNUMBER(parametros!$C$4),ISNUMBER(parametros!$D$4),B4478&gt;=parametros!$C$4,B4478&lt;=parametros!$D$4),"C2",IF(AND(ISNUMBER(parametros!$C$5),ISNUMBER(parametros!$D$5),B4478&gt;=parametros!$C$5,B4478&lt;=parametros!$D$5),"C3",IF(AND(ISNUMBER(parametros!$C$6),ISNUMBER(parametros!$D$6),B4478&gt;=parametros!$C$6,B4478&lt;=parametros!$D$6),"C4","Fora dos ciclos")))))))</f>
        <v/>
      </c>
      <c r="D4478" s="100"/>
      <c r="E4478" s="78" t="str">
        <f>IF(C4478="","",IFERROR(VLOOKUP(C4478,parametros!$A$11:$E$15,5,0),""))</f>
        <v/>
      </c>
      <c r="F4478" s="79" t="str">
        <f t="shared" si="347"/>
        <v/>
      </c>
      <c r="G4478" s="101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8"/>
      <c r="U4478" s="218" t="str">
        <f t="shared" si="351"/>
        <v/>
      </c>
      <c r="V4478" s="216" t="s">
        <v>47</v>
      </c>
      <c r="W4478" s="102" t="s">
        <v>167</v>
      </c>
      <c r="X4478" s="102" t="s">
        <v>168</v>
      </c>
      <c r="Y4478" s="103" t="s">
        <v>169</v>
      </c>
      <c r="Z4478" s="103" t="s">
        <v>170</v>
      </c>
      <c r="AA4478" s="103" t="s">
        <v>47</v>
      </c>
      <c r="AB4478" s="103" t="s">
        <v>171</v>
      </c>
      <c r="AC4478" s="104" t="s">
        <v>172</v>
      </c>
    </row>
    <row r="4479" spans="1:29" ht="25.5" customHeight="1" x14ac:dyDescent="0.35">
      <c r="A4479" s="188"/>
      <c r="B4479" s="190"/>
      <c r="C4479" s="99" t="str">
        <f>IF(B4479="","",IF(NOT(ISNUMBER(B4479)),"DATA_PC invalida",IF(AND(ISNUMBER(parametros!$C$2),ISNUMBER(parametros!$D$2),B4479&gt;=parametros!$C$2,B4479&lt;=parametros!$D$2),"C0",IF(AND(ISNUMBER(parametros!$C$3),ISNUMBER(parametros!$D$3),B4479&gt;=parametros!$C$3,B4479&lt;=parametros!$D$3),"C1",IF(AND(ISNUMBER(parametros!$C$4),ISNUMBER(parametros!$D$4),B4479&gt;=parametros!$C$4,B4479&lt;=parametros!$D$4),"C2",IF(AND(ISNUMBER(parametros!$C$5),ISNUMBER(parametros!$D$5),B4479&gt;=parametros!$C$5,B4479&lt;=parametros!$D$5),"C3",IF(AND(ISNUMBER(parametros!$C$6),ISNUMBER(parametros!$D$6),B4479&gt;=parametros!$C$6,B4479&lt;=parametros!$D$6),"C4","Fora dos ciclos")))))))</f>
        <v/>
      </c>
      <c r="D4479" s="100"/>
      <c r="E4479" s="78" t="str">
        <f>IF(C4479="","",IFERROR(VLOOKUP(C4479,parametros!$A$11:$E$15,5,0),""))</f>
        <v/>
      </c>
      <c r="F4479" s="79" t="str">
        <f t="shared" si="347"/>
        <v/>
      </c>
      <c r="G4479" s="101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8"/>
      <c r="U4479" s="218" t="str">
        <f t="shared" si="351"/>
        <v/>
      </c>
      <c r="V4479" s="216" t="s">
        <v>47</v>
      </c>
      <c r="W4479" s="102" t="s">
        <v>167</v>
      </c>
      <c r="X4479" s="102" t="s">
        <v>168</v>
      </c>
      <c r="Y4479" s="103" t="s">
        <v>169</v>
      </c>
      <c r="Z4479" s="103" t="s">
        <v>170</v>
      </c>
      <c r="AA4479" s="103" t="s">
        <v>47</v>
      </c>
      <c r="AB4479" s="103" t="s">
        <v>171</v>
      </c>
      <c r="AC4479" s="104" t="s">
        <v>172</v>
      </c>
    </row>
    <row r="4480" spans="1:29" ht="25.5" customHeight="1" x14ac:dyDescent="0.35">
      <c r="A4480" s="188"/>
      <c r="B4480" s="190"/>
      <c r="C4480" s="99" t="str">
        <f>IF(B4480="","",IF(NOT(ISNUMBER(B4480)),"DATA_PC invalida",IF(AND(ISNUMBER(parametros!$C$2),ISNUMBER(parametros!$D$2),B4480&gt;=parametros!$C$2,B4480&lt;=parametros!$D$2),"C0",IF(AND(ISNUMBER(parametros!$C$3),ISNUMBER(parametros!$D$3),B4480&gt;=parametros!$C$3,B4480&lt;=parametros!$D$3),"C1",IF(AND(ISNUMBER(parametros!$C$4),ISNUMBER(parametros!$D$4),B4480&gt;=parametros!$C$4,B4480&lt;=parametros!$D$4),"C2",IF(AND(ISNUMBER(parametros!$C$5),ISNUMBER(parametros!$D$5),B4480&gt;=parametros!$C$5,B4480&lt;=parametros!$D$5),"C3",IF(AND(ISNUMBER(parametros!$C$6),ISNUMBER(parametros!$D$6),B4480&gt;=parametros!$C$6,B4480&lt;=parametros!$D$6),"C4","Fora dos ciclos")))))))</f>
        <v/>
      </c>
      <c r="D4480" s="100"/>
      <c r="E4480" s="78" t="str">
        <f>IF(C4480="","",IFERROR(VLOOKUP(C4480,parametros!$A$11:$E$15,5,0),""))</f>
        <v/>
      </c>
      <c r="F4480" s="79" t="str">
        <f t="shared" si="347"/>
        <v/>
      </c>
      <c r="G4480" s="101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8"/>
      <c r="U4480" s="218" t="str">
        <f t="shared" si="351"/>
        <v/>
      </c>
      <c r="V4480" s="216" t="s">
        <v>47</v>
      </c>
      <c r="W4480" s="102" t="s">
        <v>167</v>
      </c>
      <c r="X4480" s="102" t="s">
        <v>168</v>
      </c>
      <c r="Y4480" s="103" t="s">
        <v>169</v>
      </c>
      <c r="Z4480" s="103" t="s">
        <v>170</v>
      </c>
      <c r="AA4480" s="103" t="s">
        <v>47</v>
      </c>
      <c r="AB4480" s="103" t="s">
        <v>171</v>
      </c>
      <c r="AC4480" s="104" t="s">
        <v>172</v>
      </c>
    </row>
    <row r="4481" spans="1:29" ht="25.5" customHeight="1" x14ac:dyDescent="0.35">
      <c r="A4481" s="188"/>
      <c r="B4481" s="190"/>
      <c r="C4481" s="99" t="str">
        <f>IF(B4481="","",IF(NOT(ISNUMBER(B4481)),"DATA_PC invalida",IF(AND(ISNUMBER(parametros!$C$2),ISNUMBER(parametros!$D$2),B4481&gt;=parametros!$C$2,B4481&lt;=parametros!$D$2),"C0",IF(AND(ISNUMBER(parametros!$C$3),ISNUMBER(parametros!$D$3),B4481&gt;=parametros!$C$3,B4481&lt;=parametros!$D$3),"C1",IF(AND(ISNUMBER(parametros!$C$4),ISNUMBER(parametros!$D$4),B4481&gt;=parametros!$C$4,B4481&lt;=parametros!$D$4),"C2",IF(AND(ISNUMBER(parametros!$C$5),ISNUMBER(parametros!$D$5),B4481&gt;=parametros!$C$5,B4481&lt;=parametros!$D$5),"C3",IF(AND(ISNUMBER(parametros!$C$6),ISNUMBER(parametros!$D$6),B4481&gt;=parametros!$C$6,B4481&lt;=parametros!$D$6),"C4","Fora dos ciclos")))))))</f>
        <v/>
      </c>
      <c r="D4481" s="100"/>
      <c r="E4481" s="78" t="str">
        <f>IF(C4481="","",IFERROR(VLOOKUP(C4481,parametros!$A$11:$E$15,5,0),""))</f>
        <v/>
      </c>
      <c r="F4481" s="79" t="str">
        <f t="shared" si="347"/>
        <v/>
      </c>
      <c r="G4481" s="101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8"/>
      <c r="U4481" s="218" t="str">
        <f t="shared" si="351"/>
        <v/>
      </c>
      <c r="V4481" s="216" t="s">
        <v>47</v>
      </c>
      <c r="W4481" s="102" t="s">
        <v>167</v>
      </c>
      <c r="X4481" s="102" t="s">
        <v>168</v>
      </c>
      <c r="Y4481" s="103" t="s">
        <v>169</v>
      </c>
      <c r="Z4481" s="103" t="s">
        <v>170</v>
      </c>
      <c r="AA4481" s="103" t="s">
        <v>47</v>
      </c>
      <c r="AB4481" s="103" t="s">
        <v>171</v>
      </c>
      <c r="AC4481" s="104" t="s">
        <v>172</v>
      </c>
    </row>
    <row r="4482" spans="1:29" ht="25.5" customHeight="1" x14ac:dyDescent="0.35">
      <c r="A4482" s="188"/>
      <c r="B4482" s="190"/>
      <c r="C4482" s="99" t="str">
        <f>IF(B4482="","",IF(NOT(ISNUMBER(B4482)),"DATA_PC invalida",IF(AND(ISNUMBER(parametros!$C$2),ISNUMBER(parametros!$D$2),B4482&gt;=parametros!$C$2,B4482&lt;=parametros!$D$2),"C0",IF(AND(ISNUMBER(parametros!$C$3),ISNUMBER(parametros!$D$3),B4482&gt;=parametros!$C$3,B4482&lt;=parametros!$D$3),"C1",IF(AND(ISNUMBER(parametros!$C$4),ISNUMBER(parametros!$D$4),B4482&gt;=parametros!$C$4,B4482&lt;=parametros!$D$4),"C2",IF(AND(ISNUMBER(parametros!$C$5),ISNUMBER(parametros!$D$5),B4482&gt;=parametros!$C$5,B4482&lt;=parametros!$D$5),"C3",IF(AND(ISNUMBER(parametros!$C$6),ISNUMBER(parametros!$D$6),B4482&gt;=parametros!$C$6,B4482&lt;=parametros!$D$6),"C4","Fora dos ciclos")))))))</f>
        <v/>
      </c>
      <c r="D4482" s="100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101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8"/>
      <c r="U4482" s="218" t="str">
        <f t="shared" ref="U4482:U4545" si="356">IF(OR($D4482="",$H4482=""),"",ROUND($D4482+$H4482,2))</f>
        <v/>
      </c>
      <c r="V4482" s="216" t="s">
        <v>47</v>
      </c>
      <c r="W4482" s="102" t="s">
        <v>167</v>
      </c>
      <c r="X4482" s="102" t="s">
        <v>168</v>
      </c>
      <c r="Y4482" s="103" t="s">
        <v>169</v>
      </c>
      <c r="Z4482" s="103" t="s">
        <v>170</v>
      </c>
      <c r="AA4482" s="103" t="s">
        <v>47</v>
      </c>
      <c r="AB4482" s="103" t="s">
        <v>171</v>
      </c>
      <c r="AC4482" s="104" t="s">
        <v>172</v>
      </c>
    </row>
    <row r="4483" spans="1:29" ht="25.5" customHeight="1" x14ac:dyDescent="0.35">
      <c r="A4483" s="188"/>
      <c r="B4483" s="190"/>
      <c r="C4483" s="99" t="str">
        <f>IF(B4483="","",IF(NOT(ISNUMBER(B4483)),"DATA_PC invalida",IF(AND(ISNUMBER(parametros!$C$2),ISNUMBER(parametros!$D$2),B4483&gt;=parametros!$C$2,B4483&lt;=parametros!$D$2),"C0",IF(AND(ISNUMBER(parametros!$C$3),ISNUMBER(parametros!$D$3),B4483&gt;=parametros!$C$3,B4483&lt;=parametros!$D$3),"C1",IF(AND(ISNUMBER(parametros!$C$4),ISNUMBER(parametros!$D$4),B4483&gt;=parametros!$C$4,B4483&lt;=parametros!$D$4),"C2",IF(AND(ISNUMBER(parametros!$C$5),ISNUMBER(parametros!$D$5),B4483&gt;=parametros!$C$5,B4483&lt;=parametros!$D$5),"C3",IF(AND(ISNUMBER(parametros!$C$6),ISNUMBER(parametros!$D$6),B4483&gt;=parametros!$C$6,B4483&lt;=parametros!$D$6),"C4","Fora dos ciclos")))))))</f>
        <v/>
      </c>
      <c r="D4483" s="100"/>
      <c r="E4483" s="78" t="str">
        <f>IF(C4483="","",IFERROR(VLOOKUP(C4483,parametros!$A$11:$E$15,5,0),""))</f>
        <v/>
      </c>
      <c r="F4483" s="79" t="str">
        <f t="shared" si="352"/>
        <v/>
      </c>
      <c r="G4483" s="101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8"/>
      <c r="U4483" s="218" t="str">
        <f t="shared" si="356"/>
        <v/>
      </c>
      <c r="V4483" s="216" t="s">
        <v>47</v>
      </c>
      <c r="W4483" s="102" t="s">
        <v>167</v>
      </c>
      <c r="X4483" s="102" t="s">
        <v>168</v>
      </c>
      <c r="Y4483" s="103" t="s">
        <v>169</v>
      </c>
      <c r="Z4483" s="103" t="s">
        <v>170</v>
      </c>
      <c r="AA4483" s="103" t="s">
        <v>47</v>
      </c>
      <c r="AB4483" s="103" t="s">
        <v>171</v>
      </c>
      <c r="AC4483" s="104" t="s">
        <v>172</v>
      </c>
    </row>
    <row r="4484" spans="1:29" ht="25.5" customHeight="1" x14ac:dyDescent="0.35">
      <c r="A4484" s="188"/>
      <c r="B4484" s="190"/>
      <c r="C4484" s="99" t="str">
        <f>IF(B4484="","",IF(NOT(ISNUMBER(B4484)),"DATA_PC invalida",IF(AND(ISNUMBER(parametros!$C$2),ISNUMBER(parametros!$D$2),B4484&gt;=parametros!$C$2,B4484&lt;=parametros!$D$2),"C0",IF(AND(ISNUMBER(parametros!$C$3),ISNUMBER(parametros!$D$3),B4484&gt;=parametros!$C$3,B4484&lt;=parametros!$D$3),"C1",IF(AND(ISNUMBER(parametros!$C$4),ISNUMBER(parametros!$D$4),B4484&gt;=parametros!$C$4,B4484&lt;=parametros!$D$4),"C2",IF(AND(ISNUMBER(parametros!$C$5),ISNUMBER(parametros!$D$5),B4484&gt;=parametros!$C$5,B4484&lt;=parametros!$D$5),"C3",IF(AND(ISNUMBER(parametros!$C$6),ISNUMBER(parametros!$D$6),B4484&gt;=parametros!$C$6,B4484&lt;=parametros!$D$6),"C4","Fora dos ciclos")))))))</f>
        <v/>
      </c>
      <c r="D4484" s="100"/>
      <c r="E4484" s="78" t="str">
        <f>IF(C4484="","",IFERROR(VLOOKUP(C4484,parametros!$A$11:$E$15,5,0),""))</f>
        <v/>
      </c>
      <c r="F4484" s="79" t="str">
        <f t="shared" si="352"/>
        <v/>
      </c>
      <c r="G4484" s="101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8"/>
      <c r="U4484" s="218" t="str">
        <f t="shared" si="356"/>
        <v/>
      </c>
      <c r="V4484" s="216" t="s">
        <v>47</v>
      </c>
      <c r="W4484" s="102" t="s">
        <v>167</v>
      </c>
      <c r="X4484" s="102" t="s">
        <v>168</v>
      </c>
      <c r="Y4484" s="103" t="s">
        <v>169</v>
      </c>
      <c r="Z4484" s="103" t="s">
        <v>170</v>
      </c>
      <c r="AA4484" s="103" t="s">
        <v>47</v>
      </c>
      <c r="AB4484" s="103" t="s">
        <v>171</v>
      </c>
      <c r="AC4484" s="104" t="s">
        <v>172</v>
      </c>
    </row>
    <row r="4485" spans="1:29" ht="25.5" customHeight="1" x14ac:dyDescent="0.35">
      <c r="A4485" s="188"/>
      <c r="B4485" s="190"/>
      <c r="C4485" s="99" t="str">
        <f>IF(B4485="","",IF(NOT(ISNUMBER(B4485)),"DATA_PC invalida",IF(AND(ISNUMBER(parametros!$C$2),ISNUMBER(parametros!$D$2),B4485&gt;=parametros!$C$2,B4485&lt;=parametros!$D$2),"C0",IF(AND(ISNUMBER(parametros!$C$3),ISNUMBER(parametros!$D$3),B4485&gt;=parametros!$C$3,B4485&lt;=parametros!$D$3),"C1",IF(AND(ISNUMBER(parametros!$C$4),ISNUMBER(parametros!$D$4),B4485&gt;=parametros!$C$4,B4485&lt;=parametros!$D$4),"C2",IF(AND(ISNUMBER(parametros!$C$5),ISNUMBER(parametros!$D$5),B4485&gt;=parametros!$C$5,B4485&lt;=parametros!$D$5),"C3",IF(AND(ISNUMBER(parametros!$C$6),ISNUMBER(parametros!$D$6),B4485&gt;=parametros!$C$6,B4485&lt;=parametros!$D$6),"C4","Fora dos ciclos")))))))</f>
        <v/>
      </c>
      <c r="D4485" s="100"/>
      <c r="E4485" s="78" t="str">
        <f>IF(C4485="","",IFERROR(VLOOKUP(C4485,parametros!$A$11:$E$15,5,0),""))</f>
        <v/>
      </c>
      <c r="F4485" s="79" t="str">
        <f t="shared" si="352"/>
        <v/>
      </c>
      <c r="G4485" s="101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8"/>
      <c r="U4485" s="218" t="str">
        <f t="shared" si="356"/>
        <v/>
      </c>
      <c r="V4485" s="216" t="s">
        <v>47</v>
      </c>
      <c r="W4485" s="102" t="s">
        <v>167</v>
      </c>
      <c r="X4485" s="102" t="s">
        <v>168</v>
      </c>
      <c r="Y4485" s="103" t="s">
        <v>169</v>
      </c>
      <c r="Z4485" s="103" t="s">
        <v>170</v>
      </c>
      <c r="AA4485" s="103" t="s">
        <v>47</v>
      </c>
      <c r="AB4485" s="103" t="s">
        <v>171</v>
      </c>
      <c r="AC4485" s="104" t="s">
        <v>172</v>
      </c>
    </row>
    <row r="4486" spans="1:29" ht="25.5" customHeight="1" x14ac:dyDescent="0.35">
      <c r="A4486" s="188"/>
      <c r="B4486" s="190"/>
      <c r="C4486" s="99" t="str">
        <f>IF(B4486="","",IF(NOT(ISNUMBER(B4486)),"DATA_PC invalida",IF(AND(ISNUMBER(parametros!$C$2),ISNUMBER(parametros!$D$2),B4486&gt;=parametros!$C$2,B4486&lt;=parametros!$D$2),"C0",IF(AND(ISNUMBER(parametros!$C$3),ISNUMBER(parametros!$D$3),B4486&gt;=parametros!$C$3,B4486&lt;=parametros!$D$3),"C1",IF(AND(ISNUMBER(parametros!$C$4),ISNUMBER(parametros!$D$4),B4486&gt;=parametros!$C$4,B4486&lt;=parametros!$D$4),"C2",IF(AND(ISNUMBER(parametros!$C$5),ISNUMBER(parametros!$D$5),B4486&gt;=parametros!$C$5,B4486&lt;=parametros!$D$5),"C3",IF(AND(ISNUMBER(parametros!$C$6),ISNUMBER(parametros!$D$6),B4486&gt;=parametros!$C$6,B4486&lt;=parametros!$D$6),"C4","Fora dos ciclos")))))))</f>
        <v/>
      </c>
      <c r="D4486" s="100"/>
      <c r="E4486" s="78" t="str">
        <f>IF(C4486="","",IFERROR(VLOOKUP(C4486,parametros!$A$11:$E$15,5,0),""))</f>
        <v/>
      </c>
      <c r="F4486" s="79" t="str">
        <f t="shared" si="352"/>
        <v/>
      </c>
      <c r="G4486" s="101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8"/>
      <c r="U4486" s="218" t="str">
        <f t="shared" si="356"/>
        <v/>
      </c>
      <c r="V4486" s="216" t="s">
        <v>47</v>
      </c>
      <c r="W4486" s="102" t="s">
        <v>167</v>
      </c>
      <c r="X4486" s="102" t="s">
        <v>168</v>
      </c>
      <c r="Y4486" s="103" t="s">
        <v>169</v>
      </c>
      <c r="Z4486" s="103" t="s">
        <v>170</v>
      </c>
      <c r="AA4486" s="103" t="s">
        <v>47</v>
      </c>
      <c r="AB4486" s="103" t="s">
        <v>171</v>
      </c>
      <c r="AC4486" s="104" t="s">
        <v>172</v>
      </c>
    </row>
    <row r="4487" spans="1:29" ht="25.5" customHeight="1" x14ac:dyDescent="0.35">
      <c r="A4487" s="188"/>
      <c r="B4487" s="190"/>
      <c r="C4487" s="99" t="str">
        <f>IF(B4487="","",IF(NOT(ISNUMBER(B4487)),"DATA_PC invalida",IF(AND(ISNUMBER(parametros!$C$2),ISNUMBER(parametros!$D$2),B4487&gt;=parametros!$C$2,B4487&lt;=parametros!$D$2),"C0",IF(AND(ISNUMBER(parametros!$C$3),ISNUMBER(parametros!$D$3),B4487&gt;=parametros!$C$3,B4487&lt;=parametros!$D$3),"C1",IF(AND(ISNUMBER(parametros!$C$4),ISNUMBER(parametros!$D$4),B4487&gt;=parametros!$C$4,B4487&lt;=parametros!$D$4),"C2",IF(AND(ISNUMBER(parametros!$C$5),ISNUMBER(parametros!$D$5),B4487&gt;=parametros!$C$5,B4487&lt;=parametros!$D$5),"C3",IF(AND(ISNUMBER(parametros!$C$6),ISNUMBER(parametros!$D$6),B4487&gt;=parametros!$C$6,B4487&lt;=parametros!$D$6),"C4","Fora dos ciclos")))))))</f>
        <v/>
      </c>
      <c r="D4487" s="100"/>
      <c r="E4487" s="78" t="str">
        <f>IF(C4487="","",IFERROR(VLOOKUP(C4487,parametros!$A$11:$E$15,5,0),""))</f>
        <v/>
      </c>
      <c r="F4487" s="79" t="str">
        <f t="shared" si="352"/>
        <v/>
      </c>
      <c r="G4487" s="101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8"/>
      <c r="U4487" s="218" t="str">
        <f t="shared" si="356"/>
        <v/>
      </c>
      <c r="V4487" s="216" t="s">
        <v>47</v>
      </c>
      <c r="W4487" s="102" t="s">
        <v>167</v>
      </c>
      <c r="X4487" s="102" t="s">
        <v>168</v>
      </c>
      <c r="Y4487" s="103" t="s">
        <v>169</v>
      </c>
      <c r="Z4487" s="103" t="s">
        <v>170</v>
      </c>
      <c r="AA4487" s="103" t="s">
        <v>47</v>
      </c>
      <c r="AB4487" s="103" t="s">
        <v>171</v>
      </c>
      <c r="AC4487" s="104" t="s">
        <v>172</v>
      </c>
    </row>
    <row r="4488" spans="1:29" ht="25.5" customHeight="1" x14ac:dyDescent="0.35">
      <c r="A4488" s="188"/>
      <c r="B4488" s="190"/>
      <c r="C4488" s="99" t="str">
        <f>IF(B4488="","",IF(NOT(ISNUMBER(B4488)),"DATA_PC invalida",IF(AND(ISNUMBER(parametros!$C$2),ISNUMBER(parametros!$D$2),B4488&gt;=parametros!$C$2,B4488&lt;=parametros!$D$2),"C0",IF(AND(ISNUMBER(parametros!$C$3),ISNUMBER(parametros!$D$3),B4488&gt;=parametros!$C$3,B4488&lt;=parametros!$D$3),"C1",IF(AND(ISNUMBER(parametros!$C$4),ISNUMBER(parametros!$D$4),B4488&gt;=parametros!$C$4,B4488&lt;=parametros!$D$4),"C2",IF(AND(ISNUMBER(parametros!$C$5),ISNUMBER(parametros!$D$5),B4488&gt;=parametros!$C$5,B4488&lt;=parametros!$D$5),"C3",IF(AND(ISNUMBER(parametros!$C$6),ISNUMBER(parametros!$D$6),B4488&gt;=parametros!$C$6,B4488&lt;=parametros!$D$6),"C4","Fora dos ciclos")))))))</f>
        <v/>
      </c>
      <c r="D4488" s="100"/>
      <c r="E4488" s="78" t="str">
        <f>IF(C4488="","",IFERROR(VLOOKUP(C4488,parametros!$A$11:$E$15,5,0),""))</f>
        <v/>
      </c>
      <c r="F4488" s="79" t="str">
        <f t="shared" si="352"/>
        <v/>
      </c>
      <c r="G4488" s="101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8"/>
      <c r="U4488" s="218" t="str">
        <f t="shared" si="356"/>
        <v/>
      </c>
      <c r="V4488" s="216" t="s">
        <v>47</v>
      </c>
      <c r="W4488" s="102" t="s">
        <v>167</v>
      </c>
      <c r="X4488" s="102" t="s">
        <v>168</v>
      </c>
      <c r="Y4488" s="103" t="s">
        <v>169</v>
      </c>
      <c r="Z4488" s="103" t="s">
        <v>170</v>
      </c>
      <c r="AA4488" s="103" t="s">
        <v>47</v>
      </c>
      <c r="AB4488" s="103" t="s">
        <v>171</v>
      </c>
      <c r="AC4488" s="104" t="s">
        <v>172</v>
      </c>
    </row>
    <row r="4489" spans="1:29" ht="25.5" customHeight="1" x14ac:dyDescent="0.35">
      <c r="A4489" s="188"/>
      <c r="B4489" s="190"/>
      <c r="C4489" s="99" t="str">
        <f>IF(B4489="","",IF(NOT(ISNUMBER(B4489)),"DATA_PC invalida",IF(AND(ISNUMBER(parametros!$C$2),ISNUMBER(parametros!$D$2),B4489&gt;=parametros!$C$2,B4489&lt;=parametros!$D$2),"C0",IF(AND(ISNUMBER(parametros!$C$3),ISNUMBER(parametros!$D$3),B4489&gt;=parametros!$C$3,B4489&lt;=parametros!$D$3),"C1",IF(AND(ISNUMBER(parametros!$C$4),ISNUMBER(parametros!$D$4),B4489&gt;=parametros!$C$4,B4489&lt;=parametros!$D$4),"C2",IF(AND(ISNUMBER(parametros!$C$5),ISNUMBER(parametros!$D$5),B4489&gt;=parametros!$C$5,B4489&lt;=parametros!$D$5),"C3",IF(AND(ISNUMBER(parametros!$C$6),ISNUMBER(parametros!$D$6),B4489&gt;=parametros!$C$6,B4489&lt;=parametros!$D$6),"C4","Fora dos ciclos")))))))</f>
        <v/>
      </c>
      <c r="D4489" s="100"/>
      <c r="E4489" s="78" t="str">
        <f>IF(C4489="","",IFERROR(VLOOKUP(C4489,parametros!$A$11:$E$15,5,0),""))</f>
        <v/>
      </c>
      <c r="F4489" s="79" t="str">
        <f t="shared" si="352"/>
        <v/>
      </c>
      <c r="G4489" s="101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8"/>
      <c r="U4489" s="218" t="str">
        <f t="shared" si="356"/>
        <v/>
      </c>
      <c r="V4489" s="216" t="s">
        <v>47</v>
      </c>
      <c r="W4489" s="102" t="s">
        <v>167</v>
      </c>
      <c r="X4489" s="102" t="s">
        <v>168</v>
      </c>
      <c r="Y4489" s="103" t="s">
        <v>169</v>
      </c>
      <c r="Z4489" s="103" t="s">
        <v>170</v>
      </c>
      <c r="AA4489" s="103" t="s">
        <v>47</v>
      </c>
      <c r="AB4489" s="103" t="s">
        <v>171</v>
      </c>
      <c r="AC4489" s="104" t="s">
        <v>172</v>
      </c>
    </row>
    <row r="4490" spans="1:29" ht="25.5" customHeight="1" x14ac:dyDescent="0.35">
      <c r="A4490" s="188"/>
      <c r="B4490" s="190"/>
      <c r="C4490" s="99" t="str">
        <f>IF(B4490="","",IF(NOT(ISNUMBER(B4490)),"DATA_PC invalida",IF(AND(ISNUMBER(parametros!$C$2),ISNUMBER(parametros!$D$2),B4490&gt;=parametros!$C$2,B4490&lt;=parametros!$D$2),"C0",IF(AND(ISNUMBER(parametros!$C$3),ISNUMBER(parametros!$D$3),B4490&gt;=parametros!$C$3,B4490&lt;=parametros!$D$3),"C1",IF(AND(ISNUMBER(parametros!$C$4),ISNUMBER(parametros!$D$4),B4490&gt;=parametros!$C$4,B4490&lt;=parametros!$D$4),"C2",IF(AND(ISNUMBER(parametros!$C$5),ISNUMBER(parametros!$D$5),B4490&gt;=parametros!$C$5,B4490&lt;=parametros!$D$5),"C3",IF(AND(ISNUMBER(parametros!$C$6),ISNUMBER(parametros!$D$6),B4490&gt;=parametros!$C$6,B4490&lt;=parametros!$D$6),"C4","Fora dos ciclos")))))))</f>
        <v/>
      </c>
      <c r="D4490" s="100"/>
      <c r="E4490" s="78" t="str">
        <f>IF(C4490="","",IFERROR(VLOOKUP(C4490,parametros!$A$11:$E$15,5,0),""))</f>
        <v/>
      </c>
      <c r="F4490" s="79" t="str">
        <f t="shared" si="352"/>
        <v/>
      </c>
      <c r="G4490" s="101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8"/>
      <c r="U4490" s="218" t="str">
        <f t="shared" si="356"/>
        <v/>
      </c>
      <c r="V4490" s="216" t="s">
        <v>47</v>
      </c>
      <c r="W4490" s="102" t="s">
        <v>167</v>
      </c>
      <c r="X4490" s="102" t="s">
        <v>168</v>
      </c>
      <c r="Y4490" s="103" t="s">
        <v>169</v>
      </c>
      <c r="Z4490" s="103" t="s">
        <v>170</v>
      </c>
      <c r="AA4490" s="103" t="s">
        <v>47</v>
      </c>
      <c r="AB4490" s="103" t="s">
        <v>171</v>
      </c>
      <c r="AC4490" s="104" t="s">
        <v>172</v>
      </c>
    </row>
    <row r="4491" spans="1:29" ht="25.5" customHeight="1" x14ac:dyDescent="0.35">
      <c r="A4491" s="188"/>
      <c r="B4491" s="190"/>
      <c r="C4491" s="99" t="str">
        <f>IF(B4491="","",IF(NOT(ISNUMBER(B4491)),"DATA_PC invalida",IF(AND(ISNUMBER(parametros!$C$2),ISNUMBER(parametros!$D$2),B4491&gt;=parametros!$C$2,B4491&lt;=parametros!$D$2),"C0",IF(AND(ISNUMBER(parametros!$C$3),ISNUMBER(parametros!$D$3),B4491&gt;=parametros!$C$3,B4491&lt;=parametros!$D$3),"C1",IF(AND(ISNUMBER(parametros!$C$4),ISNUMBER(parametros!$D$4),B4491&gt;=parametros!$C$4,B4491&lt;=parametros!$D$4),"C2",IF(AND(ISNUMBER(parametros!$C$5),ISNUMBER(parametros!$D$5),B4491&gt;=parametros!$C$5,B4491&lt;=parametros!$D$5),"C3",IF(AND(ISNUMBER(parametros!$C$6),ISNUMBER(parametros!$D$6),B4491&gt;=parametros!$C$6,B4491&lt;=parametros!$D$6),"C4","Fora dos ciclos")))))))</f>
        <v/>
      </c>
      <c r="D4491" s="100"/>
      <c r="E4491" s="78" t="str">
        <f>IF(C4491="","",IFERROR(VLOOKUP(C4491,parametros!$A$11:$E$15,5,0),""))</f>
        <v/>
      </c>
      <c r="F4491" s="79" t="str">
        <f t="shared" si="352"/>
        <v/>
      </c>
      <c r="G4491" s="101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8"/>
      <c r="U4491" s="218" t="str">
        <f t="shared" si="356"/>
        <v/>
      </c>
      <c r="V4491" s="216" t="s">
        <v>47</v>
      </c>
      <c r="W4491" s="102" t="s">
        <v>167</v>
      </c>
      <c r="X4491" s="102" t="s">
        <v>168</v>
      </c>
      <c r="Y4491" s="103" t="s">
        <v>169</v>
      </c>
      <c r="Z4491" s="103" t="s">
        <v>170</v>
      </c>
      <c r="AA4491" s="103" t="s">
        <v>47</v>
      </c>
      <c r="AB4491" s="103" t="s">
        <v>171</v>
      </c>
      <c r="AC4491" s="104" t="s">
        <v>172</v>
      </c>
    </row>
    <row r="4492" spans="1:29" ht="25.5" customHeight="1" x14ac:dyDescent="0.35">
      <c r="A4492" s="188"/>
      <c r="B4492" s="190"/>
      <c r="C4492" s="99" t="str">
        <f>IF(B4492="","",IF(NOT(ISNUMBER(B4492)),"DATA_PC invalida",IF(AND(ISNUMBER(parametros!$C$2),ISNUMBER(parametros!$D$2),B4492&gt;=parametros!$C$2,B4492&lt;=parametros!$D$2),"C0",IF(AND(ISNUMBER(parametros!$C$3),ISNUMBER(parametros!$D$3),B4492&gt;=parametros!$C$3,B4492&lt;=parametros!$D$3),"C1",IF(AND(ISNUMBER(parametros!$C$4),ISNUMBER(parametros!$D$4),B4492&gt;=parametros!$C$4,B4492&lt;=parametros!$D$4),"C2",IF(AND(ISNUMBER(parametros!$C$5),ISNUMBER(parametros!$D$5),B4492&gt;=parametros!$C$5,B4492&lt;=parametros!$D$5),"C3",IF(AND(ISNUMBER(parametros!$C$6),ISNUMBER(parametros!$D$6),B4492&gt;=parametros!$C$6,B4492&lt;=parametros!$D$6),"C4","Fora dos ciclos")))))))</f>
        <v/>
      </c>
      <c r="D4492" s="100"/>
      <c r="E4492" s="78" t="str">
        <f>IF(C4492="","",IFERROR(VLOOKUP(C4492,parametros!$A$11:$E$15,5,0),""))</f>
        <v/>
      </c>
      <c r="F4492" s="79" t="str">
        <f t="shared" si="352"/>
        <v/>
      </c>
      <c r="G4492" s="101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8"/>
      <c r="U4492" s="218" t="str">
        <f t="shared" si="356"/>
        <v/>
      </c>
      <c r="V4492" s="216" t="s">
        <v>47</v>
      </c>
      <c r="W4492" s="102" t="s">
        <v>167</v>
      </c>
      <c r="X4492" s="102" t="s">
        <v>168</v>
      </c>
      <c r="Y4492" s="103" t="s">
        <v>169</v>
      </c>
      <c r="Z4492" s="103" t="s">
        <v>170</v>
      </c>
      <c r="AA4492" s="103" t="s">
        <v>47</v>
      </c>
      <c r="AB4492" s="103" t="s">
        <v>171</v>
      </c>
      <c r="AC4492" s="104" t="s">
        <v>172</v>
      </c>
    </row>
    <row r="4493" spans="1:29" ht="25.5" customHeight="1" x14ac:dyDescent="0.35">
      <c r="A4493" s="188"/>
      <c r="B4493" s="190"/>
      <c r="C4493" s="99" t="str">
        <f>IF(B4493="","",IF(NOT(ISNUMBER(B4493)),"DATA_PC invalida",IF(AND(ISNUMBER(parametros!$C$2),ISNUMBER(parametros!$D$2),B4493&gt;=parametros!$C$2,B4493&lt;=parametros!$D$2),"C0",IF(AND(ISNUMBER(parametros!$C$3),ISNUMBER(parametros!$D$3),B4493&gt;=parametros!$C$3,B4493&lt;=parametros!$D$3),"C1",IF(AND(ISNUMBER(parametros!$C$4),ISNUMBER(parametros!$D$4),B4493&gt;=parametros!$C$4,B4493&lt;=parametros!$D$4),"C2",IF(AND(ISNUMBER(parametros!$C$5),ISNUMBER(parametros!$D$5),B4493&gt;=parametros!$C$5,B4493&lt;=parametros!$D$5),"C3",IF(AND(ISNUMBER(parametros!$C$6),ISNUMBER(parametros!$D$6),B4493&gt;=parametros!$C$6,B4493&lt;=parametros!$D$6),"C4","Fora dos ciclos")))))))</f>
        <v/>
      </c>
      <c r="D4493" s="100"/>
      <c r="E4493" s="78" t="str">
        <f>IF(C4493="","",IFERROR(VLOOKUP(C4493,parametros!$A$11:$E$15,5,0),""))</f>
        <v/>
      </c>
      <c r="F4493" s="79" t="str">
        <f t="shared" si="352"/>
        <v/>
      </c>
      <c r="G4493" s="101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8"/>
      <c r="U4493" s="218" t="str">
        <f t="shared" si="356"/>
        <v/>
      </c>
      <c r="V4493" s="216" t="s">
        <v>47</v>
      </c>
      <c r="W4493" s="102" t="s">
        <v>167</v>
      </c>
      <c r="X4493" s="102" t="s">
        <v>168</v>
      </c>
      <c r="Y4493" s="103" t="s">
        <v>169</v>
      </c>
      <c r="Z4493" s="103" t="s">
        <v>170</v>
      </c>
      <c r="AA4493" s="103" t="s">
        <v>47</v>
      </c>
      <c r="AB4493" s="103" t="s">
        <v>171</v>
      </c>
      <c r="AC4493" s="104" t="s">
        <v>172</v>
      </c>
    </row>
    <row r="4494" spans="1:29" ht="25.5" customHeight="1" x14ac:dyDescent="0.35">
      <c r="A4494" s="188"/>
      <c r="B4494" s="190"/>
      <c r="C4494" s="99" t="str">
        <f>IF(B4494="","",IF(NOT(ISNUMBER(B4494)),"DATA_PC invalida",IF(AND(ISNUMBER(parametros!$C$2),ISNUMBER(parametros!$D$2),B4494&gt;=parametros!$C$2,B4494&lt;=parametros!$D$2),"C0",IF(AND(ISNUMBER(parametros!$C$3),ISNUMBER(parametros!$D$3),B4494&gt;=parametros!$C$3,B4494&lt;=parametros!$D$3),"C1",IF(AND(ISNUMBER(parametros!$C$4),ISNUMBER(parametros!$D$4),B4494&gt;=parametros!$C$4,B4494&lt;=parametros!$D$4),"C2",IF(AND(ISNUMBER(parametros!$C$5),ISNUMBER(parametros!$D$5),B4494&gt;=parametros!$C$5,B4494&lt;=parametros!$D$5),"C3",IF(AND(ISNUMBER(parametros!$C$6),ISNUMBER(parametros!$D$6),B4494&gt;=parametros!$C$6,B4494&lt;=parametros!$D$6),"C4","Fora dos ciclos")))))))</f>
        <v/>
      </c>
      <c r="D4494" s="100"/>
      <c r="E4494" s="78" t="str">
        <f>IF(C4494="","",IFERROR(VLOOKUP(C4494,parametros!$A$11:$E$15,5,0),""))</f>
        <v/>
      </c>
      <c r="F4494" s="79" t="str">
        <f t="shared" si="352"/>
        <v/>
      </c>
      <c r="G4494" s="101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8"/>
      <c r="U4494" s="218" t="str">
        <f t="shared" si="356"/>
        <v/>
      </c>
      <c r="V4494" s="216" t="s">
        <v>47</v>
      </c>
      <c r="W4494" s="102" t="s">
        <v>167</v>
      </c>
      <c r="X4494" s="102" t="s">
        <v>168</v>
      </c>
      <c r="Y4494" s="103" t="s">
        <v>169</v>
      </c>
      <c r="Z4494" s="103" t="s">
        <v>170</v>
      </c>
      <c r="AA4494" s="103" t="s">
        <v>47</v>
      </c>
      <c r="AB4494" s="103" t="s">
        <v>171</v>
      </c>
      <c r="AC4494" s="104" t="s">
        <v>172</v>
      </c>
    </row>
    <row r="4495" spans="1:29" ht="25.5" customHeight="1" x14ac:dyDescent="0.35">
      <c r="A4495" s="188"/>
      <c r="B4495" s="190"/>
      <c r="C4495" s="99" t="str">
        <f>IF(B4495="","",IF(NOT(ISNUMBER(B4495)),"DATA_PC invalida",IF(AND(ISNUMBER(parametros!$C$2),ISNUMBER(parametros!$D$2),B4495&gt;=parametros!$C$2,B4495&lt;=parametros!$D$2),"C0",IF(AND(ISNUMBER(parametros!$C$3),ISNUMBER(parametros!$D$3),B4495&gt;=parametros!$C$3,B4495&lt;=parametros!$D$3),"C1",IF(AND(ISNUMBER(parametros!$C$4),ISNUMBER(parametros!$D$4),B4495&gt;=parametros!$C$4,B4495&lt;=parametros!$D$4),"C2",IF(AND(ISNUMBER(parametros!$C$5),ISNUMBER(parametros!$D$5),B4495&gt;=parametros!$C$5,B4495&lt;=parametros!$D$5),"C3",IF(AND(ISNUMBER(parametros!$C$6),ISNUMBER(parametros!$D$6),B4495&gt;=parametros!$C$6,B4495&lt;=parametros!$D$6),"C4","Fora dos ciclos")))))))</f>
        <v/>
      </c>
      <c r="D4495" s="100"/>
      <c r="E4495" s="78" t="str">
        <f>IF(C4495="","",IFERROR(VLOOKUP(C4495,parametros!$A$11:$E$15,5,0),""))</f>
        <v/>
      </c>
      <c r="F4495" s="79" t="str">
        <f t="shared" si="352"/>
        <v/>
      </c>
      <c r="G4495" s="101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8"/>
      <c r="U4495" s="218" t="str">
        <f t="shared" si="356"/>
        <v/>
      </c>
      <c r="V4495" s="216" t="s">
        <v>47</v>
      </c>
      <c r="W4495" s="102" t="s">
        <v>167</v>
      </c>
      <c r="X4495" s="102" t="s">
        <v>168</v>
      </c>
      <c r="Y4495" s="103" t="s">
        <v>169</v>
      </c>
      <c r="Z4495" s="103" t="s">
        <v>170</v>
      </c>
      <c r="AA4495" s="103" t="s">
        <v>47</v>
      </c>
      <c r="AB4495" s="103" t="s">
        <v>171</v>
      </c>
      <c r="AC4495" s="104" t="s">
        <v>172</v>
      </c>
    </row>
    <row r="4496" spans="1:29" ht="25.5" customHeight="1" x14ac:dyDescent="0.35">
      <c r="A4496" s="188"/>
      <c r="B4496" s="190"/>
      <c r="C4496" s="99" t="str">
        <f>IF(B4496="","",IF(NOT(ISNUMBER(B4496)),"DATA_PC invalida",IF(AND(ISNUMBER(parametros!$C$2),ISNUMBER(parametros!$D$2),B4496&gt;=parametros!$C$2,B4496&lt;=parametros!$D$2),"C0",IF(AND(ISNUMBER(parametros!$C$3),ISNUMBER(parametros!$D$3),B4496&gt;=parametros!$C$3,B4496&lt;=parametros!$D$3),"C1",IF(AND(ISNUMBER(parametros!$C$4),ISNUMBER(parametros!$D$4),B4496&gt;=parametros!$C$4,B4496&lt;=parametros!$D$4),"C2",IF(AND(ISNUMBER(parametros!$C$5),ISNUMBER(parametros!$D$5),B4496&gt;=parametros!$C$5,B4496&lt;=parametros!$D$5),"C3",IF(AND(ISNUMBER(parametros!$C$6),ISNUMBER(parametros!$D$6),B4496&gt;=parametros!$C$6,B4496&lt;=parametros!$D$6),"C4","Fora dos ciclos")))))))</f>
        <v/>
      </c>
      <c r="D4496" s="100"/>
      <c r="E4496" s="78" t="str">
        <f>IF(C4496="","",IFERROR(VLOOKUP(C4496,parametros!$A$11:$E$15,5,0),""))</f>
        <v/>
      </c>
      <c r="F4496" s="79" t="str">
        <f t="shared" si="352"/>
        <v/>
      </c>
      <c r="G4496" s="101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8"/>
      <c r="U4496" s="218" t="str">
        <f t="shared" si="356"/>
        <v/>
      </c>
      <c r="V4496" s="216" t="s">
        <v>47</v>
      </c>
      <c r="W4496" s="102" t="s">
        <v>167</v>
      </c>
      <c r="X4496" s="102" t="s">
        <v>168</v>
      </c>
      <c r="Y4496" s="103" t="s">
        <v>169</v>
      </c>
      <c r="Z4496" s="103" t="s">
        <v>170</v>
      </c>
      <c r="AA4496" s="103" t="s">
        <v>47</v>
      </c>
      <c r="AB4496" s="103" t="s">
        <v>171</v>
      </c>
      <c r="AC4496" s="104" t="s">
        <v>172</v>
      </c>
    </row>
    <row r="4497" spans="1:29" ht="25.5" customHeight="1" x14ac:dyDescent="0.35">
      <c r="A4497" s="188"/>
      <c r="B4497" s="190"/>
      <c r="C4497" s="99" t="str">
        <f>IF(B4497="","",IF(NOT(ISNUMBER(B4497)),"DATA_PC invalida",IF(AND(ISNUMBER(parametros!$C$2),ISNUMBER(parametros!$D$2),B4497&gt;=parametros!$C$2,B4497&lt;=parametros!$D$2),"C0",IF(AND(ISNUMBER(parametros!$C$3),ISNUMBER(parametros!$D$3),B4497&gt;=parametros!$C$3,B4497&lt;=parametros!$D$3),"C1",IF(AND(ISNUMBER(parametros!$C$4),ISNUMBER(parametros!$D$4),B4497&gt;=parametros!$C$4,B4497&lt;=parametros!$D$4),"C2",IF(AND(ISNUMBER(parametros!$C$5),ISNUMBER(parametros!$D$5),B4497&gt;=parametros!$C$5,B4497&lt;=parametros!$D$5),"C3",IF(AND(ISNUMBER(parametros!$C$6),ISNUMBER(parametros!$D$6),B4497&gt;=parametros!$C$6,B4497&lt;=parametros!$D$6),"C4","Fora dos ciclos")))))))</f>
        <v/>
      </c>
      <c r="D4497" s="100"/>
      <c r="E4497" s="78" t="str">
        <f>IF(C4497="","",IFERROR(VLOOKUP(C4497,parametros!$A$11:$E$15,5,0),""))</f>
        <v/>
      </c>
      <c r="F4497" s="79" t="str">
        <f t="shared" si="352"/>
        <v/>
      </c>
      <c r="G4497" s="101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8"/>
      <c r="U4497" s="218" t="str">
        <f t="shared" si="356"/>
        <v/>
      </c>
      <c r="V4497" s="216" t="s">
        <v>47</v>
      </c>
      <c r="W4497" s="102" t="s">
        <v>167</v>
      </c>
      <c r="X4497" s="102" t="s">
        <v>168</v>
      </c>
      <c r="Y4497" s="103" t="s">
        <v>169</v>
      </c>
      <c r="Z4497" s="103" t="s">
        <v>170</v>
      </c>
      <c r="AA4497" s="103" t="s">
        <v>47</v>
      </c>
      <c r="AB4497" s="103" t="s">
        <v>171</v>
      </c>
      <c r="AC4497" s="104" t="s">
        <v>172</v>
      </c>
    </row>
    <row r="4498" spans="1:29" ht="25.5" customHeight="1" x14ac:dyDescent="0.35">
      <c r="A4498" s="188"/>
      <c r="B4498" s="190"/>
      <c r="C4498" s="99" t="str">
        <f>IF(B4498="","",IF(NOT(ISNUMBER(B4498)),"DATA_PC invalida",IF(AND(ISNUMBER(parametros!$C$2),ISNUMBER(parametros!$D$2),B4498&gt;=parametros!$C$2,B4498&lt;=parametros!$D$2),"C0",IF(AND(ISNUMBER(parametros!$C$3),ISNUMBER(parametros!$D$3),B4498&gt;=parametros!$C$3,B4498&lt;=parametros!$D$3),"C1",IF(AND(ISNUMBER(parametros!$C$4),ISNUMBER(parametros!$D$4),B4498&gt;=parametros!$C$4,B4498&lt;=parametros!$D$4),"C2",IF(AND(ISNUMBER(parametros!$C$5),ISNUMBER(parametros!$D$5),B4498&gt;=parametros!$C$5,B4498&lt;=parametros!$D$5),"C3",IF(AND(ISNUMBER(parametros!$C$6),ISNUMBER(parametros!$D$6),B4498&gt;=parametros!$C$6,B4498&lt;=parametros!$D$6),"C4","Fora dos ciclos")))))))</f>
        <v/>
      </c>
      <c r="D4498" s="100"/>
      <c r="E4498" s="78" t="str">
        <f>IF(C4498="","",IFERROR(VLOOKUP(C4498,parametros!$A$11:$E$15,5,0),""))</f>
        <v/>
      </c>
      <c r="F4498" s="79" t="str">
        <f t="shared" si="352"/>
        <v/>
      </c>
      <c r="G4498" s="101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8"/>
      <c r="U4498" s="218" t="str">
        <f t="shared" si="356"/>
        <v/>
      </c>
      <c r="V4498" s="216" t="s">
        <v>47</v>
      </c>
      <c r="W4498" s="102" t="s">
        <v>167</v>
      </c>
      <c r="X4498" s="102" t="s">
        <v>168</v>
      </c>
      <c r="Y4498" s="103" t="s">
        <v>169</v>
      </c>
      <c r="Z4498" s="103" t="s">
        <v>170</v>
      </c>
      <c r="AA4498" s="103" t="s">
        <v>47</v>
      </c>
      <c r="AB4498" s="103" t="s">
        <v>171</v>
      </c>
      <c r="AC4498" s="104" t="s">
        <v>172</v>
      </c>
    </row>
    <row r="4499" spans="1:29" ht="25.5" customHeight="1" x14ac:dyDescent="0.35">
      <c r="A4499" s="188"/>
      <c r="B4499" s="190"/>
      <c r="C4499" s="99" t="str">
        <f>IF(B4499="","",IF(NOT(ISNUMBER(B4499)),"DATA_PC invalida",IF(AND(ISNUMBER(parametros!$C$2),ISNUMBER(parametros!$D$2),B4499&gt;=parametros!$C$2,B4499&lt;=parametros!$D$2),"C0",IF(AND(ISNUMBER(parametros!$C$3),ISNUMBER(parametros!$D$3),B4499&gt;=parametros!$C$3,B4499&lt;=parametros!$D$3),"C1",IF(AND(ISNUMBER(parametros!$C$4),ISNUMBER(parametros!$D$4),B4499&gt;=parametros!$C$4,B4499&lt;=parametros!$D$4),"C2",IF(AND(ISNUMBER(parametros!$C$5),ISNUMBER(parametros!$D$5),B4499&gt;=parametros!$C$5,B4499&lt;=parametros!$D$5),"C3",IF(AND(ISNUMBER(parametros!$C$6),ISNUMBER(parametros!$D$6),B4499&gt;=parametros!$C$6,B4499&lt;=parametros!$D$6),"C4","Fora dos ciclos")))))))</f>
        <v/>
      </c>
      <c r="D4499" s="100"/>
      <c r="E4499" s="78" t="str">
        <f>IF(C4499="","",IFERROR(VLOOKUP(C4499,parametros!$A$11:$E$15,5,0),""))</f>
        <v/>
      </c>
      <c r="F4499" s="79" t="str">
        <f t="shared" si="352"/>
        <v/>
      </c>
      <c r="G4499" s="101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8"/>
      <c r="U4499" s="218" t="str">
        <f t="shared" si="356"/>
        <v/>
      </c>
      <c r="V4499" s="216" t="s">
        <v>47</v>
      </c>
      <c r="W4499" s="102" t="s">
        <v>167</v>
      </c>
      <c r="X4499" s="102" t="s">
        <v>168</v>
      </c>
      <c r="Y4499" s="103" t="s">
        <v>169</v>
      </c>
      <c r="Z4499" s="103" t="s">
        <v>170</v>
      </c>
      <c r="AA4499" s="103" t="s">
        <v>47</v>
      </c>
      <c r="AB4499" s="103" t="s">
        <v>171</v>
      </c>
      <c r="AC4499" s="104" t="s">
        <v>172</v>
      </c>
    </row>
    <row r="4500" spans="1:29" ht="25.5" customHeight="1" x14ac:dyDescent="0.35">
      <c r="A4500" s="188"/>
      <c r="B4500" s="190"/>
      <c r="C4500" s="99" t="str">
        <f>IF(B4500="","",IF(NOT(ISNUMBER(B4500)),"DATA_PC invalida",IF(AND(ISNUMBER(parametros!$C$2),ISNUMBER(parametros!$D$2),B4500&gt;=parametros!$C$2,B4500&lt;=parametros!$D$2),"C0",IF(AND(ISNUMBER(parametros!$C$3),ISNUMBER(parametros!$D$3),B4500&gt;=parametros!$C$3,B4500&lt;=parametros!$D$3),"C1",IF(AND(ISNUMBER(parametros!$C$4),ISNUMBER(parametros!$D$4),B4500&gt;=parametros!$C$4,B4500&lt;=parametros!$D$4),"C2",IF(AND(ISNUMBER(parametros!$C$5),ISNUMBER(parametros!$D$5),B4500&gt;=parametros!$C$5,B4500&lt;=parametros!$D$5),"C3",IF(AND(ISNUMBER(parametros!$C$6),ISNUMBER(parametros!$D$6),B4500&gt;=parametros!$C$6,B4500&lt;=parametros!$D$6),"C4","Fora dos ciclos")))))))</f>
        <v/>
      </c>
      <c r="D4500" s="100"/>
      <c r="E4500" s="78" t="str">
        <f>IF(C4500="","",IFERROR(VLOOKUP(C4500,parametros!$A$11:$E$15,5,0),""))</f>
        <v/>
      </c>
      <c r="F4500" s="79" t="str">
        <f t="shared" si="352"/>
        <v/>
      </c>
      <c r="G4500" s="101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8"/>
      <c r="U4500" s="218" t="str">
        <f t="shared" si="356"/>
        <v/>
      </c>
      <c r="V4500" s="216" t="s">
        <v>47</v>
      </c>
      <c r="W4500" s="102" t="s">
        <v>167</v>
      </c>
      <c r="X4500" s="102" t="s">
        <v>168</v>
      </c>
      <c r="Y4500" s="103" t="s">
        <v>169</v>
      </c>
      <c r="Z4500" s="103" t="s">
        <v>170</v>
      </c>
      <c r="AA4500" s="103" t="s">
        <v>47</v>
      </c>
      <c r="AB4500" s="103" t="s">
        <v>171</v>
      </c>
      <c r="AC4500" s="104" t="s">
        <v>172</v>
      </c>
    </row>
    <row r="4501" spans="1:29" ht="25.5" customHeight="1" x14ac:dyDescent="0.35">
      <c r="A4501" s="188"/>
      <c r="B4501" s="190"/>
      <c r="C4501" s="99" t="str">
        <f>IF(B4501="","",IF(NOT(ISNUMBER(B4501)),"DATA_PC invalida",IF(AND(ISNUMBER(parametros!$C$2),ISNUMBER(parametros!$D$2),B4501&gt;=parametros!$C$2,B4501&lt;=parametros!$D$2),"C0",IF(AND(ISNUMBER(parametros!$C$3),ISNUMBER(parametros!$D$3),B4501&gt;=parametros!$C$3,B4501&lt;=parametros!$D$3),"C1",IF(AND(ISNUMBER(parametros!$C$4),ISNUMBER(parametros!$D$4),B4501&gt;=parametros!$C$4,B4501&lt;=parametros!$D$4),"C2",IF(AND(ISNUMBER(parametros!$C$5),ISNUMBER(parametros!$D$5),B4501&gt;=parametros!$C$5,B4501&lt;=parametros!$D$5),"C3",IF(AND(ISNUMBER(parametros!$C$6),ISNUMBER(parametros!$D$6),B4501&gt;=parametros!$C$6,B4501&lt;=parametros!$D$6),"C4","Fora dos ciclos")))))))</f>
        <v/>
      </c>
      <c r="D4501" s="100"/>
      <c r="E4501" s="78" t="str">
        <f>IF(C4501="","",IFERROR(VLOOKUP(C4501,parametros!$A$11:$E$15,5,0),""))</f>
        <v/>
      </c>
      <c r="F4501" s="79" t="str">
        <f t="shared" si="352"/>
        <v/>
      </c>
      <c r="G4501" s="101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8"/>
      <c r="U4501" s="218" t="str">
        <f t="shared" si="356"/>
        <v/>
      </c>
      <c r="V4501" s="216" t="s">
        <v>47</v>
      </c>
      <c r="W4501" s="102" t="s">
        <v>167</v>
      </c>
      <c r="X4501" s="102" t="s">
        <v>168</v>
      </c>
      <c r="Y4501" s="103" t="s">
        <v>169</v>
      </c>
      <c r="Z4501" s="103" t="s">
        <v>170</v>
      </c>
      <c r="AA4501" s="103" t="s">
        <v>47</v>
      </c>
      <c r="AB4501" s="103" t="s">
        <v>171</v>
      </c>
      <c r="AC4501" s="104" t="s">
        <v>172</v>
      </c>
    </row>
    <row r="4502" spans="1:29" ht="25.5" customHeight="1" x14ac:dyDescent="0.35">
      <c r="A4502" s="188"/>
      <c r="B4502" s="190"/>
      <c r="C4502" s="99" t="str">
        <f>IF(B4502="","",IF(NOT(ISNUMBER(B4502)),"DATA_PC invalida",IF(AND(ISNUMBER(parametros!$C$2),ISNUMBER(parametros!$D$2),B4502&gt;=parametros!$C$2,B4502&lt;=parametros!$D$2),"C0",IF(AND(ISNUMBER(parametros!$C$3),ISNUMBER(parametros!$D$3),B4502&gt;=parametros!$C$3,B4502&lt;=parametros!$D$3),"C1",IF(AND(ISNUMBER(parametros!$C$4),ISNUMBER(parametros!$D$4),B4502&gt;=parametros!$C$4,B4502&lt;=parametros!$D$4),"C2",IF(AND(ISNUMBER(parametros!$C$5),ISNUMBER(parametros!$D$5),B4502&gt;=parametros!$C$5,B4502&lt;=parametros!$D$5),"C3",IF(AND(ISNUMBER(parametros!$C$6),ISNUMBER(parametros!$D$6),B4502&gt;=parametros!$C$6,B4502&lt;=parametros!$D$6),"C4","Fora dos ciclos")))))))</f>
        <v/>
      </c>
      <c r="D4502" s="100"/>
      <c r="E4502" s="78" t="str">
        <f>IF(C4502="","",IFERROR(VLOOKUP(C4502,parametros!$A$11:$E$15,5,0),""))</f>
        <v/>
      </c>
      <c r="F4502" s="79" t="str">
        <f t="shared" si="352"/>
        <v/>
      </c>
      <c r="G4502" s="101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8"/>
      <c r="U4502" s="218" t="str">
        <f t="shared" si="356"/>
        <v/>
      </c>
      <c r="V4502" s="216" t="s">
        <v>47</v>
      </c>
      <c r="W4502" s="102" t="s">
        <v>167</v>
      </c>
      <c r="X4502" s="102" t="s">
        <v>168</v>
      </c>
      <c r="Y4502" s="103" t="s">
        <v>169</v>
      </c>
      <c r="Z4502" s="103" t="s">
        <v>170</v>
      </c>
      <c r="AA4502" s="103" t="s">
        <v>47</v>
      </c>
      <c r="AB4502" s="103" t="s">
        <v>171</v>
      </c>
      <c r="AC4502" s="104" t="s">
        <v>172</v>
      </c>
    </row>
    <row r="4503" spans="1:29" ht="25.5" customHeight="1" x14ac:dyDescent="0.35">
      <c r="A4503" s="188"/>
      <c r="B4503" s="190"/>
      <c r="C4503" s="99" t="str">
        <f>IF(B4503="","",IF(NOT(ISNUMBER(B4503)),"DATA_PC invalida",IF(AND(ISNUMBER(parametros!$C$2),ISNUMBER(parametros!$D$2),B4503&gt;=parametros!$C$2,B4503&lt;=parametros!$D$2),"C0",IF(AND(ISNUMBER(parametros!$C$3),ISNUMBER(parametros!$D$3),B4503&gt;=parametros!$C$3,B4503&lt;=parametros!$D$3),"C1",IF(AND(ISNUMBER(parametros!$C$4),ISNUMBER(parametros!$D$4),B4503&gt;=parametros!$C$4,B4503&lt;=parametros!$D$4),"C2",IF(AND(ISNUMBER(parametros!$C$5),ISNUMBER(parametros!$D$5),B4503&gt;=parametros!$C$5,B4503&lt;=parametros!$D$5),"C3",IF(AND(ISNUMBER(parametros!$C$6),ISNUMBER(parametros!$D$6),B4503&gt;=parametros!$C$6,B4503&lt;=parametros!$D$6),"C4","Fora dos ciclos")))))))</f>
        <v/>
      </c>
      <c r="D4503" s="100"/>
      <c r="E4503" s="78" t="str">
        <f>IF(C4503="","",IFERROR(VLOOKUP(C4503,parametros!$A$11:$E$15,5,0),""))</f>
        <v/>
      </c>
      <c r="F4503" s="79" t="str">
        <f t="shared" si="352"/>
        <v/>
      </c>
      <c r="G4503" s="101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8"/>
      <c r="U4503" s="218" t="str">
        <f t="shared" si="356"/>
        <v/>
      </c>
      <c r="V4503" s="216" t="s">
        <v>47</v>
      </c>
      <c r="W4503" s="102" t="s">
        <v>167</v>
      </c>
      <c r="X4503" s="102" t="s">
        <v>168</v>
      </c>
      <c r="Y4503" s="103" t="s">
        <v>169</v>
      </c>
      <c r="Z4503" s="103" t="s">
        <v>170</v>
      </c>
      <c r="AA4503" s="103" t="s">
        <v>47</v>
      </c>
      <c r="AB4503" s="103" t="s">
        <v>171</v>
      </c>
      <c r="AC4503" s="104" t="s">
        <v>172</v>
      </c>
    </row>
    <row r="4504" spans="1:29" ht="25.5" customHeight="1" x14ac:dyDescent="0.35">
      <c r="A4504" s="188"/>
      <c r="B4504" s="190"/>
      <c r="C4504" s="99" t="str">
        <f>IF(B4504="","",IF(NOT(ISNUMBER(B4504)),"DATA_PC invalida",IF(AND(ISNUMBER(parametros!$C$2),ISNUMBER(parametros!$D$2),B4504&gt;=parametros!$C$2,B4504&lt;=parametros!$D$2),"C0",IF(AND(ISNUMBER(parametros!$C$3),ISNUMBER(parametros!$D$3),B4504&gt;=parametros!$C$3,B4504&lt;=parametros!$D$3),"C1",IF(AND(ISNUMBER(parametros!$C$4),ISNUMBER(parametros!$D$4),B4504&gt;=parametros!$C$4,B4504&lt;=parametros!$D$4),"C2",IF(AND(ISNUMBER(parametros!$C$5),ISNUMBER(parametros!$D$5),B4504&gt;=parametros!$C$5,B4504&lt;=parametros!$D$5),"C3",IF(AND(ISNUMBER(parametros!$C$6),ISNUMBER(parametros!$D$6),B4504&gt;=parametros!$C$6,B4504&lt;=parametros!$D$6),"C4","Fora dos ciclos")))))))</f>
        <v/>
      </c>
      <c r="D4504" s="100"/>
      <c r="E4504" s="78" t="str">
        <f>IF(C4504="","",IFERROR(VLOOKUP(C4504,parametros!$A$11:$E$15,5,0),""))</f>
        <v/>
      </c>
      <c r="F4504" s="79" t="str">
        <f t="shared" si="352"/>
        <v/>
      </c>
      <c r="G4504" s="101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8"/>
      <c r="U4504" s="218" t="str">
        <f t="shared" si="356"/>
        <v/>
      </c>
      <c r="V4504" s="216" t="s">
        <v>47</v>
      </c>
      <c r="W4504" s="102" t="s">
        <v>167</v>
      </c>
      <c r="X4504" s="102" t="s">
        <v>168</v>
      </c>
      <c r="Y4504" s="103" t="s">
        <v>169</v>
      </c>
      <c r="Z4504" s="103" t="s">
        <v>170</v>
      </c>
      <c r="AA4504" s="103" t="s">
        <v>47</v>
      </c>
      <c r="AB4504" s="103" t="s">
        <v>171</v>
      </c>
      <c r="AC4504" s="104" t="s">
        <v>172</v>
      </c>
    </row>
    <row r="4505" spans="1:29" ht="25.5" customHeight="1" x14ac:dyDescent="0.35">
      <c r="A4505" s="188"/>
      <c r="B4505" s="190"/>
      <c r="C4505" s="99" t="str">
        <f>IF(B4505="","",IF(NOT(ISNUMBER(B4505)),"DATA_PC invalida",IF(AND(ISNUMBER(parametros!$C$2),ISNUMBER(parametros!$D$2),B4505&gt;=parametros!$C$2,B4505&lt;=parametros!$D$2),"C0",IF(AND(ISNUMBER(parametros!$C$3),ISNUMBER(parametros!$D$3),B4505&gt;=parametros!$C$3,B4505&lt;=parametros!$D$3),"C1",IF(AND(ISNUMBER(parametros!$C$4),ISNUMBER(parametros!$D$4),B4505&gt;=parametros!$C$4,B4505&lt;=parametros!$D$4),"C2",IF(AND(ISNUMBER(parametros!$C$5),ISNUMBER(parametros!$D$5),B4505&gt;=parametros!$C$5,B4505&lt;=parametros!$D$5),"C3",IF(AND(ISNUMBER(parametros!$C$6),ISNUMBER(parametros!$D$6),B4505&gt;=parametros!$C$6,B4505&lt;=parametros!$D$6),"C4","Fora dos ciclos")))))))</f>
        <v/>
      </c>
      <c r="D4505" s="100"/>
      <c r="E4505" s="78" t="str">
        <f>IF(C4505="","",IFERROR(VLOOKUP(C4505,parametros!$A$11:$E$15,5,0),""))</f>
        <v/>
      </c>
      <c r="F4505" s="79" t="str">
        <f t="shared" si="352"/>
        <v/>
      </c>
      <c r="G4505" s="101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8"/>
      <c r="U4505" s="218" t="str">
        <f t="shared" si="356"/>
        <v/>
      </c>
      <c r="V4505" s="216" t="s">
        <v>47</v>
      </c>
      <c r="W4505" s="102" t="s">
        <v>167</v>
      </c>
      <c r="X4505" s="102" t="s">
        <v>168</v>
      </c>
      <c r="Y4505" s="103" t="s">
        <v>169</v>
      </c>
      <c r="Z4505" s="103" t="s">
        <v>170</v>
      </c>
      <c r="AA4505" s="103" t="s">
        <v>47</v>
      </c>
      <c r="AB4505" s="103" t="s">
        <v>171</v>
      </c>
      <c r="AC4505" s="104" t="s">
        <v>172</v>
      </c>
    </row>
    <row r="4506" spans="1:29" ht="25.5" customHeight="1" x14ac:dyDescent="0.35">
      <c r="A4506" s="188"/>
      <c r="B4506" s="190"/>
      <c r="C4506" s="99" t="str">
        <f>IF(B4506="","",IF(NOT(ISNUMBER(B4506)),"DATA_PC invalida",IF(AND(ISNUMBER(parametros!$C$2),ISNUMBER(parametros!$D$2),B4506&gt;=parametros!$C$2,B4506&lt;=parametros!$D$2),"C0",IF(AND(ISNUMBER(parametros!$C$3),ISNUMBER(parametros!$D$3),B4506&gt;=parametros!$C$3,B4506&lt;=parametros!$D$3),"C1",IF(AND(ISNUMBER(parametros!$C$4),ISNUMBER(parametros!$D$4),B4506&gt;=parametros!$C$4,B4506&lt;=parametros!$D$4),"C2",IF(AND(ISNUMBER(parametros!$C$5),ISNUMBER(parametros!$D$5),B4506&gt;=parametros!$C$5,B4506&lt;=parametros!$D$5),"C3",IF(AND(ISNUMBER(parametros!$C$6),ISNUMBER(parametros!$D$6),B4506&gt;=parametros!$C$6,B4506&lt;=parametros!$D$6),"C4","Fora dos ciclos")))))))</f>
        <v/>
      </c>
      <c r="D4506" s="100"/>
      <c r="E4506" s="78" t="str">
        <f>IF(C4506="","",IFERROR(VLOOKUP(C4506,parametros!$A$11:$E$15,5,0),""))</f>
        <v/>
      </c>
      <c r="F4506" s="79" t="str">
        <f t="shared" si="352"/>
        <v/>
      </c>
      <c r="G4506" s="101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8"/>
      <c r="U4506" s="218" t="str">
        <f t="shared" si="356"/>
        <v/>
      </c>
      <c r="V4506" s="216" t="s">
        <v>47</v>
      </c>
      <c r="W4506" s="102" t="s">
        <v>167</v>
      </c>
      <c r="X4506" s="102" t="s">
        <v>168</v>
      </c>
      <c r="Y4506" s="103" t="s">
        <v>169</v>
      </c>
      <c r="Z4506" s="103" t="s">
        <v>170</v>
      </c>
      <c r="AA4506" s="103" t="s">
        <v>47</v>
      </c>
      <c r="AB4506" s="103" t="s">
        <v>171</v>
      </c>
      <c r="AC4506" s="104" t="s">
        <v>172</v>
      </c>
    </row>
    <row r="4507" spans="1:29" ht="25.5" customHeight="1" x14ac:dyDescent="0.35">
      <c r="A4507" s="188"/>
      <c r="B4507" s="190"/>
      <c r="C4507" s="99" t="str">
        <f>IF(B4507="","",IF(NOT(ISNUMBER(B4507)),"DATA_PC invalida",IF(AND(ISNUMBER(parametros!$C$2),ISNUMBER(parametros!$D$2),B4507&gt;=parametros!$C$2,B4507&lt;=parametros!$D$2),"C0",IF(AND(ISNUMBER(parametros!$C$3),ISNUMBER(parametros!$D$3),B4507&gt;=parametros!$C$3,B4507&lt;=parametros!$D$3),"C1",IF(AND(ISNUMBER(parametros!$C$4),ISNUMBER(parametros!$D$4),B4507&gt;=parametros!$C$4,B4507&lt;=parametros!$D$4),"C2",IF(AND(ISNUMBER(parametros!$C$5),ISNUMBER(parametros!$D$5),B4507&gt;=parametros!$C$5,B4507&lt;=parametros!$D$5),"C3",IF(AND(ISNUMBER(parametros!$C$6),ISNUMBER(parametros!$D$6),B4507&gt;=parametros!$C$6,B4507&lt;=parametros!$D$6),"C4","Fora dos ciclos")))))))</f>
        <v/>
      </c>
      <c r="D4507" s="100"/>
      <c r="E4507" s="78" t="str">
        <f>IF(C4507="","",IFERROR(VLOOKUP(C4507,parametros!$A$11:$E$15,5,0),""))</f>
        <v/>
      </c>
      <c r="F4507" s="79" t="str">
        <f t="shared" si="352"/>
        <v/>
      </c>
      <c r="G4507" s="101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8"/>
      <c r="U4507" s="218" t="str">
        <f t="shared" si="356"/>
        <v/>
      </c>
      <c r="V4507" s="216" t="s">
        <v>47</v>
      </c>
      <c r="W4507" s="102" t="s">
        <v>167</v>
      </c>
      <c r="X4507" s="102" t="s">
        <v>168</v>
      </c>
      <c r="Y4507" s="103" t="s">
        <v>169</v>
      </c>
      <c r="Z4507" s="103" t="s">
        <v>170</v>
      </c>
      <c r="AA4507" s="103" t="s">
        <v>47</v>
      </c>
      <c r="AB4507" s="103" t="s">
        <v>171</v>
      </c>
      <c r="AC4507" s="104" t="s">
        <v>172</v>
      </c>
    </row>
    <row r="4508" spans="1:29" ht="25.5" customHeight="1" x14ac:dyDescent="0.35">
      <c r="A4508" s="188"/>
      <c r="B4508" s="190"/>
      <c r="C4508" s="99" t="str">
        <f>IF(B4508="","",IF(NOT(ISNUMBER(B4508)),"DATA_PC invalida",IF(AND(ISNUMBER(parametros!$C$2),ISNUMBER(parametros!$D$2),B4508&gt;=parametros!$C$2,B4508&lt;=parametros!$D$2),"C0",IF(AND(ISNUMBER(parametros!$C$3),ISNUMBER(parametros!$D$3),B4508&gt;=parametros!$C$3,B4508&lt;=parametros!$D$3),"C1",IF(AND(ISNUMBER(parametros!$C$4),ISNUMBER(parametros!$D$4),B4508&gt;=parametros!$C$4,B4508&lt;=parametros!$D$4),"C2",IF(AND(ISNUMBER(parametros!$C$5),ISNUMBER(parametros!$D$5),B4508&gt;=parametros!$C$5,B4508&lt;=parametros!$D$5),"C3",IF(AND(ISNUMBER(parametros!$C$6),ISNUMBER(parametros!$D$6),B4508&gt;=parametros!$C$6,B4508&lt;=parametros!$D$6),"C4","Fora dos ciclos")))))))</f>
        <v/>
      </c>
      <c r="D4508" s="100"/>
      <c r="E4508" s="78" t="str">
        <f>IF(C4508="","",IFERROR(VLOOKUP(C4508,parametros!$A$11:$E$15,5,0),""))</f>
        <v/>
      </c>
      <c r="F4508" s="79" t="str">
        <f t="shared" si="352"/>
        <v/>
      </c>
      <c r="G4508" s="101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8"/>
      <c r="U4508" s="218" t="str">
        <f t="shared" si="356"/>
        <v/>
      </c>
      <c r="V4508" s="216" t="s">
        <v>47</v>
      </c>
      <c r="W4508" s="102" t="s">
        <v>167</v>
      </c>
      <c r="X4508" s="102" t="s">
        <v>168</v>
      </c>
      <c r="Y4508" s="103" t="s">
        <v>169</v>
      </c>
      <c r="Z4508" s="103" t="s">
        <v>170</v>
      </c>
      <c r="AA4508" s="103" t="s">
        <v>47</v>
      </c>
      <c r="AB4508" s="103" t="s">
        <v>171</v>
      </c>
      <c r="AC4508" s="104" t="s">
        <v>172</v>
      </c>
    </row>
    <row r="4509" spans="1:29" ht="25.5" customHeight="1" x14ac:dyDescent="0.35">
      <c r="A4509" s="188"/>
      <c r="B4509" s="190"/>
      <c r="C4509" s="99" t="str">
        <f>IF(B4509="","",IF(NOT(ISNUMBER(B4509)),"DATA_PC invalida",IF(AND(ISNUMBER(parametros!$C$2),ISNUMBER(parametros!$D$2),B4509&gt;=parametros!$C$2,B4509&lt;=parametros!$D$2),"C0",IF(AND(ISNUMBER(parametros!$C$3),ISNUMBER(parametros!$D$3),B4509&gt;=parametros!$C$3,B4509&lt;=parametros!$D$3),"C1",IF(AND(ISNUMBER(parametros!$C$4),ISNUMBER(parametros!$D$4),B4509&gt;=parametros!$C$4,B4509&lt;=parametros!$D$4),"C2",IF(AND(ISNUMBER(parametros!$C$5),ISNUMBER(parametros!$D$5),B4509&gt;=parametros!$C$5,B4509&lt;=parametros!$D$5),"C3",IF(AND(ISNUMBER(parametros!$C$6),ISNUMBER(parametros!$D$6),B4509&gt;=parametros!$C$6,B4509&lt;=parametros!$D$6),"C4","Fora dos ciclos")))))))</f>
        <v/>
      </c>
      <c r="D4509" s="100"/>
      <c r="E4509" s="78" t="str">
        <f>IF(C4509="","",IFERROR(VLOOKUP(C4509,parametros!$A$11:$E$15,5,0),""))</f>
        <v/>
      </c>
      <c r="F4509" s="79" t="str">
        <f t="shared" si="352"/>
        <v/>
      </c>
      <c r="G4509" s="101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8"/>
      <c r="U4509" s="218" t="str">
        <f t="shared" si="356"/>
        <v/>
      </c>
      <c r="V4509" s="216" t="s">
        <v>47</v>
      </c>
      <c r="W4509" s="102" t="s">
        <v>167</v>
      </c>
      <c r="X4509" s="102" t="s">
        <v>168</v>
      </c>
      <c r="Y4509" s="103" t="s">
        <v>169</v>
      </c>
      <c r="Z4509" s="103" t="s">
        <v>170</v>
      </c>
      <c r="AA4509" s="103" t="s">
        <v>47</v>
      </c>
      <c r="AB4509" s="103" t="s">
        <v>171</v>
      </c>
      <c r="AC4509" s="104" t="s">
        <v>172</v>
      </c>
    </row>
    <row r="4510" spans="1:29" ht="25.5" customHeight="1" x14ac:dyDescent="0.35">
      <c r="A4510" s="188"/>
      <c r="B4510" s="190"/>
      <c r="C4510" s="99" t="str">
        <f>IF(B4510="","",IF(NOT(ISNUMBER(B4510)),"DATA_PC invalida",IF(AND(ISNUMBER(parametros!$C$2),ISNUMBER(parametros!$D$2),B4510&gt;=parametros!$C$2,B4510&lt;=parametros!$D$2),"C0",IF(AND(ISNUMBER(parametros!$C$3),ISNUMBER(parametros!$D$3),B4510&gt;=parametros!$C$3,B4510&lt;=parametros!$D$3),"C1",IF(AND(ISNUMBER(parametros!$C$4),ISNUMBER(parametros!$D$4),B4510&gt;=parametros!$C$4,B4510&lt;=parametros!$D$4),"C2",IF(AND(ISNUMBER(parametros!$C$5),ISNUMBER(parametros!$D$5),B4510&gt;=parametros!$C$5,B4510&lt;=parametros!$D$5),"C3",IF(AND(ISNUMBER(parametros!$C$6),ISNUMBER(parametros!$D$6),B4510&gt;=parametros!$C$6,B4510&lt;=parametros!$D$6),"C4","Fora dos ciclos")))))))</f>
        <v/>
      </c>
      <c r="D4510" s="100"/>
      <c r="E4510" s="78" t="str">
        <f>IF(C4510="","",IFERROR(VLOOKUP(C4510,parametros!$A$11:$E$15,5,0),""))</f>
        <v/>
      </c>
      <c r="F4510" s="79" t="str">
        <f t="shared" si="352"/>
        <v/>
      </c>
      <c r="G4510" s="101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8"/>
      <c r="U4510" s="218" t="str">
        <f t="shared" si="356"/>
        <v/>
      </c>
      <c r="V4510" s="216" t="s">
        <v>47</v>
      </c>
      <c r="W4510" s="102" t="s">
        <v>167</v>
      </c>
      <c r="X4510" s="102" t="s">
        <v>168</v>
      </c>
      <c r="Y4510" s="103" t="s">
        <v>169</v>
      </c>
      <c r="Z4510" s="103" t="s">
        <v>170</v>
      </c>
      <c r="AA4510" s="103" t="s">
        <v>47</v>
      </c>
      <c r="AB4510" s="103" t="s">
        <v>171</v>
      </c>
      <c r="AC4510" s="104" t="s">
        <v>172</v>
      </c>
    </row>
    <row r="4511" spans="1:29" ht="25.5" customHeight="1" x14ac:dyDescent="0.35">
      <c r="A4511" s="188"/>
      <c r="B4511" s="190"/>
      <c r="C4511" s="99" t="str">
        <f>IF(B4511="","",IF(NOT(ISNUMBER(B4511)),"DATA_PC invalida",IF(AND(ISNUMBER(parametros!$C$2),ISNUMBER(parametros!$D$2),B4511&gt;=parametros!$C$2,B4511&lt;=parametros!$D$2),"C0",IF(AND(ISNUMBER(parametros!$C$3),ISNUMBER(parametros!$D$3),B4511&gt;=parametros!$C$3,B4511&lt;=parametros!$D$3),"C1",IF(AND(ISNUMBER(parametros!$C$4),ISNUMBER(parametros!$D$4),B4511&gt;=parametros!$C$4,B4511&lt;=parametros!$D$4),"C2",IF(AND(ISNUMBER(parametros!$C$5),ISNUMBER(parametros!$D$5),B4511&gt;=parametros!$C$5,B4511&lt;=parametros!$D$5),"C3",IF(AND(ISNUMBER(parametros!$C$6),ISNUMBER(parametros!$D$6),B4511&gt;=parametros!$C$6,B4511&lt;=parametros!$D$6),"C4","Fora dos ciclos")))))))</f>
        <v/>
      </c>
      <c r="D4511" s="100"/>
      <c r="E4511" s="78" t="str">
        <f>IF(C4511="","",IFERROR(VLOOKUP(C4511,parametros!$A$11:$E$15,5,0),""))</f>
        <v/>
      </c>
      <c r="F4511" s="79" t="str">
        <f t="shared" si="352"/>
        <v/>
      </c>
      <c r="G4511" s="101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8"/>
      <c r="U4511" s="218" t="str">
        <f t="shared" si="356"/>
        <v/>
      </c>
      <c r="V4511" s="216" t="s">
        <v>47</v>
      </c>
      <c r="W4511" s="102" t="s">
        <v>167</v>
      </c>
      <c r="X4511" s="102" t="s">
        <v>168</v>
      </c>
      <c r="Y4511" s="103" t="s">
        <v>169</v>
      </c>
      <c r="Z4511" s="103" t="s">
        <v>170</v>
      </c>
      <c r="AA4511" s="103" t="s">
        <v>47</v>
      </c>
      <c r="AB4511" s="103" t="s">
        <v>171</v>
      </c>
      <c r="AC4511" s="104" t="s">
        <v>172</v>
      </c>
    </row>
    <row r="4512" spans="1:29" ht="25.5" customHeight="1" x14ac:dyDescent="0.35">
      <c r="A4512" s="188"/>
      <c r="B4512" s="190"/>
      <c r="C4512" s="99" t="str">
        <f>IF(B4512="","",IF(NOT(ISNUMBER(B4512)),"DATA_PC invalida",IF(AND(ISNUMBER(parametros!$C$2),ISNUMBER(parametros!$D$2),B4512&gt;=parametros!$C$2,B4512&lt;=parametros!$D$2),"C0",IF(AND(ISNUMBER(parametros!$C$3),ISNUMBER(parametros!$D$3),B4512&gt;=parametros!$C$3,B4512&lt;=parametros!$D$3),"C1",IF(AND(ISNUMBER(parametros!$C$4),ISNUMBER(parametros!$D$4),B4512&gt;=parametros!$C$4,B4512&lt;=parametros!$D$4),"C2",IF(AND(ISNUMBER(parametros!$C$5),ISNUMBER(parametros!$D$5),B4512&gt;=parametros!$C$5,B4512&lt;=parametros!$D$5),"C3",IF(AND(ISNUMBER(parametros!$C$6),ISNUMBER(parametros!$D$6),B4512&gt;=parametros!$C$6,B4512&lt;=parametros!$D$6),"C4","Fora dos ciclos")))))))</f>
        <v/>
      </c>
      <c r="D4512" s="100"/>
      <c r="E4512" s="78" t="str">
        <f>IF(C4512="","",IFERROR(VLOOKUP(C4512,parametros!$A$11:$E$15,5,0),""))</f>
        <v/>
      </c>
      <c r="F4512" s="79" t="str">
        <f t="shared" si="352"/>
        <v/>
      </c>
      <c r="G4512" s="101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8"/>
      <c r="U4512" s="218" t="str">
        <f t="shared" si="356"/>
        <v/>
      </c>
      <c r="V4512" s="216" t="s">
        <v>47</v>
      </c>
      <c r="W4512" s="102" t="s">
        <v>167</v>
      </c>
      <c r="X4512" s="102" t="s">
        <v>168</v>
      </c>
      <c r="Y4512" s="103" t="s">
        <v>169</v>
      </c>
      <c r="Z4512" s="103" t="s">
        <v>170</v>
      </c>
      <c r="AA4512" s="103" t="s">
        <v>47</v>
      </c>
      <c r="AB4512" s="103" t="s">
        <v>171</v>
      </c>
      <c r="AC4512" s="104" t="s">
        <v>172</v>
      </c>
    </row>
    <row r="4513" spans="1:29" ht="25.5" customHeight="1" x14ac:dyDescent="0.35">
      <c r="A4513" s="188"/>
      <c r="B4513" s="190"/>
      <c r="C4513" s="99" t="str">
        <f>IF(B4513="","",IF(NOT(ISNUMBER(B4513)),"DATA_PC invalida",IF(AND(ISNUMBER(parametros!$C$2),ISNUMBER(parametros!$D$2),B4513&gt;=parametros!$C$2,B4513&lt;=parametros!$D$2),"C0",IF(AND(ISNUMBER(parametros!$C$3),ISNUMBER(parametros!$D$3),B4513&gt;=parametros!$C$3,B4513&lt;=parametros!$D$3),"C1",IF(AND(ISNUMBER(parametros!$C$4),ISNUMBER(parametros!$D$4),B4513&gt;=parametros!$C$4,B4513&lt;=parametros!$D$4),"C2",IF(AND(ISNUMBER(parametros!$C$5),ISNUMBER(parametros!$D$5),B4513&gt;=parametros!$C$5,B4513&lt;=parametros!$D$5),"C3",IF(AND(ISNUMBER(parametros!$C$6),ISNUMBER(parametros!$D$6),B4513&gt;=parametros!$C$6,B4513&lt;=parametros!$D$6),"C4","Fora dos ciclos")))))))</f>
        <v/>
      </c>
      <c r="D4513" s="100"/>
      <c r="E4513" s="78" t="str">
        <f>IF(C4513="","",IFERROR(VLOOKUP(C4513,parametros!$A$11:$E$15,5,0),""))</f>
        <v/>
      </c>
      <c r="F4513" s="79" t="str">
        <f t="shared" si="352"/>
        <v/>
      </c>
      <c r="G4513" s="101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8"/>
      <c r="U4513" s="218" t="str">
        <f t="shared" si="356"/>
        <v/>
      </c>
      <c r="V4513" s="216" t="s">
        <v>47</v>
      </c>
      <c r="W4513" s="102" t="s">
        <v>167</v>
      </c>
      <c r="X4513" s="102" t="s">
        <v>168</v>
      </c>
      <c r="Y4513" s="103" t="s">
        <v>169</v>
      </c>
      <c r="Z4513" s="103" t="s">
        <v>170</v>
      </c>
      <c r="AA4513" s="103" t="s">
        <v>47</v>
      </c>
      <c r="AB4513" s="103" t="s">
        <v>171</v>
      </c>
      <c r="AC4513" s="104" t="s">
        <v>172</v>
      </c>
    </row>
    <row r="4514" spans="1:29" ht="25.5" customHeight="1" x14ac:dyDescent="0.35">
      <c r="A4514" s="188"/>
      <c r="B4514" s="190"/>
      <c r="C4514" s="99" t="str">
        <f>IF(B4514="","",IF(NOT(ISNUMBER(B4514)),"DATA_PC invalida",IF(AND(ISNUMBER(parametros!$C$2),ISNUMBER(parametros!$D$2),B4514&gt;=parametros!$C$2,B4514&lt;=parametros!$D$2),"C0",IF(AND(ISNUMBER(parametros!$C$3),ISNUMBER(parametros!$D$3),B4514&gt;=parametros!$C$3,B4514&lt;=parametros!$D$3),"C1",IF(AND(ISNUMBER(parametros!$C$4),ISNUMBER(parametros!$D$4),B4514&gt;=parametros!$C$4,B4514&lt;=parametros!$D$4),"C2",IF(AND(ISNUMBER(parametros!$C$5),ISNUMBER(parametros!$D$5),B4514&gt;=parametros!$C$5,B4514&lt;=parametros!$D$5),"C3",IF(AND(ISNUMBER(parametros!$C$6),ISNUMBER(parametros!$D$6),B4514&gt;=parametros!$C$6,B4514&lt;=parametros!$D$6),"C4","Fora dos ciclos")))))))</f>
        <v/>
      </c>
      <c r="D4514" s="100"/>
      <c r="E4514" s="78" t="str">
        <f>IF(C4514="","",IFERROR(VLOOKUP(C4514,parametros!$A$11:$E$15,5,0),""))</f>
        <v/>
      </c>
      <c r="F4514" s="79" t="str">
        <f t="shared" si="352"/>
        <v/>
      </c>
      <c r="G4514" s="101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8"/>
      <c r="U4514" s="218" t="str">
        <f t="shared" si="356"/>
        <v/>
      </c>
      <c r="V4514" s="216" t="s">
        <v>47</v>
      </c>
      <c r="W4514" s="102" t="s">
        <v>167</v>
      </c>
      <c r="X4514" s="102" t="s">
        <v>168</v>
      </c>
      <c r="Y4514" s="103" t="s">
        <v>169</v>
      </c>
      <c r="Z4514" s="103" t="s">
        <v>170</v>
      </c>
      <c r="AA4514" s="103" t="s">
        <v>47</v>
      </c>
      <c r="AB4514" s="103" t="s">
        <v>171</v>
      </c>
      <c r="AC4514" s="104" t="s">
        <v>172</v>
      </c>
    </row>
    <row r="4515" spans="1:29" ht="25.5" customHeight="1" x14ac:dyDescent="0.35">
      <c r="A4515" s="188"/>
      <c r="B4515" s="190"/>
      <c r="C4515" s="99" t="str">
        <f>IF(B4515="","",IF(NOT(ISNUMBER(B4515)),"DATA_PC invalida",IF(AND(ISNUMBER(parametros!$C$2),ISNUMBER(parametros!$D$2),B4515&gt;=parametros!$C$2,B4515&lt;=parametros!$D$2),"C0",IF(AND(ISNUMBER(parametros!$C$3),ISNUMBER(parametros!$D$3),B4515&gt;=parametros!$C$3,B4515&lt;=parametros!$D$3),"C1",IF(AND(ISNUMBER(parametros!$C$4),ISNUMBER(parametros!$D$4),B4515&gt;=parametros!$C$4,B4515&lt;=parametros!$D$4),"C2",IF(AND(ISNUMBER(parametros!$C$5),ISNUMBER(parametros!$D$5),B4515&gt;=parametros!$C$5,B4515&lt;=parametros!$D$5),"C3",IF(AND(ISNUMBER(parametros!$C$6),ISNUMBER(parametros!$D$6),B4515&gt;=parametros!$C$6,B4515&lt;=parametros!$D$6),"C4","Fora dos ciclos")))))))</f>
        <v/>
      </c>
      <c r="D4515" s="100"/>
      <c r="E4515" s="78" t="str">
        <f>IF(C4515="","",IFERROR(VLOOKUP(C4515,parametros!$A$11:$E$15,5,0),""))</f>
        <v/>
      </c>
      <c r="F4515" s="79" t="str">
        <f t="shared" si="352"/>
        <v/>
      </c>
      <c r="G4515" s="101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8"/>
      <c r="U4515" s="218" t="str">
        <f t="shared" si="356"/>
        <v/>
      </c>
      <c r="V4515" s="216" t="s">
        <v>47</v>
      </c>
      <c r="W4515" s="102" t="s">
        <v>167</v>
      </c>
      <c r="X4515" s="102" t="s">
        <v>168</v>
      </c>
      <c r="Y4515" s="103" t="s">
        <v>169</v>
      </c>
      <c r="Z4515" s="103" t="s">
        <v>170</v>
      </c>
      <c r="AA4515" s="103" t="s">
        <v>47</v>
      </c>
      <c r="AB4515" s="103" t="s">
        <v>171</v>
      </c>
      <c r="AC4515" s="104" t="s">
        <v>172</v>
      </c>
    </row>
    <row r="4516" spans="1:29" ht="25.5" customHeight="1" x14ac:dyDescent="0.35">
      <c r="A4516" s="188"/>
      <c r="B4516" s="190"/>
      <c r="C4516" s="99" t="str">
        <f>IF(B4516="","",IF(NOT(ISNUMBER(B4516)),"DATA_PC invalida",IF(AND(ISNUMBER(parametros!$C$2),ISNUMBER(parametros!$D$2),B4516&gt;=parametros!$C$2,B4516&lt;=parametros!$D$2),"C0",IF(AND(ISNUMBER(parametros!$C$3),ISNUMBER(parametros!$D$3),B4516&gt;=parametros!$C$3,B4516&lt;=parametros!$D$3),"C1",IF(AND(ISNUMBER(parametros!$C$4),ISNUMBER(parametros!$D$4),B4516&gt;=parametros!$C$4,B4516&lt;=parametros!$D$4),"C2",IF(AND(ISNUMBER(parametros!$C$5),ISNUMBER(parametros!$D$5),B4516&gt;=parametros!$C$5,B4516&lt;=parametros!$D$5),"C3",IF(AND(ISNUMBER(parametros!$C$6),ISNUMBER(parametros!$D$6),B4516&gt;=parametros!$C$6,B4516&lt;=parametros!$D$6),"C4","Fora dos ciclos")))))))</f>
        <v/>
      </c>
      <c r="D4516" s="100"/>
      <c r="E4516" s="78" t="str">
        <f>IF(C4516="","",IFERROR(VLOOKUP(C4516,parametros!$A$11:$E$15,5,0),""))</f>
        <v/>
      </c>
      <c r="F4516" s="79" t="str">
        <f t="shared" si="352"/>
        <v/>
      </c>
      <c r="G4516" s="101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8"/>
      <c r="U4516" s="218" t="str">
        <f t="shared" si="356"/>
        <v/>
      </c>
      <c r="V4516" s="216" t="s">
        <v>47</v>
      </c>
      <c r="W4516" s="102" t="s">
        <v>167</v>
      </c>
      <c r="X4516" s="102" t="s">
        <v>168</v>
      </c>
      <c r="Y4516" s="103" t="s">
        <v>169</v>
      </c>
      <c r="Z4516" s="103" t="s">
        <v>170</v>
      </c>
      <c r="AA4516" s="103" t="s">
        <v>47</v>
      </c>
      <c r="AB4516" s="103" t="s">
        <v>171</v>
      </c>
      <c r="AC4516" s="104" t="s">
        <v>172</v>
      </c>
    </row>
    <row r="4517" spans="1:29" ht="25.5" customHeight="1" x14ac:dyDescent="0.35">
      <c r="A4517" s="188"/>
      <c r="B4517" s="190"/>
      <c r="C4517" s="99" t="str">
        <f>IF(B4517="","",IF(NOT(ISNUMBER(B4517)),"DATA_PC invalida",IF(AND(ISNUMBER(parametros!$C$2),ISNUMBER(parametros!$D$2),B4517&gt;=parametros!$C$2,B4517&lt;=parametros!$D$2),"C0",IF(AND(ISNUMBER(parametros!$C$3),ISNUMBER(parametros!$D$3),B4517&gt;=parametros!$C$3,B4517&lt;=parametros!$D$3),"C1",IF(AND(ISNUMBER(parametros!$C$4),ISNUMBER(parametros!$D$4),B4517&gt;=parametros!$C$4,B4517&lt;=parametros!$D$4),"C2",IF(AND(ISNUMBER(parametros!$C$5),ISNUMBER(parametros!$D$5),B4517&gt;=parametros!$C$5,B4517&lt;=parametros!$D$5),"C3",IF(AND(ISNUMBER(parametros!$C$6),ISNUMBER(parametros!$D$6),B4517&gt;=parametros!$C$6,B4517&lt;=parametros!$D$6),"C4","Fora dos ciclos")))))))</f>
        <v/>
      </c>
      <c r="D4517" s="100"/>
      <c r="E4517" s="78" t="str">
        <f>IF(C4517="","",IFERROR(VLOOKUP(C4517,parametros!$A$11:$E$15,5,0),""))</f>
        <v/>
      </c>
      <c r="F4517" s="79" t="str">
        <f t="shared" si="352"/>
        <v/>
      </c>
      <c r="G4517" s="101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8"/>
      <c r="U4517" s="218" t="str">
        <f t="shared" si="356"/>
        <v/>
      </c>
      <c r="V4517" s="216" t="s">
        <v>47</v>
      </c>
      <c r="W4517" s="102" t="s">
        <v>167</v>
      </c>
      <c r="X4517" s="102" t="s">
        <v>168</v>
      </c>
      <c r="Y4517" s="103" t="s">
        <v>169</v>
      </c>
      <c r="Z4517" s="103" t="s">
        <v>170</v>
      </c>
      <c r="AA4517" s="103" t="s">
        <v>47</v>
      </c>
      <c r="AB4517" s="103" t="s">
        <v>171</v>
      </c>
      <c r="AC4517" s="104" t="s">
        <v>172</v>
      </c>
    </row>
    <row r="4518" spans="1:29" ht="25.5" customHeight="1" x14ac:dyDescent="0.35">
      <c r="A4518" s="188"/>
      <c r="B4518" s="190"/>
      <c r="C4518" s="99" t="str">
        <f>IF(B4518="","",IF(NOT(ISNUMBER(B4518)),"DATA_PC invalida",IF(AND(ISNUMBER(parametros!$C$2),ISNUMBER(parametros!$D$2),B4518&gt;=parametros!$C$2,B4518&lt;=parametros!$D$2),"C0",IF(AND(ISNUMBER(parametros!$C$3),ISNUMBER(parametros!$D$3),B4518&gt;=parametros!$C$3,B4518&lt;=parametros!$D$3),"C1",IF(AND(ISNUMBER(parametros!$C$4),ISNUMBER(parametros!$D$4),B4518&gt;=parametros!$C$4,B4518&lt;=parametros!$D$4),"C2",IF(AND(ISNUMBER(parametros!$C$5),ISNUMBER(parametros!$D$5),B4518&gt;=parametros!$C$5,B4518&lt;=parametros!$D$5),"C3",IF(AND(ISNUMBER(parametros!$C$6),ISNUMBER(parametros!$D$6),B4518&gt;=parametros!$C$6,B4518&lt;=parametros!$D$6),"C4","Fora dos ciclos")))))))</f>
        <v/>
      </c>
      <c r="D4518" s="100"/>
      <c r="E4518" s="78" t="str">
        <f>IF(C4518="","",IFERROR(VLOOKUP(C4518,parametros!$A$11:$E$15,5,0),""))</f>
        <v/>
      </c>
      <c r="F4518" s="79" t="str">
        <f t="shared" si="352"/>
        <v/>
      </c>
      <c r="G4518" s="101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8"/>
      <c r="U4518" s="218" t="str">
        <f t="shared" si="356"/>
        <v/>
      </c>
      <c r="V4518" s="216" t="s">
        <v>47</v>
      </c>
      <c r="W4518" s="102" t="s">
        <v>167</v>
      </c>
      <c r="X4518" s="102" t="s">
        <v>168</v>
      </c>
      <c r="Y4518" s="103" t="s">
        <v>169</v>
      </c>
      <c r="Z4518" s="103" t="s">
        <v>170</v>
      </c>
      <c r="AA4518" s="103" t="s">
        <v>47</v>
      </c>
      <c r="AB4518" s="103" t="s">
        <v>171</v>
      </c>
      <c r="AC4518" s="104" t="s">
        <v>172</v>
      </c>
    </row>
    <row r="4519" spans="1:29" ht="25.5" customHeight="1" x14ac:dyDescent="0.35">
      <c r="A4519" s="188"/>
      <c r="B4519" s="190"/>
      <c r="C4519" s="99" t="str">
        <f>IF(B4519="","",IF(NOT(ISNUMBER(B4519)),"DATA_PC invalida",IF(AND(ISNUMBER(parametros!$C$2),ISNUMBER(parametros!$D$2),B4519&gt;=parametros!$C$2,B4519&lt;=parametros!$D$2),"C0",IF(AND(ISNUMBER(parametros!$C$3),ISNUMBER(parametros!$D$3),B4519&gt;=parametros!$C$3,B4519&lt;=parametros!$D$3),"C1",IF(AND(ISNUMBER(parametros!$C$4),ISNUMBER(parametros!$D$4),B4519&gt;=parametros!$C$4,B4519&lt;=parametros!$D$4),"C2",IF(AND(ISNUMBER(parametros!$C$5),ISNUMBER(parametros!$D$5),B4519&gt;=parametros!$C$5,B4519&lt;=parametros!$D$5),"C3",IF(AND(ISNUMBER(parametros!$C$6),ISNUMBER(parametros!$D$6),B4519&gt;=parametros!$C$6,B4519&lt;=parametros!$D$6),"C4","Fora dos ciclos")))))))</f>
        <v/>
      </c>
      <c r="D4519" s="100"/>
      <c r="E4519" s="78" t="str">
        <f>IF(C4519="","",IFERROR(VLOOKUP(C4519,parametros!$A$11:$E$15,5,0),""))</f>
        <v/>
      </c>
      <c r="F4519" s="79" t="str">
        <f t="shared" si="352"/>
        <v/>
      </c>
      <c r="G4519" s="101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8"/>
      <c r="U4519" s="218" t="str">
        <f t="shared" si="356"/>
        <v/>
      </c>
      <c r="V4519" s="216" t="s">
        <v>47</v>
      </c>
      <c r="W4519" s="102" t="s">
        <v>167</v>
      </c>
      <c r="X4519" s="102" t="s">
        <v>168</v>
      </c>
      <c r="Y4519" s="103" t="s">
        <v>169</v>
      </c>
      <c r="Z4519" s="103" t="s">
        <v>170</v>
      </c>
      <c r="AA4519" s="103" t="s">
        <v>47</v>
      </c>
      <c r="AB4519" s="103" t="s">
        <v>171</v>
      </c>
      <c r="AC4519" s="104" t="s">
        <v>172</v>
      </c>
    </row>
    <row r="4520" spans="1:29" ht="25.5" customHeight="1" x14ac:dyDescent="0.35">
      <c r="A4520" s="188"/>
      <c r="B4520" s="190"/>
      <c r="C4520" s="99" t="str">
        <f>IF(B4520="","",IF(NOT(ISNUMBER(B4520)),"DATA_PC invalida",IF(AND(ISNUMBER(parametros!$C$2),ISNUMBER(parametros!$D$2),B4520&gt;=parametros!$C$2,B4520&lt;=parametros!$D$2),"C0",IF(AND(ISNUMBER(parametros!$C$3),ISNUMBER(parametros!$D$3),B4520&gt;=parametros!$C$3,B4520&lt;=parametros!$D$3),"C1",IF(AND(ISNUMBER(parametros!$C$4),ISNUMBER(parametros!$D$4),B4520&gt;=parametros!$C$4,B4520&lt;=parametros!$D$4),"C2",IF(AND(ISNUMBER(parametros!$C$5),ISNUMBER(parametros!$D$5),B4520&gt;=parametros!$C$5,B4520&lt;=parametros!$D$5),"C3",IF(AND(ISNUMBER(parametros!$C$6),ISNUMBER(parametros!$D$6),B4520&gt;=parametros!$C$6,B4520&lt;=parametros!$D$6),"C4","Fora dos ciclos")))))))</f>
        <v/>
      </c>
      <c r="D4520" s="100"/>
      <c r="E4520" s="78" t="str">
        <f>IF(C4520="","",IFERROR(VLOOKUP(C4520,parametros!$A$11:$E$15,5,0),""))</f>
        <v/>
      </c>
      <c r="F4520" s="79" t="str">
        <f t="shared" si="352"/>
        <v/>
      </c>
      <c r="G4520" s="101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8"/>
      <c r="U4520" s="218" t="str">
        <f t="shared" si="356"/>
        <v/>
      </c>
      <c r="V4520" s="216" t="s">
        <v>47</v>
      </c>
      <c r="W4520" s="102" t="s">
        <v>167</v>
      </c>
      <c r="X4520" s="102" t="s">
        <v>168</v>
      </c>
      <c r="Y4520" s="103" t="s">
        <v>169</v>
      </c>
      <c r="Z4520" s="103" t="s">
        <v>170</v>
      </c>
      <c r="AA4520" s="103" t="s">
        <v>47</v>
      </c>
      <c r="AB4520" s="103" t="s">
        <v>171</v>
      </c>
      <c r="AC4520" s="104" t="s">
        <v>172</v>
      </c>
    </row>
    <row r="4521" spans="1:29" ht="25.5" customHeight="1" x14ac:dyDescent="0.35">
      <c r="A4521" s="188"/>
      <c r="B4521" s="190"/>
      <c r="C4521" s="99" t="str">
        <f>IF(B4521="","",IF(NOT(ISNUMBER(B4521)),"DATA_PC invalida",IF(AND(ISNUMBER(parametros!$C$2),ISNUMBER(parametros!$D$2),B4521&gt;=parametros!$C$2,B4521&lt;=parametros!$D$2),"C0",IF(AND(ISNUMBER(parametros!$C$3),ISNUMBER(parametros!$D$3),B4521&gt;=parametros!$C$3,B4521&lt;=parametros!$D$3),"C1",IF(AND(ISNUMBER(parametros!$C$4),ISNUMBER(parametros!$D$4),B4521&gt;=parametros!$C$4,B4521&lt;=parametros!$D$4),"C2",IF(AND(ISNUMBER(parametros!$C$5),ISNUMBER(parametros!$D$5),B4521&gt;=parametros!$C$5,B4521&lt;=parametros!$D$5),"C3",IF(AND(ISNUMBER(parametros!$C$6),ISNUMBER(parametros!$D$6),B4521&gt;=parametros!$C$6,B4521&lt;=parametros!$D$6),"C4","Fora dos ciclos")))))))</f>
        <v/>
      </c>
      <c r="D4521" s="100"/>
      <c r="E4521" s="78" t="str">
        <f>IF(C4521="","",IFERROR(VLOOKUP(C4521,parametros!$A$11:$E$15,5,0),""))</f>
        <v/>
      </c>
      <c r="F4521" s="79" t="str">
        <f t="shared" si="352"/>
        <v/>
      </c>
      <c r="G4521" s="101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8"/>
      <c r="U4521" s="218" t="str">
        <f t="shared" si="356"/>
        <v/>
      </c>
      <c r="V4521" s="216" t="s">
        <v>47</v>
      </c>
      <c r="W4521" s="102" t="s">
        <v>167</v>
      </c>
      <c r="X4521" s="102" t="s">
        <v>168</v>
      </c>
      <c r="Y4521" s="103" t="s">
        <v>169</v>
      </c>
      <c r="Z4521" s="103" t="s">
        <v>170</v>
      </c>
      <c r="AA4521" s="103" t="s">
        <v>47</v>
      </c>
      <c r="AB4521" s="103" t="s">
        <v>171</v>
      </c>
      <c r="AC4521" s="104" t="s">
        <v>172</v>
      </c>
    </row>
    <row r="4522" spans="1:29" ht="25.5" customHeight="1" x14ac:dyDescent="0.35">
      <c r="A4522" s="188"/>
      <c r="B4522" s="190"/>
      <c r="C4522" s="99" t="str">
        <f>IF(B4522="","",IF(NOT(ISNUMBER(B4522)),"DATA_PC invalida",IF(AND(ISNUMBER(parametros!$C$2),ISNUMBER(parametros!$D$2),B4522&gt;=parametros!$C$2,B4522&lt;=parametros!$D$2),"C0",IF(AND(ISNUMBER(parametros!$C$3),ISNUMBER(parametros!$D$3),B4522&gt;=parametros!$C$3,B4522&lt;=parametros!$D$3),"C1",IF(AND(ISNUMBER(parametros!$C$4),ISNUMBER(parametros!$D$4),B4522&gt;=parametros!$C$4,B4522&lt;=parametros!$D$4),"C2",IF(AND(ISNUMBER(parametros!$C$5),ISNUMBER(parametros!$D$5),B4522&gt;=parametros!$C$5,B4522&lt;=parametros!$D$5),"C3",IF(AND(ISNUMBER(parametros!$C$6),ISNUMBER(parametros!$D$6),B4522&gt;=parametros!$C$6,B4522&lt;=parametros!$D$6),"C4","Fora dos ciclos")))))))</f>
        <v/>
      </c>
      <c r="D4522" s="100"/>
      <c r="E4522" s="78" t="str">
        <f>IF(C4522="","",IFERROR(VLOOKUP(C4522,parametros!$A$11:$E$15,5,0),""))</f>
        <v/>
      </c>
      <c r="F4522" s="79" t="str">
        <f t="shared" si="352"/>
        <v/>
      </c>
      <c r="G4522" s="101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8"/>
      <c r="U4522" s="218" t="str">
        <f t="shared" si="356"/>
        <v/>
      </c>
      <c r="V4522" s="216" t="s">
        <v>47</v>
      </c>
      <c r="W4522" s="102" t="s">
        <v>167</v>
      </c>
      <c r="X4522" s="102" t="s">
        <v>168</v>
      </c>
      <c r="Y4522" s="103" t="s">
        <v>169</v>
      </c>
      <c r="Z4522" s="103" t="s">
        <v>170</v>
      </c>
      <c r="AA4522" s="103" t="s">
        <v>47</v>
      </c>
      <c r="AB4522" s="103" t="s">
        <v>171</v>
      </c>
      <c r="AC4522" s="104" t="s">
        <v>172</v>
      </c>
    </row>
    <row r="4523" spans="1:29" ht="25.5" customHeight="1" x14ac:dyDescent="0.35">
      <c r="A4523" s="188"/>
      <c r="B4523" s="190"/>
      <c r="C4523" s="99" t="str">
        <f>IF(B4523="","",IF(NOT(ISNUMBER(B4523)),"DATA_PC invalida",IF(AND(ISNUMBER(parametros!$C$2),ISNUMBER(parametros!$D$2),B4523&gt;=parametros!$C$2,B4523&lt;=parametros!$D$2),"C0",IF(AND(ISNUMBER(parametros!$C$3),ISNUMBER(parametros!$D$3),B4523&gt;=parametros!$C$3,B4523&lt;=parametros!$D$3),"C1",IF(AND(ISNUMBER(parametros!$C$4),ISNUMBER(parametros!$D$4),B4523&gt;=parametros!$C$4,B4523&lt;=parametros!$D$4),"C2",IF(AND(ISNUMBER(parametros!$C$5),ISNUMBER(parametros!$D$5),B4523&gt;=parametros!$C$5,B4523&lt;=parametros!$D$5),"C3",IF(AND(ISNUMBER(parametros!$C$6),ISNUMBER(parametros!$D$6),B4523&gt;=parametros!$C$6,B4523&lt;=parametros!$D$6),"C4","Fora dos ciclos")))))))</f>
        <v/>
      </c>
      <c r="D4523" s="100"/>
      <c r="E4523" s="78" t="str">
        <f>IF(C4523="","",IFERROR(VLOOKUP(C4523,parametros!$A$11:$E$15,5,0),""))</f>
        <v/>
      </c>
      <c r="F4523" s="79" t="str">
        <f t="shared" si="352"/>
        <v/>
      </c>
      <c r="G4523" s="101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8"/>
      <c r="U4523" s="218" t="str">
        <f t="shared" si="356"/>
        <v/>
      </c>
      <c r="V4523" s="216" t="s">
        <v>47</v>
      </c>
      <c r="W4523" s="102" t="s">
        <v>167</v>
      </c>
      <c r="X4523" s="102" t="s">
        <v>168</v>
      </c>
      <c r="Y4523" s="103" t="s">
        <v>169</v>
      </c>
      <c r="Z4523" s="103" t="s">
        <v>170</v>
      </c>
      <c r="AA4523" s="103" t="s">
        <v>47</v>
      </c>
      <c r="AB4523" s="103" t="s">
        <v>171</v>
      </c>
      <c r="AC4523" s="104" t="s">
        <v>172</v>
      </c>
    </row>
    <row r="4524" spans="1:29" ht="25.5" customHeight="1" x14ac:dyDescent="0.35">
      <c r="A4524" s="188"/>
      <c r="B4524" s="190"/>
      <c r="C4524" s="99" t="str">
        <f>IF(B4524="","",IF(NOT(ISNUMBER(B4524)),"DATA_PC invalida",IF(AND(ISNUMBER(parametros!$C$2),ISNUMBER(parametros!$D$2),B4524&gt;=parametros!$C$2,B4524&lt;=parametros!$D$2),"C0",IF(AND(ISNUMBER(parametros!$C$3),ISNUMBER(parametros!$D$3),B4524&gt;=parametros!$C$3,B4524&lt;=parametros!$D$3),"C1",IF(AND(ISNUMBER(parametros!$C$4),ISNUMBER(parametros!$D$4),B4524&gt;=parametros!$C$4,B4524&lt;=parametros!$D$4),"C2",IF(AND(ISNUMBER(parametros!$C$5),ISNUMBER(parametros!$D$5),B4524&gt;=parametros!$C$5,B4524&lt;=parametros!$D$5),"C3",IF(AND(ISNUMBER(parametros!$C$6),ISNUMBER(parametros!$D$6),B4524&gt;=parametros!$C$6,B4524&lt;=parametros!$D$6),"C4","Fora dos ciclos")))))))</f>
        <v/>
      </c>
      <c r="D4524" s="100"/>
      <c r="E4524" s="78" t="str">
        <f>IF(C4524="","",IFERROR(VLOOKUP(C4524,parametros!$A$11:$E$15,5,0),""))</f>
        <v/>
      </c>
      <c r="F4524" s="79" t="str">
        <f t="shared" si="352"/>
        <v/>
      </c>
      <c r="G4524" s="101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8"/>
      <c r="U4524" s="218" t="str">
        <f t="shared" si="356"/>
        <v/>
      </c>
      <c r="V4524" s="216" t="s">
        <v>47</v>
      </c>
      <c r="W4524" s="102" t="s">
        <v>167</v>
      </c>
      <c r="X4524" s="102" t="s">
        <v>168</v>
      </c>
      <c r="Y4524" s="103" t="s">
        <v>169</v>
      </c>
      <c r="Z4524" s="103" t="s">
        <v>170</v>
      </c>
      <c r="AA4524" s="103" t="s">
        <v>47</v>
      </c>
      <c r="AB4524" s="103" t="s">
        <v>171</v>
      </c>
      <c r="AC4524" s="104" t="s">
        <v>172</v>
      </c>
    </row>
    <row r="4525" spans="1:29" ht="25.5" customHeight="1" x14ac:dyDescent="0.35">
      <c r="A4525" s="188"/>
      <c r="B4525" s="190"/>
      <c r="C4525" s="99" t="str">
        <f>IF(B4525="","",IF(NOT(ISNUMBER(B4525)),"DATA_PC invalida",IF(AND(ISNUMBER(parametros!$C$2),ISNUMBER(parametros!$D$2),B4525&gt;=parametros!$C$2,B4525&lt;=parametros!$D$2),"C0",IF(AND(ISNUMBER(parametros!$C$3),ISNUMBER(parametros!$D$3),B4525&gt;=parametros!$C$3,B4525&lt;=parametros!$D$3),"C1",IF(AND(ISNUMBER(parametros!$C$4),ISNUMBER(parametros!$D$4),B4525&gt;=parametros!$C$4,B4525&lt;=parametros!$D$4),"C2",IF(AND(ISNUMBER(parametros!$C$5),ISNUMBER(parametros!$D$5),B4525&gt;=parametros!$C$5,B4525&lt;=parametros!$D$5),"C3",IF(AND(ISNUMBER(parametros!$C$6),ISNUMBER(parametros!$D$6),B4525&gt;=parametros!$C$6,B4525&lt;=parametros!$D$6),"C4","Fora dos ciclos")))))))</f>
        <v/>
      </c>
      <c r="D4525" s="100"/>
      <c r="E4525" s="78" t="str">
        <f>IF(C4525="","",IFERROR(VLOOKUP(C4525,parametros!$A$11:$E$15,5,0),""))</f>
        <v/>
      </c>
      <c r="F4525" s="79" t="str">
        <f t="shared" si="352"/>
        <v/>
      </c>
      <c r="G4525" s="101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8"/>
      <c r="U4525" s="218" t="str">
        <f t="shared" si="356"/>
        <v/>
      </c>
      <c r="V4525" s="216" t="s">
        <v>47</v>
      </c>
      <c r="W4525" s="102" t="s">
        <v>167</v>
      </c>
      <c r="X4525" s="102" t="s">
        <v>168</v>
      </c>
      <c r="Y4525" s="103" t="s">
        <v>169</v>
      </c>
      <c r="Z4525" s="103" t="s">
        <v>170</v>
      </c>
      <c r="AA4525" s="103" t="s">
        <v>47</v>
      </c>
      <c r="AB4525" s="103" t="s">
        <v>171</v>
      </c>
      <c r="AC4525" s="104" t="s">
        <v>172</v>
      </c>
    </row>
    <row r="4526" spans="1:29" ht="25.5" customHeight="1" x14ac:dyDescent="0.35">
      <c r="A4526" s="188"/>
      <c r="B4526" s="190"/>
      <c r="C4526" s="99" t="str">
        <f>IF(B4526="","",IF(NOT(ISNUMBER(B4526)),"DATA_PC invalida",IF(AND(ISNUMBER(parametros!$C$2),ISNUMBER(parametros!$D$2),B4526&gt;=parametros!$C$2,B4526&lt;=parametros!$D$2),"C0",IF(AND(ISNUMBER(parametros!$C$3),ISNUMBER(parametros!$D$3),B4526&gt;=parametros!$C$3,B4526&lt;=parametros!$D$3),"C1",IF(AND(ISNUMBER(parametros!$C$4),ISNUMBER(parametros!$D$4),B4526&gt;=parametros!$C$4,B4526&lt;=parametros!$D$4),"C2",IF(AND(ISNUMBER(parametros!$C$5),ISNUMBER(parametros!$D$5),B4526&gt;=parametros!$C$5,B4526&lt;=parametros!$D$5),"C3",IF(AND(ISNUMBER(parametros!$C$6),ISNUMBER(parametros!$D$6),B4526&gt;=parametros!$C$6,B4526&lt;=parametros!$D$6),"C4","Fora dos ciclos")))))))</f>
        <v/>
      </c>
      <c r="D4526" s="100"/>
      <c r="E4526" s="78" t="str">
        <f>IF(C4526="","",IFERROR(VLOOKUP(C4526,parametros!$A$11:$E$15,5,0),""))</f>
        <v/>
      </c>
      <c r="F4526" s="79" t="str">
        <f t="shared" si="352"/>
        <v/>
      </c>
      <c r="G4526" s="101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8"/>
      <c r="U4526" s="218" t="str">
        <f t="shared" si="356"/>
        <v/>
      </c>
      <c r="V4526" s="216" t="s">
        <v>47</v>
      </c>
      <c r="W4526" s="102" t="s">
        <v>167</v>
      </c>
      <c r="X4526" s="102" t="s">
        <v>168</v>
      </c>
      <c r="Y4526" s="103" t="s">
        <v>169</v>
      </c>
      <c r="Z4526" s="103" t="s">
        <v>170</v>
      </c>
      <c r="AA4526" s="103" t="s">
        <v>47</v>
      </c>
      <c r="AB4526" s="103" t="s">
        <v>171</v>
      </c>
      <c r="AC4526" s="104" t="s">
        <v>172</v>
      </c>
    </row>
    <row r="4527" spans="1:29" ht="25.5" customHeight="1" x14ac:dyDescent="0.35">
      <c r="A4527" s="188"/>
      <c r="B4527" s="190"/>
      <c r="C4527" s="99" t="str">
        <f>IF(B4527="","",IF(NOT(ISNUMBER(B4527)),"DATA_PC invalida",IF(AND(ISNUMBER(parametros!$C$2),ISNUMBER(parametros!$D$2),B4527&gt;=parametros!$C$2,B4527&lt;=parametros!$D$2),"C0",IF(AND(ISNUMBER(parametros!$C$3),ISNUMBER(parametros!$D$3),B4527&gt;=parametros!$C$3,B4527&lt;=parametros!$D$3),"C1",IF(AND(ISNUMBER(parametros!$C$4),ISNUMBER(parametros!$D$4),B4527&gt;=parametros!$C$4,B4527&lt;=parametros!$D$4),"C2",IF(AND(ISNUMBER(parametros!$C$5),ISNUMBER(parametros!$D$5),B4527&gt;=parametros!$C$5,B4527&lt;=parametros!$D$5),"C3",IF(AND(ISNUMBER(parametros!$C$6),ISNUMBER(parametros!$D$6),B4527&gt;=parametros!$C$6,B4527&lt;=parametros!$D$6),"C4","Fora dos ciclos")))))))</f>
        <v/>
      </c>
      <c r="D4527" s="100"/>
      <c r="E4527" s="78" t="str">
        <f>IF(C4527="","",IFERROR(VLOOKUP(C4527,parametros!$A$11:$E$15,5,0),""))</f>
        <v/>
      </c>
      <c r="F4527" s="79" t="str">
        <f t="shared" si="352"/>
        <v/>
      </c>
      <c r="G4527" s="101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8"/>
      <c r="U4527" s="218" t="str">
        <f t="shared" si="356"/>
        <v/>
      </c>
      <c r="V4527" s="216" t="s">
        <v>47</v>
      </c>
      <c r="W4527" s="102" t="s">
        <v>167</v>
      </c>
      <c r="X4527" s="102" t="s">
        <v>168</v>
      </c>
      <c r="Y4527" s="103" t="s">
        <v>169</v>
      </c>
      <c r="Z4527" s="103" t="s">
        <v>170</v>
      </c>
      <c r="AA4527" s="103" t="s">
        <v>47</v>
      </c>
      <c r="AB4527" s="103" t="s">
        <v>171</v>
      </c>
      <c r="AC4527" s="104" t="s">
        <v>172</v>
      </c>
    </row>
    <row r="4528" spans="1:29" ht="25.5" customHeight="1" x14ac:dyDescent="0.35">
      <c r="A4528" s="188"/>
      <c r="B4528" s="190"/>
      <c r="C4528" s="99" t="str">
        <f>IF(B4528="","",IF(NOT(ISNUMBER(B4528)),"DATA_PC invalida",IF(AND(ISNUMBER(parametros!$C$2),ISNUMBER(parametros!$D$2),B4528&gt;=parametros!$C$2,B4528&lt;=parametros!$D$2),"C0",IF(AND(ISNUMBER(parametros!$C$3),ISNUMBER(parametros!$D$3),B4528&gt;=parametros!$C$3,B4528&lt;=parametros!$D$3),"C1",IF(AND(ISNUMBER(parametros!$C$4),ISNUMBER(parametros!$D$4),B4528&gt;=parametros!$C$4,B4528&lt;=parametros!$D$4),"C2",IF(AND(ISNUMBER(parametros!$C$5),ISNUMBER(parametros!$D$5),B4528&gt;=parametros!$C$5,B4528&lt;=parametros!$D$5),"C3",IF(AND(ISNUMBER(parametros!$C$6),ISNUMBER(parametros!$D$6),B4528&gt;=parametros!$C$6,B4528&lt;=parametros!$D$6),"C4","Fora dos ciclos")))))))</f>
        <v/>
      </c>
      <c r="D4528" s="100"/>
      <c r="E4528" s="78" t="str">
        <f>IF(C4528="","",IFERROR(VLOOKUP(C4528,parametros!$A$11:$E$15,5,0),""))</f>
        <v/>
      </c>
      <c r="F4528" s="79" t="str">
        <f t="shared" si="352"/>
        <v/>
      </c>
      <c r="G4528" s="101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8"/>
      <c r="U4528" s="218" t="str">
        <f t="shared" si="356"/>
        <v/>
      </c>
      <c r="V4528" s="216" t="s">
        <v>47</v>
      </c>
      <c r="W4528" s="102" t="s">
        <v>167</v>
      </c>
      <c r="X4528" s="102" t="s">
        <v>168</v>
      </c>
      <c r="Y4528" s="103" t="s">
        <v>169</v>
      </c>
      <c r="Z4528" s="103" t="s">
        <v>170</v>
      </c>
      <c r="AA4528" s="103" t="s">
        <v>47</v>
      </c>
      <c r="AB4528" s="103" t="s">
        <v>171</v>
      </c>
      <c r="AC4528" s="104" t="s">
        <v>172</v>
      </c>
    </row>
    <row r="4529" spans="1:29" ht="25.5" customHeight="1" x14ac:dyDescent="0.35">
      <c r="A4529" s="188"/>
      <c r="B4529" s="190"/>
      <c r="C4529" s="99" t="str">
        <f>IF(B4529="","",IF(NOT(ISNUMBER(B4529)),"DATA_PC invalida",IF(AND(ISNUMBER(parametros!$C$2),ISNUMBER(parametros!$D$2),B4529&gt;=parametros!$C$2,B4529&lt;=parametros!$D$2),"C0",IF(AND(ISNUMBER(parametros!$C$3),ISNUMBER(parametros!$D$3),B4529&gt;=parametros!$C$3,B4529&lt;=parametros!$D$3),"C1",IF(AND(ISNUMBER(parametros!$C$4),ISNUMBER(parametros!$D$4),B4529&gt;=parametros!$C$4,B4529&lt;=parametros!$D$4),"C2",IF(AND(ISNUMBER(parametros!$C$5),ISNUMBER(parametros!$D$5),B4529&gt;=parametros!$C$5,B4529&lt;=parametros!$D$5),"C3",IF(AND(ISNUMBER(parametros!$C$6),ISNUMBER(parametros!$D$6),B4529&gt;=parametros!$C$6,B4529&lt;=parametros!$D$6),"C4","Fora dos ciclos")))))))</f>
        <v/>
      </c>
      <c r="D4529" s="100"/>
      <c r="E4529" s="78" t="str">
        <f>IF(C4529="","",IFERROR(VLOOKUP(C4529,parametros!$A$11:$E$15,5,0),""))</f>
        <v/>
      </c>
      <c r="F4529" s="79" t="str">
        <f t="shared" si="352"/>
        <v/>
      </c>
      <c r="G4529" s="101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8"/>
      <c r="U4529" s="218" t="str">
        <f t="shared" si="356"/>
        <v/>
      </c>
      <c r="V4529" s="216" t="s">
        <v>47</v>
      </c>
      <c r="W4529" s="102" t="s">
        <v>167</v>
      </c>
      <c r="X4529" s="102" t="s">
        <v>168</v>
      </c>
      <c r="Y4529" s="103" t="s">
        <v>169</v>
      </c>
      <c r="Z4529" s="103" t="s">
        <v>170</v>
      </c>
      <c r="AA4529" s="103" t="s">
        <v>47</v>
      </c>
      <c r="AB4529" s="103" t="s">
        <v>171</v>
      </c>
      <c r="AC4529" s="104" t="s">
        <v>172</v>
      </c>
    </row>
    <row r="4530" spans="1:29" ht="25.5" customHeight="1" x14ac:dyDescent="0.35">
      <c r="A4530" s="188"/>
      <c r="B4530" s="190"/>
      <c r="C4530" s="99" t="str">
        <f>IF(B4530="","",IF(NOT(ISNUMBER(B4530)),"DATA_PC invalida",IF(AND(ISNUMBER(parametros!$C$2),ISNUMBER(parametros!$D$2),B4530&gt;=parametros!$C$2,B4530&lt;=parametros!$D$2),"C0",IF(AND(ISNUMBER(parametros!$C$3),ISNUMBER(parametros!$D$3),B4530&gt;=parametros!$C$3,B4530&lt;=parametros!$D$3),"C1",IF(AND(ISNUMBER(parametros!$C$4),ISNUMBER(parametros!$D$4),B4530&gt;=parametros!$C$4,B4530&lt;=parametros!$D$4),"C2",IF(AND(ISNUMBER(parametros!$C$5),ISNUMBER(parametros!$D$5),B4530&gt;=parametros!$C$5,B4530&lt;=parametros!$D$5),"C3",IF(AND(ISNUMBER(parametros!$C$6),ISNUMBER(parametros!$D$6),B4530&gt;=parametros!$C$6,B4530&lt;=parametros!$D$6),"C4","Fora dos ciclos")))))))</f>
        <v/>
      </c>
      <c r="D4530" s="100"/>
      <c r="E4530" s="78" t="str">
        <f>IF(C4530="","",IFERROR(VLOOKUP(C4530,parametros!$A$11:$E$15,5,0),""))</f>
        <v/>
      </c>
      <c r="F4530" s="79" t="str">
        <f t="shared" si="352"/>
        <v/>
      </c>
      <c r="G4530" s="101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8"/>
      <c r="U4530" s="218" t="str">
        <f t="shared" si="356"/>
        <v/>
      </c>
      <c r="V4530" s="216" t="s">
        <v>47</v>
      </c>
      <c r="W4530" s="102" t="s">
        <v>167</v>
      </c>
      <c r="X4530" s="102" t="s">
        <v>168</v>
      </c>
      <c r="Y4530" s="103" t="s">
        <v>169</v>
      </c>
      <c r="Z4530" s="103" t="s">
        <v>170</v>
      </c>
      <c r="AA4530" s="103" t="s">
        <v>47</v>
      </c>
      <c r="AB4530" s="103" t="s">
        <v>171</v>
      </c>
      <c r="AC4530" s="104" t="s">
        <v>172</v>
      </c>
    </row>
    <row r="4531" spans="1:29" ht="25.5" customHeight="1" x14ac:dyDescent="0.35">
      <c r="A4531" s="188"/>
      <c r="B4531" s="190"/>
      <c r="C4531" s="99" t="str">
        <f>IF(B4531="","",IF(NOT(ISNUMBER(B4531)),"DATA_PC invalida",IF(AND(ISNUMBER(parametros!$C$2),ISNUMBER(parametros!$D$2),B4531&gt;=parametros!$C$2,B4531&lt;=parametros!$D$2),"C0",IF(AND(ISNUMBER(parametros!$C$3),ISNUMBER(parametros!$D$3),B4531&gt;=parametros!$C$3,B4531&lt;=parametros!$D$3),"C1",IF(AND(ISNUMBER(parametros!$C$4),ISNUMBER(parametros!$D$4),B4531&gt;=parametros!$C$4,B4531&lt;=parametros!$D$4),"C2",IF(AND(ISNUMBER(parametros!$C$5),ISNUMBER(parametros!$D$5),B4531&gt;=parametros!$C$5,B4531&lt;=parametros!$D$5),"C3",IF(AND(ISNUMBER(parametros!$C$6),ISNUMBER(parametros!$D$6),B4531&gt;=parametros!$C$6,B4531&lt;=parametros!$D$6),"C4","Fora dos ciclos")))))))</f>
        <v/>
      </c>
      <c r="D4531" s="100"/>
      <c r="E4531" s="78" t="str">
        <f>IF(C4531="","",IFERROR(VLOOKUP(C4531,parametros!$A$11:$E$15,5,0),""))</f>
        <v/>
      </c>
      <c r="F4531" s="79" t="str">
        <f t="shared" si="352"/>
        <v/>
      </c>
      <c r="G4531" s="101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8"/>
      <c r="U4531" s="218" t="str">
        <f t="shared" si="356"/>
        <v/>
      </c>
      <c r="V4531" s="216" t="s">
        <v>47</v>
      </c>
      <c r="W4531" s="102" t="s">
        <v>167</v>
      </c>
      <c r="X4531" s="102" t="s">
        <v>168</v>
      </c>
      <c r="Y4531" s="103" t="s">
        <v>169</v>
      </c>
      <c r="Z4531" s="103" t="s">
        <v>170</v>
      </c>
      <c r="AA4531" s="103" t="s">
        <v>47</v>
      </c>
      <c r="AB4531" s="103" t="s">
        <v>171</v>
      </c>
      <c r="AC4531" s="104" t="s">
        <v>172</v>
      </c>
    </row>
    <row r="4532" spans="1:29" ht="25.5" customHeight="1" x14ac:dyDescent="0.35">
      <c r="A4532" s="188"/>
      <c r="B4532" s="190"/>
      <c r="C4532" s="99" t="str">
        <f>IF(B4532="","",IF(NOT(ISNUMBER(B4532)),"DATA_PC invalida",IF(AND(ISNUMBER(parametros!$C$2),ISNUMBER(parametros!$D$2),B4532&gt;=parametros!$C$2,B4532&lt;=parametros!$D$2),"C0",IF(AND(ISNUMBER(parametros!$C$3),ISNUMBER(parametros!$D$3),B4532&gt;=parametros!$C$3,B4532&lt;=parametros!$D$3),"C1",IF(AND(ISNUMBER(parametros!$C$4),ISNUMBER(parametros!$D$4),B4532&gt;=parametros!$C$4,B4532&lt;=parametros!$D$4),"C2",IF(AND(ISNUMBER(parametros!$C$5),ISNUMBER(parametros!$D$5),B4532&gt;=parametros!$C$5,B4532&lt;=parametros!$D$5),"C3",IF(AND(ISNUMBER(parametros!$C$6),ISNUMBER(parametros!$D$6),B4532&gt;=parametros!$C$6,B4532&lt;=parametros!$D$6),"C4","Fora dos ciclos")))))))</f>
        <v/>
      </c>
      <c r="D4532" s="100"/>
      <c r="E4532" s="78" t="str">
        <f>IF(C4532="","",IFERROR(VLOOKUP(C4532,parametros!$A$11:$E$15,5,0),""))</f>
        <v/>
      </c>
      <c r="F4532" s="79" t="str">
        <f t="shared" si="352"/>
        <v/>
      </c>
      <c r="G4532" s="101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8"/>
      <c r="U4532" s="218" t="str">
        <f t="shared" si="356"/>
        <v/>
      </c>
      <c r="V4532" s="216" t="s">
        <v>47</v>
      </c>
      <c r="W4532" s="102" t="s">
        <v>167</v>
      </c>
      <c r="X4532" s="102" t="s">
        <v>168</v>
      </c>
      <c r="Y4532" s="103" t="s">
        <v>169</v>
      </c>
      <c r="Z4532" s="103" t="s">
        <v>170</v>
      </c>
      <c r="AA4532" s="103" t="s">
        <v>47</v>
      </c>
      <c r="AB4532" s="103" t="s">
        <v>171</v>
      </c>
      <c r="AC4532" s="104" t="s">
        <v>172</v>
      </c>
    </row>
    <row r="4533" spans="1:29" ht="25.5" customHeight="1" x14ac:dyDescent="0.35">
      <c r="A4533" s="188"/>
      <c r="B4533" s="190"/>
      <c r="C4533" s="99" t="str">
        <f>IF(B4533="","",IF(NOT(ISNUMBER(B4533)),"DATA_PC invalida",IF(AND(ISNUMBER(parametros!$C$2),ISNUMBER(parametros!$D$2),B4533&gt;=parametros!$C$2,B4533&lt;=parametros!$D$2),"C0",IF(AND(ISNUMBER(parametros!$C$3),ISNUMBER(parametros!$D$3),B4533&gt;=parametros!$C$3,B4533&lt;=parametros!$D$3),"C1",IF(AND(ISNUMBER(parametros!$C$4),ISNUMBER(parametros!$D$4),B4533&gt;=parametros!$C$4,B4533&lt;=parametros!$D$4),"C2",IF(AND(ISNUMBER(parametros!$C$5),ISNUMBER(parametros!$D$5),B4533&gt;=parametros!$C$5,B4533&lt;=parametros!$D$5),"C3",IF(AND(ISNUMBER(parametros!$C$6),ISNUMBER(parametros!$D$6),B4533&gt;=parametros!$C$6,B4533&lt;=parametros!$D$6),"C4","Fora dos ciclos")))))))</f>
        <v/>
      </c>
      <c r="D4533" s="100"/>
      <c r="E4533" s="78" t="str">
        <f>IF(C4533="","",IFERROR(VLOOKUP(C4533,parametros!$A$11:$E$15,5,0),""))</f>
        <v/>
      </c>
      <c r="F4533" s="79" t="str">
        <f t="shared" si="352"/>
        <v/>
      </c>
      <c r="G4533" s="101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8"/>
      <c r="U4533" s="218" t="str">
        <f t="shared" si="356"/>
        <v/>
      </c>
      <c r="V4533" s="216" t="s">
        <v>47</v>
      </c>
      <c r="W4533" s="102" t="s">
        <v>167</v>
      </c>
      <c r="X4533" s="102" t="s">
        <v>168</v>
      </c>
      <c r="Y4533" s="103" t="s">
        <v>169</v>
      </c>
      <c r="Z4533" s="103" t="s">
        <v>170</v>
      </c>
      <c r="AA4533" s="103" t="s">
        <v>47</v>
      </c>
      <c r="AB4533" s="103" t="s">
        <v>171</v>
      </c>
      <c r="AC4533" s="104" t="s">
        <v>172</v>
      </c>
    </row>
    <row r="4534" spans="1:29" ht="25.5" customHeight="1" x14ac:dyDescent="0.35">
      <c r="A4534" s="188"/>
      <c r="B4534" s="190"/>
      <c r="C4534" s="99" t="str">
        <f>IF(B4534="","",IF(NOT(ISNUMBER(B4534)),"DATA_PC invalida",IF(AND(ISNUMBER(parametros!$C$2),ISNUMBER(parametros!$D$2),B4534&gt;=parametros!$C$2,B4534&lt;=parametros!$D$2),"C0",IF(AND(ISNUMBER(parametros!$C$3),ISNUMBER(parametros!$D$3),B4534&gt;=parametros!$C$3,B4534&lt;=parametros!$D$3),"C1",IF(AND(ISNUMBER(parametros!$C$4),ISNUMBER(parametros!$D$4),B4534&gt;=parametros!$C$4,B4534&lt;=parametros!$D$4),"C2",IF(AND(ISNUMBER(parametros!$C$5),ISNUMBER(parametros!$D$5),B4534&gt;=parametros!$C$5,B4534&lt;=parametros!$D$5),"C3",IF(AND(ISNUMBER(parametros!$C$6),ISNUMBER(parametros!$D$6),B4534&gt;=parametros!$C$6,B4534&lt;=parametros!$D$6),"C4","Fora dos ciclos")))))))</f>
        <v/>
      </c>
      <c r="D4534" s="100"/>
      <c r="E4534" s="78" t="str">
        <f>IF(C4534="","",IFERROR(VLOOKUP(C4534,parametros!$A$11:$E$15,5,0),""))</f>
        <v/>
      </c>
      <c r="F4534" s="79" t="str">
        <f t="shared" si="352"/>
        <v/>
      </c>
      <c r="G4534" s="101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8"/>
      <c r="U4534" s="218" t="str">
        <f t="shared" si="356"/>
        <v/>
      </c>
      <c r="V4534" s="216" t="s">
        <v>47</v>
      </c>
      <c r="W4534" s="102" t="s">
        <v>167</v>
      </c>
      <c r="X4534" s="102" t="s">
        <v>168</v>
      </c>
      <c r="Y4534" s="103" t="s">
        <v>169</v>
      </c>
      <c r="Z4534" s="103" t="s">
        <v>170</v>
      </c>
      <c r="AA4534" s="103" t="s">
        <v>47</v>
      </c>
      <c r="AB4534" s="103" t="s">
        <v>171</v>
      </c>
      <c r="AC4534" s="104" t="s">
        <v>172</v>
      </c>
    </row>
    <row r="4535" spans="1:29" ht="25.5" customHeight="1" x14ac:dyDescent="0.35">
      <c r="A4535" s="188"/>
      <c r="B4535" s="190"/>
      <c r="C4535" s="99" t="str">
        <f>IF(B4535="","",IF(NOT(ISNUMBER(B4535)),"DATA_PC invalida",IF(AND(ISNUMBER(parametros!$C$2),ISNUMBER(parametros!$D$2),B4535&gt;=parametros!$C$2,B4535&lt;=parametros!$D$2),"C0",IF(AND(ISNUMBER(parametros!$C$3),ISNUMBER(parametros!$D$3),B4535&gt;=parametros!$C$3,B4535&lt;=parametros!$D$3),"C1",IF(AND(ISNUMBER(parametros!$C$4),ISNUMBER(parametros!$D$4),B4535&gt;=parametros!$C$4,B4535&lt;=parametros!$D$4),"C2",IF(AND(ISNUMBER(parametros!$C$5),ISNUMBER(parametros!$D$5),B4535&gt;=parametros!$C$5,B4535&lt;=parametros!$D$5),"C3",IF(AND(ISNUMBER(parametros!$C$6),ISNUMBER(parametros!$D$6),B4535&gt;=parametros!$C$6,B4535&lt;=parametros!$D$6),"C4","Fora dos ciclos")))))))</f>
        <v/>
      </c>
      <c r="D4535" s="100"/>
      <c r="E4535" s="78" t="str">
        <f>IF(C4535="","",IFERROR(VLOOKUP(C4535,parametros!$A$11:$E$15,5,0),""))</f>
        <v/>
      </c>
      <c r="F4535" s="79" t="str">
        <f t="shared" si="352"/>
        <v/>
      </c>
      <c r="G4535" s="101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8"/>
      <c r="U4535" s="218" t="str">
        <f t="shared" si="356"/>
        <v/>
      </c>
      <c r="V4535" s="216" t="s">
        <v>47</v>
      </c>
      <c r="W4535" s="102" t="s">
        <v>167</v>
      </c>
      <c r="X4535" s="102" t="s">
        <v>168</v>
      </c>
      <c r="Y4535" s="103" t="s">
        <v>169</v>
      </c>
      <c r="Z4535" s="103" t="s">
        <v>170</v>
      </c>
      <c r="AA4535" s="103" t="s">
        <v>47</v>
      </c>
      <c r="AB4535" s="103" t="s">
        <v>171</v>
      </c>
      <c r="AC4535" s="104" t="s">
        <v>172</v>
      </c>
    </row>
    <row r="4536" spans="1:29" ht="25.5" customHeight="1" x14ac:dyDescent="0.35">
      <c r="A4536" s="188"/>
      <c r="B4536" s="190"/>
      <c r="C4536" s="99" t="str">
        <f>IF(B4536="","",IF(NOT(ISNUMBER(B4536)),"DATA_PC invalida",IF(AND(ISNUMBER(parametros!$C$2),ISNUMBER(parametros!$D$2),B4536&gt;=parametros!$C$2,B4536&lt;=parametros!$D$2),"C0",IF(AND(ISNUMBER(parametros!$C$3),ISNUMBER(parametros!$D$3),B4536&gt;=parametros!$C$3,B4536&lt;=parametros!$D$3),"C1",IF(AND(ISNUMBER(parametros!$C$4),ISNUMBER(parametros!$D$4),B4536&gt;=parametros!$C$4,B4536&lt;=parametros!$D$4),"C2",IF(AND(ISNUMBER(parametros!$C$5),ISNUMBER(parametros!$D$5),B4536&gt;=parametros!$C$5,B4536&lt;=parametros!$D$5),"C3",IF(AND(ISNUMBER(parametros!$C$6),ISNUMBER(parametros!$D$6),B4536&gt;=parametros!$C$6,B4536&lt;=parametros!$D$6),"C4","Fora dos ciclos")))))))</f>
        <v/>
      </c>
      <c r="D4536" s="100"/>
      <c r="E4536" s="78" t="str">
        <f>IF(C4536="","",IFERROR(VLOOKUP(C4536,parametros!$A$11:$E$15,5,0),""))</f>
        <v/>
      </c>
      <c r="F4536" s="79" t="str">
        <f t="shared" si="352"/>
        <v/>
      </c>
      <c r="G4536" s="101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8"/>
      <c r="U4536" s="218" t="str">
        <f t="shared" si="356"/>
        <v/>
      </c>
      <c r="V4536" s="216" t="s">
        <v>47</v>
      </c>
      <c r="W4536" s="102" t="s">
        <v>167</v>
      </c>
      <c r="X4536" s="102" t="s">
        <v>168</v>
      </c>
      <c r="Y4536" s="103" t="s">
        <v>169</v>
      </c>
      <c r="Z4536" s="103" t="s">
        <v>170</v>
      </c>
      <c r="AA4536" s="103" t="s">
        <v>47</v>
      </c>
      <c r="AB4536" s="103" t="s">
        <v>171</v>
      </c>
      <c r="AC4536" s="104" t="s">
        <v>172</v>
      </c>
    </row>
    <row r="4537" spans="1:29" ht="25.5" customHeight="1" x14ac:dyDescent="0.35">
      <c r="A4537" s="188"/>
      <c r="B4537" s="190"/>
      <c r="C4537" s="99" t="str">
        <f>IF(B4537="","",IF(NOT(ISNUMBER(B4537)),"DATA_PC invalida",IF(AND(ISNUMBER(parametros!$C$2),ISNUMBER(parametros!$D$2),B4537&gt;=parametros!$C$2,B4537&lt;=parametros!$D$2),"C0",IF(AND(ISNUMBER(parametros!$C$3),ISNUMBER(parametros!$D$3),B4537&gt;=parametros!$C$3,B4537&lt;=parametros!$D$3),"C1",IF(AND(ISNUMBER(parametros!$C$4),ISNUMBER(parametros!$D$4),B4537&gt;=parametros!$C$4,B4537&lt;=parametros!$D$4),"C2",IF(AND(ISNUMBER(parametros!$C$5),ISNUMBER(parametros!$D$5),B4537&gt;=parametros!$C$5,B4537&lt;=parametros!$D$5),"C3",IF(AND(ISNUMBER(parametros!$C$6),ISNUMBER(parametros!$D$6),B4537&gt;=parametros!$C$6,B4537&lt;=parametros!$D$6),"C4","Fora dos ciclos")))))))</f>
        <v/>
      </c>
      <c r="D4537" s="100"/>
      <c r="E4537" s="78" t="str">
        <f>IF(C4537="","",IFERROR(VLOOKUP(C4537,parametros!$A$11:$E$15,5,0),""))</f>
        <v/>
      </c>
      <c r="F4537" s="79" t="str">
        <f t="shared" si="352"/>
        <v/>
      </c>
      <c r="G4537" s="101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8"/>
      <c r="U4537" s="218" t="str">
        <f t="shared" si="356"/>
        <v/>
      </c>
      <c r="V4537" s="216" t="s">
        <v>47</v>
      </c>
      <c r="W4537" s="102" t="s">
        <v>167</v>
      </c>
      <c r="X4537" s="102" t="s">
        <v>168</v>
      </c>
      <c r="Y4537" s="103" t="s">
        <v>169</v>
      </c>
      <c r="Z4537" s="103" t="s">
        <v>170</v>
      </c>
      <c r="AA4537" s="103" t="s">
        <v>47</v>
      </c>
      <c r="AB4537" s="103" t="s">
        <v>171</v>
      </c>
      <c r="AC4537" s="104" t="s">
        <v>172</v>
      </c>
    </row>
    <row r="4538" spans="1:29" ht="25.5" customHeight="1" x14ac:dyDescent="0.35">
      <c r="A4538" s="188"/>
      <c r="B4538" s="190"/>
      <c r="C4538" s="99" t="str">
        <f>IF(B4538="","",IF(NOT(ISNUMBER(B4538)),"DATA_PC invalida",IF(AND(ISNUMBER(parametros!$C$2),ISNUMBER(parametros!$D$2),B4538&gt;=parametros!$C$2,B4538&lt;=parametros!$D$2),"C0",IF(AND(ISNUMBER(parametros!$C$3),ISNUMBER(parametros!$D$3),B4538&gt;=parametros!$C$3,B4538&lt;=parametros!$D$3),"C1",IF(AND(ISNUMBER(parametros!$C$4),ISNUMBER(parametros!$D$4),B4538&gt;=parametros!$C$4,B4538&lt;=parametros!$D$4),"C2",IF(AND(ISNUMBER(parametros!$C$5),ISNUMBER(parametros!$D$5),B4538&gt;=parametros!$C$5,B4538&lt;=parametros!$D$5),"C3",IF(AND(ISNUMBER(parametros!$C$6),ISNUMBER(parametros!$D$6),B4538&gt;=parametros!$C$6,B4538&lt;=parametros!$D$6),"C4","Fora dos ciclos")))))))</f>
        <v/>
      </c>
      <c r="D4538" s="100"/>
      <c r="E4538" s="78" t="str">
        <f>IF(C4538="","",IFERROR(VLOOKUP(C4538,parametros!$A$11:$E$15,5,0),""))</f>
        <v/>
      </c>
      <c r="F4538" s="79" t="str">
        <f t="shared" si="352"/>
        <v/>
      </c>
      <c r="G4538" s="101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8"/>
      <c r="U4538" s="218" t="str">
        <f t="shared" si="356"/>
        <v/>
      </c>
      <c r="V4538" s="216" t="s">
        <v>47</v>
      </c>
      <c r="W4538" s="102" t="s">
        <v>167</v>
      </c>
      <c r="X4538" s="102" t="s">
        <v>168</v>
      </c>
      <c r="Y4538" s="103" t="s">
        <v>169</v>
      </c>
      <c r="Z4538" s="103" t="s">
        <v>170</v>
      </c>
      <c r="AA4538" s="103" t="s">
        <v>47</v>
      </c>
      <c r="AB4538" s="103" t="s">
        <v>171</v>
      </c>
      <c r="AC4538" s="104" t="s">
        <v>172</v>
      </c>
    </row>
    <row r="4539" spans="1:29" ht="25.5" customHeight="1" x14ac:dyDescent="0.35">
      <c r="A4539" s="188"/>
      <c r="B4539" s="190"/>
      <c r="C4539" s="99" t="str">
        <f>IF(B4539="","",IF(NOT(ISNUMBER(B4539)),"DATA_PC invalida",IF(AND(ISNUMBER(parametros!$C$2),ISNUMBER(parametros!$D$2),B4539&gt;=parametros!$C$2,B4539&lt;=parametros!$D$2),"C0",IF(AND(ISNUMBER(parametros!$C$3),ISNUMBER(parametros!$D$3),B4539&gt;=parametros!$C$3,B4539&lt;=parametros!$D$3),"C1",IF(AND(ISNUMBER(parametros!$C$4),ISNUMBER(parametros!$D$4),B4539&gt;=parametros!$C$4,B4539&lt;=parametros!$D$4),"C2",IF(AND(ISNUMBER(parametros!$C$5),ISNUMBER(parametros!$D$5),B4539&gt;=parametros!$C$5,B4539&lt;=parametros!$D$5),"C3",IF(AND(ISNUMBER(parametros!$C$6),ISNUMBER(parametros!$D$6),B4539&gt;=parametros!$C$6,B4539&lt;=parametros!$D$6),"C4","Fora dos ciclos")))))))</f>
        <v/>
      </c>
      <c r="D4539" s="100"/>
      <c r="E4539" s="78" t="str">
        <f>IF(C4539="","",IFERROR(VLOOKUP(C4539,parametros!$A$11:$E$15,5,0),""))</f>
        <v/>
      </c>
      <c r="F4539" s="79" t="str">
        <f t="shared" si="352"/>
        <v/>
      </c>
      <c r="G4539" s="101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8"/>
      <c r="U4539" s="218" t="str">
        <f t="shared" si="356"/>
        <v/>
      </c>
      <c r="V4539" s="216" t="s">
        <v>47</v>
      </c>
      <c r="W4539" s="102" t="s">
        <v>167</v>
      </c>
      <c r="X4539" s="102" t="s">
        <v>168</v>
      </c>
      <c r="Y4539" s="103" t="s">
        <v>169</v>
      </c>
      <c r="Z4539" s="103" t="s">
        <v>170</v>
      </c>
      <c r="AA4539" s="103" t="s">
        <v>47</v>
      </c>
      <c r="AB4539" s="103" t="s">
        <v>171</v>
      </c>
      <c r="AC4539" s="104" t="s">
        <v>172</v>
      </c>
    </row>
    <row r="4540" spans="1:29" ht="25.5" customHeight="1" x14ac:dyDescent="0.35">
      <c r="A4540" s="188"/>
      <c r="B4540" s="190"/>
      <c r="C4540" s="99" t="str">
        <f>IF(B4540="","",IF(NOT(ISNUMBER(B4540)),"DATA_PC invalida",IF(AND(ISNUMBER(parametros!$C$2),ISNUMBER(parametros!$D$2),B4540&gt;=parametros!$C$2,B4540&lt;=parametros!$D$2),"C0",IF(AND(ISNUMBER(parametros!$C$3),ISNUMBER(parametros!$D$3),B4540&gt;=parametros!$C$3,B4540&lt;=parametros!$D$3),"C1",IF(AND(ISNUMBER(parametros!$C$4),ISNUMBER(parametros!$D$4),B4540&gt;=parametros!$C$4,B4540&lt;=parametros!$D$4),"C2",IF(AND(ISNUMBER(parametros!$C$5),ISNUMBER(parametros!$D$5),B4540&gt;=parametros!$C$5,B4540&lt;=parametros!$D$5),"C3",IF(AND(ISNUMBER(parametros!$C$6),ISNUMBER(parametros!$D$6),B4540&gt;=parametros!$C$6,B4540&lt;=parametros!$D$6),"C4","Fora dos ciclos")))))))</f>
        <v/>
      </c>
      <c r="D4540" s="100"/>
      <c r="E4540" s="78" t="str">
        <f>IF(C4540="","",IFERROR(VLOOKUP(C4540,parametros!$A$11:$E$15,5,0),""))</f>
        <v/>
      </c>
      <c r="F4540" s="79" t="str">
        <f t="shared" si="352"/>
        <v/>
      </c>
      <c r="G4540" s="101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8"/>
      <c r="U4540" s="218" t="str">
        <f t="shared" si="356"/>
        <v/>
      </c>
      <c r="V4540" s="216" t="s">
        <v>47</v>
      </c>
      <c r="W4540" s="102" t="s">
        <v>167</v>
      </c>
      <c r="X4540" s="102" t="s">
        <v>168</v>
      </c>
      <c r="Y4540" s="103" t="s">
        <v>169</v>
      </c>
      <c r="Z4540" s="103" t="s">
        <v>170</v>
      </c>
      <c r="AA4540" s="103" t="s">
        <v>47</v>
      </c>
      <c r="AB4540" s="103" t="s">
        <v>171</v>
      </c>
      <c r="AC4540" s="104" t="s">
        <v>172</v>
      </c>
    </row>
    <row r="4541" spans="1:29" ht="25.5" customHeight="1" x14ac:dyDescent="0.35">
      <c r="A4541" s="188"/>
      <c r="B4541" s="190"/>
      <c r="C4541" s="99" t="str">
        <f>IF(B4541="","",IF(NOT(ISNUMBER(B4541)),"DATA_PC invalida",IF(AND(ISNUMBER(parametros!$C$2),ISNUMBER(parametros!$D$2),B4541&gt;=parametros!$C$2,B4541&lt;=parametros!$D$2),"C0",IF(AND(ISNUMBER(parametros!$C$3),ISNUMBER(parametros!$D$3),B4541&gt;=parametros!$C$3,B4541&lt;=parametros!$D$3),"C1",IF(AND(ISNUMBER(parametros!$C$4),ISNUMBER(parametros!$D$4),B4541&gt;=parametros!$C$4,B4541&lt;=parametros!$D$4),"C2",IF(AND(ISNUMBER(parametros!$C$5),ISNUMBER(parametros!$D$5),B4541&gt;=parametros!$C$5,B4541&lt;=parametros!$D$5),"C3",IF(AND(ISNUMBER(parametros!$C$6),ISNUMBER(parametros!$D$6),B4541&gt;=parametros!$C$6,B4541&lt;=parametros!$D$6),"C4","Fora dos ciclos")))))))</f>
        <v/>
      </c>
      <c r="D4541" s="100"/>
      <c r="E4541" s="78" t="str">
        <f>IF(C4541="","",IFERROR(VLOOKUP(C4541,parametros!$A$11:$E$15,5,0),""))</f>
        <v/>
      </c>
      <c r="F4541" s="79" t="str">
        <f t="shared" si="352"/>
        <v/>
      </c>
      <c r="G4541" s="101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8"/>
      <c r="U4541" s="218" t="str">
        <f t="shared" si="356"/>
        <v/>
      </c>
      <c r="V4541" s="216" t="s">
        <v>47</v>
      </c>
      <c r="W4541" s="102" t="s">
        <v>167</v>
      </c>
      <c r="X4541" s="102" t="s">
        <v>168</v>
      </c>
      <c r="Y4541" s="103" t="s">
        <v>169</v>
      </c>
      <c r="Z4541" s="103" t="s">
        <v>170</v>
      </c>
      <c r="AA4541" s="103" t="s">
        <v>47</v>
      </c>
      <c r="AB4541" s="103" t="s">
        <v>171</v>
      </c>
      <c r="AC4541" s="104" t="s">
        <v>172</v>
      </c>
    </row>
    <row r="4542" spans="1:29" ht="25.5" customHeight="1" x14ac:dyDescent="0.35">
      <c r="A4542" s="188"/>
      <c r="B4542" s="190"/>
      <c r="C4542" s="99" t="str">
        <f>IF(B4542="","",IF(NOT(ISNUMBER(B4542)),"DATA_PC invalida",IF(AND(ISNUMBER(parametros!$C$2),ISNUMBER(parametros!$D$2),B4542&gt;=parametros!$C$2,B4542&lt;=parametros!$D$2),"C0",IF(AND(ISNUMBER(parametros!$C$3),ISNUMBER(parametros!$D$3),B4542&gt;=parametros!$C$3,B4542&lt;=parametros!$D$3),"C1",IF(AND(ISNUMBER(parametros!$C$4),ISNUMBER(parametros!$D$4),B4542&gt;=parametros!$C$4,B4542&lt;=parametros!$D$4),"C2",IF(AND(ISNUMBER(parametros!$C$5),ISNUMBER(parametros!$D$5),B4542&gt;=parametros!$C$5,B4542&lt;=parametros!$D$5),"C3",IF(AND(ISNUMBER(parametros!$C$6),ISNUMBER(parametros!$D$6),B4542&gt;=parametros!$C$6,B4542&lt;=parametros!$D$6),"C4","Fora dos ciclos")))))))</f>
        <v/>
      </c>
      <c r="D4542" s="100"/>
      <c r="E4542" s="78" t="str">
        <f>IF(C4542="","",IFERROR(VLOOKUP(C4542,parametros!$A$11:$E$15,5,0),""))</f>
        <v/>
      </c>
      <c r="F4542" s="79" t="str">
        <f t="shared" si="352"/>
        <v/>
      </c>
      <c r="G4542" s="101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8"/>
      <c r="U4542" s="218" t="str">
        <f t="shared" si="356"/>
        <v/>
      </c>
      <c r="V4542" s="216" t="s">
        <v>47</v>
      </c>
      <c r="W4542" s="102" t="s">
        <v>167</v>
      </c>
      <c r="X4542" s="102" t="s">
        <v>168</v>
      </c>
      <c r="Y4542" s="103" t="s">
        <v>169</v>
      </c>
      <c r="Z4542" s="103" t="s">
        <v>170</v>
      </c>
      <c r="AA4542" s="103" t="s">
        <v>47</v>
      </c>
      <c r="AB4542" s="103" t="s">
        <v>171</v>
      </c>
      <c r="AC4542" s="104" t="s">
        <v>172</v>
      </c>
    </row>
    <row r="4543" spans="1:29" ht="25.5" customHeight="1" x14ac:dyDescent="0.35">
      <c r="A4543" s="188"/>
      <c r="B4543" s="190"/>
      <c r="C4543" s="99" t="str">
        <f>IF(B4543="","",IF(NOT(ISNUMBER(B4543)),"DATA_PC invalida",IF(AND(ISNUMBER(parametros!$C$2),ISNUMBER(parametros!$D$2),B4543&gt;=parametros!$C$2,B4543&lt;=parametros!$D$2),"C0",IF(AND(ISNUMBER(parametros!$C$3),ISNUMBER(parametros!$D$3),B4543&gt;=parametros!$C$3,B4543&lt;=parametros!$D$3),"C1",IF(AND(ISNUMBER(parametros!$C$4),ISNUMBER(parametros!$D$4),B4543&gt;=parametros!$C$4,B4543&lt;=parametros!$D$4),"C2",IF(AND(ISNUMBER(parametros!$C$5),ISNUMBER(parametros!$D$5),B4543&gt;=parametros!$C$5,B4543&lt;=parametros!$D$5),"C3",IF(AND(ISNUMBER(parametros!$C$6),ISNUMBER(parametros!$D$6),B4543&gt;=parametros!$C$6,B4543&lt;=parametros!$D$6),"C4","Fora dos ciclos")))))))</f>
        <v/>
      </c>
      <c r="D4543" s="100"/>
      <c r="E4543" s="78" t="str">
        <f>IF(C4543="","",IFERROR(VLOOKUP(C4543,parametros!$A$11:$E$15,5,0),""))</f>
        <v/>
      </c>
      <c r="F4543" s="79" t="str">
        <f t="shared" si="352"/>
        <v/>
      </c>
      <c r="G4543" s="101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8"/>
      <c r="U4543" s="218" t="str">
        <f t="shared" si="356"/>
        <v/>
      </c>
      <c r="V4543" s="216" t="s">
        <v>47</v>
      </c>
      <c r="W4543" s="102" t="s">
        <v>167</v>
      </c>
      <c r="X4543" s="102" t="s">
        <v>168</v>
      </c>
      <c r="Y4543" s="103" t="s">
        <v>169</v>
      </c>
      <c r="Z4543" s="103" t="s">
        <v>170</v>
      </c>
      <c r="AA4543" s="103" t="s">
        <v>47</v>
      </c>
      <c r="AB4543" s="103" t="s">
        <v>171</v>
      </c>
      <c r="AC4543" s="104" t="s">
        <v>172</v>
      </c>
    </row>
    <row r="4544" spans="1:29" ht="25.5" customHeight="1" x14ac:dyDescent="0.35">
      <c r="A4544" s="188"/>
      <c r="B4544" s="190"/>
      <c r="C4544" s="99" t="str">
        <f>IF(B4544="","",IF(NOT(ISNUMBER(B4544)),"DATA_PC invalida",IF(AND(ISNUMBER(parametros!$C$2),ISNUMBER(parametros!$D$2),B4544&gt;=parametros!$C$2,B4544&lt;=parametros!$D$2),"C0",IF(AND(ISNUMBER(parametros!$C$3),ISNUMBER(parametros!$D$3),B4544&gt;=parametros!$C$3,B4544&lt;=parametros!$D$3),"C1",IF(AND(ISNUMBER(parametros!$C$4),ISNUMBER(parametros!$D$4),B4544&gt;=parametros!$C$4,B4544&lt;=parametros!$D$4),"C2",IF(AND(ISNUMBER(parametros!$C$5),ISNUMBER(parametros!$D$5),B4544&gt;=parametros!$C$5,B4544&lt;=parametros!$D$5),"C3",IF(AND(ISNUMBER(parametros!$C$6),ISNUMBER(parametros!$D$6),B4544&gt;=parametros!$C$6,B4544&lt;=parametros!$D$6),"C4","Fora dos ciclos")))))))</f>
        <v/>
      </c>
      <c r="D4544" s="100"/>
      <c r="E4544" s="78" t="str">
        <f>IF(C4544="","",IFERROR(VLOOKUP(C4544,parametros!$A$11:$E$15,5,0),""))</f>
        <v/>
      </c>
      <c r="F4544" s="79" t="str">
        <f t="shared" si="352"/>
        <v/>
      </c>
      <c r="G4544" s="101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8"/>
      <c r="U4544" s="218" t="str">
        <f t="shared" si="356"/>
        <v/>
      </c>
      <c r="V4544" s="216" t="s">
        <v>47</v>
      </c>
      <c r="W4544" s="102" t="s">
        <v>167</v>
      </c>
      <c r="X4544" s="102" t="s">
        <v>168</v>
      </c>
      <c r="Y4544" s="103" t="s">
        <v>169</v>
      </c>
      <c r="Z4544" s="103" t="s">
        <v>170</v>
      </c>
      <c r="AA4544" s="103" t="s">
        <v>47</v>
      </c>
      <c r="AB4544" s="103" t="s">
        <v>171</v>
      </c>
      <c r="AC4544" s="104" t="s">
        <v>172</v>
      </c>
    </row>
    <row r="4545" spans="1:29" ht="25.5" customHeight="1" x14ac:dyDescent="0.35">
      <c r="A4545" s="188"/>
      <c r="B4545" s="190"/>
      <c r="C4545" s="99" t="str">
        <f>IF(B4545="","",IF(NOT(ISNUMBER(B4545)),"DATA_PC invalida",IF(AND(ISNUMBER(parametros!$C$2),ISNUMBER(parametros!$D$2),B4545&gt;=parametros!$C$2,B4545&lt;=parametros!$D$2),"C0",IF(AND(ISNUMBER(parametros!$C$3),ISNUMBER(parametros!$D$3),B4545&gt;=parametros!$C$3,B4545&lt;=parametros!$D$3),"C1",IF(AND(ISNUMBER(parametros!$C$4),ISNUMBER(parametros!$D$4),B4545&gt;=parametros!$C$4,B4545&lt;=parametros!$D$4),"C2",IF(AND(ISNUMBER(parametros!$C$5),ISNUMBER(parametros!$D$5),B4545&gt;=parametros!$C$5,B4545&lt;=parametros!$D$5),"C3",IF(AND(ISNUMBER(parametros!$C$6),ISNUMBER(parametros!$D$6),B4545&gt;=parametros!$C$6,B4545&lt;=parametros!$D$6),"C4","Fora dos ciclos")))))))</f>
        <v/>
      </c>
      <c r="D4545" s="100"/>
      <c r="E4545" s="78" t="str">
        <f>IF(C4545="","",IFERROR(VLOOKUP(C4545,parametros!$A$11:$E$15,5,0),""))</f>
        <v/>
      </c>
      <c r="F4545" s="79" t="str">
        <f t="shared" si="352"/>
        <v/>
      </c>
      <c r="G4545" s="101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8"/>
      <c r="U4545" s="218" t="str">
        <f t="shared" si="356"/>
        <v/>
      </c>
      <c r="V4545" s="216" t="s">
        <v>47</v>
      </c>
      <c r="W4545" s="102" t="s">
        <v>167</v>
      </c>
      <c r="X4545" s="102" t="s">
        <v>168</v>
      </c>
      <c r="Y4545" s="103" t="s">
        <v>169</v>
      </c>
      <c r="Z4545" s="103" t="s">
        <v>170</v>
      </c>
      <c r="AA4545" s="103" t="s">
        <v>47</v>
      </c>
      <c r="AB4545" s="103" t="s">
        <v>171</v>
      </c>
      <c r="AC4545" s="104" t="s">
        <v>172</v>
      </c>
    </row>
    <row r="4546" spans="1:29" ht="25.5" customHeight="1" x14ac:dyDescent="0.35">
      <c r="A4546" s="188"/>
      <c r="B4546" s="190"/>
      <c r="C4546" s="99" t="str">
        <f>IF(B4546="","",IF(NOT(ISNUMBER(B4546)),"DATA_PC invalida",IF(AND(ISNUMBER(parametros!$C$2),ISNUMBER(parametros!$D$2),B4546&gt;=parametros!$C$2,B4546&lt;=parametros!$D$2),"C0",IF(AND(ISNUMBER(parametros!$C$3),ISNUMBER(parametros!$D$3),B4546&gt;=parametros!$C$3,B4546&lt;=parametros!$D$3),"C1",IF(AND(ISNUMBER(parametros!$C$4),ISNUMBER(parametros!$D$4),B4546&gt;=parametros!$C$4,B4546&lt;=parametros!$D$4),"C2",IF(AND(ISNUMBER(parametros!$C$5),ISNUMBER(parametros!$D$5),B4546&gt;=parametros!$C$5,B4546&lt;=parametros!$D$5),"C3",IF(AND(ISNUMBER(parametros!$C$6),ISNUMBER(parametros!$D$6),B4546&gt;=parametros!$C$6,B4546&lt;=parametros!$D$6),"C4","Fora dos ciclos")))))))</f>
        <v/>
      </c>
      <c r="D4546" s="100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101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8"/>
      <c r="U4546" s="218" t="str">
        <f t="shared" ref="U4546:U4609" si="361">IF(OR($D4546="",$H4546=""),"",ROUND($D4546+$H4546,2))</f>
        <v/>
      </c>
      <c r="V4546" s="216" t="s">
        <v>47</v>
      </c>
      <c r="W4546" s="102" t="s">
        <v>167</v>
      </c>
      <c r="X4546" s="102" t="s">
        <v>168</v>
      </c>
      <c r="Y4546" s="103" t="s">
        <v>169</v>
      </c>
      <c r="Z4546" s="103" t="s">
        <v>170</v>
      </c>
      <c r="AA4546" s="103" t="s">
        <v>47</v>
      </c>
      <c r="AB4546" s="103" t="s">
        <v>171</v>
      </c>
      <c r="AC4546" s="104" t="s">
        <v>172</v>
      </c>
    </row>
    <row r="4547" spans="1:29" ht="25.5" customHeight="1" x14ac:dyDescent="0.35">
      <c r="A4547" s="188"/>
      <c r="B4547" s="190"/>
      <c r="C4547" s="99" t="str">
        <f>IF(B4547="","",IF(NOT(ISNUMBER(B4547)),"DATA_PC invalida",IF(AND(ISNUMBER(parametros!$C$2),ISNUMBER(parametros!$D$2),B4547&gt;=parametros!$C$2,B4547&lt;=parametros!$D$2),"C0",IF(AND(ISNUMBER(parametros!$C$3),ISNUMBER(parametros!$D$3),B4547&gt;=parametros!$C$3,B4547&lt;=parametros!$D$3),"C1",IF(AND(ISNUMBER(parametros!$C$4),ISNUMBER(parametros!$D$4),B4547&gt;=parametros!$C$4,B4547&lt;=parametros!$D$4),"C2",IF(AND(ISNUMBER(parametros!$C$5),ISNUMBER(parametros!$D$5),B4547&gt;=parametros!$C$5,B4547&lt;=parametros!$D$5),"C3",IF(AND(ISNUMBER(parametros!$C$6),ISNUMBER(parametros!$D$6),B4547&gt;=parametros!$C$6,B4547&lt;=parametros!$D$6),"C4","Fora dos ciclos")))))))</f>
        <v/>
      </c>
      <c r="D4547" s="100"/>
      <c r="E4547" s="78" t="str">
        <f>IF(C4547="","",IFERROR(VLOOKUP(C4547,parametros!$A$11:$E$15,5,0),""))</f>
        <v/>
      </c>
      <c r="F4547" s="79" t="str">
        <f t="shared" si="357"/>
        <v/>
      </c>
      <c r="G4547" s="101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8"/>
      <c r="U4547" s="218" t="str">
        <f t="shared" si="361"/>
        <v/>
      </c>
      <c r="V4547" s="216" t="s">
        <v>47</v>
      </c>
      <c r="W4547" s="102" t="s">
        <v>167</v>
      </c>
      <c r="X4547" s="102" t="s">
        <v>168</v>
      </c>
      <c r="Y4547" s="103" t="s">
        <v>169</v>
      </c>
      <c r="Z4547" s="103" t="s">
        <v>170</v>
      </c>
      <c r="AA4547" s="103" t="s">
        <v>47</v>
      </c>
      <c r="AB4547" s="103" t="s">
        <v>171</v>
      </c>
      <c r="AC4547" s="104" t="s">
        <v>172</v>
      </c>
    </row>
    <row r="4548" spans="1:29" ht="25.5" customHeight="1" x14ac:dyDescent="0.35">
      <c r="A4548" s="188"/>
      <c r="B4548" s="190"/>
      <c r="C4548" s="99" t="str">
        <f>IF(B4548="","",IF(NOT(ISNUMBER(B4548)),"DATA_PC invalida",IF(AND(ISNUMBER(parametros!$C$2),ISNUMBER(parametros!$D$2),B4548&gt;=parametros!$C$2,B4548&lt;=parametros!$D$2),"C0",IF(AND(ISNUMBER(parametros!$C$3),ISNUMBER(parametros!$D$3),B4548&gt;=parametros!$C$3,B4548&lt;=parametros!$D$3),"C1",IF(AND(ISNUMBER(parametros!$C$4),ISNUMBER(parametros!$D$4),B4548&gt;=parametros!$C$4,B4548&lt;=parametros!$D$4),"C2",IF(AND(ISNUMBER(parametros!$C$5),ISNUMBER(parametros!$D$5),B4548&gt;=parametros!$C$5,B4548&lt;=parametros!$D$5),"C3",IF(AND(ISNUMBER(parametros!$C$6),ISNUMBER(parametros!$D$6),B4548&gt;=parametros!$C$6,B4548&lt;=parametros!$D$6),"C4","Fora dos ciclos")))))))</f>
        <v/>
      </c>
      <c r="D4548" s="100"/>
      <c r="E4548" s="78" t="str">
        <f>IF(C4548="","",IFERROR(VLOOKUP(C4548,parametros!$A$11:$E$15,5,0),""))</f>
        <v/>
      </c>
      <c r="F4548" s="79" t="str">
        <f t="shared" si="357"/>
        <v/>
      </c>
      <c r="G4548" s="101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8"/>
      <c r="U4548" s="218" t="str">
        <f t="shared" si="361"/>
        <v/>
      </c>
      <c r="V4548" s="216" t="s">
        <v>47</v>
      </c>
      <c r="W4548" s="102" t="s">
        <v>167</v>
      </c>
      <c r="X4548" s="102" t="s">
        <v>168</v>
      </c>
      <c r="Y4548" s="103" t="s">
        <v>169</v>
      </c>
      <c r="Z4548" s="103" t="s">
        <v>170</v>
      </c>
      <c r="AA4548" s="103" t="s">
        <v>47</v>
      </c>
      <c r="AB4548" s="103" t="s">
        <v>171</v>
      </c>
      <c r="AC4548" s="104" t="s">
        <v>172</v>
      </c>
    </row>
    <row r="4549" spans="1:29" ht="25.5" customHeight="1" x14ac:dyDescent="0.35">
      <c r="A4549" s="188"/>
      <c r="B4549" s="190"/>
      <c r="C4549" s="99" t="str">
        <f>IF(B4549="","",IF(NOT(ISNUMBER(B4549)),"DATA_PC invalida",IF(AND(ISNUMBER(parametros!$C$2),ISNUMBER(parametros!$D$2),B4549&gt;=parametros!$C$2,B4549&lt;=parametros!$D$2),"C0",IF(AND(ISNUMBER(parametros!$C$3),ISNUMBER(parametros!$D$3),B4549&gt;=parametros!$C$3,B4549&lt;=parametros!$D$3),"C1",IF(AND(ISNUMBER(parametros!$C$4),ISNUMBER(parametros!$D$4),B4549&gt;=parametros!$C$4,B4549&lt;=parametros!$D$4),"C2",IF(AND(ISNUMBER(parametros!$C$5),ISNUMBER(parametros!$D$5),B4549&gt;=parametros!$C$5,B4549&lt;=parametros!$D$5),"C3",IF(AND(ISNUMBER(parametros!$C$6),ISNUMBER(parametros!$D$6),B4549&gt;=parametros!$C$6,B4549&lt;=parametros!$D$6),"C4","Fora dos ciclos")))))))</f>
        <v/>
      </c>
      <c r="D4549" s="100"/>
      <c r="E4549" s="78" t="str">
        <f>IF(C4549="","",IFERROR(VLOOKUP(C4549,parametros!$A$11:$E$15,5,0),""))</f>
        <v/>
      </c>
      <c r="F4549" s="79" t="str">
        <f t="shared" si="357"/>
        <v/>
      </c>
      <c r="G4549" s="101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8"/>
      <c r="U4549" s="218" t="str">
        <f t="shared" si="361"/>
        <v/>
      </c>
      <c r="V4549" s="216" t="s">
        <v>47</v>
      </c>
      <c r="W4549" s="102" t="s">
        <v>167</v>
      </c>
      <c r="X4549" s="102" t="s">
        <v>168</v>
      </c>
      <c r="Y4549" s="103" t="s">
        <v>169</v>
      </c>
      <c r="Z4549" s="103" t="s">
        <v>170</v>
      </c>
      <c r="AA4549" s="103" t="s">
        <v>47</v>
      </c>
      <c r="AB4549" s="103" t="s">
        <v>171</v>
      </c>
      <c r="AC4549" s="104" t="s">
        <v>172</v>
      </c>
    </row>
    <row r="4550" spans="1:29" ht="25.5" customHeight="1" x14ac:dyDescent="0.35">
      <c r="A4550" s="188"/>
      <c r="B4550" s="190"/>
      <c r="C4550" s="99" t="str">
        <f>IF(B4550="","",IF(NOT(ISNUMBER(B4550)),"DATA_PC invalida",IF(AND(ISNUMBER(parametros!$C$2),ISNUMBER(parametros!$D$2),B4550&gt;=parametros!$C$2,B4550&lt;=parametros!$D$2),"C0",IF(AND(ISNUMBER(parametros!$C$3),ISNUMBER(parametros!$D$3),B4550&gt;=parametros!$C$3,B4550&lt;=parametros!$D$3),"C1",IF(AND(ISNUMBER(parametros!$C$4),ISNUMBER(parametros!$D$4),B4550&gt;=parametros!$C$4,B4550&lt;=parametros!$D$4),"C2",IF(AND(ISNUMBER(parametros!$C$5),ISNUMBER(parametros!$D$5),B4550&gt;=parametros!$C$5,B4550&lt;=parametros!$D$5),"C3",IF(AND(ISNUMBER(parametros!$C$6),ISNUMBER(parametros!$D$6),B4550&gt;=parametros!$C$6,B4550&lt;=parametros!$D$6),"C4","Fora dos ciclos")))))))</f>
        <v/>
      </c>
      <c r="D4550" s="100"/>
      <c r="E4550" s="78" t="str">
        <f>IF(C4550="","",IFERROR(VLOOKUP(C4550,parametros!$A$11:$E$15,5,0),""))</f>
        <v/>
      </c>
      <c r="F4550" s="79" t="str">
        <f t="shared" si="357"/>
        <v/>
      </c>
      <c r="G4550" s="101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8"/>
      <c r="U4550" s="218" t="str">
        <f t="shared" si="361"/>
        <v/>
      </c>
      <c r="V4550" s="216" t="s">
        <v>47</v>
      </c>
      <c r="W4550" s="102" t="s">
        <v>167</v>
      </c>
      <c r="X4550" s="102" t="s">
        <v>168</v>
      </c>
      <c r="Y4550" s="103" t="s">
        <v>169</v>
      </c>
      <c r="Z4550" s="103" t="s">
        <v>170</v>
      </c>
      <c r="AA4550" s="103" t="s">
        <v>47</v>
      </c>
      <c r="AB4550" s="103" t="s">
        <v>171</v>
      </c>
      <c r="AC4550" s="104" t="s">
        <v>172</v>
      </c>
    </row>
    <row r="4551" spans="1:29" ht="25.5" customHeight="1" x14ac:dyDescent="0.35">
      <c r="A4551" s="188"/>
      <c r="B4551" s="190"/>
      <c r="C4551" s="99" t="str">
        <f>IF(B4551="","",IF(NOT(ISNUMBER(B4551)),"DATA_PC invalida",IF(AND(ISNUMBER(parametros!$C$2),ISNUMBER(parametros!$D$2),B4551&gt;=parametros!$C$2,B4551&lt;=parametros!$D$2),"C0",IF(AND(ISNUMBER(parametros!$C$3),ISNUMBER(parametros!$D$3),B4551&gt;=parametros!$C$3,B4551&lt;=parametros!$D$3),"C1",IF(AND(ISNUMBER(parametros!$C$4),ISNUMBER(parametros!$D$4),B4551&gt;=parametros!$C$4,B4551&lt;=parametros!$D$4),"C2",IF(AND(ISNUMBER(parametros!$C$5),ISNUMBER(parametros!$D$5),B4551&gt;=parametros!$C$5,B4551&lt;=parametros!$D$5),"C3",IF(AND(ISNUMBER(parametros!$C$6),ISNUMBER(parametros!$D$6),B4551&gt;=parametros!$C$6,B4551&lt;=parametros!$D$6),"C4","Fora dos ciclos")))))))</f>
        <v/>
      </c>
      <c r="D4551" s="100"/>
      <c r="E4551" s="78" t="str">
        <f>IF(C4551="","",IFERROR(VLOOKUP(C4551,parametros!$A$11:$E$15,5,0),""))</f>
        <v/>
      </c>
      <c r="F4551" s="79" t="str">
        <f t="shared" si="357"/>
        <v/>
      </c>
      <c r="G4551" s="101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8"/>
      <c r="U4551" s="218" t="str">
        <f t="shared" si="361"/>
        <v/>
      </c>
      <c r="V4551" s="216" t="s">
        <v>47</v>
      </c>
      <c r="W4551" s="102" t="s">
        <v>167</v>
      </c>
      <c r="X4551" s="102" t="s">
        <v>168</v>
      </c>
      <c r="Y4551" s="103" t="s">
        <v>169</v>
      </c>
      <c r="Z4551" s="103" t="s">
        <v>170</v>
      </c>
      <c r="AA4551" s="103" t="s">
        <v>47</v>
      </c>
      <c r="AB4551" s="103" t="s">
        <v>171</v>
      </c>
      <c r="AC4551" s="104" t="s">
        <v>172</v>
      </c>
    </row>
    <row r="4552" spans="1:29" ht="25.5" customHeight="1" x14ac:dyDescent="0.35">
      <c r="A4552" s="188"/>
      <c r="B4552" s="190"/>
      <c r="C4552" s="99" t="str">
        <f>IF(B4552="","",IF(NOT(ISNUMBER(B4552)),"DATA_PC invalida",IF(AND(ISNUMBER(parametros!$C$2),ISNUMBER(parametros!$D$2),B4552&gt;=parametros!$C$2,B4552&lt;=parametros!$D$2),"C0",IF(AND(ISNUMBER(parametros!$C$3),ISNUMBER(parametros!$D$3),B4552&gt;=parametros!$C$3,B4552&lt;=parametros!$D$3),"C1",IF(AND(ISNUMBER(parametros!$C$4),ISNUMBER(parametros!$D$4),B4552&gt;=parametros!$C$4,B4552&lt;=parametros!$D$4),"C2",IF(AND(ISNUMBER(parametros!$C$5),ISNUMBER(parametros!$D$5),B4552&gt;=parametros!$C$5,B4552&lt;=parametros!$D$5),"C3",IF(AND(ISNUMBER(parametros!$C$6),ISNUMBER(parametros!$D$6),B4552&gt;=parametros!$C$6,B4552&lt;=parametros!$D$6),"C4","Fora dos ciclos")))))))</f>
        <v/>
      </c>
      <c r="D4552" s="100"/>
      <c r="E4552" s="78" t="str">
        <f>IF(C4552="","",IFERROR(VLOOKUP(C4552,parametros!$A$11:$E$15,5,0),""))</f>
        <v/>
      </c>
      <c r="F4552" s="79" t="str">
        <f t="shared" si="357"/>
        <v/>
      </c>
      <c r="G4552" s="101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8"/>
      <c r="U4552" s="218" t="str">
        <f t="shared" si="361"/>
        <v/>
      </c>
      <c r="V4552" s="216" t="s">
        <v>47</v>
      </c>
      <c r="W4552" s="102" t="s">
        <v>167</v>
      </c>
      <c r="X4552" s="102" t="s">
        <v>168</v>
      </c>
      <c r="Y4552" s="103" t="s">
        <v>169</v>
      </c>
      <c r="Z4552" s="103" t="s">
        <v>170</v>
      </c>
      <c r="AA4552" s="103" t="s">
        <v>47</v>
      </c>
      <c r="AB4552" s="103" t="s">
        <v>171</v>
      </c>
      <c r="AC4552" s="104" t="s">
        <v>172</v>
      </c>
    </row>
    <row r="4553" spans="1:29" ht="25.5" customHeight="1" x14ac:dyDescent="0.35">
      <c r="A4553" s="188"/>
      <c r="B4553" s="190"/>
      <c r="C4553" s="99" t="str">
        <f>IF(B4553="","",IF(NOT(ISNUMBER(B4553)),"DATA_PC invalida",IF(AND(ISNUMBER(parametros!$C$2),ISNUMBER(parametros!$D$2),B4553&gt;=parametros!$C$2,B4553&lt;=parametros!$D$2),"C0",IF(AND(ISNUMBER(parametros!$C$3),ISNUMBER(parametros!$D$3),B4553&gt;=parametros!$C$3,B4553&lt;=parametros!$D$3),"C1",IF(AND(ISNUMBER(parametros!$C$4),ISNUMBER(parametros!$D$4),B4553&gt;=parametros!$C$4,B4553&lt;=parametros!$D$4),"C2",IF(AND(ISNUMBER(parametros!$C$5),ISNUMBER(parametros!$D$5),B4553&gt;=parametros!$C$5,B4553&lt;=parametros!$D$5),"C3",IF(AND(ISNUMBER(parametros!$C$6),ISNUMBER(parametros!$D$6),B4553&gt;=parametros!$C$6,B4553&lt;=parametros!$D$6),"C4","Fora dos ciclos")))))))</f>
        <v/>
      </c>
      <c r="D4553" s="100"/>
      <c r="E4553" s="78" t="str">
        <f>IF(C4553="","",IFERROR(VLOOKUP(C4553,parametros!$A$11:$E$15,5,0),""))</f>
        <v/>
      </c>
      <c r="F4553" s="79" t="str">
        <f t="shared" si="357"/>
        <v/>
      </c>
      <c r="G4553" s="101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8"/>
      <c r="U4553" s="218" t="str">
        <f t="shared" si="361"/>
        <v/>
      </c>
      <c r="V4553" s="216" t="s">
        <v>47</v>
      </c>
      <c r="W4553" s="102" t="s">
        <v>167</v>
      </c>
      <c r="X4553" s="102" t="s">
        <v>168</v>
      </c>
      <c r="Y4553" s="103" t="s">
        <v>169</v>
      </c>
      <c r="Z4553" s="103" t="s">
        <v>170</v>
      </c>
      <c r="AA4553" s="103" t="s">
        <v>47</v>
      </c>
      <c r="AB4553" s="103" t="s">
        <v>171</v>
      </c>
      <c r="AC4553" s="104" t="s">
        <v>172</v>
      </c>
    </row>
    <row r="4554" spans="1:29" ht="25.5" customHeight="1" x14ac:dyDescent="0.35">
      <c r="A4554" s="188"/>
      <c r="B4554" s="190"/>
      <c r="C4554" s="99" t="str">
        <f>IF(B4554="","",IF(NOT(ISNUMBER(B4554)),"DATA_PC invalida",IF(AND(ISNUMBER(parametros!$C$2),ISNUMBER(parametros!$D$2),B4554&gt;=parametros!$C$2,B4554&lt;=parametros!$D$2),"C0",IF(AND(ISNUMBER(parametros!$C$3),ISNUMBER(parametros!$D$3),B4554&gt;=parametros!$C$3,B4554&lt;=parametros!$D$3),"C1",IF(AND(ISNUMBER(parametros!$C$4),ISNUMBER(parametros!$D$4),B4554&gt;=parametros!$C$4,B4554&lt;=parametros!$D$4),"C2",IF(AND(ISNUMBER(parametros!$C$5),ISNUMBER(parametros!$D$5),B4554&gt;=parametros!$C$5,B4554&lt;=parametros!$D$5),"C3",IF(AND(ISNUMBER(parametros!$C$6),ISNUMBER(parametros!$D$6),B4554&gt;=parametros!$C$6,B4554&lt;=parametros!$D$6),"C4","Fora dos ciclos")))))))</f>
        <v/>
      </c>
      <c r="D4554" s="100"/>
      <c r="E4554" s="78" t="str">
        <f>IF(C4554="","",IFERROR(VLOOKUP(C4554,parametros!$A$11:$E$15,5,0),""))</f>
        <v/>
      </c>
      <c r="F4554" s="79" t="str">
        <f t="shared" si="357"/>
        <v/>
      </c>
      <c r="G4554" s="101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8"/>
      <c r="U4554" s="218" t="str">
        <f t="shared" si="361"/>
        <v/>
      </c>
      <c r="V4554" s="216" t="s">
        <v>47</v>
      </c>
      <c r="W4554" s="102" t="s">
        <v>167</v>
      </c>
      <c r="X4554" s="102" t="s">
        <v>168</v>
      </c>
      <c r="Y4554" s="103" t="s">
        <v>169</v>
      </c>
      <c r="Z4554" s="103" t="s">
        <v>170</v>
      </c>
      <c r="AA4554" s="103" t="s">
        <v>47</v>
      </c>
      <c r="AB4554" s="103" t="s">
        <v>171</v>
      </c>
      <c r="AC4554" s="104" t="s">
        <v>172</v>
      </c>
    </row>
    <row r="4555" spans="1:29" ht="25.5" customHeight="1" x14ac:dyDescent="0.35">
      <c r="A4555" s="188"/>
      <c r="B4555" s="190"/>
      <c r="C4555" s="99" t="str">
        <f>IF(B4555="","",IF(NOT(ISNUMBER(B4555)),"DATA_PC invalida",IF(AND(ISNUMBER(parametros!$C$2),ISNUMBER(parametros!$D$2),B4555&gt;=parametros!$C$2,B4555&lt;=parametros!$D$2),"C0",IF(AND(ISNUMBER(parametros!$C$3),ISNUMBER(parametros!$D$3),B4555&gt;=parametros!$C$3,B4555&lt;=parametros!$D$3),"C1",IF(AND(ISNUMBER(parametros!$C$4),ISNUMBER(parametros!$D$4),B4555&gt;=parametros!$C$4,B4555&lt;=parametros!$D$4),"C2",IF(AND(ISNUMBER(parametros!$C$5),ISNUMBER(parametros!$D$5),B4555&gt;=parametros!$C$5,B4555&lt;=parametros!$D$5),"C3",IF(AND(ISNUMBER(parametros!$C$6),ISNUMBER(parametros!$D$6),B4555&gt;=parametros!$C$6,B4555&lt;=parametros!$D$6),"C4","Fora dos ciclos")))))))</f>
        <v/>
      </c>
      <c r="D4555" s="100"/>
      <c r="E4555" s="78" t="str">
        <f>IF(C4555="","",IFERROR(VLOOKUP(C4555,parametros!$A$11:$E$15,5,0),""))</f>
        <v/>
      </c>
      <c r="F4555" s="79" t="str">
        <f t="shared" si="357"/>
        <v/>
      </c>
      <c r="G4555" s="101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8"/>
      <c r="U4555" s="218" t="str">
        <f t="shared" si="361"/>
        <v/>
      </c>
      <c r="V4555" s="216" t="s">
        <v>47</v>
      </c>
      <c r="W4555" s="102" t="s">
        <v>167</v>
      </c>
      <c r="X4555" s="102" t="s">
        <v>168</v>
      </c>
      <c r="Y4555" s="103" t="s">
        <v>169</v>
      </c>
      <c r="Z4555" s="103" t="s">
        <v>170</v>
      </c>
      <c r="AA4555" s="103" t="s">
        <v>47</v>
      </c>
      <c r="AB4555" s="103" t="s">
        <v>171</v>
      </c>
      <c r="AC4555" s="104" t="s">
        <v>172</v>
      </c>
    </row>
    <row r="4556" spans="1:29" ht="25.5" customHeight="1" x14ac:dyDescent="0.35">
      <c r="A4556" s="188"/>
      <c r="B4556" s="190"/>
      <c r="C4556" s="99" t="str">
        <f>IF(B4556="","",IF(NOT(ISNUMBER(B4556)),"DATA_PC invalida",IF(AND(ISNUMBER(parametros!$C$2),ISNUMBER(parametros!$D$2),B4556&gt;=parametros!$C$2,B4556&lt;=parametros!$D$2),"C0",IF(AND(ISNUMBER(parametros!$C$3),ISNUMBER(parametros!$D$3),B4556&gt;=parametros!$C$3,B4556&lt;=parametros!$D$3),"C1",IF(AND(ISNUMBER(parametros!$C$4),ISNUMBER(parametros!$D$4),B4556&gt;=parametros!$C$4,B4556&lt;=parametros!$D$4),"C2",IF(AND(ISNUMBER(parametros!$C$5),ISNUMBER(parametros!$D$5),B4556&gt;=parametros!$C$5,B4556&lt;=parametros!$D$5),"C3",IF(AND(ISNUMBER(parametros!$C$6),ISNUMBER(parametros!$D$6),B4556&gt;=parametros!$C$6,B4556&lt;=parametros!$D$6),"C4","Fora dos ciclos")))))))</f>
        <v/>
      </c>
      <c r="D4556" s="100"/>
      <c r="E4556" s="78" t="str">
        <f>IF(C4556="","",IFERROR(VLOOKUP(C4556,parametros!$A$11:$E$15,5,0),""))</f>
        <v/>
      </c>
      <c r="F4556" s="79" t="str">
        <f t="shared" si="357"/>
        <v/>
      </c>
      <c r="G4556" s="101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8"/>
      <c r="U4556" s="218" t="str">
        <f t="shared" si="361"/>
        <v/>
      </c>
      <c r="V4556" s="216" t="s">
        <v>47</v>
      </c>
      <c r="W4556" s="102" t="s">
        <v>167</v>
      </c>
      <c r="X4556" s="102" t="s">
        <v>168</v>
      </c>
      <c r="Y4556" s="103" t="s">
        <v>169</v>
      </c>
      <c r="Z4556" s="103" t="s">
        <v>170</v>
      </c>
      <c r="AA4556" s="103" t="s">
        <v>47</v>
      </c>
      <c r="AB4556" s="103" t="s">
        <v>171</v>
      </c>
      <c r="AC4556" s="104" t="s">
        <v>172</v>
      </c>
    </row>
    <row r="4557" spans="1:29" ht="25.5" customHeight="1" x14ac:dyDescent="0.35">
      <c r="A4557" s="188"/>
      <c r="B4557" s="190"/>
      <c r="C4557" s="99" t="str">
        <f>IF(B4557="","",IF(NOT(ISNUMBER(B4557)),"DATA_PC invalida",IF(AND(ISNUMBER(parametros!$C$2),ISNUMBER(parametros!$D$2),B4557&gt;=parametros!$C$2,B4557&lt;=parametros!$D$2),"C0",IF(AND(ISNUMBER(parametros!$C$3),ISNUMBER(parametros!$D$3),B4557&gt;=parametros!$C$3,B4557&lt;=parametros!$D$3),"C1",IF(AND(ISNUMBER(parametros!$C$4),ISNUMBER(parametros!$D$4),B4557&gt;=parametros!$C$4,B4557&lt;=parametros!$D$4),"C2",IF(AND(ISNUMBER(parametros!$C$5),ISNUMBER(parametros!$D$5),B4557&gt;=parametros!$C$5,B4557&lt;=parametros!$D$5),"C3",IF(AND(ISNUMBER(parametros!$C$6),ISNUMBER(parametros!$D$6),B4557&gt;=parametros!$C$6,B4557&lt;=parametros!$D$6),"C4","Fora dos ciclos")))))))</f>
        <v/>
      </c>
      <c r="D4557" s="100"/>
      <c r="E4557" s="78" t="str">
        <f>IF(C4557="","",IFERROR(VLOOKUP(C4557,parametros!$A$11:$E$15,5,0),""))</f>
        <v/>
      </c>
      <c r="F4557" s="79" t="str">
        <f t="shared" si="357"/>
        <v/>
      </c>
      <c r="G4557" s="101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8"/>
      <c r="U4557" s="218" t="str">
        <f t="shared" si="361"/>
        <v/>
      </c>
      <c r="V4557" s="216" t="s">
        <v>47</v>
      </c>
      <c r="W4557" s="102" t="s">
        <v>167</v>
      </c>
      <c r="X4557" s="102" t="s">
        <v>168</v>
      </c>
      <c r="Y4557" s="103" t="s">
        <v>169</v>
      </c>
      <c r="Z4557" s="103" t="s">
        <v>170</v>
      </c>
      <c r="AA4557" s="103" t="s">
        <v>47</v>
      </c>
      <c r="AB4557" s="103" t="s">
        <v>171</v>
      </c>
      <c r="AC4557" s="104" t="s">
        <v>172</v>
      </c>
    </row>
    <row r="4558" spans="1:29" ht="25.5" customHeight="1" x14ac:dyDescent="0.35">
      <c r="A4558" s="188"/>
      <c r="B4558" s="190"/>
      <c r="C4558" s="99" t="str">
        <f>IF(B4558="","",IF(NOT(ISNUMBER(B4558)),"DATA_PC invalida",IF(AND(ISNUMBER(parametros!$C$2),ISNUMBER(parametros!$D$2),B4558&gt;=parametros!$C$2,B4558&lt;=parametros!$D$2),"C0",IF(AND(ISNUMBER(parametros!$C$3),ISNUMBER(parametros!$D$3),B4558&gt;=parametros!$C$3,B4558&lt;=parametros!$D$3),"C1",IF(AND(ISNUMBER(parametros!$C$4),ISNUMBER(parametros!$D$4),B4558&gt;=parametros!$C$4,B4558&lt;=parametros!$D$4),"C2",IF(AND(ISNUMBER(parametros!$C$5),ISNUMBER(parametros!$D$5),B4558&gt;=parametros!$C$5,B4558&lt;=parametros!$D$5),"C3",IF(AND(ISNUMBER(parametros!$C$6),ISNUMBER(parametros!$D$6),B4558&gt;=parametros!$C$6,B4558&lt;=parametros!$D$6),"C4","Fora dos ciclos")))))))</f>
        <v/>
      </c>
      <c r="D4558" s="100"/>
      <c r="E4558" s="78" t="str">
        <f>IF(C4558="","",IFERROR(VLOOKUP(C4558,parametros!$A$11:$E$15,5,0),""))</f>
        <v/>
      </c>
      <c r="F4558" s="79" t="str">
        <f t="shared" si="357"/>
        <v/>
      </c>
      <c r="G4558" s="101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8"/>
      <c r="U4558" s="218" t="str">
        <f t="shared" si="361"/>
        <v/>
      </c>
      <c r="V4558" s="216" t="s">
        <v>47</v>
      </c>
      <c r="W4558" s="102" t="s">
        <v>167</v>
      </c>
      <c r="X4558" s="102" t="s">
        <v>168</v>
      </c>
      <c r="Y4558" s="103" t="s">
        <v>169</v>
      </c>
      <c r="Z4558" s="103" t="s">
        <v>170</v>
      </c>
      <c r="AA4558" s="103" t="s">
        <v>47</v>
      </c>
      <c r="AB4558" s="103" t="s">
        <v>171</v>
      </c>
      <c r="AC4558" s="104" t="s">
        <v>172</v>
      </c>
    </row>
    <row r="4559" spans="1:29" ht="25.5" customHeight="1" x14ac:dyDescent="0.35">
      <c r="A4559" s="188"/>
      <c r="B4559" s="190"/>
      <c r="C4559" s="99" t="str">
        <f>IF(B4559="","",IF(NOT(ISNUMBER(B4559)),"DATA_PC invalida",IF(AND(ISNUMBER(parametros!$C$2),ISNUMBER(parametros!$D$2),B4559&gt;=parametros!$C$2,B4559&lt;=parametros!$D$2),"C0",IF(AND(ISNUMBER(parametros!$C$3),ISNUMBER(parametros!$D$3),B4559&gt;=parametros!$C$3,B4559&lt;=parametros!$D$3),"C1",IF(AND(ISNUMBER(parametros!$C$4),ISNUMBER(parametros!$D$4),B4559&gt;=parametros!$C$4,B4559&lt;=parametros!$D$4),"C2",IF(AND(ISNUMBER(parametros!$C$5),ISNUMBER(parametros!$D$5),B4559&gt;=parametros!$C$5,B4559&lt;=parametros!$D$5),"C3",IF(AND(ISNUMBER(parametros!$C$6),ISNUMBER(parametros!$D$6),B4559&gt;=parametros!$C$6,B4559&lt;=parametros!$D$6),"C4","Fora dos ciclos")))))))</f>
        <v/>
      </c>
      <c r="D4559" s="100"/>
      <c r="E4559" s="78" t="str">
        <f>IF(C4559="","",IFERROR(VLOOKUP(C4559,parametros!$A$11:$E$15,5,0),""))</f>
        <v/>
      </c>
      <c r="F4559" s="79" t="str">
        <f t="shared" si="357"/>
        <v/>
      </c>
      <c r="G4559" s="101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8"/>
      <c r="U4559" s="218" t="str">
        <f t="shared" si="361"/>
        <v/>
      </c>
      <c r="V4559" s="216" t="s">
        <v>47</v>
      </c>
      <c r="W4559" s="102" t="s">
        <v>167</v>
      </c>
      <c r="X4559" s="102" t="s">
        <v>168</v>
      </c>
      <c r="Y4559" s="103" t="s">
        <v>169</v>
      </c>
      <c r="Z4559" s="103" t="s">
        <v>170</v>
      </c>
      <c r="AA4559" s="103" t="s">
        <v>47</v>
      </c>
      <c r="AB4559" s="103" t="s">
        <v>171</v>
      </c>
      <c r="AC4559" s="104" t="s">
        <v>172</v>
      </c>
    </row>
    <row r="4560" spans="1:29" ht="25.5" customHeight="1" x14ac:dyDescent="0.35">
      <c r="A4560" s="188"/>
      <c r="B4560" s="190"/>
      <c r="C4560" s="99" t="str">
        <f>IF(B4560="","",IF(NOT(ISNUMBER(B4560)),"DATA_PC invalida",IF(AND(ISNUMBER(parametros!$C$2),ISNUMBER(parametros!$D$2),B4560&gt;=parametros!$C$2,B4560&lt;=parametros!$D$2),"C0",IF(AND(ISNUMBER(parametros!$C$3),ISNUMBER(parametros!$D$3),B4560&gt;=parametros!$C$3,B4560&lt;=parametros!$D$3),"C1",IF(AND(ISNUMBER(parametros!$C$4),ISNUMBER(parametros!$D$4),B4560&gt;=parametros!$C$4,B4560&lt;=parametros!$D$4),"C2",IF(AND(ISNUMBER(parametros!$C$5),ISNUMBER(parametros!$D$5),B4560&gt;=parametros!$C$5,B4560&lt;=parametros!$D$5),"C3",IF(AND(ISNUMBER(parametros!$C$6),ISNUMBER(parametros!$D$6),B4560&gt;=parametros!$C$6,B4560&lt;=parametros!$D$6),"C4","Fora dos ciclos")))))))</f>
        <v/>
      </c>
      <c r="D4560" s="100"/>
      <c r="E4560" s="78" t="str">
        <f>IF(C4560="","",IFERROR(VLOOKUP(C4560,parametros!$A$11:$E$15,5,0),""))</f>
        <v/>
      </c>
      <c r="F4560" s="79" t="str">
        <f t="shared" si="357"/>
        <v/>
      </c>
      <c r="G4560" s="101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8"/>
      <c r="U4560" s="218" t="str">
        <f t="shared" si="361"/>
        <v/>
      </c>
      <c r="V4560" s="216" t="s">
        <v>47</v>
      </c>
      <c r="W4560" s="102" t="s">
        <v>167</v>
      </c>
      <c r="X4560" s="102" t="s">
        <v>168</v>
      </c>
      <c r="Y4560" s="103" t="s">
        <v>169</v>
      </c>
      <c r="Z4560" s="103" t="s">
        <v>170</v>
      </c>
      <c r="AA4560" s="103" t="s">
        <v>47</v>
      </c>
      <c r="AB4560" s="103" t="s">
        <v>171</v>
      </c>
      <c r="AC4560" s="104" t="s">
        <v>172</v>
      </c>
    </row>
    <row r="4561" spans="1:29" ht="25.5" customHeight="1" x14ac:dyDescent="0.35">
      <c r="A4561" s="188"/>
      <c r="B4561" s="190"/>
      <c r="C4561" s="99" t="str">
        <f>IF(B4561="","",IF(NOT(ISNUMBER(B4561)),"DATA_PC invalida",IF(AND(ISNUMBER(parametros!$C$2),ISNUMBER(parametros!$D$2),B4561&gt;=parametros!$C$2,B4561&lt;=parametros!$D$2),"C0",IF(AND(ISNUMBER(parametros!$C$3),ISNUMBER(parametros!$D$3),B4561&gt;=parametros!$C$3,B4561&lt;=parametros!$D$3),"C1",IF(AND(ISNUMBER(parametros!$C$4),ISNUMBER(parametros!$D$4),B4561&gt;=parametros!$C$4,B4561&lt;=parametros!$D$4),"C2",IF(AND(ISNUMBER(parametros!$C$5),ISNUMBER(parametros!$D$5),B4561&gt;=parametros!$C$5,B4561&lt;=parametros!$D$5),"C3",IF(AND(ISNUMBER(parametros!$C$6),ISNUMBER(parametros!$D$6),B4561&gt;=parametros!$C$6,B4561&lt;=parametros!$D$6),"C4","Fora dos ciclos")))))))</f>
        <v/>
      </c>
      <c r="D4561" s="100"/>
      <c r="E4561" s="78" t="str">
        <f>IF(C4561="","",IFERROR(VLOOKUP(C4561,parametros!$A$11:$E$15,5,0),""))</f>
        <v/>
      </c>
      <c r="F4561" s="79" t="str">
        <f t="shared" si="357"/>
        <v/>
      </c>
      <c r="G4561" s="101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8"/>
      <c r="U4561" s="218" t="str">
        <f t="shared" si="361"/>
        <v/>
      </c>
      <c r="V4561" s="216" t="s">
        <v>47</v>
      </c>
      <c r="W4561" s="102" t="s">
        <v>167</v>
      </c>
      <c r="X4561" s="102" t="s">
        <v>168</v>
      </c>
      <c r="Y4561" s="103" t="s">
        <v>169</v>
      </c>
      <c r="Z4561" s="103" t="s">
        <v>170</v>
      </c>
      <c r="AA4561" s="103" t="s">
        <v>47</v>
      </c>
      <c r="AB4561" s="103" t="s">
        <v>171</v>
      </c>
      <c r="AC4561" s="104" t="s">
        <v>172</v>
      </c>
    </row>
    <row r="4562" spans="1:29" ht="25.5" customHeight="1" x14ac:dyDescent="0.35">
      <c r="A4562" s="188"/>
      <c r="B4562" s="190"/>
      <c r="C4562" s="99" t="str">
        <f>IF(B4562="","",IF(NOT(ISNUMBER(B4562)),"DATA_PC invalida",IF(AND(ISNUMBER(parametros!$C$2),ISNUMBER(parametros!$D$2),B4562&gt;=parametros!$C$2,B4562&lt;=parametros!$D$2),"C0",IF(AND(ISNUMBER(parametros!$C$3),ISNUMBER(parametros!$D$3),B4562&gt;=parametros!$C$3,B4562&lt;=parametros!$D$3),"C1",IF(AND(ISNUMBER(parametros!$C$4),ISNUMBER(parametros!$D$4),B4562&gt;=parametros!$C$4,B4562&lt;=parametros!$D$4),"C2",IF(AND(ISNUMBER(parametros!$C$5),ISNUMBER(parametros!$D$5),B4562&gt;=parametros!$C$5,B4562&lt;=parametros!$D$5),"C3",IF(AND(ISNUMBER(parametros!$C$6),ISNUMBER(parametros!$D$6),B4562&gt;=parametros!$C$6,B4562&lt;=parametros!$D$6),"C4","Fora dos ciclos")))))))</f>
        <v/>
      </c>
      <c r="D4562" s="100"/>
      <c r="E4562" s="78" t="str">
        <f>IF(C4562="","",IFERROR(VLOOKUP(C4562,parametros!$A$11:$E$15,5,0),""))</f>
        <v/>
      </c>
      <c r="F4562" s="79" t="str">
        <f t="shared" si="357"/>
        <v/>
      </c>
      <c r="G4562" s="101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8"/>
      <c r="U4562" s="218" t="str">
        <f t="shared" si="361"/>
        <v/>
      </c>
      <c r="V4562" s="216" t="s">
        <v>47</v>
      </c>
      <c r="W4562" s="102" t="s">
        <v>167</v>
      </c>
      <c r="X4562" s="102" t="s">
        <v>168</v>
      </c>
      <c r="Y4562" s="103" t="s">
        <v>169</v>
      </c>
      <c r="Z4562" s="103" t="s">
        <v>170</v>
      </c>
      <c r="AA4562" s="103" t="s">
        <v>47</v>
      </c>
      <c r="AB4562" s="103" t="s">
        <v>171</v>
      </c>
      <c r="AC4562" s="104" t="s">
        <v>172</v>
      </c>
    </row>
    <row r="4563" spans="1:29" ht="25.5" customHeight="1" x14ac:dyDescent="0.35">
      <c r="A4563" s="188"/>
      <c r="B4563" s="190"/>
      <c r="C4563" s="99" t="str">
        <f>IF(B4563="","",IF(NOT(ISNUMBER(B4563)),"DATA_PC invalida",IF(AND(ISNUMBER(parametros!$C$2),ISNUMBER(parametros!$D$2),B4563&gt;=parametros!$C$2,B4563&lt;=parametros!$D$2),"C0",IF(AND(ISNUMBER(parametros!$C$3),ISNUMBER(parametros!$D$3),B4563&gt;=parametros!$C$3,B4563&lt;=parametros!$D$3),"C1",IF(AND(ISNUMBER(parametros!$C$4),ISNUMBER(parametros!$D$4),B4563&gt;=parametros!$C$4,B4563&lt;=parametros!$D$4),"C2",IF(AND(ISNUMBER(parametros!$C$5),ISNUMBER(parametros!$D$5),B4563&gt;=parametros!$C$5,B4563&lt;=parametros!$D$5),"C3",IF(AND(ISNUMBER(parametros!$C$6),ISNUMBER(parametros!$D$6),B4563&gt;=parametros!$C$6,B4563&lt;=parametros!$D$6),"C4","Fora dos ciclos")))))))</f>
        <v/>
      </c>
      <c r="D4563" s="100"/>
      <c r="E4563" s="78" t="str">
        <f>IF(C4563="","",IFERROR(VLOOKUP(C4563,parametros!$A$11:$E$15,5,0),""))</f>
        <v/>
      </c>
      <c r="F4563" s="79" t="str">
        <f t="shared" si="357"/>
        <v/>
      </c>
      <c r="G4563" s="101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8"/>
      <c r="U4563" s="218" t="str">
        <f t="shared" si="361"/>
        <v/>
      </c>
      <c r="V4563" s="216" t="s">
        <v>47</v>
      </c>
      <c r="W4563" s="102" t="s">
        <v>167</v>
      </c>
      <c r="X4563" s="102" t="s">
        <v>168</v>
      </c>
      <c r="Y4563" s="103" t="s">
        <v>169</v>
      </c>
      <c r="Z4563" s="103" t="s">
        <v>170</v>
      </c>
      <c r="AA4563" s="103" t="s">
        <v>47</v>
      </c>
      <c r="AB4563" s="103" t="s">
        <v>171</v>
      </c>
      <c r="AC4563" s="104" t="s">
        <v>172</v>
      </c>
    </row>
    <row r="4564" spans="1:29" ht="25.5" customHeight="1" x14ac:dyDescent="0.35">
      <c r="A4564" s="188"/>
      <c r="B4564" s="190"/>
      <c r="C4564" s="99" t="str">
        <f>IF(B4564="","",IF(NOT(ISNUMBER(B4564)),"DATA_PC invalida",IF(AND(ISNUMBER(parametros!$C$2),ISNUMBER(parametros!$D$2),B4564&gt;=parametros!$C$2,B4564&lt;=parametros!$D$2),"C0",IF(AND(ISNUMBER(parametros!$C$3),ISNUMBER(parametros!$D$3),B4564&gt;=parametros!$C$3,B4564&lt;=parametros!$D$3),"C1",IF(AND(ISNUMBER(parametros!$C$4),ISNUMBER(parametros!$D$4),B4564&gt;=parametros!$C$4,B4564&lt;=parametros!$D$4),"C2",IF(AND(ISNUMBER(parametros!$C$5),ISNUMBER(parametros!$D$5),B4564&gt;=parametros!$C$5,B4564&lt;=parametros!$D$5),"C3",IF(AND(ISNUMBER(parametros!$C$6),ISNUMBER(parametros!$D$6),B4564&gt;=parametros!$C$6,B4564&lt;=parametros!$D$6),"C4","Fora dos ciclos")))))))</f>
        <v/>
      </c>
      <c r="D4564" s="100"/>
      <c r="E4564" s="78" t="str">
        <f>IF(C4564="","",IFERROR(VLOOKUP(C4564,parametros!$A$11:$E$15,5,0),""))</f>
        <v/>
      </c>
      <c r="F4564" s="79" t="str">
        <f t="shared" si="357"/>
        <v/>
      </c>
      <c r="G4564" s="101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8"/>
      <c r="U4564" s="218" t="str">
        <f t="shared" si="361"/>
        <v/>
      </c>
      <c r="V4564" s="216" t="s">
        <v>47</v>
      </c>
      <c r="W4564" s="102" t="s">
        <v>167</v>
      </c>
      <c r="X4564" s="102" t="s">
        <v>168</v>
      </c>
      <c r="Y4564" s="103" t="s">
        <v>169</v>
      </c>
      <c r="Z4564" s="103" t="s">
        <v>170</v>
      </c>
      <c r="AA4564" s="103" t="s">
        <v>47</v>
      </c>
      <c r="AB4564" s="103" t="s">
        <v>171</v>
      </c>
      <c r="AC4564" s="104" t="s">
        <v>172</v>
      </c>
    </row>
    <row r="4565" spans="1:29" ht="25.5" customHeight="1" x14ac:dyDescent="0.35">
      <c r="A4565" s="188"/>
      <c r="B4565" s="190"/>
      <c r="C4565" s="99" t="str">
        <f>IF(B4565="","",IF(NOT(ISNUMBER(B4565)),"DATA_PC invalida",IF(AND(ISNUMBER(parametros!$C$2),ISNUMBER(parametros!$D$2),B4565&gt;=parametros!$C$2,B4565&lt;=parametros!$D$2),"C0",IF(AND(ISNUMBER(parametros!$C$3),ISNUMBER(parametros!$D$3),B4565&gt;=parametros!$C$3,B4565&lt;=parametros!$D$3),"C1",IF(AND(ISNUMBER(parametros!$C$4),ISNUMBER(parametros!$D$4),B4565&gt;=parametros!$C$4,B4565&lt;=parametros!$D$4),"C2",IF(AND(ISNUMBER(parametros!$C$5),ISNUMBER(parametros!$D$5),B4565&gt;=parametros!$C$5,B4565&lt;=parametros!$D$5),"C3",IF(AND(ISNUMBER(parametros!$C$6),ISNUMBER(parametros!$D$6),B4565&gt;=parametros!$C$6,B4565&lt;=parametros!$D$6),"C4","Fora dos ciclos")))))))</f>
        <v/>
      </c>
      <c r="D4565" s="100"/>
      <c r="E4565" s="78" t="str">
        <f>IF(C4565="","",IFERROR(VLOOKUP(C4565,parametros!$A$11:$E$15,5,0),""))</f>
        <v/>
      </c>
      <c r="F4565" s="79" t="str">
        <f t="shared" si="357"/>
        <v/>
      </c>
      <c r="G4565" s="101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8"/>
      <c r="U4565" s="218" t="str">
        <f t="shared" si="361"/>
        <v/>
      </c>
      <c r="V4565" s="216" t="s">
        <v>47</v>
      </c>
      <c r="W4565" s="102" t="s">
        <v>167</v>
      </c>
      <c r="X4565" s="102" t="s">
        <v>168</v>
      </c>
      <c r="Y4565" s="103" t="s">
        <v>169</v>
      </c>
      <c r="Z4565" s="103" t="s">
        <v>170</v>
      </c>
      <c r="AA4565" s="103" t="s">
        <v>47</v>
      </c>
      <c r="AB4565" s="103" t="s">
        <v>171</v>
      </c>
      <c r="AC4565" s="104" t="s">
        <v>172</v>
      </c>
    </row>
    <row r="4566" spans="1:29" ht="25.5" customHeight="1" x14ac:dyDescent="0.35">
      <c r="A4566" s="188"/>
      <c r="B4566" s="190"/>
      <c r="C4566" s="99" t="str">
        <f>IF(B4566="","",IF(NOT(ISNUMBER(B4566)),"DATA_PC invalida",IF(AND(ISNUMBER(parametros!$C$2),ISNUMBER(parametros!$D$2),B4566&gt;=parametros!$C$2,B4566&lt;=parametros!$D$2),"C0",IF(AND(ISNUMBER(parametros!$C$3),ISNUMBER(parametros!$D$3),B4566&gt;=parametros!$C$3,B4566&lt;=parametros!$D$3),"C1",IF(AND(ISNUMBER(parametros!$C$4),ISNUMBER(parametros!$D$4),B4566&gt;=parametros!$C$4,B4566&lt;=parametros!$D$4),"C2",IF(AND(ISNUMBER(parametros!$C$5),ISNUMBER(parametros!$D$5),B4566&gt;=parametros!$C$5,B4566&lt;=parametros!$D$5),"C3",IF(AND(ISNUMBER(parametros!$C$6),ISNUMBER(parametros!$D$6),B4566&gt;=parametros!$C$6,B4566&lt;=parametros!$D$6),"C4","Fora dos ciclos")))))))</f>
        <v/>
      </c>
      <c r="D4566" s="100"/>
      <c r="E4566" s="78" t="str">
        <f>IF(C4566="","",IFERROR(VLOOKUP(C4566,parametros!$A$11:$E$15,5,0),""))</f>
        <v/>
      </c>
      <c r="F4566" s="79" t="str">
        <f t="shared" si="357"/>
        <v/>
      </c>
      <c r="G4566" s="101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8"/>
      <c r="U4566" s="218" t="str">
        <f t="shared" si="361"/>
        <v/>
      </c>
      <c r="V4566" s="216" t="s">
        <v>47</v>
      </c>
      <c r="W4566" s="102" t="s">
        <v>167</v>
      </c>
      <c r="X4566" s="102" t="s">
        <v>168</v>
      </c>
      <c r="Y4566" s="103" t="s">
        <v>169</v>
      </c>
      <c r="Z4566" s="103" t="s">
        <v>170</v>
      </c>
      <c r="AA4566" s="103" t="s">
        <v>47</v>
      </c>
      <c r="AB4566" s="103" t="s">
        <v>171</v>
      </c>
      <c r="AC4566" s="104" t="s">
        <v>172</v>
      </c>
    </row>
    <row r="4567" spans="1:29" ht="25.5" customHeight="1" x14ac:dyDescent="0.35">
      <c r="A4567" s="188"/>
      <c r="B4567" s="190"/>
      <c r="C4567" s="99" t="str">
        <f>IF(B4567="","",IF(NOT(ISNUMBER(B4567)),"DATA_PC invalida",IF(AND(ISNUMBER(parametros!$C$2),ISNUMBER(parametros!$D$2),B4567&gt;=parametros!$C$2,B4567&lt;=parametros!$D$2),"C0",IF(AND(ISNUMBER(parametros!$C$3),ISNUMBER(parametros!$D$3),B4567&gt;=parametros!$C$3,B4567&lt;=parametros!$D$3),"C1",IF(AND(ISNUMBER(parametros!$C$4),ISNUMBER(parametros!$D$4),B4567&gt;=parametros!$C$4,B4567&lt;=parametros!$D$4),"C2",IF(AND(ISNUMBER(parametros!$C$5),ISNUMBER(parametros!$D$5),B4567&gt;=parametros!$C$5,B4567&lt;=parametros!$D$5),"C3",IF(AND(ISNUMBER(parametros!$C$6),ISNUMBER(parametros!$D$6),B4567&gt;=parametros!$C$6,B4567&lt;=parametros!$D$6),"C4","Fora dos ciclos")))))))</f>
        <v/>
      </c>
      <c r="D4567" s="100"/>
      <c r="E4567" s="78" t="str">
        <f>IF(C4567="","",IFERROR(VLOOKUP(C4567,parametros!$A$11:$E$15,5,0),""))</f>
        <v/>
      </c>
      <c r="F4567" s="79" t="str">
        <f t="shared" si="357"/>
        <v/>
      </c>
      <c r="G4567" s="101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8"/>
      <c r="U4567" s="218" t="str">
        <f t="shared" si="361"/>
        <v/>
      </c>
      <c r="V4567" s="216" t="s">
        <v>47</v>
      </c>
      <c r="W4567" s="102" t="s">
        <v>167</v>
      </c>
      <c r="X4567" s="102" t="s">
        <v>168</v>
      </c>
      <c r="Y4567" s="103" t="s">
        <v>169</v>
      </c>
      <c r="Z4567" s="103" t="s">
        <v>170</v>
      </c>
      <c r="AA4567" s="103" t="s">
        <v>47</v>
      </c>
      <c r="AB4567" s="103" t="s">
        <v>171</v>
      </c>
      <c r="AC4567" s="104" t="s">
        <v>172</v>
      </c>
    </row>
    <row r="4568" spans="1:29" ht="25.5" customHeight="1" x14ac:dyDescent="0.35">
      <c r="A4568" s="188"/>
      <c r="B4568" s="190"/>
      <c r="C4568" s="99" t="str">
        <f>IF(B4568="","",IF(NOT(ISNUMBER(B4568)),"DATA_PC invalida",IF(AND(ISNUMBER(parametros!$C$2),ISNUMBER(parametros!$D$2),B4568&gt;=parametros!$C$2,B4568&lt;=parametros!$D$2),"C0",IF(AND(ISNUMBER(parametros!$C$3),ISNUMBER(parametros!$D$3),B4568&gt;=parametros!$C$3,B4568&lt;=parametros!$D$3),"C1",IF(AND(ISNUMBER(parametros!$C$4),ISNUMBER(parametros!$D$4),B4568&gt;=parametros!$C$4,B4568&lt;=parametros!$D$4),"C2",IF(AND(ISNUMBER(parametros!$C$5),ISNUMBER(parametros!$D$5),B4568&gt;=parametros!$C$5,B4568&lt;=parametros!$D$5),"C3",IF(AND(ISNUMBER(parametros!$C$6),ISNUMBER(parametros!$D$6),B4568&gt;=parametros!$C$6,B4568&lt;=parametros!$D$6),"C4","Fora dos ciclos")))))))</f>
        <v/>
      </c>
      <c r="D4568" s="100"/>
      <c r="E4568" s="78" t="str">
        <f>IF(C4568="","",IFERROR(VLOOKUP(C4568,parametros!$A$11:$E$15,5,0),""))</f>
        <v/>
      </c>
      <c r="F4568" s="79" t="str">
        <f t="shared" si="357"/>
        <v/>
      </c>
      <c r="G4568" s="101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8"/>
      <c r="U4568" s="218" t="str">
        <f t="shared" si="361"/>
        <v/>
      </c>
      <c r="V4568" s="216" t="s">
        <v>47</v>
      </c>
      <c r="W4568" s="102" t="s">
        <v>167</v>
      </c>
      <c r="X4568" s="102" t="s">
        <v>168</v>
      </c>
      <c r="Y4568" s="103" t="s">
        <v>169</v>
      </c>
      <c r="Z4568" s="103" t="s">
        <v>170</v>
      </c>
      <c r="AA4568" s="103" t="s">
        <v>47</v>
      </c>
      <c r="AB4568" s="103" t="s">
        <v>171</v>
      </c>
      <c r="AC4568" s="104" t="s">
        <v>172</v>
      </c>
    </row>
    <row r="4569" spans="1:29" ht="25.5" customHeight="1" x14ac:dyDescent="0.35">
      <c r="A4569" s="188"/>
      <c r="B4569" s="190"/>
      <c r="C4569" s="99" t="str">
        <f>IF(B4569="","",IF(NOT(ISNUMBER(B4569)),"DATA_PC invalida",IF(AND(ISNUMBER(parametros!$C$2),ISNUMBER(parametros!$D$2),B4569&gt;=parametros!$C$2,B4569&lt;=parametros!$D$2),"C0",IF(AND(ISNUMBER(parametros!$C$3),ISNUMBER(parametros!$D$3),B4569&gt;=parametros!$C$3,B4569&lt;=parametros!$D$3),"C1",IF(AND(ISNUMBER(parametros!$C$4),ISNUMBER(parametros!$D$4),B4569&gt;=parametros!$C$4,B4569&lt;=parametros!$D$4),"C2",IF(AND(ISNUMBER(parametros!$C$5),ISNUMBER(parametros!$D$5),B4569&gt;=parametros!$C$5,B4569&lt;=parametros!$D$5),"C3",IF(AND(ISNUMBER(parametros!$C$6),ISNUMBER(parametros!$D$6),B4569&gt;=parametros!$C$6,B4569&lt;=parametros!$D$6),"C4","Fora dos ciclos")))))))</f>
        <v/>
      </c>
      <c r="D4569" s="100"/>
      <c r="E4569" s="78" t="str">
        <f>IF(C4569="","",IFERROR(VLOOKUP(C4569,parametros!$A$11:$E$15,5,0),""))</f>
        <v/>
      </c>
      <c r="F4569" s="79" t="str">
        <f t="shared" si="357"/>
        <v/>
      </c>
      <c r="G4569" s="101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8"/>
      <c r="U4569" s="218" t="str">
        <f t="shared" si="361"/>
        <v/>
      </c>
      <c r="V4569" s="216" t="s">
        <v>47</v>
      </c>
      <c r="W4569" s="102" t="s">
        <v>167</v>
      </c>
      <c r="X4569" s="102" t="s">
        <v>168</v>
      </c>
      <c r="Y4569" s="103" t="s">
        <v>169</v>
      </c>
      <c r="Z4569" s="103" t="s">
        <v>170</v>
      </c>
      <c r="AA4569" s="103" t="s">
        <v>47</v>
      </c>
      <c r="AB4569" s="103" t="s">
        <v>171</v>
      </c>
      <c r="AC4569" s="104" t="s">
        <v>172</v>
      </c>
    </row>
    <row r="4570" spans="1:29" ht="25.5" customHeight="1" x14ac:dyDescent="0.35">
      <c r="A4570" s="188"/>
      <c r="B4570" s="190"/>
      <c r="C4570" s="99" t="str">
        <f>IF(B4570="","",IF(NOT(ISNUMBER(B4570)),"DATA_PC invalida",IF(AND(ISNUMBER(parametros!$C$2),ISNUMBER(parametros!$D$2),B4570&gt;=parametros!$C$2,B4570&lt;=parametros!$D$2),"C0",IF(AND(ISNUMBER(parametros!$C$3),ISNUMBER(parametros!$D$3),B4570&gt;=parametros!$C$3,B4570&lt;=parametros!$D$3),"C1",IF(AND(ISNUMBER(parametros!$C$4),ISNUMBER(parametros!$D$4),B4570&gt;=parametros!$C$4,B4570&lt;=parametros!$D$4),"C2",IF(AND(ISNUMBER(parametros!$C$5),ISNUMBER(parametros!$D$5),B4570&gt;=parametros!$C$5,B4570&lt;=parametros!$D$5),"C3",IF(AND(ISNUMBER(parametros!$C$6),ISNUMBER(parametros!$D$6),B4570&gt;=parametros!$C$6,B4570&lt;=parametros!$D$6),"C4","Fora dos ciclos")))))))</f>
        <v/>
      </c>
      <c r="D4570" s="100"/>
      <c r="E4570" s="78" t="str">
        <f>IF(C4570="","",IFERROR(VLOOKUP(C4570,parametros!$A$11:$E$15,5,0),""))</f>
        <v/>
      </c>
      <c r="F4570" s="79" t="str">
        <f t="shared" si="357"/>
        <v/>
      </c>
      <c r="G4570" s="101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8"/>
      <c r="U4570" s="218" t="str">
        <f t="shared" si="361"/>
        <v/>
      </c>
      <c r="V4570" s="216" t="s">
        <v>47</v>
      </c>
      <c r="W4570" s="102" t="s">
        <v>167</v>
      </c>
      <c r="X4570" s="102" t="s">
        <v>168</v>
      </c>
      <c r="Y4570" s="103" t="s">
        <v>169</v>
      </c>
      <c r="Z4570" s="103" t="s">
        <v>170</v>
      </c>
      <c r="AA4570" s="103" t="s">
        <v>47</v>
      </c>
      <c r="AB4570" s="103" t="s">
        <v>171</v>
      </c>
      <c r="AC4570" s="104" t="s">
        <v>172</v>
      </c>
    </row>
    <row r="4571" spans="1:29" ht="25.5" customHeight="1" x14ac:dyDescent="0.35">
      <c r="A4571" s="188"/>
      <c r="B4571" s="190"/>
      <c r="C4571" s="99" t="str">
        <f>IF(B4571="","",IF(NOT(ISNUMBER(B4571)),"DATA_PC invalida",IF(AND(ISNUMBER(parametros!$C$2),ISNUMBER(parametros!$D$2),B4571&gt;=parametros!$C$2,B4571&lt;=parametros!$D$2),"C0",IF(AND(ISNUMBER(parametros!$C$3),ISNUMBER(parametros!$D$3),B4571&gt;=parametros!$C$3,B4571&lt;=parametros!$D$3),"C1",IF(AND(ISNUMBER(parametros!$C$4),ISNUMBER(parametros!$D$4),B4571&gt;=parametros!$C$4,B4571&lt;=parametros!$D$4),"C2",IF(AND(ISNUMBER(parametros!$C$5),ISNUMBER(parametros!$D$5),B4571&gt;=parametros!$C$5,B4571&lt;=parametros!$D$5),"C3",IF(AND(ISNUMBER(parametros!$C$6),ISNUMBER(parametros!$D$6),B4571&gt;=parametros!$C$6,B4571&lt;=parametros!$D$6),"C4","Fora dos ciclos")))))))</f>
        <v/>
      </c>
      <c r="D4571" s="100"/>
      <c r="E4571" s="78" t="str">
        <f>IF(C4571="","",IFERROR(VLOOKUP(C4571,parametros!$A$11:$E$15,5,0),""))</f>
        <v/>
      </c>
      <c r="F4571" s="79" t="str">
        <f t="shared" si="357"/>
        <v/>
      </c>
      <c r="G4571" s="101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8"/>
      <c r="U4571" s="218" t="str">
        <f t="shared" si="361"/>
        <v/>
      </c>
      <c r="V4571" s="216" t="s">
        <v>47</v>
      </c>
      <c r="W4571" s="102" t="s">
        <v>167</v>
      </c>
      <c r="X4571" s="102" t="s">
        <v>168</v>
      </c>
      <c r="Y4571" s="103" t="s">
        <v>169</v>
      </c>
      <c r="Z4571" s="103" t="s">
        <v>170</v>
      </c>
      <c r="AA4571" s="103" t="s">
        <v>47</v>
      </c>
      <c r="AB4571" s="103" t="s">
        <v>171</v>
      </c>
      <c r="AC4571" s="104" t="s">
        <v>172</v>
      </c>
    </row>
    <row r="4572" spans="1:29" ht="25.5" customHeight="1" x14ac:dyDescent="0.35">
      <c r="A4572" s="188"/>
      <c r="B4572" s="190"/>
      <c r="C4572" s="99" t="str">
        <f>IF(B4572="","",IF(NOT(ISNUMBER(B4572)),"DATA_PC invalida",IF(AND(ISNUMBER(parametros!$C$2),ISNUMBER(parametros!$D$2),B4572&gt;=parametros!$C$2,B4572&lt;=parametros!$D$2),"C0",IF(AND(ISNUMBER(parametros!$C$3),ISNUMBER(parametros!$D$3),B4572&gt;=parametros!$C$3,B4572&lt;=parametros!$D$3),"C1",IF(AND(ISNUMBER(parametros!$C$4),ISNUMBER(parametros!$D$4),B4572&gt;=parametros!$C$4,B4572&lt;=parametros!$D$4),"C2",IF(AND(ISNUMBER(parametros!$C$5),ISNUMBER(parametros!$D$5),B4572&gt;=parametros!$C$5,B4572&lt;=parametros!$D$5),"C3",IF(AND(ISNUMBER(parametros!$C$6),ISNUMBER(parametros!$D$6),B4572&gt;=parametros!$C$6,B4572&lt;=parametros!$D$6),"C4","Fora dos ciclos")))))))</f>
        <v/>
      </c>
      <c r="D4572" s="100"/>
      <c r="E4572" s="78" t="str">
        <f>IF(C4572="","",IFERROR(VLOOKUP(C4572,parametros!$A$11:$E$15,5,0),""))</f>
        <v/>
      </c>
      <c r="F4572" s="79" t="str">
        <f t="shared" si="357"/>
        <v/>
      </c>
      <c r="G4572" s="101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8"/>
      <c r="U4572" s="218" t="str">
        <f t="shared" si="361"/>
        <v/>
      </c>
      <c r="V4572" s="216" t="s">
        <v>47</v>
      </c>
      <c r="W4572" s="102" t="s">
        <v>167</v>
      </c>
      <c r="X4572" s="102" t="s">
        <v>168</v>
      </c>
      <c r="Y4572" s="103" t="s">
        <v>169</v>
      </c>
      <c r="Z4572" s="103" t="s">
        <v>170</v>
      </c>
      <c r="AA4572" s="103" t="s">
        <v>47</v>
      </c>
      <c r="AB4572" s="103" t="s">
        <v>171</v>
      </c>
      <c r="AC4572" s="104" t="s">
        <v>172</v>
      </c>
    </row>
    <row r="4573" spans="1:29" ht="25.5" customHeight="1" x14ac:dyDescent="0.35">
      <c r="A4573" s="188"/>
      <c r="B4573" s="190"/>
      <c r="C4573" s="99" t="str">
        <f>IF(B4573="","",IF(NOT(ISNUMBER(B4573)),"DATA_PC invalida",IF(AND(ISNUMBER(parametros!$C$2),ISNUMBER(parametros!$D$2),B4573&gt;=parametros!$C$2,B4573&lt;=parametros!$D$2),"C0",IF(AND(ISNUMBER(parametros!$C$3),ISNUMBER(parametros!$D$3),B4573&gt;=parametros!$C$3,B4573&lt;=parametros!$D$3),"C1",IF(AND(ISNUMBER(parametros!$C$4),ISNUMBER(parametros!$D$4),B4573&gt;=parametros!$C$4,B4573&lt;=parametros!$D$4),"C2",IF(AND(ISNUMBER(parametros!$C$5),ISNUMBER(parametros!$D$5),B4573&gt;=parametros!$C$5,B4573&lt;=parametros!$D$5),"C3",IF(AND(ISNUMBER(parametros!$C$6),ISNUMBER(parametros!$D$6),B4573&gt;=parametros!$C$6,B4573&lt;=parametros!$D$6),"C4","Fora dos ciclos")))))))</f>
        <v/>
      </c>
      <c r="D4573" s="100"/>
      <c r="E4573" s="78" t="str">
        <f>IF(C4573="","",IFERROR(VLOOKUP(C4573,parametros!$A$11:$E$15,5,0),""))</f>
        <v/>
      </c>
      <c r="F4573" s="79" t="str">
        <f t="shared" si="357"/>
        <v/>
      </c>
      <c r="G4573" s="101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8"/>
      <c r="U4573" s="218" t="str">
        <f t="shared" si="361"/>
        <v/>
      </c>
      <c r="V4573" s="216" t="s">
        <v>47</v>
      </c>
      <c r="W4573" s="102" t="s">
        <v>167</v>
      </c>
      <c r="X4573" s="102" t="s">
        <v>168</v>
      </c>
      <c r="Y4573" s="103" t="s">
        <v>169</v>
      </c>
      <c r="Z4573" s="103" t="s">
        <v>170</v>
      </c>
      <c r="AA4573" s="103" t="s">
        <v>47</v>
      </c>
      <c r="AB4573" s="103" t="s">
        <v>171</v>
      </c>
      <c r="AC4573" s="104" t="s">
        <v>172</v>
      </c>
    </row>
    <row r="4574" spans="1:29" ht="25.5" customHeight="1" x14ac:dyDescent="0.35">
      <c r="A4574" s="188"/>
      <c r="B4574" s="190"/>
      <c r="C4574" s="99" t="str">
        <f>IF(B4574="","",IF(NOT(ISNUMBER(B4574)),"DATA_PC invalida",IF(AND(ISNUMBER(parametros!$C$2),ISNUMBER(parametros!$D$2),B4574&gt;=parametros!$C$2,B4574&lt;=parametros!$D$2),"C0",IF(AND(ISNUMBER(parametros!$C$3),ISNUMBER(parametros!$D$3),B4574&gt;=parametros!$C$3,B4574&lt;=parametros!$D$3),"C1",IF(AND(ISNUMBER(parametros!$C$4),ISNUMBER(parametros!$D$4),B4574&gt;=parametros!$C$4,B4574&lt;=parametros!$D$4),"C2",IF(AND(ISNUMBER(parametros!$C$5),ISNUMBER(parametros!$D$5),B4574&gt;=parametros!$C$5,B4574&lt;=parametros!$D$5),"C3",IF(AND(ISNUMBER(parametros!$C$6),ISNUMBER(parametros!$D$6),B4574&gt;=parametros!$C$6,B4574&lt;=parametros!$D$6),"C4","Fora dos ciclos")))))))</f>
        <v/>
      </c>
      <c r="D4574" s="100"/>
      <c r="E4574" s="78" t="str">
        <f>IF(C4574="","",IFERROR(VLOOKUP(C4574,parametros!$A$11:$E$15,5,0),""))</f>
        <v/>
      </c>
      <c r="F4574" s="79" t="str">
        <f t="shared" si="357"/>
        <v/>
      </c>
      <c r="G4574" s="101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8"/>
      <c r="U4574" s="218" t="str">
        <f t="shared" si="361"/>
        <v/>
      </c>
      <c r="V4574" s="216" t="s">
        <v>47</v>
      </c>
      <c r="W4574" s="102" t="s">
        <v>167</v>
      </c>
      <c r="X4574" s="102" t="s">
        <v>168</v>
      </c>
      <c r="Y4574" s="103" t="s">
        <v>169</v>
      </c>
      <c r="Z4574" s="103" t="s">
        <v>170</v>
      </c>
      <c r="AA4574" s="103" t="s">
        <v>47</v>
      </c>
      <c r="AB4574" s="103" t="s">
        <v>171</v>
      </c>
      <c r="AC4574" s="104" t="s">
        <v>172</v>
      </c>
    </row>
    <row r="4575" spans="1:29" ht="25.5" customHeight="1" x14ac:dyDescent="0.35">
      <c r="A4575" s="188"/>
      <c r="B4575" s="190"/>
      <c r="C4575" s="99" t="str">
        <f>IF(B4575="","",IF(NOT(ISNUMBER(B4575)),"DATA_PC invalida",IF(AND(ISNUMBER(parametros!$C$2),ISNUMBER(parametros!$D$2),B4575&gt;=parametros!$C$2,B4575&lt;=parametros!$D$2),"C0",IF(AND(ISNUMBER(parametros!$C$3),ISNUMBER(parametros!$D$3),B4575&gt;=parametros!$C$3,B4575&lt;=parametros!$D$3),"C1",IF(AND(ISNUMBER(parametros!$C$4),ISNUMBER(parametros!$D$4),B4575&gt;=parametros!$C$4,B4575&lt;=parametros!$D$4),"C2",IF(AND(ISNUMBER(parametros!$C$5),ISNUMBER(parametros!$D$5),B4575&gt;=parametros!$C$5,B4575&lt;=parametros!$D$5),"C3",IF(AND(ISNUMBER(parametros!$C$6),ISNUMBER(parametros!$D$6),B4575&gt;=parametros!$C$6,B4575&lt;=parametros!$D$6),"C4","Fora dos ciclos")))))))</f>
        <v/>
      </c>
      <c r="D4575" s="100"/>
      <c r="E4575" s="78" t="str">
        <f>IF(C4575="","",IFERROR(VLOOKUP(C4575,parametros!$A$11:$E$15,5,0),""))</f>
        <v/>
      </c>
      <c r="F4575" s="79" t="str">
        <f t="shared" si="357"/>
        <v/>
      </c>
      <c r="G4575" s="101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8"/>
      <c r="U4575" s="218" t="str">
        <f t="shared" si="361"/>
        <v/>
      </c>
      <c r="V4575" s="216" t="s">
        <v>47</v>
      </c>
      <c r="W4575" s="102" t="s">
        <v>167</v>
      </c>
      <c r="X4575" s="102" t="s">
        <v>168</v>
      </c>
      <c r="Y4575" s="103" t="s">
        <v>169</v>
      </c>
      <c r="Z4575" s="103" t="s">
        <v>170</v>
      </c>
      <c r="AA4575" s="103" t="s">
        <v>47</v>
      </c>
      <c r="AB4575" s="103" t="s">
        <v>171</v>
      </c>
      <c r="AC4575" s="104" t="s">
        <v>172</v>
      </c>
    </row>
    <row r="4576" spans="1:29" ht="25.5" customHeight="1" x14ac:dyDescent="0.35">
      <c r="A4576" s="188"/>
      <c r="B4576" s="190"/>
      <c r="C4576" s="99" t="str">
        <f>IF(B4576="","",IF(NOT(ISNUMBER(B4576)),"DATA_PC invalida",IF(AND(ISNUMBER(parametros!$C$2),ISNUMBER(parametros!$D$2),B4576&gt;=parametros!$C$2,B4576&lt;=parametros!$D$2),"C0",IF(AND(ISNUMBER(parametros!$C$3),ISNUMBER(parametros!$D$3),B4576&gt;=parametros!$C$3,B4576&lt;=parametros!$D$3),"C1",IF(AND(ISNUMBER(parametros!$C$4),ISNUMBER(parametros!$D$4),B4576&gt;=parametros!$C$4,B4576&lt;=parametros!$D$4),"C2",IF(AND(ISNUMBER(parametros!$C$5),ISNUMBER(parametros!$D$5),B4576&gt;=parametros!$C$5,B4576&lt;=parametros!$D$5),"C3",IF(AND(ISNUMBER(parametros!$C$6),ISNUMBER(parametros!$D$6),B4576&gt;=parametros!$C$6,B4576&lt;=parametros!$D$6),"C4","Fora dos ciclos")))))))</f>
        <v/>
      </c>
      <c r="D4576" s="100"/>
      <c r="E4576" s="78" t="str">
        <f>IF(C4576="","",IFERROR(VLOOKUP(C4576,parametros!$A$11:$E$15,5,0),""))</f>
        <v/>
      </c>
      <c r="F4576" s="79" t="str">
        <f t="shared" si="357"/>
        <v/>
      </c>
      <c r="G4576" s="101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8"/>
      <c r="U4576" s="218" t="str">
        <f t="shared" si="361"/>
        <v/>
      </c>
      <c r="V4576" s="216" t="s">
        <v>47</v>
      </c>
      <c r="W4576" s="102" t="s">
        <v>167</v>
      </c>
      <c r="X4576" s="102" t="s">
        <v>168</v>
      </c>
      <c r="Y4576" s="103" t="s">
        <v>169</v>
      </c>
      <c r="Z4576" s="103" t="s">
        <v>170</v>
      </c>
      <c r="AA4576" s="103" t="s">
        <v>47</v>
      </c>
      <c r="AB4576" s="103" t="s">
        <v>171</v>
      </c>
      <c r="AC4576" s="104" t="s">
        <v>172</v>
      </c>
    </row>
    <row r="4577" spans="1:29" ht="25.5" customHeight="1" x14ac:dyDescent="0.35">
      <c r="A4577" s="188"/>
      <c r="B4577" s="190"/>
      <c r="C4577" s="99" t="str">
        <f>IF(B4577="","",IF(NOT(ISNUMBER(B4577)),"DATA_PC invalida",IF(AND(ISNUMBER(parametros!$C$2),ISNUMBER(parametros!$D$2),B4577&gt;=parametros!$C$2,B4577&lt;=parametros!$D$2),"C0",IF(AND(ISNUMBER(parametros!$C$3),ISNUMBER(parametros!$D$3),B4577&gt;=parametros!$C$3,B4577&lt;=parametros!$D$3),"C1",IF(AND(ISNUMBER(parametros!$C$4),ISNUMBER(parametros!$D$4),B4577&gt;=parametros!$C$4,B4577&lt;=parametros!$D$4),"C2",IF(AND(ISNUMBER(parametros!$C$5),ISNUMBER(parametros!$D$5),B4577&gt;=parametros!$C$5,B4577&lt;=parametros!$D$5),"C3",IF(AND(ISNUMBER(parametros!$C$6),ISNUMBER(parametros!$D$6),B4577&gt;=parametros!$C$6,B4577&lt;=parametros!$D$6),"C4","Fora dos ciclos")))))))</f>
        <v/>
      </c>
      <c r="D4577" s="100"/>
      <c r="E4577" s="78" t="str">
        <f>IF(C4577="","",IFERROR(VLOOKUP(C4577,parametros!$A$11:$E$15,5,0),""))</f>
        <v/>
      </c>
      <c r="F4577" s="79" t="str">
        <f t="shared" si="357"/>
        <v/>
      </c>
      <c r="G4577" s="101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8"/>
      <c r="U4577" s="218" t="str">
        <f t="shared" si="361"/>
        <v/>
      </c>
      <c r="V4577" s="216" t="s">
        <v>47</v>
      </c>
      <c r="W4577" s="102" t="s">
        <v>167</v>
      </c>
      <c r="X4577" s="102" t="s">
        <v>168</v>
      </c>
      <c r="Y4577" s="103" t="s">
        <v>169</v>
      </c>
      <c r="Z4577" s="103" t="s">
        <v>170</v>
      </c>
      <c r="AA4577" s="103" t="s">
        <v>47</v>
      </c>
      <c r="AB4577" s="103" t="s">
        <v>171</v>
      </c>
      <c r="AC4577" s="104" t="s">
        <v>172</v>
      </c>
    </row>
    <row r="4578" spans="1:29" ht="25.5" customHeight="1" x14ac:dyDescent="0.35">
      <c r="A4578" s="188"/>
      <c r="B4578" s="190"/>
      <c r="C4578" s="99" t="str">
        <f>IF(B4578="","",IF(NOT(ISNUMBER(B4578)),"DATA_PC invalida",IF(AND(ISNUMBER(parametros!$C$2),ISNUMBER(parametros!$D$2),B4578&gt;=parametros!$C$2,B4578&lt;=parametros!$D$2),"C0",IF(AND(ISNUMBER(parametros!$C$3),ISNUMBER(parametros!$D$3),B4578&gt;=parametros!$C$3,B4578&lt;=parametros!$D$3),"C1",IF(AND(ISNUMBER(parametros!$C$4),ISNUMBER(parametros!$D$4),B4578&gt;=parametros!$C$4,B4578&lt;=parametros!$D$4),"C2",IF(AND(ISNUMBER(parametros!$C$5),ISNUMBER(parametros!$D$5),B4578&gt;=parametros!$C$5,B4578&lt;=parametros!$D$5),"C3",IF(AND(ISNUMBER(parametros!$C$6),ISNUMBER(parametros!$D$6),B4578&gt;=parametros!$C$6,B4578&lt;=parametros!$D$6),"C4","Fora dos ciclos")))))))</f>
        <v/>
      </c>
      <c r="D4578" s="100"/>
      <c r="E4578" s="78" t="str">
        <f>IF(C4578="","",IFERROR(VLOOKUP(C4578,parametros!$A$11:$E$15,5,0),""))</f>
        <v/>
      </c>
      <c r="F4578" s="79" t="str">
        <f t="shared" si="357"/>
        <v/>
      </c>
      <c r="G4578" s="101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8"/>
      <c r="U4578" s="218" t="str">
        <f t="shared" si="361"/>
        <v/>
      </c>
      <c r="V4578" s="216" t="s">
        <v>47</v>
      </c>
      <c r="W4578" s="102" t="s">
        <v>167</v>
      </c>
      <c r="X4578" s="102" t="s">
        <v>168</v>
      </c>
      <c r="Y4578" s="103" t="s">
        <v>169</v>
      </c>
      <c r="Z4578" s="103" t="s">
        <v>170</v>
      </c>
      <c r="AA4578" s="103" t="s">
        <v>47</v>
      </c>
      <c r="AB4578" s="103" t="s">
        <v>171</v>
      </c>
      <c r="AC4578" s="104" t="s">
        <v>172</v>
      </c>
    </row>
    <row r="4579" spans="1:29" ht="25.5" customHeight="1" x14ac:dyDescent="0.35">
      <c r="A4579" s="188"/>
      <c r="B4579" s="190"/>
      <c r="C4579" s="99" t="str">
        <f>IF(B4579="","",IF(NOT(ISNUMBER(B4579)),"DATA_PC invalida",IF(AND(ISNUMBER(parametros!$C$2),ISNUMBER(parametros!$D$2),B4579&gt;=parametros!$C$2,B4579&lt;=parametros!$D$2),"C0",IF(AND(ISNUMBER(parametros!$C$3),ISNUMBER(parametros!$D$3),B4579&gt;=parametros!$C$3,B4579&lt;=parametros!$D$3),"C1",IF(AND(ISNUMBER(parametros!$C$4),ISNUMBER(parametros!$D$4),B4579&gt;=parametros!$C$4,B4579&lt;=parametros!$D$4),"C2",IF(AND(ISNUMBER(parametros!$C$5),ISNUMBER(parametros!$D$5),B4579&gt;=parametros!$C$5,B4579&lt;=parametros!$D$5),"C3",IF(AND(ISNUMBER(parametros!$C$6),ISNUMBER(parametros!$D$6),B4579&gt;=parametros!$C$6,B4579&lt;=parametros!$D$6),"C4","Fora dos ciclos")))))))</f>
        <v/>
      </c>
      <c r="D4579" s="100"/>
      <c r="E4579" s="78" t="str">
        <f>IF(C4579="","",IFERROR(VLOOKUP(C4579,parametros!$A$11:$E$15,5,0),""))</f>
        <v/>
      </c>
      <c r="F4579" s="79" t="str">
        <f t="shared" si="357"/>
        <v/>
      </c>
      <c r="G4579" s="101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8"/>
      <c r="U4579" s="218" t="str">
        <f t="shared" si="361"/>
        <v/>
      </c>
      <c r="V4579" s="216" t="s">
        <v>47</v>
      </c>
      <c r="W4579" s="102" t="s">
        <v>167</v>
      </c>
      <c r="X4579" s="102" t="s">
        <v>168</v>
      </c>
      <c r="Y4579" s="103" t="s">
        <v>169</v>
      </c>
      <c r="Z4579" s="103" t="s">
        <v>170</v>
      </c>
      <c r="AA4579" s="103" t="s">
        <v>47</v>
      </c>
      <c r="AB4579" s="103" t="s">
        <v>171</v>
      </c>
      <c r="AC4579" s="104" t="s">
        <v>172</v>
      </c>
    </row>
    <row r="4580" spans="1:29" ht="25.5" customHeight="1" x14ac:dyDescent="0.35">
      <c r="A4580" s="188"/>
      <c r="B4580" s="190"/>
      <c r="C4580" s="99" t="str">
        <f>IF(B4580="","",IF(NOT(ISNUMBER(B4580)),"DATA_PC invalida",IF(AND(ISNUMBER(parametros!$C$2),ISNUMBER(parametros!$D$2),B4580&gt;=parametros!$C$2,B4580&lt;=parametros!$D$2),"C0",IF(AND(ISNUMBER(parametros!$C$3),ISNUMBER(parametros!$D$3),B4580&gt;=parametros!$C$3,B4580&lt;=parametros!$D$3),"C1",IF(AND(ISNUMBER(parametros!$C$4),ISNUMBER(parametros!$D$4),B4580&gt;=parametros!$C$4,B4580&lt;=parametros!$D$4),"C2",IF(AND(ISNUMBER(parametros!$C$5),ISNUMBER(parametros!$D$5),B4580&gt;=parametros!$C$5,B4580&lt;=parametros!$D$5),"C3",IF(AND(ISNUMBER(parametros!$C$6),ISNUMBER(parametros!$D$6),B4580&gt;=parametros!$C$6,B4580&lt;=parametros!$D$6),"C4","Fora dos ciclos")))))))</f>
        <v/>
      </c>
      <c r="D4580" s="100"/>
      <c r="E4580" s="78" t="str">
        <f>IF(C4580="","",IFERROR(VLOOKUP(C4580,parametros!$A$11:$E$15,5,0),""))</f>
        <v/>
      </c>
      <c r="F4580" s="79" t="str">
        <f t="shared" si="357"/>
        <v/>
      </c>
      <c r="G4580" s="101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8"/>
      <c r="U4580" s="218" t="str">
        <f t="shared" si="361"/>
        <v/>
      </c>
      <c r="V4580" s="216" t="s">
        <v>47</v>
      </c>
      <c r="W4580" s="102" t="s">
        <v>167</v>
      </c>
      <c r="X4580" s="102" t="s">
        <v>168</v>
      </c>
      <c r="Y4580" s="103" t="s">
        <v>169</v>
      </c>
      <c r="Z4580" s="103" t="s">
        <v>170</v>
      </c>
      <c r="AA4580" s="103" t="s">
        <v>47</v>
      </c>
      <c r="AB4580" s="103" t="s">
        <v>171</v>
      </c>
      <c r="AC4580" s="104" t="s">
        <v>172</v>
      </c>
    </row>
    <row r="4581" spans="1:29" ht="25.5" customHeight="1" x14ac:dyDescent="0.35">
      <c r="A4581" s="188"/>
      <c r="B4581" s="190"/>
      <c r="C4581" s="99" t="str">
        <f>IF(B4581="","",IF(NOT(ISNUMBER(B4581)),"DATA_PC invalida",IF(AND(ISNUMBER(parametros!$C$2),ISNUMBER(parametros!$D$2),B4581&gt;=parametros!$C$2,B4581&lt;=parametros!$D$2),"C0",IF(AND(ISNUMBER(parametros!$C$3),ISNUMBER(parametros!$D$3),B4581&gt;=parametros!$C$3,B4581&lt;=parametros!$D$3),"C1",IF(AND(ISNUMBER(parametros!$C$4),ISNUMBER(parametros!$D$4),B4581&gt;=parametros!$C$4,B4581&lt;=parametros!$D$4),"C2",IF(AND(ISNUMBER(parametros!$C$5),ISNUMBER(parametros!$D$5),B4581&gt;=parametros!$C$5,B4581&lt;=parametros!$D$5),"C3",IF(AND(ISNUMBER(parametros!$C$6),ISNUMBER(parametros!$D$6),B4581&gt;=parametros!$C$6,B4581&lt;=parametros!$D$6),"C4","Fora dos ciclos")))))))</f>
        <v/>
      </c>
      <c r="D4581" s="100"/>
      <c r="E4581" s="78" t="str">
        <f>IF(C4581="","",IFERROR(VLOOKUP(C4581,parametros!$A$11:$E$15,5,0),""))</f>
        <v/>
      </c>
      <c r="F4581" s="79" t="str">
        <f t="shared" si="357"/>
        <v/>
      </c>
      <c r="G4581" s="101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8"/>
      <c r="U4581" s="218" t="str">
        <f t="shared" si="361"/>
        <v/>
      </c>
      <c r="V4581" s="216" t="s">
        <v>47</v>
      </c>
      <c r="W4581" s="102" t="s">
        <v>167</v>
      </c>
      <c r="X4581" s="102" t="s">
        <v>168</v>
      </c>
      <c r="Y4581" s="103" t="s">
        <v>169</v>
      </c>
      <c r="Z4581" s="103" t="s">
        <v>170</v>
      </c>
      <c r="AA4581" s="103" t="s">
        <v>47</v>
      </c>
      <c r="AB4581" s="103" t="s">
        <v>171</v>
      </c>
      <c r="AC4581" s="104" t="s">
        <v>172</v>
      </c>
    </row>
    <row r="4582" spans="1:29" ht="25.5" customHeight="1" x14ac:dyDescent="0.35">
      <c r="A4582" s="188"/>
      <c r="B4582" s="190"/>
      <c r="C4582" s="99" t="str">
        <f>IF(B4582="","",IF(NOT(ISNUMBER(B4582)),"DATA_PC invalida",IF(AND(ISNUMBER(parametros!$C$2),ISNUMBER(parametros!$D$2),B4582&gt;=parametros!$C$2,B4582&lt;=parametros!$D$2),"C0",IF(AND(ISNUMBER(parametros!$C$3),ISNUMBER(parametros!$D$3),B4582&gt;=parametros!$C$3,B4582&lt;=parametros!$D$3),"C1",IF(AND(ISNUMBER(parametros!$C$4),ISNUMBER(parametros!$D$4),B4582&gt;=parametros!$C$4,B4582&lt;=parametros!$D$4),"C2",IF(AND(ISNUMBER(parametros!$C$5),ISNUMBER(parametros!$D$5),B4582&gt;=parametros!$C$5,B4582&lt;=parametros!$D$5),"C3",IF(AND(ISNUMBER(parametros!$C$6),ISNUMBER(parametros!$D$6),B4582&gt;=parametros!$C$6,B4582&lt;=parametros!$D$6),"C4","Fora dos ciclos")))))))</f>
        <v/>
      </c>
      <c r="D4582" s="100"/>
      <c r="E4582" s="78" t="str">
        <f>IF(C4582="","",IFERROR(VLOOKUP(C4582,parametros!$A$11:$E$15,5,0),""))</f>
        <v/>
      </c>
      <c r="F4582" s="79" t="str">
        <f t="shared" si="357"/>
        <v/>
      </c>
      <c r="G4582" s="101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8"/>
      <c r="U4582" s="218" t="str">
        <f t="shared" si="361"/>
        <v/>
      </c>
      <c r="V4582" s="216" t="s">
        <v>47</v>
      </c>
      <c r="W4582" s="102" t="s">
        <v>167</v>
      </c>
      <c r="X4582" s="102" t="s">
        <v>168</v>
      </c>
      <c r="Y4582" s="103" t="s">
        <v>169</v>
      </c>
      <c r="Z4582" s="103" t="s">
        <v>170</v>
      </c>
      <c r="AA4582" s="103" t="s">
        <v>47</v>
      </c>
      <c r="AB4582" s="103" t="s">
        <v>171</v>
      </c>
      <c r="AC4582" s="104" t="s">
        <v>172</v>
      </c>
    </row>
    <row r="4583" spans="1:29" ht="25.5" customHeight="1" x14ac:dyDescent="0.35">
      <c r="A4583" s="188"/>
      <c r="B4583" s="190"/>
      <c r="C4583" s="99" t="str">
        <f>IF(B4583="","",IF(NOT(ISNUMBER(B4583)),"DATA_PC invalida",IF(AND(ISNUMBER(parametros!$C$2),ISNUMBER(parametros!$D$2),B4583&gt;=parametros!$C$2,B4583&lt;=parametros!$D$2),"C0",IF(AND(ISNUMBER(parametros!$C$3),ISNUMBER(parametros!$D$3),B4583&gt;=parametros!$C$3,B4583&lt;=parametros!$D$3),"C1",IF(AND(ISNUMBER(parametros!$C$4),ISNUMBER(parametros!$D$4),B4583&gt;=parametros!$C$4,B4583&lt;=parametros!$D$4),"C2",IF(AND(ISNUMBER(parametros!$C$5),ISNUMBER(parametros!$D$5),B4583&gt;=parametros!$C$5,B4583&lt;=parametros!$D$5),"C3",IF(AND(ISNUMBER(parametros!$C$6),ISNUMBER(parametros!$D$6),B4583&gt;=parametros!$C$6,B4583&lt;=parametros!$D$6),"C4","Fora dos ciclos")))))))</f>
        <v/>
      </c>
      <c r="D4583" s="100"/>
      <c r="E4583" s="78" t="str">
        <f>IF(C4583="","",IFERROR(VLOOKUP(C4583,parametros!$A$11:$E$15,5,0),""))</f>
        <v/>
      </c>
      <c r="F4583" s="79" t="str">
        <f t="shared" si="357"/>
        <v/>
      </c>
      <c r="G4583" s="101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8"/>
      <c r="U4583" s="218" t="str">
        <f t="shared" si="361"/>
        <v/>
      </c>
      <c r="V4583" s="216" t="s">
        <v>47</v>
      </c>
      <c r="W4583" s="102" t="s">
        <v>167</v>
      </c>
      <c r="X4583" s="102" t="s">
        <v>168</v>
      </c>
      <c r="Y4583" s="103" t="s">
        <v>169</v>
      </c>
      <c r="Z4583" s="103" t="s">
        <v>170</v>
      </c>
      <c r="AA4583" s="103" t="s">
        <v>47</v>
      </c>
      <c r="AB4583" s="103" t="s">
        <v>171</v>
      </c>
      <c r="AC4583" s="104" t="s">
        <v>172</v>
      </c>
    </row>
    <row r="4584" spans="1:29" ht="25.5" customHeight="1" x14ac:dyDescent="0.35">
      <c r="A4584" s="188"/>
      <c r="B4584" s="190"/>
      <c r="C4584" s="99" t="str">
        <f>IF(B4584="","",IF(NOT(ISNUMBER(B4584)),"DATA_PC invalida",IF(AND(ISNUMBER(parametros!$C$2),ISNUMBER(parametros!$D$2),B4584&gt;=parametros!$C$2,B4584&lt;=parametros!$D$2),"C0",IF(AND(ISNUMBER(parametros!$C$3),ISNUMBER(parametros!$D$3),B4584&gt;=parametros!$C$3,B4584&lt;=parametros!$D$3),"C1",IF(AND(ISNUMBER(parametros!$C$4),ISNUMBER(parametros!$D$4),B4584&gt;=parametros!$C$4,B4584&lt;=parametros!$D$4),"C2",IF(AND(ISNUMBER(parametros!$C$5),ISNUMBER(parametros!$D$5),B4584&gt;=parametros!$C$5,B4584&lt;=parametros!$D$5),"C3",IF(AND(ISNUMBER(parametros!$C$6),ISNUMBER(parametros!$D$6),B4584&gt;=parametros!$C$6,B4584&lt;=parametros!$D$6),"C4","Fora dos ciclos")))))))</f>
        <v/>
      </c>
      <c r="D4584" s="100"/>
      <c r="E4584" s="78" t="str">
        <f>IF(C4584="","",IFERROR(VLOOKUP(C4584,parametros!$A$11:$E$15,5,0),""))</f>
        <v/>
      </c>
      <c r="F4584" s="79" t="str">
        <f t="shared" si="357"/>
        <v/>
      </c>
      <c r="G4584" s="101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8"/>
      <c r="U4584" s="218" t="str">
        <f t="shared" si="361"/>
        <v/>
      </c>
      <c r="V4584" s="216" t="s">
        <v>47</v>
      </c>
      <c r="W4584" s="102" t="s">
        <v>167</v>
      </c>
      <c r="X4584" s="102" t="s">
        <v>168</v>
      </c>
      <c r="Y4584" s="103" t="s">
        <v>169</v>
      </c>
      <c r="Z4584" s="103" t="s">
        <v>170</v>
      </c>
      <c r="AA4584" s="103" t="s">
        <v>47</v>
      </c>
      <c r="AB4584" s="103" t="s">
        <v>171</v>
      </c>
      <c r="AC4584" s="104" t="s">
        <v>172</v>
      </c>
    </row>
    <row r="4585" spans="1:29" ht="25.5" customHeight="1" x14ac:dyDescent="0.35">
      <c r="A4585" s="188"/>
      <c r="B4585" s="190"/>
      <c r="C4585" s="99" t="str">
        <f>IF(B4585="","",IF(NOT(ISNUMBER(B4585)),"DATA_PC invalida",IF(AND(ISNUMBER(parametros!$C$2),ISNUMBER(parametros!$D$2),B4585&gt;=parametros!$C$2,B4585&lt;=parametros!$D$2),"C0",IF(AND(ISNUMBER(parametros!$C$3),ISNUMBER(parametros!$D$3),B4585&gt;=parametros!$C$3,B4585&lt;=parametros!$D$3),"C1",IF(AND(ISNUMBER(parametros!$C$4),ISNUMBER(parametros!$D$4),B4585&gt;=parametros!$C$4,B4585&lt;=parametros!$D$4),"C2",IF(AND(ISNUMBER(parametros!$C$5),ISNUMBER(parametros!$D$5),B4585&gt;=parametros!$C$5,B4585&lt;=parametros!$D$5),"C3",IF(AND(ISNUMBER(parametros!$C$6),ISNUMBER(parametros!$D$6),B4585&gt;=parametros!$C$6,B4585&lt;=parametros!$D$6),"C4","Fora dos ciclos")))))))</f>
        <v/>
      </c>
      <c r="D4585" s="100"/>
      <c r="E4585" s="78" t="str">
        <f>IF(C4585="","",IFERROR(VLOOKUP(C4585,parametros!$A$11:$E$15,5,0),""))</f>
        <v/>
      </c>
      <c r="F4585" s="79" t="str">
        <f t="shared" si="357"/>
        <v/>
      </c>
      <c r="G4585" s="101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8"/>
      <c r="U4585" s="218" t="str">
        <f t="shared" si="361"/>
        <v/>
      </c>
      <c r="V4585" s="216" t="s">
        <v>47</v>
      </c>
      <c r="W4585" s="102" t="s">
        <v>167</v>
      </c>
      <c r="X4585" s="102" t="s">
        <v>168</v>
      </c>
      <c r="Y4585" s="103" t="s">
        <v>169</v>
      </c>
      <c r="Z4585" s="103" t="s">
        <v>170</v>
      </c>
      <c r="AA4585" s="103" t="s">
        <v>47</v>
      </c>
      <c r="AB4585" s="103" t="s">
        <v>171</v>
      </c>
      <c r="AC4585" s="104" t="s">
        <v>172</v>
      </c>
    </row>
    <row r="4586" spans="1:29" ht="25.5" customHeight="1" x14ac:dyDescent="0.35">
      <c r="A4586" s="188"/>
      <c r="B4586" s="190"/>
      <c r="C4586" s="99" t="str">
        <f>IF(B4586="","",IF(NOT(ISNUMBER(B4586)),"DATA_PC invalida",IF(AND(ISNUMBER(parametros!$C$2),ISNUMBER(parametros!$D$2),B4586&gt;=parametros!$C$2,B4586&lt;=parametros!$D$2),"C0",IF(AND(ISNUMBER(parametros!$C$3),ISNUMBER(parametros!$D$3),B4586&gt;=parametros!$C$3,B4586&lt;=parametros!$D$3),"C1",IF(AND(ISNUMBER(parametros!$C$4),ISNUMBER(parametros!$D$4),B4586&gt;=parametros!$C$4,B4586&lt;=parametros!$D$4),"C2",IF(AND(ISNUMBER(parametros!$C$5),ISNUMBER(parametros!$D$5),B4586&gt;=parametros!$C$5,B4586&lt;=parametros!$D$5),"C3",IF(AND(ISNUMBER(parametros!$C$6),ISNUMBER(parametros!$D$6),B4586&gt;=parametros!$C$6,B4586&lt;=parametros!$D$6),"C4","Fora dos ciclos")))))))</f>
        <v/>
      </c>
      <c r="D4586" s="100"/>
      <c r="E4586" s="78" t="str">
        <f>IF(C4586="","",IFERROR(VLOOKUP(C4586,parametros!$A$11:$E$15,5,0),""))</f>
        <v/>
      </c>
      <c r="F4586" s="79" t="str">
        <f t="shared" si="357"/>
        <v/>
      </c>
      <c r="G4586" s="101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8"/>
      <c r="U4586" s="218" t="str">
        <f t="shared" si="361"/>
        <v/>
      </c>
      <c r="V4586" s="216" t="s">
        <v>47</v>
      </c>
      <c r="W4586" s="102" t="s">
        <v>167</v>
      </c>
      <c r="X4586" s="102" t="s">
        <v>168</v>
      </c>
      <c r="Y4586" s="103" t="s">
        <v>169</v>
      </c>
      <c r="Z4586" s="103" t="s">
        <v>170</v>
      </c>
      <c r="AA4586" s="103" t="s">
        <v>47</v>
      </c>
      <c r="AB4586" s="103" t="s">
        <v>171</v>
      </c>
      <c r="AC4586" s="104" t="s">
        <v>172</v>
      </c>
    </row>
    <row r="4587" spans="1:29" ht="25.5" customHeight="1" x14ac:dyDescent="0.35">
      <c r="A4587" s="188"/>
      <c r="B4587" s="190"/>
      <c r="C4587" s="99" t="str">
        <f>IF(B4587="","",IF(NOT(ISNUMBER(B4587)),"DATA_PC invalida",IF(AND(ISNUMBER(parametros!$C$2),ISNUMBER(parametros!$D$2),B4587&gt;=parametros!$C$2,B4587&lt;=parametros!$D$2),"C0",IF(AND(ISNUMBER(parametros!$C$3),ISNUMBER(parametros!$D$3),B4587&gt;=parametros!$C$3,B4587&lt;=parametros!$D$3),"C1",IF(AND(ISNUMBER(parametros!$C$4),ISNUMBER(parametros!$D$4),B4587&gt;=parametros!$C$4,B4587&lt;=parametros!$D$4),"C2",IF(AND(ISNUMBER(parametros!$C$5),ISNUMBER(parametros!$D$5),B4587&gt;=parametros!$C$5,B4587&lt;=parametros!$D$5),"C3",IF(AND(ISNUMBER(parametros!$C$6),ISNUMBER(parametros!$D$6),B4587&gt;=parametros!$C$6,B4587&lt;=parametros!$D$6),"C4","Fora dos ciclos")))))))</f>
        <v/>
      </c>
      <c r="D4587" s="100"/>
      <c r="E4587" s="78" t="str">
        <f>IF(C4587="","",IFERROR(VLOOKUP(C4587,parametros!$A$11:$E$15,5,0),""))</f>
        <v/>
      </c>
      <c r="F4587" s="79" t="str">
        <f t="shared" si="357"/>
        <v/>
      </c>
      <c r="G4587" s="101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8"/>
      <c r="U4587" s="218" t="str">
        <f t="shared" si="361"/>
        <v/>
      </c>
      <c r="V4587" s="216" t="s">
        <v>47</v>
      </c>
      <c r="W4587" s="102" t="s">
        <v>167</v>
      </c>
      <c r="X4587" s="102" t="s">
        <v>168</v>
      </c>
      <c r="Y4587" s="103" t="s">
        <v>169</v>
      </c>
      <c r="Z4587" s="103" t="s">
        <v>170</v>
      </c>
      <c r="AA4587" s="103" t="s">
        <v>47</v>
      </c>
      <c r="AB4587" s="103" t="s">
        <v>171</v>
      </c>
      <c r="AC4587" s="104" t="s">
        <v>172</v>
      </c>
    </row>
    <row r="4588" spans="1:29" ht="25.5" customHeight="1" x14ac:dyDescent="0.35">
      <c r="A4588" s="188"/>
      <c r="B4588" s="190"/>
      <c r="C4588" s="99" t="str">
        <f>IF(B4588="","",IF(NOT(ISNUMBER(B4588)),"DATA_PC invalida",IF(AND(ISNUMBER(parametros!$C$2),ISNUMBER(parametros!$D$2),B4588&gt;=parametros!$C$2,B4588&lt;=parametros!$D$2),"C0",IF(AND(ISNUMBER(parametros!$C$3),ISNUMBER(parametros!$D$3),B4588&gt;=parametros!$C$3,B4588&lt;=parametros!$D$3),"C1",IF(AND(ISNUMBER(parametros!$C$4),ISNUMBER(parametros!$D$4),B4588&gt;=parametros!$C$4,B4588&lt;=parametros!$D$4),"C2",IF(AND(ISNUMBER(parametros!$C$5),ISNUMBER(parametros!$D$5),B4588&gt;=parametros!$C$5,B4588&lt;=parametros!$D$5),"C3",IF(AND(ISNUMBER(parametros!$C$6),ISNUMBER(parametros!$D$6),B4588&gt;=parametros!$C$6,B4588&lt;=parametros!$D$6),"C4","Fora dos ciclos")))))))</f>
        <v/>
      </c>
      <c r="D4588" s="100"/>
      <c r="E4588" s="78" t="str">
        <f>IF(C4588="","",IFERROR(VLOOKUP(C4588,parametros!$A$11:$E$15,5,0),""))</f>
        <v/>
      </c>
      <c r="F4588" s="79" t="str">
        <f t="shared" si="357"/>
        <v/>
      </c>
      <c r="G4588" s="101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8"/>
      <c r="U4588" s="218" t="str">
        <f t="shared" si="361"/>
        <v/>
      </c>
      <c r="V4588" s="216" t="s">
        <v>47</v>
      </c>
      <c r="W4588" s="102" t="s">
        <v>167</v>
      </c>
      <c r="X4588" s="102" t="s">
        <v>168</v>
      </c>
      <c r="Y4588" s="103" t="s">
        <v>169</v>
      </c>
      <c r="Z4588" s="103" t="s">
        <v>170</v>
      </c>
      <c r="AA4588" s="103" t="s">
        <v>47</v>
      </c>
      <c r="AB4588" s="103" t="s">
        <v>171</v>
      </c>
      <c r="AC4588" s="104" t="s">
        <v>172</v>
      </c>
    </row>
    <row r="4589" spans="1:29" ht="25.5" customHeight="1" x14ac:dyDescent="0.35">
      <c r="A4589" s="188"/>
      <c r="B4589" s="190"/>
      <c r="C4589" s="99" t="str">
        <f>IF(B4589="","",IF(NOT(ISNUMBER(B4589)),"DATA_PC invalida",IF(AND(ISNUMBER(parametros!$C$2),ISNUMBER(parametros!$D$2),B4589&gt;=parametros!$C$2,B4589&lt;=parametros!$D$2),"C0",IF(AND(ISNUMBER(parametros!$C$3),ISNUMBER(parametros!$D$3),B4589&gt;=parametros!$C$3,B4589&lt;=parametros!$D$3),"C1",IF(AND(ISNUMBER(parametros!$C$4),ISNUMBER(parametros!$D$4),B4589&gt;=parametros!$C$4,B4589&lt;=parametros!$D$4),"C2",IF(AND(ISNUMBER(parametros!$C$5),ISNUMBER(parametros!$D$5),B4589&gt;=parametros!$C$5,B4589&lt;=parametros!$D$5),"C3",IF(AND(ISNUMBER(parametros!$C$6),ISNUMBER(parametros!$D$6),B4589&gt;=parametros!$C$6,B4589&lt;=parametros!$D$6),"C4","Fora dos ciclos")))))))</f>
        <v/>
      </c>
      <c r="D4589" s="100"/>
      <c r="E4589" s="78" t="str">
        <f>IF(C4589="","",IFERROR(VLOOKUP(C4589,parametros!$A$11:$E$15,5,0),""))</f>
        <v/>
      </c>
      <c r="F4589" s="79" t="str">
        <f t="shared" si="357"/>
        <v/>
      </c>
      <c r="G4589" s="101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8"/>
      <c r="U4589" s="218" t="str">
        <f t="shared" si="361"/>
        <v/>
      </c>
      <c r="V4589" s="216" t="s">
        <v>47</v>
      </c>
      <c r="W4589" s="102" t="s">
        <v>167</v>
      </c>
      <c r="X4589" s="102" t="s">
        <v>168</v>
      </c>
      <c r="Y4589" s="103" t="s">
        <v>169</v>
      </c>
      <c r="Z4589" s="103" t="s">
        <v>170</v>
      </c>
      <c r="AA4589" s="103" t="s">
        <v>47</v>
      </c>
      <c r="AB4589" s="103" t="s">
        <v>171</v>
      </c>
      <c r="AC4589" s="104" t="s">
        <v>172</v>
      </c>
    </row>
    <row r="4590" spans="1:29" ht="25.5" customHeight="1" x14ac:dyDescent="0.35">
      <c r="A4590" s="188"/>
      <c r="B4590" s="190"/>
      <c r="C4590" s="99" t="str">
        <f>IF(B4590="","",IF(NOT(ISNUMBER(B4590)),"DATA_PC invalida",IF(AND(ISNUMBER(parametros!$C$2),ISNUMBER(parametros!$D$2),B4590&gt;=parametros!$C$2,B4590&lt;=parametros!$D$2),"C0",IF(AND(ISNUMBER(parametros!$C$3),ISNUMBER(parametros!$D$3),B4590&gt;=parametros!$C$3,B4590&lt;=parametros!$D$3),"C1",IF(AND(ISNUMBER(parametros!$C$4),ISNUMBER(parametros!$D$4),B4590&gt;=parametros!$C$4,B4590&lt;=parametros!$D$4),"C2",IF(AND(ISNUMBER(parametros!$C$5),ISNUMBER(parametros!$D$5),B4590&gt;=parametros!$C$5,B4590&lt;=parametros!$D$5),"C3",IF(AND(ISNUMBER(parametros!$C$6),ISNUMBER(parametros!$D$6),B4590&gt;=parametros!$C$6,B4590&lt;=parametros!$D$6),"C4","Fora dos ciclos")))))))</f>
        <v/>
      </c>
      <c r="D4590" s="100"/>
      <c r="E4590" s="78" t="str">
        <f>IF(C4590="","",IFERROR(VLOOKUP(C4590,parametros!$A$11:$E$15,5,0),""))</f>
        <v/>
      </c>
      <c r="F4590" s="79" t="str">
        <f t="shared" si="357"/>
        <v/>
      </c>
      <c r="G4590" s="101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8"/>
      <c r="U4590" s="218" t="str">
        <f t="shared" si="361"/>
        <v/>
      </c>
      <c r="V4590" s="216" t="s">
        <v>47</v>
      </c>
      <c r="W4590" s="102" t="s">
        <v>167</v>
      </c>
      <c r="X4590" s="102" t="s">
        <v>168</v>
      </c>
      <c r="Y4590" s="103" t="s">
        <v>169</v>
      </c>
      <c r="Z4590" s="103" t="s">
        <v>170</v>
      </c>
      <c r="AA4590" s="103" t="s">
        <v>47</v>
      </c>
      <c r="AB4590" s="103" t="s">
        <v>171</v>
      </c>
      <c r="AC4590" s="104" t="s">
        <v>172</v>
      </c>
    </row>
    <row r="4591" spans="1:29" ht="25.5" customHeight="1" x14ac:dyDescent="0.35">
      <c r="A4591" s="188"/>
      <c r="B4591" s="190"/>
      <c r="C4591" s="99" t="str">
        <f>IF(B4591="","",IF(NOT(ISNUMBER(B4591)),"DATA_PC invalida",IF(AND(ISNUMBER(parametros!$C$2),ISNUMBER(parametros!$D$2),B4591&gt;=parametros!$C$2,B4591&lt;=parametros!$D$2),"C0",IF(AND(ISNUMBER(parametros!$C$3),ISNUMBER(parametros!$D$3),B4591&gt;=parametros!$C$3,B4591&lt;=parametros!$D$3),"C1",IF(AND(ISNUMBER(parametros!$C$4),ISNUMBER(parametros!$D$4),B4591&gt;=parametros!$C$4,B4591&lt;=parametros!$D$4),"C2",IF(AND(ISNUMBER(parametros!$C$5),ISNUMBER(parametros!$D$5),B4591&gt;=parametros!$C$5,B4591&lt;=parametros!$D$5),"C3",IF(AND(ISNUMBER(parametros!$C$6),ISNUMBER(parametros!$D$6),B4591&gt;=parametros!$C$6,B4591&lt;=parametros!$D$6),"C4","Fora dos ciclos")))))))</f>
        <v/>
      </c>
      <c r="D4591" s="100"/>
      <c r="E4591" s="78" t="str">
        <f>IF(C4591="","",IFERROR(VLOOKUP(C4591,parametros!$A$11:$E$15,5,0),""))</f>
        <v/>
      </c>
      <c r="F4591" s="79" t="str">
        <f t="shared" si="357"/>
        <v/>
      </c>
      <c r="G4591" s="101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8"/>
      <c r="U4591" s="218" t="str">
        <f t="shared" si="361"/>
        <v/>
      </c>
      <c r="V4591" s="216" t="s">
        <v>47</v>
      </c>
      <c r="W4591" s="102" t="s">
        <v>167</v>
      </c>
      <c r="X4591" s="102" t="s">
        <v>168</v>
      </c>
      <c r="Y4591" s="103" t="s">
        <v>169</v>
      </c>
      <c r="Z4591" s="103" t="s">
        <v>170</v>
      </c>
      <c r="AA4591" s="103" t="s">
        <v>47</v>
      </c>
      <c r="AB4591" s="103" t="s">
        <v>171</v>
      </c>
      <c r="AC4591" s="104" t="s">
        <v>172</v>
      </c>
    </row>
    <row r="4592" spans="1:29" ht="25.5" customHeight="1" x14ac:dyDescent="0.35">
      <c r="A4592" s="188"/>
      <c r="B4592" s="190"/>
      <c r="C4592" s="99" t="str">
        <f>IF(B4592="","",IF(NOT(ISNUMBER(B4592)),"DATA_PC invalida",IF(AND(ISNUMBER(parametros!$C$2),ISNUMBER(parametros!$D$2),B4592&gt;=parametros!$C$2,B4592&lt;=parametros!$D$2),"C0",IF(AND(ISNUMBER(parametros!$C$3),ISNUMBER(parametros!$D$3),B4592&gt;=parametros!$C$3,B4592&lt;=parametros!$D$3),"C1",IF(AND(ISNUMBER(parametros!$C$4),ISNUMBER(parametros!$D$4),B4592&gt;=parametros!$C$4,B4592&lt;=parametros!$D$4),"C2",IF(AND(ISNUMBER(parametros!$C$5),ISNUMBER(parametros!$D$5),B4592&gt;=parametros!$C$5,B4592&lt;=parametros!$D$5),"C3",IF(AND(ISNUMBER(parametros!$C$6),ISNUMBER(parametros!$D$6),B4592&gt;=parametros!$C$6,B4592&lt;=parametros!$D$6),"C4","Fora dos ciclos")))))))</f>
        <v/>
      </c>
      <c r="D4592" s="100"/>
      <c r="E4592" s="78" t="str">
        <f>IF(C4592="","",IFERROR(VLOOKUP(C4592,parametros!$A$11:$E$15,5,0),""))</f>
        <v/>
      </c>
      <c r="F4592" s="79" t="str">
        <f t="shared" si="357"/>
        <v/>
      </c>
      <c r="G4592" s="101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8"/>
      <c r="U4592" s="218" t="str">
        <f t="shared" si="361"/>
        <v/>
      </c>
      <c r="V4592" s="216" t="s">
        <v>47</v>
      </c>
      <c r="W4592" s="102" t="s">
        <v>167</v>
      </c>
      <c r="X4592" s="102" t="s">
        <v>168</v>
      </c>
      <c r="Y4592" s="103" t="s">
        <v>169</v>
      </c>
      <c r="Z4592" s="103" t="s">
        <v>170</v>
      </c>
      <c r="AA4592" s="103" t="s">
        <v>47</v>
      </c>
      <c r="AB4592" s="103" t="s">
        <v>171</v>
      </c>
      <c r="AC4592" s="104" t="s">
        <v>172</v>
      </c>
    </row>
    <row r="4593" spans="1:29" ht="25.5" customHeight="1" x14ac:dyDescent="0.35">
      <c r="A4593" s="188"/>
      <c r="B4593" s="190"/>
      <c r="C4593" s="99" t="str">
        <f>IF(B4593="","",IF(NOT(ISNUMBER(B4593)),"DATA_PC invalida",IF(AND(ISNUMBER(parametros!$C$2),ISNUMBER(parametros!$D$2),B4593&gt;=parametros!$C$2,B4593&lt;=parametros!$D$2),"C0",IF(AND(ISNUMBER(parametros!$C$3),ISNUMBER(parametros!$D$3),B4593&gt;=parametros!$C$3,B4593&lt;=parametros!$D$3),"C1",IF(AND(ISNUMBER(parametros!$C$4),ISNUMBER(parametros!$D$4),B4593&gt;=parametros!$C$4,B4593&lt;=parametros!$D$4),"C2",IF(AND(ISNUMBER(parametros!$C$5),ISNUMBER(parametros!$D$5),B4593&gt;=parametros!$C$5,B4593&lt;=parametros!$D$5),"C3",IF(AND(ISNUMBER(parametros!$C$6),ISNUMBER(parametros!$D$6),B4593&gt;=parametros!$C$6,B4593&lt;=parametros!$D$6),"C4","Fora dos ciclos")))))))</f>
        <v/>
      </c>
      <c r="D4593" s="100"/>
      <c r="E4593" s="78" t="str">
        <f>IF(C4593="","",IFERROR(VLOOKUP(C4593,parametros!$A$11:$E$15,5,0),""))</f>
        <v/>
      </c>
      <c r="F4593" s="79" t="str">
        <f t="shared" si="357"/>
        <v/>
      </c>
      <c r="G4593" s="101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8"/>
      <c r="U4593" s="218" t="str">
        <f t="shared" si="361"/>
        <v/>
      </c>
      <c r="V4593" s="216" t="s">
        <v>47</v>
      </c>
      <c r="W4593" s="102" t="s">
        <v>167</v>
      </c>
      <c r="X4593" s="102" t="s">
        <v>168</v>
      </c>
      <c r="Y4593" s="103" t="s">
        <v>169</v>
      </c>
      <c r="Z4593" s="103" t="s">
        <v>170</v>
      </c>
      <c r="AA4593" s="103" t="s">
        <v>47</v>
      </c>
      <c r="AB4593" s="103" t="s">
        <v>171</v>
      </c>
      <c r="AC4593" s="104" t="s">
        <v>172</v>
      </c>
    </row>
    <row r="4594" spans="1:29" ht="25.5" customHeight="1" x14ac:dyDescent="0.35">
      <c r="A4594" s="188"/>
      <c r="B4594" s="190"/>
      <c r="C4594" s="99" t="str">
        <f>IF(B4594="","",IF(NOT(ISNUMBER(B4594)),"DATA_PC invalida",IF(AND(ISNUMBER(parametros!$C$2),ISNUMBER(parametros!$D$2),B4594&gt;=parametros!$C$2,B4594&lt;=parametros!$D$2),"C0",IF(AND(ISNUMBER(parametros!$C$3),ISNUMBER(parametros!$D$3),B4594&gt;=parametros!$C$3,B4594&lt;=parametros!$D$3),"C1",IF(AND(ISNUMBER(parametros!$C$4),ISNUMBER(parametros!$D$4),B4594&gt;=parametros!$C$4,B4594&lt;=parametros!$D$4),"C2",IF(AND(ISNUMBER(parametros!$C$5),ISNUMBER(parametros!$D$5),B4594&gt;=parametros!$C$5,B4594&lt;=parametros!$D$5),"C3",IF(AND(ISNUMBER(parametros!$C$6),ISNUMBER(parametros!$D$6),B4594&gt;=parametros!$C$6,B4594&lt;=parametros!$D$6),"C4","Fora dos ciclos")))))))</f>
        <v/>
      </c>
      <c r="D4594" s="100"/>
      <c r="E4594" s="78" t="str">
        <f>IF(C4594="","",IFERROR(VLOOKUP(C4594,parametros!$A$11:$E$15,5,0),""))</f>
        <v/>
      </c>
      <c r="F4594" s="79" t="str">
        <f t="shared" si="357"/>
        <v/>
      </c>
      <c r="G4594" s="101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8"/>
      <c r="U4594" s="218" t="str">
        <f t="shared" si="361"/>
        <v/>
      </c>
      <c r="V4594" s="216" t="s">
        <v>47</v>
      </c>
      <c r="W4594" s="102" t="s">
        <v>167</v>
      </c>
      <c r="X4594" s="102" t="s">
        <v>168</v>
      </c>
      <c r="Y4594" s="103" t="s">
        <v>169</v>
      </c>
      <c r="Z4594" s="103" t="s">
        <v>170</v>
      </c>
      <c r="AA4594" s="103" t="s">
        <v>47</v>
      </c>
      <c r="AB4594" s="103" t="s">
        <v>171</v>
      </c>
      <c r="AC4594" s="104" t="s">
        <v>172</v>
      </c>
    </row>
    <row r="4595" spans="1:29" ht="25.5" customHeight="1" x14ac:dyDescent="0.35">
      <c r="A4595" s="188"/>
      <c r="B4595" s="190"/>
      <c r="C4595" s="99" t="str">
        <f>IF(B4595="","",IF(NOT(ISNUMBER(B4595)),"DATA_PC invalida",IF(AND(ISNUMBER(parametros!$C$2),ISNUMBER(parametros!$D$2),B4595&gt;=parametros!$C$2,B4595&lt;=parametros!$D$2),"C0",IF(AND(ISNUMBER(parametros!$C$3),ISNUMBER(parametros!$D$3),B4595&gt;=parametros!$C$3,B4595&lt;=parametros!$D$3),"C1",IF(AND(ISNUMBER(parametros!$C$4),ISNUMBER(parametros!$D$4),B4595&gt;=parametros!$C$4,B4595&lt;=parametros!$D$4),"C2",IF(AND(ISNUMBER(parametros!$C$5),ISNUMBER(parametros!$D$5),B4595&gt;=parametros!$C$5,B4595&lt;=parametros!$D$5),"C3",IF(AND(ISNUMBER(parametros!$C$6),ISNUMBER(parametros!$D$6),B4595&gt;=parametros!$C$6,B4595&lt;=parametros!$D$6),"C4","Fora dos ciclos")))))))</f>
        <v/>
      </c>
      <c r="D4595" s="100"/>
      <c r="E4595" s="78" t="str">
        <f>IF(C4595="","",IFERROR(VLOOKUP(C4595,parametros!$A$11:$E$15,5,0),""))</f>
        <v/>
      </c>
      <c r="F4595" s="79" t="str">
        <f t="shared" si="357"/>
        <v/>
      </c>
      <c r="G4595" s="101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8"/>
      <c r="U4595" s="218" t="str">
        <f t="shared" si="361"/>
        <v/>
      </c>
      <c r="V4595" s="216" t="s">
        <v>47</v>
      </c>
      <c r="W4595" s="102" t="s">
        <v>167</v>
      </c>
      <c r="X4595" s="102" t="s">
        <v>168</v>
      </c>
      <c r="Y4595" s="103" t="s">
        <v>169</v>
      </c>
      <c r="Z4595" s="103" t="s">
        <v>170</v>
      </c>
      <c r="AA4595" s="103" t="s">
        <v>47</v>
      </c>
      <c r="AB4595" s="103" t="s">
        <v>171</v>
      </c>
      <c r="AC4595" s="104" t="s">
        <v>172</v>
      </c>
    </row>
    <row r="4596" spans="1:29" ht="25.5" customHeight="1" x14ac:dyDescent="0.35">
      <c r="A4596" s="188"/>
      <c r="B4596" s="190"/>
      <c r="C4596" s="99" t="str">
        <f>IF(B4596="","",IF(NOT(ISNUMBER(B4596)),"DATA_PC invalida",IF(AND(ISNUMBER(parametros!$C$2),ISNUMBER(parametros!$D$2),B4596&gt;=parametros!$C$2,B4596&lt;=parametros!$D$2),"C0",IF(AND(ISNUMBER(parametros!$C$3),ISNUMBER(parametros!$D$3),B4596&gt;=parametros!$C$3,B4596&lt;=parametros!$D$3),"C1",IF(AND(ISNUMBER(parametros!$C$4),ISNUMBER(parametros!$D$4),B4596&gt;=parametros!$C$4,B4596&lt;=parametros!$D$4),"C2",IF(AND(ISNUMBER(parametros!$C$5),ISNUMBER(parametros!$D$5),B4596&gt;=parametros!$C$5,B4596&lt;=parametros!$D$5),"C3",IF(AND(ISNUMBER(parametros!$C$6),ISNUMBER(parametros!$D$6),B4596&gt;=parametros!$C$6,B4596&lt;=parametros!$D$6),"C4","Fora dos ciclos")))))))</f>
        <v/>
      </c>
      <c r="D4596" s="100"/>
      <c r="E4596" s="78" t="str">
        <f>IF(C4596="","",IFERROR(VLOOKUP(C4596,parametros!$A$11:$E$15,5,0),""))</f>
        <v/>
      </c>
      <c r="F4596" s="79" t="str">
        <f t="shared" si="357"/>
        <v/>
      </c>
      <c r="G4596" s="101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8"/>
      <c r="U4596" s="218" t="str">
        <f t="shared" si="361"/>
        <v/>
      </c>
      <c r="V4596" s="216" t="s">
        <v>47</v>
      </c>
      <c r="W4596" s="102" t="s">
        <v>167</v>
      </c>
      <c r="X4596" s="102" t="s">
        <v>168</v>
      </c>
      <c r="Y4596" s="103" t="s">
        <v>169</v>
      </c>
      <c r="Z4596" s="103" t="s">
        <v>170</v>
      </c>
      <c r="AA4596" s="103" t="s">
        <v>47</v>
      </c>
      <c r="AB4596" s="103" t="s">
        <v>171</v>
      </c>
      <c r="AC4596" s="104" t="s">
        <v>172</v>
      </c>
    </row>
    <row r="4597" spans="1:29" ht="25.5" customHeight="1" x14ac:dyDescent="0.35">
      <c r="A4597" s="188"/>
      <c r="B4597" s="190"/>
      <c r="C4597" s="99" t="str">
        <f>IF(B4597="","",IF(NOT(ISNUMBER(B4597)),"DATA_PC invalida",IF(AND(ISNUMBER(parametros!$C$2),ISNUMBER(parametros!$D$2),B4597&gt;=parametros!$C$2,B4597&lt;=parametros!$D$2),"C0",IF(AND(ISNUMBER(parametros!$C$3),ISNUMBER(parametros!$D$3),B4597&gt;=parametros!$C$3,B4597&lt;=parametros!$D$3),"C1",IF(AND(ISNUMBER(parametros!$C$4),ISNUMBER(parametros!$D$4),B4597&gt;=parametros!$C$4,B4597&lt;=parametros!$D$4),"C2",IF(AND(ISNUMBER(parametros!$C$5),ISNUMBER(parametros!$D$5),B4597&gt;=parametros!$C$5,B4597&lt;=parametros!$D$5),"C3",IF(AND(ISNUMBER(parametros!$C$6),ISNUMBER(parametros!$D$6),B4597&gt;=parametros!$C$6,B4597&lt;=parametros!$D$6),"C4","Fora dos ciclos")))))))</f>
        <v/>
      </c>
      <c r="D4597" s="100"/>
      <c r="E4597" s="78" t="str">
        <f>IF(C4597="","",IFERROR(VLOOKUP(C4597,parametros!$A$11:$E$15,5,0),""))</f>
        <v/>
      </c>
      <c r="F4597" s="79" t="str">
        <f t="shared" si="357"/>
        <v/>
      </c>
      <c r="G4597" s="101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8"/>
      <c r="U4597" s="218" t="str">
        <f t="shared" si="361"/>
        <v/>
      </c>
      <c r="V4597" s="216" t="s">
        <v>47</v>
      </c>
      <c r="W4597" s="102" t="s">
        <v>167</v>
      </c>
      <c r="X4597" s="102" t="s">
        <v>168</v>
      </c>
      <c r="Y4597" s="103" t="s">
        <v>169</v>
      </c>
      <c r="Z4597" s="103" t="s">
        <v>170</v>
      </c>
      <c r="AA4597" s="103" t="s">
        <v>47</v>
      </c>
      <c r="AB4597" s="103" t="s">
        <v>171</v>
      </c>
      <c r="AC4597" s="104" t="s">
        <v>172</v>
      </c>
    </row>
    <row r="4598" spans="1:29" ht="25.5" customHeight="1" x14ac:dyDescent="0.35">
      <c r="A4598" s="188"/>
      <c r="B4598" s="190"/>
      <c r="C4598" s="99" t="str">
        <f>IF(B4598="","",IF(NOT(ISNUMBER(B4598)),"DATA_PC invalida",IF(AND(ISNUMBER(parametros!$C$2),ISNUMBER(parametros!$D$2),B4598&gt;=parametros!$C$2,B4598&lt;=parametros!$D$2),"C0",IF(AND(ISNUMBER(parametros!$C$3),ISNUMBER(parametros!$D$3),B4598&gt;=parametros!$C$3,B4598&lt;=parametros!$D$3),"C1",IF(AND(ISNUMBER(parametros!$C$4),ISNUMBER(parametros!$D$4),B4598&gt;=parametros!$C$4,B4598&lt;=parametros!$D$4),"C2",IF(AND(ISNUMBER(parametros!$C$5),ISNUMBER(parametros!$D$5),B4598&gt;=parametros!$C$5,B4598&lt;=parametros!$D$5),"C3",IF(AND(ISNUMBER(parametros!$C$6),ISNUMBER(parametros!$D$6),B4598&gt;=parametros!$C$6,B4598&lt;=parametros!$D$6),"C4","Fora dos ciclos")))))))</f>
        <v/>
      </c>
      <c r="D4598" s="100"/>
      <c r="E4598" s="78" t="str">
        <f>IF(C4598="","",IFERROR(VLOOKUP(C4598,parametros!$A$11:$E$15,5,0),""))</f>
        <v/>
      </c>
      <c r="F4598" s="79" t="str">
        <f t="shared" si="357"/>
        <v/>
      </c>
      <c r="G4598" s="101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8"/>
      <c r="U4598" s="218" t="str">
        <f t="shared" si="361"/>
        <v/>
      </c>
      <c r="V4598" s="216" t="s">
        <v>47</v>
      </c>
      <c r="W4598" s="102" t="s">
        <v>167</v>
      </c>
      <c r="X4598" s="102" t="s">
        <v>168</v>
      </c>
      <c r="Y4598" s="103" t="s">
        <v>169</v>
      </c>
      <c r="Z4598" s="103" t="s">
        <v>170</v>
      </c>
      <c r="AA4598" s="103" t="s">
        <v>47</v>
      </c>
      <c r="AB4598" s="103" t="s">
        <v>171</v>
      </c>
      <c r="AC4598" s="104" t="s">
        <v>172</v>
      </c>
    </row>
    <row r="4599" spans="1:29" ht="25.5" customHeight="1" x14ac:dyDescent="0.35">
      <c r="A4599" s="188"/>
      <c r="B4599" s="190"/>
      <c r="C4599" s="99" t="str">
        <f>IF(B4599="","",IF(NOT(ISNUMBER(B4599)),"DATA_PC invalida",IF(AND(ISNUMBER(parametros!$C$2),ISNUMBER(parametros!$D$2),B4599&gt;=parametros!$C$2,B4599&lt;=parametros!$D$2),"C0",IF(AND(ISNUMBER(parametros!$C$3),ISNUMBER(parametros!$D$3),B4599&gt;=parametros!$C$3,B4599&lt;=parametros!$D$3),"C1",IF(AND(ISNUMBER(parametros!$C$4),ISNUMBER(parametros!$D$4),B4599&gt;=parametros!$C$4,B4599&lt;=parametros!$D$4),"C2",IF(AND(ISNUMBER(parametros!$C$5),ISNUMBER(parametros!$D$5),B4599&gt;=parametros!$C$5,B4599&lt;=parametros!$D$5),"C3",IF(AND(ISNUMBER(parametros!$C$6),ISNUMBER(parametros!$D$6),B4599&gt;=parametros!$C$6,B4599&lt;=parametros!$D$6),"C4","Fora dos ciclos")))))))</f>
        <v/>
      </c>
      <c r="D4599" s="100"/>
      <c r="E4599" s="78" t="str">
        <f>IF(C4599="","",IFERROR(VLOOKUP(C4599,parametros!$A$11:$E$15,5,0),""))</f>
        <v/>
      </c>
      <c r="F4599" s="79" t="str">
        <f t="shared" si="357"/>
        <v/>
      </c>
      <c r="G4599" s="101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8"/>
      <c r="U4599" s="218" t="str">
        <f t="shared" si="361"/>
        <v/>
      </c>
      <c r="V4599" s="216" t="s">
        <v>47</v>
      </c>
      <c r="W4599" s="102" t="s">
        <v>167</v>
      </c>
      <c r="X4599" s="102" t="s">
        <v>168</v>
      </c>
      <c r="Y4599" s="103" t="s">
        <v>169</v>
      </c>
      <c r="Z4599" s="103" t="s">
        <v>170</v>
      </c>
      <c r="AA4599" s="103" t="s">
        <v>47</v>
      </c>
      <c r="AB4599" s="103" t="s">
        <v>171</v>
      </c>
      <c r="AC4599" s="104" t="s">
        <v>172</v>
      </c>
    </row>
    <row r="4600" spans="1:29" ht="25.5" customHeight="1" x14ac:dyDescent="0.35">
      <c r="A4600" s="188"/>
      <c r="B4600" s="190"/>
      <c r="C4600" s="99" t="str">
        <f>IF(B4600="","",IF(NOT(ISNUMBER(B4600)),"DATA_PC invalida",IF(AND(ISNUMBER(parametros!$C$2),ISNUMBER(parametros!$D$2),B4600&gt;=parametros!$C$2,B4600&lt;=parametros!$D$2),"C0",IF(AND(ISNUMBER(parametros!$C$3),ISNUMBER(parametros!$D$3),B4600&gt;=parametros!$C$3,B4600&lt;=parametros!$D$3),"C1",IF(AND(ISNUMBER(parametros!$C$4),ISNUMBER(parametros!$D$4),B4600&gt;=parametros!$C$4,B4600&lt;=parametros!$D$4),"C2",IF(AND(ISNUMBER(parametros!$C$5),ISNUMBER(parametros!$D$5),B4600&gt;=parametros!$C$5,B4600&lt;=parametros!$D$5),"C3",IF(AND(ISNUMBER(parametros!$C$6),ISNUMBER(parametros!$D$6),B4600&gt;=parametros!$C$6,B4600&lt;=parametros!$D$6),"C4","Fora dos ciclos")))))))</f>
        <v/>
      </c>
      <c r="D4600" s="100"/>
      <c r="E4600" s="78" t="str">
        <f>IF(C4600="","",IFERROR(VLOOKUP(C4600,parametros!$A$11:$E$15,5,0),""))</f>
        <v/>
      </c>
      <c r="F4600" s="79" t="str">
        <f t="shared" si="357"/>
        <v/>
      </c>
      <c r="G4600" s="101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8"/>
      <c r="U4600" s="218" t="str">
        <f t="shared" si="361"/>
        <v/>
      </c>
      <c r="V4600" s="216" t="s">
        <v>47</v>
      </c>
      <c r="W4600" s="102" t="s">
        <v>167</v>
      </c>
      <c r="X4600" s="102" t="s">
        <v>168</v>
      </c>
      <c r="Y4600" s="103" t="s">
        <v>169</v>
      </c>
      <c r="Z4600" s="103" t="s">
        <v>170</v>
      </c>
      <c r="AA4600" s="103" t="s">
        <v>47</v>
      </c>
      <c r="AB4600" s="103" t="s">
        <v>171</v>
      </c>
      <c r="AC4600" s="104" t="s">
        <v>172</v>
      </c>
    </row>
    <row r="4601" spans="1:29" ht="25.5" customHeight="1" x14ac:dyDescent="0.35">
      <c r="A4601" s="188"/>
      <c r="B4601" s="190"/>
      <c r="C4601" s="99" t="str">
        <f>IF(B4601="","",IF(NOT(ISNUMBER(B4601)),"DATA_PC invalida",IF(AND(ISNUMBER(parametros!$C$2),ISNUMBER(parametros!$D$2),B4601&gt;=parametros!$C$2,B4601&lt;=parametros!$D$2),"C0",IF(AND(ISNUMBER(parametros!$C$3),ISNUMBER(parametros!$D$3),B4601&gt;=parametros!$C$3,B4601&lt;=parametros!$D$3),"C1",IF(AND(ISNUMBER(parametros!$C$4),ISNUMBER(parametros!$D$4),B4601&gt;=parametros!$C$4,B4601&lt;=parametros!$D$4),"C2",IF(AND(ISNUMBER(parametros!$C$5),ISNUMBER(parametros!$D$5),B4601&gt;=parametros!$C$5,B4601&lt;=parametros!$D$5),"C3",IF(AND(ISNUMBER(parametros!$C$6),ISNUMBER(parametros!$D$6),B4601&gt;=parametros!$C$6,B4601&lt;=parametros!$D$6),"C4","Fora dos ciclos")))))))</f>
        <v/>
      </c>
      <c r="D4601" s="100"/>
      <c r="E4601" s="78" t="str">
        <f>IF(C4601="","",IFERROR(VLOOKUP(C4601,parametros!$A$11:$E$15,5,0),""))</f>
        <v/>
      </c>
      <c r="F4601" s="79" t="str">
        <f t="shared" si="357"/>
        <v/>
      </c>
      <c r="G4601" s="101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8"/>
      <c r="U4601" s="218" t="str">
        <f t="shared" si="361"/>
        <v/>
      </c>
      <c r="V4601" s="216" t="s">
        <v>47</v>
      </c>
      <c r="W4601" s="102" t="s">
        <v>167</v>
      </c>
      <c r="X4601" s="102" t="s">
        <v>168</v>
      </c>
      <c r="Y4601" s="103" t="s">
        <v>169</v>
      </c>
      <c r="Z4601" s="103" t="s">
        <v>170</v>
      </c>
      <c r="AA4601" s="103" t="s">
        <v>47</v>
      </c>
      <c r="AB4601" s="103" t="s">
        <v>171</v>
      </c>
      <c r="AC4601" s="104" t="s">
        <v>172</v>
      </c>
    </row>
    <row r="4602" spans="1:29" ht="25.5" customHeight="1" x14ac:dyDescent="0.35">
      <c r="A4602" s="188"/>
      <c r="B4602" s="190"/>
      <c r="C4602" s="99" t="str">
        <f>IF(B4602="","",IF(NOT(ISNUMBER(B4602)),"DATA_PC invalida",IF(AND(ISNUMBER(parametros!$C$2),ISNUMBER(parametros!$D$2),B4602&gt;=parametros!$C$2,B4602&lt;=parametros!$D$2),"C0",IF(AND(ISNUMBER(parametros!$C$3),ISNUMBER(parametros!$D$3),B4602&gt;=parametros!$C$3,B4602&lt;=parametros!$D$3),"C1",IF(AND(ISNUMBER(parametros!$C$4),ISNUMBER(parametros!$D$4),B4602&gt;=parametros!$C$4,B4602&lt;=parametros!$D$4),"C2",IF(AND(ISNUMBER(parametros!$C$5),ISNUMBER(parametros!$D$5),B4602&gt;=parametros!$C$5,B4602&lt;=parametros!$D$5),"C3",IF(AND(ISNUMBER(parametros!$C$6),ISNUMBER(parametros!$D$6),B4602&gt;=parametros!$C$6,B4602&lt;=parametros!$D$6),"C4","Fora dos ciclos")))))))</f>
        <v/>
      </c>
      <c r="D4602" s="100"/>
      <c r="E4602" s="78" t="str">
        <f>IF(C4602="","",IFERROR(VLOOKUP(C4602,parametros!$A$11:$E$15,5,0),""))</f>
        <v/>
      </c>
      <c r="F4602" s="79" t="str">
        <f t="shared" si="357"/>
        <v/>
      </c>
      <c r="G4602" s="101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8"/>
      <c r="U4602" s="218" t="str">
        <f t="shared" si="361"/>
        <v/>
      </c>
      <c r="V4602" s="216" t="s">
        <v>47</v>
      </c>
      <c r="W4602" s="102" t="s">
        <v>167</v>
      </c>
      <c r="X4602" s="102" t="s">
        <v>168</v>
      </c>
      <c r="Y4602" s="103" t="s">
        <v>169</v>
      </c>
      <c r="Z4602" s="103" t="s">
        <v>170</v>
      </c>
      <c r="AA4602" s="103" t="s">
        <v>47</v>
      </c>
      <c r="AB4602" s="103" t="s">
        <v>171</v>
      </c>
      <c r="AC4602" s="104" t="s">
        <v>172</v>
      </c>
    </row>
    <row r="4603" spans="1:29" ht="25.5" customHeight="1" x14ac:dyDescent="0.35">
      <c r="A4603" s="188"/>
      <c r="B4603" s="190"/>
      <c r="C4603" s="99" t="str">
        <f>IF(B4603="","",IF(NOT(ISNUMBER(B4603)),"DATA_PC invalida",IF(AND(ISNUMBER(parametros!$C$2),ISNUMBER(parametros!$D$2),B4603&gt;=parametros!$C$2,B4603&lt;=parametros!$D$2),"C0",IF(AND(ISNUMBER(parametros!$C$3),ISNUMBER(parametros!$D$3),B4603&gt;=parametros!$C$3,B4603&lt;=parametros!$D$3),"C1",IF(AND(ISNUMBER(parametros!$C$4),ISNUMBER(parametros!$D$4),B4603&gt;=parametros!$C$4,B4603&lt;=parametros!$D$4),"C2",IF(AND(ISNUMBER(parametros!$C$5),ISNUMBER(parametros!$D$5),B4603&gt;=parametros!$C$5,B4603&lt;=parametros!$D$5),"C3",IF(AND(ISNUMBER(parametros!$C$6),ISNUMBER(parametros!$D$6),B4603&gt;=parametros!$C$6,B4603&lt;=parametros!$D$6),"C4","Fora dos ciclos")))))))</f>
        <v/>
      </c>
      <c r="D4603" s="100"/>
      <c r="E4603" s="78" t="str">
        <f>IF(C4603="","",IFERROR(VLOOKUP(C4603,parametros!$A$11:$E$15,5,0),""))</f>
        <v/>
      </c>
      <c r="F4603" s="79" t="str">
        <f t="shared" si="357"/>
        <v/>
      </c>
      <c r="G4603" s="101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8"/>
      <c r="U4603" s="218" t="str">
        <f t="shared" si="361"/>
        <v/>
      </c>
      <c r="V4603" s="216" t="s">
        <v>47</v>
      </c>
      <c r="W4603" s="102" t="s">
        <v>167</v>
      </c>
      <c r="X4603" s="102" t="s">
        <v>168</v>
      </c>
      <c r="Y4603" s="103" t="s">
        <v>169</v>
      </c>
      <c r="Z4603" s="103" t="s">
        <v>170</v>
      </c>
      <c r="AA4603" s="103" t="s">
        <v>47</v>
      </c>
      <c r="AB4603" s="103" t="s">
        <v>171</v>
      </c>
      <c r="AC4603" s="104" t="s">
        <v>172</v>
      </c>
    </row>
    <row r="4604" spans="1:29" ht="25.5" customHeight="1" x14ac:dyDescent="0.35">
      <c r="A4604" s="188"/>
      <c r="B4604" s="190"/>
      <c r="C4604" s="99" t="str">
        <f>IF(B4604="","",IF(NOT(ISNUMBER(B4604)),"DATA_PC invalida",IF(AND(ISNUMBER(parametros!$C$2),ISNUMBER(parametros!$D$2),B4604&gt;=parametros!$C$2,B4604&lt;=parametros!$D$2),"C0",IF(AND(ISNUMBER(parametros!$C$3),ISNUMBER(parametros!$D$3),B4604&gt;=parametros!$C$3,B4604&lt;=parametros!$D$3),"C1",IF(AND(ISNUMBER(parametros!$C$4),ISNUMBER(parametros!$D$4),B4604&gt;=parametros!$C$4,B4604&lt;=parametros!$D$4),"C2",IF(AND(ISNUMBER(parametros!$C$5),ISNUMBER(parametros!$D$5),B4604&gt;=parametros!$C$5,B4604&lt;=parametros!$D$5),"C3",IF(AND(ISNUMBER(parametros!$C$6),ISNUMBER(parametros!$D$6),B4604&gt;=parametros!$C$6,B4604&lt;=parametros!$D$6),"C4","Fora dos ciclos")))))))</f>
        <v/>
      </c>
      <c r="D4604" s="100"/>
      <c r="E4604" s="78" t="str">
        <f>IF(C4604="","",IFERROR(VLOOKUP(C4604,parametros!$A$11:$E$15,5,0),""))</f>
        <v/>
      </c>
      <c r="F4604" s="79" t="str">
        <f t="shared" si="357"/>
        <v/>
      </c>
      <c r="G4604" s="101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8"/>
      <c r="U4604" s="218" t="str">
        <f t="shared" si="361"/>
        <v/>
      </c>
      <c r="V4604" s="216" t="s">
        <v>47</v>
      </c>
      <c r="W4604" s="102" t="s">
        <v>167</v>
      </c>
      <c r="X4604" s="102" t="s">
        <v>168</v>
      </c>
      <c r="Y4604" s="103" t="s">
        <v>169</v>
      </c>
      <c r="Z4604" s="103" t="s">
        <v>170</v>
      </c>
      <c r="AA4604" s="103" t="s">
        <v>47</v>
      </c>
      <c r="AB4604" s="103" t="s">
        <v>171</v>
      </c>
      <c r="AC4604" s="104" t="s">
        <v>172</v>
      </c>
    </row>
    <row r="4605" spans="1:29" ht="25.5" customHeight="1" x14ac:dyDescent="0.35">
      <c r="A4605" s="188"/>
      <c r="B4605" s="190"/>
      <c r="C4605" s="99" t="str">
        <f>IF(B4605="","",IF(NOT(ISNUMBER(B4605)),"DATA_PC invalida",IF(AND(ISNUMBER(parametros!$C$2),ISNUMBER(parametros!$D$2),B4605&gt;=parametros!$C$2,B4605&lt;=parametros!$D$2),"C0",IF(AND(ISNUMBER(parametros!$C$3),ISNUMBER(parametros!$D$3),B4605&gt;=parametros!$C$3,B4605&lt;=parametros!$D$3),"C1",IF(AND(ISNUMBER(parametros!$C$4),ISNUMBER(parametros!$D$4),B4605&gt;=parametros!$C$4,B4605&lt;=parametros!$D$4),"C2",IF(AND(ISNUMBER(parametros!$C$5),ISNUMBER(parametros!$D$5),B4605&gt;=parametros!$C$5,B4605&lt;=parametros!$D$5),"C3",IF(AND(ISNUMBER(parametros!$C$6),ISNUMBER(parametros!$D$6),B4605&gt;=parametros!$C$6,B4605&lt;=parametros!$D$6),"C4","Fora dos ciclos")))))))</f>
        <v/>
      </c>
      <c r="D4605" s="100"/>
      <c r="E4605" s="78" t="str">
        <f>IF(C4605="","",IFERROR(VLOOKUP(C4605,parametros!$A$11:$E$15,5,0),""))</f>
        <v/>
      </c>
      <c r="F4605" s="79" t="str">
        <f t="shared" si="357"/>
        <v/>
      </c>
      <c r="G4605" s="101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8"/>
      <c r="U4605" s="218" t="str">
        <f t="shared" si="361"/>
        <v/>
      </c>
      <c r="V4605" s="216" t="s">
        <v>47</v>
      </c>
      <c r="W4605" s="102" t="s">
        <v>167</v>
      </c>
      <c r="X4605" s="102" t="s">
        <v>168</v>
      </c>
      <c r="Y4605" s="103" t="s">
        <v>169</v>
      </c>
      <c r="Z4605" s="103" t="s">
        <v>170</v>
      </c>
      <c r="AA4605" s="103" t="s">
        <v>47</v>
      </c>
      <c r="AB4605" s="103" t="s">
        <v>171</v>
      </c>
      <c r="AC4605" s="104" t="s">
        <v>172</v>
      </c>
    </row>
    <row r="4606" spans="1:29" ht="25.5" customHeight="1" x14ac:dyDescent="0.35">
      <c r="A4606" s="188"/>
      <c r="B4606" s="190"/>
      <c r="C4606" s="99" t="str">
        <f>IF(B4606="","",IF(NOT(ISNUMBER(B4606)),"DATA_PC invalida",IF(AND(ISNUMBER(parametros!$C$2),ISNUMBER(parametros!$D$2),B4606&gt;=parametros!$C$2,B4606&lt;=parametros!$D$2),"C0",IF(AND(ISNUMBER(parametros!$C$3),ISNUMBER(parametros!$D$3),B4606&gt;=parametros!$C$3,B4606&lt;=parametros!$D$3),"C1",IF(AND(ISNUMBER(parametros!$C$4),ISNUMBER(parametros!$D$4),B4606&gt;=parametros!$C$4,B4606&lt;=parametros!$D$4),"C2",IF(AND(ISNUMBER(parametros!$C$5),ISNUMBER(parametros!$D$5),B4606&gt;=parametros!$C$5,B4606&lt;=parametros!$D$5),"C3",IF(AND(ISNUMBER(parametros!$C$6),ISNUMBER(parametros!$D$6),B4606&gt;=parametros!$C$6,B4606&lt;=parametros!$D$6),"C4","Fora dos ciclos")))))))</f>
        <v/>
      </c>
      <c r="D4606" s="100"/>
      <c r="E4606" s="78" t="str">
        <f>IF(C4606="","",IFERROR(VLOOKUP(C4606,parametros!$A$11:$E$15,5,0),""))</f>
        <v/>
      </c>
      <c r="F4606" s="79" t="str">
        <f t="shared" si="357"/>
        <v/>
      </c>
      <c r="G4606" s="101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8"/>
      <c r="U4606" s="218" t="str">
        <f t="shared" si="361"/>
        <v/>
      </c>
      <c r="V4606" s="216" t="s">
        <v>47</v>
      </c>
      <c r="W4606" s="102" t="s">
        <v>167</v>
      </c>
      <c r="X4606" s="102" t="s">
        <v>168</v>
      </c>
      <c r="Y4606" s="103" t="s">
        <v>169</v>
      </c>
      <c r="Z4606" s="103" t="s">
        <v>170</v>
      </c>
      <c r="AA4606" s="103" t="s">
        <v>47</v>
      </c>
      <c r="AB4606" s="103" t="s">
        <v>171</v>
      </c>
      <c r="AC4606" s="104" t="s">
        <v>172</v>
      </c>
    </row>
    <row r="4607" spans="1:29" ht="25.5" customHeight="1" x14ac:dyDescent="0.35">
      <c r="A4607" s="188"/>
      <c r="B4607" s="190"/>
      <c r="C4607" s="99" t="str">
        <f>IF(B4607="","",IF(NOT(ISNUMBER(B4607)),"DATA_PC invalida",IF(AND(ISNUMBER(parametros!$C$2),ISNUMBER(parametros!$D$2),B4607&gt;=parametros!$C$2,B4607&lt;=parametros!$D$2),"C0",IF(AND(ISNUMBER(parametros!$C$3),ISNUMBER(parametros!$D$3),B4607&gt;=parametros!$C$3,B4607&lt;=parametros!$D$3),"C1",IF(AND(ISNUMBER(parametros!$C$4),ISNUMBER(parametros!$D$4),B4607&gt;=parametros!$C$4,B4607&lt;=parametros!$D$4),"C2",IF(AND(ISNUMBER(parametros!$C$5),ISNUMBER(parametros!$D$5),B4607&gt;=parametros!$C$5,B4607&lt;=parametros!$D$5),"C3",IF(AND(ISNUMBER(parametros!$C$6),ISNUMBER(parametros!$D$6),B4607&gt;=parametros!$C$6,B4607&lt;=parametros!$D$6),"C4","Fora dos ciclos")))))))</f>
        <v/>
      </c>
      <c r="D4607" s="100"/>
      <c r="E4607" s="78" t="str">
        <f>IF(C4607="","",IFERROR(VLOOKUP(C4607,parametros!$A$11:$E$15,5,0),""))</f>
        <v/>
      </c>
      <c r="F4607" s="79" t="str">
        <f t="shared" si="357"/>
        <v/>
      </c>
      <c r="G4607" s="101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8"/>
      <c r="U4607" s="218" t="str">
        <f t="shared" si="361"/>
        <v/>
      </c>
      <c r="V4607" s="216" t="s">
        <v>47</v>
      </c>
      <c r="W4607" s="102" t="s">
        <v>167</v>
      </c>
      <c r="X4607" s="102" t="s">
        <v>168</v>
      </c>
      <c r="Y4607" s="103" t="s">
        <v>169</v>
      </c>
      <c r="Z4607" s="103" t="s">
        <v>170</v>
      </c>
      <c r="AA4607" s="103" t="s">
        <v>47</v>
      </c>
      <c r="AB4607" s="103" t="s">
        <v>171</v>
      </c>
      <c r="AC4607" s="104" t="s">
        <v>172</v>
      </c>
    </row>
    <row r="4608" spans="1:29" ht="25.5" customHeight="1" x14ac:dyDescent="0.35">
      <c r="A4608" s="188"/>
      <c r="B4608" s="190"/>
      <c r="C4608" s="99" t="str">
        <f>IF(B4608="","",IF(NOT(ISNUMBER(B4608)),"DATA_PC invalida",IF(AND(ISNUMBER(parametros!$C$2),ISNUMBER(parametros!$D$2),B4608&gt;=parametros!$C$2,B4608&lt;=parametros!$D$2),"C0",IF(AND(ISNUMBER(parametros!$C$3),ISNUMBER(parametros!$D$3),B4608&gt;=parametros!$C$3,B4608&lt;=parametros!$D$3),"C1",IF(AND(ISNUMBER(parametros!$C$4),ISNUMBER(parametros!$D$4),B4608&gt;=parametros!$C$4,B4608&lt;=parametros!$D$4),"C2",IF(AND(ISNUMBER(parametros!$C$5),ISNUMBER(parametros!$D$5),B4608&gt;=parametros!$C$5,B4608&lt;=parametros!$D$5),"C3",IF(AND(ISNUMBER(parametros!$C$6),ISNUMBER(parametros!$D$6),B4608&gt;=parametros!$C$6,B4608&lt;=parametros!$D$6),"C4","Fora dos ciclos")))))))</f>
        <v/>
      </c>
      <c r="D4608" s="100"/>
      <c r="E4608" s="78" t="str">
        <f>IF(C4608="","",IFERROR(VLOOKUP(C4608,parametros!$A$11:$E$15,5,0),""))</f>
        <v/>
      </c>
      <c r="F4608" s="79" t="str">
        <f t="shared" si="357"/>
        <v/>
      </c>
      <c r="G4608" s="101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8"/>
      <c r="U4608" s="218" t="str">
        <f t="shared" si="361"/>
        <v/>
      </c>
      <c r="V4608" s="216" t="s">
        <v>47</v>
      </c>
      <c r="W4608" s="102" t="s">
        <v>167</v>
      </c>
      <c r="X4608" s="102" t="s">
        <v>168</v>
      </c>
      <c r="Y4608" s="103" t="s">
        <v>169</v>
      </c>
      <c r="Z4608" s="103" t="s">
        <v>170</v>
      </c>
      <c r="AA4608" s="103" t="s">
        <v>47</v>
      </c>
      <c r="AB4608" s="103" t="s">
        <v>171</v>
      </c>
      <c r="AC4608" s="104" t="s">
        <v>172</v>
      </c>
    </row>
    <row r="4609" spans="1:29" ht="25.5" customHeight="1" x14ac:dyDescent="0.35">
      <c r="A4609" s="188"/>
      <c r="B4609" s="190"/>
      <c r="C4609" s="99" t="str">
        <f>IF(B4609="","",IF(NOT(ISNUMBER(B4609)),"DATA_PC invalida",IF(AND(ISNUMBER(parametros!$C$2),ISNUMBER(parametros!$D$2),B4609&gt;=parametros!$C$2,B4609&lt;=parametros!$D$2),"C0",IF(AND(ISNUMBER(parametros!$C$3),ISNUMBER(parametros!$D$3),B4609&gt;=parametros!$C$3,B4609&lt;=parametros!$D$3),"C1",IF(AND(ISNUMBER(parametros!$C$4),ISNUMBER(parametros!$D$4),B4609&gt;=parametros!$C$4,B4609&lt;=parametros!$D$4),"C2",IF(AND(ISNUMBER(parametros!$C$5),ISNUMBER(parametros!$D$5),B4609&gt;=parametros!$C$5,B4609&lt;=parametros!$D$5),"C3",IF(AND(ISNUMBER(parametros!$C$6),ISNUMBER(parametros!$D$6),B4609&gt;=parametros!$C$6,B4609&lt;=parametros!$D$6),"C4","Fora dos ciclos")))))))</f>
        <v/>
      </c>
      <c r="D4609" s="100"/>
      <c r="E4609" s="78" t="str">
        <f>IF(C4609="","",IFERROR(VLOOKUP(C4609,parametros!$A$11:$E$15,5,0),""))</f>
        <v/>
      </c>
      <c r="F4609" s="79" t="str">
        <f t="shared" si="357"/>
        <v/>
      </c>
      <c r="G4609" s="101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8"/>
      <c r="U4609" s="218" t="str">
        <f t="shared" si="361"/>
        <v/>
      </c>
      <c r="V4609" s="216" t="s">
        <v>47</v>
      </c>
      <c r="W4609" s="102" t="s">
        <v>167</v>
      </c>
      <c r="X4609" s="102" t="s">
        <v>168</v>
      </c>
      <c r="Y4609" s="103" t="s">
        <v>169</v>
      </c>
      <c r="Z4609" s="103" t="s">
        <v>170</v>
      </c>
      <c r="AA4609" s="103" t="s">
        <v>47</v>
      </c>
      <c r="AB4609" s="103" t="s">
        <v>171</v>
      </c>
      <c r="AC4609" s="104" t="s">
        <v>172</v>
      </c>
    </row>
    <row r="4610" spans="1:29" ht="25.5" customHeight="1" x14ac:dyDescent="0.35">
      <c r="A4610" s="188"/>
      <c r="B4610" s="190"/>
      <c r="C4610" s="99" t="str">
        <f>IF(B4610="","",IF(NOT(ISNUMBER(B4610)),"DATA_PC invalida",IF(AND(ISNUMBER(parametros!$C$2),ISNUMBER(parametros!$D$2),B4610&gt;=parametros!$C$2,B4610&lt;=parametros!$D$2),"C0",IF(AND(ISNUMBER(parametros!$C$3),ISNUMBER(parametros!$D$3),B4610&gt;=parametros!$C$3,B4610&lt;=parametros!$D$3),"C1",IF(AND(ISNUMBER(parametros!$C$4),ISNUMBER(parametros!$D$4),B4610&gt;=parametros!$C$4,B4610&lt;=parametros!$D$4),"C2",IF(AND(ISNUMBER(parametros!$C$5),ISNUMBER(parametros!$D$5),B4610&gt;=parametros!$C$5,B4610&lt;=parametros!$D$5),"C3",IF(AND(ISNUMBER(parametros!$C$6),ISNUMBER(parametros!$D$6),B4610&gt;=parametros!$C$6,B4610&lt;=parametros!$D$6),"C4","Fora dos ciclos")))))))</f>
        <v/>
      </c>
      <c r="D4610" s="100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101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8"/>
      <c r="U4610" s="218" t="str">
        <f t="shared" ref="U4610:U4673" si="366">IF(OR($D4610="",$H4610=""),"",ROUND($D4610+$H4610,2))</f>
        <v/>
      </c>
      <c r="V4610" s="216" t="s">
        <v>47</v>
      </c>
      <c r="W4610" s="102" t="s">
        <v>167</v>
      </c>
      <c r="X4610" s="102" t="s">
        <v>168</v>
      </c>
      <c r="Y4610" s="103" t="s">
        <v>169</v>
      </c>
      <c r="Z4610" s="103" t="s">
        <v>170</v>
      </c>
      <c r="AA4610" s="103" t="s">
        <v>47</v>
      </c>
      <c r="AB4610" s="103" t="s">
        <v>171</v>
      </c>
      <c r="AC4610" s="104" t="s">
        <v>172</v>
      </c>
    </row>
    <row r="4611" spans="1:29" ht="25.5" customHeight="1" x14ac:dyDescent="0.35">
      <c r="A4611" s="188"/>
      <c r="B4611" s="190"/>
      <c r="C4611" s="99" t="str">
        <f>IF(B4611="","",IF(NOT(ISNUMBER(B4611)),"DATA_PC invalida",IF(AND(ISNUMBER(parametros!$C$2),ISNUMBER(parametros!$D$2),B4611&gt;=parametros!$C$2,B4611&lt;=parametros!$D$2),"C0",IF(AND(ISNUMBER(parametros!$C$3),ISNUMBER(parametros!$D$3),B4611&gt;=parametros!$C$3,B4611&lt;=parametros!$D$3),"C1",IF(AND(ISNUMBER(parametros!$C$4),ISNUMBER(parametros!$D$4),B4611&gt;=parametros!$C$4,B4611&lt;=parametros!$D$4),"C2",IF(AND(ISNUMBER(parametros!$C$5),ISNUMBER(parametros!$D$5),B4611&gt;=parametros!$C$5,B4611&lt;=parametros!$D$5),"C3",IF(AND(ISNUMBER(parametros!$C$6),ISNUMBER(parametros!$D$6),B4611&gt;=parametros!$C$6,B4611&lt;=parametros!$D$6),"C4","Fora dos ciclos")))))))</f>
        <v/>
      </c>
      <c r="D4611" s="100"/>
      <c r="E4611" s="78" t="str">
        <f>IF(C4611="","",IFERROR(VLOOKUP(C4611,parametros!$A$11:$E$15,5,0),""))</f>
        <v/>
      </c>
      <c r="F4611" s="79" t="str">
        <f t="shared" si="362"/>
        <v/>
      </c>
      <c r="G4611" s="101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8"/>
      <c r="U4611" s="218" t="str">
        <f t="shared" si="366"/>
        <v/>
      </c>
      <c r="V4611" s="216" t="s">
        <v>47</v>
      </c>
      <c r="W4611" s="102" t="s">
        <v>167</v>
      </c>
      <c r="X4611" s="102" t="s">
        <v>168</v>
      </c>
      <c r="Y4611" s="103" t="s">
        <v>169</v>
      </c>
      <c r="Z4611" s="103" t="s">
        <v>170</v>
      </c>
      <c r="AA4611" s="103" t="s">
        <v>47</v>
      </c>
      <c r="AB4611" s="103" t="s">
        <v>171</v>
      </c>
      <c r="AC4611" s="104" t="s">
        <v>172</v>
      </c>
    </row>
    <row r="4612" spans="1:29" ht="25.5" customHeight="1" x14ac:dyDescent="0.35">
      <c r="A4612" s="188"/>
      <c r="B4612" s="190"/>
      <c r="C4612" s="99" t="str">
        <f>IF(B4612="","",IF(NOT(ISNUMBER(B4612)),"DATA_PC invalida",IF(AND(ISNUMBER(parametros!$C$2),ISNUMBER(parametros!$D$2),B4612&gt;=parametros!$C$2,B4612&lt;=parametros!$D$2),"C0",IF(AND(ISNUMBER(parametros!$C$3),ISNUMBER(parametros!$D$3),B4612&gt;=parametros!$C$3,B4612&lt;=parametros!$D$3),"C1",IF(AND(ISNUMBER(parametros!$C$4),ISNUMBER(parametros!$D$4),B4612&gt;=parametros!$C$4,B4612&lt;=parametros!$D$4),"C2",IF(AND(ISNUMBER(parametros!$C$5),ISNUMBER(parametros!$D$5),B4612&gt;=parametros!$C$5,B4612&lt;=parametros!$D$5),"C3",IF(AND(ISNUMBER(parametros!$C$6),ISNUMBER(parametros!$D$6),B4612&gt;=parametros!$C$6,B4612&lt;=parametros!$D$6),"C4","Fora dos ciclos")))))))</f>
        <v/>
      </c>
      <c r="D4612" s="100"/>
      <c r="E4612" s="78" t="str">
        <f>IF(C4612="","",IFERROR(VLOOKUP(C4612,parametros!$A$11:$E$15,5,0),""))</f>
        <v/>
      </c>
      <c r="F4612" s="79" t="str">
        <f t="shared" si="362"/>
        <v/>
      </c>
      <c r="G4612" s="101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8"/>
      <c r="U4612" s="218" t="str">
        <f t="shared" si="366"/>
        <v/>
      </c>
      <c r="V4612" s="216" t="s">
        <v>47</v>
      </c>
      <c r="W4612" s="102" t="s">
        <v>167</v>
      </c>
      <c r="X4612" s="102" t="s">
        <v>168</v>
      </c>
      <c r="Y4612" s="103" t="s">
        <v>169</v>
      </c>
      <c r="Z4612" s="103" t="s">
        <v>170</v>
      </c>
      <c r="AA4612" s="103" t="s">
        <v>47</v>
      </c>
      <c r="AB4612" s="103" t="s">
        <v>171</v>
      </c>
      <c r="AC4612" s="104" t="s">
        <v>172</v>
      </c>
    </row>
    <row r="4613" spans="1:29" ht="25.5" customHeight="1" x14ac:dyDescent="0.35">
      <c r="A4613" s="188"/>
      <c r="B4613" s="190"/>
      <c r="C4613" s="99" t="str">
        <f>IF(B4613="","",IF(NOT(ISNUMBER(B4613)),"DATA_PC invalida",IF(AND(ISNUMBER(parametros!$C$2),ISNUMBER(parametros!$D$2),B4613&gt;=parametros!$C$2,B4613&lt;=parametros!$D$2),"C0",IF(AND(ISNUMBER(parametros!$C$3),ISNUMBER(parametros!$D$3),B4613&gt;=parametros!$C$3,B4613&lt;=parametros!$D$3),"C1",IF(AND(ISNUMBER(parametros!$C$4),ISNUMBER(parametros!$D$4),B4613&gt;=parametros!$C$4,B4613&lt;=parametros!$D$4),"C2",IF(AND(ISNUMBER(parametros!$C$5),ISNUMBER(parametros!$D$5),B4613&gt;=parametros!$C$5,B4613&lt;=parametros!$D$5),"C3",IF(AND(ISNUMBER(parametros!$C$6),ISNUMBER(parametros!$D$6),B4613&gt;=parametros!$C$6,B4613&lt;=parametros!$D$6),"C4","Fora dos ciclos")))))))</f>
        <v/>
      </c>
      <c r="D4613" s="100"/>
      <c r="E4613" s="78" t="str">
        <f>IF(C4613="","",IFERROR(VLOOKUP(C4613,parametros!$A$11:$E$15,5,0),""))</f>
        <v/>
      </c>
      <c r="F4613" s="79" t="str">
        <f t="shared" si="362"/>
        <v/>
      </c>
      <c r="G4613" s="101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8"/>
      <c r="U4613" s="218" t="str">
        <f t="shared" si="366"/>
        <v/>
      </c>
      <c r="V4613" s="216" t="s">
        <v>47</v>
      </c>
      <c r="W4613" s="102" t="s">
        <v>167</v>
      </c>
      <c r="X4613" s="102" t="s">
        <v>168</v>
      </c>
      <c r="Y4613" s="103" t="s">
        <v>169</v>
      </c>
      <c r="Z4613" s="103" t="s">
        <v>170</v>
      </c>
      <c r="AA4613" s="103" t="s">
        <v>47</v>
      </c>
      <c r="AB4613" s="103" t="s">
        <v>171</v>
      </c>
      <c r="AC4613" s="104" t="s">
        <v>172</v>
      </c>
    </row>
    <row r="4614" spans="1:29" ht="25.5" customHeight="1" x14ac:dyDescent="0.35">
      <c r="A4614" s="188"/>
      <c r="B4614" s="190"/>
      <c r="C4614" s="99" t="str">
        <f>IF(B4614="","",IF(NOT(ISNUMBER(B4614)),"DATA_PC invalida",IF(AND(ISNUMBER(parametros!$C$2),ISNUMBER(parametros!$D$2),B4614&gt;=parametros!$C$2,B4614&lt;=parametros!$D$2),"C0",IF(AND(ISNUMBER(parametros!$C$3),ISNUMBER(parametros!$D$3),B4614&gt;=parametros!$C$3,B4614&lt;=parametros!$D$3),"C1",IF(AND(ISNUMBER(parametros!$C$4),ISNUMBER(parametros!$D$4),B4614&gt;=parametros!$C$4,B4614&lt;=parametros!$D$4),"C2",IF(AND(ISNUMBER(parametros!$C$5),ISNUMBER(parametros!$D$5),B4614&gt;=parametros!$C$5,B4614&lt;=parametros!$D$5),"C3",IF(AND(ISNUMBER(parametros!$C$6),ISNUMBER(parametros!$D$6),B4614&gt;=parametros!$C$6,B4614&lt;=parametros!$D$6),"C4","Fora dos ciclos")))))))</f>
        <v/>
      </c>
      <c r="D4614" s="100"/>
      <c r="E4614" s="78" t="str">
        <f>IF(C4614="","",IFERROR(VLOOKUP(C4614,parametros!$A$11:$E$15,5,0),""))</f>
        <v/>
      </c>
      <c r="F4614" s="79" t="str">
        <f t="shared" si="362"/>
        <v/>
      </c>
      <c r="G4614" s="101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8"/>
      <c r="U4614" s="218" t="str">
        <f t="shared" si="366"/>
        <v/>
      </c>
      <c r="V4614" s="216" t="s">
        <v>47</v>
      </c>
      <c r="W4614" s="102" t="s">
        <v>167</v>
      </c>
      <c r="X4614" s="102" t="s">
        <v>168</v>
      </c>
      <c r="Y4614" s="103" t="s">
        <v>169</v>
      </c>
      <c r="Z4614" s="103" t="s">
        <v>170</v>
      </c>
      <c r="AA4614" s="103" t="s">
        <v>47</v>
      </c>
      <c r="AB4614" s="103" t="s">
        <v>171</v>
      </c>
      <c r="AC4614" s="104" t="s">
        <v>172</v>
      </c>
    </row>
    <row r="4615" spans="1:29" ht="25.5" customHeight="1" x14ac:dyDescent="0.35">
      <c r="A4615" s="188"/>
      <c r="B4615" s="190"/>
      <c r="C4615" s="99" t="str">
        <f>IF(B4615="","",IF(NOT(ISNUMBER(B4615)),"DATA_PC invalida",IF(AND(ISNUMBER(parametros!$C$2),ISNUMBER(parametros!$D$2),B4615&gt;=parametros!$C$2,B4615&lt;=parametros!$D$2),"C0",IF(AND(ISNUMBER(parametros!$C$3),ISNUMBER(parametros!$D$3),B4615&gt;=parametros!$C$3,B4615&lt;=parametros!$D$3),"C1",IF(AND(ISNUMBER(parametros!$C$4),ISNUMBER(parametros!$D$4),B4615&gt;=parametros!$C$4,B4615&lt;=parametros!$D$4),"C2",IF(AND(ISNUMBER(parametros!$C$5),ISNUMBER(parametros!$D$5),B4615&gt;=parametros!$C$5,B4615&lt;=parametros!$D$5),"C3",IF(AND(ISNUMBER(parametros!$C$6),ISNUMBER(parametros!$D$6),B4615&gt;=parametros!$C$6,B4615&lt;=parametros!$D$6),"C4","Fora dos ciclos")))))))</f>
        <v/>
      </c>
      <c r="D4615" s="100"/>
      <c r="E4615" s="78" t="str">
        <f>IF(C4615="","",IFERROR(VLOOKUP(C4615,parametros!$A$11:$E$15,5,0),""))</f>
        <v/>
      </c>
      <c r="F4615" s="79" t="str">
        <f t="shared" si="362"/>
        <v/>
      </c>
      <c r="G4615" s="101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8"/>
      <c r="U4615" s="218" t="str">
        <f t="shared" si="366"/>
        <v/>
      </c>
      <c r="V4615" s="216" t="s">
        <v>47</v>
      </c>
      <c r="W4615" s="102" t="s">
        <v>167</v>
      </c>
      <c r="X4615" s="102" t="s">
        <v>168</v>
      </c>
      <c r="Y4615" s="103" t="s">
        <v>169</v>
      </c>
      <c r="Z4615" s="103" t="s">
        <v>170</v>
      </c>
      <c r="AA4615" s="103" t="s">
        <v>47</v>
      </c>
      <c r="AB4615" s="103" t="s">
        <v>171</v>
      </c>
      <c r="AC4615" s="104" t="s">
        <v>172</v>
      </c>
    </row>
    <row r="4616" spans="1:29" ht="25.5" customHeight="1" x14ac:dyDescent="0.35">
      <c r="A4616" s="188"/>
      <c r="B4616" s="190"/>
      <c r="C4616" s="99" t="str">
        <f>IF(B4616="","",IF(NOT(ISNUMBER(B4616)),"DATA_PC invalida",IF(AND(ISNUMBER(parametros!$C$2),ISNUMBER(parametros!$D$2),B4616&gt;=parametros!$C$2,B4616&lt;=parametros!$D$2),"C0",IF(AND(ISNUMBER(parametros!$C$3),ISNUMBER(parametros!$D$3),B4616&gt;=parametros!$C$3,B4616&lt;=parametros!$D$3),"C1",IF(AND(ISNUMBER(parametros!$C$4),ISNUMBER(parametros!$D$4),B4616&gt;=parametros!$C$4,B4616&lt;=parametros!$D$4),"C2",IF(AND(ISNUMBER(parametros!$C$5),ISNUMBER(parametros!$D$5),B4616&gt;=parametros!$C$5,B4616&lt;=parametros!$D$5),"C3",IF(AND(ISNUMBER(parametros!$C$6),ISNUMBER(parametros!$D$6),B4616&gt;=parametros!$C$6,B4616&lt;=parametros!$D$6),"C4","Fora dos ciclos")))))))</f>
        <v/>
      </c>
      <c r="D4616" s="100"/>
      <c r="E4616" s="78" t="str">
        <f>IF(C4616="","",IFERROR(VLOOKUP(C4616,parametros!$A$11:$E$15,5,0),""))</f>
        <v/>
      </c>
      <c r="F4616" s="79" t="str">
        <f t="shared" si="362"/>
        <v/>
      </c>
      <c r="G4616" s="101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8"/>
      <c r="U4616" s="218" t="str">
        <f t="shared" si="366"/>
        <v/>
      </c>
      <c r="V4616" s="216" t="s">
        <v>47</v>
      </c>
      <c r="W4616" s="102" t="s">
        <v>167</v>
      </c>
      <c r="X4616" s="102" t="s">
        <v>168</v>
      </c>
      <c r="Y4616" s="103" t="s">
        <v>169</v>
      </c>
      <c r="Z4616" s="103" t="s">
        <v>170</v>
      </c>
      <c r="AA4616" s="103" t="s">
        <v>47</v>
      </c>
      <c r="AB4616" s="103" t="s">
        <v>171</v>
      </c>
      <c r="AC4616" s="104" t="s">
        <v>172</v>
      </c>
    </row>
    <row r="4617" spans="1:29" ht="25.5" customHeight="1" x14ac:dyDescent="0.35">
      <c r="A4617" s="188"/>
      <c r="B4617" s="190"/>
      <c r="C4617" s="99" t="str">
        <f>IF(B4617="","",IF(NOT(ISNUMBER(B4617)),"DATA_PC invalida",IF(AND(ISNUMBER(parametros!$C$2),ISNUMBER(parametros!$D$2),B4617&gt;=parametros!$C$2,B4617&lt;=parametros!$D$2),"C0",IF(AND(ISNUMBER(parametros!$C$3),ISNUMBER(parametros!$D$3),B4617&gt;=parametros!$C$3,B4617&lt;=parametros!$D$3),"C1",IF(AND(ISNUMBER(parametros!$C$4),ISNUMBER(parametros!$D$4),B4617&gt;=parametros!$C$4,B4617&lt;=parametros!$D$4),"C2",IF(AND(ISNUMBER(parametros!$C$5),ISNUMBER(parametros!$D$5),B4617&gt;=parametros!$C$5,B4617&lt;=parametros!$D$5),"C3",IF(AND(ISNUMBER(parametros!$C$6),ISNUMBER(parametros!$D$6),B4617&gt;=parametros!$C$6,B4617&lt;=parametros!$D$6),"C4","Fora dos ciclos")))))))</f>
        <v/>
      </c>
      <c r="D4617" s="100"/>
      <c r="E4617" s="78" t="str">
        <f>IF(C4617="","",IFERROR(VLOOKUP(C4617,parametros!$A$11:$E$15,5,0),""))</f>
        <v/>
      </c>
      <c r="F4617" s="79" t="str">
        <f t="shared" si="362"/>
        <v/>
      </c>
      <c r="G4617" s="101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8"/>
      <c r="U4617" s="218" t="str">
        <f t="shared" si="366"/>
        <v/>
      </c>
      <c r="V4617" s="216" t="s">
        <v>47</v>
      </c>
      <c r="W4617" s="102" t="s">
        <v>167</v>
      </c>
      <c r="X4617" s="102" t="s">
        <v>168</v>
      </c>
      <c r="Y4617" s="103" t="s">
        <v>169</v>
      </c>
      <c r="Z4617" s="103" t="s">
        <v>170</v>
      </c>
      <c r="AA4617" s="103" t="s">
        <v>47</v>
      </c>
      <c r="AB4617" s="103" t="s">
        <v>171</v>
      </c>
      <c r="AC4617" s="104" t="s">
        <v>172</v>
      </c>
    </row>
    <row r="4618" spans="1:29" ht="25.5" customHeight="1" x14ac:dyDescent="0.35">
      <c r="A4618" s="188"/>
      <c r="B4618" s="190"/>
      <c r="C4618" s="99" t="str">
        <f>IF(B4618="","",IF(NOT(ISNUMBER(B4618)),"DATA_PC invalida",IF(AND(ISNUMBER(parametros!$C$2),ISNUMBER(parametros!$D$2),B4618&gt;=parametros!$C$2,B4618&lt;=parametros!$D$2),"C0",IF(AND(ISNUMBER(parametros!$C$3),ISNUMBER(parametros!$D$3),B4618&gt;=parametros!$C$3,B4618&lt;=parametros!$D$3),"C1",IF(AND(ISNUMBER(parametros!$C$4),ISNUMBER(parametros!$D$4),B4618&gt;=parametros!$C$4,B4618&lt;=parametros!$D$4),"C2",IF(AND(ISNUMBER(parametros!$C$5),ISNUMBER(parametros!$D$5),B4618&gt;=parametros!$C$5,B4618&lt;=parametros!$D$5),"C3",IF(AND(ISNUMBER(parametros!$C$6),ISNUMBER(parametros!$D$6),B4618&gt;=parametros!$C$6,B4618&lt;=parametros!$D$6),"C4","Fora dos ciclos")))))))</f>
        <v/>
      </c>
      <c r="D4618" s="100"/>
      <c r="E4618" s="78" t="str">
        <f>IF(C4618="","",IFERROR(VLOOKUP(C4618,parametros!$A$11:$E$15,5,0),""))</f>
        <v/>
      </c>
      <c r="F4618" s="79" t="str">
        <f t="shared" si="362"/>
        <v/>
      </c>
      <c r="G4618" s="101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8"/>
      <c r="U4618" s="218" t="str">
        <f t="shared" si="366"/>
        <v/>
      </c>
      <c r="V4618" s="216" t="s">
        <v>47</v>
      </c>
      <c r="W4618" s="102" t="s">
        <v>167</v>
      </c>
      <c r="X4618" s="102" t="s">
        <v>168</v>
      </c>
      <c r="Y4618" s="103" t="s">
        <v>169</v>
      </c>
      <c r="Z4618" s="103" t="s">
        <v>170</v>
      </c>
      <c r="AA4618" s="103" t="s">
        <v>47</v>
      </c>
      <c r="AB4618" s="103" t="s">
        <v>171</v>
      </c>
      <c r="AC4618" s="104" t="s">
        <v>172</v>
      </c>
    </row>
    <row r="4619" spans="1:29" ht="25.5" customHeight="1" x14ac:dyDescent="0.35">
      <c r="A4619" s="188"/>
      <c r="B4619" s="190"/>
      <c r="C4619" s="99" t="str">
        <f>IF(B4619="","",IF(NOT(ISNUMBER(B4619)),"DATA_PC invalida",IF(AND(ISNUMBER(parametros!$C$2),ISNUMBER(parametros!$D$2),B4619&gt;=parametros!$C$2,B4619&lt;=parametros!$D$2),"C0",IF(AND(ISNUMBER(parametros!$C$3),ISNUMBER(parametros!$D$3),B4619&gt;=parametros!$C$3,B4619&lt;=parametros!$D$3),"C1",IF(AND(ISNUMBER(parametros!$C$4),ISNUMBER(parametros!$D$4),B4619&gt;=parametros!$C$4,B4619&lt;=parametros!$D$4),"C2",IF(AND(ISNUMBER(parametros!$C$5),ISNUMBER(parametros!$D$5),B4619&gt;=parametros!$C$5,B4619&lt;=parametros!$D$5),"C3",IF(AND(ISNUMBER(parametros!$C$6),ISNUMBER(parametros!$D$6),B4619&gt;=parametros!$C$6,B4619&lt;=parametros!$D$6),"C4","Fora dos ciclos")))))))</f>
        <v/>
      </c>
      <c r="D4619" s="100"/>
      <c r="E4619" s="78" t="str">
        <f>IF(C4619="","",IFERROR(VLOOKUP(C4619,parametros!$A$11:$E$15,5,0),""))</f>
        <v/>
      </c>
      <c r="F4619" s="79" t="str">
        <f t="shared" si="362"/>
        <v/>
      </c>
      <c r="G4619" s="101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8"/>
      <c r="U4619" s="218" t="str">
        <f t="shared" si="366"/>
        <v/>
      </c>
      <c r="V4619" s="216" t="s">
        <v>47</v>
      </c>
      <c r="W4619" s="102" t="s">
        <v>167</v>
      </c>
      <c r="X4619" s="102" t="s">
        <v>168</v>
      </c>
      <c r="Y4619" s="103" t="s">
        <v>169</v>
      </c>
      <c r="Z4619" s="103" t="s">
        <v>170</v>
      </c>
      <c r="AA4619" s="103" t="s">
        <v>47</v>
      </c>
      <c r="AB4619" s="103" t="s">
        <v>171</v>
      </c>
      <c r="AC4619" s="104" t="s">
        <v>172</v>
      </c>
    </row>
    <row r="4620" spans="1:29" ht="25.5" customHeight="1" x14ac:dyDescent="0.35">
      <c r="A4620" s="188"/>
      <c r="B4620" s="190"/>
      <c r="C4620" s="99" t="str">
        <f>IF(B4620="","",IF(NOT(ISNUMBER(B4620)),"DATA_PC invalida",IF(AND(ISNUMBER(parametros!$C$2),ISNUMBER(parametros!$D$2),B4620&gt;=parametros!$C$2,B4620&lt;=parametros!$D$2),"C0",IF(AND(ISNUMBER(parametros!$C$3),ISNUMBER(parametros!$D$3),B4620&gt;=parametros!$C$3,B4620&lt;=parametros!$D$3),"C1",IF(AND(ISNUMBER(parametros!$C$4),ISNUMBER(parametros!$D$4),B4620&gt;=parametros!$C$4,B4620&lt;=parametros!$D$4),"C2",IF(AND(ISNUMBER(parametros!$C$5),ISNUMBER(parametros!$D$5),B4620&gt;=parametros!$C$5,B4620&lt;=parametros!$D$5),"C3",IF(AND(ISNUMBER(parametros!$C$6),ISNUMBER(parametros!$D$6),B4620&gt;=parametros!$C$6,B4620&lt;=parametros!$D$6),"C4","Fora dos ciclos")))))))</f>
        <v/>
      </c>
      <c r="D4620" s="100"/>
      <c r="E4620" s="78" t="str">
        <f>IF(C4620="","",IFERROR(VLOOKUP(C4620,parametros!$A$11:$E$15,5,0),""))</f>
        <v/>
      </c>
      <c r="F4620" s="79" t="str">
        <f t="shared" si="362"/>
        <v/>
      </c>
      <c r="G4620" s="101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8"/>
      <c r="U4620" s="218" t="str">
        <f t="shared" si="366"/>
        <v/>
      </c>
      <c r="V4620" s="216" t="s">
        <v>47</v>
      </c>
      <c r="W4620" s="102" t="s">
        <v>167</v>
      </c>
      <c r="X4620" s="102" t="s">
        <v>168</v>
      </c>
      <c r="Y4620" s="103" t="s">
        <v>169</v>
      </c>
      <c r="Z4620" s="103" t="s">
        <v>170</v>
      </c>
      <c r="AA4620" s="103" t="s">
        <v>47</v>
      </c>
      <c r="AB4620" s="103" t="s">
        <v>171</v>
      </c>
      <c r="AC4620" s="104" t="s">
        <v>172</v>
      </c>
    </row>
    <row r="4621" spans="1:29" ht="25.5" customHeight="1" x14ac:dyDescent="0.35">
      <c r="A4621" s="188"/>
      <c r="B4621" s="190"/>
      <c r="C4621" s="99" t="str">
        <f>IF(B4621="","",IF(NOT(ISNUMBER(B4621)),"DATA_PC invalida",IF(AND(ISNUMBER(parametros!$C$2),ISNUMBER(parametros!$D$2),B4621&gt;=parametros!$C$2,B4621&lt;=parametros!$D$2),"C0",IF(AND(ISNUMBER(parametros!$C$3),ISNUMBER(parametros!$D$3),B4621&gt;=parametros!$C$3,B4621&lt;=parametros!$D$3),"C1",IF(AND(ISNUMBER(parametros!$C$4),ISNUMBER(parametros!$D$4),B4621&gt;=parametros!$C$4,B4621&lt;=parametros!$D$4),"C2",IF(AND(ISNUMBER(parametros!$C$5),ISNUMBER(parametros!$D$5),B4621&gt;=parametros!$C$5,B4621&lt;=parametros!$D$5),"C3",IF(AND(ISNUMBER(parametros!$C$6),ISNUMBER(parametros!$D$6),B4621&gt;=parametros!$C$6,B4621&lt;=parametros!$D$6),"C4","Fora dos ciclos")))))))</f>
        <v/>
      </c>
      <c r="D4621" s="100"/>
      <c r="E4621" s="78" t="str">
        <f>IF(C4621="","",IFERROR(VLOOKUP(C4621,parametros!$A$11:$E$15,5,0),""))</f>
        <v/>
      </c>
      <c r="F4621" s="79" t="str">
        <f t="shared" si="362"/>
        <v/>
      </c>
      <c r="G4621" s="101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8"/>
      <c r="U4621" s="218" t="str">
        <f t="shared" si="366"/>
        <v/>
      </c>
      <c r="V4621" s="216" t="s">
        <v>47</v>
      </c>
      <c r="W4621" s="102" t="s">
        <v>167</v>
      </c>
      <c r="X4621" s="102" t="s">
        <v>168</v>
      </c>
      <c r="Y4621" s="103" t="s">
        <v>169</v>
      </c>
      <c r="Z4621" s="103" t="s">
        <v>170</v>
      </c>
      <c r="AA4621" s="103" t="s">
        <v>47</v>
      </c>
      <c r="AB4621" s="103" t="s">
        <v>171</v>
      </c>
      <c r="AC4621" s="104" t="s">
        <v>172</v>
      </c>
    </row>
    <row r="4622" spans="1:29" ht="25.5" customHeight="1" x14ac:dyDescent="0.35">
      <c r="A4622" s="188"/>
      <c r="B4622" s="190"/>
      <c r="C4622" s="99" t="str">
        <f>IF(B4622="","",IF(NOT(ISNUMBER(B4622)),"DATA_PC invalida",IF(AND(ISNUMBER(parametros!$C$2),ISNUMBER(parametros!$D$2),B4622&gt;=parametros!$C$2,B4622&lt;=parametros!$D$2),"C0",IF(AND(ISNUMBER(parametros!$C$3),ISNUMBER(parametros!$D$3),B4622&gt;=parametros!$C$3,B4622&lt;=parametros!$D$3),"C1",IF(AND(ISNUMBER(parametros!$C$4),ISNUMBER(parametros!$D$4),B4622&gt;=parametros!$C$4,B4622&lt;=parametros!$D$4),"C2",IF(AND(ISNUMBER(parametros!$C$5),ISNUMBER(parametros!$D$5),B4622&gt;=parametros!$C$5,B4622&lt;=parametros!$D$5),"C3",IF(AND(ISNUMBER(parametros!$C$6),ISNUMBER(parametros!$D$6),B4622&gt;=parametros!$C$6,B4622&lt;=parametros!$D$6),"C4","Fora dos ciclos")))))))</f>
        <v/>
      </c>
      <c r="D4622" s="100"/>
      <c r="E4622" s="78" t="str">
        <f>IF(C4622="","",IFERROR(VLOOKUP(C4622,parametros!$A$11:$E$15,5,0),""))</f>
        <v/>
      </c>
      <c r="F4622" s="79" t="str">
        <f t="shared" si="362"/>
        <v/>
      </c>
      <c r="G4622" s="101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8"/>
      <c r="U4622" s="218" t="str">
        <f t="shared" si="366"/>
        <v/>
      </c>
      <c r="V4622" s="216" t="s">
        <v>47</v>
      </c>
      <c r="W4622" s="102" t="s">
        <v>167</v>
      </c>
      <c r="X4622" s="102" t="s">
        <v>168</v>
      </c>
      <c r="Y4622" s="103" t="s">
        <v>169</v>
      </c>
      <c r="Z4622" s="103" t="s">
        <v>170</v>
      </c>
      <c r="AA4622" s="103" t="s">
        <v>47</v>
      </c>
      <c r="AB4622" s="103" t="s">
        <v>171</v>
      </c>
      <c r="AC4622" s="104" t="s">
        <v>172</v>
      </c>
    </row>
    <row r="4623" spans="1:29" ht="25.5" customHeight="1" x14ac:dyDescent="0.35">
      <c r="A4623" s="188"/>
      <c r="B4623" s="190"/>
      <c r="C4623" s="99" t="str">
        <f>IF(B4623="","",IF(NOT(ISNUMBER(B4623)),"DATA_PC invalida",IF(AND(ISNUMBER(parametros!$C$2),ISNUMBER(parametros!$D$2),B4623&gt;=parametros!$C$2,B4623&lt;=parametros!$D$2),"C0",IF(AND(ISNUMBER(parametros!$C$3),ISNUMBER(parametros!$D$3),B4623&gt;=parametros!$C$3,B4623&lt;=parametros!$D$3),"C1",IF(AND(ISNUMBER(parametros!$C$4),ISNUMBER(parametros!$D$4),B4623&gt;=parametros!$C$4,B4623&lt;=parametros!$D$4),"C2",IF(AND(ISNUMBER(parametros!$C$5),ISNUMBER(parametros!$D$5),B4623&gt;=parametros!$C$5,B4623&lt;=parametros!$D$5),"C3",IF(AND(ISNUMBER(parametros!$C$6),ISNUMBER(parametros!$D$6),B4623&gt;=parametros!$C$6,B4623&lt;=parametros!$D$6),"C4","Fora dos ciclos")))))))</f>
        <v/>
      </c>
      <c r="D4623" s="100"/>
      <c r="E4623" s="78" t="str">
        <f>IF(C4623="","",IFERROR(VLOOKUP(C4623,parametros!$A$11:$E$15,5,0),""))</f>
        <v/>
      </c>
      <c r="F4623" s="79" t="str">
        <f t="shared" si="362"/>
        <v/>
      </c>
      <c r="G4623" s="101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8"/>
      <c r="U4623" s="218" t="str">
        <f t="shared" si="366"/>
        <v/>
      </c>
      <c r="V4623" s="216" t="s">
        <v>47</v>
      </c>
      <c r="W4623" s="102" t="s">
        <v>167</v>
      </c>
      <c r="X4623" s="102" t="s">
        <v>168</v>
      </c>
      <c r="Y4623" s="103" t="s">
        <v>169</v>
      </c>
      <c r="Z4623" s="103" t="s">
        <v>170</v>
      </c>
      <c r="AA4623" s="103" t="s">
        <v>47</v>
      </c>
      <c r="AB4623" s="103" t="s">
        <v>171</v>
      </c>
      <c r="AC4623" s="104" t="s">
        <v>172</v>
      </c>
    </row>
    <row r="4624" spans="1:29" ht="25.5" customHeight="1" x14ac:dyDescent="0.35">
      <c r="A4624" s="188"/>
      <c r="B4624" s="190"/>
      <c r="C4624" s="99" t="str">
        <f>IF(B4624="","",IF(NOT(ISNUMBER(B4624)),"DATA_PC invalida",IF(AND(ISNUMBER(parametros!$C$2),ISNUMBER(parametros!$D$2),B4624&gt;=parametros!$C$2,B4624&lt;=parametros!$D$2),"C0",IF(AND(ISNUMBER(parametros!$C$3),ISNUMBER(parametros!$D$3),B4624&gt;=parametros!$C$3,B4624&lt;=parametros!$D$3),"C1",IF(AND(ISNUMBER(parametros!$C$4),ISNUMBER(parametros!$D$4),B4624&gt;=parametros!$C$4,B4624&lt;=parametros!$D$4),"C2",IF(AND(ISNUMBER(parametros!$C$5),ISNUMBER(parametros!$D$5),B4624&gt;=parametros!$C$5,B4624&lt;=parametros!$D$5),"C3",IF(AND(ISNUMBER(parametros!$C$6),ISNUMBER(parametros!$D$6),B4624&gt;=parametros!$C$6,B4624&lt;=parametros!$D$6),"C4","Fora dos ciclos")))))))</f>
        <v/>
      </c>
      <c r="D4624" s="100"/>
      <c r="E4624" s="78" t="str">
        <f>IF(C4624="","",IFERROR(VLOOKUP(C4624,parametros!$A$11:$E$15,5,0),""))</f>
        <v/>
      </c>
      <c r="F4624" s="79" t="str">
        <f t="shared" si="362"/>
        <v/>
      </c>
      <c r="G4624" s="101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8"/>
      <c r="U4624" s="218" t="str">
        <f t="shared" si="366"/>
        <v/>
      </c>
      <c r="V4624" s="216" t="s">
        <v>47</v>
      </c>
      <c r="W4624" s="102" t="s">
        <v>167</v>
      </c>
      <c r="X4624" s="102" t="s">
        <v>168</v>
      </c>
      <c r="Y4624" s="103" t="s">
        <v>169</v>
      </c>
      <c r="Z4624" s="103" t="s">
        <v>170</v>
      </c>
      <c r="AA4624" s="103" t="s">
        <v>47</v>
      </c>
      <c r="AB4624" s="103" t="s">
        <v>171</v>
      </c>
      <c r="AC4624" s="104" t="s">
        <v>172</v>
      </c>
    </row>
    <row r="4625" spans="1:29" ht="25.5" customHeight="1" x14ac:dyDescent="0.35">
      <c r="A4625" s="188"/>
      <c r="B4625" s="190"/>
      <c r="C4625" s="99" t="str">
        <f>IF(B4625="","",IF(NOT(ISNUMBER(B4625)),"DATA_PC invalida",IF(AND(ISNUMBER(parametros!$C$2),ISNUMBER(parametros!$D$2),B4625&gt;=parametros!$C$2,B4625&lt;=parametros!$D$2),"C0",IF(AND(ISNUMBER(parametros!$C$3),ISNUMBER(parametros!$D$3),B4625&gt;=parametros!$C$3,B4625&lt;=parametros!$D$3),"C1",IF(AND(ISNUMBER(parametros!$C$4),ISNUMBER(parametros!$D$4),B4625&gt;=parametros!$C$4,B4625&lt;=parametros!$D$4),"C2",IF(AND(ISNUMBER(parametros!$C$5),ISNUMBER(parametros!$D$5),B4625&gt;=parametros!$C$5,B4625&lt;=parametros!$D$5),"C3",IF(AND(ISNUMBER(parametros!$C$6),ISNUMBER(parametros!$D$6),B4625&gt;=parametros!$C$6,B4625&lt;=parametros!$D$6),"C4","Fora dos ciclos")))))))</f>
        <v/>
      </c>
      <c r="D4625" s="100"/>
      <c r="E4625" s="78" t="str">
        <f>IF(C4625="","",IFERROR(VLOOKUP(C4625,parametros!$A$11:$E$15,5,0),""))</f>
        <v/>
      </c>
      <c r="F4625" s="79" t="str">
        <f t="shared" si="362"/>
        <v/>
      </c>
      <c r="G4625" s="101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8"/>
      <c r="U4625" s="218" t="str">
        <f t="shared" si="366"/>
        <v/>
      </c>
      <c r="V4625" s="216" t="s">
        <v>47</v>
      </c>
      <c r="W4625" s="102" t="s">
        <v>167</v>
      </c>
      <c r="X4625" s="102" t="s">
        <v>168</v>
      </c>
      <c r="Y4625" s="103" t="s">
        <v>169</v>
      </c>
      <c r="Z4625" s="103" t="s">
        <v>170</v>
      </c>
      <c r="AA4625" s="103" t="s">
        <v>47</v>
      </c>
      <c r="AB4625" s="103" t="s">
        <v>171</v>
      </c>
      <c r="AC4625" s="104" t="s">
        <v>172</v>
      </c>
    </row>
    <row r="4626" spans="1:29" ht="25.5" customHeight="1" x14ac:dyDescent="0.35">
      <c r="A4626" s="188"/>
      <c r="B4626" s="190"/>
      <c r="C4626" s="99" t="str">
        <f>IF(B4626="","",IF(NOT(ISNUMBER(B4626)),"DATA_PC invalida",IF(AND(ISNUMBER(parametros!$C$2),ISNUMBER(parametros!$D$2),B4626&gt;=parametros!$C$2,B4626&lt;=parametros!$D$2),"C0",IF(AND(ISNUMBER(parametros!$C$3),ISNUMBER(parametros!$D$3),B4626&gt;=parametros!$C$3,B4626&lt;=parametros!$D$3),"C1",IF(AND(ISNUMBER(parametros!$C$4),ISNUMBER(parametros!$D$4),B4626&gt;=parametros!$C$4,B4626&lt;=parametros!$D$4),"C2",IF(AND(ISNUMBER(parametros!$C$5),ISNUMBER(parametros!$D$5),B4626&gt;=parametros!$C$5,B4626&lt;=parametros!$D$5),"C3",IF(AND(ISNUMBER(parametros!$C$6),ISNUMBER(parametros!$D$6),B4626&gt;=parametros!$C$6,B4626&lt;=parametros!$D$6),"C4","Fora dos ciclos")))))))</f>
        <v/>
      </c>
      <c r="D4626" s="100"/>
      <c r="E4626" s="78" t="str">
        <f>IF(C4626="","",IFERROR(VLOOKUP(C4626,parametros!$A$11:$E$15,5,0),""))</f>
        <v/>
      </c>
      <c r="F4626" s="79" t="str">
        <f t="shared" si="362"/>
        <v/>
      </c>
      <c r="G4626" s="101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8"/>
      <c r="U4626" s="218" t="str">
        <f t="shared" si="366"/>
        <v/>
      </c>
      <c r="V4626" s="216" t="s">
        <v>47</v>
      </c>
      <c r="W4626" s="102" t="s">
        <v>167</v>
      </c>
      <c r="X4626" s="102" t="s">
        <v>168</v>
      </c>
      <c r="Y4626" s="103" t="s">
        <v>169</v>
      </c>
      <c r="Z4626" s="103" t="s">
        <v>170</v>
      </c>
      <c r="AA4626" s="103" t="s">
        <v>47</v>
      </c>
      <c r="AB4626" s="103" t="s">
        <v>171</v>
      </c>
      <c r="AC4626" s="104" t="s">
        <v>172</v>
      </c>
    </row>
    <row r="4627" spans="1:29" ht="25.5" customHeight="1" x14ac:dyDescent="0.35">
      <c r="A4627" s="188"/>
      <c r="B4627" s="190"/>
      <c r="C4627" s="99" t="str">
        <f>IF(B4627="","",IF(NOT(ISNUMBER(B4627)),"DATA_PC invalida",IF(AND(ISNUMBER(parametros!$C$2),ISNUMBER(parametros!$D$2),B4627&gt;=parametros!$C$2,B4627&lt;=parametros!$D$2),"C0",IF(AND(ISNUMBER(parametros!$C$3),ISNUMBER(parametros!$D$3),B4627&gt;=parametros!$C$3,B4627&lt;=parametros!$D$3),"C1",IF(AND(ISNUMBER(parametros!$C$4),ISNUMBER(parametros!$D$4),B4627&gt;=parametros!$C$4,B4627&lt;=parametros!$D$4),"C2",IF(AND(ISNUMBER(parametros!$C$5),ISNUMBER(parametros!$D$5),B4627&gt;=parametros!$C$5,B4627&lt;=parametros!$D$5),"C3",IF(AND(ISNUMBER(parametros!$C$6),ISNUMBER(parametros!$D$6),B4627&gt;=parametros!$C$6,B4627&lt;=parametros!$D$6),"C4","Fora dos ciclos")))))))</f>
        <v/>
      </c>
      <c r="D4627" s="100"/>
      <c r="E4627" s="78" t="str">
        <f>IF(C4627="","",IFERROR(VLOOKUP(C4627,parametros!$A$11:$E$15,5,0),""))</f>
        <v/>
      </c>
      <c r="F4627" s="79" t="str">
        <f t="shared" si="362"/>
        <v/>
      </c>
      <c r="G4627" s="101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8"/>
      <c r="U4627" s="218" t="str">
        <f t="shared" si="366"/>
        <v/>
      </c>
      <c r="V4627" s="216" t="s">
        <v>47</v>
      </c>
      <c r="W4627" s="102" t="s">
        <v>167</v>
      </c>
      <c r="X4627" s="102" t="s">
        <v>168</v>
      </c>
      <c r="Y4627" s="103" t="s">
        <v>169</v>
      </c>
      <c r="Z4627" s="103" t="s">
        <v>170</v>
      </c>
      <c r="AA4627" s="103" t="s">
        <v>47</v>
      </c>
      <c r="AB4627" s="103" t="s">
        <v>171</v>
      </c>
      <c r="AC4627" s="104" t="s">
        <v>172</v>
      </c>
    </row>
    <row r="4628" spans="1:29" ht="25.5" customHeight="1" x14ac:dyDescent="0.35">
      <c r="A4628" s="188"/>
      <c r="B4628" s="190"/>
      <c r="C4628" s="99" t="str">
        <f>IF(B4628="","",IF(NOT(ISNUMBER(B4628)),"DATA_PC invalida",IF(AND(ISNUMBER(parametros!$C$2),ISNUMBER(parametros!$D$2),B4628&gt;=parametros!$C$2,B4628&lt;=parametros!$D$2),"C0",IF(AND(ISNUMBER(parametros!$C$3),ISNUMBER(parametros!$D$3),B4628&gt;=parametros!$C$3,B4628&lt;=parametros!$D$3),"C1",IF(AND(ISNUMBER(parametros!$C$4),ISNUMBER(parametros!$D$4),B4628&gt;=parametros!$C$4,B4628&lt;=parametros!$D$4),"C2",IF(AND(ISNUMBER(parametros!$C$5),ISNUMBER(parametros!$D$5),B4628&gt;=parametros!$C$5,B4628&lt;=parametros!$D$5),"C3",IF(AND(ISNUMBER(parametros!$C$6),ISNUMBER(parametros!$D$6),B4628&gt;=parametros!$C$6,B4628&lt;=parametros!$D$6),"C4","Fora dos ciclos")))))))</f>
        <v/>
      </c>
      <c r="D4628" s="100"/>
      <c r="E4628" s="78" t="str">
        <f>IF(C4628="","",IFERROR(VLOOKUP(C4628,parametros!$A$11:$E$15,5,0),""))</f>
        <v/>
      </c>
      <c r="F4628" s="79" t="str">
        <f t="shared" si="362"/>
        <v/>
      </c>
      <c r="G4628" s="101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8"/>
      <c r="U4628" s="218" t="str">
        <f t="shared" si="366"/>
        <v/>
      </c>
      <c r="V4628" s="216" t="s">
        <v>47</v>
      </c>
      <c r="W4628" s="102" t="s">
        <v>167</v>
      </c>
      <c r="X4628" s="102" t="s">
        <v>168</v>
      </c>
      <c r="Y4628" s="103" t="s">
        <v>169</v>
      </c>
      <c r="Z4628" s="103" t="s">
        <v>170</v>
      </c>
      <c r="AA4628" s="103" t="s">
        <v>47</v>
      </c>
      <c r="AB4628" s="103" t="s">
        <v>171</v>
      </c>
      <c r="AC4628" s="104" t="s">
        <v>172</v>
      </c>
    </row>
    <row r="4629" spans="1:29" ht="25.5" customHeight="1" x14ac:dyDescent="0.35">
      <c r="A4629" s="188"/>
      <c r="B4629" s="190"/>
      <c r="C4629" s="99" t="str">
        <f>IF(B4629="","",IF(NOT(ISNUMBER(B4629)),"DATA_PC invalida",IF(AND(ISNUMBER(parametros!$C$2),ISNUMBER(parametros!$D$2),B4629&gt;=parametros!$C$2,B4629&lt;=parametros!$D$2),"C0",IF(AND(ISNUMBER(parametros!$C$3),ISNUMBER(parametros!$D$3),B4629&gt;=parametros!$C$3,B4629&lt;=parametros!$D$3),"C1",IF(AND(ISNUMBER(parametros!$C$4),ISNUMBER(parametros!$D$4),B4629&gt;=parametros!$C$4,B4629&lt;=parametros!$D$4),"C2",IF(AND(ISNUMBER(parametros!$C$5),ISNUMBER(parametros!$D$5),B4629&gt;=parametros!$C$5,B4629&lt;=parametros!$D$5),"C3",IF(AND(ISNUMBER(parametros!$C$6),ISNUMBER(parametros!$D$6),B4629&gt;=parametros!$C$6,B4629&lt;=parametros!$D$6),"C4","Fora dos ciclos")))))))</f>
        <v/>
      </c>
      <c r="D4629" s="100"/>
      <c r="E4629" s="78" t="str">
        <f>IF(C4629="","",IFERROR(VLOOKUP(C4629,parametros!$A$11:$E$15,5,0),""))</f>
        <v/>
      </c>
      <c r="F4629" s="79" t="str">
        <f t="shared" si="362"/>
        <v/>
      </c>
      <c r="G4629" s="101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8"/>
      <c r="U4629" s="218" t="str">
        <f t="shared" si="366"/>
        <v/>
      </c>
      <c r="V4629" s="216" t="s">
        <v>47</v>
      </c>
      <c r="W4629" s="102" t="s">
        <v>167</v>
      </c>
      <c r="X4629" s="102" t="s">
        <v>168</v>
      </c>
      <c r="Y4629" s="103" t="s">
        <v>169</v>
      </c>
      <c r="Z4629" s="103" t="s">
        <v>170</v>
      </c>
      <c r="AA4629" s="103" t="s">
        <v>47</v>
      </c>
      <c r="AB4629" s="103" t="s">
        <v>171</v>
      </c>
      <c r="AC4629" s="104" t="s">
        <v>172</v>
      </c>
    </row>
    <row r="4630" spans="1:29" ht="25.5" customHeight="1" x14ac:dyDescent="0.35">
      <c r="A4630" s="188"/>
      <c r="B4630" s="190"/>
      <c r="C4630" s="99" t="str">
        <f>IF(B4630="","",IF(NOT(ISNUMBER(B4630)),"DATA_PC invalida",IF(AND(ISNUMBER(parametros!$C$2),ISNUMBER(parametros!$D$2),B4630&gt;=parametros!$C$2,B4630&lt;=parametros!$D$2),"C0",IF(AND(ISNUMBER(parametros!$C$3),ISNUMBER(parametros!$D$3),B4630&gt;=parametros!$C$3,B4630&lt;=parametros!$D$3),"C1",IF(AND(ISNUMBER(parametros!$C$4),ISNUMBER(parametros!$D$4),B4630&gt;=parametros!$C$4,B4630&lt;=parametros!$D$4),"C2",IF(AND(ISNUMBER(parametros!$C$5),ISNUMBER(parametros!$D$5),B4630&gt;=parametros!$C$5,B4630&lt;=parametros!$D$5),"C3",IF(AND(ISNUMBER(parametros!$C$6),ISNUMBER(parametros!$D$6),B4630&gt;=parametros!$C$6,B4630&lt;=parametros!$D$6),"C4","Fora dos ciclos")))))))</f>
        <v/>
      </c>
      <c r="D4630" s="100"/>
      <c r="E4630" s="78" t="str">
        <f>IF(C4630="","",IFERROR(VLOOKUP(C4630,parametros!$A$11:$E$15,5,0),""))</f>
        <v/>
      </c>
      <c r="F4630" s="79" t="str">
        <f t="shared" si="362"/>
        <v/>
      </c>
      <c r="G4630" s="101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8"/>
      <c r="U4630" s="218" t="str">
        <f t="shared" si="366"/>
        <v/>
      </c>
      <c r="V4630" s="216" t="s">
        <v>47</v>
      </c>
      <c r="W4630" s="102" t="s">
        <v>167</v>
      </c>
      <c r="X4630" s="102" t="s">
        <v>168</v>
      </c>
      <c r="Y4630" s="103" t="s">
        <v>169</v>
      </c>
      <c r="Z4630" s="103" t="s">
        <v>170</v>
      </c>
      <c r="AA4630" s="103" t="s">
        <v>47</v>
      </c>
      <c r="AB4630" s="103" t="s">
        <v>171</v>
      </c>
      <c r="AC4630" s="104" t="s">
        <v>172</v>
      </c>
    </row>
    <row r="4631" spans="1:29" ht="25.5" customHeight="1" x14ac:dyDescent="0.35">
      <c r="A4631" s="188"/>
      <c r="B4631" s="190"/>
      <c r="C4631" s="99" t="str">
        <f>IF(B4631="","",IF(NOT(ISNUMBER(B4631)),"DATA_PC invalida",IF(AND(ISNUMBER(parametros!$C$2),ISNUMBER(parametros!$D$2),B4631&gt;=parametros!$C$2,B4631&lt;=parametros!$D$2),"C0",IF(AND(ISNUMBER(parametros!$C$3),ISNUMBER(parametros!$D$3),B4631&gt;=parametros!$C$3,B4631&lt;=parametros!$D$3),"C1",IF(AND(ISNUMBER(parametros!$C$4),ISNUMBER(parametros!$D$4),B4631&gt;=parametros!$C$4,B4631&lt;=parametros!$D$4),"C2",IF(AND(ISNUMBER(parametros!$C$5),ISNUMBER(parametros!$D$5),B4631&gt;=parametros!$C$5,B4631&lt;=parametros!$D$5),"C3",IF(AND(ISNUMBER(parametros!$C$6),ISNUMBER(parametros!$D$6),B4631&gt;=parametros!$C$6,B4631&lt;=parametros!$D$6),"C4","Fora dos ciclos")))))))</f>
        <v/>
      </c>
      <c r="D4631" s="100"/>
      <c r="E4631" s="78" t="str">
        <f>IF(C4631="","",IFERROR(VLOOKUP(C4631,parametros!$A$11:$E$15,5,0),""))</f>
        <v/>
      </c>
      <c r="F4631" s="79" t="str">
        <f t="shared" si="362"/>
        <v/>
      </c>
      <c r="G4631" s="101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8"/>
      <c r="U4631" s="218" t="str">
        <f t="shared" si="366"/>
        <v/>
      </c>
      <c r="V4631" s="216" t="s">
        <v>47</v>
      </c>
      <c r="W4631" s="102" t="s">
        <v>167</v>
      </c>
      <c r="X4631" s="102" t="s">
        <v>168</v>
      </c>
      <c r="Y4631" s="103" t="s">
        <v>169</v>
      </c>
      <c r="Z4631" s="103" t="s">
        <v>170</v>
      </c>
      <c r="AA4631" s="103" t="s">
        <v>47</v>
      </c>
      <c r="AB4631" s="103" t="s">
        <v>171</v>
      </c>
      <c r="AC4631" s="104" t="s">
        <v>172</v>
      </c>
    </row>
    <row r="4632" spans="1:29" ht="25.5" customHeight="1" x14ac:dyDescent="0.35">
      <c r="A4632" s="188"/>
      <c r="B4632" s="190"/>
      <c r="C4632" s="99" t="str">
        <f>IF(B4632="","",IF(NOT(ISNUMBER(B4632)),"DATA_PC invalida",IF(AND(ISNUMBER(parametros!$C$2),ISNUMBER(parametros!$D$2),B4632&gt;=parametros!$C$2,B4632&lt;=parametros!$D$2),"C0",IF(AND(ISNUMBER(parametros!$C$3),ISNUMBER(parametros!$D$3),B4632&gt;=parametros!$C$3,B4632&lt;=parametros!$D$3),"C1",IF(AND(ISNUMBER(parametros!$C$4),ISNUMBER(parametros!$D$4),B4632&gt;=parametros!$C$4,B4632&lt;=parametros!$D$4),"C2",IF(AND(ISNUMBER(parametros!$C$5),ISNUMBER(parametros!$D$5),B4632&gt;=parametros!$C$5,B4632&lt;=parametros!$D$5),"C3",IF(AND(ISNUMBER(parametros!$C$6),ISNUMBER(parametros!$D$6),B4632&gt;=parametros!$C$6,B4632&lt;=parametros!$D$6),"C4","Fora dos ciclos")))))))</f>
        <v/>
      </c>
      <c r="D4632" s="100"/>
      <c r="E4632" s="78" t="str">
        <f>IF(C4632="","",IFERROR(VLOOKUP(C4632,parametros!$A$11:$E$15,5,0),""))</f>
        <v/>
      </c>
      <c r="F4632" s="79" t="str">
        <f t="shared" si="362"/>
        <v/>
      </c>
      <c r="G4632" s="101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8"/>
      <c r="U4632" s="218" t="str">
        <f t="shared" si="366"/>
        <v/>
      </c>
      <c r="V4632" s="216" t="s">
        <v>47</v>
      </c>
      <c r="W4632" s="102" t="s">
        <v>167</v>
      </c>
      <c r="X4632" s="102" t="s">
        <v>168</v>
      </c>
      <c r="Y4632" s="103" t="s">
        <v>169</v>
      </c>
      <c r="Z4632" s="103" t="s">
        <v>170</v>
      </c>
      <c r="AA4632" s="103" t="s">
        <v>47</v>
      </c>
      <c r="AB4632" s="103" t="s">
        <v>171</v>
      </c>
      <c r="AC4632" s="104" t="s">
        <v>172</v>
      </c>
    </row>
    <row r="4633" spans="1:29" ht="25.5" customHeight="1" x14ac:dyDescent="0.35">
      <c r="A4633" s="188"/>
      <c r="B4633" s="190"/>
      <c r="C4633" s="99" t="str">
        <f>IF(B4633="","",IF(NOT(ISNUMBER(B4633)),"DATA_PC invalida",IF(AND(ISNUMBER(parametros!$C$2),ISNUMBER(parametros!$D$2),B4633&gt;=parametros!$C$2,B4633&lt;=parametros!$D$2),"C0",IF(AND(ISNUMBER(parametros!$C$3),ISNUMBER(parametros!$D$3),B4633&gt;=parametros!$C$3,B4633&lt;=parametros!$D$3),"C1",IF(AND(ISNUMBER(parametros!$C$4),ISNUMBER(parametros!$D$4),B4633&gt;=parametros!$C$4,B4633&lt;=parametros!$D$4),"C2",IF(AND(ISNUMBER(parametros!$C$5),ISNUMBER(parametros!$D$5),B4633&gt;=parametros!$C$5,B4633&lt;=parametros!$D$5),"C3",IF(AND(ISNUMBER(parametros!$C$6),ISNUMBER(parametros!$D$6),B4633&gt;=parametros!$C$6,B4633&lt;=parametros!$D$6),"C4","Fora dos ciclos")))))))</f>
        <v/>
      </c>
      <c r="D4633" s="100"/>
      <c r="E4633" s="78" t="str">
        <f>IF(C4633="","",IFERROR(VLOOKUP(C4633,parametros!$A$11:$E$15,5,0),""))</f>
        <v/>
      </c>
      <c r="F4633" s="79" t="str">
        <f t="shared" si="362"/>
        <v/>
      </c>
      <c r="G4633" s="101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8"/>
      <c r="U4633" s="218" t="str">
        <f t="shared" si="366"/>
        <v/>
      </c>
      <c r="V4633" s="216" t="s">
        <v>47</v>
      </c>
      <c r="W4633" s="102" t="s">
        <v>167</v>
      </c>
      <c r="X4633" s="102" t="s">
        <v>168</v>
      </c>
      <c r="Y4633" s="103" t="s">
        <v>169</v>
      </c>
      <c r="Z4633" s="103" t="s">
        <v>170</v>
      </c>
      <c r="AA4633" s="103" t="s">
        <v>47</v>
      </c>
      <c r="AB4633" s="103" t="s">
        <v>171</v>
      </c>
      <c r="AC4633" s="104" t="s">
        <v>172</v>
      </c>
    </row>
    <row r="4634" spans="1:29" ht="25.5" customHeight="1" x14ac:dyDescent="0.35">
      <c r="A4634" s="188"/>
      <c r="B4634" s="190"/>
      <c r="C4634" s="99" t="str">
        <f>IF(B4634="","",IF(NOT(ISNUMBER(B4634)),"DATA_PC invalida",IF(AND(ISNUMBER(parametros!$C$2),ISNUMBER(parametros!$D$2),B4634&gt;=parametros!$C$2,B4634&lt;=parametros!$D$2),"C0",IF(AND(ISNUMBER(parametros!$C$3),ISNUMBER(parametros!$D$3),B4634&gt;=parametros!$C$3,B4634&lt;=parametros!$D$3),"C1",IF(AND(ISNUMBER(parametros!$C$4),ISNUMBER(parametros!$D$4),B4634&gt;=parametros!$C$4,B4634&lt;=parametros!$D$4),"C2",IF(AND(ISNUMBER(parametros!$C$5),ISNUMBER(parametros!$D$5),B4634&gt;=parametros!$C$5,B4634&lt;=parametros!$D$5),"C3",IF(AND(ISNUMBER(parametros!$C$6),ISNUMBER(parametros!$D$6),B4634&gt;=parametros!$C$6,B4634&lt;=parametros!$D$6),"C4","Fora dos ciclos")))))))</f>
        <v/>
      </c>
      <c r="D4634" s="100"/>
      <c r="E4634" s="78" t="str">
        <f>IF(C4634="","",IFERROR(VLOOKUP(C4634,parametros!$A$11:$E$15,5,0),""))</f>
        <v/>
      </c>
      <c r="F4634" s="79" t="str">
        <f t="shared" si="362"/>
        <v/>
      </c>
      <c r="G4634" s="101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8"/>
      <c r="U4634" s="218" t="str">
        <f t="shared" si="366"/>
        <v/>
      </c>
      <c r="V4634" s="216" t="s">
        <v>47</v>
      </c>
      <c r="W4634" s="102" t="s">
        <v>167</v>
      </c>
      <c r="X4634" s="102" t="s">
        <v>168</v>
      </c>
      <c r="Y4634" s="103" t="s">
        <v>169</v>
      </c>
      <c r="Z4634" s="103" t="s">
        <v>170</v>
      </c>
      <c r="AA4634" s="103" t="s">
        <v>47</v>
      </c>
      <c r="AB4634" s="103" t="s">
        <v>171</v>
      </c>
      <c r="AC4634" s="104" t="s">
        <v>172</v>
      </c>
    </row>
    <row r="4635" spans="1:29" ht="25.5" customHeight="1" x14ac:dyDescent="0.35">
      <c r="A4635" s="188"/>
      <c r="B4635" s="190"/>
      <c r="C4635" s="99" t="str">
        <f>IF(B4635="","",IF(NOT(ISNUMBER(B4635)),"DATA_PC invalida",IF(AND(ISNUMBER(parametros!$C$2),ISNUMBER(parametros!$D$2),B4635&gt;=parametros!$C$2,B4635&lt;=parametros!$D$2),"C0",IF(AND(ISNUMBER(parametros!$C$3),ISNUMBER(parametros!$D$3),B4635&gt;=parametros!$C$3,B4635&lt;=parametros!$D$3),"C1",IF(AND(ISNUMBER(parametros!$C$4),ISNUMBER(parametros!$D$4),B4635&gt;=parametros!$C$4,B4635&lt;=parametros!$D$4),"C2",IF(AND(ISNUMBER(parametros!$C$5),ISNUMBER(parametros!$D$5),B4635&gt;=parametros!$C$5,B4635&lt;=parametros!$D$5),"C3",IF(AND(ISNUMBER(parametros!$C$6),ISNUMBER(parametros!$D$6),B4635&gt;=parametros!$C$6,B4635&lt;=parametros!$D$6),"C4","Fora dos ciclos")))))))</f>
        <v/>
      </c>
      <c r="D4635" s="100"/>
      <c r="E4635" s="78" t="str">
        <f>IF(C4635="","",IFERROR(VLOOKUP(C4635,parametros!$A$11:$E$15,5,0),""))</f>
        <v/>
      </c>
      <c r="F4635" s="79" t="str">
        <f t="shared" si="362"/>
        <v/>
      </c>
      <c r="G4635" s="101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8"/>
      <c r="U4635" s="218" t="str">
        <f t="shared" si="366"/>
        <v/>
      </c>
      <c r="V4635" s="216" t="s">
        <v>47</v>
      </c>
      <c r="W4635" s="102" t="s">
        <v>167</v>
      </c>
      <c r="X4635" s="102" t="s">
        <v>168</v>
      </c>
      <c r="Y4635" s="103" t="s">
        <v>169</v>
      </c>
      <c r="Z4635" s="103" t="s">
        <v>170</v>
      </c>
      <c r="AA4635" s="103" t="s">
        <v>47</v>
      </c>
      <c r="AB4635" s="103" t="s">
        <v>171</v>
      </c>
      <c r="AC4635" s="104" t="s">
        <v>172</v>
      </c>
    </row>
    <row r="4636" spans="1:29" ht="25.5" customHeight="1" x14ac:dyDescent="0.35">
      <c r="A4636" s="188"/>
      <c r="B4636" s="190"/>
      <c r="C4636" s="99" t="str">
        <f>IF(B4636="","",IF(NOT(ISNUMBER(B4636)),"DATA_PC invalida",IF(AND(ISNUMBER(parametros!$C$2),ISNUMBER(parametros!$D$2),B4636&gt;=parametros!$C$2,B4636&lt;=parametros!$D$2),"C0",IF(AND(ISNUMBER(parametros!$C$3),ISNUMBER(parametros!$D$3),B4636&gt;=parametros!$C$3,B4636&lt;=parametros!$D$3),"C1",IF(AND(ISNUMBER(parametros!$C$4),ISNUMBER(parametros!$D$4),B4636&gt;=parametros!$C$4,B4636&lt;=parametros!$D$4),"C2",IF(AND(ISNUMBER(parametros!$C$5),ISNUMBER(parametros!$D$5),B4636&gt;=parametros!$C$5,B4636&lt;=parametros!$D$5),"C3",IF(AND(ISNUMBER(parametros!$C$6),ISNUMBER(parametros!$D$6),B4636&gt;=parametros!$C$6,B4636&lt;=parametros!$D$6),"C4","Fora dos ciclos")))))))</f>
        <v/>
      </c>
      <c r="D4636" s="100"/>
      <c r="E4636" s="78" t="str">
        <f>IF(C4636="","",IFERROR(VLOOKUP(C4636,parametros!$A$11:$E$15,5,0),""))</f>
        <v/>
      </c>
      <c r="F4636" s="79" t="str">
        <f t="shared" si="362"/>
        <v/>
      </c>
      <c r="G4636" s="101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8"/>
      <c r="U4636" s="218" t="str">
        <f t="shared" si="366"/>
        <v/>
      </c>
      <c r="V4636" s="216" t="s">
        <v>47</v>
      </c>
      <c r="W4636" s="102" t="s">
        <v>167</v>
      </c>
      <c r="X4636" s="102" t="s">
        <v>168</v>
      </c>
      <c r="Y4636" s="103" t="s">
        <v>169</v>
      </c>
      <c r="Z4636" s="103" t="s">
        <v>170</v>
      </c>
      <c r="AA4636" s="103" t="s">
        <v>47</v>
      </c>
      <c r="AB4636" s="103" t="s">
        <v>171</v>
      </c>
      <c r="AC4636" s="104" t="s">
        <v>172</v>
      </c>
    </row>
    <row r="4637" spans="1:29" ht="25.5" customHeight="1" x14ac:dyDescent="0.35">
      <c r="A4637" s="188"/>
      <c r="B4637" s="190"/>
      <c r="C4637" s="99" t="str">
        <f>IF(B4637="","",IF(NOT(ISNUMBER(B4637)),"DATA_PC invalida",IF(AND(ISNUMBER(parametros!$C$2),ISNUMBER(parametros!$D$2),B4637&gt;=parametros!$C$2,B4637&lt;=parametros!$D$2),"C0",IF(AND(ISNUMBER(parametros!$C$3),ISNUMBER(parametros!$D$3),B4637&gt;=parametros!$C$3,B4637&lt;=parametros!$D$3),"C1",IF(AND(ISNUMBER(parametros!$C$4),ISNUMBER(parametros!$D$4),B4637&gt;=parametros!$C$4,B4637&lt;=parametros!$D$4),"C2",IF(AND(ISNUMBER(parametros!$C$5),ISNUMBER(parametros!$D$5),B4637&gt;=parametros!$C$5,B4637&lt;=parametros!$D$5),"C3",IF(AND(ISNUMBER(parametros!$C$6),ISNUMBER(parametros!$D$6),B4637&gt;=parametros!$C$6,B4637&lt;=parametros!$D$6),"C4","Fora dos ciclos")))))))</f>
        <v/>
      </c>
      <c r="D4637" s="100"/>
      <c r="E4637" s="78" t="str">
        <f>IF(C4637="","",IFERROR(VLOOKUP(C4637,parametros!$A$11:$E$15,5,0),""))</f>
        <v/>
      </c>
      <c r="F4637" s="79" t="str">
        <f t="shared" si="362"/>
        <v/>
      </c>
      <c r="G4637" s="101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8"/>
      <c r="U4637" s="218" t="str">
        <f t="shared" si="366"/>
        <v/>
      </c>
      <c r="V4637" s="216" t="s">
        <v>47</v>
      </c>
      <c r="W4637" s="102" t="s">
        <v>167</v>
      </c>
      <c r="X4637" s="102" t="s">
        <v>168</v>
      </c>
      <c r="Y4637" s="103" t="s">
        <v>169</v>
      </c>
      <c r="Z4637" s="103" t="s">
        <v>170</v>
      </c>
      <c r="AA4637" s="103" t="s">
        <v>47</v>
      </c>
      <c r="AB4637" s="103" t="s">
        <v>171</v>
      </c>
      <c r="AC4637" s="104" t="s">
        <v>172</v>
      </c>
    </row>
    <row r="4638" spans="1:29" ht="25.5" customHeight="1" x14ac:dyDescent="0.35">
      <c r="A4638" s="188"/>
      <c r="B4638" s="190"/>
      <c r="C4638" s="99" t="str">
        <f>IF(B4638="","",IF(NOT(ISNUMBER(B4638)),"DATA_PC invalida",IF(AND(ISNUMBER(parametros!$C$2),ISNUMBER(parametros!$D$2),B4638&gt;=parametros!$C$2,B4638&lt;=parametros!$D$2),"C0",IF(AND(ISNUMBER(parametros!$C$3),ISNUMBER(parametros!$D$3),B4638&gt;=parametros!$C$3,B4638&lt;=parametros!$D$3),"C1",IF(AND(ISNUMBER(parametros!$C$4),ISNUMBER(parametros!$D$4),B4638&gt;=parametros!$C$4,B4638&lt;=parametros!$D$4),"C2",IF(AND(ISNUMBER(parametros!$C$5),ISNUMBER(parametros!$D$5),B4638&gt;=parametros!$C$5,B4638&lt;=parametros!$D$5),"C3",IF(AND(ISNUMBER(parametros!$C$6),ISNUMBER(parametros!$D$6),B4638&gt;=parametros!$C$6,B4638&lt;=parametros!$D$6),"C4","Fora dos ciclos")))))))</f>
        <v/>
      </c>
      <c r="D4638" s="100"/>
      <c r="E4638" s="78" t="str">
        <f>IF(C4638="","",IFERROR(VLOOKUP(C4638,parametros!$A$11:$E$15,5,0),""))</f>
        <v/>
      </c>
      <c r="F4638" s="79" t="str">
        <f t="shared" si="362"/>
        <v/>
      </c>
      <c r="G4638" s="101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8"/>
      <c r="U4638" s="218" t="str">
        <f t="shared" si="366"/>
        <v/>
      </c>
      <c r="V4638" s="216" t="s">
        <v>47</v>
      </c>
      <c r="W4638" s="102" t="s">
        <v>167</v>
      </c>
      <c r="X4638" s="102" t="s">
        <v>168</v>
      </c>
      <c r="Y4638" s="103" t="s">
        <v>169</v>
      </c>
      <c r="Z4638" s="103" t="s">
        <v>170</v>
      </c>
      <c r="AA4638" s="103" t="s">
        <v>47</v>
      </c>
      <c r="AB4638" s="103" t="s">
        <v>171</v>
      </c>
      <c r="AC4638" s="104" t="s">
        <v>172</v>
      </c>
    </row>
    <row r="4639" spans="1:29" ht="25.5" customHeight="1" x14ac:dyDescent="0.35">
      <c r="A4639" s="188"/>
      <c r="B4639" s="190"/>
      <c r="C4639" s="99" t="str">
        <f>IF(B4639="","",IF(NOT(ISNUMBER(B4639)),"DATA_PC invalida",IF(AND(ISNUMBER(parametros!$C$2),ISNUMBER(parametros!$D$2),B4639&gt;=parametros!$C$2,B4639&lt;=parametros!$D$2),"C0",IF(AND(ISNUMBER(parametros!$C$3),ISNUMBER(parametros!$D$3),B4639&gt;=parametros!$C$3,B4639&lt;=parametros!$D$3),"C1",IF(AND(ISNUMBER(parametros!$C$4),ISNUMBER(parametros!$D$4),B4639&gt;=parametros!$C$4,B4639&lt;=parametros!$D$4),"C2",IF(AND(ISNUMBER(parametros!$C$5),ISNUMBER(parametros!$D$5),B4639&gt;=parametros!$C$5,B4639&lt;=parametros!$D$5),"C3",IF(AND(ISNUMBER(parametros!$C$6),ISNUMBER(parametros!$D$6),B4639&gt;=parametros!$C$6,B4639&lt;=parametros!$D$6),"C4","Fora dos ciclos")))))))</f>
        <v/>
      </c>
      <c r="D4639" s="100"/>
      <c r="E4639" s="78" t="str">
        <f>IF(C4639="","",IFERROR(VLOOKUP(C4639,parametros!$A$11:$E$15,5,0),""))</f>
        <v/>
      </c>
      <c r="F4639" s="79" t="str">
        <f t="shared" si="362"/>
        <v/>
      </c>
      <c r="G4639" s="101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8"/>
      <c r="U4639" s="218" t="str">
        <f t="shared" si="366"/>
        <v/>
      </c>
      <c r="V4639" s="216" t="s">
        <v>47</v>
      </c>
      <c r="W4639" s="102" t="s">
        <v>167</v>
      </c>
      <c r="X4639" s="102" t="s">
        <v>168</v>
      </c>
      <c r="Y4639" s="103" t="s">
        <v>169</v>
      </c>
      <c r="Z4639" s="103" t="s">
        <v>170</v>
      </c>
      <c r="AA4639" s="103" t="s">
        <v>47</v>
      </c>
      <c r="AB4639" s="103" t="s">
        <v>171</v>
      </c>
      <c r="AC4639" s="104" t="s">
        <v>172</v>
      </c>
    </row>
    <row r="4640" spans="1:29" ht="25.5" customHeight="1" x14ac:dyDescent="0.35">
      <c r="A4640" s="188"/>
      <c r="B4640" s="190"/>
      <c r="C4640" s="99" t="str">
        <f>IF(B4640="","",IF(NOT(ISNUMBER(B4640)),"DATA_PC invalida",IF(AND(ISNUMBER(parametros!$C$2),ISNUMBER(parametros!$D$2),B4640&gt;=parametros!$C$2,B4640&lt;=parametros!$D$2),"C0",IF(AND(ISNUMBER(parametros!$C$3),ISNUMBER(parametros!$D$3),B4640&gt;=parametros!$C$3,B4640&lt;=parametros!$D$3),"C1",IF(AND(ISNUMBER(parametros!$C$4),ISNUMBER(parametros!$D$4),B4640&gt;=parametros!$C$4,B4640&lt;=parametros!$D$4),"C2",IF(AND(ISNUMBER(parametros!$C$5),ISNUMBER(parametros!$D$5),B4640&gt;=parametros!$C$5,B4640&lt;=parametros!$D$5),"C3",IF(AND(ISNUMBER(parametros!$C$6),ISNUMBER(parametros!$D$6),B4640&gt;=parametros!$C$6,B4640&lt;=parametros!$D$6),"C4","Fora dos ciclos")))))))</f>
        <v/>
      </c>
      <c r="D4640" s="100"/>
      <c r="E4640" s="78" t="str">
        <f>IF(C4640="","",IFERROR(VLOOKUP(C4640,parametros!$A$11:$E$15,5,0),""))</f>
        <v/>
      </c>
      <c r="F4640" s="79" t="str">
        <f t="shared" si="362"/>
        <v/>
      </c>
      <c r="G4640" s="101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8"/>
      <c r="U4640" s="218" t="str">
        <f t="shared" si="366"/>
        <v/>
      </c>
      <c r="V4640" s="216" t="s">
        <v>47</v>
      </c>
      <c r="W4640" s="102" t="s">
        <v>167</v>
      </c>
      <c r="X4640" s="102" t="s">
        <v>168</v>
      </c>
      <c r="Y4640" s="103" t="s">
        <v>169</v>
      </c>
      <c r="Z4640" s="103" t="s">
        <v>170</v>
      </c>
      <c r="AA4640" s="103" t="s">
        <v>47</v>
      </c>
      <c r="AB4640" s="103" t="s">
        <v>171</v>
      </c>
      <c r="AC4640" s="104" t="s">
        <v>172</v>
      </c>
    </row>
    <row r="4641" spans="1:29" ht="25.5" customHeight="1" x14ac:dyDescent="0.35">
      <c r="A4641" s="188"/>
      <c r="B4641" s="190"/>
      <c r="C4641" s="99" t="str">
        <f>IF(B4641="","",IF(NOT(ISNUMBER(B4641)),"DATA_PC invalida",IF(AND(ISNUMBER(parametros!$C$2),ISNUMBER(parametros!$D$2),B4641&gt;=parametros!$C$2,B4641&lt;=parametros!$D$2),"C0",IF(AND(ISNUMBER(parametros!$C$3),ISNUMBER(parametros!$D$3),B4641&gt;=parametros!$C$3,B4641&lt;=parametros!$D$3),"C1",IF(AND(ISNUMBER(parametros!$C$4),ISNUMBER(parametros!$D$4),B4641&gt;=parametros!$C$4,B4641&lt;=parametros!$D$4),"C2",IF(AND(ISNUMBER(parametros!$C$5),ISNUMBER(parametros!$D$5),B4641&gt;=parametros!$C$5,B4641&lt;=parametros!$D$5),"C3",IF(AND(ISNUMBER(parametros!$C$6),ISNUMBER(parametros!$D$6),B4641&gt;=parametros!$C$6,B4641&lt;=parametros!$D$6),"C4","Fora dos ciclos")))))))</f>
        <v/>
      </c>
      <c r="D4641" s="100"/>
      <c r="E4641" s="78" t="str">
        <f>IF(C4641="","",IFERROR(VLOOKUP(C4641,parametros!$A$11:$E$15,5,0),""))</f>
        <v/>
      </c>
      <c r="F4641" s="79" t="str">
        <f t="shared" si="362"/>
        <v/>
      </c>
      <c r="G4641" s="101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8"/>
      <c r="U4641" s="218" t="str">
        <f t="shared" si="366"/>
        <v/>
      </c>
      <c r="V4641" s="216" t="s">
        <v>47</v>
      </c>
      <c r="W4641" s="102" t="s">
        <v>167</v>
      </c>
      <c r="X4641" s="102" t="s">
        <v>168</v>
      </c>
      <c r="Y4641" s="103" t="s">
        <v>169</v>
      </c>
      <c r="Z4641" s="103" t="s">
        <v>170</v>
      </c>
      <c r="AA4641" s="103" t="s">
        <v>47</v>
      </c>
      <c r="AB4641" s="103" t="s">
        <v>171</v>
      </c>
      <c r="AC4641" s="104" t="s">
        <v>172</v>
      </c>
    </row>
    <row r="4642" spans="1:29" ht="25.5" customHeight="1" x14ac:dyDescent="0.35">
      <c r="A4642" s="188"/>
      <c r="B4642" s="190"/>
      <c r="C4642" s="99" t="str">
        <f>IF(B4642="","",IF(NOT(ISNUMBER(B4642)),"DATA_PC invalida",IF(AND(ISNUMBER(parametros!$C$2),ISNUMBER(parametros!$D$2),B4642&gt;=parametros!$C$2,B4642&lt;=parametros!$D$2),"C0",IF(AND(ISNUMBER(parametros!$C$3),ISNUMBER(parametros!$D$3),B4642&gt;=parametros!$C$3,B4642&lt;=parametros!$D$3),"C1",IF(AND(ISNUMBER(parametros!$C$4),ISNUMBER(parametros!$D$4),B4642&gt;=parametros!$C$4,B4642&lt;=parametros!$D$4),"C2",IF(AND(ISNUMBER(parametros!$C$5),ISNUMBER(parametros!$D$5),B4642&gt;=parametros!$C$5,B4642&lt;=parametros!$D$5),"C3",IF(AND(ISNUMBER(parametros!$C$6),ISNUMBER(parametros!$D$6),B4642&gt;=parametros!$C$6,B4642&lt;=parametros!$D$6),"C4","Fora dos ciclos")))))))</f>
        <v/>
      </c>
      <c r="D4642" s="100"/>
      <c r="E4642" s="78" t="str">
        <f>IF(C4642="","",IFERROR(VLOOKUP(C4642,parametros!$A$11:$E$15,5,0),""))</f>
        <v/>
      </c>
      <c r="F4642" s="79" t="str">
        <f t="shared" si="362"/>
        <v/>
      </c>
      <c r="G4642" s="101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8"/>
      <c r="U4642" s="218" t="str">
        <f t="shared" si="366"/>
        <v/>
      </c>
      <c r="V4642" s="216" t="s">
        <v>47</v>
      </c>
      <c r="W4642" s="102" t="s">
        <v>167</v>
      </c>
      <c r="X4642" s="102" t="s">
        <v>168</v>
      </c>
      <c r="Y4642" s="103" t="s">
        <v>169</v>
      </c>
      <c r="Z4642" s="103" t="s">
        <v>170</v>
      </c>
      <c r="AA4642" s="103" t="s">
        <v>47</v>
      </c>
      <c r="AB4642" s="103" t="s">
        <v>171</v>
      </c>
      <c r="AC4642" s="104" t="s">
        <v>172</v>
      </c>
    </row>
    <row r="4643" spans="1:29" ht="25.5" customHeight="1" x14ac:dyDescent="0.35">
      <c r="A4643" s="188"/>
      <c r="B4643" s="190"/>
      <c r="C4643" s="99" t="str">
        <f>IF(B4643="","",IF(NOT(ISNUMBER(B4643)),"DATA_PC invalida",IF(AND(ISNUMBER(parametros!$C$2),ISNUMBER(parametros!$D$2),B4643&gt;=parametros!$C$2,B4643&lt;=parametros!$D$2),"C0",IF(AND(ISNUMBER(parametros!$C$3),ISNUMBER(parametros!$D$3),B4643&gt;=parametros!$C$3,B4643&lt;=parametros!$D$3),"C1",IF(AND(ISNUMBER(parametros!$C$4),ISNUMBER(parametros!$D$4),B4643&gt;=parametros!$C$4,B4643&lt;=parametros!$D$4),"C2",IF(AND(ISNUMBER(parametros!$C$5),ISNUMBER(parametros!$D$5),B4643&gt;=parametros!$C$5,B4643&lt;=parametros!$D$5),"C3",IF(AND(ISNUMBER(parametros!$C$6),ISNUMBER(parametros!$D$6),B4643&gt;=parametros!$C$6,B4643&lt;=parametros!$D$6),"C4","Fora dos ciclos")))))))</f>
        <v/>
      </c>
      <c r="D4643" s="100"/>
      <c r="E4643" s="78" t="str">
        <f>IF(C4643="","",IFERROR(VLOOKUP(C4643,parametros!$A$11:$E$15,5,0),""))</f>
        <v/>
      </c>
      <c r="F4643" s="79" t="str">
        <f t="shared" si="362"/>
        <v/>
      </c>
      <c r="G4643" s="101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8"/>
      <c r="U4643" s="218" t="str">
        <f t="shared" si="366"/>
        <v/>
      </c>
      <c r="V4643" s="216" t="s">
        <v>47</v>
      </c>
      <c r="W4643" s="102" t="s">
        <v>167</v>
      </c>
      <c r="X4643" s="102" t="s">
        <v>168</v>
      </c>
      <c r="Y4643" s="103" t="s">
        <v>169</v>
      </c>
      <c r="Z4643" s="103" t="s">
        <v>170</v>
      </c>
      <c r="AA4643" s="103" t="s">
        <v>47</v>
      </c>
      <c r="AB4643" s="103" t="s">
        <v>171</v>
      </c>
      <c r="AC4643" s="104" t="s">
        <v>172</v>
      </c>
    </row>
    <row r="4644" spans="1:29" ht="25.5" customHeight="1" x14ac:dyDescent="0.35">
      <c r="A4644" s="188"/>
      <c r="B4644" s="190"/>
      <c r="C4644" s="99" t="str">
        <f>IF(B4644="","",IF(NOT(ISNUMBER(B4644)),"DATA_PC invalida",IF(AND(ISNUMBER(parametros!$C$2),ISNUMBER(parametros!$D$2),B4644&gt;=parametros!$C$2,B4644&lt;=parametros!$D$2),"C0",IF(AND(ISNUMBER(parametros!$C$3),ISNUMBER(parametros!$D$3),B4644&gt;=parametros!$C$3,B4644&lt;=parametros!$D$3),"C1",IF(AND(ISNUMBER(parametros!$C$4),ISNUMBER(parametros!$D$4),B4644&gt;=parametros!$C$4,B4644&lt;=parametros!$D$4),"C2",IF(AND(ISNUMBER(parametros!$C$5),ISNUMBER(parametros!$D$5),B4644&gt;=parametros!$C$5,B4644&lt;=parametros!$D$5),"C3",IF(AND(ISNUMBER(parametros!$C$6),ISNUMBER(parametros!$D$6),B4644&gt;=parametros!$C$6,B4644&lt;=parametros!$D$6),"C4","Fora dos ciclos")))))))</f>
        <v/>
      </c>
      <c r="D4644" s="100"/>
      <c r="E4644" s="78" t="str">
        <f>IF(C4644="","",IFERROR(VLOOKUP(C4644,parametros!$A$11:$E$15,5,0),""))</f>
        <v/>
      </c>
      <c r="F4644" s="79" t="str">
        <f t="shared" si="362"/>
        <v/>
      </c>
      <c r="G4644" s="101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8"/>
      <c r="U4644" s="218" t="str">
        <f t="shared" si="366"/>
        <v/>
      </c>
      <c r="V4644" s="216" t="s">
        <v>47</v>
      </c>
      <c r="W4644" s="102" t="s">
        <v>167</v>
      </c>
      <c r="X4644" s="102" t="s">
        <v>168</v>
      </c>
      <c r="Y4644" s="103" t="s">
        <v>169</v>
      </c>
      <c r="Z4644" s="103" t="s">
        <v>170</v>
      </c>
      <c r="AA4644" s="103" t="s">
        <v>47</v>
      </c>
      <c r="AB4644" s="103" t="s">
        <v>171</v>
      </c>
      <c r="AC4644" s="104" t="s">
        <v>172</v>
      </c>
    </row>
    <row r="4645" spans="1:29" ht="25.5" customHeight="1" x14ac:dyDescent="0.35">
      <c r="A4645" s="188"/>
      <c r="B4645" s="190"/>
      <c r="C4645" s="99" t="str">
        <f>IF(B4645="","",IF(NOT(ISNUMBER(B4645)),"DATA_PC invalida",IF(AND(ISNUMBER(parametros!$C$2),ISNUMBER(parametros!$D$2),B4645&gt;=parametros!$C$2,B4645&lt;=parametros!$D$2),"C0",IF(AND(ISNUMBER(parametros!$C$3),ISNUMBER(parametros!$D$3),B4645&gt;=parametros!$C$3,B4645&lt;=parametros!$D$3),"C1",IF(AND(ISNUMBER(parametros!$C$4),ISNUMBER(parametros!$D$4),B4645&gt;=parametros!$C$4,B4645&lt;=parametros!$D$4),"C2",IF(AND(ISNUMBER(parametros!$C$5),ISNUMBER(parametros!$D$5),B4645&gt;=parametros!$C$5,B4645&lt;=parametros!$D$5),"C3",IF(AND(ISNUMBER(parametros!$C$6),ISNUMBER(parametros!$D$6),B4645&gt;=parametros!$C$6,B4645&lt;=parametros!$D$6),"C4","Fora dos ciclos")))))))</f>
        <v/>
      </c>
      <c r="D4645" s="100"/>
      <c r="E4645" s="78" t="str">
        <f>IF(C4645="","",IFERROR(VLOOKUP(C4645,parametros!$A$11:$E$15,5,0),""))</f>
        <v/>
      </c>
      <c r="F4645" s="79" t="str">
        <f t="shared" si="362"/>
        <v/>
      </c>
      <c r="G4645" s="101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8"/>
      <c r="U4645" s="218" t="str">
        <f t="shared" si="366"/>
        <v/>
      </c>
      <c r="V4645" s="216" t="s">
        <v>47</v>
      </c>
      <c r="W4645" s="102" t="s">
        <v>167</v>
      </c>
      <c r="X4645" s="102" t="s">
        <v>168</v>
      </c>
      <c r="Y4645" s="103" t="s">
        <v>169</v>
      </c>
      <c r="Z4645" s="103" t="s">
        <v>170</v>
      </c>
      <c r="AA4645" s="103" t="s">
        <v>47</v>
      </c>
      <c r="AB4645" s="103" t="s">
        <v>171</v>
      </c>
      <c r="AC4645" s="104" t="s">
        <v>172</v>
      </c>
    </row>
    <row r="4646" spans="1:29" ht="25.5" customHeight="1" x14ac:dyDescent="0.35">
      <c r="A4646" s="188"/>
      <c r="B4646" s="190"/>
      <c r="C4646" s="99" t="str">
        <f>IF(B4646="","",IF(NOT(ISNUMBER(B4646)),"DATA_PC invalida",IF(AND(ISNUMBER(parametros!$C$2),ISNUMBER(parametros!$D$2),B4646&gt;=parametros!$C$2,B4646&lt;=parametros!$D$2),"C0",IF(AND(ISNUMBER(parametros!$C$3),ISNUMBER(parametros!$D$3),B4646&gt;=parametros!$C$3,B4646&lt;=parametros!$D$3),"C1",IF(AND(ISNUMBER(parametros!$C$4),ISNUMBER(parametros!$D$4),B4646&gt;=parametros!$C$4,B4646&lt;=parametros!$D$4),"C2",IF(AND(ISNUMBER(parametros!$C$5),ISNUMBER(parametros!$D$5),B4646&gt;=parametros!$C$5,B4646&lt;=parametros!$D$5),"C3",IF(AND(ISNUMBER(parametros!$C$6),ISNUMBER(parametros!$D$6),B4646&gt;=parametros!$C$6,B4646&lt;=parametros!$D$6),"C4","Fora dos ciclos")))))))</f>
        <v/>
      </c>
      <c r="D4646" s="100"/>
      <c r="E4646" s="78" t="str">
        <f>IF(C4646="","",IFERROR(VLOOKUP(C4646,parametros!$A$11:$E$15,5,0),""))</f>
        <v/>
      </c>
      <c r="F4646" s="79" t="str">
        <f t="shared" si="362"/>
        <v/>
      </c>
      <c r="G4646" s="101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8"/>
      <c r="U4646" s="218" t="str">
        <f t="shared" si="366"/>
        <v/>
      </c>
      <c r="V4646" s="216" t="s">
        <v>47</v>
      </c>
      <c r="W4646" s="102" t="s">
        <v>167</v>
      </c>
      <c r="X4646" s="102" t="s">
        <v>168</v>
      </c>
      <c r="Y4646" s="103" t="s">
        <v>169</v>
      </c>
      <c r="Z4646" s="103" t="s">
        <v>170</v>
      </c>
      <c r="AA4646" s="103" t="s">
        <v>47</v>
      </c>
      <c r="AB4646" s="103" t="s">
        <v>171</v>
      </c>
      <c r="AC4646" s="104" t="s">
        <v>172</v>
      </c>
    </row>
    <row r="4647" spans="1:29" ht="25.5" customHeight="1" x14ac:dyDescent="0.35">
      <c r="A4647" s="188"/>
      <c r="B4647" s="190"/>
      <c r="C4647" s="99" t="str">
        <f>IF(B4647="","",IF(NOT(ISNUMBER(B4647)),"DATA_PC invalida",IF(AND(ISNUMBER(parametros!$C$2),ISNUMBER(parametros!$D$2),B4647&gt;=parametros!$C$2,B4647&lt;=parametros!$D$2),"C0",IF(AND(ISNUMBER(parametros!$C$3),ISNUMBER(parametros!$D$3),B4647&gt;=parametros!$C$3,B4647&lt;=parametros!$D$3),"C1",IF(AND(ISNUMBER(parametros!$C$4),ISNUMBER(parametros!$D$4),B4647&gt;=parametros!$C$4,B4647&lt;=parametros!$D$4),"C2",IF(AND(ISNUMBER(parametros!$C$5),ISNUMBER(parametros!$D$5),B4647&gt;=parametros!$C$5,B4647&lt;=parametros!$D$5),"C3",IF(AND(ISNUMBER(parametros!$C$6),ISNUMBER(parametros!$D$6),B4647&gt;=parametros!$C$6,B4647&lt;=parametros!$D$6),"C4","Fora dos ciclos")))))))</f>
        <v/>
      </c>
      <c r="D4647" s="100"/>
      <c r="E4647" s="78" t="str">
        <f>IF(C4647="","",IFERROR(VLOOKUP(C4647,parametros!$A$11:$E$15,5,0),""))</f>
        <v/>
      </c>
      <c r="F4647" s="79" t="str">
        <f t="shared" si="362"/>
        <v/>
      </c>
      <c r="G4647" s="101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8"/>
      <c r="U4647" s="218" t="str">
        <f t="shared" si="366"/>
        <v/>
      </c>
      <c r="V4647" s="216" t="s">
        <v>47</v>
      </c>
      <c r="W4647" s="102" t="s">
        <v>167</v>
      </c>
      <c r="X4647" s="102" t="s">
        <v>168</v>
      </c>
      <c r="Y4647" s="103" t="s">
        <v>169</v>
      </c>
      <c r="Z4647" s="103" t="s">
        <v>170</v>
      </c>
      <c r="AA4647" s="103" t="s">
        <v>47</v>
      </c>
      <c r="AB4647" s="103" t="s">
        <v>171</v>
      </c>
      <c r="AC4647" s="104" t="s">
        <v>172</v>
      </c>
    </row>
    <row r="4648" spans="1:29" ht="25.5" customHeight="1" x14ac:dyDescent="0.35">
      <c r="A4648" s="188"/>
      <c r="B4648" s="190"/>
      <c r="C4648" s="99" t="str">
        <f>IF(B4648="","",IF(NOT(ISNUMBER(B4648)),"DATA_PC invalida",IF(AND(ISNUMBER(parametros!$C$2),ISNUMBER(parametros!$D$2),B4648&gt;=parametros!$C$2,B4648&lt;=parametros!$D$2),"C0",IF(AND(ISNUMBER(parametros!$C$3),ISNUMBER(parametros!$D$3),B4648&gt;=parametros!$C$3,B4648&lt;=parametros!$D$3),"C1",IF(AND(ISNUMBER(parametros!$C$4),ISNUMBER(parametros!$D$4),B4648&gt;=parametros!$C$4,B4648&lt;=parametros!$D$4),"C2",IF(AND(ISNUMBER(parametros!$C$5),ISNUMBER(parametros!$D$5),B4648&gt;=parametros!$C$5,B4648&lt;=parametros!$D$5),"C3",IF(AND(ISNUMBER(parametros!$C$6),ISNUMBER(parametros!$D$6),B4648&gt;=parametros!$C$6,B4648&lt;=parametros!$D$6),"C4","Fora dos ciclos")))))))</f>
        <v/>
      </c>
      <c r="D4648" s="100"/>
      <c r="E4648" s="78" t="str">
        <f>IF(C4648="","",IFERROR(VLOOKUP(C4648,parametros!$A$11:$E$15,5,0),""))</f>
        <v/>
      </c>
      <c r="F4648" s="79" t="str">
        <f t="shared" si="362"/>
        <v/>
      </c>
      <c r="G4648" s="101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8"/>
      <c r="U4648" s="218" t="str">
        <f t="shared" si="366"/>
        <v/>
      </c>
      <c r="V4648" s="216" t="s">
        <v>47</v>
      </c>
      <c r="W4648" s="102" t="s">
        <v>167</v>
      </c>
      <c r="X4648" s="102" t="s">
        <v>168</v>
      </c>
      <c r="Y4648" s="103" t="s">
        <v>169</v>
      </c>
      <c r="Z4648" s="103" t="s">
        <v>170</v>
      </c>
      <c r="AA4648" s="103" t="s">
        <v>47</v>
      </c>
      <c r="AB4648" s="103" t="s">
        <v>171</v>
      </c>
      <c r="AC4648" s="104" t="s">
        <v>172</v>
      </c>
    </row>
    <row r="4649" spans="1:29" ht="25.5" customHeight="1" x14ac:dyDescent="0.35">
      <c r="A4649" s="188"/>
      <c r="B4649" s="190"/>
      <c r="C4649" s="99" t="str">
        <f>IF(B4649="","",IF(NOT(ISNUMBER(B4649)),"DATA_PC invalida",IF(AND(ISNUMBER(parametros!$C$2),ISNUMBER(parametros!$D$2),B4649&gt;=parametros!$C$2,B4649&lt;=parametros!$D$2),"C0",IF(AND(ISNUMBER(parametros!$C$3),ISNUMBER(parametros!$D$3),B4649&gt;=parametros!$C$3,B4649&lt;=parametros!$D$3),"C1",IF(AND(ISNUMBER(parametros!$C$4),ISNUMBER(parametros!$D$4),B4649&gt;=parametros!$C$4,B4649&lt;=parametros!$D$4),"C2",IF(AND(ISNUMBER(parametros!$C$5),ISNUMBER(parametros!$D$5),B4649&gt;=parametros!$C$5,B4649&lt;=parametros!$D$5),"C3",IF(AND(ISNUMBER(parametros!$C$6),ISNUMBER(parametros!$D$6),B4649&gt;=parametros!$C$6,B4649&lt;=parametros!$D$6),"C4","Fora dos ciclos")))))))</f>
        <v/>
      </c>
      <c r="D4649" s="100"/>
      <c r="E4649" s="78" t="str">
        <f>IF(C4649="","",IFERROR(VLOOKUP(C4649,parametros!$A$11:$E$15,5,0),""))</f>
        <v/>
      </c>
      <c r="F4649" s="79" t="str">
        <f t="shared" si="362"/>
        <v/>
      </c>
      <c r="G4649" s="101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8"/>
      <c r="U4649" s="218" t="str">
        <f t="shared" si="366"/>
        <v/>
      </c>
      <c r="V4649" s="216" t="s">
        <v>47</v>
      </c>
      <c r="W4649" s="102" t="s">
        <v>167</v>
      </c>
      <c r="X4649" s="102" t="s">
        <v>168</v>
      </c>
      <c r="Y4649" s="103" t="s">
        <v>169</v>
      </c>
      <c r="Z4649" s="103" t="s">
        <v>170</v>
      </c>
      <c r="AA4649" s="103" t="s">
        <v>47</v>
      </c>
      <c r="AB4649" s="103" t="s">
        <v>171</v>
      </c>
      <c r="AC4649" s="104" t="s">
        <v>172</v>
      </c>
    </row>
    <row r="4650" spans="1:29" ht="25.5" customHeight="1" x14ac:dyDescent="0.35">
      <c r="A4650" s="188"/>
      <c r="B4650" s="190"/>
      <c r="C4650" s="99" t="str">
        <f>IF(B4650="","",IF(NOT(ISNUMBER(B4650)),"DATA_PC invalida",IF(AND(ISNUMBER(parametros!$C$2),ISNUMBER(parametros!$D$2),B4650&gt;=parametros!$C$2,B4650&lt;=parametros!$D$2),"C0",IF(AND(ISNUMBER(parametros!$C$3),ISNUMBER(parametros!$D$3),B4650&gt;=parametros!$C$3,B4650&lt;=parametros!$D$3),"C1",IF(AND(ISNUMBER(parametros!$C$4),ISNUMBER(parametros!$D$4),B4650&gt;=parametros!$C$4,B4650&lt;=parametros!$D$4),"C2",IF(AND(ISNUMBER(parametros!$C$5),ISNUMBER(parametros!$D$5),B4650&gt;=parametros!$C$5,B4650&lt;=parametros!$D$5),"C3",IF(AND(ISNUMBER(parametros!$C$6),ISNUMBER(parametros!$D$6),B4650&gt;=parametros!$C$6,B4650&lt;=parametros!$D$6),"C4","Fora dos ciclos")))))))</f>
        <v/>
      </c>
      <c r="D4650" s="100"/>
      <c r="E4650" s="78" t="str">
        <f>IF(C4650="","",IFERROR(VLOOKUP(C4650,parametros!$A$11:$E$15,5,0),""))</f>
        <v/>
      </c>
      <c r="F4650" s="79" t="str">
        <f t="shared" si="362"/>
        <v/>
      </c>
      <c r="G4650" s="101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8"/>
      <c r="U4650" s="218" t="str">
        <f t="shared" si="366"/>
        <v/>
      </c>
      <c r="V4650" s="216" t="s">
        <v>47</v>
      </c>
      <c r="W4650" s="102" t="s">
        <v>167</v>
      </c>
      <c r="X4650" s="102" t="s">
        <v>168</v>
      </c>
      <c r="Y4650" s="103" t="s">
        <v>169</v>
      </c>
      <c r="Z4650" s="103" t="s">
        <v>170</v>
      </c>
      <c r="AA4650" s="103" t="s">
        <v>47</v>
      </c>
      <c r="AB4650" s="103" t="s">
        <v>171</v>
      </c>
      <c r="AC4650" s="104" t="s">
        <v>172</v>
      </c>
    </row>
    <row r="4651" spans="1:29" ht="25.5" customHeight="1" x14ac:dyDescent="0.35">
      <c r="A4651" s="188"/>
      <c r="B4651" s="190"/>
      <c r="C4651" s="99" t="str">
        <f>IF(B4651="","",IF(NOT(ISNUMBER(B4651)),"DATA_PC invalida",IF(AND(ISNUMBER(parametros!$C$2),ISNUMBER(parametros!$D$2),B4651&gt;=parametros!$C$2,B4651&lt;=parametros!$D$2),"C0",IF(AND(ISNUMBER(parametros!$C$3),ISNUMBER(parametros!$D$3),B4651&gt;=parametros!$C$3,B4651&lt;=parametros!$D$3),"C1",IF(AND(ISNUMBER(parametros!$C$4),ISNUMBER(parametros!$D$4),B4651&gt;=parametros!$C$4,B4651&lt;=parametros!$D$4),"C2",IF(AND(ISNUMBER(parametros!$C$5),ISNUMBER(parametros!$D$5),B4651&gt;=parametros!$C$5,B4651&lt;=parametros!$D$5),"C3",IF(AND(ISNUMBER(parametros!$C$6),ISNUMBER(parametros!$D$6),B4651&gt;=parametros!$C$6,B4651&lt;=parametros!$D$6),"C4","Fora dos ciclos")))))))</f>
        <v/>
      </c>
      <c r="D4651" s="100"/>
      <c r="E4651" s="78" t="str">
        <f>IF(C4651="","",IFERROR(VLOOKUP(C4651,parametros!$A$11:$E$15,5,0),""))</f>
        <v/>
      </c>
      <c r="F4651" s="79" t="str">
        <f t="shared" si="362"/>
        <v/>
      </c>
      <c r="G4651" s="101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8"/>
      <c r="U4651" s="218" t="str">
        <f t="shared" si="366"/>
        <v/>
      </c>
      <c r="V4651" s="216" t="s">
        <v>47</v>
      </c>
      <c r="W4651" s="102" t="s">
        <v>167</v>
      </c>
      <c r="X4651" s="102" t="s">
        <v>168</v>
      </c>
      <c r="Y4651" s="103" t="s">
        <v>169</v>
      </c>
      <c r="Z4651" s="103" t="s">
        <v>170</v>
      </c>
      <c r="AA4651" s="103" t="s">
        <v>47</v>
      </c>
      <c r="AB4651" s="103" t="s">
        <v>171</v>
      </c>
      <c r="AC4651" s="104" t="s">
        <v>172</v>
      </c>
    </row>
    <row r="4652" spans="1:29" ht="25.5" customHeight="1" x14ac:dyDescent="0.35">
      <c r="A4652" s="188"/>
      <c r="B4652" s="190"/>
      <c r="C4652" s="99" t="str">
        <f>IF(B4652="","",IF(NOT(ISNUMBER(B4652)),"DATA_PC invalida",IF(AND(ISNUMBER(parametros!$C$2),ISNUMBER(parametros!$D$2),B4652&gt;=parametros!$C$2,B4652&lt;=parametros!$D$2),"C0",IF(AND(ISNUMBER(parametros!$C$3),ISNUMBER(parametros!$D$3),B4652&gt;=parametros!$C$3,B4652&lt;=parametros!$D$3),"C1",IF(AND(ISNUMBER(parametros!$C$4),ISNUMBER(parametros!$D$4),B4652&gt;=parametros!$C$4,B4652&lt;=parametros!$D$4),"C2",IF(AND(ISNUMBER(parametros!$C$5),ISNUMBER(parametros!$D$5),B4652&gt;=parametros!$C$5,B4652&lt;=parametros!$D$5),"C3",IF(AND(ISNUMBER(parametros!$C$6),ISNUMBER(parametros!$D$6),B4652&gt;=parametros!$C$6,B4652&lt;=parametros!$D$6),"C4","Fora dos ciclos")))))))</f>
        <v/>
      </c>
      <c r="D4652" s="100"/>
      <c r="E4652" s="78" t="str">
        <f>IF(C4652="","",IFERROR(VLOOKUP(C4652,parametros!$A$11:$E$15,5,0),""))</f>
        <v/>
      </c>
      <c r="F4652" s="79" t="str">
        <f t="shared" si="362"/>
        <v/>
      </c>
      <c r="G4652" s="101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8"/>
      <c r="U4652" s="218" t="str">
        <f t="shared" si="366"/>
        <v/>
      </c>
      <c r="V4652" s="216" t="s">
        <v>47</v>
      </c>
      <c r="W4652" s="102" t="s">
        <v>167</v>
      </c>
      <c r="X4652" s="102" t="s">
        <v>168</v>
      </c>
      <c r="Y4652" s="103" t="s">
        <v>169</v>
      </c>
      <c r="Z4652" s="103" t="s">
        <v>170</v>
      </c>
      <c r="AA4652" s="103" t="s">
        <v>47</v>
      </c>
      <c r="AB4652" s="103" t="s">
        <v>171</v>
      </c>
      <c r="AC4652" s="104" t="s">
        <v>172</v>
      </c>
    </row>
    <row r="4653" spans="1:29" ht="25.5" customHeight="1" x14ac:dyDescent="0.35">
      <c r="A4653" s="188"/>
      <c r="B4653" s="190"/>
      <c r="C4653" s="99" t="str">
        <f>IF(B4653="","",IF(NOT(ISNUMBER(B4653)),"DATA_PC invalida",IF(AND(ISNUMBER(parametros!$C$2),ISNUMBER(parametros!$D$2),B4653&gt;=parametros!$C$2,B4653&lt;=parametros!$D$2),"C0",IF(AND(ISNUMBER(parametros!$C$3),ISNUMBER(parametros!$D$3),B4653&gt;=parametros!$C$3,B4653&lt;=parametros!$D$3),"C1",IF(AND(ISNUMBER(parametros!$C$4),ISNUMBER(parametros!$D$4),B4653&gt;=parametros!$C$4,B4653&lt;=parametros!$D$4),"C2",IF(AND(ISNUMBER(parametros!$C$5),ISNUMBER(parametros!$D$5),B4653&gt;=parametros!$C$5,B4653&lt;=parametros!$D$5),"C3",IF(AND(ISNUMBER(parametros!$C$6),ISNUMBER(parametros!$D$6),B4653&gt;=parametros!$C$6,B4653&lt;=parametros!$D$6),"C4","Fora dos ciclos")))))))</f>
        <v/>
      </c>
      <c r="D4653" s="100"/>
      <c r="E4653" s="78" t="str">
        <f>IF(C4653="","",IFERROR(VLOOKUP(C4653,parametros!$A$11:$E$15,5,0),""))</f>
        <v/>
      </c>
      <c r="F4653" s="79" t="str">
        <f t="shared" si="362"/>
        <v/>
      </c>
      <c r="G4653" s="101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8"/>
      <c r="U4653" s="218" t="str">
        <f t="shared" si="366"/>
        <v/>
      </c>
      <c r="V4653" s="216" t="s">
        <v>47</v>
      </c>
      <c r="W4653" s="102" t="s">
        <v>167</v>
      </c>
      <c r="X4653" s="102" t="s">
        <v>168</v>
      </c>
      <c r="Y4653" s="103" t="s">
        <v>169</v>
      </c>
      <c r="Z4653" s="103" t="s">
        <v>170</v>
      </c>
      <c r="AA4653" s="103" t="s">
        <v>47</v>
      </c>
      <c r="AB4653" s="103" t="s">
        <v>171</v>
      </c>
      <c r="AC4653" s="104" t="s">
        <v>172</v>
      </c>
    </row>
    <row r="4654" spans="1:29" ht="25.5" customHeight="1" x14ac:dyDescent="0.35">
      <c r="A4654" s="188"/>
      <c r="B4654" s="190"/>
      <c r="C4654" s="99" t="str">
        <f>IF(B4654="","",IF(NOT(ISNUMBER(B4654)),"DATA_PC invalida",IF(AND(ISNUMBER(parametros!$C$2),ISNUMBER(parametros!$D$2),B4654&gt;=parametros!$C$2,B4654&lt;=parametros!$D$2),"C0",IF(AND(ISNUMBER(parametros!$C$3),ISNUMBER(parametros!$D$3),B4654&gt;=parametros!$C$3,B4654&lt;=parametros!$D$3),"C1",IF(AND(ISNUMBER(parametros!$C$4),ISNUMBER(parametros!$D$4),B4654&gt;=parametros!$C$4,B4654&lt;=parametros!$D$4),"C2",IF(AND(ISNUMBER(parametros!$C$5),ISNUMBER(parametros!$D$5),B4654&gt;=parametros!$C$5,B4654&lt;=parametros!$D$5),"C3",IF(AND(ISNUMBER(parametros!$C$6),ISNUMBER(parametros!$D$6),B4654&gt;=parametros!$C$6,B4654&lt;=parametros!$D$6),"C4","Fora dos ciclos")))))))</f>
        <v/>
      </c>
      <c r="D4654" s="100"/>
      <c r="E4654" s="78" t="str">
        <f>IF(C4654="","",IFERROR(VLOOKUP(C4654,parametros!$A$11:$E$15,5,0),""))</f>
        <v/>
      </c>
      <c r="F4654" s="79" t="str">
        <f t="shared" si="362"/>
        <v/>
      </c>
      <c r="G4654" s="101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8"/>
      <c r="U4654" s="218" t="str">
        <f t="shared" si="366"/>
        <v/>
      </c>
      <c r="V4654" s="216" t="s">
        <v>47</v>
      </c>
      <c r="W4654" s="102" t="s">
        <v>167</v>
      </c>
      <c r="X4654" s="102" t="s">
        <v>168</v>
      </c>
      <c r="Y4654" s="103" t="s">
        <v>169</v>
      </c>
      <c r="Z4654" s="103" t="s">
        <v>170</v>
      </c>
      <c r="AA4654" s="103" t="s">
        <v>47</v>
      </c>
      <c r="AB4654" s="103" t="s">
        <v>171</v>
      </c>
      <c r="AC4654" s="104" t="s">
        <v>172</v>
      </c>
    </row>
    <row r="4655" spans="1:29" ht="25.5" customHeight="1" x14ac:dyDescent="0.35">
      <c r="A4655" s="188"/>
      <c r="B4655" s="190"/>
      <c r="C4655" s="99" t="str">
        <f>IF(B4655="","",IF(NOT(ISNUMBER(B4655)),"DATA_PC invalida",IF(AND(ISNUMBER(parametros!$C$2),ISNUMBER(parametros!$D$2),B4655&gt;=parametros!$C$2,B4655&lt;=parametros!$D$2),"C0",IF(AND(ISNUMBER(parametros!$C$3),ISNUMBER(parametros!$D$3),B4655&gt;=parametros!$C$3,B4655&lt;=parametros!$D$3),"C1",IF(AND(ISNUMBER(parametros!$C$4),ISNUMBER(parametros!$D$4),B4655&gt;=parametros!$C$4,B4655&lt;=parametros!$D$4),"C2",IF(AND(ISNUMBER(parametros!$C$5),ISNUMBER(parametros!$D$5),B4655&gt;=parametros!$C$5,B4655&lt;=parametros!$D$5),"C3",IF(AND(ISNUMBER(parametros!$C$6),ISNUMBER(parametros!$D$6),B4655&gt;=parametros!$C$6,B4655&lt;=parametros!$D$6),"C4","Fora dos ciclos")))))))</f>
        <v/>
      </c>
      <c r="D4655" s="100"/>
      <c r="E4655" s="78" t="str">
        <f>IF(C4655="","",IFERROR(VLOOKUP(C4655,parametros!$A$11:$E$15,5,0),""))</f>
        <v/>
      </c>
      <c r="F4655" s="79" t="str">
        <f t="shared" si="362"/>
        <v/>
      </c>
      <c r="G4655" s="101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8"/>
      <c r="U4655" s="218" t="str">
        <f t="shared" si="366"/>
        <v/>
      </c>
      <c r="V4655" s="216" t="s">
        <v>47</v>
      </c>
      <c r="W4655" s="102" t="s">
        <v>167</v>
      </c>
      <c r="X4655" s="102" t="s">
        <v>168</v>
      </c>
      <c r="Y4655" s="103" t="s">
        <v>169</v>
      </c>
      <c r="Z4655" s="103" t="s">
        <v>170</v>
      </c>
      <c r="AA4655" s="103" t="s">
        <v>47</v>
      </c>
      <c r="AB4655" s="103" t="s">
        <v>171</v>
      </c>
      <c r="AC4655" s="104" t="s">
        <v>172</v>
      </c>
    </row>
    <row r="4656" spans="1:29" ht="25.5" customHeight="1" x14ac:dyDescent="0.35">
      <c r="A4656" s="188"/>
      <c r="B4656" s="190"/>
      <c r="C4656" s="99" t="str">
        <f>IF(B4656="","",IF(NOT(ISNUMBER(B4656)),"DATA_PC invalida",IF(AND(ISNUMBER(parametros!$C$2),ISNUMBER(parametros!$D$2),B4656&gt;=parametros!$C$2,B4656&lt;=parametros!$D$2),"C0",IF(AND(ISNUMBER(parametros!$C$3),ISNUMBER(parametros!$D$3),B4656&gt;=parametros!$C$3,B4656&lt;=parametros!$D$3),"C1",IF(AND(ISNUMBER(parametros!$C$4),ISNUMBER(parametros!$D$4),B4656&gt;=parametros!$C$4,B4656&lt;=parametros!$D$4),"C2",IF(AND(ISNUMBER(parametros!$C$5),ISNUMBER(parametros!$D$5),B4656&gt;=parametros!$C$5,B4656&lt;=parametros!$D$5),"C3",IF(AND(ISNUMBER(parametros!$C$6),ISNUMBER(parametros!$D$6),B4656&gt;=parametros!$C$6,B4656&lt;=parametros!$D$6),"C4","Fora dos ciclos")))))))</f>
        <v/>
      </c>
      <c r="D4656" s="100"/>
      <c r="E4656" s="78" t="str">
        <f>IF(C4656="","",IFERROR(VLOOKUP(C4656,parametros!$A$11:$E$15,5,0),""))</f>
        <v/>
      </c>
      <c r="F4656" s="79" t="str">
        <f t="shared" si="362"/>
        <v/>
      </c>
      <c r="G4656" s="101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8"/>
      <c r="U4656" s="218" t="str">
        <f t="shared" si="366"/>
        <v/>
      </c>
      <c r="V4656" s="216" t="s">
        <v>47</v>
      </c>
      <c r="W4656" s="102" t="s">
        <v>167</v>
      </c>
      <c r="X4656" s="102" t="s">
        <v>168</v>
      </c>
      <c r="Y4656" s="103" t="s">
        <v>169</v>
      </c>
      <c r="Z4656" s="103" t="s">
        <v>170</v>
      </c>
      <c r="AA4656" s="103" t="s">
        <v>47</v>
      </c>
      <c r="AB4656" s="103" t="s">
        <v>171</v>
      </c>
      <c r="AC4656" s="104" t="s">
        <v>172</v>
      </c>
    </row>
    <row r="4657" spans="1:29" ht="25.5" customHeight="1" x14ac:dyDescent="0.35">
      <c r="A4657" s="188"/>
      <c r="B4657" s="190"/>
      <c r="C4657" s="99" t="str">
        <f>IF(B4657="","",IF(NOT(ISNUMBER(B4657)),"DATA_PC invalida",IF(AND(ISNUMBER(parametros!$C$2),ISNUMBER(parametros!$D$2),B4657&gt;=parametros!$C$2,B4657&lt;=parametros!$D$2),"C0",IF(AND(ISNUMBER(parametros!$C$3),ISNUMBER(parametros!$D$3),B4657&gt;=parametros!$C$3,B4657&lt;=parametros!$D$3),"C1",IF(AND(ISNUMBER(parametros!$C$4),ISNUMBER(parametros!$D$4),B4657&gt;=parametros!$C$4,B4657&lt;=parametros!$D$4),"C2",IF(AND(ISNUMBER(parametros!$C$5),ISNUMBER(parametros!$D$5),B4657&gt;=parametros!$C$5,B4657&lt;=parametros!$D$5),"C3",IF(AND(ISNUMBER(parametros!$C$6),ISNUMBER(parametros!$D$6),B4657&gt;=parametros!$C$6,B4657&lt;=parametros!$D$6),"C4","Fora dos ciclos")))))))</f>
        <v/>
      </c>
      <c r="D4657" s="100"/>
      <c r="E4657" s="78" t="str">
        <f>IF(C4657="","",IFERROR(VLOOKUP(C4657,parametros!$A$11:$E$15,5,0),""))</f>
        <v/>
      </c>
      <c r="F4657" s="79" t="str">
        <f t="shared" si="362"/>
        <v/>
      </c>
      <c r="G4657" s="101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8"/>
      <c r="U4657" s="218" t="str">
        <f t="shared" si="366"/>
        <v/>
      </c>
      <c r="V4657" s="216" t="s">
        <v>47</v>
      </c>
      <c r="W4657" s="102" t="s">
        <v>167</v>
      </c>
      <c r="X4657" s="102" t="s">
        <v>168</v>
      </c>
      <c r="Y4657" s="103" t="s">
        <v>169</v>
      </c>
      <c r="Z4657" s="103" t="s">
        <v>170</v>
      </c>
      <c r="AA4657" s="103" t="s">
        <v>47</v>
      </c>
      <c r="AB4657" s="103" t="s">
        <v>171</v>
      </c>
      <c r="AC4657" s="104" t="s">
        <v>172</v>
      </c>
    </row>
    <row r="4658" spans="1:29" ht="25.5" customHeight="1" x14ac:dyDescent="0.35">
      <c r="A4658" s="188"/>
      <c r="B4658" s="190"/>
      <c r="C4658" s="99" t="str">
        <f>IF(B4658="","",IF(NOT(ISNUMBER(B4658)),"DATA_PC invalida",IF(AND(ISNUMBER(parametros!$C$2),ISNUMBER(parametros!$D$2),B4658&gt;=parametros!$C$2,B4658&lt;=parametros!$D$2),"C0",IF(AND(ISNUMBER(parametros!$C$3),ISNUMBER(parametros!$D$3),B4658&gt;=parametros!$C$3,B4658&lt;=parametros!$D$3),"C1",IF(AND(ISNUMBER(parametros!$C$4),ISNUMBER(parametros!$D$4),B4658&gt;=parametros!$C$4,B4658&lt;=parametros!$D$4),"C2",IF(AND(ISNUMBER(parametros!$C$5),ISNUMBER(parametros!$D$5),B4658&gt;=parametros!$C$5,B4658&lt;=parametros!$D$5),"C3",IF(AND(ISNUMBER(parametros!$C$6),ISNUMBER(parametros!$D$6),B4658&gt;=parametros!$C$6,B4658&lt;=parametros!$D$6),"C4","Fora dos ciclos")))))))</f>
        <v/>
      </c>
      <c r="D4658" s="100"/>
      <c r="E4658" s="78" t="str">
        <f>IF(C4658="","",IFERROR(VLOOKUP(C4658,parametros!$A$11:$E$15,5,0),""))</f>
        <v/>
      </c>
      <c r="F4658" s="79" t="str">
        <f t="shared" si="362"/>
        <v/>
      </c>
      <c r="G4658" s="101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8"/>
      <c r="U4658" s="218" t="str">
        <f t="shared" si="366"/>
        <v/>
      </c>
      <c r="V4658" s="216" t="s">
        <v>47</v>
      </c>
      <c r="W4658" s="102" t="s">
        <v>167</v>
      </c>
      <c r="X4658" s="102" t="s">
        <v>168</v>
      </c>
      <c r="Y4658" s="103" t="s">
        <v>169</v>
      </c>
      <c r="Z4658" s="103" t="s">
        <v>170</v>
      </c>
      <c r="AA4658" s="103" t="s">
        <v>47</v>
      </c>
      <c r="AB4658" s="103" t="s">
        <v>171</v>
      </c>
      <c r="AC4658" s="104" t="s">
        <v>172</v>
      </c>
    </row>
    <row r="4659" spans="1:29" ht="25.5" customHeight="1" x14ac:dyDescent="0.35">
      <c r="A4659" s="188"/>
      <c r="B4659" s="190"/>
      <c r="C4659" s="99" t="str">
        <f>IF(B4659="","",IF(NOT(ISNUMBER(B4659)),"DATA_PC invalida",IF(AND(ISNUMBER(parametros!$C$2),ISNUMBER(parametros!$D$2),B4659&gt;=parametros!$C$2,B4659&lt;=parametros!$D$2),"C0",IF(AND(ISNUMBER(parametros!$C$3),ISNUMBER(parametros!$D$3),B4659&gt;=parametros!$C$3,B4659&lt;=parametros!$D$3),"C1",IF(AND(ISNUMBER(parametros!$C$4),ISNUMBER(parametros!$D$4),B4659&gt;=parametros!$C$4,B4659&lt;=parametros!$D$4),"C2",IF(AND(ISNUMBER(parametros!$C$5),ISNUMBER(parametros!$D$5),B4659&gt;=parametros!$C$5,B4659&lt;=parametros!$D$5),"C3",IF(AND(ISNUMBER(parametros!$C$6),ISNUMBER(parametros!$D$6),B4659&gt;=parametros!$C$6,B4659&lt;=parametros!$D$6),"C4","Fora dos ciclos")))))))</f>
        <v/>
      </c>
      <c r="D4659" s="100"/>
      <c r="E4659" s="78" t="str">
        <f>IF(C4659="","",IFERROR(VLOOKUP(C4659,parametros!$A$11:$E$15,5,0),""))</f>
        <v/>
      </c>
      <c r="F4659" s="79" t="str">
        <f t="shared" si="362"/>
        <v/>
      </c>
      <c r="G4659" s="101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8"/>
      <c r="U4659" s="218" t="str">
        <f t="shared" si="366"/>
        <v/>
      </c>
      <c r="V4659" s="216" t="s">
        <v>47</v>
      </c>
      <c r="W4659" s="102" t="s">
        <v>167</v>
      </c>
      <c r="X4659" s="102" t="s">
        <v>168</v>
      </c>
      <c r="Y4659" s="103" t="s">
        <v>169</v>
      </c>
      <c r="Z4659" s="103" t="s">
        <v>170</v>
      </c>
      <c r="AA4659" s="103" t="s">
        <v>47</v>
      </c>
      <c r="AB4659" s="103" t="s">
        <v>171</v>
      </c>
      <c r="AC4659" s="104" t="s">
        <v>172</v>
      </c>
    </row>
    <row r="4660" spans="1:29" ht="25.5" customHeight="1" x14ac:dyDescent="0.35">
      <c r="A4660" s="188"/>
      <c r="B4660" s="190"/>
      <c r="C4660" s="99" t="str">
        <f>IF(B4660="","",IF(NOT(ISNUMBER(B4660)),"DATA_PC invalida",IF(AND(ISNUMBER(parametros!$C$2),ISNUMBER(parametros!$D$2),B4660&gt;=parametros!$C$2,B4660&lt;=parametros!$D$2),"C0",IF(AND(ISNUMBER(parametros!$C$3),ISNUMBER(parametros!$D$3),B4660&gt;=parametros!$C$3,B4660&lt;=parametros!$D$3),"C1",IF(AND(ISNUMBER(parametros!$C$4),ISNUMBER(parametros!$D$4),B4660&gt;=parametros!$C$4,B4660&lt;=parametros!$D$4),"C2",IF(AND(ISNUMBER(parametros!$C$5),ISNUMBER(parametros!$D$5),B4660&gt;=parametros!$C$5,B4660&lt;=parametros!$D$5),"C3",IF(AND(ISNUMBER(parametros!$C$6),ISNUMBER(parametros!$D$6),B4660&gt;=parametros!$C$6,B4660&lt;=parametros!$D$6),"C4","Fora dos ciclos")))))))</f>
        <v/>
      </c>
      <c r="D4660" s="100"/>
      <c r="E4660" s="78" t="str">
        <f>IF(C4660="","",IFERROR(VLOOKUP(C4660,parametros!$A$11:$E$15,5,0),""))</f>
        <v/>
      </c>
      <c r="F4660" s="79" t="str">
        <f t="shared" si="362"/>
        <v/>
      </c>
      <c r="G4660" s="101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8"/>
      <c r="U4660" s="218" t="str">
        <f t="shared" si="366"/>
        <v/>
      </c>
      <c r="V4660" s="216" t="s">
        <v>47</v>
      </c>
      <c r="W4660" s="102" t="s">
        <v>167</v>
      </c>
      <c r="X4660" s="102" t="s">
        <v>168</v>
      </c>
      <c r="Y4660" s="103" t="s">
        <v>169</v>
      </c>
      <c r="Z4660" s="103" t="s">
        <v>170</v>
      </c>
      <c r="AA4660" s="103" t="s">
        <v>47</v>
      </c>
      <c r="AB4660" s="103" t="s">
        <v>171</v>
      </c>
      <c r="AC4660" s="104" t="s">
        <v>172</v>
      </c>
    </row>
    <row r="4661" spans="1:29" ht="25.5" customHeight="1" x14ac:dyDescent="0.35">
      <c r="A4661" s="188"/>
      <c r="B4661" s="190"/>
      <c r="C4661" s="99" t="str">
        <f>IF(B4661="","",IF(NOT(ISNUMBER(B4661)),"DATA_PC invalida",IF(AND(ISNUMBER(parametros!$C$2),ISNUMBER(parametros!$D$2),B4661&gt;=parametros!$C$2,B4661&lt;=parametros!$D$2),"C0",IF(AND(ISNUMBER(parametros!$C$3),ISNUMBER(parametros!$D$3),B4661&gt;=parametros!$C$3,B4661&lt;=parametros!$D$3),"C1",IF(AND(ISNUMBER(parametros!$C$4),ISNUMBER(parametros!$D$4),B4661&gt;=parametros!$C$4,B4661&lt;=parametros!$D$4),"C2",IF(AND(ISNUMBER(parametros!$C$5),ISNUMBER(parametros!$D$5),B4661&gt;=parametros!$C$5,B4661&lt;=parametros!$D$5),"C3",IF(AND(ISNUMBER(parametros!$C$6),ISNUMBER(parametros!$D$6),B4661&gt;=parametros!$C$6,B4661&lt;=parametros!$D$6),"C4","Fora dos ciclos")))))))</f>
        <v/>
      </c>
      <c r="D4661" s="100"/>
      <c r="E4661" s="78" t="str">
        <f>IF(C4661="","",IFERROR(VLOOKUP(C4661,parametros!$A$11:$E$15,5,0),""))</f>
        <v/>
      </c>
      <c r="F4661" s="79" t="str">
        <f t="shared" si="362"/>
        <v/>
      </c>
      <c r="G4661" s="101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8"/>
      <c r="U4661" s="218" t="str">
        <f t="shared" si="366"/>
        <v/>
      </c>
      <c r="V4661" s="216" t="s">
        <v>47</v>
      </c>
      <c r="W4661" s="102" t="s">
        <v>167</v>
      </c>
      <c r="X4661" s="102" t="s">
        <v>168</v>
      </c>
      <c r="Y4661" s="103" t="s">
        <v>169</v>
      </c>
      <c r="Z4661" s="103" t="s">
        <v>170</v>
      </c>
      <c r="AA4661" s="103" t="s">
        <v>47</v>
      </c>
      <c r="AB4661" s="103" t="s">
        <v>171</v>
      </c>
      <c r="AC4661" s="104" t="s">
        <v>172</v>
      </c>
    </row>
    <row r="4662" spans="1:29" ht="25.5" customHeight="1" x14ac:dyDescent="0.35">
      <c r="A4662" s="188"/>
      <c r="B4662" s="190"/>
      <c r="C4662" s="99" t="str">
        <f>IF(B4662="","",IF(NOT(ISNUMBER(B4662)),"DATA_PC invalida",IF(AND(ISNUMBER(parametros!$C$2),ISNUMBER(parametros!$D$2),B4662&gt;=parametros!$C$2,B4662&lt;=parametros!$D$2),"C0",IF(AND(ISNUMBER(parametros!$C$3),ISNUMBER(parametros!$D$3),B4662&gt;=parametros!$C$3,B4662&lt;=parametros!$D$3),"C1",IF(AND(ISNUMBER(parametros!$C$4),ISNUMBER(parametros!$D$4),B4662&gt;=parametros!$C$4,B4662&lt;=parametros!$D$4),"C2",IF(AND(ISNUMBER(parametros!$C$5),ISNUMBER(parametros!$D$5),B4662&gt;=parametros!$C$5,B4662&lt;=parametros!$D$5),"C3",IF(AND(ISNUMBER(parametros!$C$6),ISNUMBER(parametros!$D$6),B4662&gt;=parametros!$C$6,B4662&lt;=parametros!$D$6),"C4","Fora dos ciclos")))))))</f>
        <v/>
      </c>
      <c r="D4662" s="100"/>
      <c r="E4662" s="78" t="str">
        <f>IF(C4662="","",IFERROR(VLOOKUP(C4662,parametros!$A$11:$E$15,5,0),""))</f>
        <v/>
      </c>
      <c r="F4662" s="79" t="str">
        <f t="shared" si="362"/>
        <v/>
      </c>
      <c r="G4662" s="101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8"/>
      <c r="U4662" s="218" t="str">
        <f t="shared" si="366"/>
        <v/>
      </c>
      <c r="V4662" s="216" t="s">
        <v>47</v>
      </c>
      <c r="W4662" s="102" t="s">
        <v>167</v>
      </c>
      <c r="X4662" s="102" t="s">
        <v>168</v>
      </c>
      <c r="Y4662" s="103" t="s">
        <v>169</v>
      </c>
      <c r="Z4662" s="103" t="s">
        <v>170</v>
      </c>
      <c r="AA4662" s="103" t="s">
        <v>47</v>
      </c>
      <c r="AB4662" s="103" t="s">
        <v>171</v>
      </c>
      <c r="AC4662" s="104" t="s">
        <v>172</v>
      </c>
    </row>
    <row r="4663" spans="1:29" ht="25.5" customHeight="1" x14ac:dyDescent="0.35">
      <c r="A4663" s="188"/>
      <c r="B4663" s="190"/>
      <c r="C4663" s="99" t="str">
        <f>IF(B4663="","",IF(NOT(ISNUMBER(B4663)),"DATA_PC invalida",IF(AND(ISNUMBER(parametros!$C$2),ISNUMBER(parametros!$D$2),B4663&gt;=parametros!$C$2,B4663&lt;=parametros!$D$2),"C0",IF(AND(ISNUMBER(parametros!$C$3),ISNUMBER(parametros!$D$3),B4663&gt;=parametros!$C$3,B4663&lt;=parametros!$D$3),"C1",IF(AND(ISNUMBER(parametros!$C$4),ISNUMBER(parametros!$D$4),B4663&gt;=parametros!$C$4,B4663&lt;=parametros!$D$4),"C2",IF(AND(ISNUMBER(parametros!$C$5),ISNUMBER(parametros!$D$5),B4663&gt;=parametros!$C$5,B4663&lt;=parametros!$D$5),"C3",IF(AND(ISNUMBER(parametros!$C$6),ISNUMBER(parametros!$D$6),B4663&gt;=parametros!$C$6,B4663&lt;=parametros!$D$6),"C4","Fora dos ciclos")))))))</f>
        <v/>
      </c>
      <c r="D4663" s="100"/>
      <c r="E4663" s="78" t="str">
        <f>IF(C4663="","",IFERROR(VLOOKUP(C4663,parametros!$A$11:$E$15,5,0),""))</f>
        <v/>
      </c>
      <c r="F4663" s="79" t="str">
        <f t="shared" si="362"/>
        <v/>
      </c>
      <c r="G4663" s="101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8"/>
      <c r="U4663" s="218" t="str">
        <f t="shared" si="366"/>
        <v/>
      </c>
      <c r="V4663" s="216" t="s">
        <v>47</v>
      </c>
      <c r="W4663" s="102" t="s">
        <v>167</v>
      </c>
      <c r="X4663" s="102" t="s">
        <v>168</v>
      </c>
      <c r="Y4663" s="103" t="s">
        <v>169</v>
      </c>
      <c r="Z4663" s="103" t="s">
        <v>170</v>
      </c>
      <c r="AA4663" s="103" t="s">
        <v>47</v>
      </c>
      <c r="AB4663" s="103" t="s">
        <v>171</v>
      </c>
      <c r="AC4663" s="104" t="s">
        <v>172</v>
      </c>
    </row>
    <row r="4664" spans="1:29" ht="25.5" customHeight="1" x14ac:dyDescent="0.35">
      <c r="A4664" s="188"/>
      <c r="B4664" s="190"/>
      <c r="C4664" s="99" t="str">
        <f>IF(B4664="","",IF(NOT(ISNUMBER(B4664)),"DATA_PC invalida",IF(AND(ISNUMBER(parametros!$C$2),ISNUMBER(parametros!$D$2),B4664&gt;=parametros!$C$2,B4664&lt;=parametros!$D$2),"C0",IF(AND(ISNUMBER(parametros!$C$3),ISNUMBER(parametros!$D$3),B4664&gt;=parametros!$C$3,B4664&lt;=parametros!$D$3),"C1",IF(AND(ISNUMBER(parametros!$C$4),ISNUMBER(parametros!$D$4),B4664&gt;=parametros!$C$4,B4664&lt;=parametros!$D$4),"C2",IF(AND(ISNUMBER(parametros!$C$5),ISNUMBER(parametros!$D$5),B4664&gt;=parametros!$C$5,B4664&lt;=parametros!$D$5),"C3",IF(AND(ISNUMBER(parametros!$C$6),ISNUMBER(parametros!$D$6),B4664&gt;=parametros!$C$6,B4664&lt;=parametros!$D$6),"C4","Fora dos ciclos")))))))</f>
        <v/>
      </c>
      <c r="D4664" s="100"/>
      <c r="E4664" s="78" t="str">
        <f>IF(C4664="","",IFERROR(VLOOKUP(C4664,parametros!$A$11:$E$15,5,0),""))</f>
        <v/>
      </c>
      <c r="F4664" s="79" t="str">
        <f t="shared" si="362"/>
        <v/>
      </c>
      <c r="G4664" s="101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8"/>
      <c r="U4664" s="218" t="str">
        <f t="shared" si="366"/>
        <v/>
      </c>
      <c r="V4664" s="216" t="s">
        <v>47</v>
      </c>
      <c r="W4664" s="102" t="s">
        <v>167</v>
      </c>
      <c r="X4664" s="102" t="s">
        <v>168</v>
      </c>
      <c r="Y4664" s="103" t="s">
        <v>169</v>
      </c>
      <c r="Z4664" s="103" t="s">
        <v>170</v>
      </c>
      <c r="AA4664" s="103" t="s">
        <v>47</v>
      </c>
      <c r="AB4664" s="103" t="s">
        <v>171</v>
      </c>
      <c r="AC4664" s="104" t="s">
        <v>172</v>
      </c>
    </row>
    <row r="4665" spans="1:29" ht="25.5" customHeight="1" x14ac:dyDescent="0.35">
      <c r="A4665" s="188"/>
      <c r="B4665" s="190"/>
      <c r="C4665" s="99" t="str">
        <f>IF(B4665="","",IF(NOT(ISNUMBER(B4665)),"DATA_PC invalida",IF(AND(ISNUMBER(parametros!$C$2),ISNUMBER(parametros!$D$2),B4665&gt;=parametros!$C$2,B4665&lt;=parametros!$D$2),"C0",IF(AND(ISNUMBER(parametros!$C$3),ISNUMBER(parametros!$D$3),B4665&gt;=parametros!$C$3,B4665&lt;=parametros!$D$3),"C1",IF(AND(ISNUMBER(parametros!$C$4),ISNUMBER(parametros!$D$4),B4665&gt;=parametros!$C$4,B4665&lt;=parametros!$D$4),"C2",IF(AND(ISNUMBER(parametros!$C$5),ISNUMBER(parametros!$D$5),B4665&gt;=parametros!$C$5,B4665&lt;=parametros!$D$5),"C3",IF(AND(ISNUMBER(parametros!$C$6),ISNUMBER(parametros!$D$6),B4665&gt;=parametros!$C$6,B4665&lt;=parametros!$D$6),"C4","Fora dos ciclos")))))))</f>
        <v/>
      </c>
      <c r="D4665" s="100"/>
      <c r="E4665" s="78" t="str">
        <f>IF(C4665="","",IFERROR(VLOOKUP(C4665,parametros!$A$11:$E$15,5,0),""))</f>
        <v/>
      </c>
      <c r="F4665" s="79" t="str">
        <f t="shared" si="362"/>
        <v/>
      </c>
      <c r="G4665" s="101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8"/>
      <c r="U4665" s="218" t="str">
        <f t="shared" si="366"/>
        <v/>
      </c>
      <c r="V4665" s="216" t="s">
        <v>47</v>
      </c>
      <c r="W4665" s="102" t="s">
        <v>167</v>
      </c>
      <c r="X4665" s="102" t="s">
        <v>168</v>
      </c>
      <c r="Y4665" s="103" t="s">
        <v>169</v>
      </c>
      <c r="Z4665" s="103" t="s">
        <v>170</v>
      </c>
      <c r="AA4665" s="103" t="s">
        <v>47</v>
      </c>
      <c r="AB4665" s="103" t="s">
        <v>171</v>
      </c>
      <c r="AC4665" s="104" t="s">
        <v>172</v>
      </c>
    </row>
    <row r="4666" spans="1:29" ht="25.5" customHeight="1" x14ac:dyDescent="0.35">
      <c r="A4666" s="188"/>
      <c r="B4666" s="190"/>
      <c r="C4666" s="99" t="str">
        <f>IF(B4666="","",IF(NOT(ISNUMBER(B4666)),"DATA_PC invalida",IF(AND(ISNUMBER(parametros!$C$2),ISNUMBER(parametros!$D$2),B4666&gt;=parametros!$C$2,B4666&lt;=parametros!$D$2),"C0",IF(AND(ISNUMBER(parametros!$C$3),ISNUMBER(parametros!$D$3),B4666&gt;=parametros!$C$3,B4666&lt;=parametros!$D$3),"C1",IF(AND(ISNUMBER(parametros!$C$4),ISNUMBER(parametros!$D$4),B4666&gt;=parametros!$C$4,B4666&lt;=parametros!$D$4),"C2",IF(AND(ISNUMBER(parametros!$C$5),ISNUMBER(parametros!$D$5),B4666&gt;=parametros!$C$5,B4666&lt;=parametros!$D$5),"C3",IF(AND(ISNUMBER(parametros!$C$6),ISNUMBER(parametros!$D$6),B4666&gt;=parametros!$C$6,B4666&lt;=parametros!$D$6),"C4","Fora dos ciclos")))))))</f>
        <v/>
      </c>
      <c r="D4666" s="100"/>
      <c r="E4666" s="78" t="str">
        <f>IF(C4666="","",IFERROR(VLOOKUP(C4666,parametros!$A$11:$E$15,5,0),""))</f>
        <v/>
      </c>
      <c r="F4666" s="79" t="str">
        <f t="shared" si="362"/>
        <v/>
      </c>
      <c r="G4666" s="101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8"/>
      <c r="U4666" s="218" t="str">
        <f t="shared" si="366"/>
        <v/>
      </c>
      <c r="V4666" s="216" t="s">
        <v>47</v>
      </c>
      <c r="W4666" s="102" t="s">
        <v>167</v>
      </c>
      <c r="X4666" s="102" t="s">
        <v>168</v>
      </c>
      <c r="Y4666" s="103" t="s">
        <v>169</v>
      </c>
      <c r="Z4666" s="103" t="s">
        <v>170</v>
      </c>
      <c r="AA4666" s="103" t="s">
        <v>47</v>
      </c>
      <c r="AB4666" s="103" t="s">
        <v>171</v>
      </c>
      <c r="AC4666" s="104" t="s">
        <v>172</v>
      </c>
    </row>
    <row r="4667" spans="1:29" ht="25.5" customHeight="1" x14ac:dyDescent="0.35">
      <c r="A4667" s="188"/>
      <c r="B4667" s="190"/>
      <c r="C4667" s="99" t="str">
        <f>IF(B4667="","",IF(NOT(ISNUMBER(B4667)),"DATA_PC invalida",IF(AND(ISNUMBER(parametros!$C$2),ISNUMBER(parametros!$D$2),B4667&gt;=parametros!$C$2,B4667&lt;=parametros!$D$2),"C0",IF(AND(ISNUMBER(parametros!$C$3),ISNUMBER(parametros!$D$3),B4667&gt;=parametros!$C$3,B4667&lt;=parametros!$D$3),"C1",IF(AND(ISNUMBER(parametros!$C$4),ISNUMBER(parametros!$D$4),B4667&gt;=parametros!$C$4,B4667&lt;=parametros!$D$4),"C2",IF(AND(ISNUMBER(parametros!$C$5),ISNUMBER(parametros!$D$5),B4667&gt;=parametros!$C$5,B4667&lt;=parametros!$D$5),"C3",IF(AND(ISNUMBER(parametros!$C$6),ISNUMBER(parametros!$D$6),B4667&gt;=parametros!$C$6,B4667&lt;=parametros!$D$6),"C4","Fora dos ciclos")))))))</f>
        <v/>
      </c>
      <c r="D4667" s="100"/>
      <c r="E4667" s="78" t="str">
        <f>IF(C4667="","",IFERROR(VLOOKUP(C4667,parametros!$A$11:$E$15,5,0),""))</f>
        <v/>
      </c>
      <c r="F4667" s="79" t="str">
        <f t="shared" si="362"/>
        <v/>
      </c>
      <c r="G4667" s="101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8"/>
      <c r="U4667" s="218" t="str">
        <f t="shared" si="366"/>
        <v/>
      </c>
      <c r="V4667" s="216" t="s">
        <v>47</v>
      </c>
      <c r="W4667" s="102" t="s">
        <v>167</v>
      </c>
      <c r="X4667" s="102" t="s">
        <v>168</v>
      </c>
      <c r="Y4667" s="103" t="s">
        <v>169</v>
      </c>
      <c r="Z4667" s="103" t="s">
        <v>170</v>
      </c>
      <c r="AA4667" s="103" t="s">
        <v>47</v>
      </c>
      <c r="AB4667" s="103" t="s">
        <v>171</v>
      </c>
      <c r="AC4667" s="104" t="s">
        <v>172</v>
      </c>
    </row>
    <row r="4668" spans="1:29" ht="25.5" customHeight="1" x14ac:dyDescent="0.35">
      <c r="A4668" s="188"/>
      <c r="B4668" s="190"/>
      <c r="C4668" s="99" t="str">
        <f>IF(B4668="","",IF(NOT(ISNUMBER(B4668)),"DATA_PC invalida",IF(AND(ISNUMBER(parametros!$C$2),ISNUMBER(parametros!$D$2),B4668&gt;=parametros!$C$2,B4668&lt;=parametros!$D$2),"C0",IF(AND(ISNUMBER(parametros!$C$3),ISNUMBER(parametros!$D$3),B4668&gt;=parametros!$C$3,B4668&lt;=parametros!$D$3),"C1",IF(AND(ISNUMBER(parametros!$C$4),ISNUMBER(parametros!$D$4),B4668&gt;=parametros!$C$4,B4668&lt;=parametros!$D$4),"C2",IF(AND(ISNUMBER(parametros!$C$5),ISNUMBER(parametros!$D$5),B4668&gt;=parametros!$C$5,B4668&lt;=parametros!$D$5),"C3",IF(AND(ISNUMBER(parametros!$C$6),ISNUMBER(parametros!$D$6),B4668&gt;=parametros!$C$6,B4668&lt;=parametros!$D$6),"C4","Fora dos ciclos")))))))</f>
        <v/>
      </c>
      <c r="D4668" s="100"/>
      <c r="E4668" s="78" t="str">
        <f>IF(C4668="","",IFERROR(VLOOKUP(C4668,parametros!$A$11:$E$15,5,0),""))</f>
        <v/>
      </c>
      <c r="F4668" s="79" t="str">
        <f t="shared" si="362"/>
        <v/>
      </c>
      <c r="G4668" s="101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8"/>
      <c r="U4668" s="218" t="str">
        <f t="shared" si="366"/>
        <v/>
      </c>
      <c r="V4668" s="216" t="s">
        <v>47</v>
      </c>
      <c r="W4668" s="102" t="s">
        <v>167</v>
      </c>
      <c r="X4668" s="102" t="s">
        <v>168</v>
      </c>
      <c r="Y4668" s="103" t="s">
        <v>169</v>
      </c>
      <c r="Z4668" s="103" t="s">
        <v>170</v>
      </c>
      <c r="AA4668" s="103" t="s">
        <v>47</v>
      </c>
      <c r="AB4668" s="103" t="s">
        <v>171</v>
      </c>
      <c r="AC4668" s="104" t="s">
        <v>172</v>
      </c>
    </row>
    <row r="4669" spans="1:29" ht="25.5" customHeight="1" x14ac:dyDescent="0.35">
      <c r="A4669" s="188"/>
      <c r="B4669" s="190"/>
      <c r="C4669" s="99" t="str">
        <f>IF(B4669="","",IF(NOT(ISNUMBER(B4669)),"DATA_PC invalida",IF(AND(ISNUMBER(parametros!$C$2),ISNUMBER(parametros!$D$2),B4669&gt;=parametros!$C$2,B4669&lt;=parametros!$D$2),"C0",IF(AND(ISNUMBER(parametros!$C$3),ISNUMBER(parametros!$D$3),B4669&gt;=parametros!$C$3,B4669&lt;=parametros!$D$3),"C1",IF(AND(ISNUMBER(parametros!$C$4),ISNUMBER(parametros!$D$4),B4669&gt;=parametros!$C$4,B4669&lt;=parametros!$D$4),"C2",IF(AND(ISNUMBER(parametros!$C$5),ISNUMBER(parametros!$D$5),B4669&gt;=parametros!$C$5,B4669&lt;=parametros!$D$5),"C3",IF(AND(ISNUMBER(parametros!$C$6),ISNUMBER(parametros!$D$6),B4669&gt;=parametros!$C$6,B4669&lt;=parametros!$D$6),"C4","Fora dos ciclos")))))))</f>
        <v/>
      </c>
      <c r="D4669" s="100"/>
      <c r="E4669" s="78" t="str">
        <f>IF(C4669="","",IFERROR(VLOOKUP(C4669,parametros!$A$11:$E$15,5,0),""))</f>
        <v/>
      </c>
      <c r="F4669" s="79" t="str">
        <f t="shared" si="362"/>
        <v/>
      </c>
      <c r="G4669" s="101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8"/>
      <c r="U4669" s="218" t="str">
        <f t="shared" si="366"/>
        <v/>
      </c>
      <c r="V4669" s="216" t="s">
        <v>47</v>
      </c>
      <c r="W4669" s="102" t="s">
        <v>167</v>
      </c>
      <c r="X4669" s="102" t="s">
        <v>168</v>
      </c>
      <c r="Y4669" s="103" t="s">
        <v>169</v>
      </c>
      <c r="Z4669" s="103" t="s">
        <v>170</v>
      </c>
      <c r="AA4669" s="103" t="s">
        <v>47</v>
      </c>
      <c r="AB4669" s="103" t="s">
        <v>171</v>
      </c>
      <c r="AC4669" s="104" t="s">
        <v>172</v>
      </c>
    </row>
    <row r="4670" spans="1:29" ht="25.5" customHeight="1" x14ac:dyDescent="0.35">
      <c r="A4670" s="188"/>
      <c r="B4670" s="190"/>
      <c r="C4670" s="99" t="str">
        <f>IF(B4670="","",IF(NOT(ISNUMBER(B4670)),"DATA_PC invalida",IF(AND(ISNUMBER(parametros!$C$2),ISNUMBER(parametros!$D$2),B4670&gt;=parametros!$C$2,B4670&lt;=parametros!$D$2),"C0",IF(AND(ISNUMBER(parametros!$C$3),ISNUMBER(parametros!$D$3),B4670&gt;=parametros!$C$3,B4670&lt;=parametros!$D$3),"C1",IF(AND(ISNUMBER(parametros!$C$4),ISNUMBER(parametros!$D$4),B4670&gt;=parametros!$C$4,B4670&lt;=parametros!$D$4),"C2",IF(AND(ISNUMBER(parametros!$C$5),ISNUMBER(parametros!$D$5),B4670&gt;=parametros!$C$5,B4670&lt;=parametros!$D$5),"C3",IF(AND(ISNUMBER(parametros!$C$6),ISNUMBER(parametros!$D$6),B4670&gt;=parametros!$C$6,B4670&lt;=parametros!$D$6),"C4","Fora dos ciclos")))))))</f>
        <v/>
      </c>
      <c r="D4670" s="100"/>
      <c r="E4670" s="78" t="str">
        <f>IF(C4670="","",IFERROR(VLOOKUP(C4670,parametros!$A$11:$E$15,5,0),""))</f>
        <v/>
      </c>
      <c r="F4670" s="79" t="str">
        <f t="shared" si="362"/>
        <v/>
      </c>
      <c r="G4670" s="101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8"/>
      <c r="U4670" s="218" t="str">
        <f t="shared" si="366"/>
        <v/>
      </c>
      <c r="V4670" s="216" t="s">
        <v>47</v>
      </c>
      <c r="W4670" s="102" t="s">
        <v>167</v>
      </c>
      <c r="X4670" s="102" t="s">
        <v>168</v>
      </c>
      <c r="Y4670" s="103" t="s">
        <v>169</v>
      </c>
      <c r="Z4670" s="103" t="s">
        <v>170</v>
      </c>
      <c r="AA4670" s="103" t="s">
        <v>47</v>
      </c>
      <c r="AB4670" s="103" t="s">
        <v>171</v>
      </c>
      <c r="AC4670" s="104" t="s">
        <v>172</v>
      </c>
    </row>
    <row r="4671" spans="1:29" ht="25.5" customHeight="1" x14ac:dyDescent="0.35">
      <c r="A4671" s="188"/>
      <c r="B4671" s="190"/>
      <c r="C4671" s="99" t="str">
        <f>IF(B4671="","",IF(NOT(ISNUMBER(B4671)),"DATA_PC invalida",IF(AND(ISNUMBER(parametros!$C$2),ISNUMBER(parametros!$D$2),B4671&gt;=parametros!$C$2,B4671&lt;=parametros!$D$2),"C0",IF(AND(ISNUMBER(parametros!$C$3),ISNUMBER(parametros!$D$3),B4671&gt;=parametros!$C$3,B4671&lt;=parametros!$D$3),"C1",IF(AND(ISNUMBER(parametros!$C$4),ISNUMBER(parametros!$D$4),B4671&gt;=parametros!$C$4,B4671&lt;=parametros!$D$4),"C2",IF(AND(ISNUMBER(parametros!$C$5),ISNUMBER(parametros!$D$5),B4671&gt;=parametros!$C$5,B4671&lt;=parametros!$D$5),"C3",IF(AND(ISNUMBER(parametros!$C$6),ISNUMBER(parametros!$D$6),B4671&gt;=parametros!$C$6,B4671&lt;=parametros!$D$6),"C4","Fora dos ciclos")))))))</f>
        <v/>
      </c>
      <c r="D4671" s="100"/>
      <c r="E4671" s="78" t="str">
        <f>IF(C4671="","",IFERROR(VLOOKUP(C4671,parametros!$A$11:$E$15,5,0),""))</f>
        <v/>
      </c>
      <c r="F4671" s="79" t="str">
        <f t="shared" si="362"/>
        <v/>
      </c>
      <c r="G4671" s="101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8"/>
      <c r="U4671" s="218" t="str">
        <f t="shared" si="366"/>
        <v/>
      </c>
      <c r="V4671" s="216" t="s">
        <v>47</v>
      </c>
      <c r="W4671" s="102" t="s">
        <v>167</v>
      </c>
      <c r="X4671" s="102" t="s">
        <v>168</v>
      </c>
      <c r="Y4671" s="103" t="s">
        <v>169</v>
      </c>
      <c r="Z4671" s="103" t="s">
        <v>170</v>
      </c>
      <c r="AA4671" s="103" t="s">
        <v>47</v>
      </c>
      <c r="AB4671" s="103" t="s">
        <v>171</v>
      </c>
      <c r="AC4671" s="104" t="s">
        <v>172</v>
      </c>
    </row>
    <row r="4672" spans="1:29" ht="25.5" customHeight="1" x14ac:dyDescent="0.35">
      <c r="A4672" s="188"/>
      <c r="B4672" s="190"/>
      <c r="C4672" s="99" t="str">
        <f>IF(B4672="","",IF(NOT(ISNUMBER(B4672)),"DATA_PC invalida",IF(AND(ISNUMBER(parametros!$C$2),ISNUMBER(parametros!$D$2),B4672&gt;=parametros!$C$2,B4672&lt;=parametros!$D$2),"C0",IF(AND(ISNUMBER(parametros!$C$3),ISNUMBER(parametros!$D$3),B4672&gt;=parametros!$C$3,B4672&lt;=parametros!$D$3),"C1",IF(AND(ISNUMBER(parametros!$C$4),ISNUMBER(parametros!$D$4),B4672&gt;=parametros!$C$4,B4672&lt;=parametros!$D$4),"C2",IF(AND(ISNUMBER(parametros!$C$5),ISNUMBER(parametros!$D$5),B4672&gt;=parametros!$C$5,B4672&lt;=parametros!$D$5),"C3",IF(AND(ISNUMBER(parametros!$C$6),ISNUMBER(parametros!$D$6),B4672&gt;=parametros!$C$6,B4672&lt;=parametros!$D$6),"C4","Fora dos ciclos")))))))</f>
        <v/>
      </c>
      <c r="D4672" s="100"/>
      <c r="E4672" s="78" t="str">
        <f>IF(C4672="","",IFERROR(VLOOKUP(C4672,parametros!$A$11:$E$15,5,0),""))</f>
        <v/>
      </c>
      <c r="F4672" s="79" t="str">
        <f t="shared" si="362"/>
        <v/>
      </c>
      <c r="G4672" s="101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8"/>
      <c r="U4672" s="218" t="str">
        <f t="shared" si="366"/>
        <v/>
      </c>
      <c r="V4672" s="216" t="s">
        <v>47</v>
      </c>
      <c r="W4672" s="102" t="s">
        <v>167</v>
      </c>
      <c r="X4672" s="102" t="s">
        <v>168</v>
      </c>
      <c r="Y4672" s="103" t="s">
        <v>169</v>
      </c>
      <c r="Z4672" s="103" t="s">
        <v>170</v>
      </c>
      <c r="AA4672" s="103" t="s">
        <v>47</v>
      </c>
      <c r="AB4672" s="103" t="s">
        <v>171</v>
      </c>
      <c r="AC4672" s="104" t="s">
        <v>172</v>
      </c>
    </row>
    <row r="4673" spans="1:29" ht="25.5" customHeight="1" x14ac:dyDescent="0.35">
      <c r="A4673" s="188"/>
      <c r="B4673" s="190"/>
      <c r="C4673" s="99" t="str">
        <f>IF(B4673="","",IF(NOT(ISNUMBER(B4673)),"DATA_PC invalida",IF(AND(ISNUMBER(parametros!$C$2),ISNUMBER(parametros!$D$2),B4673&gt;=parametros!$C$2,B4673&lt;=parametros!$D$2),"C0",IF(AND(ISNUMBER(parametros!$C$3),ISNUMBER(parametros!$D$3),B4673&gt;=parametros!$C$3,B4673&lt;=parametros!$D$3),"C1",IF(AND(ISNUMBER(parametros!$C$4),ISNUMBER(parametros!$D$4),B4673&gt;=parametros!$C$4,B4673&lt;=parametros!$D$4),"C2",IF(AND(ISNUMBER(parametros!$C$5),ISNUMBER(parametros!$D$5),B4673&gt;=parametros!$C$5,B4673&lt;=parametros!$D$5),"C3",IF(AND(ISNUMBER(parametros!$C$6),ISNUMBER(parametros!$D$6),B4673&gt;=parametros!$C$6,B4673&lt;=parametros!$D$6),"C4","Fora dos ciclos")))))))</f>
        <v/>
      </c>
      <c r="D4673" s="100"/>
      <c r="E4673" s="78" t="str">
        <f>IF(C4673="","",IFERROR(VLOOKUP(C4673,parametros!$A$11:$E$15,5,0),""))</f>
        <v/>
      </c>
      <c r="F4673" s="79" t="str">
        <f t="shared" si="362"/>
        <v/>
      </c>
      <c r="G4673" s="101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8"/>
      <c r="U4673" s="218" t="str">
        <f t="shared" si="366"/>
        <v/>
      </c>
      <c r="V4673" s="216" t="s">
        <v>47</v>
      </c>
      <c r="W4673" s="102" t="s">
        <v>167</v>
      </c>
      <c r="X4673" s="102" t="s">
        <v>168</v>
      </c>
      <c r="Y4673" s="103" t="s">
        <v>169</v>
      </c>
      <c r="Z4673" s="103" t="s">
        <v>170</v>
      </c>
      <c r="AA4673" s="103" t="s">
        <v>47</v>
      </c>
      <c r="AB4673" s="103" t="s">
        <v>171</v>
      </c>
      <c r="AC4673" s="104" t="s">
        <v>172</v>
      </c>
    </row>
    <row r="4674" spans="1:29" ht="25.5" customHeight="1" x14ac:dyDescent="0.35">
      <c r="A4674" s="188"/>
      <c r="B4674" s="190"/>
      <c r="C4674" s="99" t="str">
        <f>IF(B4674="","",IF(NOT(ISNUMBER(B4674)),"DATA_PC invalida",IF(AND(ISNUMBER(parametros!$C$2),ISNUMBER(parametros!$D$2),B4674&gt;=parametros!$C$2,B4674&lt;=parametros!$D$2),"C0",IF(AND(ISNUMBER(parametros!$C$3),ISNUMBER(parametros!$D$3),B4674&gt;=parametros!$C$3,B4674&lt;=parametros!$D$3),"C1",IF(AND(ISNUMBER(parametros!$C$4),ISNUMBER(parametros!$D$4),B4674&gt;=parametros!$C$4,B4674&lt;=parametros!$D$4),"C2",IF(AND(ISNUMBER(parametros!$C$5),ISNUMBER(parametros!$D$5),B4674&gt;=parametros!$C$5,B4674&lt;=parametros!$D$5),"C3",IF(AND(ISNUMBER(parametros!$C$6),ISNUMBER(parametros!$D$6),B4674&gt;=parametros!$C$6,B4674&lt;=parametros!$D$6),"C4","Fora dos ciclos")))))))</f>
        <v/>
      </c>
      <c r="D4674" s="100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101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8"/>
      <c r="U4674" s="218" t="str">
        <f t="shared" ref="U4674:U4737" si="371">IF(OR($D4674="",$H4674=""),"",ROUND($D4674+$H4674,2))</f>
        <v/>
      </c>
      <c r="V4674" s="216" t="s">
        <v>47</v>
      </c>
      <c r="W4674" s="102" t="s">
        <v>167</v>
      </c>
      <c r="X4674" s="102" t="s">
        <v>168</v>
      </c>
      <c r="Y4674" s="103" t="s">
        <v>169</v>
      </c>
      <c r="Z4674" s="103" t="s">
        <v>170</v>
      </c>
      <c r="AA4674" s="103" t="s">
        <v>47</v>
      </c>
      <c r="AB4674" s="103" t="s">
        <v>171</v>
      </c>
      <c r="AC4674" s="104" t="s">
        <v>172</v>
      </c>
    </row>
    <row r="4675" spans="1:29" ht="25.5" customHeight="1" x14ac:dyDescent="0.35">
      <c r="A4675" s="188"/>
      <c r="B4675" s="190"/>
      <c r="C4675" s="99" t="str">
        <f>IF(B4675="","",IF(NOT(ISNUMBER(B4675)),"DATA_PC invalida",IF(AND(ISNUMBER(parametros!$C$2),ISNUMBER(parametros!$D$2),B4675&gt;=parametros!$C$2,B4675&lt;=parametros!$D$2),"C0",IF(AND(ISNUMBER(parametros!$C$3),ISNUMBER(parametros!$D$3),B4675&gt;=parametros!$C$3,B4675&lt;=parametros!$D$3),"C1",IF(AND(ISNUMBER(parametros!$C$4),ISNUMBER(parametros!$D$4),B4675&gt;=parametros!$C$4,B4675&lt;=parametros!$D$4),"C2",IF(AND(ISNUMBER(parametros!$C$5),ISNUMBER(parametros!$D$5),B4675&gt;=parametros!$C$5,B4675&lt;=parametros!$D$5),"C3",IF(AND(ISNUMBER(parametros!$C$6),ISNUMBER(parametros!$D$6),B4675&gt;=parametros!$C$6,B4675&lt;=parametros!$D$6),"C4","Fora dos ciclos")))))))</f>
        <v/>
      </c>
      <c r="D4675" s="100"/>
      <c r="E4675" s="78" t="str">
        <f>IF(C4675="","",IFERROR(VLOOKUP(C4675,parametros!$A$11:$E$15,5,0),""))</f>
        <v/>
      </c>
      <c r="F4675" s="79" t="str">
        <f t="shared" si="367"/>
        <v/>
      </c>
      <c r="G4675" s="101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8"/>
      <c r="U4675" s="218" t="str">
        <f t="shared" si="371"/>
        <v/>
      </c>
      <c r="V4675" s="216" t="s">
        <v>47</v>
      </c>
      <c r="W4675" s="102" t="s">
        <v>167</v>
      </c>
      <c r="X4675" s="102" t="s">
        <v>168</v>
      </c>
      <c r="Y4675" s="103" t="s">
        <v>169</v>
      </c>
      <c r="Z4675" s="103" t="s">
        <v>170</v>
      </c>
      <c r="AA4675" s="103" t="s">
        <v>47</v>
      </c>
      <c r="AB4675" s="103" t="s">
        <v>171</v>
      </c>
      <c r="AC4675" s="104" t="s">
        <v>172</v>
      </c>
    </row>
    <row r="4676" spans="1:29" ht="25.5" customHeight="1" x14ac:dyDescent="0.35">
      <c r="A4676" s="188"/>
      <c r="B4676" s="190"/>
      <c r="C4676" s="99" t="str">
        <f>IF(B4676="","",IF(NOT(ISNUMBER(B4676)),"DATA_PC invalida",IF(AND(ISNUMBER(parametros!$C$2),ISNUMBER(parametros!$D$2),B4676&gt;=parametros!$C$2,B4676&lt;=parametros!$D$2),"C0",IF(AND(ISNUMBER(parametros!$C$3),ISNUMBER(parametros!$D$3),B4676&gt;=parametros!$C$3,B4676&lt;=parametros!$D$3),"C1",IF(AND(ISNUMBER(parametros!$C$4),ISNUMBER(parametros!$D$4),B4676&gt;=parametros!$C$4,B4676&lt;=parametros!$D$4),"C2",IF(AND(ISNUMBER(parametros!$C$5),ISNUMBER(parametros!$D$5),B4676&gt;=parametros!$C$5,B4676&lt;=parametros!$D$5),"C3",IF(AND(ISNUMBER(parametros!$C$6),ISNUMBER(parametros!$D$6),B4676&gt;=parametros!$C$6,B4676&lt;=parametros!$D$6),"C4","Fora dos ciclos")))))))</f>
        <v/>
      </c>
      <c r="D4676" s="100"/>
      <c r="E4676" s="78" t="str">
        <f>IF(C4676="","",IFERROR(VLOOKUP(C4676,parametros!$A$11:$E$15,5,0),""))</f>
        <v/>
      </c>
      <c r="F4676" s="79" t="str">
        <f t="shared" si="367"/>
        <v/>
      </c>
      <c r="G4676" s="101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8"/>
      <c r="U4676" s="218" t="str">
        <f t="shared" si="371"/>
        <v/>
      </c>
      <c r="V4676" s="216" t="s">
        <v>47</v>
      </c>
      <c r="W4676" s="102" t="s">
        <v>167</v>
      </c>
      <c r="X4676" s="102" t="s">
        <v>168</v>
      </c>
      <c r="Y4676" s="103" t="s">
        <v>169</v>
      </c>
      <c r="Z4676" s="103" t="s">
        <v>170</v>
      </c>
      <c r="AA4676" s="103" t="s">
        <v>47</v>
      </c>
      <c r="AB4676" s="103" t="s">
        <v>171</v>
      </c>
      <c r="AC4676" s="104" t="s">
        <v>172</v>
      </c>
    </row>
    <row r="4677" spans="1:29" ht="25.5" customHeight="1" x14ac:dyDescent="0.35">
      <c r="A4677" s="188"/>
      <c r="B4677" s="190"/>
      <c r="C4677" s="99" t="str">
        <f>IF(B4677="","",IF(NOT(ISNUMBER(B4677)),"DATA_PC invalida",IF(AND(ISNUMBER(parametros!$C$2),ISNUMBER(parametros!$D$2),B4677&gt;=parametros!$C$2,B4677&lt;=parametros!$D$2),"C0",IF(AND(ISNUMBER(parametros!$C$3),ISNUMBER(parametros!$D$3),B4677&gt;=parametros!$C$3,B4677&lt;=parametros!$D$3),"C1",IF(AND(ISNUMBER(parametros!$C$4),ISNUMBER(parametros!$D$4),B4677&gt;=parametros!$C$4,B4677&lt;=parametros!$D$4),"C2",IF(AND(ISNUMBER(parametros!$C$5),ISNUMBER(parametros!$D$5),B4677&gt;=parametros!$C$5,B4677&lt;=parametros!$D$5),"C3",IF(AND(ISNUMBER(parametros!$C$6),ISNUMBER(parametros!$D$6),B4677&gt;=parametros!$C$6,B4677&lt;=parametros!$D$6),"C4","Fora dos ciclos")))))))</f>
        <v/>
      </c>
      <c r="D4677" s="100"/>
      <c r="E4677" s="78" t="str">
        <f>IF(C4677="","",IFERROR(VLOOKUP(C4677,parametros!$A$11:$E$15,5,0),""))</f>
        <v/>
      </c>
      <c r="F4677" s="79" t="str">
        <f t="shared" si="367"/>
        <v/>
      </c>
      <c r="G4677" s="101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8"/>
      <c r="U4677" s="218" t="str">
        <f t="shared" si="371"/>
        <v/>
      </c>
      <c r="V4677" s="216" t="s">
        <v>47</v>
      </c>
      <c r="W4677" s="102" t="s">
        <v>167</v>
      </c>
      <c r="X4677" s="102" t="s">
        <v>168</v>
      </c>
      <c r="Y4677" s="103" t="s">
        <v>169</v>
      </c>
      <c r="Z4677" s="103" t="s">
        <v>170</v>
      </c>
      <c r="AA4677" s="103" t="s">
        <v>47</v>
      </c>
      <c r="AB4677" s="103" t="s">
        <v>171</v>
      </c>
      <c r="AC4677" s="104" t="s">
        <v>172</v>
      </c>
    </row>
    <row r="4678" spans="1:29" ht="25.5" customHeight="1" x14ac:dyDescent="0.35">
      <c r="A4678" s="188"/>
      <c r="B4678" s="190"/>
      <c r="C4678" s="99" t="str">
        <f>IF(B4678="","",IF(NOT(ISNUMBER(B4678)),"DATA_PC invalida",IF(AND(ISNUMBER(parametros!$C$2),ISNUMBER(parametros!$D$2),B4678&gt;=parametros!$C$2,B4678&lt;=parametros!$D$2),"C0",IF(AND(ISNUMBER(parametros!$C$3),ISNUMBER(parametros!$D$3),B4678&gt;=parametros!$C$3,B4678&lt;=parametros!$D$3),"C1",IF(AND(ISNUMBER(parametros!$C$4),ISNUMBER(parametros!$D$4),B4678&gt;=parametros!$C$4,B4678&lt;=parametros!$D$4),"C2",IF(AND(ISNUMBER(parametros!$C$5),ISNUMBER(parametros!$D$5),B4678&gt;=parametros!$C$5,B4678&lt;=parametros!$D$5),"C3",IF(AND(ISNUMBER(parametros!$C$6),ISNUMBER(parametros!$D$6),B4678&gt;=parametros!$C$6,B4678&lt;=parametros!$D$6),"C4","Fora dos ciclos")))))))</f>
        <v/>
      </c>
      <c r="D4678" s="100"/>
      <c r="E4678" s="78" t="str">
        <f>IF(C4678="","",IFERROR(VLOOKUP(C4678,parametros!$A$11:$E$15,5,0),""))</f>
        <v/>
      </c>
      <c r="F4678" s="79" t="str">
        <f t="shared" si="367"/>
        <v/>
      </c>
      <c r="G4678" s="101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8"/>
      <c r="U4678" s="218" t="str">
        <f t="shared" si="371"/>
        <v/>
      </c>
      <c r="V4678" s="216" t="s">
        <v>47</v>
      </c>
      <c r="W4678" s="102" t="s">
        <v>167</v>
      </c>
      <c r="X4678" s="102" t="s">
        <v>168</v>
      </c>
      <c r="Y4678" s="103" t="s">
        <v>169</v>
      </c>
      <c r="Z4678" s="103" t="s">
        <v>170</v>
      </c>
      <c r="AA4678" s="103" t="s">
        <v>47</v>
      </c>
      <c r="AB4678" s="103" t="s">
        <v>171</v>
      </c>
      <c r="AC4678" s="104" t="s">
        <v>172</v>
      </c>
    </row>
    <row r="4679" spans="1:29" ht="25.5" customHeight="1" x14ac:dyDescent="0.35">
      <c r="A4679" s="188"/>
      <c r="B4679" s="190"/>
      <c r="C4679" s="99" t="str">
        <f>IF(B4679="","",IF(NOT(ISNUMBER(B4679)),"DATA_PC invalida",IF(AND(ISNUMBER(parametros!$C$2),ISNUMBER(parametros!$D$2),B4679&gt;=parametros!$C$2,B4679&lt;=parametros!$D$2),"C0",IF(AND(ISNUMBER(parametros!$C$3),ISNUMBER(parametros!$D$3),B4679&gt;=parametros!$C$3,B4679&lt;=parametros!$D$3),"C1",IF(AND(ISNUMBER(parametros!$C$4),ISNUMBER(parametros!$D$4),B4679&gt;=parametros!$C$4,B4679&lt;=parametros!$D$4),"C2",IF(AND(ISNUMBER(parametros!$C$5),ISNUMBER(parametros!$D$5),B4679&gt;=parametros!$C$5,B4679&lt;=parametros!$D$5),"C3",IF(AND(ISNUMBER(parametros!$C$6),ISNUMBER(parametros!$D$6),B4679&gt;=parametros!$C$6,B4679&lt;=parametros!$D$6),"C4","Fora dos ciclos")))))))</f>
        <v/>
      </c>
      <c r="D4679" s="100"/>
      <c r="E4679" s="78" t="str">
        <f>IF(C4679="","",IFERROR(VLOOKUP(C4679,parametros!$A$11:$E$15,5,0),""))</f>
        <v/>
      </c>
      <c r="F4679" s="79" t="str">
        <f t="shared" si="367"/>
        <v/>
      </c>
      <c r="G4679" s="101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8"/>
      <c r="U4679" s="218" t="str">
        <f t="shared" si="371"/>
        <v/>
      </c>
      <c r="V4679" s="216" t="s">
        <v>47</v>
      </c>
      <c r="W4679" s="102" t="s">
        <v>167</v>
      </c>
      <c r="X4679" s="102" t="s">
        <v>168</v>
      </c>
      <c r="Y4679" s="103" t="s">
        <v>169</v>
      </c>
      <c r="Z4679" s="103" t="s">
        <v>170</v>
      </c>
      <c r="AA4679" s="103" t="s">
        <v>47</v>
      </c>
      <c r="AB4679" s="103" t="s">
        <v>171</v>
      </c>
      <c r="AC4679" s="104" t="s">
        <v>172</v>
      </c>
    </row>
    <row r="4680" spans="1:29" ht="25.5" customHeight="1" x14ac:dyDescent="0.35">
      <c r="A4680" s="188"/>
      <c r="B4680" s="190"/>
      <c r="C4680" s="99" t="str">
        <f>IF(B4680="","",IF(NOT(ISNUMBER(B4680)),"DATA_PC invalida",IF(AND(ISNUMBER(parametros!$C$2),ISNUMBER(parametros!$D$2),B4680&gt;=parametros!$C$2,B4680&lt;=parametros!$D$2),"C0",IF(AND(ISNUMBER(parametros!$C$3),ISNUMBER(parametros!$D$3),B4680&gt;=parametros!$C$3,B4680&lt;=parametros!$D$3),"C1",IF(AND(ISNUMBER(parametros!$C$4),ISNUMBER(parametros!$D$4),B4680&gt;=parametros!$C$4,B4680&lt;=parametros!$D$4),"C2",IF(AND(ISNUMBER(parametros!$C$5),ISNUMBER(parametros!$D$5),B4680&gt;=parametros!$C$5,B4680&lt;=parametros!$D$5),"C3",IF(AND(ISNUMBER(parametros!$C$6),ISNUMBER(parametros!$D$6),B4680&gt;=parametros!$C$6,B4680&lt;=parametros!$D$6),"C4","Fora dos ciclos")))))))</f>
        <v/>
      </c>
      <c r="D4680" s="100"/>
      <c r="E4680" s="78" t="str">
        <f>IF(C4680="","",IFERROR(VLOOKUP(C4680,parametros!$A$11:$E$15,5,0),""))</f>
        <v/>
      </c>
      <c r="F4680" s="79" t="str">
        <f t="shared" si="367"/>
        <v/>
      </c>
      <c r="G4680" s="101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8"/>
      <c r="U4680" s="218" t="str">
        <f t="shared" si="371"/>
        <v/>
      </c>
      <c r="V4680" s="216" t="s">
        <v>47</v>
      </c>
      <c r="W4680" s="102" t="s">
        <v>167</v>
      </c>
      <c r="X4680" s="102" t="s">
        <v>168</v>
      </c>
      <c r="Y4680" s="103" t="s">
        <v>169</v>
      </c>
      <c r="Z4680" s="103" t="s">
        <v>170</v>
      </c>
      <c r="AA4680" s="103" t="s">
        <v>47</v>
      </c>
      <c r="AB4680" s="103" t="s">
        <v>171</v>
      </c>
      <c r="AC4680" s="104" t="s">
        <v>172</v>
      </c>
    </row>
    <row r="4681" spans="1:29" ht="25.5" customHeight="1" x14ac:dyDescent="0.35">
      <c r="A4681" s="188"/>
      <c r="B4681" s="190"/>
      <c r="C4681" s="99" t="str">
        <f>IF(B4681="","",IF(NOT(ISNUMBER(B4681)),"DATA_PC invalida",IF(AND(ISNUMBER(parametros!$C$2),ISNUMBER(parametros!$D$2),B4681&gt;=parametros!$C$2,B4681&lt;=parametros!$D$2),"C0",IF(AND(ISNUMBER(parametros!$C$3),ISNUMBER(parametros!$D$3),B4681&gt;=parametros!$C$3,B4681&lt;=parametros!$D$3),"C1",IF(AND(ISNUMBER(parametros!$C$4),ISNUMBER(parametros!$D$4),B4681&gt;=parametros!$C$4,B4681&lt;=parametros!$D$4),"C2",IF(AND(ISNUMBER(parametros!$C$5),ISNUMBER(parametros!$D$5),B4681&gt;=parametros!$C$5,B4681&lt;=parametros!$D$5),"C3",IF(AND(ISNUMBER(parametros!$C$6),ISNUMBER(parametros!$D$6),B4681&gt;=parametros!$C$6,B4681&lt;=parametros!$D$6),"C4","Fora dos ciclos")))))))</f>
        <v/>
      </c>
      <c r="D4681" s="100"/>
      <c r="E4681" s="78" t="str">
        <f>IF(C4681="","",IFERROR(VLOOKUP(C4681,parametros!$A$11:$E$15,5,0),""))</f>
        <v/>
      </c>
      <c r="F4681" s="79" t="str">
        <f t="shared" si="367"/>
        <v/>
      </c>
      <c r="G4681" s="101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8"/>
      <c r="U4681" s="218" t="str">
        <f t="shared" si="371"/>
        <v/>
      </c>
      <c r="V4681" s="216" t="s">
        <v>47</v>
      </c>
      <c r="W4681" s="102" t="s">
        <v>167</v>
      </c>
      <c r="X4681" s="102" t="s">
        <v>168</v>
      </c>
      <c r="Y4681" s="103" t="s">
        <v>169</v>
      </c>
      <c r="Z4681" s="103" t="s">
        <v>170</v>
      </c>
      <c r="AA4681" s="103" t="s">
        <v>47</v>
      </c>
      <c r="AB4681" s="103" t="s">
        <v>171</v>
      </c>
      <c r="AC4681" s="104" t="s">
        <v>172</v>
      </c>
    </row>
    <row r="4682" spans="1:29" ht="25.5" customHeight="1" x14ac:dyDescent="0.35">
      <c r="A4682" s="188"/>
      <c r="B4682" s="190"/>
      <c r="C4682" s="99" t="str">
        <f>IF(B4682="","",IF(NOT(ISNUMBER(B4682)),"DATA_PC invalida",IF(AND(ISNUMBER(parametros!$C$2),ISNUMBER(parametros!$D$2),B4682&gt;=parametros!$C$2,B4682&lt;=parametros!$D$2),"C0",IF(AND(ISNUMBER(parametros!$C$3),ISNUMBER(parametros!$D$3),B4682&gt;=parametros!$C$3,B4682&lt;=parametros!$D$3),"C1",IF(AND(ISNUMBER(parametros!$C$4),ISNUMBER(parametros!$D$4),B4682&gt;=parametros!$C$4,B4682&lt;=parametros!$D$4),"C2",IF(AND(ISNUMBER(parametros!$C$5),ISNUMBER(parametros!$D$5),B4682&gt;=parametros!$C$5,B4682&lt;=parametros!$D$5),"C3",IF(AND(ISNUMBER(parametros!$C$6),ISNUMBER(parametros!$D$6),B4682&gt;=parametros!$C$6,B4682&lt;=parametros!$D$6),"C4","Fora dos ciclos")))))))</f>
        <v/>
      </c>
      <c r="D4682" s="100"/>
      <c r="E4682" s="78" t="str">
        <f>IF(C4682="","",IFERROR(VLOOKUP(C4682,parametros!$A$11:$E$15,5,0),""))</f>
        <v/>
      </c>
      <c r="F4682" s="79" t="str">
        <f t="shared" si="367"/>
        <v/>
      </c>
      <c r="G4682" s="101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8"/>
      <c r="U4682" s="218" t="str">
        <f t="shared" si="371"/>
        <v/>
      </c>
      <c r="V4682" s="216" t="s">
        <v>47</v>
      </c>
      <c r="W4682" s="102" t="s">
        <v>167</v>
      </c>
      <c r="X4682" s="102" t="s">
        <v>168</v>
      </c>
      <c r="Y4682" s="103" t="s">
        <v>169</v>
      </c>
      <c r="Z4682" s="103" t="s">
        <v>170</v>
      </c>
      <c r="AA4682" s="103" t="s">
        <v>47</v>
      </c>
      <c r="AB4682" s="103" t="s">
        <v>171</v>
      </c>
      <c r="AC4682" s="104" t="s">
        <v>172</v>
      </c>
    </row>
    <row r="4683" spans="1:29" ht="25.5" customHeight="1" x14ac:dyDescent="0.35">
      <c r="A4683" s="188"/>
      <c r="B4683" s="190"/>
      <c r="C4683" s="99" t="str">
        <f>IF(B4683="","",IF(NOT(ISNUMBER(B4683)),"DATA_PC invalida",IF(AND(ISNUMBER(parametros!$C$2),ISNUMBER(parametros!$D$2),B4683&gt;=parametros!$C$2,B4683&lt;=parametros!$D$2),"C0",IF(AND(ISNUMBER(parametros!$C$3),ISNUMBER(parametros!$D$3),B4683&gt;=parametros!$C$3,B4683&lt;=parametros!$D$3),"C1",IF(AND(ISNUMBER(parametros!$C$4),ISNUMBER(parametros!$D$4),B4683&gt;=parametros!$C$4,B4683&lt;=parametros!$D$4),"C2",IF(AND(ISNUMBER(parametros!$C$5),ISNUMBER(parametros!$D$5),B4683&gt;=parametros!$C$5,B4683&lt;=parametros!$D$5),"C3",IF(AND(ISNUMBER(parametros!$C$6),ISNUMBER(parametros!$D$6),B4683&gt;=parametros!$C$6,B4683&lt;=parametros!$D$6),"C4","Fora dos ciclos")))))))</f>
        <v/>
      </c>
      <c r="D4683" s="100"/>
      <c r="E4683" s="78" t="str">
        <f>IF(C4683="","",IFERROR(VLOOKUP(C4683,parametros!$A$11:$E$15,5,0),""))</f>
        <v/>
      </c>
      <c r="F4683" s="79" t="str">
        <f t="shared" si="367"/>
        <v/>
      </c>
      <c r="G4683" s="101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8"/>
      <c r="U4683" s="218" t="str">
        <f t="shared" si="371"/>
        <v/>
      </c>
      <c r="V4683" s="216" t="s">
        <v>47</v>
      </c>
      <c r="W4683" s="102" t="s">
        <v>167</v>
      </c>
      <c r="X4683" s="102" t="s">
        <v>168</v>
      </c>
      <c r="Y4683" s="103" t="s">
        <v>169</v>
      </c>
      <c r="Z4683" s="103" t="s">
        <v>170</v>
      </c>
      <c r="AA4683" s="103" t="s">
        <v>47</v>
      </c>
      <c r="AB4683" s="103" t="s">
        <v>171</v>
      </c>
      <c r="AC4683" s="104" t="s">
        <v>172</v>
      </c>
    </row>
    <row r="4684" spans="1:29" ht="25.5" customHeight="1" x14ac:dyDescent="0.35">
      <c r="A4684" s="188"/>
      <c r="B4684" s="190"/>
      <c r="C4684" s="99" t="str">
        <f>IF(B4684="","",IF(NOT(ISNUMBER(B4684)),"DATA_PC invalida",IF(AND(ISNUMBER(parametros!$C$2),ISNUMBER(parametros!$D$2),B4684&gt;=parametros!$C$2,B4684&lt;=parametros!$D$2),"C0",IF(AND(ISNUMBER(parametros!$C$3),ISNUMBER(parametros!$D$3),B4684&gt;=parametros!$C$3,B4684&lt;=parametros!$D$3),"C1",IF(AND(ISNUMBER(parametros!$C$4),ISNUMBER(parametros!$D$4),B4684&gt;=parametros!$C$4,B4684&lt;=parametros!$D$4),"C2",IF(AND(ISNUMBER(parametros!$C$5),ISNUMBER(parametros!$D$5),B4684&gt;=parametros!$C$5,B4684&lt;=parametros!$D$5),"C3",IF(AND(ISNUMBER(parametros!$C$6),ISNUMBER(parametros!$D$6),B4684&gt;=parametros!$C$6,B4684&lt;=parametros!$D$6),"C4","Fora dos ciclos")))))))</f>
        <v/>
      </c>
      <c r="D4684" s="100"/>
      <c r="E4684" s="78" t="str">
        <f>IF(C4684="","",IFERROR(VLOOKUP(C4684,parametros!$A$11:$E$15,5,0),""))</f>
        <v/>
      </c>
      <c r="F4684" s="79" t="str">
        <f t="shared" si="367"/>
        <v/>
      </c>
      <c r="G4684" s="101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8"/>
      <c r="U4684" s="218" t="str">
        <f t="shared" si="371"/>
        <v/>
      </c>
      <c r="V4684" s="216" t="s">
        <v>47</v>
      </c>
      <c r="W4684" s="102" t="s">
        <v>167</v>
      </c>
      <c r="X4684" s="102" t="s">
        <v>168</v>
      </c>
      <c r="Y4684" s="103" t="s">
        <v>169</v>
      </c>
      <c r="Z4684" s="103" t="s">
        <v>170</v>
      </c>
      <c r="AA4684" s="103" t="s">
        <v>47</v>
      </c>
      <c r="AB4684" s="103" t="s">
        <v>171</v>
      </c>
      <c r="AC4684" s="104" t="s">
        <v>172</v>
      </c>
    </row>
    <row r="4685" spans="1:29" ht="25.5" customHeight="1" x14ac:dyDescent="0.35">
      <c r="A4685" s="188"/>
      <c r="B4685" s="190"/>
      <c r="C4685" s="99" t="str">
        <f>IF(B4685="","",IF(NOT(ISNUMBER(B4685)),"DATA_PC invalida",IF(AND(ISNUMBER(parametros!$C$2),ISNUMBER(parametros!$D$2),B4685&gt;=parametros!$C$2,B4685&lt;=parametros!$D$2),"C0",IF(AND(ISNUMBER(parametros!$C$3),ISNUMBER(parametros!$D$3),B4685&gt;=parametros!$C$3,B4685&lt;=parametros!$D$3),"C1",IF(AND(ISNUMBER(parametros!$C$4),ISNUMBER(parametros!$D$4),B4685&gt;=parametros!$C$4,B4685&lt;=parametros!$D$4),"C2",IF(AND(ISNUMBER(parametros!$C$5),ISNUMBER(parametros!$D$5),B4685&gt;=parametros!$C$5,B4685&lt;=parametros!$D$5),"C3",IF(AND(ISNUMBER(parametros!$C$6),ISNUMBER(parametros!$D$6),B4685&gt;=parametros!$C$6,B4685&lt;=parametros!$D$6),"C4","Fora dos ciclos")))))))</f>
        <v/>
      </c>
      <c r="D4685" s="100"/>
      <c r="E4685" s="78" t="str">
        <f>IF(C4685="","",IFERROR(VLOOKUP(C4685,parametros!$A$11:$E$15,5,0),""))</f>
        <v/>
      </c>
      <c r="F4685" s="79" t="str">
        <f t="shared" si="367"/>
        <v/>
      </c>
      <c r="G4685" s="101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8"/>
      <c r="U4685" s="218" t="str">
        <f t="shared" si="371"/>
        <v/>
      </c>
      <c r="V4685" s="216" t="s">
        <v>47</v>
      </c>
      <c r="W4685" s="102" t="s">
        <v>167</v>
      </c>
      <c r="X4685" s="102" t="s">
        <v>168</v>
      </c>
      <c r="Y4685" s="103" t="s">
        <v>169</v>
      </c>
      <c r="Z4685" s="103" t="s">
        <v>170</v>
      </c>
      <c r="AA4685" s="103" t="s">
        <v>47</v>
      </c>
      <c r="AB4685" s="103" t="s">
        <v>171</v>
      </c>
      <c r="AC4685" s="104" t="s">
        <v>172</v>
      </c>
    </row>
    <row r="4686" spans="1:29" ht="25.5" customHeight="1" x14ac:dyDescent="0.35">
      <c r="A4686" s="188"/>
      <c r="B4686" s="190"/>
      <c r="C4686" s="99" t="str">
        <f>IF(B4686="","",IF(NOT(ISNUMBER(B4686)),"DATA_PC invalida",IF(AND(ISNUMBER(parametros!$C$2),ISNUMBER(parametros!$D$2),B4686&gt;=parametros!$C$2,B4686&lt;=parametros!$D$2),"C0",IF(AND(ISNUMBER(parametros!$C$3),ISNUMBER(parametros!$D$3),B4686&gt;=parametros!$C$3,B4686&lt;=parametros!$D$3),"C1",IF(AND(ISNUMBER(parametros!$C$4),ISNUMBER(parametros!$D$4),B4686&gt;=parametros!$C$4,B4686&lt;=parametros!$D$4),"C2",IF(AND(ISNUMBER(parametros!$C$5),ISNUMBER(parametros!$D$5),B4686&gt;=parametros!$C$5,B4686&lt;=parametros!$D$5),"C3",IF(AND(ISNUMBER(parametros!$C$6),ISNUMBER(parametros!$D$6),B4686&gt;=parametros!$C$6,B4686&lt;=parametros!$D$6),"C4","Fora dos ciclos")))))))</f>
        <v/>
      </c>
      <c r="D4686" s="100"/>
      <c r="E4686" s="78" t="str">
        <f>IF(C4686="","",IFERROR(VLOOKUP(C4686,parametros!$A$11:$E$15,5,0),""))</f>
        <v/>
      </c>
      <c r="F4686" s="79" t="str">
        <f t="shared" si="367"/>
        <v/>
      </c>
      <c r="G4686" s="101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8"/>
      <c r="U4686" s="218" t="str">
        <f t="shared" si="371"/>
        <v/>
      </c>
      <c r="V4686" s="216" t="s">
        <v>47</v>
      </c>
      <c r="W4686" s="102" t="s">
        <v>167</v>
      </c>
      <c r="X4686" s="102" t="s">
        <v>168</v>
      </c>
      <c r="Y4686" s="103" t="s">
        <v>169</v>
      </c>
      <c r="Z4686" s="103" t="s">
        <v>170</v>
      </c>
      <c r="AA4686" s="103" t="s">
        <v>47</v>
      </c>
      <c r="AB4686" s="103" t="s">
        <v>171</v>
      </c>
      <c r="AC4686" s="104" t="s">
        <v>172</v>
      </c>
    </row>
    <row r="4687" spans="1:29" ht="25.5" customHeight="1" x14ac:dyDescent="0.35">
      <c r="A4687" s="188"/>
      <c r="B4687" s="190"/>
      <c r="C4687" s="99" t="str">
        <f>IF(B4687="","",IF(NOT(ISNUMBER(B4687)),"DATA_PC invalida",IF(AND(ISNUMBER(parametros!$C$2),ISNUMBER(parametros!$D$2),B4687&gt;=parametros!$C$2,B4687&lt;=parametros!$D$2),"C0",IF(AND(ISNUMBER(parametros!$C$3),ISNUMBER(parametros!$D$3),B4687&gt;=parametros!$C$3,B4687&lt;=parametros!$D$3),"C1",IF(AND(ISNUMBER(parametros!$C$4),ISNUMBER(parametros!$D$4),B4687&gt;=parametros!$C$4,B4687&lt;=parametros!$D$4),"C2",IF(AND(ISNUMBER(parametros!$C$5),ISNUMBER(parametros!$D$5),B4687&gt;=parametros!$C$5,B4687&lt;=parametros!$D$5),"C3",IF(AND(ISNUMBER(parametros!$C$6),ISNUMBER(parametros!$D$6),B4687&gt;=parametros!$C$6,B4687&lt;=parametros!$D$6),"C4","Fora dos ciclos")))))))</f>
        <v/>
      </c>
      <c r="D4687" s="100"/>
      <c r="E4687" s="78" t="str">
        <f>IF(C4687="","",IFERROR(VLOOKUP(C4687,parametros!$A$11:$E$15,5,0),""))</f>
        <v/>
      </c>
      <c r="F4687" s="79" t="str">
        <f t="shared" si="367"/>
        <v/>
      </c>
      <c r="G4687" s="101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8"/>
      <c r="U4687" s="218" t="str">
        <f t="shared" si="371"/>
        <v/>
      </c>
      <c r="V4687" s="216" t="s">
        <v>47</v>
      </c>
      <c r="W4687" s="102" t="s">
        <v>167</v>
      </c>
      <c r="X4687" s="102" t="s">
        <v>168</v>
      </c>
      <c r="Y4687" s="103" t="s">
        <v>169</v>
      </c>
      <c r="Z4687" s="103" t="s">
        <v>170</v>
      </c>
      <c r="AA4687" s="103" t="s">
        <v>47</v>
      </c>
      <c r="AB4687" s="103" t="s">
        <v>171</v>
      </c>
      <c r="AC4687" s="104" t="s">
        <v>172</v>
      </c>
    </row>
    <row r="4688" spans="1:29" ht="25.5" customHeight="1" x14ac:dyDescent="0.35">
      <c r="A4688" s="188"/>
      <c r="B4688" s="190"/>
      <c r="C4688" s="99" t="str">
        <f>IF(B4688="","",IF(NOT(ISNUMBER(B4688)),"DATA_PC invalida",IF(AND(ISNUMBER(parametros!$C$2),ISNUMBER(parametros!$D$2),B4688&gt;=parametros!$C$2,B4688&lt;=parametros!$D$2),"C0",IF(AND(ISNUMBER(parametros!$C$3),ISNUMBER(parametros!$D$3),B4688&gt;=parametros!$C$3,B4688&lt;=parametros!$D$3),"C1",IF(AND(ISNUMBER(parametros!$C$4),ISNUMBER(parametros!$D$4),B4688&gt;=parametros!$C$4,B4688&lt;=parametros!$D$4),"C2",IF(AND(ISNUMBER(parametros!$C$5),ISNUMBER(parametros!$D$5),B4688&gt;=parametros!$C$5,B4688&lt;=parametros!$D$5),"C3",IF(AND(ISNUMBER(parametros!$C$6),ISNUMBER(parametros!$D$6),B4688&gt;=parametros!$C$6,B4688&lt;=parametros!$D$6),"C4","Fora dos ciclos")))))))</f>
        <v/>
      </c>
      <c r="D4688" s="100"/>
      <c r="E4688" s="78" t="str">
        <f>IF(C4688="","",IFERROR(VLOOKUP(C4688,parametros!$A$11:$E$15,5,0),""))</f>
        <v/>
      </c>
      <c r="F4688" s="79" t="str">
        <f t="shared" si="367"/>
        <v/>
      </c>
      <c r="G4688" s="101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8"/>
      <c r="U4688" s="218" t="str">
        <f t="shared" si="371"/>
        <v/>
      </c>
      <c r="V4688" s="216" t="s">
        <v>47</v>
      </c>
      <c r="W4688" s="102" t="s">
        <v>167</v>
      </c>
      <c r="X4688" s="102" t="s">
        <v>168</v>
      </c>
      <c r="Y4688" s="103" t="s">
        <v>169</v>
      </c>
      <c r="Z4688" s="103" t="s">
        <v>170</v>
      </c>
      <c r="AA4688" s="103" t="s">
        <v>47</v>
      </c>
      <c r="AB4688" s="103" t="s">
        <v>171</v>
      </c>
      <c r="AC4688" s="104" t="s">
        <v>172</v>
      </c>
    </row>
    <row r="4689" spans="1:29" ht="25.5" customHeight="1" x14ac:dyDescent="0.35">
      <c r="A4689" s="188"/>
      <c r="B4689" s="190"/>
      <c r="C4689" s="99" t="str">
        <f>IF(B4689="","",IF(NOT(ISNUMBER(B4689)),"DATA_PC invalida",IF(AND(ISNUMBER(parametros!$C$2),ISNUMBER(parametros!$D$2),B4689&gt;=parametros!$C$2,B4689&lt;=parametros!$D$2),"C0",IF(AND(ISNUMBER(parametros!$C$3),ISNUMBER(parametros!$D$3),B4689&gt;=parametros!$C$3,B4689&lt;=parametros!$D$3),"C1",IF(AND(ISNUMBER(parametros!$C$4),ISNUMBER(parametros!$D$4),B4689&gt;=parametros!$C$4,B4689&lt;=parametros!$D$4),"C2",IF(AND(ISNUMBER(parametros!$C$5),ISNUMBER(parametros!$D$5),B4689&gt;=parametros!$C$5,B4689&lt;=parametros!$D$5),"C3",IF(AND(ISNUMBER(parametros!$C$6),ISNUMBER(parametros!$D$6),B4689&gt;=parametros!$C$6,B4689&lt;=parametros!$D$6),"C4","Fora dos ciclos")))))))</f>
        <v/>
      </c>
      <c r="D4689" s="100"/>
      <c r="E4689" s="78" t="str">
        <f>IF(C4689="","",IFERROR(VLOOKUP(C4689,parametros!$A$11:$E$15,5,0),""))</f>
        <v/>
      </c>
      <c r="F4689" s="79" t="str">
        <f t="shared" si="367"/>
        <v/>
      </c>
      <c r="G4689" s="101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8"/>
      <c r="U4689" s="218" t="str">
        <f t="shared" si="371"/>
        <v/>
      </c>
      <c r="V4689" s="216" t="s">
        <v>47</v>
      </c>
      <c r="W4689" s="102" t="s">
        <v>167</v>
      </c>
      <c r="X4689" s="102" t="s">
        <v>168</v>
      </c>
      <c r="Y4689" s="103" t="s">
        <v>169</v>
      </c>
      <c r="Z4689" s="103" t="s">
        <v>170</v>
      </c>
      <c r="AA4689" s="103" t="s">
        <v>47</v>
      </c>
      <c r="AB4689" s="103" t="s">
        <v>171</v>
      </c>
      <c r="AC4689" s="104" t="s">
        <v>172</v>
      </c>
    </row>
    <row r="4690" spans="1:29" ht="25.5" customHeight="1" x14ac:dyDescent="0.35">
      <c r="A4690" s="188"/>
      <c r="B4690" s="190"/>
      <c r="C4690" s="99" t="str">
        <f>IF(B4690="","",IF(NOT(ISNUMBER(B4690)),"DATA_PC invalida",IF(AND(ISNUMBER(parametros!$C$2),ISNUMBER(parametros!$D$2),B4690&gt;=parametros!$C$2,B4690&lt;=parametros!$D$2),"C0",IF(AND(ISNUMBER(parametros!$C$3),ISNUMBER(parametros!$D$3),B4690&gt;=parametros!$C$3,B4690&lt;=parametros!$D$3),"C1",IF(AND(ISNUMBER(parametros!$C$4),ISNUMBER(parametros!$D$4),B4690&gt;=parametros!$C$4,B4690&lt;=parametros!$D$4),"C2",IF(AND(ISNUMBER(parametros!$C$5),ISNUMBER(parametros!$D$5),B4690&gt;=parametros!$C$5,B4690&lt;=parametros!$D$5),"C3",IF(AND(ISNUMBER(parametros!$C$6),ISNUMBER(parametros!$D$6),B4690&gt;=parametros!$C$6,B4690&lt;=parametros!$D$6),"C4","Fora dos ciclos")))))))</f>
        <v/>
      </c>
      <c r="D4690" s="100"/>
      <c r="E4690" s="78" t="str">
        <f>IF(C4690="","",IFERROR(VLOOKUP(C4690,parametros!$A$11:$E$15,5,0),""))</f>
        <v/>
      </c>
      <c r="F4690" s="79" t="str">
        <f t="shared" si="367"/>
        <v/>
      </c>
      <c r="G4690" s="101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8"/>
      <c r="U4690" s="218" t="str">
        <f t="shared" si="371"/>
        <v/>
      </c>
      <c r="V4690" s="216" t="s">
        <v>47</v>
      </c>
      <c r="W4690" s="102" t="s">
        <v>167</v>
      </c>
      <c r="X4690" s="102" t="s">
        <v>168</v>
      </c>
      <c r="Y4690" s="103" t="s">
        <v>169</v>
      </c>
      <c r="Z4690" s="103" t="s">
        <v>170</v>
      </c>
      <c r="AA4690" s="103" t="s">
        <v>47</v>
      </c>
      <c r="AB4690" s="103" t="s">
        <v>171</v>
      </c>
      <c r="AC4690" s="104" t="s">
        <v>172</v>
      </c>
    </row>
    <row r="4691" spans="1:29" ht="25.5" customHeight="1" x14ac:dyDescent="0.35">
      <c r="A4691" s="188"/>
      <c r="B4691" s="190"/>
      <c r="C4691" s="99" t="str">
        <f>IF(B4691="","",IF(NOT(ISNUMBER(B4691)),"DATA_PC invalida",IF(AND(ISNUMBER(parametros!$C$2),ISNUMBER(parametros!$D$2),B4691&gt;=parametros!$C$2,B4691&lt;=parametros!$D$2),"C0",IF(AND(ISNUMBER(parametros!$C$3),ISNUMBER(parametros!$D$3),B4691&gt;=parametros!$C$3,B4691&lt;=parametros!$D$3),"C1",IF(AND(ISNUMBER(parametros!$C$4),ISNUMBER(parametros!$D$4),B4691&gt;=parametros!$C$4,B4691&lt;=parametros!$D$4),"C2",IF(AND(ISNUMBER(parametros!$C$5),ISNUMBER(parametros!$D$5),B4691&gt;=parametros!$C$5,B4691&lt;=parametros!$D$5),"C3",IF(AND(ISNUMBER(parametros!$C$6),ISNUMBER(parametros!$D$6),B4691&gt;=parametros!$C$6,B4691&lt;=parametros!$D$6),"C4","Fora dos ciclos")))))))</f>
        <v/>
      </c>
      <c r="D4691" s="100"/>
      <c r="E4691" s="78" t="str">
        <f>IF(C4691="","",IFERROR(VLOOKUP(C4691,parametros!$A$11:$E$15,5,0),""))</f>
        <v/>
      </c>
      <c r="F4691" s="79" t="str">
        <f t="shared" si="367"/>
        <v/>
      </c>
      <c r="G4691" s="101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8"/>
      <c r="U4691" s="218" t="str">
        <f t="shared" si="371"/>
        <v/>
      </c>
      <c r="V4691" s="216" t="s">
        <v>47</v>
      </c>
      <c r="W4691" s="102" t="s">
        <v>167</v>
      </c>
      <c r="X4691" s="102" t="s">
        <v>168</v>
      </c>
      <c r="Y4691" s="103" t="s">
        <v>169</v>
      </c>
      <c r="Z4691" s="103" t="s">
        <v>170</v>
      </c>
      <c r="AA4691" s="103" t="s">
        <v>47</v>
      </c>
      <c r="AB4691" s="103" t="s">
        <v>171</v>
      </c>
      <c r="AC4691" s="104" t="s">
        <v>172</v>
      </c>
    </row>
    <row r="4692" spans="1:29" ht="25.5" customHeight="1" x14ac:dyDescent="0.35">
      <c r="A4692" s="188"/>
      <c r="B4692" s="190"/>
      <c r="C4692" s="99" t="str">
        <f>IF(B4692="","",IF(NOT(ISNUMBER(B4692)),"DATA_PC invalida",IF(AND(ISNUMBER(parametros!$C$2),ISNUMBER(parametros!$D$2),B4692&gt;=parametros!$C$2,B4692&lt;=parametros!$D$2),"C0",IF(AND(ISNUMBER(parametros!$C$3),ISNUMBER(parametros!$D$3),B4692&gt;=parametros!$C$3,B4692&lt;=parametros!$D$3),"C1",IF(AND(ISNUMBER(parametros!$C$4),ISNUMBER(parametros!$D$4),B4692&gt;=parametros!$C$4,B4692&lt;=parametros!$D$4),"C2",IF(AND(ISNUMBER(parametros!$C$5),ISNUMBER(parametros!$D$5),B4692&gt;=parametros!$C$5,B4692&lt;=parametros!$D$5),"C3",IF(AND(ISNUMBER(parametros!$C$6),ISNUMBER(parametros!$D$6),B4692&gt;=parametros!$C$6,B4692&lt;=parametros!$D$6),"C4","Fora dos ciclos")))))))</f>
        <v/>
      </c>
      <c r="D4692" s="100"/>
      <c r="E4692" s="78" t="str">
        <f>IF(C4692="","",IFERROR(VLOOKUP(C4692,parametros!$A$11:$E$15,5,0),""))</f>
        <v/>
      </c>
      <c r="F4692" s="79" t="str">
        <f t="shared" si="367"/>
        <v/>
      </c>
      <c r="G4692" s="101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8"/>
      <c r="U4692" s="218" t="str">
        <f t="shared" si="371"/>
        <v/>
      </c>
      <c r="V4692" s="216" t="s">
        <v>47</v>
      </c>
      <c r="W4692" s="102" t="s">
        <v>167</v>
      </c>
      <c r="X4692" s="102" t="s">
        <v>168</v>
      </c>
      <c r="Y4692" s="103" t="s">
        <v>169</v>
      </c>
      <c r="Z4692" s="103" t="s">
        <v>170</v>
      </c>
      <c r="AA4692" s="103" t="s">
        <v>47</v>
      </c>
      <c r="AB4692" s="103" t="s">
        <v>171</v>
      </c>
      <c r="AC4692" s="104" t="s">
        <v>172</v>
      </c>
    </row>
    <row r="4693" spans="1:29" ht="25.5" customHeight="1" x14ac:dyDescent="0.35">
      <c r="A4693" s="188"/>
      <c r="B4693" s="190"/>
      <c r="C4693" s="99" t="str">
        <f>IF(B4693="","",IF(NOT(ISNUMBER(B4693)),"DATA_PC invalida",IF(AND(ISNUMBER(parametros!$C$2),ISNUMBER(parametros!$D$2),B4693&gt;=parametros!$C$2,B4693&lt;=parametros!$D$2),"C0",IF(AND(ISNUMBER(parametros!$C$3),ISNUMBER(parametros!$D$3),B4693&gt;=parametros!$C$3,B4693&lt;=parametros!$D$3),"C1",IF(AND(ISNUMBER(parametros!$C$4),ISNUMBER(parametros!$D$4),B4693&gt;=parametros!$C$4,B4693&lt;=parametros!$D$4),"C2",IF(AND(ISNUMBER(parametros!$C$5),ISNUMBER(parametros!$D$5),B4693&gt;=parametros!$C$5,B4693&lt;=parametros!$D$5),"C3",IF(AND(ISNUMBER(parametros!$C$6),ISNUMBER(parametros!$D$6),B4693&gt;=parametros!$C$6,B4693&lt;=parametros!$D$6),"C4","Fora dos ciclos")))))))</f>
        <v/>
      </c>
      <c r="D4693" s="100"/>
      <c r="E4693" s="78" t="str">
        <f>IF(C4693="","",IFERROR(VLOOKUP(C4693,parametros!$A$11:$E$15,5,0),""))</f>
        <v/>
      </c>
      <c r="F4693" s="79" t="str">
        <f t="shared" si="367"/>
        <v/>
      </c>
      <c r="G4693" s="101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8"/>
      <c r="U4693" s="218" t="str">
        <f t="shared" si="371"/>
        <v/>
      </c>
      <c r="V4693" s="216" t="s">
        <v>47</v>
      </c>
      <c r="W4693" s="102" t="s">
        <v>167</v>
      </c>
      <c r="X4693" s="102" t="s">
        <v>168</v>
      </c>
      <c r="Y4693" s="103" t="s">
        <v>169</v>
      </c>
      <c r="Z4693" s="103" t="s">
        <v>170</v>
      </c>
      <c r="AA4693" s="103" t="s">
        <v>47</v>
      </c>
      <c r="AB4693" s="103" t="s">
        <v>171</v>
      </c>
      <c r="AC4693" s="104" t="s">
        <v>172</v>
      </c>
    </row>
    <row r="4694" spans="1:29" ht="25.5" customHeight="1" x14ac:dyDescent="0.35">
      <c r="A4694" s="188"/>
      <c r="B4694" s="190"/>
      <c r="C4694" s="99" t="str">
        <f>IF(B4694="","",IF(NOT(ISNUMBER(B4694)),"DATA_PC invalida",IF(AND(ISNUMBER(parametros!$C$2),ISNUMBER(parametros!$D$2),B4694&gt;=parametros!$C$2,B4694&lt;=parametros!$D$2),"C0",IF(AND(ISNUMBER(parametros!$C$3),ISNUMBER(parametros!$D$3),B4694&gt;=parametros!$C$3,B4694&lt;=parametros!$D$3),"C1",IF(AND(ISNUMBER(parametros!$C$4),ISNUMBER(parametros!$D$4),B4694&gt;=parametros!$C$4,B4694&lt;=parametros!$D$4),"C2",IF(AND(ISNUMBER(parametros!$C$5),ISNUMBER(parametros!$D$5),B4694&gt;=parametros!$C$5,B4694&lt;=parametros!$D$5),"C3",IF(AND(ISNUMBER(parametros!$C$6),ISNUMBER(parametros!$D$6),B4694&gt;=parametros!$C$6,B4694&lt;=parametros!$D$6),"C4","Fora dos ciclos")))))))</f>
        <v/>
      </c>
      <c r="D4694" s="100"/>
      <c r="E4694" s="78" t="str">
        <f>IF(C4694="","",IFERROR(VLOOKUP(C4694,parametros!$A$11:$E$15,5,0),""))</f>
        <v/>
      </c>
      <c r="F4694" s="79" t="str">
        <f t="shared" si="367"/>
        <v/>
      </c>
      <c r="G4694" s="101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8"/>
      <c r="U4694" s="218" t="str">
        <f t="shared" si="371"/>
        <v/>
      </c>
      <c r="V4694" s="216" t="s">
        <v>47</v>
      </c>
      <c r="W4694" s="102" t="s">
        <v>167</v>
      </c>
      <c r="X4694" s="102" t="s">
        <v>168</v>
      </c>
      <c r="Y4694" s="103" t="s">
        <v>169</v>
      </c>
      <c r="Z4694" s="103" t="s">
        <v>170</v>
      </c>
      <c r="AA4694" s="103" t="s">
        <v>47</v>
      </c>
      <c r="AB4694" s="103" t="s">
        <v>171</v>
      </c>
      <c r="AC4694" s="104" t="s">
        <v>172</v>
      </c>
    </row>
    <row r="4695" spans="1:29" ht="25.5" customHeight="1" x14ac:dyDescent="0.35">
      <c r="A4695" s="188"/>
      <c r="B4695" s="190"/>
      <c r="C4695" s="99" t="str">
        <f>IF(B4695="","",IF(NOT(ISNUMBER(B4695)),"DATA_PC invalida",IF(AND(ISNUMBER(parametros!$C$2),ISNUMBER(parametros!$D$2),B4695&gt;=parametros!$C$2,B4695&lt;=parametros!$D$2),"C0",IF(AND(ISNUMBER(parametros!$C$3),ISNUMBER(parametros!$D$3),B4695&gt;=parametros!$C$3,B4695&lt;=parametros!$D$3),"C1",IF(AND(ISNUMBER(parametros!$C$4),ISNUMBER(parametros!$D$4),B4695&gt;=parametros!$C$4,B4695&lt;=parametros!$D$4),"C2",IF(AND(ISNUMBER(parametros!$C$5),ISNUMBER(parametros!$D$5),B4695&gt;=parametros!$C$5,B4695&lt;=parametros!$D$5),"C3",IF(AND(ISNUMBER(parametros!$C$6),ISNUMBER(parametros!$D$6),B4695&gt;=parametros!$C$6,B4695&lt;=parametros!$D$6),"C4","Fora dos ciclos")))))))</f>
        <v/>
      </c>
      <c r="D4695" s="100"/>
      <c r="E4695" s="78" t="str">
        <f>IF(C4695="","",IFERROR(VLOOKUP(C4695,parametros!$A$11:$E$15,5,0),""))</f>
        <v/>
      </c>
      <c r="F4695" s="79" t="str">
        <f t="shared" si="367"/>
        <v/>
      </c>
      <c r="G4695" s="101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8"/>
      <c r="U4695" s="218" t="str">
        <f t="shared" si="371"/>
        <v/>
      </c>
      <c r="V4695" s="216" t="s">
        <v>47</v>
      </c>
      <c r="W4695" s="102" t="s">
        <v>167</v>
      </c>
      <c r="X4695" s="102" t="s">
        <v>168</v>
      </c>
      <c r="Y4695" s="103" t="s">
        <v>169</v>
      </c>
      <c r="Z4695" s="103" t="s">
        <v>170</v>
      </c>
      <c r="AA4695" s="103" t="s">
        <v>47</v>
      </c>
      <c r="AB4695" s="103" t="s">
        <v>171</v>
      </c>
      <c r="AC4695" s="104" t="s">
        <v>172</v>
      </c>
    </row>
    <row r="4696" spans="1:29" ht="25.5" customHeight="1" x14ac:dyDescent="0.35">
      <c r="A4696" s="188"/>
      <c r="B4696" s="190"/>
      <c r="C4696" s="99" t="str">
        <f>IF(B4696="","",IF(NOT(ISNUMBER(B4696)),"DATA_PC invalida",IF(AND(ISNUMBER(parametros!$C$2),ISNUMBER(parametros!$D$2),B4696&gt;=parametros!$C$2,B4696&lt;=parametros!$D$2),"C0",IF(AND(ISNUMBER(parametros!$C$3),ISNUMBER(parametros!$D$3),B4696&gt;=parametros!$C$3,B4696&lt;=parametros!$D$3),"C1",IF(AND(ISNUMBER(parametros!$C$4),ISNUMBER(parametros!$D$4),B4696&gt;=parametros!$C$4,B4696&lt;=parametros!$D$4),"C2",IF(AND(ISNUMBER(parametros!$C$5),ISNUMBER(parametros!$D$5),B4696&gt;=parametros!$C$5,B4696&lt;=parametros!$D$5),"C3",IF(AND(ISNUMBER(parametros!$C$6),ISNUMBER(parametros!$D$6),B4696&gt;=parametros!$C$6,B4696&lt;=parametros!$D$6),"C4","Fora dos ciclos")))))))</f>
        <v/>
      </c>
      <c r="D4696" s="100"/>
      <c r="E4696" s="78" t="str">
        <f>IF(C4696="","",IFERROR(VLOOKUP(C4696,parametros!$A$11:$E$15,5,0),""))</f>
        <v/>
      </c>
      <c r="F4696" s="79" t="str">
        <f t="shared" si="367"/>
        <v/>
      </c>
      <c r="G4696" s="101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8"/>
      <c r="U4696" s="218" t="str">
        <f t="shared" si="371"/>
        <v/>
      </c>
      <c r="V4696" s="216" t="s">
        <v>47</v>
      </c>
      <c r="W4696" s="102" t="s">
        <v>167</v>
      </c>
      <c r="X4696" s="102" t="s">
        <v>168</v>
      </c>
      <c r="Y4696" s="103" t="s">
        <v>169</v>
      </c>
      <c r="Z4696" s="103" t="s">
        <v>170</v>
      </c>
      <c r="AA4696" s="103" t="s">
        <v>47</v>
      </c>
      <c r="AB4696" s="103" t="s">
        <v>171</v>
      </c>
      <c r="AC4696" s="104" t="s">
        <v>172</v>
      </c>
    </row>
    <row r="4697" spans="1:29" ht="25.5" customHeight="1" x14ac:dyDescent="0.35">
      <c r="A4697" s="188"/>
      <c r="B4697" s="190"/>
      <c r="C4697" s="99" t="str">
        <f>IF(B4697="","",IF(NOT(ISNUMBER(B4697)),"DATA_PC invalida",IF(AND(ISNUMBER(parametros!$C$2),ISNUMBER(parametros!$D$2),B4697&gt;=parametros!$C$2,B4697&lt;=parametros!$D$2),"C0",IF(AND(ISNUMBER(parametros!$C$3),ISNUMBER(parametros!$D$3),B4697&gt;=parametros!$C$3,B4697&lt;=parametros!$D$3),"C1",IF(AND(ISNUMBER(parametros!$C$4),ISNUMBER(parametros!$D$4),B4697&gt;=parametros!$C$4,B4697&lt;=parametros!$D$4),"C2",IF(AND(ISNUMBER(parametros!$C$5),ISNUMBER(parametros!$D$5),B4697&gt;=parametros!$C$5,B4697&lt;=parametros!$D$5),"C3",IF(AND(ISNUMBER(parametros!$C$6),ISNUMBER(parametros!$D$6),B4697&gt;=parametros!$C$6,B4697&lt;=parametros!$D$6),"C4","Fora dos ciclos")))))))</f>
        <v/>
      </c>
      <c r="D4697" s="100"/>
      <c r="E4697" s="78" t="str">
        <f>IF(C4697="","",IFERROR(VLOOKUP(C4697,parametros!$A$11:$E$15,5,0),""))</f>
        <v/>
      </c>
      <c r="F4697" s="79" t="str">
        <f t="shared" si="367"/>
        <v/>
      </c>
      <c r="G4697" s="101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8"/>
      <c r="U4697" s="218" t="str">
        <f t="shared" si="371"/>
        <v/>
      </c>
      <c r="V4697" s="216" t="s">
        <v>47</v>
      </c>
      <c r="W4697" s="102" t="s">
        <v>167</v>
      </c>
      <c r="X4697" s="102" t="s">
        <v>168</v>
      </c>
      <c r="Y4697" s="103" t="s">
        <v>169</v>
      </c>
      <c r="Z4697" s="103" t="s">
        <v>170</v>
      </c>
      <c r="AA4697" s="103" t="s">
        <v>47</v>
      </c>
      <c r="AB4697" s="103" t="s">
        <v>171</v>
      </c>
      <c r="AC4697" s="104" t="s">
        <v>172</v>
      </c>
    </row>
    <row r="4698" spans="1:29" ht="25.5" customHeight="1" x14ac:dyDescent="0.35">
      <c r="A4698" s="188"/>
      <c r="B4698" s="190"/>
      <c r="C4698" s="99" t="str">
        <f>IF(B4698="","",IF(NOT(ISNUMBER(B4698)),"DATA_PC invalida",IF(AND(ISNUMBER(parametros!$C$2),ISNUMBER(parametros!$D$2),B4698&gt;=parametros!$C$2,B4698&lt;=parametros!$D$2),"C0",IF(AND(ISNUMBER(parametros!$C$3),ISNUMBER(parametros!$D$3),B4698&gt;=parametros!$C$3,B4698&lt;=parametros!$D$3),"C1",IF(AND(ISNUMBER(parametros!$C$4),ISNUMBER(parametros!$D$4),B4698&gt;=parametros!$C$4,B4698&lt;=parametros!$D$4),"C2",IF(AND(ISNUMBER(parametros!$C$5),ISNUMBER(parametros!$D$5),B4698&gt;=parametros!$C$5,B4698&lt;=parametros!$D$5),"C3",IF(AND(ISNUMBER(parametros!$C$6),ISNUMBER(parametros!$D$6),B4698&gt;=parametros!$C$6,B4698&lt;=parametros!$D$6),"C4","Fora dos ciclos")))))))</f>
        <v/>
      </c>
      <c r="D4698" s="100"/>
      <c r="E4698" s="78" t="str">
        <f>IF(C4698="","",IFERROR(VLOOKUP(C4698,parametros!$A$11:$E$15,5,0),""))</f>
        <v/>
      </c>
      <c r="F4698" s="79" t="str">
        <f t="shared" si="367"/>
        <v/>
      </c>
      <c r="G4698" s="101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8"/>
      <c r="U4698" s="218" t="str">
        <f t="shared" si="371"/>
        <v/>
      </c>
      <c r="V4698" s="216" t="s">
        <v>47</v>
      </c>
      <c r="W4698" s="102" t="s">
        <v>167</v>
      </c>
      <c r="X4698" s="102" t="s">
        <v>168</v>
      </c>
      <c r="Y4698" s="103" t="s">
        <v>169</v>
      </c>
      <c r="Z4698" s="103" t="s">
        <v>170</v>
      </c>
      <c r="AA4698" s="103" t="s">
        <v>47</v>
      </c>
      <c r="AB4698" s="103" t="s">
        <v>171</v>
      </c>
      <c r="AC4698" s="104" t="s">
        <v>172</v>
      </c>
    </row>
    <row r="4699" spans="1:29" ht="25.5" customHeight="1" x14ac:dyDescent="0.35">
      <c r="A4699" s="188"/>
      <c r="B4699" s="190"/>
      <c r="C4699" s="99" t="str">
        <f>IF(B4699="","",IF(NOT(ISNUMBER(B4699)),"DATA_PC invalida",IF(AND(ISNUMBER(parametros!$C$2),ISNUMBER(parametros!$D$2),B4699&gt;=parametros!$C$2,B4699&lt;=parametros!$D$2),"C0",IF(AND(ISNUMBER(parametros!$C$3),ISNUMBER(parametros!$D$3),B4699&gt;=parametros!$C$3,B4699&lt;=parametros!$D$3),"C1",IF(AND(ISNUMBER(parametros!$C$4),ISNUMBER(parametros!$D$4),B4699&gt;=parametros!$C$4,B4699&lt;=parametros!$D$4),"C2",IF(AND(ISNUMBER(parametros!$C$5),ISNUMBER(parametros!$D$5),B4699&gt;=parametros!$C$5,B4699&lt;=parametros!$D$5),"C3",IF(AND(ISNUMBER(parametros!$C$6),ISNUMBER(parametros!$D$6),B4699&gt;=parametros!$C$6,B4699&lt;=parametros!$D$6),"C4","Fora dos ciclos")))))))</f>
        <v/>
      </c>
      <c r="D4699" s="100"/>
      <c r="E4699" s="78" t="str">
        <f>IF(C4699="","",IFERROR(VLOOKUP(C4699,parametros!$A$11:$E$15,5,0),""))</f>
        <v/>
      </c>
      <c r="F4699" s="79" t="str">
        <f t="shared" si="367"/>
        <v/>
      </c>
      <c r="G4699" s="101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8"/>
      <c r="U4699" s="218" t="str">
        <f t="shared" si="371"/>
        <v/>
      </c>
      <c r="V4699" s="216" t="s">
        <v>47</v>
      </c>
      <c r="W4699" s="102" t="s">
        <v>167</v>
      </c>
      <c r="X4699" s="102" t="s">
        <v>168</v>
      </c>
      <c r="Y4699" s="103" t="s">
        <v>169</v>
      </c>
      <c r="Z4699" s="103" t="s">
        <v>170</v>
      </c>
      <c r="AA4699" s="103" t="s">
        <v>47</v>
      </c>
      <c r="AB4699" s="103" t="s">
        <v>171</v>
      </c>
      <c r="AC4699" s="104" t="s">
        <v>172</v>
      </c>
    </row>
    <row r="4700" spans="1:29" ht="25.5" customHeight="1" x14ac:dyDescent="0.35">
      <c r="A4700" s="188"/>
      <c r="B4700" s="190"/>
      <c r="C4700" s="99" t="str">
        <f>IF(B4700="","",IF(NOT(ISNUMBER(B4700)),"DATA_PC invalida",IF(AND(ISNUMBER(parametros!$C$2),ISNUMBER(parametros!$D$2),B4700&gt;=parametros!$C$2,B4700&lt;=parametros!$D$2),"C0",IF(AND(ISNUMBER(parametros!$C$3),ISNUMBER(parametros!$D$3),B4700&gt;=parametros!$C$3,B4700&lt;=parametros!$D$3),"C1",IF(AND(ISNUMBER(parametros!$C$4),ISNUMBER(parametros!$D$4),B4700&gt;=parametros!$C$4,B4700&lt;=parametros!$D$4),"C2",IF(AND(ISNUMBER(parametros!$C$5),ISNUMBER(parametros!$D$5),B4700&gt;=parametros!$C$5,B4700&lt;=parametros!$D$5),"C3",IF(AND(ISNUMBER(parametros!$C$6),ISNUMBER(parametros!$D$6),B4700&gt;=parametros!$C$6,B4700&lt;=parametros!$D$6),"C4","Fora dos ciclos")))))))</f>
        <v/>
      </c>
      <c r="D4700" s="100"/>
      <c r="E4700" s="78" t="str">
        <f>IF(C4700="","",IFERROR(VLOOKUP(C4700,parametros!$A$11:$E$15,5,0),""))</f>
        <v/>
      </c>
      <c r="F4700" s="79" t="str">
        <f t="shared" si="367"/>
        <v/>
      </c>
      <c r="G4700" s="101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8"/>
      <c r="U4700" s="218" t="str">
        <f t="shared" si="371"/>
        <v/>
      </c>
      <c r="V4700" s="216" t="s">
        <v>47</v>
      </c>
      <c r="W4700" s="102" t="s">
        <v>167</v>
      </c>
      <c r="X4700" s="102" t="s">
        <v>168</v>
      </c>
      <c r="Y4700" s="103" t="s">
        <v>169</v>
      </c>
      <c r="Z4700" s="103" t="s">
        <v>170</v>
      </c>
      <c r="AA4700" s="103" t="s">
        <v>47</v>
      </c>
      <c r="AB4700" s="103" t="s">
        <v>171</v>
      </c>
      <c r="AC4700" s="104" t="s">
        <v>172</v>
      </c>
    </row>
    <row r="4701" spans="1:29" ht="25.5" customHeight="1" x14ac:dyDescent="0.35">
      <c r="A4701" s="188"/>
      <c r="B4701" s="190"/>
      <c r="C4701" s="99" t="str">
        <f>IF(B4701="","",IF(NOT(ISNUMBER(B4701)),"DATA_PC invalida",IF(AND(ISNUMBER(parametros!$C$2),ISNUMBER(parametros!$D$2),B4701&gt;=parametros!$C$2,B4701&lt;=parametros!$D$2),"C0",IF(AND(ISNUMBER(parametros!$C$3),ISNUMBER(parametros!$D$3),B4701&gt;=parametros!$C$3,B4701&lt;=parametros!$D$3),"C1",IF(AND(ISNUMBER(parametros!$C$4),ISNUMBER(parametros!$D$4),B4701&gt;=parametros!$C$4,B4701&lt;=parametros!$D$4),"C2",IF(AND(ISNUMBER(parametros!$C$5),ISNUMBER(parametros!$D$5),B4701&gt;=parametros!$C$5,B4701&lt;=parametros!$D$5),"C3",IF(AND(ISNUMBER(parametros!$C$6),ISNUMBER(parametros!$D$6),B4701&gt;=parametros!$C$6,B4701&lt;=parametros!$D$6),"C4","Fora dos ciclos")))))))</f>
        <v/>
      </c>
      <c r="D4701" s="100"/>
      <c r="E4701" s="78" t="str">
        <f>IF(C4701="","",IFERROR(VLOOKUP(C4701,parametros!$A$11:$E$15,5,0),""))</f>
        <v/>
      </c>
      <c r="F4701" s="79" t="str">
        <f t="shared" si="367"/>
        <v/>
      </c>
      <c r="G4701" s="101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8"/>
      <c r="U4701" s="218" t="str">
        <f t="shared" si="371"/>
        <v/>
      </c>
      <c r="V4701" s="216" t="s">
        <v>47</v>
      </c>
      <c r="W4701" s="102" t="s">
        <v>167</v>
      </c>
      <c r="X4701" s="102" t="s">
        <v>168</v>
      </c>
      <c r="Y4701" s="103" t="s">
        <v>169</v>
      </c>
      <c r="Z4701" s="103" t="s">
        <v>170</v>
      </c>
      <c r="AA4701" s="103" t="s">
        <v>47</v>
      </c>
      <c r="AB4701" s="103" t="s">
        <v>171</v>
      </c>
      <c r="AC4701" s="104" t="s">
        <v>172</v>
      </c>
    </row>
    <row r="4702" spans="1:29" ht="25.5" customHeight="1" x14ac:dyDescent="0.35">
      <c r="A4702" s="188"/>
      <c r="B4702" s="190"/>
      <c r="C4702" s="99" t="str">
        <f>IF(B4702="","",IF(NOT(ISNUMBER(B4702)),"DATA_PC invalida",IF(AND(ISNUMBER(parametros!$C$2),ISNUMBER(parametros!$D$2),B4702&gt;=parametros!$C$2,B4702&lt;=parametros!$D$2),"C0",IF(AND(ISNUMBER(parametros!$C$3),ISNUMBER(parametros!$D$3),B4702&gt;=parametros!$C$3,B4702&lt;=parametros!$D$3),"C1",IF(AND(ISNUMBER(parametros!$C$4),ISNUMBER(parametros!$D$4),B4702&gt;=parametros!$C$4,B4702&lt;=parametros!$D$4),"C2",IF(AND(ISNUMBER(parametros!$C$5),ISNUMBER(parametros!$D$5),B4702&gt;=parametros!$C$5,B4702&lt;=parametros!$D$5),"C3",IF(AND(ISNUMBER(parametros!$C$6),ISNUMBER(parametros!$D$6),B4702&gt;=parametros!$C$6,B4702&lt;=parametros!$D$6),"C4","Fora dos ciclos")))))))</f>
        <v/>
      </c>
      <c r="D4702" s="100"/>
      <c r="E4702" s="78" t="str">
        <f>IF(C4702="","",IFERROR(VLOOKUP(C4702,parametros!$A$11:$E$15,5,0),""))</f>
        <v/>
      </c>
      <c r="F4702" s="79" t="str">
        <f t="shared" si="367"/>
        <v/>
      </c>
      <c r="G4702" s="101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8"/>
      <c r="U4702" s="218" t="str">
        <f t="shared" si="371"/>
        <v/>
      </c>
      <c r="V4702" s="216" t="s">
        <v>47</v>
      </c>
      <c r="W4702" s="102" t="s">
        <v>167</v>
      </c>
      <c r="X4702" s="102" t="s">
        <v>168</v>
      </c>
      <c r="Y4702" s="103" t="s">
        <v>169</v>
      </c>
      <c r="Z4702" s="103" t="s">
        <v>170</v>
      </c>
      <c r="AA4702" s="103" t="s">
        <v>47</v>
      </c>
      <c r="AB4702" s="103" t="s">
        <v>171</v>
      </c>
      <c r="AC4702" s="104" t="s">
        <v>172</v>
      </c>
    </row>
    <row r="4703" spans="1:29" ht="25.5" customHeight="1" x14ac:dyDescent="0.35">
      <c r="A4703" s="188"/>
      <c r="B4703" s="190"/>
      <c r="C4703" s="99" t="str">
        <f>IF(B4703="","",IF(NOT(ISNUMBER(B4703)),"DATA_PC invalida",IF(AND(ISNUMBER(parametros!$C$2),ISNUMBER(parametros!$D$2),B4703&gt;=parametros!$C$2,B4703&lt;=parametros!$D$2),"C0",IF(AND(ISNUMBER(parametros!$C$3),ISNUMBER(parametros!$D$3),B4703&gt;=parametros!$C$3,B4703&lt;=parametros!$D$3),"C1",IF(AND(ISNUMBER(parametros!$C$4),ISNUMBER(parametros!$D$4),B4703&gt;=parametros!$C$4,B4703&lt;=parametros!$D$4),"C2",IF(AND(ISNUMBER(parametros!$C$5),ISNUMBER(parametros!$D$5),B4703&gt;=parametros!$C$5,B4703&lt;=parametros!$D$5),"C3",IF(AND(ISNUMBER(parametros!$C$6),ISNUMBER(parametros!$D$6),B4703&gt;=parametros!$C$6,B4703&lt;=parametros!$D$6),"C4","Fora dos ciclos")))))))</f>
        <v/>
      </c>
      <c r="D4703" s="100"/>
      <c r="E4703" s="78" t="str">
        <f>IF(C4703="","",IFERROR(VLOOKUP(C4703,parametros!$A$11:$E$15,5,0),""))</f>
        <v/>
      </c>
      <c r="F4703" s="79" t="str">
        <f t="shared" si="367"/>
        <v/>
      </c>
      <c r="G4703" s="101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8"/>
      <c r="U4703" s="218" t="str">
        <f t="shared" si="371"/>
        <v/>
      </c>
      <c r="V4703" s="216" t="s">
        <v>47</v>
      </c>
      <c r="W4703" s="102" t="s">
        <v>167</v>
      </c>
      <c r="X4703" s="102" t="s">
        <v>168</v>
      </c>
      <c r="Y4703" s="103" t="s">
        <v>169</v>
      </c>
      <c r="Z4703" s="103" t="s">
        <v>170</v>
      </c>
      <c r="AA4703" s="103" t="s">
        <v>47</v>
      </c>
      <c r="AB4703" s="103" t="s">
        <v>171</v>
      </c>
      <c r="AC4703" s="104" t="s">
        <v>172</v>
      </c>
    </row>
    <row r="4704" spans="1:29" ht="25.5" customHeight="1" x14ac:dyDescent="0.35">
      <c r="A4704" s="188"/>
      <c r="B4704" s="190"/>
      <c r="C4704" s="99" t="str">
        <f>IF(B4704="","",IF(NOT(ISNUMBER(B4704)),"DATA_PC invalida",IF(AND(ISNUMBER(parametros!$C$2),ISNUMBER(parametros!$D$2),B4704&gt;=parametros!$C$2,B4704&lt;=parametros!$D$2),"C0",IF(AND(ISNUMBER(parametros!$C$3),ISNUMBER(parametros!$D$3),B4704&gt;=parametros!$C$3,B4704&lt;=parametros!$D$3),"C1",IF(AND(ISNUMBER(parametros!$C$4),ISNUMBER(parametros!$D$4),B4704&gt;=parametros!$C$4,B4704&lt;=parametros!$D$4),"C2",IF(AND(ISNUMBER(parametros!$C$5),ISNUMBER(parametros!$D$5),B4704&gt;=parametros!$C$5,B4704&lt;=parametros!$D$5),"C3",IF(AND(ISNUMBER(parametros!$C$6),ISNUMBER(parametros!$D$6),B4704&gt;=parametros!$C$6,B4704&lt;=parametros!$D$6),"C4","Fora dos ciclos")))))))</f>
        <v/>
      </c>
      <c r="D4704" s="100"/>
      <c r="E4704" s="78" t="str">
        <f>IF(C4704="","",IFERROR(VLOOKUP(C4704,parametros!$A$11:$E$15,5,0),""))</f>
        <v/>
      </c>
      <c r="F4704" s="79" t="str">
        <f t="shared" si="367"/>
        <v/>
      </c>
      <c r="G4704" s="101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8"/>
      <c r="U4704" s="218" t="str">
        <f t="shared" si="371"/>
        <v/>
      </c>
      <c r="V4704" s="216" t="s">
        <v>47</v>
      </c>
      <c r="W4704" s="102" t="s">
        <v>167</v>
      </c>
      <c r="X4704" s="102" t="s">
        <v>168</v>
      </c>
      <c r="Y4704" s="103" t="s">
        <v>169</v>
      </c>
      <c r="Z4704" s="103" t="s">
        <v>170</v>
      </c>
      <c r="AA4704" s="103" t="s">
        <v>47</v>
      </c>
      <c r="AB4704" s="103" t="s">
        <v>171</v>
      </c>
      <c r="AC4704" s="104" t="s">
        <v>172</v>
      </c>
    </row>
    <row r="4705" spans="1:29" ht="25.5" customHeight="1" x14ac:dyDescent="0.35">
      <c r="A4705" s="188"/>
      <c r="B4705" s="190"/>
      <c r="C4705" s="99" t="str">
        <f>IF(B4705="","",IF(NOT(ISNUMBER(B4705)),"DATA_PC invalida",IF(AND(ISNUMBER(parametros!$C$2),ISNUMBER(parametros!$D$2),B4705&gt;=parametros!$C$2,B4705&lt;=parametros!$D$2),"C0",IF(AND(ISNUMBER(parametros!$C$3),ISNUMBER(parametros!$D$3),B4705&gt;=parametros!$C$3,B4705&lt;=parametros!$D$3),"C1",IF(AND(ISNUMBER(parametros!$C$4),ISNUMBER(parametros!$D$4),B4705&gt;=parametros!$C$4,B4705&lt;=parametros!$D$4),"C2",IF(AND(ISNUMBER(parametros!$C$5),ISNUMBER(parametros!$D$5),B4705&gt;=parametros!$C$5,B4705&lt;=parametros!$D$5),"C3",IF(AND(ISNUMBER(parametros!$C$6),ISNUMBER(parametros!$D$6),B4705&gt;=parametros!$C$6,B4705&lt;=parametros!$D$6),"C4","Fora dos ciclos")))))))</f>
        <v/>
      </c>
      <c r="D4705" s="100"/>
      <c r="E4705" s="78" t="str">
        <f>IF(C4705="","",IFERROR(VLOOKUP(C4705,parametros!$A$11:$E$15,5,0),""))</f>
        <v/>
      </c>
      <c r="F4705" s="79" t="str">
        <f t="shared" si="367"/>
        <v/>
      </c>
      <c r="G4705" s="101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8"/>
      <c r="U4705" s="218" t="str">
        <f t="shared" si="371"/>
        <v/>
      </c>
      <c r="V4705" s="216" t="s">
        <v>47</v>
      </c>
      <c r="W4705" s="102" t="s">
        <v>167</v>
      </c>
      <c r="X4705" s="102" t="s">
        <v>168</v>
      </c>
      <c r="Y4705" s="103" t="s">
        <v>169</v>
      </c>
      <c r="Z4705" s="103" t="s">
        <v>170</v>
      </c>
      <c r="AA4705" s="103" t="s">
        <v>47</v>
      </c>
      <c r="AB4705" s="103" t="s">
        <v>171</v>
      </c>
      <c r="AC4705" s="104" t="s">
        <v>172</v>
      </c>
    </row>
    <row r="4706" spans="1:29" ht="25.5" customHeight="1" x14ac:dyDescent="0.35">
      <c r="A4706" s="188"/>
      <c r="B4706" s="190"/>
      <c r="C4706" s="99" t="str">
        <f>IF(B4706="","",IF(NOT(ISNUMBER(B4706)),"DATA_PC invalida",IF(AND(ISNUMBER(parametros!$C$2),ISNUMBER(parametros!$D$2),B4706&gt;=parametros!$C$2,B4706&lt;=parametros!$D$2),"C0",IF(AND(ISNUMBER(parametros!$C$3),ISNUMBER(parametros!$D$3),B4706&gt;=parametros!$C$3,B4706&lt;=parametros!$D$3),"C1",IF(AND(ISNUMBER(parametros!$C$4),ISNUMBER(parametros!$D$4),B4706&gt;=parametros!$C$4,B4706&lt;=parametros!$D$4),"C2",IF(AND(ISNUMBER(parametros!$C$5),ISNUMBER(parametros!$D$5),B4706&gt;=parametros!$C$5,B4706&lt;=parametros!$D$5),"C3",IF(AND(ISNUMBER(parametros!$C$6),ISNUMBER(parametros!$D$6),B4706&gt;=parametros!$C$6,B4706&lt;=parametros!$D$6),"C4","Fora dos ciclos")))))))</f>
        <v/>
      </c>
      <c r="D4706" s="100"/>
      <c r="E4706" s="78" t="str">
        <f>IF(C4706="","",IFERROR(VLOOKUP(C4706,parametros!$A$11:$E$15,5,0),""))</f>
        <v/>
      </c>
      <c r="F4706" s="79" t="str">
        <f t="shared" si="367"/>
        <v/>
      </c>
      <c r="G4706" s="101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8"/>
      <c r="U4706" s="218" t="str">
        <f t="shared" si="371"/>
        <v/>
      </c>
      <c r="V4706" s="216" t="s">
        <v>47</v>
      </c>
      <c r="W4706" s="102" t="s">
        <v>167</v>
      </c>
      <c r="X4706" s="102" t="s">
        <v>168</v>
      </c>
      <c r="Y4706" s="103" t="s">
        <v>169</v>
      </c>
      <c r="Z4706" s="103" t="s">
        <v>170</v>
      </c>
      <c r="AA4706" s="103" t="s">
        <v>47</v>
      </c>
      <c r="AB4706" s="103" t="s">
        <v>171</v>
      </c>
      <c r="AC4706" s="104" t="s">
        <v>172</v>
      </c>
    </row>
    <row r="4707" spans="1:29" ht="25.5" customHeight="1" x14ac:dyDescent="0.35">
      <c r="A4707" s="188"/>
      <c r="B4707" s="190"/>
      <c r="C4707" s="99" t="str">
        <f>IF(B4707="","",IF(NOT(ISNUMBER(B4707)),"DATA_PC invalida",IF(AND(ISNUMBER(parametros!$C$2),ISNUMBER(parametros!$D$2),B4707&gt;=parametros!$C$2,B4707&lt;=parametros!$D$2),"C0",IF(AND(ISNUMBER(parametros!$C$3),ISNUMBER(parametros!$D$3),B4707&gt;=parametros!$C$3,B4707&lt;=parametros!$D$3),"C1",IF(AND(ISNUMBER(parametros!$C$4),ISNUMBER(parametros!$D$4),B4707&gt;=parametros!$C$4,B4707&lt;=parametros!$D$4),"C2",IF(AND(ISNUMBER(parametros!$C$5),ISNUMBER(parametros!$D$5),B4707&gt;=parametros!$C$5,B4707&lt;=parametros!$D$5),"C3",IF(AND(ISNUMBER(parametros!$C$6),ISNUMBER(parametros!$D$6),B4707&gt;=parametros!$C$6,B4707&lt;=parametros!$D$6),"C4","Fora dos ciclos")))))))</f>
        <v/>
      </c>
      <c r="D4707" s="100"/>
      <c r="E4707" s="78" t="str">
        <f>IF(C4707="","",IFERROR(VLOOKUP(C4707,parametros!$A$11:$E$15,5,0),""))</f>
        <v/>
      </c>
      <c r="F4707" s="79" t="str">
        <f t="shared" si="367"/>
        <v/>
      </c>
      <c r="G4707" s="101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8"/>
      <c r="U4707" s="218" t="str">
        <f t="shared" si="371"/>
        <v/>
      </c>
      <c r="V4707" s="216" t="s">
        <v>47</v>
      </c>
      <c r="W4707" s="102" t="s">
        <v>167</v>
      </c>
      <c r="X4707" s="102" t="s">
        <v>168</v>
      </c>
      <c r="Y4707" s="103" t="s">
        <v>169</v>
      </c>
      <c r="Z4707" s="103" t="s">
        <v>170</v>
      </c>
      <c r="AA4707" s="103" t="s">
        <v>47</v>
      </c>
      <c r="AB4707" s="103" t="s">
        <v>171</v>
      </c>
      <c r="AC4707" s="104" t="s">
        <v>172</v>
      </c>
    </row>
    <row r="4708" spans="1:29" ht="25.5" customHeight="1" x14ac:dyDescent="0.35">
      <c r="A4708" s="188"/>
      <c r="B4708" s="190"/>
      <c r="C4708" s="99" t="str">
        <f>IF(B4708="","",IF(NOT(ISNUMBER(B4708)),"DATA_PC invalida",IF(AND(ISNUMBER(parametros!$C$2),ISNUMBER(parametros!$D$2),B4708&gt;=parametros!$C$2,B4708&lt;=parametros!$D$2),"C0",IF(AND(ISNUMBER(parametros!$C$3),ISNUMBER(parametros!$D$3),B4708&gt;=parametros!$C$3,B4708&lt;=parametros!$D$3),"C1",IF(AND(ISNUMBER(parametros!$C$4),ISNUMBER(parametros!$D$4),B4708&gt;=parametros!$C$4,B4708&lt;=parametros!$D$4),"C2",IF(AND(ISNUMBER(parametros!$C$5),ISNUMBER(parametros!$D$5),B4708&gt;=parametros!$C$5,B4708&lt;=parametros!$D$5),"C3",IF(AND(ISNUMBER(parametros!$C$6),ISNUMBER(parametros!$D$6),B4708&gt;=parametros!$C$6,B4708&lt;=parametros!$D$6),"C4","Fora dos ciclos")))))))</f>
        <v/>
      </c>
      <c r="D4708" s="100"/>
      <c r="E4708" s="78" t="str">
        <f>IF(C4708="","",IFERROR(VLOOKUP(C4708,parametros!$A$11:$E$15,5,0),""))</f>
        <v/>
      </c>
      <c r="F4708" s="79" t="str">
        <f t="shared" si="367"/>
        <v/>
      </c>
      <c r="G4708" s="101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8"/>
      <c r="U4708" s="218" t="str">
        <f t="shared" si="371"/>
        <v/>
      </c>
      <c r="V4708" s="216" t="s">
        <v>47</v>
      </c>
      <c r="W4708" s="102" t="s">
        <v>167</v>
      </c>
      <c r="X4708" s="102" t="s">
        <v>168</v>
      </c>
      <c r="Y4708" s="103" t="s">
        <v>169</v>
      </c>
      <c r="Z4708" s="103" t="s">
        <v>170</v>
      </c>
      <c r="AA4708" s="103" t="s">
        <v>47</v>
      </c>
      <c r="AB4708" s="103" t="s">
        <v>171</v>
      </c>
      <c r="AC4708" s="104" t="s">
        <v>172</v>
      </c>
    </row>
    <row r="4709" spans="1:29" ht="25.5" customHeight="1" x14ac:dyDescent="0.35">
      <c r="A4709" s="188"/>
      <c r="B4709" s="190"/>
      <c r="C4709" s="99" t="str">
        <f>IF(B4709="","",IF(NOT(ISNUMBER(B4709)),"DATA_PC invalida",IF(AND(ISNUMBER(parametros!$C$2),ISNUMBER(parametros!$D$2),B4709&gt;=parametros!$C$2,B4709&lt;=parametros!$D$2),"C0",IF(AND(ISNUMBER(parametros!$C$3),ISNUMBER(parametros!$D$3),B4709&gt;=parametros!$C$3,B4709&lt;=parametros!$D$3),"C1",IF(AND(ISNUMBER(parametros!$C$4),ISNUMBER(parametros!$D$4),B4709&gt;=parametros!$C$4,B4709&lt;=parametros!$D$4),"C2",IF(AND(ISNUMBER(parametros!$C$5),ISNUMBER(parametros!$D$5),B4709&gt;=parametros!$C$5,B4709&lt;=parametros!$D$5),"C3",IF(AND(ISNUMBER(parametros!$C$6),ISNUMBER(parametros!$D$6),B4709&gt;=parametros!$C$6,B4709&lt;=parametros!$D$6),"C4","Fora dos ciclos")))))))</f>
        <v/>
      </c>
      <c r="D4709" s="100"/>
      <c r="E4709" s="78" t="str">
        <f>IF(C4709="","",IFERROR(VLOOKUP(C4709,parametros!$A$11:$E$15,5,0),""))</f>
        <v/>
      </c>
      <c r="F4709" s="79" t="str">
        <f t="shared" si="367"/>
        <v/>
      </c>
      <c r="G4709" s="101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8"/>
      <c r="U4709" s="218" t="str">
        <f t="shared" si="371"/>
        <v/>
      </c>
      <c r="V4709" s="216" t="s">
        <v>47</v>
      </c>
      <c r="W4709" s="102" t="s">
        <v>167</v>
      </c>
      <c r="X4709" s="102" t="s">
        <v>168</v>
      </c>
      <c r="Y4709" s="103" t="s">
        <v>169</v>
      </c>
      <c r="Z4709" s="103" t="s">
        <v>170</v>
      </c>
      <c r="AA4709" s="103" t="s">
        <v>47</v>
      </c>
      <c r="AB4709" s="103" t="s">
        <v>171</v>
      </c>
      <c r="AC4709" s="104" t="s">
        <v>172</v>
      </c>
    </row>
    <row r="4710" spans="1:29" ht="25.5" customHeight="1" x14ac:dyDescent="0.35">
      <c r="A4710" s="188"/>
      <c r="B4710" s="190"/>
      <c r="C4710" s="99" t="str">
        <f>IF(B4710="","",IF(NOT(ISNUMBER(B4710)),"DATA_PC invalida",IF(AND(ISNUMBER(parametros!$C$2),ISNUMBER(parametros!$D$2),B4710&gt;=parametros!$C$2,B4710&lt;=parametros!$D$2),"C0",IF(AND(ISNUMBER(parametros!$C$3),ISNUMBER(parametros!$D$3),B4710&gt;=parametros!$C$3,B4710&lt;=parametros!$D$3),"C1",IF(AND(ISNUMBER(parametros!$C$4),ISNUMBER(parametros!$D$4),B4710&gt;=parametros!$C$4,B4710&lt;=parametros!$D$4),"C2",IF(AND(ISNUMBER(parametros!$C$5),ISNUMBER(parametros!$D$5),B4710&gt;=parametros!$C$5,B4710&lt;=parametros!$D$5),"C3",IF(AND(ISNUMBER(parametros!$C$6),ISNUMBER(parametros!$D$6),B4710&gt;=parametros!$C$6,B4710&lt;=parametros!$D$6),"C4","Fora dos ciclos")))))))</f>
        <v/>
      </c>
      <c r="D4710" s="100"/>
      <c r="E4710" s="78" t="str">
        <f>IF(C4710="","",IFERROR(VLOOKUP(C4710,parametros!$A$11:$E$15,5,0),""))</f>
        <v/>
      </c>
      <c r="F4710" s="79" t="str">
        <f t="shared" si="367"/>
        <v/>
      </c>
      <c r="G4710" s="101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8"/>
      <c r="U4710" s="218" t="str">
        <f t="shared" si="371"/>
        <v/>
      </c>
      <c r="V4710" s="216" t="s">
        <v>47</v>
      </c>
      <c r="W4710" s="102" t="s">
        <v>167</v>
      </c>
      <c r="X4710" s="102" t="s">
        <v>168</v>
      </c>
      <c r="Y4710" s="103" t="s">
        <v>169</v>
      </c>
      <c r="Z4710" s="103" t="s">
        <v>170</v>
      </c>
      <c r="AA4710" s="103" t="s">
        <v>47</v>
      </c>
      <c r="AB4710" s="103" t="s">
        <v>171</v>
      </c>
      <c r="AC4710" s="104" t="s">
        <v>172</v>
      </c>
    </row>
    <row r="4711" spans="1:29" ht="25.5" customHeight="1" x14ac:dyDescent="0.35">
      <c r="A4711" s="188"/>
      <c r="B4711" s="190"/>
      <c r="C4711" s="99" t="str">
        <f>IF(B4711="","",IF(NOT(ISNUMBER(B4711)),"DATA_PC invalida",IF(AND(ISNUMBER(parametros!$C$2),ISNUMBER(parametros!$D$2),B4711&gt;=parametros!$C$2,B4711&lt;=parametros!$D$2),"C0",IF(AND(ISNUMBER(parametros!$C$3),ISNUMBER(parametros!$D$3),B4711&gt;=parametros!$C$3,B4711&lt;=parametros!$D$3),"C1",IF(AND(ISNUMBER(parametros!$C$4),ISNUMBER(parametros!$D$4),B4711&gt;=parametros!$C$4,B4711&lt;=parametros!$D$4),"C2",IF(AND(ISNUMBER(parametros!$C$5),ISNUMBER(parametros!$D$5),B4711&gt;=parametros!$C$5,B4711&lt;=parametros!$D$5),"C3",IF(AND(ISNUMBER(parametros!$C$6),ISNUMBER(parametros!$D$6),B4711&gt;=parametros!$C$6,B4711&lt;=parametros!$D$6),"C4","Fora dos ciclos")))))))</f>
        <v/>
      </c>
      <c r="D4711" s="100"/>
      <c r="E4711" s="78" t="str">
        <f>IF(C4711="","",IFERROR(VLOOKUP(C4711,parametros!$A$11:$E$15,5,0),""))</f>
        <v/>
      </c>
      <c r="F4711" s="79" t="str">
        <f t="shared" si="367"/>
        <v/>
      </c>
      <c r="G4711" s="101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8"/>
      <c r="U4711" s="218" t="str">
        <f t="shared" si="371"/>
        <v/>
      </c>
      <c r="V4711" s="216" t="s">
        <v>47</v>
      </c>
      <c r="W4711" s="102" t="s">
        <v>167</v>
      </c>
      <c r="X4711" s="102" t="s">
        <v>168</v>
      </c>
      <c r="Y4711" s="103" t="s">
        <v>169</v>
      </c>
      <c r="Z4711" s="103" t="s">
        <v>170</v>
      </c>
      <c r="AA4711" s="103" t="s">
        <v>47</v>
      </c>
      <c r="AB4711" s="103" t="s">
        <v>171</v>
      </c>
      <c r="AC4711" s="104" t="s">
        <v>172</v>
      </c>
    </row>
    <row r="4712" spans="1:29" ht="25.5" customHeight="1" x14ac:dyDescent="0.35">
      <c r="A4712" s="188"/>
      <c r="B4712" s="190"/>
      <c r="C4712" s="99" t="str">
        <f>IF(B4712="","",IF(NOT(ISNUMBER(B4712)),"DATA_PC invalida",IF(AND(ISNUMBER(parametros!$C$2),ISNUMBER(parametros!$D$2),B4712&gt;=parametros!$C$2,B4712&lt;=parametros!$D$2),"C0",IF(AND(ISNUMBER(parametros!$C$3),ISNUMBER(parametros!$D$3),B4712&gt;=parametros!$C$3,B4712&lt;=parametros!$D$3),"C1",IF(AND(ISNUMBER(parametros!$C$4),ISNUMBER(parametros!$D$4),B4712&gt;=parametros!$C$4,B4712&lt;=parametros!$D$4),"C2",IF(AND(ISNUMBER(parametros!$C$5),ISNUMBER(parametros!$D$5),B4712&gt;=parametros!$C$5,B4712&lt;=parametros!$D$5),"C3",IF(AND(ISNUMBER(parametros!$C$6),ISNUMBER(parametros!$D$6),B4712&gt;=parametros!$C$6,B4712&lt;=parametros!$D$6),"C4","Fora dos ciclos")))))))</f>
        <v/>
      </c>
      <c r="D4712" s="100"/>
      <c r="E4712" s="78" t="str">
        <f>IF(C4712="","",IFERROR(VLOOKUP(C4712,parametros!$A$11:$E$15,5,0),""))</f>
        <v/>
      </c>
      <c r="F4712" s="79" t="str">
        <f t="shared" si="367"/>
        <v/>
      </c>
      <c r="G4712" s="101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8"/>
      <c r="U4712" s="218" t="str">
        <f t="shared" si="371"/>
        <v/>
      </c>
      <c r="V4712" s="216" t="s">
        <v>47</v>
      </c>
      <c r="W4712" s="102" t="s">
        <v>167</v>
      </c>
      <c r="X4712" s="102" t="s">
        <v>168</v>
      </c>
      <c r="Y4712" s="103" t="s">
        <v>169</v>
      </c>
      <c r="Z4712" s="103" t="s">
        <v>170</v>
      </c>
      <c r="AA4712" s="103" t="s">
        <v>47</v>
      </c>
      <c r="AB4712" s="103" t="s">
        <v>171</v>
      </c>
      <c r="AC4712" s="104" t="s">
        <v>172</v>
      </c>
    </row>
    <row r="4713" spans="1:29" ht="25.5" customHeight="1" x14ac:dyDescent="0.35">
      <c r="A4713" s="188"/>
      <c r="B4713" s="190"/>
      <c r="C4713" s="99" t="str">
        <f>IF(B4713="","",IF(NOT(ISNUMBER(B4713)),"DATA_PC invalida",IF(AND(ISNUMBER(parametros!$C$2),ISNUMBER(parametros!$D$2),B4713&gt;=parametros!$C$2,B4713&lt;=parametros!$D$2),"C0",IF(AND(ISNUMBER(parametros!$C$3),ISNUMBER(parametros!$D$3),B4713&gt;=parametros!$C$3,B4713&lt;=parametros!$D$3),"C1",IF(AND(ISNUMBER(parametros!$C$4),ISNUMBER(parametros!$D$4),B4713&gt;=parametros!$C$4,B4713&lt;=parametros!$D$4),"C2",IF(AND(ISNUMBER(parametros!$C$5),ISNUMBER(parametros!$D$5),B4713&gt;=parametros!$C$5,B4713&lt;=parametros!$D$5),"C3",IF(AND(ISNUMBER(parametros!$C$6),ISNUMBER(parametros!$D$6),B4713&gt;=parametros!$C$6,B4713&lt;=parametros!$D$6),"C4","Fora dos ciclos")))))))</f>
        <v/>
      </c>
      <c r="D4713" s="100"/>
      <c r="E4713" s="78" t="str">
        <f>IF(C4713="","",IFERROR(VLOOKUP(C4713,parametros!$A$11:$E$15,5,0),""))</f>
        <v/>
      </c>
      <c r="F4713" s="79" t="str">
        <f t="shared" si="367"/>
        <v/>
      </c>
      <c r="G4713" s="101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8"/>
      <c r="U4713" s="218" t="str">
        <f t="shared" si="371"/>
        <v/>
      </c>
      <c r="V4713" s="216" t="s">
        <v>47</v>
      </c>
      <c r="W4713" s="102" t="s">
        <v>167</v>
      </c>
      <c r="X4713" s="102" t="s">
        <v>168</v>
      </c>
      <c r="Y4713" s="103" t="s">
        <v>169</v>
      </c>
      <c r="Z4713" s="103" t="s">
        <v>170</v>
      </c>
      <c r="AA4713" s="103" t="s">
        <v>47</v>
      </c>
      <c r="AB4713" s="103" t="s">
        <v>171</v>
      </c>
      <c r="AC4713" s="104" t="s">
        <v>172</v>
      </c>
    </row>
    <row r="4714" spans="1:29" ht="25.5" customHeight="1" x14ac:dyDescent="0.35">
      <c r="A4714" s="188"/>
      <c r="B4714" s="190"/>
      <c r="C4714" s="99" t="str">
        <f>IF(B4714="","",IF(NOT(ISNUMBER(B4714)),"DATA_PC invalida",IF(AND(ISNUMBER(parametros!$C$2),ISNUMBER(parametros!$D$2),B4714&gt;=parametros!$C$2,B4714&lt;=parametros!$D$2),"C0",IF(AND(ISNUMBER(parametros!$C$3),ISNUMBER(parametros!$D$3),B4714&gt;=parametros!$C$3,B4714&lt;=parametros!$D$3),"C1",IF(AND(ISNUMBER(parametros!$C$4),ISNUMBER(parametros!$D$4),B4714&gt;=parametros!$C$4,B4714&lt;=parametros!$D$4),"C2",IF(AND(ISNUMBER(parametros!$C$5),ISNUMBER(parametros!$D$5),B4714&gt;=parametros!$C$5,B4714&lt;=parametros!$D$5),"C3",IF(AND(ISNUMBER(parametros!$C$6),ISNUMBER(parametros!$D$6),B4714&gt;=parametros!$C$6,B4714&lt;=parametros!$D$6),"C4","Fora dos ciclos")))))))</f>
        <v/>
      </c>
      <c r="D4714" s="100"/>
      <c r="E4714" s="78" t="str">
        <f>IF(C4714="","",IFERROR(VLOOKUP(C4714,parametros!$A$11:$E$15,5,0),""))</f>
        <v/>
      </c>
      <c r="F4714" s="79" t="str">
        <f t="shared" si="367"/>
        <v/>
      </c>
      <c r="G4714" s="101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8"/>
      <c r="U4714" s="218" t="str">
        <f t="shared" si="371"/>
        <v/>
      </c>
      <c r="V4714" s="216" t="s">
        <v>47</v>
      </c>
      <c r="W4714" s="102" t="s">
        <v>167</v>
      </c>
      <c r="X4714" s="102" t="s">
        <v>168</v>
      </c>
      <c r="Y4714" s="103" t="s">
        <v>169</v>
      </c>
      <c r="Z4714" s="103" t="s">
        <v>170</v>
      </c>
      <c r="AA4714" s="103" t="s">
        <v>47</v>
      </c>
      <c r="AB4714" s="103" t="s">
        <v>171</v>
      </c>
      <c r="AC4714" s="104" t="s">
        <v>172</v>
      </c>
    </row>
    <row r="4715" spans="1:29" ht="25.5" customHeight="1" x14ac:dyDescent="0.35">
      <c r="A4715" s="188"/>
      <c r="B4715" s="190"/>
      <c r="C4715" s="99" t="str">
        <f>IF(B4715="","",IF(NOT(ISNUMBER(B4715)),"DATA_PC invalida",IF(AND(ISNUMBER(parametros!$C$2),ISNUMBER(parametros!$D$2),B4715&gt;=parametros!$C$2,B4715&lt;=parametros!$D$2),"C0",IF(AND(ISNUMBER(parametros!$C$3),ISNUMBER(parametros!$D$3),B4715&gt;=parametros!$C$3,B4715&lt;=parametros!$D$3),"C1",IF(AND(ISNUMBER(parametros!$C$4),ISNUMBER(parametros!$D$4),B4715&gt;=parametros!$C$4,B4715&lt;=parametros!$D$4),"C2",IF(AND(ISNUMBER(parametros!$C$5),ISNUMBER(parametros!$D$5),B4715&gt;=parametros!$C$5,B4715&lt;=parametros!$D$5),"C3",IF(AND(ISNUMBER(parametros!$C$6),ISNUMBER(parametros!$D$6),B4715&gt;=parametros!$C$6,B4715&lt;=parametros!$D$6),"C4","Fora dos ciclos")))))))</f>
        <v/>
      </c>
      <c r="D4715" s="100"/>
      <c r="E4715" s="78" t="str">
        <f>IF(C4715="","",IFERROR(VLOOKUP(C4715,parametros!$A$11:$E$15,5,0),""))</f>
        <v/>
      </c>
      <c r="F4715" s="79" t="str">
        <f t="shared" si="367"/>
        <v/>
      </c>
      <c r="G4715" s="101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8"/>
      <c r="U4715" s="218" t="str">
        <f t="shared" si="371"/>
        <v/>
      </c>
      <c r="V4715" s="216" t="s">
        <v>47</v>
      </c>
      <c r="W4715" s="102" t="s">
        <v>167</v>
      </c>
      <c r="X4715" s="102" t="s">
        <v>168</v>
      </c>
      <c r="Y4715" s="103" t="s">
        <v>169</v>
      </c>
      <c r="Z4715" s="103" t="s">
        <v>170</v>
      </c>
      <c r="AA4715" s="103" t="s">
        <v>47</v>
      </c>
      <c r="AB4715" s="103" t="s">
        <v>171</v>
      </c>
      <c r="AC4715" s="104" t="s">
        <v>172</v>
      </c>
    </row>
    <row r="4716" spans="1:29" ht="25.5" customHeight="1" x14ac:dyDescent="0.35">
      <c r="A4716" s="188"/>
      <c r="B4716" s="190"/>
      <c r="C4716" s="99" t="str">
        <f>IF(B4716="","",IF(NOT(ISNUMBER(B4716)),"DATA_PC invalida",IF(AND(ISNUMBER(parametros!$C$2),ISNUMBER(parametros!$D$2),B4716&gt;=parametros!$C$2,B4716&lt;=parametros!$D$2),"C0",IF(AND(ISNUMBER(parametros!$C$3),ISNUMBER(parametros!$D$3),B4716&gt;=parametros!$C$3,B4716&lt;=parametros!$D$3),"C1",IF(AND(ISNUMBER(parametros!$C$4),ISNUMBER(parametros!$D$4),B4716&gt;=parametros!$C$4,B4716&lt;=parametros!$D$4),"C2",IF(AND(ISNUMBER(parametros!$C$5),ISNUMBER(parametros!$D$5),B4716&gt;=parametros!$C$5,B4716&lt;=parametros!$D$5),"C3",IF(AND(ISNUMBER(parametros!$C$6),ISNUMBER(parametros!$D$6),B4716&gt;=parametros!$C$6,B4716&lt;=parametros!$D$6),"C4","Fora dos ciclos")))))))</f>
        <v/>
      </c>
      <c r="D4716" s="100"/>
      <c r="E4716" s="78" t="str">
        <f>IF(C4716="","",IFERROR(VLOOKUP(C4716,parametros!$A$11:$E$15,5,0),""))</f>
        <v/>
      </c>
      <c r="F4716" s="79" t="str">
        <f t="shared" si="367"/>
        <v/>
      </c>
      <c r="G4716" s="101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8"/>
      <c r="U4716" s="218" t="str">
        <f t="shared" si="371"/>
        <v/>
      </c>
      <c r="V4716" s="216" t="s">
        <v>47</v>
      </c>
      <c r="W4716" s="102" t="s">
        <v>167</v>
      </c>
      <c r="X4716" s="102" t="s">
        <v>168</v>
      </c>
      <c r="Y4716" s="103" t="s">
        <v>169</v>
      </c>
      <c r="Z4716" s="103" t="s">
        <v>170</v>
      </c>
      <c r="AA4716" s="103" t="s">
        <v>47</v>
      </c>
      <c r="AB4716" s="103" t="s">
        <v>171</v>
      </c>
      <c r="AC4716" s="104" t="s">
        <v>172</v>
      </c>
    </row>
    <row r="4717" spans="1:29" ht="25.5" customHeight="1" x14ac:dyDescent="0.35">
      <c r="A4717" s="188"/>
      <c r="B4717" s="190"/>
      <c r="C4717" s="99" t="str">
        <f>IF(B4717="","",IF(NOT(ISNUMBER(B4717)),"DATA_PC invalida",IF(AND(ISNUMBER(parametros!$C$2),ISNUMBER(parametros!$D$2),B4717&gt;=parametros!$C$2,B4717&lt;=parametros!$D$2),"C0",IF(AND(ISNUMBER(parametros!$C$3),ISNUMBER(parametros!$D$3),B4717&gt;=parametros!$C$3,B4717&lt;=parametros!$D$3),"C1",IF(AND(ISNUMBER(parametros!$C$4),ISNUMBER(parametros!$D$4),B4717&gt;=parametros!$C$4,B4717&lt;=parametros!$D$4),"C2",IF(AND(ISNUMBER(parametros!$C$5),ISNUMBER(parametros!$D$5),B4717&gt;=parametros!$C$5,B4717&lt;=parametros!$D$5),"C3",IF(AND(ISNUMBER(parametros!$C$6),ISNUMBER(parametros!$D$6),B4717&gt;=parametros!$C$6,B4717&lt;=parametros!$D$6),"C4","Fora dos ciclos")))))))</f>
        <v/>
      </c>
      <c r="D4717" s="100"/>
      <c r="E4717" s="78" t="str">
        <f>IF(C4717="","",IFERROR(VLOOKUP(C4717,parametros!$A$11:$E$15,5,0),""))</f>
        <v/>
      </c>
      <c r="F4717" s="79" t="str">
        <f t="shared" si="367"/>
        <v/>
      </c>
      <c r="G4717" s="101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8"/>
      <c r="U4717" s="218" t="str">
        <f t="shared" si="371"/>
        <v/>
      </c>
      <c r="V4717" s="216" t="s">
        <v>47</v>
      </c>
      <c r="W4717" s="102" t="s">
        <v>167</v>
      </c>
      <c r="X4717" s="102" t="s">
        <v>168</v>
      </c>
      <c r="Y4717" s="103" t="s">
        <v>169</v>
      </c>
      <c r="Z4717" s="103" t="s">
        <v>170</v>
      </c>
      <c r="AA4717" s="103" t="s">
        <v>47</v>
      </c>
      <c r="AB4717" s="103" t="s">
        <v>171</v>
      </c>
      <c r="AC4717" s="104" t="s">
        <v>172</v>
      </c>
    </row>
    <row r="4718" spans="1:29" ht="25.5" customHeight="1" x14ac:dyDescent="0.35">
      <c r="A4718" s="188"/>
      <c r="B4718" s="190"/>
      <c r="C4718" s="99" t="str">
        <f>IF(B4718="","",IF(NOT(ISNUMBER(B4718)),"DATA_PC invalida",IF(AND(ISNUMBER(parametros!$C$2),ISNUMBER(parametros!$D$2),B4718&gt;=parametros!$C$2,B4718&lt;=parametros!$D$2),"C0",IF(AND(ISNUMBER(parametros!$C$3),ISNUMBER(parametros!$D$3),B4718&gt;=parametros!$C$3,B4718&lt;=parametros!$D$3),"C1",IF(AND(ISNUMBER(parametros!$C$4),ISNUMBER(parametros!$D$4),B4718&gt;=parametros!$C$4,B4718&lt;=parametros!$D$4),"C2",IF(AND(ISNUMBER(parametros!$C$5),ISNUMBER(parametros!$D$5),B4718&gt;=parametros!$C$5,B4718&lt;=parametros!$D$5),"C3",IF(AND(ISNUMBER(parametros!$C$6),ISNUMBER(parametros!$D$6),B4718&gt;=parametros!$C$6,B4718&lt;=parametros!$D$6),"C4","Fora dos ciclos")))))))</f>
        <v/>
      </c>
      <c r="D4718" s="100"/>
      <c r="E4718" s="78" t="str">
        <f>IF(C4718="","",IFERROR(VLOOKUP(C4718,parametros!$A$11:$E$15,5,0),""))</f>
        <v/>
      </c>
      <c r="F4718" s="79" t="str">
        <f t="shared" si="367"/>
        <v/>
      </c>
      <c r="G4718" s="101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8"/>
      <c r="U4718" s="218" t="str">
        <f t="shared" si="371"/>
        <v/>
      </c>
      <c r="V4718" s="216" t="s">
        <v>47</v>
      </c>
      <c r="W4718" s="102" t="s">
        <v>167</v>
      </c>
      <c r="X4718" s="102" t="s">
        <v>168</v>
      </c>
      <c r="Y4718" s="103" t="s">
        <v>169</v>
      </c>
      <c r="Z4718" s="103" t="s">
        <v>170</v>
      </c>
      <c r="AA4718" s="103" t="s">
        <v>47</v>
      </c>
      <c r="AB4718" s="103" t="s">
        <v>171</v>
      </c>
      <c r="AC4718" s="104" t="s">
        <v>172</v>
      </c>
    </row>
    <row r="4719" spans="1:29" ht="25.5" customHeight="1" x14ac:dyDescent="0.35">
      <c r="A4719" s="188"/>
      <c r="B4719" s="190"/>
      <c r="C4719" s="99" t="str">
        <f>IF(B4719="","",IF(NOT(ISNUMBER(B4719)),"DATA_PC invalida",IF(AND(ISNUMBER(parametros!$C$2),ISNUMBER(parametros!$D$2),B4719&gt;=parametros!$C$2,B4719&lt;=parametros!$D$2),"C0",IF(AND(ISNUMBER(parametros!$C$3),ISNUMBER(parametros!$D$3),B4719&gt;=parametros!$C$3,B4719&lt;=parametros!$D$3),"C1",IF(AND(ISNUMBER(parametros!$C$4),ISNUMBER(parametros!$D$4),B4719&gt;=parametros!$C$4,B4719&lt;=parametros!$D$4),"C2",IF(AND(ISNUMBER(parametros!$C$5),ISNUMBER(parametros!$D$5),B4719&gt;=parametros!$C$5,B4719&lt;=parametros!$D$5),"C3",IF(AND(ISNUMBER(parametros!$C$6),ISNUMBER(parametros!$D$6),B4719&gt;=parametros!$C$6,B4719&lt;=parametros!$D$6),"C4","Fora dos ciclos")))))))</f>
        <v/>
      </c>
      <c r="D4719" s="100"/>
      <c r="E4719" s="78" t="str">
        <f>IF(C4719="","",IFERROR(VLOOKUP(C4719,parametros!$A$11:$E$15,5,0),""))</f>
        <v/>
      </c>
      <c r="F4719" s="79" t="str">
        <f t="shared" si="367"/>
        <v/>
      </c>
      <c r="G4719" s="101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8"/>
      <c r="U4719" s="218" t="str">
        <f t="shared" si="371"/>
        <v/>
      </c>
      <c r="V4719" s="216" t="s">
        <v>47</v>
      </c>
      <c r="W4719" s="102" t="s">
        <v>167</v>
      </c>
      <c r="X4719" s="102" t="s">
        <v>168</v>
      </c>
      <c r="Y4719" s="103" t="s">
        <v>169</v>
      </c>
      <c r="Z4719" s="103" t="s">
        <v>170</v>
      </c>
      <c r="AA4719" s="103" t="s">
        <v>47</v>
      </c>
      <c r="AB4719" s="103" t="s">
        <v>171</v>
      </c>
      <c r="AC4719" s="104" t="s">
        <v>172</v>
      </c>
    </row>
    <row r="4720" spans="1:29" ht="25.5" customHeight="1" x14ac:dyDescent="0.35">
      <c r="A4720" s="188"/>
      <c r="B4720" s="190"/>
      <c r="C4720" s="99" t="str">
        <f>IF(B4720="","",IF(NOT(ISNUMBER(B4720)),"DATA_PC invalida",IF(AND(ISNUMBER(parametros!$C$2),ISNUMBER(parametros!$D$2),B4720&gt;=parametros!$C$2,B4720&lt;=parametros!$D$2),"C0",IF(AND(ISNUMBER(parametros!$C$3),ISNUMBER(parametros!$D$3),B4720&gt;=parametros!$C$3,B4720&lt;=parametros!$D$3),"C1",IF(AND(ISNUMBER(parametros!$C$4),ISNUMBER(parametros!$D$4),B4720&gt;=parametros!$C$4,B4720&lt;=parametros!$D$4),"C2",IF(AND(ISNUMBER(parametros!$C$5),ISNUMBER(parametros!$D$5),B4720&gt;=parametros!$C$5,B4720&lt;=parametros!$D$5),"C3",IF(AND(ISNUMBER(parametros!$C$6),ISNUMBER(parametros!$D$6),B4720&gt;=parametros!$C$6,B4720&lt;=parametros!$D$6),"C4","Fora dos ciclos")))))))</f>
        <v/>
      </c>
      <c r="D4720" s="100"/>
      <c r="E4720" s="78" t="str">
        <f>IF(C4720="","",IFERROR(VLOOKUP(C4720,parametros!$A$11:$E$15,5,0),""))</f>
        <v/>
      </c>
      <c r="F4720" s="79" t="str">
        <f t="shared" si="367"/>
        <v/>
      </c>
      <c r="G4720" s="101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8"/>
      <c r="U4720" s="218" t="str">
        <f t="shared" si="371"/>
        <v/>
      </c>
      <c r="V4720" s="216" t="s">
        <v>47</v>
      </c>
      <c r="W4720" s="102" t="s">
        <v>167</v>
      </c>
      <c r="X4720" s="102" t="s">
        <v>168</v>
      </c>
      <c r="Y4720" s="103" t="s">
        <v>169</v>
      </c>
      <c r="Z4720" s="103" t="s">
        <v>170</v>
      </c>
      <c r="AA4720" s="103" t="s">
        <v>47</v>
      </c>
      <c r="AB4720" s="103" t="s">
        <v>171</v>
      </c>
      <c r="AC4720" s="104" t="s">
        <v>172</v>
      </c>
    </row>
    <row r="4721" spans="1:29" ht="25.5" customHeight="1" x14ac:dyDescent="0.35">
      <c r="A4721" s="188"/>
      <c r="B4721" s="190"/>
      <c r="C4721" s="99" t="str">
        <f>IF(B4721="","",IF(NOT(ISNUMBER(B4721)),"DATA_PC invalida",IF(AND(ISNUMBER(parametros!$C$2),ISNUMBER(parametros!$D$2),B4721&gt;=parametros!$C$2,B4721&lt;=parametros!$D$2),"C0",IF(AND(ISNUMBER(parametros!$C$3),ISNUMBER(parametros!$D$3),B4721&gt;=parametros!$C$3,B4721&lt;=parametros!$D$3),"C1",IF(AND(ISNUMBER(parametros!$C$4),ISNUMBER(parametros!$D$4),B4721&gt;=parametros!$C$4,B4721&lt;=parametros!$D$4),"C2",IF(AND(ISNUMBER(parametros!$C$5),ISNUMBER(parametros!$D$5),B4721&gt;=parametros!$C$5,B4721&lt;=parametros!$D$5),"C3",IF(AND(ISNUMBER(parametros!$C$6),ISNUMBER(parametros!$D$6),B4721&gt;=parametros!$C$6,B4721&lt;=parametros!$D$6),"C4","Fora dos ciclos")))))))</f>
        <v/>
      </c>
      <c r="D4721" s="100"/>
      <c r="E4721" s="78" t="str">
        <f>IF(C4721="","",IFERROR(VLOOKUP(C4721,parametros!$A$11:$E$15,5,0),""))</f>
        <v/>
      </c>
      <c r="F4721" s="79" t="str">
        <f t="shared" si="367"/>
        <v/>
      </c>
      <c r="G4721" s="101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8"/>
      <c r="U4721" s="218" t="str">
        <f t="shared" si="371"/>
        <v/>
      </c>
      <c r="V4721" s="216" t="s">
        <v>47</v>
      </c>
      <c r="W4721" s="102" t="s">
        <v>167</v>
      </c>
      <c r="X4721" s="102" t="s">
        <v>168</v>
      </c>
      <c r="Y4721" s="103" t="s">
        <v>169</v>
      </c>
      <c r="Z4721" s="103" t="s">
        <v>170</v>
      </c>
      <c r="AA4721" s="103" t="s">
        <v>47</v>
      </c>
      <c r="AB4721" s="103" t="s">
        <v>171</v>
      </c>
      <c r="AC4721" s="104" t="s">
        <v>172</v>
      </c>
    </row>
    <row r="4722" spans="1:29" ht="25.5" customHeight="1" x14ac:dyDescent="0.35">
      <c r="A4722" s="188"/>
      <c r="B4722" s="190"/>
      <c r="C4722" s="99" t="str">
        <f>IF(B4722="","",IF(NOT(ISNUMBER(B4722)),"DATA_PC invalida",IF(AND(ISNUMBER(parametros!$C$2),ISNUMBER(parametros!$D$2),B4722&gt;=parametros!$C$2,B4722&lt;=parametros!$D$2),"C0",IF(AND(ISNUMBER(parametros!$C$3),ISNUMBER(parametros!$D$3),B4722&gt;=parametros!$C$3,B4722&lt;=parametros!$D$3),"C1",IF(AND(ISNUMBER(parametros!$C$4),ISNUMBER(parametros!$D$4),B4722&gt;=parametros!$C$4,B4722&lt;=parametros!$D$4),"C2",IF(AND(ISNUMBER(parametros!$C$5),ISNUMBER(parametros!$D$5),B4722&gt;=parametros!$C$5,B4722&lt;=parametros!$D$5),"C3",IF(AND(ISNUMBER(parametros!$C$6),ISNUMBER(parametros!$D$6),B4722&gt;=parametros!$C$6,B4722&lt;=parametros!$D$6),"C4","Fora dos ciclos")))))))</f>
        <v/>
      </c>
      <c r="D4722" s="100"/>
      <c r="E4722" s="78" t="str">
        <f>IF(C4722="","",IFERROR(VLOOKUP(C4722,parametros!$A$11:$E$15,5,0),""))</f>
        <v/>
      </c>
      <c r="F4722" s="79" t="str">
        <f t="shared" si="367"/>
        <v/>
      </c>
      <c r="G4722" s="101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8"/>
      <c r="U4722" s="218" t="str">
        <f t="shared" si="371"/>
        <v/>
      </c>
      <c r="V4722" s="216" t="s">
        <v>47</v>
      </c>
      <c r="W4722" s="102" t="s">
        <v>167</v>
      </c>
      <c r="X4722" s="102" t="s">
        <v>168</v>
      </c>
      <c r="Y4722" s="103" t="s">
        <v>169</v>
      </c>
      <c r="Z4722" s="103" t="s">
        <v>170</v>
      </c>
      <c r="AA4722" s="103" t="s">
        <v>47</v>
      </c>
      <c r="AB4722" s="103" t="s">
        <v>171</v>
      </c>
      <c r="AC4722" s="104" t="s">
        <v>172</v>
      </c>
    </row>
    <row r="4723" spans="1:29" ht="25.5" customHeight="1" x14ac:dyDescent="0.35">
      <c r="A4723" s="188"/>
      <c r="B4723" s="190"/>
      <c r="C4723" s="99" t="str">
        <f>IF(B4723="","",IF(NOT(ISNUMBER(B4723)),"DATA_PC invalida",IF(AND(ISNUMBER(parametros!$C$2),ISNUMBER(parametros!$D$2),B4723&gt;=parametros!$C$2,B4723&lt;=parametros!$D$2),"C0",IF(AND(ISNUMBER(parametros!$C$3),ISNUMBER(parametros!$D$3),B4723&gt;=parametros!$C$3,B4723&lt;=parametros!$D$3),"C1",IF(AND(ISNUMBER(parametros!$C$4),ISNUMBER(parametros!$D$4),B4723&gt;=parametros!$C$4,B4723&lt;=parametros!$D$4),"C2",IF(AND(ISNUMBER(parametros!$C$5),ISNUMBER(parametros!$D$5),B4723&gt;=parametros!$C$5,B4723&lt;=parametros!$D$5),"C3",IF(AND(ISNUMBER(parametros!$C$6),ISNUMBER(parametros!$D$6),B4723&gt;=parametros!$C$6,B4723&lt;=parametros!$D$6),"C4","Fora dos ciclos")))))))</f>
        <v/>
      </c>
      <c r="D4723" s="100"/>
      <c r="E4723" s="78" t="str">
        <f>IF(C4723="","",IFERROR(VLOOKUP(C4723,parametros!$A$11:$E$15,5,0),""))</f>
        <v/>
      </c>
      <c r="F4723" s="79" t="str">
        <f t="shared" si="367"/>
        <v/>
      </c>
      <c r="G4723" s="101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8"/>
      <c r="U4723" s="218" t="str">
        <f t="shared" si="371"/>
        <v/>
      </c>
      <c r="V4723" s="216" t="s">
        <v>47</v>
      </c>
      <c r="W4723" s="102" t="s">
        <v>167</v>
      </c>
      <c r="X4723" s="102" t="s">
        <v>168</v>
      </c>
      <c r="Y4723" s="103" t="s">
        <v>169</v>
      </c>
      <c r="Z4723" s="103" t="s">
        <v>170</v>
      </c>
      <c r="AA4723" s="103" t="s">
        <v>47</v>
      </c>
      <c r="AB4723" s="103" t="s">
        <v>171</v>
      </c>
      <c r="AC4723" s="104" t="s">
        <v>172</v>
      </c>
    </row>
    <row r="4724" spans="1:29" ht="25.5" customHeight="1" x14ac:dyDescent="0.35">
      <c r="A4724" s="188"/>
      <c r="B4724" s="190"/>
      <c r="C4724" s="99" t="str">
        <f>IF(B4724="","",IF(NOT(ISNUMBER(B4724)),"DATA_PC invalida",IF(AND(ISNUMBER(parametros!$C$2),ISNUMBER(parametros!$D$2),B4724&gt;=parametros!$C$2,B4724&lt;=parametros!$D$2),"C0",IF(AND(ISNUMBER(parametros!$C$3),ISNUMBER(parametros!$D$3),B4724&gt;=parametros!$C$3,B4724&lt;=parametros!$D$3),"C1",IF(AND(ISNUMBER(parametros!$C$4),ISNUMBER(parametros!$D$4),B4724&gt;=parametros!$C$4,B4724&lt;=parametros!$D$4),"C2",IF(AND(ISNUMBER(parametros!$C$5),ISNUMBER(parametros!$D$5),B4724&gt;=parametros!$C$5,B4724&lt;=parametros!$D$5),"C3",IF(AND(ISNUMBER(parametros!$C$6),ISNUMBER(parametros!$D$6),B4724&gt;=parametros!$C$6,B4724&lt;=parametros!$D$6),"C4","Fora dos ciclos")))))))</f>
        <v/>
      </c>
      <c r="D4724" s="100"/>
      <c r="E4724" s="78" t="str">
        <f>IF(C4724="","",IFERROR(VLOOKUP(C4724,parametros!$A$11:$E$15,5,0),""))</f>
        <v/>
      </c>
      <c r="F4724" s="79" t="str">
        <f t="shared" si="367"/>
        <v/>
      </c>
      <c r="G4724" s="101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8"/>
      <c r="U4724" s="218" t="str">
        <f t="shared" si="371"/>
        <v/>
      </c>
      <c r="V4724" s="216" t="s">
        <v>47</v>
      </c>
      <c r="W4724" s="102" t="s">
        <v>167</v>
      </c>
      <c r="X4724" s="102" t="s">
        <v>168</v>
      </c>
      <c r="Y4724" s="103" t="s">
        <v>169</v>
      </c>
      <c r="Z4724" s="103" t="s">
        <v>170</v>
      </c>
      <c r="AA4724" s="103" t="s">
        <v>47</v>
      </c>
      <c r="AB4724" s="103" t="s">
        <v>171</v>
      </c>
      <c r="AC4724" s="104" t="s">
        <v>172</v>
      </c>
    </row>
    <row r="4725" spans="1:29" ht="25.5" customHeight="1" x14ac:dyDescent="0.35">
      <c r="A4725" s="188"/>
      <c r="B4725" s="190"/>
      <c r="C4725" s="99" t="str">
        <f>IF(B4725="","",IF(NOT(ISNUMBER(B4725)),"DATA_PC invalida",IF(AND(ISNUMBER(parametros!$C$2),ISNUMBER(parametros!$D$2),B4725&gt;=parametros!$C$2,B4725&lt;=parametros!$D$2),"C0",IF(AND(ISNUMBER(parametros!$C$3),ISNUMBER(parametros!$D$3),B4725&gt;=parametros!$C$3,B4725&lt;=parametros!$D$3),"C1",IF(AND(ISNUMBER(parametros!$C$4),ISNUMBER(parametros!$D$4),B4725&gt;=parametros!$C$4,B4725&lt;=parametros!$D$4),"C2",IF(AND(ISNUMBER(parametros!$C$5),ISNUMBER(parametros!$D$5),B4725&gt;=parametros!$C$5,B4725&lt;=parametros!$D$5),"C3",IF(AND(ISNUMBER(parametros!$C$6),ISNUMBER(parametros!$D$6),B4725&gt;=parametros!$C$6,B4725&lt;=parametros!$D$6),"C4","Fora dos ciclos")))))))</f>
        <v/>
      </c>
      <c r="D4725" s="100"/>
      <c r="E4725" s="78" t="str">
        <f>IF(C4725="","",IFERROR(VLOOKUP(C4725,parametros!$A$11:$E$15,5,0),""))</f>
        <v/>
      </c>
      <c r="F4725" s="79" t="str">
        <f t="shared" si="367"/>
        <v/>
      </c>
      <c r="G4725" s="101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8"/>
      <c r="U4725" s="218" t="str">
        <f t="shared" si="371"/>
        <v/>
      </c>
      <c r="V4725" s="216" t="s">
        <v>47</v>
      </c>
      <c r="W4725" s="102" t="s">
        <v>167</v>
      </c>
      <c r="X4725" s="102" t="s">
        <v>168</v>
      </c>
      <c r="Y4725" s="103" t="s">
        <v>169</v>
      </c>
      <c r="Z4725" s="103" t="s">
        <v>170</v>
      </c>
      <c r="AA4725" s="103" t="s">
        <v>47</v>
      </c>
      <c r="AB4725" s="103" t="s">
        <v>171</v>
      </c>
      <c r="AC4725" s="104" t="s">
        <v>172</v>
      </c>
    </row>
    <row r="4726" spans="1:29" ht="25.5" customHeight="1" x14ac:dyDescent="0.35">
      <c r="A4726" s="188"/>
      <c r="B4726" s="190"/>
      <c r="C4726" s="99" t="str">
        <f>IF(B4726="","",IF(NOT(ISNUMBER(B4726)),"DATA_PC invalida",IF(AND(ISNUMBER(parametros!$C$2),ISNUMBER(parametros!$D$2),B4726&gt;=parametros!$C$2,B4726&lt;=parametros!$D$2),"C0",IF(AND(ISNUMBER(parametros!$C$3),ISNUMBER(parametros!$D$3),B4726&gt;=parametros!$C$3,B4726&lt;=parametros!$D$3),"C1",IF(AND(ISNUMBER(parametros!$C$4),ISNUMBER(parametros!$D$4),B4726&gt;=parametros!$C$4,B4726&lt;=parametros!$D$4),"C2",IF(AND(ISNUMBER(parametros!$C$5),ISNUMBER(parametros!$D$5),B4726&gt;=parametros!$C$5,B4726&lt;=parametros!$D$5),"C3",IF(AND(ISNUMBER(parametros!$C$6),ISNUMBER(parametros!$D$6),B4726&gt;=parametros!$C$6,B4726&lt;=parametros!$D$6),"C4","Fora dos ciclos")))))))</f>
        <v/>
      </c>
      <c r="D4726" s="100"/>
      <c r="E4726" s="78" t="str">
        <f>IF(C4726="","",IFERROR(VLOOKUP(C4726,parametros!$A$11:$E$15,5,0),""))</f>
        <v/>
      </c>
      <c r="F4726" s="79" t="str">
        <f t="shared" si="367"/>
        <v/>
      </c>
      <c r="G4726" s="101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8"/>
      <c r="U4726" s="218" t="str">
        <f t="shared" si="371"/>
        <v/>
      </c>
      <c r="V4726" s="216" t="s">
        <v>47</v>
      </c>
      <c r="W4726" s="102" t="s">
        <v>167</v>
      </c>
      <c r="X4726" s="102" t="s">
        <v>168</v>
      </c>
      <c r="Y4726" s="103" t="s">
        <v>169</v>
      </c>
      <c r="Z4726" s="103" t="s">
        <v>170</v>
      </c>
      <c r="AA4726" s="103" t="s">
        <v>47</v>
      </c>
      <c r="AB4726" s="103" t="s">
        <v>171</v>
      </c>
      <c r="AC4726" s="104" t="s">
        <v>172</v>
      </c>
    </row>
    <row r="4727" spans="1:29" ht="25.5" customHeight="1" x14ac:dyDescent="0.35">
      <c r="A4727" s="188"/>
      <c r="B4727" s="190"/>
      <c r="C4727" s="99" t="str">
        <f>IF(B4727="","",IF(NOT(ISNUMBER(B4727)),"DATA_PC invalida",IF(AND(ISNUMBER(parametros!$C$2),ISNUMBER(parametros!$D$2),B4727&gt;=parametros!$C$2,B4727&lt;=parametros!$D$2),"C0",IF(AND(ISNUMBER(parametros!$C$3),ISNUMBER(parametros!$D$3),B4727&gt;=parametros!$C$3,B4727&lt;=parametros!$D$3),"C1",IF(AND(ISNUMBER(parametros!$C$4),ISNUMBER(parametros!$D$4),B4727&gt;=parametros!$C$4,B4727&lt;=parametros!$D$4),"C2",IF(AND(ISNUMBER(parametros!$C$5),ISNUMBER(parametros!$D$5),B4727&gt;=parametros!$C$5,B4727&lt;=parametros!$D$5),"C3",IF(AND(ISNUMBER(parametros!$C$6),ISNUMBER(parametros!$D$6),B4727&gt;=parametros!$C$6,B4727&lt;=parametros!$D$6),"C4","Fora dos ciclos")))))))</f>
        <v/>
      </c>
      <c r="D4727" s="100"/>
      <c r="E4727" s="78" t="str">
        <f>IF(C4727="","",IFERROR(VLOOKUP(C4727,parametros!$A$11:$E$15,5,0),""))</f>
        <v/>
      </c>
      <c r="F4727" s="79" t="str">
        <f t="shared" si="367"/>
        <v/>
      </c>
      <c r="G4727" s="101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8"/>
      <c r="U4727" s="218" t="str">
        <f t="shared" si="371"/>
        <v/>
      </c>
      <c r="V4727" s="216" t="s">
        <v>47</v>
      </c>
      <c r="W4727" s="102" t="s">
        <v>167</v>
      </c>
      <c r="X4727" s="102" t="s">
        <v>168</v>
      </c>
      <c r="Y4727" s="103" t="s">
        <v>169</v>
      </c>
      <c r="Z4727" s="103" t="s">
        <v>170</v>
      </c>
      <c r="AA4727" s="103" t="s">
        <v>47</v>
      </c>
      <c r="AB4727" s="103" t="s">
        <v>171</v>
      </c>
      <c r="AC4727" s="104" t="s">
        <v>172</v>
      </c>
    </row>
    <row r="4728" spans="1:29" ht="25.5" customHeight="1" x14ac:dyDescent="0.35">
      <c r="A4728" s="188"/>
      <c r="B4728" s="190"/>
      <c r="C4728" s="99" t="str">
        <f>IF(B4728="","",IF(NOT(ISNUMBER(B4728)),"DATA_PC invalida",IF(AND(ISNUMBER(parametros!$C$2),ISNUMBER(parametros!$D$2),B4728&gt;=parametros!$C$2,B4728&lt;=parametros!$D$2),"C0",IF(AND(ISNUMBER(parametros!$C$3),ISNUMBER(parametros!$D$3),B4728&gt;=parametros!$C$3,B4728&lt;=parametros!$D$3),"C1",IF(AND(ISNUMBER(parametros!$C$4),ISNUMBER(parametros!$D$4),B4728&gt;=parametros!$C$4,B4728&lt;=parametros!$D$4),"C2",IF(AND(ISNUMBER(parametros!$C$5),ISNUMBER(parametros!$D$5),B4728&gt;=parametros!$C$5,B4728&lt;=parametros!$D$5),"C3",IF(AND(ISNUMBER(parametros!$C$6),ISNUMBER(parametros!$D$6),B4728&gt;=parametros!$C$6,B4728&lt;=parametros!$D$6),"C4","Fora dos ciclos")))))))</f>
        <v/>
      </c>
      <c r="D4728" s="100"/>
      <c r="E4728" s="78" t="str">
        <f>IF(C4728="","",IFERROR(VLOOKUP(C4728,parametros!$A$11:$E$15,5,0),""))</f>
        <v/>
      </c>
      <c r="F4728" s="79" t="str">
        <f t="shared" si="367"/>
        <v/>
      </c>
      <c r="G4728" s="101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8"/>
      <c r="U4728" s="218" t="str">
        <f t="shared" si="371"/>
        <v/>
      </c>
      <c r="V4728" s="216" t="s">
        <v>47</v>
      </c>
      <c r="W4728" s="102" t="s">
        <v>167</v>
      </c>
      <c r="X4728" s="102" t="s">
        <v>168</v>
      </c>
      <c r="Y4728" s="103" t="s">
        <v>169</v>
      </c>
      <c r="Z4728" s="103" t="s">
        <v>170</v>
      </c>
      <c r="AA4728" s="103" t="s">
        <v>47</v>
      </c>
      <c r="AB4728" s="103" t="s">
        <v>171</v>
      </c>
      <c r="AC4728" s="104" t="s">
        <v>172</v>
      </c>
    </row>
    <row r="4729" spans="1:29" ht="25.5" customHeight="1" x14ac:dyDescent="0.35">
      <c r="A4729" s="188"/>
      <c r="B4729" s="190"/>
      <c r="C4729" s="99" t="str">
        <f>IF(B4729="","",IF(NOT(ISNUMBER(B4729)),"DATA_PC invalida",IF(AND(ISNUMBER(parametros!$C$2),ISNUMBER(parametros!$D$2),B4729&gt;=parametros!$C$2,B4729&lt;=parametros!$D$2),"C0",IF(AND(ISNUMBER(parametros!$C$3),ISNUMBER(parametros!$D$3),B4729&gt;=parametros!$C$3,B4729&lt;=parametros!$D$3),"C1",IF(AND(ISNUMBER(parametros!$C$4),ISNUMBER(parametros!$D$4),B4729&gt;=parametros!$C$4,B4729&lt;=parametros!$D$4),"C2",IF(AND(ISNUMBER(parametros!$C$5),ISNUMBER(parametros!$D$5),B4729&gt;=parametros!$C$5,B4729&lt;=parametros!$D$5),"C3",IF(AND(ISNUMBER(parametros!$C$6),ISNUMBER(parametros!$D$6),B4729&gt;=parametros!$C$6,B4729&lt;=parametros!$D$6),"C4","Fora dos ciclos")))))))</f>
        <v/>
      </c>
      <c r="D4729" s="100"/>
      <c r="E4729" s="78" t="str">
        <f>IF(C4729="","",IFERROR(VLOOKUP(C4729,parametros!$A$11:$E$15,5,0),""))</f>
        <v/>
      </c>
      <c r="F4729" s="79" t="str">
        <f t="shared" si="367"/>
        <v/>
      </c>
      <c r="G4729" s="101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8"/>
      <c r="U4729" s="218" t="str">
        <f t="shared" si="371"/>
        <v/>
      </c>
      <c r="V4729" s="216" t="s">
        <v>47</v>
      </c>
      <c r="W4729" s="102" t="s">
        <v>167</v>
      </c>
      <c r="X4729" s="102" t="s">
        <v>168</v>
      </c>
      <c r="Y4729" s="103" t="s">
        <v>169</v>
      </c>
      <c r="Z4729" s="103" t="s">
        <v>170</v>
      </c>
      <c r="AA4729" s="103" t="s">
        <v>47</v>
      </c>
      <c r="AB4729" s="103" t="s">
        <v>171</v>
      </c>
      <c r="AC4729" s="104" t="s">
        <v>172</v>
      </c>
    </row>
    <row r="4730" spans="1:29" ht="25.5" customHeight="1" x14ac:dyDescent="0.35">
      <c r="A4730" s="188"/>
      <c r="B4730" s="190"/>
      <c r="C4730" s="99" t="str">
        <f>IF(B4730="","",IF(NOT(ISNUMBER(B4730)),"DATA_PC invalida",IF(AND(ISNUMBER(parametros!$C$2),ISNUMBER(parametros!$D$2),B4730&gt;=parametros!$C$2,B4730&lt;=parametros!$D$2),"C0",IF(AND(ISNUMBER(parametros!$C$3),ISNUMBER(parametros!$D$3),B4730&gt;=parametros!$C$3,B4730&lt;=parametros!$D$3),"C1",IF(AND(ISNUMBER(parametros!$C$4),ISNUMBER(parametros!$D$4),B4730&gt;=parametros!$C$4,B4730&lt;=parametros!$D$4),"C2",IF(AND(ISNUMBER(parametros!$C$5),ISNUMBER(parametros!$D$5),B4730&gt;=parametros!$C$5,B4730&lt;=parametros!$D$5),"C3",IF(AND(ISNUMBER(parametros!$C$6),ISNUMBER(parametros!$D$6),B4730&gt;=parametros!$C$6,B4730&lt;=parametros!$D$6),"C4","Fora dos ciclos")))))))</f>
        <v/>
      </c>
      <c r="D4730" s="100"/>
      <c r="E4730" s="78" t="str">
        <f>IF(C4730="","",IFERROR(VLOOKUP(C4730,parametros!$A$11:$E$15,5,0),""))</f>
        <v/>
      </c>
      <c r="F4730" s="79" t="str">
        <f t="shared" si="367"/>
        <v/>
      </c>
      <c r="G4730" s="101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8"/>
      <c r="U4730" s="218" t="str">
        <f t="shared" si="371"/>
        <v/>
      </c>
      <c r="V4730" s="216" t="s">
        <v>47</v>
      </c>
      <c r="W4730" s="102" t="s">
        <v>167</v>
      </c>
      <c r="X4730" s="102" t="s">
        <v>168</v>
      </c>
      <c r="Y4730" s="103" t="s">
        <v>169</v>
      </c>
      <c r="Z4730" s="103" t="s">
        <v>170</v>
      </c>
      <c r="AA4730" s="103" t="s">
        <v>47</v>
      </c>
      <c r="AB4730" s="103" t="s">
        <v>171</v>
      </c>
      <c r="AC4730" s="104" t="s">
        <v>172</v>
      </c>
    </row>
    <row r="4731" spans="1:29" ht="25.5" customHeight="1" x14ac:dyDescent="0.35">
      <c r="A4731" s="188"/>
      <c r="B4731" s="190"/>
      <c r="C4731" s="99" t="str">
        <f>IF(B4731="","",IF(NOT(ISNUMBER(B4731)),"DATA_PC invalida",IF(AND(ISNUMBER(parametros!$C$2),ISNUMBER(parametros!$D$2),B4731&gt;=parametros!$C$2,B4731&lt;=parametros!$D$2),"C0",IF(AND(ISNUMBER(parametros!$C$3),ISNUMBER(parametros!$D$3),B4731&gt;=parametros!$C$3,B4731&lt;=parametros!$D$3),"C1",IF(AND(ISNUMBER(parametros!$C$4),ISNUMBER(parametros!$D$4),B4731&gt;=parametros!$C$4,B4731&lt;=parametros!$D$4),"C2",IF(AND(ISNUMBER(parametros!$C$5),ISNUMBER(parametros!$D$5),B4731&gt;=parametros!$C$5,B4731&lt;=parametros!$D$5),"C3",IF(AND(ISNUMBER(parametros!$C$6),ISNUMBER(parametros!$D$6),B4731&gt;=parametros!$C$6,B4731&lt;=parametros!$D$6),"C4","Fora dos ciclos")))))))</f>
        <v/>
      </c>
      <c r="D4731" s="100"/>
      <c r="E4731" s="78" t="str">
        <f>IF(C4731="","",IFERROR(VLOOKUP(C4731,parametros!$A$11:$E$15,5,0),""))</f>
        <v/>
      </c>
      <c r="F4731" s="79" t="str">
        <f t="shared" si="367"/>
        <v/>
      </c>
      <c r="G4731" s="101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8"/>
      <c r="U4731" s="218" t="str">
        <f t="shared" si="371"/>
        <v/>
      </c>
      <c r="V4731" s="216" t="s">
        <v>47</v>
      </c>
      <c r="W4731" s="102" t="s">
        <v>167</v>
      </c>
      <c r="X4731" s="102" t="s">
        <v>168</v>
      </c>
      <c r="Y4731" s="103" t="s">
        <v>169</v>
      </c>
      <c r="Z4731" s="103" t="s">
        <v>170</v>
      </c>
      <c r="AA4731" s="103" t="s">
        <v>47</v>
      </c>
      <c r="AB4731" s="103" t="s">
        <v>171</v>
      </c>
      <c r="AC4731" s="104" t="s">
        <v>172</v>
      </c>
    </row>
    <row r="4732" spans="1:29" ht="25.5" customHeight="1" x14ac:dyDescent="0.35">
      <c r="A4732" s="188"/>
      <c r="B4732" s="190"/>
      <c r="C4732" s="99" t="str">
        <f>IF(B4732="","",IF(NOT(ISNUMBER(B4732)),"DATA_PC invalida",IF(AND(ISNUMBER(parametros!$C$2),ISNUMBER(parametros!$D$2),B4732&gt;=parametros!$C$2,B4732&lt;=parametros!$D$2),"C0",IF(AND(ISNUMBER(parametros!$C$3),ISNUMBER(parametros!$D$3),B4732&gt;=parametros!$C$3,B4732&lt;=parametros!$D$3),"C1",IF(AND(ISNUMBER(parametros!$C$4),ISNUMBER(parametros!$D$4),B4732&gt;=parametros!$C$4,B4732&lt;=parametros!$D$4),"C2",IF(AND(ISNUMBER(parametros!$C$5),ISNUMBER(parametros!$D$5),B4732&gt;=parametros!$C$5,B4732&lt;=parametros!$D$5),"C3",IF(AND(ISNUMBER(parametros!$C$6),ISNUMBER(parametros!$D$6),B4732&gt;=parametros!$C$6,B4732&lt;=parametros!$D$6),"C4","Fora dos ciclos")))))))</f>
        <v/>
      </c>
      <c r="D4732" s="100"/>
      <c r="E4732" s="78" t="str">
        <f>IF(C4732="","",IFERROR(VLOOKUP(C4732,parametros!$A$11:$E$15,5,0),""))</f>
        <v/>
      </c>
      <c r="F4732" s="79" t="str">
        <f t="shared" si="367"/>
        <v/>
      </c>
      <c r="G4732" s="101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8"/>
      <c r="U4732" s="218" t="str">
        <f t="shared" si="371"/>
        <v/>
      </c>
      <c r="V4732" s="216" t="s">
        <v>47</v>
      </c>
      <c r="W4732" s="102" t="s">
        <v>167</v>
      </c>
      <c r="X4732" s="102" t="s">
        <v>168</v>
      </c>
      <c r="Y4732" s="103" t="s">
        <v>169</v>
      </c>
      <c r="Z4732" s="103" t="s">
        <v>170</v>
      </c>
      <c r="AA4732" s="103" t="s">
        <v>47</v>
      </c>
      <c r="AB4732" s="103" t="s">
        <v>171</v>
      </c>
      <c r="AC4732" s="104" t="s">
        <v>172</v>
      </c>
    </row>
    <row r="4733" spans="1:29" ht="25.5" customHeight="1" x14ac:dyDescent="0.35">
      <c r="A4733" s="188"/>
      <c r="B4733" s="190"/>
      <c r="C4733" s="99" t="str">
        <f>IF(B4733="","",IF(NOT(ISNUMBER(B4733)),"DATA_PC invalida",IF(AND(ISNUMBER(parametros!$C$2),ISNUMBER(parametros!$D$2),B4733&gt;=parametros!$C$2,B4733&lt;=parametros!$D$2),"C0",IF(AND(ISNUMBER(parametros!$C$3),ISNUMBER(parametros!$D$3),B4733&gt;=parametros!$C$3,B4733&lt;=parametros!$D$3),"C1",IF(AND(ISNUMBER(parametros!$C$4),ISNUMBER(parametros!$D$4),B4733&gt;=parametros!$C$4,B4733&lt;=parametros!$D$4),"C2",IF(AND(ISNUMBER(parametros!$C$5),ISNUMBER(parametros!$D$5),B4733&gt;=parametros!$C$5,B4733&lt;=parametros!$D$5),"C3",IF(AND(ISNUMBER(parametros!$C$6),ISNUMBER(parametros!$D$6),B4733&gt;=parametros!$C$6,B4733&lt;=parametros!$D$6),"C4","Fora dos ciclos")))))))</f>
        <v/>
      </c>
      <c r="D4733" s="100"/>
      <c r="E4733" s="78" t="str">
        <f>IF(C4733="","",IFERROR(VLOOKUP(C4733,parametros!$A$11:$E$15,5,0),""))</f>
        <v/>
      </c>
      <c r="F4733" s="79" t="str">
        <f t="shared" si="367"/>
        <v/>
      </c>
      <c r="G4733" s="101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8"/>
      <c r="U4733" s="218" t="str">
        <f t="shared" si="371"/>
        <v/>
      </c>
      <c r="V4733" s="216" t="s">
        <v>47</v>
      </c>
      <c r="W4733" s="102" t="s">
        <v>167</v>
      </c>
      <c r="X4733" s="102" t="s">
        <v>168</v>
      </c>
      <c r="Y4733" s="103" t="s">
        <v>169</v>
      </c>
      <c r="Z4733" s="103" t="s">
        <v>170</v>
      </c>
      <c r="AA4733" s="103" t="s">
        <v>47</v>
      </c>
      <c r="AB4733" s="103" t="s">
        <v>171</v>
      </c>
      <c r="AC4733" s="104" t="s">
        <v>172</v>
      </c>
    </row>
    <row r="4734" spans="1:29" ht="25.5" customHeight="1" x14ac:dyDescent="0.35">
      <c r="A4734" s="188"/>
      <c r="B4734" s="190"/>
      <c r="C4734" s="99" t="str">
        <f>IF(B4734="","",IF(NOT(ISNUMBER(B4734)),"DATA_PC invalida",IF(AND(ISNUMBER(parametros!$C$2),ISNUMBER(parametros!$D$2),B4734&gt;=parametros!$C$2,B4734&lt;=parametros!$D$2),"C0",IF(AND(ISNUMBER(parametros!$C$3),ISNUMBER(parametros!$D$3),B4734&gt;=parametros!$C$3,B4734&lt;=parametros!$D$3),"C1",IF(AND(ISNUMBER(parametros!$C$4),ISNUMBER(parametros!$D$4),B4734&gt;=parametros!$C$4,B4734&lt;=parametros!$D$4),"C2",IF(AND(ISNUMBER(parametros!$C$5),ISNUMBER(parametros!$D$5),B4734&gt;=parametros!$C$5,B4734&lt;=parametros!$D$5),"C3",IF(AND(ISNUMBER(parametros!$C$6),ISNUMBER(parametros!$D$6),B4734&gt;=parametros!$C$6,B4734&lt;=parametros!$D$6),"C4","Fora dos ciclos")))))))</f>
        <v/>
      </c>
      <c r="D4734" s="100"/>
      <c r="E4734" s="78" t="str">
        <f>IF(C4734="","",IFERROR(VLOOKUP(C4734,parametros!$A$11:$E$15,5,0),""))</f>
        <v/>
      </c>
      <c r="F4734" s="79" t="str">
        <f t="shared" si="367"/>
        <v/>
      </c>
      <c r="G4734" s="101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8"/>
      <c r="U4734" s="218" t="str">
        <f t="shared" si="371"/>
        <v/>
      </c>
      <c r="V4734" s="216" t="s">
        <v>47</v>
      </c>
      <c r="W4734" s="102" t="s">
        <v>167</v>
      </c>
      <c r="X4734" s="102" t="s">
        <v>168</v>
      </c>
      <c r="Y4734" s="103" t="s">
        <v>169</v>
      </c>
      <c r="Z4734" s="103" t="s">
        <v>170</v>
      </c>
      <c r="AA4734" s="103" t="s">
        <v>47</v>
      </c>
      <c r="AB4734" s="103" t="s">
        <v>171</v>
      </c>
      <c r="AC4734" s="104" t="s">
        <v>172</v>
      </c>
    </row>
    <row r="4735" spans="1:29" ht="25.5" customHeight="1" x14ac:dyDescent="0.35">
      <c r="A4735" s="188"/>
      <c r="B4735" s="190"/>
      <c r="C4735" s="99" t="str">
        <f>IF(B4735="","",IF(NOT(ISNUMBER(B4735)),"DATA_PC invalida",IF(AND(ISNUMBER(parametros!$C$2),ISNUMBER(parametros!$D$2),B4735&gt;=parametros!$C$2,B4735&lt;=parametros!$D$2),"C0",IF(AND(ISNUMBER(parametros!$C$3),ISNUMBER(parametros!$D$3),B4735&gt;=parametros!$C$3,B4735&lt;=parametros!$D$3),"C1",IF(AND(ISNUMBER(parametros!$C$4),ISNUMBER(parametros!$D$4),B4735&gt;=parametros!$C$4,B4735&lt;=parametros!$D$4),"C2",IF(AND(ISNUMBER(parametros!$C$5),ISNUMBER(parametros!$D$5),B4735&gt;=parametros!$C$5,B4735&lt;=parametros!$D$5),"C3",IF(AND(ISNUMBER(parametros!$C$6),ISNUMBER(parametros!$D$6),B4735&gt;=parametros!$C$6,B4735&lt;=parametros!$D$6),"C4","Fora dos ciclos")))))))</f>
        <v/>
      </c>
      <c r="D4735" s="100"/>
      <c r="E4735" s="78" t="str">
        <f>IF(C4735="","",IFERROR(VLOOKUP(C4735,parametros!$A$11:$E$15,5,0),""))</f>
        <v/>
      </c>
      <c r="F4735" s="79" t="str">
        <f t="shared" si="367"/>
        <v/>
      </c>
      <c r="G4735" s="101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8"/>
      <c r="U4735" s="218" t="str">
        <f t="shared" si="371"/>
        <v/>
      </c>
      <c r="V4735" s="216" t="s">
        <v>47</v>
      </c>
      <c r="W4735" s="102" t="s">
        <v>167</v>
      </c>
      <c r="X4735" s="102" t="s">
        <v>168</v>
      </c>
      <c r="Y4735" s="103" t="s">
        <v>169</v>
      </c>
      <c r="Z4735" s="103" t="s">
        <v>170</v>
      </c>
      <c r="AA4735" s="103" t="s">
        <v>47</v>
      </c>
      <c r="AB4735" s="103" t="s">
        <v>171</v>
      </c>
      <c r="AC4735" s="104" t="s">
        <v>172</v>
      </c>
    </row>
    <row r="4736" spans="1:29" ht="25.5" customHeight="1" x14ac:dyDescent="0.35">
      <c r="A4736" s="188"/>
      <c r="B4736" s="190"/>
      <c r="C4736" s="99" t="str">
        <f>IF(B4736="","",IF(NOT(ISNUMBER(B4736)),"DATA_PC invalida",IF(AND(ISNUMBER(parametros!$C$2),ISNUMBER(parametros!$D$2),B4736&gt;=parametros!$C$2,B4736&lt;=parametros!$D$2),"C0",IF(AND(ISNUMBER(parametros!$C$3),ISNUMBER(parametros!$D$3),B4736&gt;=parametros!$C$3,B4736&lt;=parametros!$D$3),"C1",IF(AND(ISNUMBER(parametros!$C$4),ISNUMBER(parametros!$D$4),B4736&gt;=parametros!$C$4,B4736&lt;=parametros!$D$4),"C2",IF(AND(ISNUMBER(parametros!$C$5),ISNUMBER(parametros!$D$5),B4736&gt;=parametros!$C$5,B4736&lt;=parametros!$D$5),"C3",IF(AND(ISNUMBER(parametros!$C$6),ISNUMBER(parametros!$D$6),B4736&gt;=parametros!$C$6,B4736&lt;=parametros!$D$6),"C4","Fora dos ciclos")))))))</f>
        <v/>
      </c>
      <c r="D4736" s="100"/>
      <c r="E4736" s="78" t="str">
        <f>IF(C4736="","",IFERROR(VLOOKUP(C4736,parametros!$A$11:$E$15,5,0),""))</f>
        <v/>
      </c>
      <c r="F4736" s="79" t="str">
        <f t="shared" si="367"/>
        <v/>
      </c>
      <c r="G4736" s="101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8"/>
      <c r="U4736" s="218" t="str">
        <f t="shared" si="371"/>
        <v/>
      </c>
      <c r="V4736" s="216" t="s">
        <v>47</v>
      </c>
      <c r="W4736" s="102" t="s">
        <v>167</v>
      </c>
      <c r="X4736" s="102" t="s">
        <v>168</v>
      </c>
      <c r="Y4736" s="103" t="s">
        <v>169</v>
      </c>
      <c r="Z4736" s="103" t="s">
        <v>170</v>
      </c>
      <c r="AA4736" s="103" t="s">
        <v>47</v>
      </c>
      <c r="AB4736" s="103" t="s">
        <v>171</v>
      </c>
      <c r="AC4736" s="104" t="s">
        <v>172</v>
      </c>
    </row>
    <row r="4737" spans="1:29" ht="25.5" customHeight="1" x14ac:dyDescent="0.35">
      <c r="A4737" s="188"/>
      <c r="B4737" s="190"/>
      <c r="C4737" s="99" t="str">
        <f>IF(B4737="","",IF(NOT(ISNUMBER(B4737)),"DATA_PC invalida",IF(AND(ISNUMBER(parametros!$C$2),ISNUMBER(parametros!$D$2),B4737&gt;=parametros!$C$2,B4737&lt;=parametros!$D$2),"C0",IF(AND(ISNUMBER(parametros!$C$3),ISNUMBER(parametros!$D$3),B4737&gt;=parametros!$C$3,B4737&lt;=parametros!$D$3),"C1",IF(AND(ISNUMBER(parametros!$C$4),ISNUMBER(parametros!$D$4),B4737&gt;=parametros!$C$4,B4737&lt;=parametros!$D$4),"C2",IF(AND(ISNUMBER(parametros!$C$5),ISNUMBER(parametros!$D$5),B4737&gt;=parametros!$C$5,B4737&lt;=parametros!$D$5),"C3",IF(AND(ISNUMBER(parametros!$C$6),ISNUMBER(parametros!$D$6),B4737&gt;=parametros!$C$6,B4737&lt;=parametros!$D$6),"C4","Fora dos ciclos")))))))</f>
        <v/>
      </c>
      <c r="D4737" s="100"/>
      <c r="E4737" s="78" t="str">
        <f>IF(C4737="","",IFERROR(VLOOKUP(C4737,parametros!$A$11:$E$15,5,0),""))</f>
        <v/>
      </c>
      <c r="F4737" s="79" t="str">
        <f t="shared" si="367"/>
        <v/>
      </c>
      <c r="G4737" s="101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8"/>
      <c r="U4737" s="218" t="str">
        <f t="shared" si="371"/>
        <v/>
      </c>
      <c r="V4737" s="216" t="s">
        <v>47</v>
      </c>
      <c r="W4737" s="102" t="s">
        <v>167</v>
      </c>
      <c r="X4737" s="102" t="s">
        <v>168</v>
      </c>
      <c r="Y4737" s="103" t="s">
        <v>169</v>
      </c>
      <c r="Z4737" s="103" t="s">
        <v>170</v>
      </c>
      <c r="AA4737" s="103" t="s">
        <v>47</v>
      </c>
      <c r="AB4737" s="103" t="s">
        <v>171</v>
      </c>
      <c r="AC4737" s="104" t="s">
        <v>172</v>
      </c>
    </row>
    <row r="4738" spans="1:29" ht="25.5" customHeight="1" x14ac:dyDescent="0.35">
      <c r="A4738" s="188"/>
      <c r="B4738" s="190"/>
      <c r="C4738" s="99" t="str">
        <f>IF(B4738="","",IF(NOT(ISNUMBER(B4738)),"DATA_PC invalida",IF(AND(ISNUMBER(parametros!$C$2),ISNUMBER(parametros!$D$2),B4738&gt;=parametros!$C$2,B4738&lt;=parametros!$D$2),"C0",IF(AND(ISNUMBER(parametros!$C$3),ISNUMBER(parametros!$D$3),B4738&gt;=parametros!$C$3,B4738&lt;=parametros!$D$3),"C1",IF(AND(ISNUMBER(parametros!$C$4),ISNUMBER(parametros!$D$4),B4738&gt;=parametros!$C$4,B4738&lt;=parametros!$D$4),"C2",IF(AND(ISNUMBER(parametros!$C$5),ISNUMBER(parametros!$D$5),B4738&gt;=parametros!$C$5,B4738&lt;=parametros!$D$5),"C3",IF(AND(ISNUMBER(parametros!$C$6),ISNUMBER(parametros!$D$6),B4738&gt;=parametros!$C$6,B4738&lt;=parametros!$D$6),"C4","Fora dos ciclos")))))))</f>
        <v/>
      </c>
      <c r="D4738" s="100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101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8"/>
      <c r="U4738" s="218" t="str">
        <f t="shared" ref="U4738:U4801" si="376">IF(OR($D4738="",$H4738=""),"",ROUND($D4738+$H4738,2))</f>
        <v/>
      </c>
      <c r="V4738" s="216" t="s">
        <v>47</v>
      </c>
      <c r="W4738" s="102" t="s">
        <v>167</v>
      </c>
      <c r="X4738" s="102" t="s">
        <v>168</v>
      </c>
      <c r="Y4738" s="103" t="s">
        <v>169</v>
      </c>
      <c r="Z4738" s="103" t="s">
        <v>170</v>
      </c>
      <c r="AA4738" s="103" t="s">
        <v>47</v>
      </c>
      <c r="AB4738" s="103" t="s">
        <v>171</v>
      </c>
      <c r="AC4738" s="104" t="s">
        <v>172</v>
      </c>
    </row>
    <row r="4739" spans="1:29" ht="25.5" customHeight="1" x14ac:dyDescent="0.35">
      <c r="A4739" s="188"/>
      <c r="B4739" s="190"/>
      <c r="C4739" s="99" t="str">
        <f>IF(B4739="","",IF(NOT(ISNUMBER(B4739)),"DATA_PC invalida",IF(AND(ISNUMBER(parametros!$C$2),ISNUMBER(parametros!$D$2),B4739&gt;=parametros!$C$2,B4739&lt;=parametros!$D$2),"C0",IF(AND(ISNUMBER(parametros!$C$3),ISNUMBER(parametros!$D$3),B4739&gt;=parametros!$C$3,B4739&lt;=parametros!$D$3),"C1",IF(AND(ISNUMBER(parametros!$C$4),ISNUMBER(parametros!$D$4),B4739&gt;=parametros!$C$4,B4739&lt;=parametros!$D$4),"C2",IF(AND(ISNUMBER(parametros!$C$5),ISNUMBER(parametros!$D$5),B4739&gt;=parametros!$C$5,B4739&lt;=parametros!$D$5),"C3",IF(AND(ISNUMBER(parametros!$C$6),ISNUMBER(parametros!$D$6),B4739&gt;=parametros!$C$6,B4739&lt;=parametros!$D$6),"C4","Fora dos ciclos")))))))</f>
        <v/>
      </c>
      <c r="D4739" s="100"/>
      <c r="E4739" s="78" t="str">
        <f>IF(C4739="","",IFERROR(VLOOKUP(C4739,parametros!$A$11:$E$15,5,0),""))</f>
        <v/>
      </c>
      <c r="F4739" s="79" t="str">
        <f t="shared" si="372"/>
        <v/>
      </c>
      <c r="G4739" s="101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8"/>
      <c r="U4739" s="218" t="str">
        <f t="shared" si="376"/>
        <v/>
      </c>
      <c r="V4739" s="216" t="s">
        <v>47</v>
      </c>
      <c r="W4739" s="102" t="s">
        <v>167</v>
      </c>
      <c r="X4739" s="102" t="s">
        <v>168</v>
      </c>
      <c r="Y4739" s="103" t="s">
        <v>169</v>
      </c>
      <c r="Z4739" s="103" t="s">
        <v>170</v>
      </c>
      <c r="AA4739" s="103" t="s">
        <v>47</v>
      </c>
      <c r="AB4739" s="103" t="s">
        <v>171</v>
      </c>
      <c r="AC4739" s="104" t="s">
        <v>172</v>
      </c>
    </row>
    <row r="4740" spans="1:29" ht="25.5" customHeight="1" x14ac:dyDescent="0.35">
      <c r="A4740" s="188"/>
      <c r="B4740" s="190"/>
      <c r="C4740" s="99" t="str">
        <f>IF(B4740="","",IF(NOT(ISNUMBER(B4740)),"DATA_PC invalida",IF(AND(ISNUMBER(parametros!$C$2),ISNUMBER(parametros!$D$2),B4740&gt;=parametros!$C$2,B4740&lt;=parametros!$D$2),"C0",IF(AND(ISNUMBER(parametros!$C$3),ISNUMBER(parametros!$D$3),B4740&gt;=parametros!$C$3,B4740&lt;=parametros!$D$3),"C1",IF(AND(ISNUMBER(parametros!$C$4),ISNUMBER(parametros!$D$4),B4740&gt;=parametros!$C$4,B4740&lt;=parametros!$D$4),"C2",IF(AND(ISNUMBER(parametros!$C$5),ISNUMBER(parametros!$D$5),B4740&gt;=parametros!$C$5,B4740&lt;=parametros!$D$5),"C3",IF(AND(ISNUMBER(parametros!$C$6),ISNUMBER(parametros!$D$6),B4740&gt;=parametros!$C$6,B4740&lt;=parametros!$D$6),"C4","Fora dos ciclos")))))))</f>
        <v/>
      </c>
      <c r="D4740" s="100"/>
      <c r="E4740" s="78" t="str">
        <f>IF(C4740="","",IFERROR(VLOOKUP(C4740,parametros!$A$11:$E$15,5,0),""))</f>
        <v/>
      </c>
      <c r="F4740" s="79" t="str">
        <f t="shared" si="372"/>
        <v/>
      </c>
      <c r="G4740" s="101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8"/>
      <c r="U4740" s="218" t="str">
        <f t="shared" si="376"/>
        <v/>
      </c>
      <c r="V4740" s="216" t="s">
        <v>47</v>
      </c>
      <c r="W4740" s="102" t="s">
        <v>167</v>
      </c>
      <c r="X4740" s="102" t="s">
        <v>168</v>
      </c>
      <c r="Y4740" s="103" t="s">
        <v>169</v>
      </c>
      <c r="Z4740" s="103" t="s">
        <v>170</v>
      </c>
      <c r="AA4740" s="103" t="s">
        <v>47</v>
      </c>
      <c r="AB4740" s="103" t="s">
        <v>171</v>
      </c>
      <c r="AC4740" s="104" t="s">
        <v>172</v>
      </c>
    </row>
    <row r="4741" spans="1:29" ht="25.5" customHeight="1" x14ac:dyDescent="0.35">
      <c r="A4741" s="188"/>
      <c r="B4741" s="190"/>
      <c r="C4741" s="99" t="str">
        <f>IF(B4741="","",IF(NOT(ISNUMBER(B4741)),"DATA_PC invalida",IF(AND(ISNUMBER(parametros!$C$2),ISNUMBER(parametros!$D$2),B4741&gt;=parametros!$C$2,B4741&lt;=parametros!$D$2),"C0",IF(AND(ISNUMBER(parametros!$C$3),ISNUMBER(parametros!$D$3),B4741&gt;=parametros!$C$3,B4741&lt;=parametros!$D$3),"C1",IF(AND(ISNUMBER(parametros!$C$4),ISNUMBER(parametros!$D$4),B4741&gt;=parametros!$C$4,B4741&lt;=parametros!$D$4),"C2",IF(AND(ISNUMBER(parametros!$C$5),ISNUMBER(parametros!$D$5),B4741&gt;=parametros!$C$5,B4741&lt;=parametros!$D$5),"C3",IF(AND(ISNUMBER(parametros!$C$6),ISNUMBER(parametros!$D$6),B4741&gt;=parametros!$C$6,B4741&lt;=parametros!$D$6),"C4","Fora dos ciclos")))))))</f>
        <v/>
      </c>
      <c r="D4741" s="100"/>
      <c r="E4741" s="78" t="str">
        <f>IF(C4741="","",IFERROR(VLOOKUP(C4741,parametros!$A$11:$E$15,5,0),""))</f>
        <v/>
      </c>
      <c r="F4741" s="79" t="str">
        <f t="shared" si="372"/>
        <v/>
      </c>
      <c r="G4741" s="101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8"/>
      <c r="U4741" s="218" t="str">
        <f t="shared" si="376"/>
        <v/>
      </c>
      <c r="V4741" s="216" t="s">
        <v>47</v>
      </c>
      <c r="W4741" s="102" t="s">
        <v>167</v>
      </c>
      <c r="X4741" s="102" t="s">
        <v>168</v>
      </c>
      <c r="Y4741" s="103" t="s">
        <v>169</v>
      </c>
      <c r="Z4741" s="103" t="s">
        <v>170</v>
      </c>
      <c r="AA4741" s="103" t="s">
        <v>47</v>
      </c>
      <c r="AB4741" s="103" t="s">
        <v>171</v>
      </c>
      <c r="AC4741" s="104" t="s">
        <v>172</v>
      </c>
    </row>
    <row r="4742" spans="1:29" ht="25.5" customHeight="1" x14ac:dyDescent="0.35">
      <c r="A4742" s="188"/>
      <c r="B4742" s="190"/>
      <c r="C4742" s="99" t="str">
        <f>IF(B4742="","",IF(NOT(ISNUMBER(B4742)),"DATA_PC invalida",IF(AND(ISNUMBER(parametros!$C$2),ISNUMBER(parametros!$D$2),B4742&gt;=parametros!$C$2,B4742&lt;=parametros!$D$2),"C0",IF(AND(ISNUMBER(parametros!$C$3),ISNUMBER(parametros!$D$3),B4742&gt;=parametros!$C$3,B4742&lt;=parametros!$D$3),"C1",IF(AND(ISNUMBER(parametros!$C$4),ISNUMBER(parametros!$D$4),B4742&gt;=parametros!$C$4,B4742&lt;=parametros!$D$4),"C2",IF(AND(ISNUMBER(parametros!$C$5),ISNUMBER(parametros!$D$5),B4742&gt;=parametros!$C$5,B4742&lt;=parametros!$D$5),"C3",IF(AND(ISNUMBER(parametros!$C$6),ISNUMBER(parametros!$D$6),B4742&gt;=parametros!$C$6,B4742&lt;=parametros!$D$6),"C4","Fora dos ciclos")))))))</f>
        <v/>
      </c>
      <c r="D4742" s="100"/>
      <c r="E4742" s="78" t="str">
        <f>IF(C4742="","",IFERROR(VLOOKUP(C4742,parametros!$A$11:$E$15,5,0),""))</f>
        <v/>
      </c>
      <c r="F4742" s="79" t="str">
        <f t="shared" si="372"/>
        <v/>
      </c>
      <c r="G4742" s="101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8"/>
      <c r="U4742" s="218" t="str">
        <f t="shared" si="376"/>
        <v/>
      </c>
      <c r="V4742" s="216" t="s">
        <v>47</v>
      </c>
      <c r="W4742" s="102" t="s">
        <v>167</v>
      </c>
      <c r="X4742" s="102" t="s">
        <v>168</v>
      </c>
      <c r="Y4742" s="103" t="s">
        <v>169</v>
      </c>
      <c r="Z4742" s="103" t="s">
        <v>170</v>
      </c>
      <c r="AA4742" s="103" t="s">
        <v>47</v>
      </c>
      <c r="AB4742" s="103" t="s">
        <v>171</v>
      </c>
      <c r="AC4742" s="104" t="s">
        <v>172</v>
      </c>
    </row>
    <row r="4743" spans="1:29" ht="25.5" customHeight="1" x14ac:dyDescent="0.35">
      <c r="A4743" s="188"/>
      <c r="B4743" s="190"/>
      <c r="C4743" s="99" t="str">
        <f>IF(B4743="","",IF(NOT(ISNUMBER(B4743)),"DATA_PC invalida",IF(AND(ISNUMBER(parametros!$C$2),ISNUMBER(parametros!$D$2),B4743&gt;=parametros!$C$2,B4743&lt;=parametros!$D$2),"C0",IF(AND(ISNUMBER(parametros!$C$3),ISNUMBER(parametros!$D$3),B4743&gt;=parametros!$C$3,B4743&lt;=parametros!$D$3),"C1",IF(AND(ISNUMBER(parametros!$C$4),ISNUMBER(parametros!$D$4),B4743&gt;=parametros!$C$4,B4743&lt;=parametros!$D$4),"C2",IF(AND(ISNUMBER(parametros!$C$5),ISNUMBER(parametros!$D$5),B4743&gt;=parametros!$C$5,B4743&lt;=parametros!$D$5),"C3",IF(AND(ISNUMBER(parametros!$C$6),ISNUMBER(parametros!$D$6),B4743&gt;=parametros!$C$6,B4743&lt;=parametros!$D$6),"C4","Fora dos ciclos")))))))</f>
        <v/>
      </c>
      <c r="D4743" s="100"/>
      <c r="E4743" s="78" t="str">
        <f>IF(C4743="","",IFERROR(VLOOKUP(C4743,parametros!$A$11:$E$15,5,0),""))</f>
        <v/>
      </c>
      <c r="F4743" s="79" t="str">
        <f t="shared" si="372"/>
        <v/>
      </c>
      <c r="G4743" s="101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8"/>
      <c r="U4743" s="218" t="str">
        <f t="shared" si="376"/>
        <v/>
      </c>
      <c r="V4743" s="216" t="s">
        <v>47</v>
      </c>
      <c r="W4743" s="102" t="s">
        <v>167</v>
      </c>
      <c r="X4743" s="102" t="s">
        <v>168</v>
      </c>
      <c r="Y4743" s="103" t="s">
        <v>169</v>
      </c>
      <c r="Z4743" s="103" t="s">
        <v>170</v>
      </c>
      <c r="AA4743" s="103" t="s">
        <v>47</v>
      </c>
      <c r="AB4743" s="103" t="s">
        <v>171</v>
      </c>
      <c r="AC4743" s="104" t="s">
        <v>172</v>
      </c>
    </row>
    <row r="4744" spans="1:29" ht="25.5" customHeight="1" x14ac:dyDescent="0.35">
      <c r="A4744" s="188"/>
      <c r="B4744" s="190"/>
      <c r="C4744" s="99" t="str">
        <f>IF(B4744="","",IF(NOT(ISNUMBER(B4744)),"DATA_PC invalida",IF(AND(ISNUMBER(parametros!$C$2),ISNUMBER(parametros!$D$2),B4744&gt;=parametros!$C$2,B4744&lt;=parametros!$D$2),"C0",IF(AND(ISNUMBER(parametros!$C$3),ISNUMBER(parametros!$D$3),B4744&gt;=parametros!$C$3,B4744&lt;=parametros!$D$3),"C1",IF(AND(ISNUMBER(parametros!$C$4),ISNUMBER(parametros!$D$4),B4744&gt;=parametros!$C$4,B4744&lt;=parametros!$D$4),"C2",IF(AND(ISNUMBER(parametros!$C$5),ISNUMBER(parametros!$D$5),B4744&gt;=parametros!$C$5,B4744&lt;=parametros!$D$5),"C3",IF(AND(ISNUMBER(parametros!$C$6),ISNUMBER(parametros!$D$6),B4744&gt;=parametros!$C$6,B4744&lt;=parametros!$D$6),"C4","Fora dos ciclos")))))))</f>
        <v/>
      </c>
      <c r="D4744" s="100"/>
      <c r="E4744" s="78" t="str">
        <f>IF(C4744="","",IFERROR(VLOOKUP(C4744,parametros!$A$11:$E$15,5,0),""))</f>
        <v/>
      </c>
      <c r="F4744" s="79" t="str">
        <f t="shared" si="372"/>
        <v/>
      </c>
      <c r="G4744" s="101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8"/>
      <c r="U4744" s="218" t="str">
        <f t="shared" si="376"/>
        <v/>
      </c>
      <c r="V4744" s="216" t="s">
        <v>47</v>
      </c>
      <c r="W4744" s="102" t="s">
        <v>167</v>
      </c>
      <c r="X4744" s="102" t="s">
        <v>168</v>
      </c>
      <c r="Y4744" s="103" t="s">
        <v>169</v>
      </c>
      <c r="Z4744" s="103" t="s">
        <v>170</v>
      </c>
      <c r="AA4744" s="103" t="s">
        <v>47</v>
      </c>
      <c r="AB4744" s="103" t="s">
        <v>171</v>
      </c>
      <c r="AC4744" s="104" t="s">
        <v>172</v>
      </c>
    </row>
    <row r="4745" spans="1:29" ht="25.5" customHeight="1" x14ac:dyDescent="0.35">
      <c r="A4745" s="188"/>
      <c r="B4745" s="190"/>
      <c r="C4745" s="99" t="str">
        <f>IF(B4745="","",IF(NOT(ISNUMBER(B4745)),"DATA_PC invalida",IF(AND(ISNUMBER(parametros!$C$2),ISNUMBER(parametros!$D$2),B4745&gt;=parametros!$C$2,B4745&lt;=parametros!$D$2),"C0",IF(AND(ISNUMBER(parametros!$C$3),ISNUMBER(parametros!$D$3),B4745&gt;=parametros!$C$3,B4745&lt;=parametros!$D$3),"C1",IF(AND(ISNUMBER(parametros!$C$4),ISNUMBER(parametros!$D$4),B4745&gt;=parametros!$C$4,B4745&lt;=parametros!$D$4),"C2",IF(AND(ISNUMBER(parametros!$C$5),ISNUMBER(parametros!$D$5),B4745&gt;=parametros!$C$5,B4745&lt;=parametros!$D$5),"C3",IF(AND(ISNUMBER(parametros!$C$6),ISNUMBER(parametros!$D$6),B4745&gt;=parametros!$C$6,B4745&lt;=parametros!$D$6),"C4","Fora dos ciclos")))))))</f>
        <v/>
      </c>
      <c r="D4745" s="100"/>
      <c r="E4745" s="78" t="str">
        <f>IF(C4745="","",IFERROR(VLOOKUP(C4745,parametros!$A$11:$E$15,5,0),""))</f>
        <v/>
      </c>
      <c r="F4745" s="79" t="str">
        <f t="shared" si="372"/>
        <v/>
      </c>
      <c r="G4745" s="101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8"/>
      <c r="U4745" s="218" t="str">
        <f t="shared" si="376"/>
        <v/>
      </c>
      <c r="V4745" s="216" t="s">
        <v>47</v>
      </c>
      <c r="W4745" s="102" t="s">
        <v>167</v>
      </c>
      <c r="X4745" s="102" t="s">
        <v>168</v>
      </c>
      <c r="Y4745" s="103" t="s">
        <v>169</v>
      </c>
      <c r="Z4745" s="103" t="s">
        <v>170</v>
      </c>
      <c r="AA4745" s="103" t="s">
        <v>47</v>
      </c>
      <c r="AB4745" s="103" t="s">
        <v>171</v>
      </c>
      <c r="AC4745" s="104" t="s">
        <v>172</v>
      </c>
    </row>
    <row r="4746" spans="1:29" ht="25.5" customHeight="1" x14ac:dyDescent="0.35">
      <c r="A4746" s="188"/>
      <c r="B4746" s="190"/>
      <c r="C4746" s="99" t="str">
        <f>IF(B4746="","",IF(NOT(ISNUMBER(B4746)),"DATA_PC invalida",IF(AND(ISNUMBER(parametros!$C$2),ISNUMBER(parametros!$D$2),B4746&gt;=parametros!$C$2,B4746&lt;=parametros!$D$2),"C0",IF(AND(ISNUMBER(parametros!$C$3),ISNUMBER(parametros!$D$3),B4746&gt;=parametros!$C$3,B4746&lt;=parametros!$D$3),"C1",IF(AND(ISNUMBER(parametros!$C$4),ISNUMBER(parametros!$D$4),B4746&gt;=parametros!$C$4,B4746&lt;=parametros!$D$4),"C2",IF(AND(ISNUMBER(parametros!$C$5),ISNUMBER(parametros!$D$5),B4746&gt;=parametros!$C$5,B4746&lt;=parametros!$D$5),"C3",IF(AND(ISNUMBER(parametros!$C$6),ISNUMBER(parametros!$D$6),B4746&gt;=parametros!$C$6,B4746&lt;=parametros!$D$6),"C4","Fora dos ciclos")))))))</f>
        <v/>
      </c>
      <c r="D4746" s="100"/>
      <c r="E4746" s="78" t="str">
        <f>IF(C4746="","",IFERROR(VLOOKUP(C4746,parametros!$A$11:$E$15,5,0),""))</f>
        <v/>
      </c>
      <c r="F4746" s="79" t="str">
        <f t="shared" si="372"/>
        <v/>
      </c>
      <c r="G4746" s="101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8"/>
      <c r="U4746" s="218" t="str">
        <f t="shared" si="376"/>
        <v/>
      </c>
      <c r="V4746" s="216" t="s">
        <v>47</v>
      </c>
      <c r="W4746" s="102" t="s">
        <v>167</v>
      </c>
      <c r="X4746" s="102" t="s">
        <v>168</v>
      </c>
      <c r="Y4746" s="103" t="s">
        <v>169</v>
      </c>
      <c r="Z4746" s="103" t="s">
        <v>170</v>
      </c>
      <c r="AA4746" s="103" t="s">
        <v>47</v>
      </c>
      <c r="AB4746" s="103" t="s">
        <v>171</v>
      </c>
      <c r="AC4746" s="104" t="s">
        <v>172</v>
      </c>
    </row>
    <row r="4747" spans="1:29" ht="25.5" customHeight="1" x14ac:dyDescent="0.35">
      <c r="A4747" s="188"/>
      <c r="B4747" s="190"/>
      <c r="C4747" s="99" t="str">
        <f>IF(B4747="","",IF(NOT(ISNUMBER(B4747)),"DATA_PC invalida",IF(AND(ISNUMBER(parametros!$C$2),ISNUMBER(parametros!$D$2),B4747&gt;=parametros!$C$2,B4747&lt;=parametros!$D$2),"C0",IF(AND(ISNUMBER(parametros!$C$3),ISNUMBER(parametros!$D$3),B4747&gt;=parametros!$C$3,B4747&lt;=parametros!$D$3),"C1",IF(AND(ISNUMBER(parametros!$C$4),ISNUMBER(parametros!$D$4),B4747&gt;=parametros!$C$4,B4747&lt;=parametros!$D$4),"C2",IF(AND(ISNUMBER(parametros!$C$5),ISNUMBER(parametros!$D$5),B4747&gt;=parametros!$C$5,B4747&lt;=parametros!$D$5),"C3",IF(AND(ISNUMBER(parametros!$C$6),ISNUMBER(parametros!$D$6),B4747&gt;=parametros!$C$6,B4747&lt;=parametros!$D$6),"C4","Fora dos ciclos")))))))</f>
        <v/>
      </c>
      <c r="D4747" s="100"/>
      <c r="E4747" s="78" t="str">
        <f>IF(C4747="","",IFERROR(VLOOKUP(C4747,parametros!$A$11:$E$15,5,0),""))</f>
        <v/>
      </c>
      <c r="F4747" s="79" t="str">
        <f t="shared" si="372"/>
        <v/>
      </c>
      <c r="G4747" s="101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8"/>
      <c r="U4747" s="218" t="str">
        <f t="shared" si="376"/>
        <v/>
      </c>
      <c r="V4747" s="216" t="s">
        <v>47</v>
      </c>
      <c r="W4747" s="102" t="s">
        <v>167</v>
      </c>
      <c r="X4747" s="102" t="s">
        <v>168</v>
      </c>
      <c r="Y4747" s="103" t="s">
        <v>169</v>
      </c>
      <c r="Z4747" s="103" t="s">
        <v>170</v>
      </c>
      <c r="AA4747" s="103" t="s">
        <v>47</v>
      </c>
      <c r="AB4747" s="103" t="s">
        <v>171</v>
      </c>
      <c r="AC4747" s="104" t="s">
        <v>172</v>
      </c>
    </row>
    <row r="4748" spans="1:29" ht="25.5" customHeight="1" x14ac:dyDescent="0.35">
      <c r="A4748" s="188"/>
      <c r="B4748" s="190"/>
      <c r="C4748" s="99" t="str">
        <f>IF(B4748="","",IF(NOT(ISNUMBER(B4748)),"DATA_PC invalida",IF(AND(ISNUMBER(parametros!$C$2),ISNUMBER(parametros!$D$2),B4748&gt;=parametros!$C$2,B4748&lt;=parametros!$D$2),"C0",IF(AND(ISNUMBER(parametros!$C$3),ISNUMBER(parametros!$D$3),B4748&gt;=parametros!$C$3,B4748&lt;=parametros!$D$3),"C1",IF(AND(ISNUMBER(parametros!$C$4),ISNUMBER(parametros!$D$4),B4748&gt;=parametros!$C$4,B4748&lt;=parametros!$D$4),"C2",IF(AND(ISNUMBER(parametros!$C$5),ISNUMBER(parametros!$D$5),B4748&gt;=parametros!$C$5,B4748&lt;=parametros!$D$5),"C3",IF(AND(ISNUMBER(parametros!$C$6),ISNUMBER(parametros!$D$6),B4748&gt;=parametros!$C$6,B4748&lt;=parametros!$D$6),"C4","Fora dos ciclos")))))))</f>
        <v/>
      </c>
      <c r="D4748" s="100"/>
      <c r="E4748" s="78" t="str">
        <f>IF(C4748="","",IFERROR(VLOOKUP(C4748,parametros!$A$11:$E$15,5,0),""))</f>
        <v/>
      </c>
      <c r="F4748" s="79" t="str">
        <f t="shared" si="372"/>
        <v/>
      </c>
      <c r="G4748" s="101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8"/>
      <c r="U4748" s="218" t="str">
        <f t="shared" si="376"/>
        <v/>
      </c>
      <c r="V4748" s="216" t="s">
        <v>47</v>
      </c>
      <c r="W4748" s="102" t="s">
        <v>167</v>
      </c>
      <c r="X4748" s="102" t="s">
        <v>168</v>
      </c>
      <c r="Y4748" s="103" t="s">
        <v>169</v>
      </c>
      <c r="Z4748" s="103" t="s">
        <v>170</v>
      </c>
      <c r="AA4748" s="103" t="s">
        <v>47</v>
      </c>
      <c r="AB4748" s="103" t="s">
        <v>171</v>
      </c>
      <c r="AC4748" s="104" t="s">
        <v>172</v>
      </c>
    </row>
    <row r="4749" spans="1:29" ht="25.5" customHeight="1" x14ac:dyDescent="0.35">
      <c r="A4749" s="188"/>
      <c r="B4749" s="190"/>
      <c r="C4749" s="99" t="str">
        <f>IF(B4749="","",IF(NOT(ISNUMBER(B4749)),"DATA_PC invalida",IF(AND(ISNUMBER(parametros!$C$2),ISNUMBER(parametros!$D$2),B4749&gt;=parametros!$C$2,B4749&lt;=parametros!$D$2),"C0",IF(AND(ISNUMBER(parametros!$C$3),ISNUMBER(parametros!$D$3),B4749&gt;=parametros!$C$3,B4749&lt;=parametros!$D$3),"C1",IF(AND(ISNUMBER(parametros!$C$4),ISNUMBER(parametros!$D$4),B4749&gt;=parametros!$C$4,B4749&lt;=parametros!$D$4),"C2",IF(AND(ISNUMBER(parametros!$C$5),ISNUMBER(parametros!$D$5),B4749&gt;=parametros!$C$5,B4749&lt;=parametros!$D$5),"C3",IF(AND(ISNUMBER(parametros!$C$6),ISNUMBER(parametros!$D$6),B4749&gt;=parametros!$C$6,B4749&lt;=parametros!$D$6),"C4","Fora dos ciclos")))))))</f>
        <v/>
      </c>
      <c r="D4749" s="100"/>
      <c r="E4749" s="78" t="str">
        <f>IF(C4749="","",IFERROR(VLOOKUP(C4749,parametros!$A$11:$E$15,5,0),""))</f>
        <v/>
      </c>
      <c r="F4749" s="79" t="str">
        <f t="shared" si="372"/>
        <v/>
      </c>
      <c r="G4749" s="101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8"/>
      <c r="U4749" s="218" t="str">
        <f t="shared" si="376"/>
        <v/>
      </c>
      <c r="V4749" s="216" t="s">
        <v>47</v>
      </c>
      <c r="W4749" s="102" t="s">
        <v>167</v>
      </c>
      <c r="X4749" s="102" t="s">
        <v>168</v>
      </c>
      <c r="Y4749" s="103" t="s">
        <v>169</v>
      </c>
      <c r="Z4749" s="103" t="s">
        <v>170</v>
      </c>
      <c r="AA4749" s="103" t="s">
        <v>47</v>
      </c>
      <c r="AB4749" s="103" t="s">
        <v>171</v>
      </c>
      <c r="AC4749" s="104" t="s">
        <v>172</v>
      </c>
    </row>
    <row r="4750" spans="1:29" ht="25.5" customHeight="1" x14ac:dyDescent="0.35">
      <c r="A4750" s="188"/>
      <c r="B4750" s="190"/>
      <c r="C4750" s="99" t="str">
        <f>IF(B4750="","",IF(NOT(ISNUMBER(B4750)),"DATA_PC invalida",IF(AND(ISNUMBER(parametros!$C$2),ISNUMBER(parametros!$D$2),B4750&gt;=parametros!$C$2,B4750&lt;=parametros!$D$2),"C0",IF(AND(ISNUMBER(parametros!$C$3),ISNUMBER(parametros!$D$3),B4750&gt;=parametros!$C$3,B4750&lt;=parametros!$D$3),"C1",IF(AND(ISNUMBER(parametros!$C$4),ISNUMBER(parametros!$D$4),B4750&gt;=parametros!$C$4,B4750&lt;=parametros!$D$4),"C2",IF(AND(ISNUMBER(parametros!$C$5),ISNUMBER(parametros!$D$5),B4750&gt;=parametros!$C$5,B4750&lt;=parametros!$D$5),"C3",IF(AND(ISNUMBER(parametros!$C$6),ISNUMBER(parametros!$D$6),B4750&gt;=parametros!$C$6,B4750&lt;=parametros!$D$6),"C4","Fora dos ciclos")))))))</f>
        <v/>
      </c>
      <c r="D4750" s="100"/>
      <c r="E4750" s="78" t="str">
        <f>IF(C4750="","",IFERROR(VLOOKUP(C4750,parametros!$A$11:$E$15,5,0),""))</f>
        <v/>
      </c>
      <c r="F4750" s="79" t="str">
        <f t="shared" si="372"/>
        <v/>
      </c>
      <c r="G4750" s="101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8"/>
      <c r="U4750" s="218" t="str">
        <f t="shared" si="376"/>
        <v/>
      </c>
      <c r="V4750" s="216" t="s">
        <v>47</v>
      </c>
      <c r="W4750" s="102" t="s">
        <v>167</v>
      </c>
      <c r="X4750" s="102" t="s">
        <v>168</v>
      </c>
      <c r="Y4750" s="103" t="s">
        <v>169</v>
      </c>
      <c r="Z4750" s="103" t="s">
        <v>170</v>
      </c>
      <c r="AA4750" s="103" t="s">
        <v>47</v>
      </c>
      <c r="AB4750" s="103" t="s">
        <v>171</v>
      </c>
      <c r="AC4750" s="104" t="s">
        <v>172</v>
      </c>
    </row>
    <row r="4751" spans="1:29" ht="25.5" customHeight="1" x14ac:dyDescent="0.35">
      <c r="A4751" s="188"/>
      <c r="B4751" s="190"/>
      <c r="C4751" s="99" t="str">
        <f>IF(B4751="","",IF(NOT(ISNUMBER(B4751)),"DATA_PC invalida",IF(AND(ISNUMBER(parametros!$C$2),ISNUMBER(parametros!$D$2),B4751&gt;=parametros!$C$2,B4751&lt;=parametros!$D$2),"C0",IF(AND(ISNUMBER(parametros!$C$3),ISNUMBER(parametros!$D$3),B4751&gt;=parametros!$C$3,B4751&lt;=parametros!$D$3),"C1",IF(AND(ISNUMBER(parametros!$C$4),ISNUMBER(parametros!$D$4),B4751&gt;=parametros!$C$4,B4751&lt;=parametros!$D$4),"C2",IF(AND(ISNUMBER(parametros!$C$5),ISNUMBER(parametros!$D$5),B4751&gt;=parametros!$C$5,B4751&lt;=parametros!$D$5),"C3",IF(AND(ISNUMBER(parametros!$C$6),ISNUMBER(parametros!$D$6),B4751&gt;=parametros!$C$6,B4751&lt;=parametros!$D$6),"C4","Fora dos ciclos")))))))</f>
        <v/>
      </c>
      <c r="D4751" s="100"/>
      <c r="E4751" s="78" t="str">
        <f>IF(C4751="","",IFERROR(VLOOKUP(C4751,parametros!$A$11:$E$15,5,0),""))</f>
        <v/>
      </c>
      <c r="F4751" s="79" t="str">
        <f t="shared" si="372"/>
        <v/>
      </c>
      <c r="G4751" s="101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8"/>
      <c r="U4751" s="218" t="str">
        <f t="shared" si="376"/>
        <v/>
      </c>
      <c r="V4751" s="216" t="s">
        <v>47</v>
      </c>
      <c r="W4751" s="102" t="s">
        <v>167</v>
      </c>
      <c r="X4751" s="102" t="s">
        <v>168</v>
      </c>
      <c r="Y4751" s="103" t="s">
        <v>169</v>
      </c>
      <c r="Z4751" s="103" t="s">
        <v>170</v>
      </c>
      <c r="AA4751" s="103" t="s">
        <v>47</v>
      </c>
      <c r="AB4751" s="103" t="s">
        <v>171</v>
      </c>
      <c r="AC4751" s="104" t="s">
        <v>172</v>
      </c>
    </row>
    <row r="4752" spans="1:29" ht="25.5" customHeight="1" x14ac:dyDescent="0.35">
      <c r="A4752" s="188"/>
      <c r="B4752" s="190"/>
      <c r="C4752" s="99" t="str">
        <f>IF(B4752="","",IF(NOT(ISNUMBER(B4752)),"DATA_PC invalida",IF(AND(ISNUMBER(parametros!$C$2),ISNUMBER(parametros!$D$2),B4752&gt;=parametros!$C$2,B4752&lt;=parametros!$D$2),"C0",IF(AND(ISNUMBER(parametros!$C$3),ISNUMBER(parametros!$D$3),B4752&gt;=parametros!$C$3,B4752&lt;=parametros!$D$3),"C1",IF(AND(ISNUMBER(parametros!$C$4),ISNUMBER(parametros!$D$4),B4752&gt;=parametros!$C$4,B4752&lt;=parametros!$D$4),"C2",IF(AND(ISNUMBER(parametros!$C$5),ISNUMBER(parametros!$D$5),B4752&gt;=parametros!$C$5,B4752&lt;=parametros!$D$5),"C3",IF(AND(ISNUMBER(parametros!$C$6),ISNUMBER(parametros!$D$6),B4752&gt;=parametros!$C$6,B4752&lt;=parametros!$D$6),"C4","Fora dos ciclos")))))))</f>
        <v/>
      </c>
      <c r="D4752" s="100"/>
      <c r="E4752" s="78" t="str">
        <f>IF(C4752="","",IFERROR(VLOOKUP(C4752,parametros!$A$11:$E$15,5,0),""))</f>
        <v/>
      </c>
      <c r="F4752" s="79" t="str">
        <f t="shared" si="372"/>
        <v/>
      </c>
      <c r="G4752" s="101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8"/>
      <c r="U4752" s="218" t="str">
        <f t="shared" si="376"/>
        <v/>
      </c>
      <c r="V4752" s="216" t="s">
        <v>47</v>
      </c>
      <c r="W4752" s="102" t="s">
        <v>167</v>
      </c>
      <c r="X4752" s="102" t="s">
        <v>168</v>
      </c>
      <c r="Y4752" s="103" t="s">
        <v>169</v>
      </c>
      <c r="Z4752" s="103" t="s">
        <v>170</v>
      </c>
      <c r="AA4752" s="103" t="s">
        <v>47</v>
      </c>
      <c r="AB4752" s="103" t="s">
        <v>171</v>
      </c>
      <c r="AC4752" s="104" t="s">
        <v>172</v>
      </c>
    </row>
    <row r="4753" spans="1:29" ht="25.5" customHeight="1" x14ac:dyDescent="0.35">
      <c r="A4753" s="188"/>
      <c r="B4753" s="190"/>
      <c r="C4753" s="99" t="str">
        <f>IF(B4753="","",IF(NOT(ISNUMBER(B4753)),"DATA_PC invalida",IF(AND(ISNUMBER(parametros!$C$2),ISNUMBER(parametros!$D$2),B4753&gt;=parametros!$C$2,B4753&lt;=parametros!$D$2),"C0",IF(AND(ISNUMBER(parametros!$C$3),ISNUMBER(parametros!$D$3),B4753&gt;=parametros!$C$3,B4753&lt;=parametros!$D$3),"C1",IF(AND(ISNUMBER(parametros!$C$4),ISNUMBER(parametros!$D$4),B4753&gt;=parametros!$C$4,B4753&lt;=parametros!$D$4),"C2",IF(AND(ISNUMBER(parametros!$C$5),ISNUMBER(parametros!$D$5),B4753&gt;=parametros!$C$5,B4753&lt;=parametros!$D$5),"C3",IF(AND(ISNUMBER(parametros!$C$6),ISNUMBER(parametros!$D$6),B4753&gt;=parametros!$C$6,B4753&lt;=parametros!$D$6),"C4","Fora dos ciclos")))))))</f>
        <v/>
      </c>
      <c r="D4753" s="100"/>
      <c r="E4753" s="78" t="str">
        <f>IF(C4753="","",IFERROR(VLOOKUP(C4753,parametros!$A$11:$E$15,5,0),""))</f>
        <v/>
      </c>
      <c r="F4753" s="79" t="str">
        <f t="shared" si="372"/>
        <v/>
      </c>
      <c r="G4753" s="101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8"/>
      <c r="U4753" s="218" t="str">
        <f t="shared" si="376"/>
        <v/>
      </c>
      <c r="V4753" s="216" t="s">
        <v>47</v>
      </c>
      <c r="W4753" s="102" t="s">
        <v>167</v>
      </c>
      <c r="X4753" s="102" t="s">
        <v>168</v>
      </c>
      <c r="Y4753" s="103" t="s">
        <v>169</v>
      </c>
      <c r="Z4753" s="103" t="s">
        <v>170</v>
      </c>
      <c r="AA4753" s="103" t="s">
        <v>47</v>
      </c>
      <c r="AB4753" s="103" t="s">
        <v>171</v>
      </c>
      <c r="AC4753" s="104" t="s">
        <v>172</v>
      </c>
    </row>
    <row r="4754" spans="1:29" ht="25.5" customHeight="1" x14ac:dyDescent="0.35">
      <c r="A4754" s="188"/>
      <c r="B4754" s="190"/>
      <c r="C4754" s="99" t="str">
        <f>IF(B4754="","",IF(NOT(ISNUMBER(B4754)),"DATA_PC invalida",IF(AND(ISNUMBER(parametros!$C$2),ISNUMBER(parametros!$D$2),B4754&gt;=parametros!$C$2,B4754&lt;=parametros!$D$2),"C0",IF(AND(ISNUMBER(parametros!$C$3),ISNUMBER(parametros!$D$3),B4754&gt;=parametros!$C$3,B4754&lt;=parametros!$D$3),"C1",IF(AND(ISNUMBER(parametros!$C$4),ISNUMBER(parametros!$D$4),B4754&gt;=parametros!$C$4,B4754&lt;=parametros!$D$4),"C2",IF(AND(ISNUMBER(parametros!$C$5),ISNUMBER(parametros!$D$5),B4754&gt;=parametros!$C$5,B4754&lt;=parametros!$D$5),"C3",IF(AND(ISNUMBER(parametros!$C$6),ISNUMBER(parametros!$D$6),B4754&gt;=parametros!$C$6,B4754&lt;=parametros!$D$6),"C4","Fora dos ciclos")))))))</f>
        <v/>
      </c>
      <c r="D4754" s="100"/>
      <c r="E4754" s="78" t="str">
        <f>IF(C4754="","",IFERROR(VLOOKUP(C4754,parametros!$A$11:$E$15,5,0),""))</f>
        <v/>
      </c>
      <c r="F4754" s="79" t="str">
        <f t="shared" si="372"/>
        <v/>
      </c>
      <c r="G4754" s="101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8"/>
      <c r="U4754" s="218" t="str">
        <f t="shared" si="376"/>
        <v/>
      </c>
      <c r="V4754" s="216" t="s">
        <v>47</v>
      </c>
      <c r="W4754" s="102" t="s">
        <v>167</v>
      </c>
      <c r="X4754" s="102" t="s">
        <v>168</v>
      </c>
      <c r="Y4754" s="103" t="s">
        <v>169</v>
      </c>
      <c r="Z4754" s="103" t="s">
        <v>170</v>
      </c>
      <c r="AA4754" s="103" t="s">
        <v>47</v>
      </c>
      <c r="AB4754" s="103" t="s">
        <v>171</v>
      </c>
      <c r="AC4754" s="104" t="s">
        <v>172</v>
      </c>
    </row>
    <row r="4755" spans="1:29" ht="25.5" customHeight="1" x14ac:dyDescent="0.35">
      <c r="A4755" s="188"/>
      <c r="B4755" s="190"/>
      <c r="C4755" s="99" t="str">
        <f>IF(B4755="","",IF(NOT(ISNUMBER(B4755)),"DATA_PC invalida",IF(AND(ISNUMBER(parametros!$C$2),ISNUMBER(parametros!$D$2),B4755&gt;=parametros!$C$2,B4755&lt;=parametros!$D$2),"C0",IF(AND(ISNUMBER(parametros!$C$3),ISNUMBER(parametros!$D$3),B4755&gt;=parametros!$C$3,B4755&lt;=parametros!$D$3),"C1",IF(AND(ISNUMBER(parametros!$C$4),ISNUMBER(parametros!$D$4),B4755&gt;=parametros!$C$4,B4755&lt;=parametros!$D$4),"C2",IF(AND(ISNUMBER(parametros!$C$5),ISNUMBER(parametros!$D$5),B4755&gt;=parametros!$C$5,B4755&lt;=parametros!$D$5),"C3",IF(AND(ISNUMBER(parametros!$C$6),ISNUMBER(parametros!$D$6),B4755&gt;=parametros!$C$6,B4755&lt;=parametros!$D$6),"C4","Fora dos ciclos")))))))</f>
        <v/>
      </c>
      <c r="D4755" s="100"/>
      <c r="E4755" s="78" t="str">
        <f>IF(C4755="","",IFERROR(VLOOKUP(C4755,parametros!$A$11:$E$15,5,0),""))</f>
        <v/>
      </c>
      <c r="F4755" s="79" t="str">
        <f t="shared" si="372"/>
        <v/>
      </c>
      <c r="G4755" s="101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8"/>
      <c r="U4755" s="218" t="str">
        <f t="shared" si="376"/>
        <v/>
      </c>
      <c r="V4755" s="216" t="s">
        <v>47</v>
      </c>
      <c r="W4755" s="102" t="s">
        <v>167</v>
      </c>
      <c r="X4755" s="102" t="s">
        <v>168</v>
      </c>
      <c r="Y4755" s="103" t="s">
        <v>169</v>
      </c>
      <c r="Z4755" s="103" t="s">
        <v>170</v>
      </c>
      <c r="AA4755" s="103" t="s">
        <v>47</v>
      </c>
      <c r="AB4755" s="103" t="s">
        <v>171</v>
      </c>
      <c r="AC4755" s="104" t="s">
        <v>172</v>
      </c>
    </row>
    <row r="4756" spans="1:29" ht="25.5" customHeight="1" x14ac:dyDescent="0.35">
      <c r="A4756" s="188"/>
      <c r="B4756" s="190"/>
      <c r="C4756" s="99" t="str">
        <f>IF(B4756="","",IF(NOT(ISNUMBER(B4756)),"DATA_PC invalida",IF(AND(ISNUMBER(parametros!$C$2),ISNUMBER(parametros!$D$2),B4756&gt;=parametros!$C$2,B4756&lt;=parametros!$D$2),"C0",IF(AND(ISNUMBER(parametros!$C$3),ISNUMBER(parametros!$D$3),B4756&gt;=parametros!$C$3,B4756&lt;=parametros!$D$3),"C1",IF(AND(ISNUMBER(parametros!$C$4),ISNUMBER(parametros!$D$4),B4756&gt;=parametros!$C$4,B4756&lt;=parametros!$D$4),"C2",IF(AND(ISNUMBER(parametros!$C$5),ISNUMBER(parametros!$D$5),B4756&gt;=parametros!$C$5,B4756&lt;=parametros!$D$5),"C3",IF(AND(ISNUMBER(parametros!$C$6),ISNUMBER(parametros!$D$6),B4756&gt;=parametros!$C$6,B4756&lt;=parametros!$D$6),"C4","Fora dos ciclos")))))))</f>
        <v/>
      </c>
      <c r="D4756" s="100"/>
      <c r="E4756" s="78" t="str">
        <f>IF(C4756="","",IFERROR(VLOOKUP(C4756,parametros!$A$11:$E$15,5,0),""))</f>
        <v/>
      </c>
      <c r="F4756" s="79" t="str">
        <f t="shared" si="372"/>
        <v/>
      </c>
      <c r="G4756" s="101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8"/>
      <c r="U4756" s="218" t="str">
        <f t="shared" si="376"/>
        <v/>
      </c>
      <c r="V4756" s="216" t="s">
        <v>47</v>
      </c>
      <c r="W4756" s="102" t="s">
        <v>167</v>
      </c>
      <c r="X4756" s="102" t="s">
        <v>168</v>
      </c>
      <c r="Y4756" s="103" t="s">
        <v>169</v>
      </c>
      <c r="Z4756" s="103" t="s">
        <v>170</v>
      </c>
      <c r="AA4756" s="103" t="s">
        <v>47</v>
      </c>
      <c r="AB4756" s="103" t="s">
        <v>171</v>
      </c>
      <c r="AC4756" s="104" t="s">
        <v>172</v>
      </c>
    </row>
    <row r="4757" spans="1:29" ht="25.5" customHeight="1" x14ac:dyDescent="0.35">
      <c r="A4757" s="188"/>
      <c r="B4757" s="190"/>
      <c r="C4757" s="99" t="str">
        <f>IF(B4757="","",IF(NOT(ISNUMBER(B4757)),"DATA_PC invalida",IF(AND(ISNUMBER(parametros!$C$2),ISNUMBER(parametros!$D$2),B4757&gt;=parametros!$C$2,B4757&lt;=parametros!$D$2),"C0",IF(AND(ISNUMBER(parametros!$C$3),ISNUMBER(parametros!$D$3),B4757&gt;=parametros!$C$3,B4757&lt;=parametros!$D$3),"C1",IF(AND(ISNUMBER(parametros!$C$4),ISNUMBER(parametros!$D$4),B4757&gt;=parametros!$C$4,B4757&lt;=parametros!$D$4),"C2",IF(AND(ISNUMBER(parametros!$C$5),ISNUMBER(parametros!$D$5),B4757&gt;=parametros!$C$5,B4757&lt;=parametros!$D$5),"C3",IF(AND(ISNUMBER(parametros!$C$6),ISNUMBER(parametros!$D$6),B4757&gt;=parametros!$C$6,B4757&lt;=parametros!$D$6),"C4","Fora dos ciclos")))))))</f>
        <v/>
      </c>
      <c r="D4757" s="100"/>
      <c r="E4757" s="78" t="str">
        <f>IF(C4757="","",IFERROR(VLOOKUP(C4757,parametros!$A$11:$E$15,5,0),""))</f>
        <v/>
      </c>
      <c r="F4757" s="79" t="str">
        <f t="shared" si="372"/>
        <v/>
      </c>
      <c r="G4757" s="101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8"/>
      <c r="U4757" s="218" t="str">
        <f t="shared" si="376"/>
        <v/>
      </c>
      <c r="V4757" s="216" t="s">
        <v>47</v>
      </c>
      <c r="W4757" s="102" t="s">
        <v>167</v>
      </c>
      <c r="X4757" s="102" t="s">
        <v>168</v>
      </c>
      <c r="Y4757" s="103" t="s">
        <v>169</v>
      </c>
      <c r="Z4757" s="103" t="s">
        <v>170</v>
      </c>
      <c r="AA4757" s="103" t="s">
        <v>47</v>
      </c>
      <c r="AB4757" s="103" t="s">
        <v>171</v>
      </c>
      <c r="AC4757" s="104" t="s">
        <v>172</v>
      </c>
    </row>
    <row r="4758" spans="1:29" ht="25.5" customHeight="1" x14ac:dyDescent="0.35">
      <c r="A4758" s="188"/>
      <c r="B4758" s="190"/>
      <c r="C4758" s="99" t="str">
        <f>IF(B4758="","",IF(NOT(ISNUMBER(B4758)),"DATA_PC invalida",IF(AND(ISNUMBER(parametros!$C$2),ISNUMBER(parametros!$D$2),B4758&gt;=parametros!$C$2,B4758&lt;=parametros!$D$2),"C0",IF(AND(ISNUMBER(parametros!$C$3),ISNUMBER(parametros!$D$3),B4758&gt;=parametros!$C$3,B4758&lt;=parametros!$D$3),"C1",IF(AND(ISNUMBER(parametros!$C$4),ISNUMBER(parametros!$D$4),B4758&gt;=parametros!$C$4,B4758&lt;=parametros!$D$4),"C2",IF(AND(ISNUMBER(parametros!$C$5),ISNUMBER(parametros!$D$5),B4758&gt;=parametros!$C$5,B4758&lt;=parametros!$D$5),"C3",IF(AND(ISNUMBER(parametros!$C$6),ISNUMBER(parametros!$D$6),B4758&gt;=parametros!$C$6,B4758&lt;=parametros!$D$6),"C4","Fora dos ciclos")))))))</f>
        <v/>
      </c>
      <c r="D4758" s="100"/>
      <c r="E4758" s="78" t="str">
        <f>IF(C4758="","",IFERROR(VLOOKUP(C4758,parametros!$A$11:$E$15,5,0),""))</f>
        <v/>
      </c>
      <c r="F4758" s="79" t="str">
        <f t="shared" si="372"/>
        <v/>
      </c>
      <c r="G4758" s="101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8"/>
      <c r="U4758" s="218" t="str">
        <f t="shared" si="376"/>
        <v/>
      </c>
      <c r="V4758" s="216" t="s">
        <v>47</v>
      </c>
      <c r="W4758" s="102" t="s">
        <v>167</v>
      </c>
      <c r="X4758" s="102" t="s">
        <v>168</v>
      </c>
      <c r="Y4758" s="103" t="s">
        <v>169</v>
      </c>
      <c r="Z4758" s="103" t="s">
        <v>170</v>
      </c>
      <c r="AA4758" s="103" t="s">
        <v>47</v>
      </c>
      <c r="AB4758" s="103" t="s">
        <v>171</v>
      </c>
      <c r="AC4758" s="104" t="s">
        <v>172</v>
      </c>
    </row>
    <row r="4759" spans="1:29" ht="25.5" customHeight="1" x14ac:dyDescent="0.35">
      <c r="A4759" s="188"/>
      <c r="B4759" s="190"/>
      <c r="C4759" s="99" t="str">
        <f>IF(B4759="","",IF(NOT(ISNUMBER(B4759)),"DATA_PC invalida",IF(AND(ISNUMBER(parametros!$C$2),ISNUMBER(parametros!$D$2),B4759&gt;=parametros!$C$2,B4759&lt;=parametros!$D$2),"C0",IF(AND(ISNUMBER(parametros!$C$3),ISNUMBER(parametros!$D$3),B4759&gt;=parametros!$C$3,B4759&lt;=parametros!$D$3),"C1",IF(AND(ISNUMBER(parametros!$C$4),ISNUMBER(parametros!$D$4),B4759&gt;=parametros!$C$4,B4759&lt;=parametros!$D$4),"C2",IF(AND(ISNUMBER(parametros!$C$5),ISNUMBER(parametros!$D$5),B4759&gt;=parametros!$C$5,B4759&lt;=parametros!$D$5),"C3",IF(AND(ISNUMBER(parametros!$C$6),ISNUMBER(parametros!$D$6),B4759&gt;=parametros!$C$6,B4759&lt;=parametros!$D$6),"C4","Fora dos ciclos")))))))</f>
        <v/>
      </c>
      <c r="D4759" s="100"/>
      <c r="E4759" s="78" t="str">
        <f>IF(C4759="","",IFERROR(VLOOKUP(C4759,parametros!$A$11:$E$15,5,0),""))</f>
        <v/>
      </c>
      <c r="F4759" s="79" t="str">
        <f t="shared" si="372"/>
        <v/>
      </c>
      <c r="G4759" s="101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8"/>
      <c r="U4759" s="218" t="str">
        <f t="shared" si="376"/>
        <v/>
      </c>
      <c r="V4759" s="216" t="s">
        <v>47</v>
      </c>
      <c r="W4759" s="102" t="s">
        <v>167</v>
      </c>
      <c r="X4759" s="102" t="s">
        <v>168</v>
      </c>
      <c r="Y4759" s="103" t="s">
        <v>169</v>
      </c>
      <c r="Z4759" s="103" t="s">
        <v>170</v>
      </c>
      <c r="AA4759" s="103" t="s">
        <v>47</v>
      </c>
      <c r="AB4759" s="103" t="s">
        <v>171</v>
      </c>
      <c r="AC4759" s="104" t="s">
        <v>172</v>
      </c>
    </row>
    <row r="4760" spans="1:29" ht="25.5" customHeight="1" x14ac:dyDescent="0.35">
      <c r="A4760" s="188"/>
      <c r="B4760" s="190"/>
      <c r="C4760" s="99" t="str">
        <f>IF(B4760="","",IF(NOT(ISNUMBER(B4760)),"DATA_PC invalida",IF(AND(ISNUMBER(parametros!$C$2),ISNUMBER(parametros!$D$2),B4760&gt;=parametros!$C$2,B4760&lt;=parametros!$D$2),"C0",IF(AND(ISNUMBER(parametros!$C$3),ISNUMBER(parametros!$D$3),B4760&gt;=parametros!$C$3,B4760&lt;=parametros!$D$3),"C1",IF(AND(ISNUMBER(parametros!$C$4),ISNUMBER(parametros!$D$4),B4760&gt;=parametros!$C$4,B4760&lt;=parametros!$D$4),"C2",IF(AND(ISNUMBER(parametros!$C$5),ISNUMBER(parametros!$D$5),B4760&gt;=parametros!$C$5,B4760&lt;=parametros!$D$5),"C3",IF(AND(ISNUMBER(parametros!$C$6),ISNUMBER(parametros!$D$6),B4760&gt;=parametros!$C$6,B4760&lt;=parametros!$D$6),"C4","Fora dos ciclos")))))))</f>
        <v/>
      </c>
      <c r="D4760" s="100"/>
      <c r="E4760" s="78" t="str">
        <f>IF(C4760="","",IFERROR(VLOOKUP(C4760,parametros!$A$11:$E$15,5,0),""))</f>
        <v/>
      </c>
      <c r="F4760" s="79" t="str">
        <f t="shared" si="372"/>
        <v/>
      </c>
      <c r="G4760" s="101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8"/>
      <c r="U4760" s="218" t="str">
        <f t="shared" si="376"/>
        <v/>
      </c>
      <c r="V4760" s="216" t="s">
        <v>47</v>
      </c>
      <c r="W4760" s="102" t="s">
        <v>167</v>
      </c>
      <c r="X4760" s="102" t="s">
        <v>168</v>
      </c>
      <c r="Y4760" s="103" t="s">
        <v>169</v>
      </c>
      <c r="Z4760" s="103" t="s">
        <v>170</v>
      </c>
      <c r="AA4760" s="103" t="s">
        <v>47</v>
      </c>
      <c r="AB4760" s="103" t="s">
        <v>171</v>
      </c>
      <c r="AC4760" s="104" t="s">
        <v>172</v>
      </c>
    </row>
    <row r="4761" spans="1:29" ht="25.5" customHeight="1" x14ac:dyDescent="0.35">
      <c r="A4761" s="188"/>
      <c r="B4761" s="190"/>
      <c r="C4761" s="99" t="str">
        <f>IF(B4761="","",IF(NOT(ISNUMBER(B4761)),"DATA_PC invalida",IF(AND(ISNUMBER(parametros!$C$2),ISNUMBER(parametros!$D$2),B4761&gt;=parametros!$C$2,B4761&lt;=parametros!$D$2),"C0",IF(AND(ISNUMBER(parametros!$C$3),ISNUMBER(parametros!$D$3),B4761&gt;=parametros!$C$3,B4761&lt;=parametros!$D$3),"C1",IF(AND(ISNUMBER(parametros!$C$4),ISNUMBER(parametros!$D$4),B4761&gt;=parametros!$C$4,B4761&lt;=parametros!$D$4),"C2",IF(AND(ISNUMBER(parametros!$C$5),ISNUMBER(parametros!$D$5),B4761&gt;=parametros!$C$5,B4761&lt;=parametros!$D$5),"C3",IF(AND(ISNUMBER(parametros!$C$6),ISNUMBER(parametros!$D$6),B4761&gt;=parametros!$C$6,B4761&lt;=parametros!$D$6),"C4","Fora dos ciclos")))))))</f>
        <v/>
      </c>
      <c r="D4761" s="100"/>
      <c r="E4761" s="78" t="str">
        <f>IF(C4761="","",IFERROR(VLOOKUP(C4761,parametros!$A$11:$E$15,5,0),""))</f>
        <v/>
      </c>
      <c r="F4761" s="79" t="str">
        <f t="shared" si="372"/>
        <v/>
      </c>
      <c r="G4761" s="101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8"/>
      <c r="U4761" s="218" t="str">
        <f t="shared" si="376"/>
        <v/>
      </c>
      <c r="V4761" s="216" t="s">
        <v>47</v>
      </c>
      <c r="W4761" s="102" t="s">
        <v>167</v>
      </c>
      <c r="X4761" s="102" t="s">
        <v>168</v>
      </c>
      <c r="Y4761" s="103" t="s">
        <v>169</v>
      </c>
      <c r="Z4761" s="103" t="s">
        <v>170</v>
      </c>
      <c r="AA4761" s="103" t="s">
        <v>47</v>
      </c>
      <c r="AB4761" s="103" t="s">
        <v>171</v>
      </c>
      <c r="AC4761" s="104" t="s">
        <v>172</v>
      </c>
    </row>
    <row r="4762" spans="1:29" ht="25.5" customHeight="1" x14ac:dyDescent="0.35">
      <c r="A4762" s="188"/>
      <c r="B4762" s="190"/>
      <c r="C4762" s="99" t="str">
        <f>IF(B4762="","",IF(NOT(ISNUMBER(B4762)),"DATA_PC invalida",IF(AND(ISNUMBER(parametros!$C$2),ISNUMBER(parametros!$D$2),B4762&gt;=parametros!$C$2,B4762&lt;=parametros!$D$2),"C0",IF(AND(ISNUMBER(parametros!$C$3),ISNUMBER(parametros!$D$3),B4762&gt;=parametros!$C$3,B4762&lt;=parametros!$D$3),"C1",IF(AND(ISNUMBER(parametros!$C$4),ISNUMBER(parametros!$D$4),B4762&gt;=parametros!$C$4,B4762&lt;=parametros!$D$4),"C2",IF(AND(ISNUMBER(parametros!$C$5),ISNUMBER(parametros!$D$5),B4762&gt;=parametros!$C$5,B4762&lt;=parametros!$D$5),"C3",IF(AND(ISNUMBER(parametros!$C$6),ISNUMBER(parametros!$D$6),B4762&gt;=parametros!$C$6,B4762&lt;=parametros!$D$6),"C4","Fora dos ciclos")))))))</f>
        <v/>
      </c>
      <c r="D4762" s="100"/>
      <c r="E4762" s="78" t="str">
        <f>IF(C4762="","",IFERROR(VLOOKUP(C4762,parametros!$A$11:$E$15,5,0),""))</f>
        <v/>
      </c>
      <c r="F4762" s="79" t="str">
        <f t="shared" si="372"/>
        <v/>
      </c>
      <c r="G4762" s="101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8"/>
      <c r="U4762" s="218" t="str">
        <f t="shared" si="376"/>
        <v/>
      </c>
      <c r="V4762" s="216" t="s">
        <v>47</v>
      </c>
      <c r="W4762" s="102" t="s">
        <v>167</v>
      </c>
      <c r="X4762" s="102" t="s">
        <v>168</v>
      </c>
      <c r="Y4762" s="103" t="s">
        <v>169</v>
      </c>
      <c r="Z4762" s="103" t="s">
        <v>170</v>
      </c>
      <c r="AA4762" s="103" t="s">
        <v>47</v>
      </c>
      <c r="AB4762" s="103" t="s">
        <v>171</v>
      </c>
      <c r="AC4762" s="104" t="s">
        <v>172</v>
      </c>
    </row>
    <row r="4763" spans="1:29" ht="25.5" customHeight="1" x14ac:dyDescent="0.35">
      <c r="A4763" s="188"/>
      <c r="B4763" s="190"/>
      <c r="C4763" s="99" t="str">
        <f>IF(B4763="","",IF(NOT(ISNUMBER(B4763)),"DATA_PC invalida",IF(AND(ISNUMBER(parametros!$C$2),ISNUMBER(parametros!$D$2),B4763&gt;=parametros!$C$2,B4763&lt;=parametros!$D$2),"C0",IF(AND(ISNUMBER(parametros!$C$3),ISNUMBER(parametros!$D$3),B4763&gt;=parametros!$C$3,B4763&lt;=parametros!$D$3),"C1",IF(AND(ISNUMBER(parametros!$C$4),ISNUMBER(parametros!$D$4),B4763&gt;=parametros!$C$4,B4763&lt;=parametros!$D$4),"C2",IF(AND(ISNUMBER(parametros!$C$5),ISNUMBER(parametros!$D$5),B4763&gt;=parametros!$C$5,B4763&lt;=parametros!$D$5),"C3",IF(AND(ISNUMBER(parametros!$C$6),ISNUMBER(parametros!$D$6),B4763&gt;=parametros!$C$6,B4763&lt;=parametros!$D$6),"C4","Fora dos ciclos")))))))</f>
        <v/>
      </c>
      <c r="D4763" s="100"/>
      <c r="E4763" s="78" t="str">
        <f>IF(C4763="","",IFERROR(VLOOKUP(C4763,parametros!$A$11:$E$15,5,0),""))</f>
        <v/>
      </c>
      <c r="F4763" s="79" t="str">
        <f t="shared" si="372"/>
        <v/>
      </c>
      <c r="G4763" s="101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8"/>
      <c r="U4763" s="218" t="str">
        <f t="shared" si="376"/>
        <v/>
      </c>
      <c r="V4763" s="216" t="s">
        <v>47</v>
      </c>
      <c r="W4763" s="102" t="s">
        <v>167</v>
      </c>
      <c r="X4763" s="102" t="s">
        <v>168</v>
      </c>
      <c r="Y4763" s="103" t="s">
        <v>169</v>
      </c>
      <c r="Z4763" s="103" t="s">
        <v>170</v>
      </c>
      <c r="AA4763" s="103" t="s">
        <v>47</v>
      </c>
      <c r="AB4763" s="103" t="s">
        <v>171</v>
      </c>
      <c r="AC4763" s="104" t="s">
        <v>172</v>
      </c>
    </row>
    <row r="4764" spans="1:29" ht="25.5" customHeight="1" x14ac:dyDescent="0.35">
      <c r="A4764" s="188"/>
      <c r="B4764" s="190"/>
      <c r="C4764" s="99" t="str">
        <f>IF(B4764="","",IF(NOT(ISNUMBER(B4764)),"DATA_PC invalida",IF(AND(ISNUMBER(parametros!$C$2),ISNUMBER(parametros!$D$2),B4764&gt;=parametros!$C$2,B4764&lt;=parametros!$D$2),"C0",IF(AND(ISNUMBER(parametros!$C$3),ISNUMBER(parametros!$D$3),B4764&gt;=parametros!$C$3,B4764&lt;=parametros!$D$3),"C1",IF(AND(ISNUMBER(parametros!$C$4),ISNUMBER(parametros!$D$4),B4764&gt;=parametros!$C$4,B4764&lt;=parametros!$D$4),"C2",IF(AND(ISNUMBER(parametros!$C$5),ISNUMBER(parametros!$D$5),B4764&gt;=parametros!$C$5,B4764&lt;=parametros!$D$5),"C3",IF(AND(ISNUMBER(parametros!$C$6),ISNUMBER(parametros!$D$6),B4764&gt;=parametros!$C$6,B4764&lt;=parametros!$D$6),"C4","Fora dos ciclos")))))))</f>
        <v/>
      </c>
      <c r="D4764" s="100"/>
      <c r="E4764" s="78" t="str">
        <f>IF(C4764="","",IFERROR(VLOOKUP(C4764,parametros!$A$11:$E$15,5,0),""))</f>
        <v/>
      </c>
      <c r="F4764" s="79" t="str">
        <f t="shared" si="372"/>
        <v/>
      </c>
      <c r="G4764" s="101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8"/>
      <c r="U4764" s="218" t="str">
        <f t="shared" si="376"/>
        <v/>
      </c>
      <c r="V4764" s="216" t="s">
        <v>47</v>
      </c>
      <c r="W4764" s="102" t="s">
        <v>167</v>
      </c>
      <c r="X4764" s="102" t="s">
        <v>168</v>
      </c>
      <c r="Y4764" s="103" t="s">
        <v>169</v>
      </c>
      <c r="Z4764" s="103" t="s">
        <v>170</v>
      </c>
      <c r="AA4764" s="103" t="s">
        <v>47</v>
      </c>
      <c r="AB4764" s="103" t="s">
        <v>171</v>
      </c>
      <c r="AC4764" s="104" t="s">
        <v>172</v>
      </c>
    </row>
    <row r="4765" spans="1:29" ht="25.5" customHeight="1" x14ac:dyDescent="0.35">
      <c r="A4765" s="188"/>
      <c r="B4765" s="190"/>
      <c r="C4765" s="99" t="str">
        <f>IF(B4765="","",IF(NOT(ISNUMBER(B4765)),"DATA_PC invalida",IF(AND(ISNUMBER(parametros!$C$2),ISNUMBER(parametros!$D$2),B4765&gt;=parametros!$C$2,B4765&lt;=parametros!$D$2),"C0",IF(AND(ISNUMBER(parametros!$C$3),ISNUMBER(parametros!$D$3),B4765&gt;=parametros!$C$3,B4765&lt;=parametros!$D$3),"C1",IF(AND(ISNUMBER(parametros!$C$4),ISNUMBER(parametros!$D$4),B4765&gt;=parametros!$C$4,B4765&lt;=parametros!$D$4),"C2",IF(AND(ISNUMBER(parametros!$C$5),ISNUMBER(parametros!$D$5),B4765&gt;=parametros!$C$5,B4765&lt;=parametros!$D$5),"C3",IF(AND(ISNUMBER(parametros!$C$6),ISNUMBER(parametros!$D$6),B4765&gt;=parametros!$C$6,B4765&lt;=parametros!$D$6),"C4","Fora dos ciclos")))))))</f>
        <v/>
      </c>
      <c r="D4765" s="100"/>
      <c r="E4765" s="78" t="str">
        <f>IF(C4765="","",IFERROR(VLOOKUP(C4765,parametros!$A$11:$E$15,5,0),""))</f>
        <v/>
      </c>
      <c r="F4765" s="79" t="str">
        <f t="shared" si="372"/>
        <v/>
      </c>
      <c r="G4765" s="101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8"/>
      <c r="U4765" s="218" t="str">
        <f t="shared" si="376"/>
        <v/>
      </c>
      <c r="V4765" s="216" t="s">
        <v>47</v>
      </c>
      <c r="W4765" s="102" t="s">
        <v>167</v>
      </c>
      <c r="X4765" s="102" t="s">
        <v>168</v>
      </c>
      <c r="Y4765" s="103" t="s">
        <v>169</v>
      </c>
      <c r="Z4765" s="103" t="s">
        <v>170</v>
      </c>
      <c r="AA4765" s="103" t="s">
        <v>47</v>
      </c>
      <c r="AB4765" s="103" t="s">
        <v>171</v>
      </c>
      <c r="AC4765" s="104" t="s">
        <v>172</v>
      </c>
    </row>
    <row r="4766" spans="1:29" ht="25.5" customHeight="1" x14ac:dyDescent="0.35">
      <c r="A4766" s="188"/>
      <c r="B4766" s="190"/>
      <c r="C4766" s="99" t="str">
        <f>IF(B4766="","",IF(NOT(ISNUMBER(B4766)),"DATA_PC invalida",IF(AND(ISNUMBER(parametros!$C$2),ISNUMBER(parametros!$D$2),B4766&gt;=parametros!$C$2,B4766&lt;=parametros!$D$2),"C0",IF(AND(ISNUMBER(parametros!$C$3),ISNUMBER(parametros!$D$3),B4766&gt;=parametros!$C$3,B4766&lt;=parametros!$D$3),"C1",IF(AND(ISNUMBER(parametros!$C$4),ISNUMBER(parametros!$D$4),B4766&gt;=parametros!$C$4,B4766&lt;=parametros!$D$4),"C2",IF(AND(ISNUMBER(parametros!$C$5),ISNUMBER(parametros!$D$5),B4766&gt;=parametros!$C$5,B4766&lt;=parametros!$D$5),"C3",IF(AND(ISNUMBER(parametros!$C$6),ISNUMBER(parametros!$D$6),B4766&gt;=parametros!$C$6,B4766&lt;=parametros!$D$6),"C4","Fora dos ciclos")))))))</f>
        <v/>
      </c>
      <c r="D4766" s="100"/>
      <c r="E4766" s="78" t="str">
        <f>IF(C4766="","",IFERROR(VLOOKUP(C4766,parametros!$A$11:$E$15,5,0),""))</f>
        <v/>
      </c>
      <c r="F4766" s="79" t="str">
        <f t="shared" si="372"/>
        <v/>
      </c>
      <c r="G4766" s="101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8"/>
      <c r="U4766" s="218" t="str">
        <f t="shared" si="376"/>
        <v/>
      </c>
      <c r="V4766" s="216" t="s">
        <v>47</v>
      </c>
      <c r="W4766" s="102" t="s">
        <v>167</v>
      </c>
      <c r="X4766" s="102" t="s">
        <v>168</v>
      </c>
      <c r="Y4766" s="103" t="s">
        <v>169</v>
      </c>
      <c r="Z4766" s="103" t="s">
        <v>170</v>
      </c>
      <c r="AA4766" s="103" t="s">
        <v>47</v>
      </c>
      <c r="AB4766" s="103" t="s">
        <v>171</v>
      </c>
      <c r="AC4766" s="104" t="s">
        <v>172</v>
      </c>
    </row>
    <row r="4767" spans="1:29" ht="25.5" customHeight="1" x14ac:dyDescent="0.35">
      <c r="A4767" s="188"/>
      <c r="B4767" s="190"/>
      <c r="C4767" s="99" t="str">
        <f>IF(B4767="","",IF(NOT(ISNUMBER(B4767)),"DATA_PC invalida",IF(AND(ISNUMBER(parametros!$C$2),ISNUMBER(parametros!$D$2),B4767&gt;=parametros!$C$2,B4767&lt;=parametros!$D$2),"C0",IF(AND(ISNUMBER(parametros!$C$3),ISNUMBER(parametros!$D$3),B4767&gt;=parametros!$C$3,B4767&lt;=parametros!$D$3),"C1",IF(AND(ISNUMBER(parametros!$C$4),ISNUMBER(parametros!$D$4),B4767&gt;=parametros!$C$4,B4767&lt;=parametros!$D$4),"C2",IF(AND(ISNUMBER(parametros!$C$5),ISNUMBER(parametros!$D$5),B4767&gt;=parametros!$C$5,B4767&lt;=parametros!$D$5),"C3",IF(AND(ISNUMBER(parametros!$C$6),ISNUMBER(parametros!$D$6),B4767&gt;=parametros!$C$6,B4767&lt;=parametros!$D$6),"C4","Fora dos ciclos")))))))</f>
        <v/>
      </c>
      <c r="D4767" s="100"/>
      <c r="E4767" s="78" t="str">
        <f>IF(C4767="","",IFERROR(VLOOKUP(C4767,parametros!$A$11:$E$15,5,0),""))</f>
        <v/>
      </c>
      <c r="F4767" s="79" t="str">
        <f t="shared" si="372"/>
        <v/>
      </c>
      <c r="G4767" s="101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8"/>
      <c r="U4767" s="218" t="str">
        <f t="shared" si="376"/>
        <v/>
      </c>
      <c r="V4767" s="216" t="s">
        <v>47</v>
      </c>
      <c r="W4767" s="102" t="s">
        <v>167</v>
      </c>
      <c r="X4767" s="102" t="s">
        <v>168</v>
      </c>
      <c r="Y4767" s="103" t="s">
        <v>169</v>
      </c>
      <c r="Z4767" s="103" t="s">
        <v>170</v>
      </c>
      <c r="AA4767" s="103" t="s">
        <v>47</v>
      </c>
      <c r="AB4767" s="103" t="s">
        <v>171</v>
      </c>
      <c r="AC4767" s="104" t="s">
        <v>172</v>
      </c>
    </row>
    <row r="4768" spans="1:29" ht="25.5" customHeight="1" x14ac:dyDescent="0.35">
      <c r="A4768" s="188"/>
      <c r="B4768" s="190"/>
      <c r="C4768" s="99" t="str">
        <f>IF(B4768="","",IF(NOT(ISNUMBER(B4768)),"DATA_PC invalida",IF(AND(ISNUMBER(parametros!$C$2),ISNUMBER(parametros!$D$2),B4768&gt;=parametros!$C$2,B4768&lt;=parametros!$D$2),"C0",IF(AND(ISNUMBER(parametros!$C$3),ISNUMBER(parametros!$D$3),B4768&gt;=parametros!$C$3,B4768&lt;=parametros!$D$3),"C1",IF(AND(ISNUMBER(parametros!$C$4),ISNUMBER(parametros!$D$4),B4768&gt;=parametros!$C$4,B4768&lt;=parametros!$D$4),"C2",IF(AND(ISNUMBER(parametros!$C$5),ISNUMBER(parametros!$D$5),B4768&gt;=parametros!$C$5,B4768&lt;=parametros!$D$5),"C3",IF(AND(ISNUMBER(parametros!$C$6),ISNUMBER(parametros!$D$6),B4768&gt;=parametros!$C$6,B4768&lt;=parametros!$D$6),"C4","Fora dos ciclos")))))))</f>
        <v/>
      </c>
      <c r="D4768" s="100"/>
      <c r="E4768" s="78" t="str">
        <f>IF(C4768="","",IFERROR(VLOOKUP(C4768,parametros!$A$11:$E$15,5,0),""))</f>
        <v/>
      </c>
      <c r="F4768" s="79" t="str">
        <f t="shared" si="372"/>
        <v/>
      </c>
      <c r="G4768" s="101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8"/>
      <c r="U4768" s="218" t="str">
        <f t="shared" si="376"/>
        <v/>
      </c>
      <c r="V4768" s="216" t="s">
        <v>47</v>
      </c>
      <c r="W4768" s="102" t="s">
        <v>167</v>
      </c>
      <c r="X4768" s="102" t="s">
        <v>168</v>
      </c>
      <c r="Y4768" s="103" t="s">
        <v>169</v>
      </c>
      <c r="Z4768" s="103" t="s">
        <v>170</v>
      </c>
      <c r="AA4768" s="103" t="s">
        <v>47</v>
      </c>
      <c r="AB4768" s="103" t="s">
        <v>171</v>
      </c>
      <c r="AC4768" s="104" t="s">
        <v>172</v>
      </c>
    </row>
    <row r="4769" spans="1:29" ht="25.5" customHeight="1" x14ac:dyDescent="0.35">
      <c r="A4769" s="188"/>
      <c r="B4769" s="190"/>
      <c r="C4769" s="99" t="str">
        <f>IF(B4769="","",IF(NOT(ISNUMBER(B4769)),"DATA_PC invalida",IF(AND(ISNUMBER(parametros!$C$2),ISNUMBER(parametros!$D$2),B4769&gt;=parametros!$C$2,B4769&lt;=parametros!$D$2),"C0",IF(AND(ISNUMBER(parametros!$C$3),ISNUMBER(parametros!$D$3),B4769&gt;=parametros!$C$3,B4769&lt;=parametros!$D$3),"C1",IF(AND(ISNUMBER(parametros!$C$4),ISNUMBER(parametros!$D$4),B4769&gt;=parametros!$C$4,B4769&lt;=parametros!$D$4),"C2",IF(AND(ISNUMBER(parametros!$C$5),ISNUMBER(parametros!$D$5),B4769&gt;=parametros!$C$5,B4769&lt;=parametros!$D$5),"C3",IF(AND(ISNUMBER(parametros!$C$6),ISNUMBER(parametros!$D$6),B4769&gt;=parametros!$C$6,B4769&lt;=parametros!$D$6),"C4","Fora dos ciclos")))))))</f>
        <v/>
      </c>
      <c r="D4769" s="100"/>
      <c r="E4769" s="78" t="str">
        <f>IF(C4769="","",IFERROR(VLOOKUP(C4769,parametros!$A$11:$E$15,5,0),""))</f>
        <v/>
      </c>
      <c r="F4769" s="79" t="str">
        <f t="shared" si="372"/>
        <v/>
      </c>
      <c r="G4769" s="101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8"/>
      <c r="U4769" s="218" t="str">
        <f t="shared" si="376"/>
        <v/>
      </c>
      <c r="V4769" s="216" t="s">
        <v>47</v>
      </c>
      <c r="W4769" s="102" t="s">
        <v>167</v>
      </c>
      <c r="X4769" s="102" t="s">
        <v>168</v>
      </c>
      <c r="Y4769" s="103" t="s">
        <v>169</v>
      </c>
      <c r="Z4769" s="103" t="s">
        <v>170</v>
      </c>
      <c r="AA4769" s="103" t="s">
        <v>47</v>
      </c>
      <c r="AB4769" s="103" t="s">
        <v>171</v>
      </c>
      <c r="AC4769" s="104" t="s">
        <v>172</v>
      </c>
    </row>
    <row r="4770" spans="1:29" ht="25.5" customHeight="1" x14ac:dyDescent="0.35">
      <c r="A4770" s="188"/>
      <c r="B4770" s="190"/>
      <c r="C4770" s="99" t="str">
        <f>IF(B4770="","",IF(NOT(ISNUMBER(B4770)),"DATA_PC invalida",IF(AND(ISNUMBER(parametros!$C$2),ISNUMBER(parametros!$D$2),B4770&gt;=parametros!$C$2,B4770&lt;=parametros!$D$2),"C0",IF(AND(ISNUMBER(parametros!$C$3),ISNUMBER(parametros!$D$3),B4770&gt;=parametros!$C$3,B4770&lt;=parametros!$D$3),"C1",IF(AND(ISNUMBER(parametros!$C$4),ISNUMBER(parametros!$D$4),B4770&gt;=parametros!$C$4,B4770&lt;=parametros!$D$4),"C2",IF(AND(ISNUMBER(parametros!$C$5),ISNUMBER(parametros!$D$5),B4770&gt;=parametros!$C$5,B4770&lt;=parametros!$D$5),"C3",IF(AND(ISNUMBER(parametros!$C$6),ISNUMBER(parametros!$D$6),B4770&gt;=parametros!$C$6,B4770&lt;=parametros!$D$6),"C4","Fora dos ciclos")))))))</f>
        <v/>
      </c>
      <c r="D4770" s="100"/>
      <c r="E4770" s="78" t="str">
        <f>IF(C4770="","",IFERROR(VLOOKUP(C4770,parametros!$A$11:$E$15,5,0),""))</f>
        <v/>
      </c>
      <c r="F4770" s="79" t="str">
        <f t="shared" si="372"/>
        <v/>
      </c>
      <c r="G4770" s="101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8"/>
      <c r="U4770" s="218" t="str">
        <f t="shared" si="376"/>
        <v/>
      </c>
      <c r="V4770" s="216" t="s">
        <v>47</v>
      </c>
      <c r="W4770" s="102" t="s">
        <v>167</v>
      </c>
      <c r="X4770" s="102" t="s">
        <v>168</v>
      </c>
      <c r="Y4770" s="103" t="s">
        <v>169</v>
      </c>
      <c r="Z4770" s="103" t="s">
        <v>170</v>
      </c>
      <c r="AA4770" s="103" t="s">
        <v>47</v>
      </c>
      <c r="AB4770" s="103" t="s">
        <v>171</v>
      </c>
      <c r="AC4770" s="104" t="s">
        <v>172</v>
      </c>
    </row>
    <row r="4771" spans="1:29" ht="25.5" customHeight="1" x14ac:dyDescent="0.35">
      <c r="A4771" s="188"/>
      <c r="B4771" s="190"/>
      <c r="C4771" s="99" t="str">
        <f>IF(B4771="","",IF(NOT(ISNUMBER(B4771)),"DATA_PC invalida",IF(AND(ISNUMBER(parametros!$C$2),ISNUMBER(parametros!$D$2),B4771&gt;=parametros!$C$2,B4771&lt;=parametros!$D$2),"C0",IF(AND(ISNUMBER(parametros!$C$3),ISNUMBER(parametros!$D$3),B4771&gt;=parametros!$C$3,B4771&lt;=parametros!$D$3),"C1",IF(AND(ISNUMBER(parametros!$C$4),ISNUMBER(parametros!$D$4),B4771&gt;=parametros!$C$4,B4771&lt;=parametros!$D$4),"C2",IF(AND(ISNUMBER(parametros!$C$5),ISNUMBER(parametros!$D$5),B4771&gt;=parametros!$C$5,B4771&lt;=parametros!$D$5),"C3",IF(AND(ISNUMBER(parametros!$C$6),ISNUMBER(parametros!$D$6),B4771&gt;=parametros!$C$6,B4771&lt;=parametros!$D$6),"C4","Fora dos ciclos")))))))</f>
        <v/>
      </c>
      <c r="D4771" s="100"/>
      <c r="E4771" s="78" t="str">
        <f>IF(C4771="","",IFERROR(VLOOKUP(C4771,parametros!$A$11:$E$15,5,0),""))</f>
        <v/>
      </c>
      <c r="F4771" s="79" t="str">
        <f t="shared" si="372"/>
        <v/>
      </c>
      <c r="G4771" s="101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8"/>
      <c r="U4771" s="218" t="str">
        <f t="shared" si="376"/>
        <v/>
      </c>
      <c r="V4771" s="216" t="s">
        <v>47</v>
      </c>
      <c r="W4771" s="102" t="s">
        <v>167</v>
      </c>
      <c r="X4771" s="102" t="s">
        <v>168</v>
      </c>
      <c r="Y4771" s="103" t="s">
        <v>169</v>
      </c>
      <c r="Z4771" s="103" t="s">
        <v>170</v>
      </c>
      <c r="AA4771" s="103" t="s">
        <v>47</v>
      </c>
      <c r="AB4771" s="103" t="s">
        <v>171</v>
      </c>
      <c r="AC4771" s="104" t="s">
        <v>172</v>
      </c>
    </row>
    <row r="4772" spans="1:29" ht="25.5" customHeight="1" x14ac:dyDescent="0.35">
      <c r="A4772" s="188"/>
      <c r="B4772" s="190"/>
      <c r="C4772" s="99" t="str">
        <f>IF(B4772="","",IF(NOT(ISNUMBER(B4772)),"DATA_PC invalida",IF(AND(ISNUMBER(parametros!$C$2),ISNUMBER(parametros!$D$2),B4772&gt;=parametros!$C$2,B4772&lt;=parametros!$D$2),"C0",IF(AND(ISNUMBER(parametros!$C$3),ISNUMBER(parametros!$D$3),B4772&gt;=parametros!$C$3,B4772&lt;=parametros!$D$3),"C1",IF(AND(ISNUMBER(parametros!$C$4),ISNUMBER(parametros!$D$4),B4772&gt;=parametros!$C$4,B4772&lt;=parametros!$D$4),"C2",IF(AND(ISNUMBER(parametros!$C$5),ISNUMBER(parametros!$D$5),B4772&gt;=parametros!$C$5,B4772&lt;=parametros!$D$5),"C3",IF(AND(ISNUMBER(parametros!$C$6),ISNUMBER(parametros!$D$6),B4772&gt;=parametros!$C$6,B4772&lt;=parametros!$D$6),"C4","Fora dos ciclos")))))))</f>
        <v/>
      </c>
      <c r="D4772" s="100"/>
      <c r="E4772" s="78" t="str">
        <f>IF(C4772="","",IFERROR(VLOOKUP(C4772,parametros!$A$11:$E$15,5,0),""))</f>
        <v/>
      </c>
      <c r="F4772" s="79" t="str">
        <f t="shared" si="372"/>
        <v/>
      </c>
      <c r="G4772" s="101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8"/>
      <c r="U4772" s="218" t="str">
        <f t="shared" si="376"/>
        <v/>
      </c>
      <c r="V4772" s="216" t="s">
        <v>47</v>
      </c>
      <c r="W4772" s="102" t="s">
        <v>167</v>
      </c>
      <c r="X4772" s="102" t="s">
        <v>168</v>
      </c>
      <c r="Y4772" s="103" t="s">
        <v>169</v>
      </c>
      <c r="Z4772" s="103" t="s">
        <v>170</v>
      </c>
      <c r="AA4772" s="103" t="s">
        <v>47</v>
      </c>
      <c r="AB4772" s="103" t="s">
        <v>171</v>
      </c>
      <c r="AC4772" s="104" t="s">
        <v>172</v>
      </c>
    </row>
    <row r="4773" spans="1:29" ht="25.5" customHeight="1" x14ac:dyDescent="0.35">
      <c r="A4773" s="188"/>
      <c r="B4773" s="190"/>
      <c r="C4773" s="99" t="str">
        <f>IF(B4773="","",IF(NOT(ISNUMBER(B4773)),"DATA_PC invalida",IF(AND(ISNUMBER(parametros!$C$2),ISNUMBER(parametros!$D$2),B4773&gt;=parametros!$C$2,B4773&lt;=parametros!$D$2),"C0",IF(AND(ISNUMBER(parametros!$C$3),ISNUMBER(parametros!$D$3),B4773&gt;=parametros!$C$3,B4773&lt;=parametros!$D$3),"C1",IF(AND(ISNUMBER(parametros!$C$4),ISNUMBER(parametros!$D$4),B4773&gt;=parametros!$C$4,B4773&lt;=parametros!$D$4),"C2",IF(AND(ISNUMBER(parametros!$C$5),ISNUMBER(parametros!$D$5),B4773&gt;=parametros!$C$5,B4773&lt;=parametros!$D$5),"C3",IF(AND(ISNUMBER(parametros!$C$6),ISNUMBER(parametros!$D$6),B4773&gt;=parametros!$C$6,B4773&lt;=parametros!$D$6),"C4","Fora dos ciclos")))))))</f>
        <v/>
      </c>
      <c r="D4773" s="100"/>
      <c r="E4773" s="78" t="str">
        <f>IF(C4773="","",IFERROR(VLOOKUP(C4773,parametros!$A$11:$E$15,5,0),""))</f>
        <v/>
      </c>
      <c r="F4773" s="79" t="str">
        <f t="shared" si="372"/>
        <v/>
      </c>
      <c r="G4773" s="101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8"/>
      <c r="U4773" s="218" t="str">
        <f t="shared" si="376"/>
        <v/>
      </c>
      <c r="V4773" s="216" t="s">
        <v>47</v>
      </c>
      <c r="W4773" s="102" t="s">
        <v>167</v>
      </c>
      <c r="X4773" s="102" t="s">
        <v>168</v>
      </c>
      <c r="Y4773" s="103" t="s">
        <v>169</v>
      </c>
      <c r="Z4773" s="103" t="s">
        <v>170</v>
      </c>
      <c r="AA4773" s="103" t="s">
        <v>47</v>
      </c>
      <c r="AB4773" s="103" t="s">
        <v>171</v>
      </c>
      <c r="AC4773" s="104" t="s">
        <v>172</v>
      </c>
    </row>
    <row r="4774" spans="1:29" ht="25.5" customHeight="1" x14ac:dyDescent="0.35">
      <c r="A4774" s="188"/>
      <c r="B4774" s="190"/>
      <c r="C4774" s="99" t="str">
        <f>IF(B4774="","",IF(NOT(ISNUMBER(B4774)),"DATA_PC invalida",IF(AND(ISNUMBER(parametros!$C$2),ISNUMBER(parametros!$D$2),B4774&gt;=parametros!$C$2,B4774&lt;=parametros!$D$2),"C0",IF(AND(ISNUMBER(parametros!$C$3),ISNUMBER(parametros!$D$3),B4774&gt;=parametros!$C$3,B4774&lt;=parametros!$D$3),"C1",IF(AND(ISNUMBER(parametros!$C$4),ISNUMBER(parametros!$D$4),B4774&gt;=parametros!$C$4,B4774&lt;=parametros!$D$4),"C2",IF(AND(ISNUMBER(parametros!$C$5),ISNUMBER(parametros!$D$5),B4774&gt;=parametros!$C$5,B4774&lt;=parametros!$D$5),"C3",IF(AND(ISNUMBER(parametros!$C$6),ISNUMBER(parametros!$D$6),B4774&gt;=parametros!$C$6,B4774&lt;=parametros!$D$6),"C4","Fora dos ciclos")))))))</f>
        <v/>
      </c>
      <c r="D4774" s="100"/>
      <c r="E4774" s="78" t="str">
        <f>IF(C4774="","",IFERROR(VLOOKUP(C4774,parametros!$A$11:$E$15,5,0),""))</f>
        <v/>
      </c>
      <c r="F4774" s="79" t="str">
        <f t="shared" si="372"/>
        <v/>
      </c>
      <c r="G4774" s="101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8"/>
      <c r="U4774" s="218" t="str">
        <f t="shared" si="376"/>
        <v/>
      </c>
      <c r="V4774" s="216" t="s">
        <v>47</v>
      </c>
      <c r="W4774" s="102" t="s">
        <v>167</v>
      </c>
      <c r="X4774" s="102" t="s">
        <v>168</v>
      </c>
      <c r="Y4774" s="103" t="s">
        <v>169</v>
      </c>
      <c r="Z4774" s="103" t="s">
        <v>170</v>
      </c>
      <c r="AA4774" s="103" t="s">
        <v>47</v>
      </c>
      <c r="AB4774" s="103" t="s">
        <v>171</v>
      </c>
      <c r="AC4774" s="104" t="s">
        <v>172</v>
      </c>
    </row>
    <row r="4775" spans="1:29" ht="25.5" customHeight="1" x14ac:dyDescent="0.35">
      <c r="A4775" s="188"/>
      <c r="B4775" s="190"/>
      <c r="C4775" s="99" t="str">
        <f>IF(B4775="","",IF(NOT(ISNUMBER(B4775)),"DATA_PC invalida",IF(AND(ISNUMBER(parametros!$C$2),ISNUMBER(parametros!$D$2),B4775&gt;=parametros!$C$2,B4775&lt;=parametros!$D$2),"C0",IF(AND(ISNUMBER(parametros!$C$3),ISNUMBER(parametros!$D$3),B4775&gt;=parametros!$C$3,B4775&lt;=parametros!$D$3),"C1",IF(AND(ISNUMBER(parametros!$C$4),ISNUMBER(parametros!$D$4),B4775&gt;=parametros!$C$4,B4775&lt;=parametros!$D$4),"C2",IF(AND(ISNUMBER(parametros!$C$5),ISNUMBER(parametros!$D$5),B4775&gt;=parametros!$C$5,B4775&lt;=parametros!$D$5),"C3",IF(AND(ISNUMBER(parametros!$C$6),ISNUMBER(parametros!$D$6),B4775&gt;=parametros!$C$6,B4775&lt;=parametros!$D$6),"C4","Fora dos ciclos")))))))</f>
        <v/>
      </c>
      <c r="D4775" s="100"/>
      <c r="E4775" s="78" t="str">
        <f>IF(C4775="","",IFERROR(VLOOKUP(C4775,parametros!$A$11:$E$15,5,0),""))</f>
        <v/>
      </c>
      <c r="F4775" s="79" t="str">
        <f t="shared" si="372"/>
        <v/>
      </c>
      <c r="G4775" s="101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8"/>
      <c r="U4775" s="218" t="str">
        <f t="shared" si="376"/>
        <v/>
      </c>
      <c r="V4775" s="216" t="s">
        <v>47</v>
      </c>
      <c r="W4775" s="102" t="s">
        <v>167</v>
      </c>
      <c r="X4775" s="102" t="s">
        <v>168</v>
      </c>
      <c r="Y4775" s="103" t="s">
        <v>169</v>
      </c>
      <c r="Z4775" s="103" t="s">
        <v>170</v>
      </c>
      <c r="AA4775" s="103" t="s">
        <v>47</v>
      </c>
      <c r="AB4775" s="103" t="s">
        <v>171</v>
      </c>
      <c r="AC4775" s="104" t="s">
        <v>172</v>
      </c>
    </row>
    <row r="4776" spans="1:29" ht="25.5" customHeight="1" x14ac:dyDescent="0.35">
      <c r="A4776" s="188"/>
      <c r="B4776" s="190"/>
      <c r="C4776" s="99" t="str">
        <f>IF(B4776="","",IF(NOT(ISNUMBER(B4776)),"DATA_PC invalida",IF(AND(ISNUMBER(parametros!$C$2),ISNUMBER(parametros!$D$2),B4776&gt;=parametros!$C$2,B4776&lt;=parametros!$D$2),"C0",IF(AND(ISNUMBER(parametros!$C$3),ISNUMBER(parametros!$D$3),B4776&gt;=parametros!$C$3,B4776&lt;=parametros!$D$3),"C1",IF(AND(ISNUMBER(parametros!$C$4),ISNUMBER(parametros!$D$4),B4776&gt;=parametros!$C$4,B4776&lt;=parametros!$D$4),"C2",IF(AND(ISNUMBER(parametros!$C$5),ISNUMBER(parametros!$D$5),B4776&gt;=parametros!$C$5,B4776&lt;=parametros!$D$5),"C3",IF(AND(ISNUMBER(parametros!$C$6),ISNUMBER(parametros!$D$6),B4776&gt;=parametros!$C$6,B4776&lt;=parametros!$D$6),"C4","Fora dos ciclos")))))))</f>
        <v/>
      </c>
      <c r="D4776" s="100"/>
      <c r="E4776" s="78" t="str">
        <f>IF(C4776="","",IFERROR(VLOOKUP(C4776,parametros!$A$11:$E$15,5,0),""))</f>
        <v/>
      </c>
      <c r="F4776" s="79" t="str">
        <f t="shared" si="372"/>
        <v/>
      </c>
      <c r="G4776" s="101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8"/>
      <c r="U4776" s="218" t="str">
        <f t="shared" si="376"/>
        <v/>
      </c>
      <c r="V4776" s="216" t="s">
        <v>47</v>
      </c>
      <c r="W4776" s="102" t="s">
        <v>167</v>
      </c>
      <c r="X4776" s="102" t="s">
        <v>168</v>
      </c>
      <c r="Y4776" s="103" t="s">
        <v>169</v>
      </c>
      <c r="Z4776" s="103" t="s">
        <v>170</v>
      </c>
      <c r="AA4776" s="103" t="s">
        <v>47</v>
      </c>
      <c r="AB4776" s="103" t="s">
        <v>171</v>
      </c>
      <c r="AC4776" s="104" t="s">
        <v>172</v>
      </c>
    </row>
    <row r="4777" spans="1:29" ht="25.5" customHeight="1" x14ac:dyDescent="0.35">
      <c r="A4777" s="188"/>
      <c r="B4777" s="190"/>
      <c r="C4777" s="99" t="str">
        <f>IF(B4777="","",IF(NOT(ISNUMBER(B4777)),"DATA_PC invalida",IF(AND(ISNUMBER(parametros!$C$2),ISNUMBER(parametros!$D$2),B4777&gt;=parametros!$C$2,B4777&lt;=parametros!$D$2),"C0",IF(AND(ISNUMBER(parametros!$C$3),ISNUMBER(parametros!$D$3),B4777&gt;=parametros!$C$3,B4777&lt;=parametros!$D$3),"C1",IF(AND(ISNUMBER(parametros!$C$4),ISNUMBER(parametros!$D$4),B4777&gt;=parametros!$C$4,B4777&lt;=parametros!$D$4),"C2",IF(AND(ISNUMBER(parametros!$C$5),ISNUMBER(parametros!$D$5),B4777&gt;=parametros!$C$5,B4777&lt;=parametros!$D$5),"C3",IF(AND(ISNUMBER(parametros!$C$6),ISNUMBER(parametros!$D$6),B4777&gt;=parametros!$C$6,B4777&lt;=parametros!$D$6),"C4","Fora dos ciclos")))))))</f>
        <v/>
      </c>
      <c r="D4777" s="100"/>
      <c r="E4777" s="78" t="str">
        <f>IF(C4777="","",IFERROR(VLOOKUP(C4777,parametros!$A$11:$E$15,5,0),""))</f>
        <v/>
      </c>
      <c r="F4777" s="79" t="str">
        <f t="shared" si="372"/>
        <v/>
      </c>
      <c r="G4777" s="101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8"/>
      <c r="U4777" s="218" t="str">
        <f t="shared" si="376"/>
        <v/>
      </c>
      <c r="V4777" s="216" t="s">
        <v>47</v>
      </c>
      <c r="W4777" s="102" t="s">
        <v>167</v>
      </c>
      <c r="X4777" s="102" t="s">
        <v>168</v>
      </c>
      <c r="Y4777" s="103" t="s">
        <v>169</v>
      </c>
      <c r="Z4777" s="103" t="s">
        <v>170</v>
      </c>
      <c r="AA4777" s="103" t="s">
        <v>47</v>
      </c>
      <c r="AB4777" s="103" t="s">
        <v>171</v>
      </c>
      <c r="AC4777" s="104" t="s">
        <v>172</v>
      </c>
    </row>
    <row r="4778" spans="1:29" ht="25.5" customHeight="1" x14ac:dyDescent="0.35">
      <c r="A4778" s="188"/>
      <c r="B4778" s="190"/>
      <c r="C4778" s="99" t="str">
        <f>IF(B4778="","",IF(NOT(ISNUMBER(B4778)),"DATA_PC invalida",IF(AND(ISNUMBER(parametros!$C$2),ISNUMBER(parametros!$D$2),B4778&gt;=parametros!$C$2,B4778&lt;=parametros!$D$2),"C0",IF(AND(ISNUMBER(parametros!$C$3),ISNUMBER(parametros!$D$3),B4778&gt;=parametros!$C$3,B4778&lt;=parametros!$D$3),"C1",IF(AND(ISNUMBER(parametros!$C$4),ISNUMBER(parametros!$D$4),B4778&gt;=parametros!$C$4,B4778&lt;=parametros!$D$4),"C2",IF(AND(ISNUMBER(parametros!$C$5),ISNUMBER(parametros!$D$5),B4778&gt;=parametros!$C$5,B4778&lt;=parametros!$D$5),"C3",IF(AND(ISNUMBER(parametros!$C$6),ISNUMBER(parametros!$D$6),B4778&gt;=parametros!$C$6,B4778&lt;=parametros!$D$6),"C4","Fora dos ciclos")))))))</f>
        <v/>
      </c>
      <c r="D4778" s="100"/>
      <c r="E4778" s="78" t="str">
        <f>IF(C4778="","",IFERROR(VLOOKUP(C4778,parametros!$A$11:$E$15,5,0),""))</f>
        <v/>
      </c>
      <c r="F4778" s="79" t="str">
        <f t="shared" si="372"/>
        <v/>
      </c>
      <c r="G4778" s="101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8"/>
      <c r="U4778" s="218" t="str">
        <f t="shared" si="376"/>
        <v/>
      </c>
      <c r="V4778" s="216" t="s">
        <v>47</v>
      </c>
      <c r="W4778" s="102" t="s">
        <v>167</v>
      </c>
      <c r="X4778" s="102" t="s">
        <v>168</v>
      </c>
      <c r="Y4778" s="103" t="s">
        <v>169</v>
      </c>
      <c r="Z4778" s="103" t="s">
        <v>170</v>
      </c>
      <c r="AA4778" s="103" t="s">
        <v>47</v>
      </c>
      <c r="AB4778" s="103" t="s">
        <v>171</v>
      </c>
      <c r="AC4778" s="104" t="s">
        <v>172</v>
      </c>
    </row>
    <row r="4779" spans="1:29" ht="25.5" customHeight="1" x14ac:dyDescent="0.35">
      <c r="A4779" s="188"/>
      <c r="B4779" s="190"/>
      <c r="C4779" s="99" t="str">
        <f>IF(B4779="","",IF(NOT(ISNUMBER(B4779)),"DATA_PC invalida",IF(AND(ISNUMBER(parametros!$C$2),ISNUMBER(parametros!$D$2),B4779&gt;=parametros!$C$2,B4779&lt;=parametros!$D$2),"C0",IF(AND(ISNUMBER(parametros!$C$3),ISNUMBER(parametros!$D$3),B4779&gt;=parametros!$C$3,B4779&lt;=parametros!$D$3),"C1",IF(AND(ISNUMBER(parametros!$C$4),ISNUMBER(parametros!$D$4),B4779&gt;=parametros!$C$4,B4779&lt;=parametros!$D$4),"C2",IF(AND(ISNUMBER(parametros!$C$5),ISNUMBER(parametros!$D$5),B4779&gt;=parametros!$C$5,B4779&lt;=parametros!$D$5),"C3",IF(AND(ISNUMBER(parametros!$C$6),ISNUMBER(parametros!$D$6),B4779&gt;=parametros!$C$6,B4779&lt;=parametros!$D$6),"C4","Fora dos ciclos")))))))</f>
        <v/>
      </c>
      <c r="D4779" s="100"/>
      <c r="E4779" s="78" t="str">
        <f>IF(C4779="","",IFERROR(VLOOKUP(C4779,parametros!$A$11:$E$15,5,0),""))</f>
        <v/>
      </c>
      <c r="F4779" s="79" t="str">
        <f t="shared" si="372"/>
        <v/>
      </c>
      <c r="G4779" s="101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8"/>
      <c r="U4779" s="218" t="str">
        <f t="shared" si="376"/>
        <v/>
      </c>
      <c r="V4779" s="216" t="s">
        <v>47</v>
      </c>
      <c r="W4779" s="102" t="s">
        <v>167</v>
      </c>
      <c r="X4779" s="102" t="s">
        <v>168</v>
      </c>
      <c r="Y4779" s="103" t="s">
        <v>169</v>
      </c>
      <c r="Z4779" s="103" t="s">
        <v>170</v>
      </c>
      <c r="AA4779" s="103" t="s">
        <v>47</v>
      </c>
      <c r="AB4779" s="103" t="s">
        <v>171</v>
      </c>
      <c r="AC4779" s="104" t="s">
        <v>172</v>
      </c>
    </row>
    <row r="4780" spans="1:29" ht="25.5" customHeight="1" x14ac:dyDescent="0.35">
      <c r="A4780" s="188"/>
      <c r="B4780" s="190"/>
      <c r="C4780" s="99" t="str">
        <f>IF(B4780="","",IF(NOT(ISNUMBER(B4780)),"DATA_PC invalida",IF(AND(ISNUMBER(parametros!$C$2),ISNUMBER(parametros!$D$2),B4780&gt;=parametros!$C$2,B4780&lt;=parametros!$D$2),"C0",IF(AND(ISNUMBER(parametros!$C$3),ISNUMBER(parametros!$D$3),B4780&gt;=parametros!$C$3,B4780&lt;=parametros!$D$3),"C1",IF(AND(ISNUMBER(parametros!$C$4),ISNUMBER(parametros!$D$4),B4780&gt;=parametros!$C$4,B4780&lt;=parametros!$D$4),"C2",IF(AND(ISNUMBER(parametros!$C$5),ISNUMBER(parametros!$D$5),B4780&gt;=parametros!$C$5,B4780&lt;=parametros!$D$5),"C3",IF(AND(ISNUMBER(parametros!$C$6),ISNUMBER(parametros!$D$6),B4780&gt;=parametros!$C$6,B4780&lt;=parametros!$D$6),"C4","Fora dos ciclos")))))))</f>
        <v/>
      </c>
      <c r="D4780" s="100"/>
      <c r="E4780" s="78" t="str">
        <f>IF(C4780="","",IFERROR(VLOOKUP(C4780,parametros!$A$11:$E$15,5,0),""))</f>
        <v/>
      </c>
      <c r="F4780" s="79" t="str">
        <f t="shared" si="372"/>
        <v/>
      </c>
      <c r="G4780" s="101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8"/>
      <c r="U4780" s="218" t="str">
        <f t="shared" si="376"/>
        <v/>
      </c>
      <c r="V4780" s="216" t="s">
        <v>47</v>
      </c>
      <c r="W4780" s="102" t="s">
        <v>167</v>
      </c>
      <c r="X4780" s="102" t="s">
        <v>168</v>
      </c>
      <c r="Y4780" s="103" t="s">
        <v>169</v>
      </c>
      <c r="Z4780" s="103" t="s">
        <v>170</v>
      </c>
      <c r="AA4780" s="103" t="s">
        <v>47</v>
      </c>
      <c r="AB4780" s="103" t="s">
        <v>171</v>
      </c>
      <c r="AC4780" s="104" t="s">
        <v>172</v>
      </c>
    </row>
    <row r="4781" spans="1:29" ht="25.5" customHeight="1" x14ac:dyDescent="0.35">
      <c r="A4781" s="188"/>
      <c r="B4781" s="190"/>
      <c r="C4781" s="99" t="str">
        <f>IF(B4781="","",IF(NOT(ISNUMBER(B4781)),"DATA_PC invalida",IF(AND(ISNUMBER(parametros!$C$2),ISNUMBER(parametros!$D$2),B4781&gt;=parametros!$C$2,B4781&lt;=parametros!$D$2),"C0",IF(AND(ISNUMBER(parametros!$C$3),ISNUMBER(parametros!$D$3),B4781&gt;=parametros!$C$3,B4781&lt;=parametros!$D$3),"C1",IF(AND(ISNUMBER(parametros!$C$4),ISNUMBER(parametros!$D$4),B4781&gt;=parametros!$C$4,B4781&lt;=parametros!$D$4),"C2",IF(AND(ISNUMBER(parametros!$C$5),ISNUMBER(parametros!$D$5),B4781&gt;=parametros!$C$5,B4781&lt;=parametros!$D$5),"C3",IF(AND(ISNUMBER(parametros!$C$6),ISNUMBER(parametros!$D$6),B4781&gt;=parametros!$C$6,B4781&lt;=parametros!$D$6),"C4","Fora dos ciclos")))))))</f>
        <v/>
      </c>
      <c r="D4781" s="100"/>
      <c r="E4781" s="78" t="str">
        <f>IF(C4781="","",IFERROR(VLOOKUP(C4781,parametros!$A$11:$E$15,5,0),""))</f>
        <v/>
      </c>
      <c r="F4781" s="79" t="str">
        <f t="shared" si="372"/>
        <v/>
      </c>
      <c r="G4781" s="101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8"/>
      <c r="U4781" s="218" t="str">
        <f t="shared" si="376"/>
        <v/>
      </c>
      <c r="V4781" s="216" t="s">
        <v>47</v>
      </c>
      <c r="W4781" s="102" t="s">
        <v>167</v>
      </c>
      <c r="X4781" s="102" t="s">
        <v>168</v>
      </c>
      <c r="Y4781" s="103" t="s">
        <v>169</v>
      </c>
      <c r="Z4781" s="103" t="s">
        <v>170</v>
      </c>
      <c r="AA4781" s="103" t="s">
        <v>47</v>
      </c>
      <c r="AB4781" s="103" t="s">
        <v>171</v>
      </c>
      <c r="AC4781" s="104" t="s">
        <v>172</v>
      </c>
    </row>
    <row r="4782" spans="1:29" ht="25.5" customHeight="1" x14ac:dyDescent="0.35">
      <c r="A4782" s="188"/>
      <c r="B4782" s="190"/>
      <c r="C4782" s="99" t="str">
        <f>IF(B4782="","",IF(NOT(ISNUMBER(B4782)),"DATA_PC invalida",IF(AND(ISNUMBER(parametros!$C$2),ISNUMBER(parametros!$D$2),B4782&gt;=parametros!$C$2,B4782&lt;=parametros!$D$2),"C0",IF(AND(ISNUMBER(parametros!$C$3),ISNUMBER(parametros!$D$3),B4782&gt;=parametros!$C$3,B4782&lt;=parametros!$D$3),"C1",IF(AND(ISNUMBER(parametros!$C$4),ISNUMBER(parametros!$D$4),B4782&gt;=parametros!$C$4,B4782&lt;=parametros!$D$4),"C2",IF(AND(ISNUMBER(parametros!$C$5),ISNUMBER(parametros!$D$5),B4782&gt;=parametros!$C$5,B4782&lt;=parametros!$D$5),"C3",IF(AND(ISNUMBER(parametros!$C$6),ISNUMBER(parametros!$D$6),B4782&gt;=parametros!$C$6,B4782&lt;=parametros!$D$6),"C4","Fora dos ciclos")))))))</f>
        <v/>
      </c>
      <c r="D4782" s="100"/>
      <c r="E4782" s="78" t="str">
        <f>IF(C4782="","",IFERROR(VLOOKUP(C4782,parametros!$A$11:$E$15,5,0),""))</f>
        <v/>
      </c>
      <c r="F4782" s="79" t="str">
        <f t="shared" si="372"/>
        <v/>
      </c>
      <c r="G4782" s="101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8"/>
      <c r="U4782" s="218" t="str">
        <f t="shared" si="376"/>
        <v/>
      </c>
      <c r="V4782" s="216" t="s">
        <v>47</v>
      </c>
      <c r="W4782" s="102" t="s">
        <v>167</v>
      </c>
      <c r="X4782" s="102" t="s">
        <v>168</v>
      </c>
      <c r="Y4782" s="103" t="s">
        <v>169</v>
      </c>
      <c r="Z4782" s="103" t="s">
        <v>170</v>
      </c>
      <c r="AA4782" s="103" t="s">
        <v>47</v>
      </c>
      <c r="AB4782" s="103" t="s">
        <v>171</v>
      </c>
      <c r="AC4782" s="104" t="s">
        <v>172</v>
      </c>
    </row>
    <row r="4783" spans="1:29" ht="25.5" customHeight="1" x14ac:dyDescent="0.35">
      <c r="A4783" s="188"/>
      <c r="B4783" s="190"/>
      <c r="C4783" s="99" t="str">
        <f>IF(B4783="","",IF(NOT(ISNUMBER(B4783)),"DATA_PC invalida",IF(AND(ISNUMBER(parametros!$C$2),ISNUMBER(parametros!$D$2),B4783&gt;=parametros!$C$2,B4783&lt;=parametros!$D$2),"C0",IF(AND(ISNUMBER(parametros!$C$3),ISNUMBER(parametros!$D$3),B4783&gt;=parametros!$C$3,B4783&lt;=parametros!$D$3),"C1",IF(AND(ISNUMBER(parametros!$C$4),ISNUMBER(parametros!$D$4),B4783&gt;=parametros!$C$4,B4783&lt;=parametros!$D$4),"C2",IF(AND(ISNUMBER(parametros!$C$5),ISNUMBER(parametros!$D$5),B4783&gt;=parametros!$C$5,B4783&lt;=parametros!$D$5),"C3",IF(AND(ISNUMBER(parametros!$C$6),ISNUMBER(parametros!$D$6),B4783&gt;=parametros!$C$6,B4783&lt;=parametros!$D$6),"C4","Fora dos ciclos")))))))</f>
        <v/>
      </c>
      <c r="D4783" s="100"/>
      <c r="E4783" s="78" t="str">
        <f>IF(C4783="","",IFERROR(VLOOKUP(C4783,parametros!$A$11:$E$15,5,0),""))</f>
        <v/>
      </c>
      <c r="F4783" s="79" t="str">
        <f t="shared" si="372"/>
        <v/>
      </c>
      <c r="G4783" s="101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8"/>
      <c r="U4783" s="218" t="str">
        <f t="shared" si="376"/>
        <v/>
      </c>
      <c r="V4783" s="216" t="s">
        <v>47</v>
      </c>
      <c r="W4783" s="102" t="s">
        <v>167</v>
      </c>
      <c r="X4783" s="102" t="s">
        <v>168</v>
      </c>
      <c r="Y4783" s="103" t="s">
        <v>169</v>
      </c>
      <c r="Z4783" s="103" t="s">
        <v>170</v>
      </c>
      <c r="AA4783" s="103" t="s">
        <v>47</v>
      </c>
      <c r="AB4783" s="103" t="s">
        <v>171</v>
      </c>
      <c r="AC4783" s="104" t="s">
        <v>172</v>
      </c>
    </row>
    <row r="4784" spans="1:29" ht="25.5" customHeight="1" x14ac:dyDescent="0.35">
      <c r="A4784" s="188"/>
      <c r="B4784" s="190"/>
      <c r="C4784" s="99" t="str">
        <f>IF(B4784="","",IF(NOT(ISNUMBER(B4784)),"DATA_PC invalida",IF(AND(ISNUMBER(parametros!$C$2),ISNUMBER(parametros!$D$2),B4784&gt;=parametros!$C$2,B4784&lt;=parametros!$D$2),"C0",IF(AND(ISNUMBER(parametros!$C$3),ISNUMBER(parametros!$D$3),B4784&gt;=parametros!$C$3,B4784&lt;=parametros!$D$3),"C1",IF(AND(ISNUMBER(parametros!$C$4),ISNUMBER(parametros!$D$4),B4784&gt;=parametros!$C$4,B4784&lt;=parametros!$D$4),"C2",IF(AND(ISNUMBER(parametros!$C$5),ISNUMBER(parametros!$D$5),B4784&gt;=parametros!$C$5,B4784&lt;=parametros!$D$5),"C3",IF(AND(ISNUMBER(parametros!$C$6),ISNUMBER(parametros!$D$6),B4784&gt;=parametros!$C$6,B4784&lt;=parametros!$D$6),"C4","Fora dos ciclos")))))))</f>
        <v/>
      </c>
      <c r="D4784" s="100"/>
      <c r="E4784" s="78" t="str">
        <f>IF(C4784="","",IFERROR(VLOOKUP(C4784,parametros!$A$11:$E$15,5,0),""))</f>
        <v/>
      </c>
      <c r="F4784" s="79" t="str">
        <f t="shared" si="372"/>
        <v/>
      </c>
      <c r="G4784" s="101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8"/>
      <c r="U4784" s="218" t="str">
        <f t="shared" si="376"/>
        <v/>
      </c>
      <c r="V4784" s="216" t="s">
        <v>47</v>
      </c>
      <c r="W4784" s="102" t="s">
        <v>167</v>
      </c>
      <c r="X4784" s="102" t="s">
        <v>168</v>
      </c>
      <c r="Y4784" s="103" t="s">
        <v>169</v>
      </c>
      <c r="Z4784" s="103" t="s">
        <v>170</v>
      </c>
      <c r="AA4784" s="103" t="s">
        <v>47</v>
      </c>
      <c r="AB4784" s="103" t="s">
        <v>171</v>
      </c>
      <c r="AC4784" s="104" t="s">
        <v>172</v>
      </c>
    </row>
    <row r="4785" spans="1:29" ht="25.5" customHeight="1" x14ac:dyDescent="0.35">
      <c r="A4785" s="188"/>
      <c r="B4785" s="190"/>
      <c r="C4785" s="99" t="str">
        <f>IF(B4785="","",IF(NOT(ISNUMBER(B4785)),"DATA_PC invalida",IF(AND(ISNUMBER(parametros!$C$2),ISNUMBER(parametros!$D$2),B4785&gt;=parametros!$C$2,B4785&lt;=parametros!$D$2),"C0",IF(AND(ISNUMBER(parametros!$C$3),ISNUMBER(parametros!$D$3),B4785&gt;=parametros!$C$3,B4785&lt;=parametros!$D$3),"C1",IF(AND(ISNUMBER(parametros!$C$4),ISNUMBER(parametros!$D$4),B4785&gt;=parametros!$C$4,B4785&lt;=parametros!$D$4),"C2",IF(AND(ISNUMBER(parametros!$C$5),ISNUMBER(parametros!$D$5),B4785&gt;=parametros!$C$5,B4785&lt;=parametros!$D$5),"C3",IF(AND(ISNUMBER(parametros!$C$6),ISNUMBER(parametros!$D$6),B4785&gt;=parametros!$C$6,B4785&lt;=parametros!$D$6),"C4","Fora dos ciclos")))))))</f>
        <v/>
      </c>
      <c r="D4785" s="100"/>
      <c r="E4785" s="78" t="str">
        <f>IF(C4785="","",IFERROR(VLOOKUP(C4785,parametros!$A$11:$E$15,5,0),""))</f>
        <v/>
      </c>
      <c r="F4785" s="79" t="str">
        <f t="shared" si="372"/>
        <v/>
      </c>
      <c r="G4785" s="101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8"/>
      <c r="U4785" s="218" t="str">
        <f t="shared" si="376"/>
        <v/>
      </c>
      <c r="V4785" s="216" t="s">
        <v>47</v>
      </c>
      <c r="W4785" s="102" t="s">
        <v>167</v>
      </c>
      <c r="X4785" s="102" t="s">
        <v>168</v>
      </c>
      <c r="Y4785" s="103" t="s">
        <v>169</v>
      </c>
      <c r="Z4785" s="103" t="s">
        <v>170</v>
      </c>
      <c r="AA4785" s="103" t="s">
        <v>47</v>
      </c>
      <c r="AB4785" s="103" t="s">
        <v>171</v>
      </c>
      <c r="AC4785" s="104" t="s">
        <v>172</v>
      </c>
    </row>
    <row r="4786" spans="1:29" ht="25.5" customHeight="1" x14ac:dyDescent="0.35">
      <c r="A4786" s="188"/>
      <c r="B4786" s="190"/>
      <c r="C4786" s="99" t="str">
        <f>IF(B4786="","",IF(NOT(ISNUMBER(B4786)),"DATA_PC invalida",IF(AND(ISNUMBER(parametros!$C$2),ISNUMBER(parametros!$D$2),B4786&gt;=parametros!$C$2,B4786&lt;=parametros!$D$2),"C0",IF(AND(ISNUMBER(parametros!$C$3),ISNUMBER(parametros!$D$3),B4786&gt;=parametros!$C$3,B4786&lt;=parametros!$D$3),"C1",IF(AND(ISNUMBER(parametros!$C$4),ISNUMBER(parametros!$D$4),B4786&gt;=parametros!$C$4,B4786&lt;=parametros!$D$4),"C2",IF(AND(ISNUMBER(parametros!$C$5),ISNUMBER(parametros!$D$5),B4786&gt;=parametros!$C$5,B4786&lt;=parametros!$D$5),"C3",IF(AND(ISNUMBER(parametros!$C$6),ISNUMBER(parametros!$D$6),B4786&gt;=parametros!$C$6,B4786&lt;=parametros!$D$6),"C4","Fora dos ciclos")))))))</f>
        <v/>
      </c>
      <c r="D4786" s="100"/>
      <c r="E4786" s="78" t="str">
        <f>IF(C4786="","",IFERROR(VLOOKUP(C4786,parametros!$A$11:$E$15,5,0),""))</f>
        <v/>
      </c>
      <c r="F4786" s="79" t="str">
        <f t="shared" si="372"/>
        <v/>
      </c>
      <c r="G4786" s="101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8"/>
      <c r="U4786" s="218" t="str">
        <f t="shared" si="376"/>
        <v/>
      </c>
      <c r="V4786" s="216" t="s">
        <v>47</v>
      </c>
      <c r="W4786" s="102" t="s">
        <v>167</v>
      </c>
      <c r="X4786" s="102" t="s">
        <v>168</v>
      </c>
      <c r="Y4786" s="103" t="s">
        <v>169</v>
      </c>
      <c r="Z4786" s="103" t="s">
        <v>170</v>
      </c>
      <c r="AA4786" s="103" t="s">
        <v>47</v>
      </c>
      <c r="AB4786" s="103" t="s">
        <v>171</v>
      </c>
      <c r="AC4786" s="104" t="s">
        <v>172</v>
      </c>
    </row>
    <row r="4787" spans="1:29" ht="25.5" customHeight="1" x14ac:dyDescent="0.35">
      <c r="A4787" s="188"/>
      <c r="B4787" s="190"/>
      <c r="C4787" s="99" t="str">
        <f>IF(B4787="","",IF(NOT(ISNUMBER(B4787)),"DATA_PC invalida",IF(AND(ISNUMBER(parametros!$C$2),ISNUMBER(parametros!$D$2),B4787&gt;=parametros!$C$2,B4787&lt;=parametros!$D$2),"C0",IF(AND(ISNUMBER(parametros!$C$3),ISNUMBER(parametros!$D$3),B4787&gt;=parametros!$C$3,B4787&lt;=parametros!$D$3),"C1",IF(AND(ISNUMBER(parametros!$C$4),ISNUMBER(parametros!$D$4),B4787&gt;=parametros!$C$4,B4787&lt;=parametros!$D$4),"C2",IF(AND(ISNUMBER(parametros!$C$5),ISNUMBER(parametros!$D$5),B4787&gt;=parametros!$C$5,B4787&lt;=parametros!$D$5),"C3",IF(AND(ISNUMBER(parametros!$C$6),ISNUMBER(parametros!$D$6),B4787&gt;=parametros!$C$6,B4787&lt;=parametros!$D$6),"C4","Fora dos ciclos")))))))</f>
        <v/>
      </c>
      <c r="D4787" s="100"/>
      <c r="E4787" s="78" t="str">
        <f>IF(C4787="","",IFERROR(VLOOKUP(C4787,parametros!$A$11:$E$15,5,0),""))</f>
        <v/>
      </c>
      <c r="F4787" s="79" t="str">
        <f t="shared" si="372"/>
        <v/>
      </c>
      <c r="G4787" s="101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8"/>
      <c r="U4787" s="218" t="str">
        <f t="shared" si="376"/>
        <v/>
      </c>
      <c r="V4787" s="216" t="s">
        <v>47</v>
      </c>
      <c r="W4787" s="102" t="s">
        <v>167</v>
      </c>
      <c r="X4787" s="102" t="s">
        <v>168</v>
      </c>
      <c r="Y4787" s="103" t="s">
        <v>169</v>
      </c>
      <c r="Z4787" s="103" t="s">
        <v>170</v>
      </c>
      <c r="AA4787" s="103" t="s">
        <v>47</v>
      </c>
      <c r="AB4787" s="103" t="s">
        <v>171</v>
      </c>
      <c r="AC4787" s="104" t="s">
        <v>172</v>
      </c>
    </row>
    <row r="4788" spans="1:29" ht="25.5" customHeight="1" x14ac:dyDescent="0.35">
      <c r="A4788" s="188"/>
      <c r="B4788" s="190"/>
      <c r="C4788" s="99" t="str">
        <f>IF(B4788="","",IF(NOT(ISNUMBER(B4788)),"DATA_PC invalida",IF(AND(ISNUMBER(parametros!$C$2),ISNUMBER(parametros!$D$2),B4788&gt;=parametros!$C$2,B4788&lt;=parametros!$D$2),"C0",IF(AND(ISNUMBER(parametros!$C$3),ISNUMBER(parametros!$D$3),B4788&gt;=parametros!$C$3,B4788&lt;=parametros!$D$3),"C1",IF(AND(ISNUMBER(parametros!$C$4),ISNUMBER(parametros!$D$4),B4788&gt;=parametros!$C$4,B4788&lt;=parametros!$D$4),"C2",IF(AND(ISNUMBER(parametros!$C$5),ISNUMBER(parametros!$D$5),B4788&gt;=parametros!$C$5,B4788&lt;=parametros!$D$5),"C3",IF(AND(ISNUMBER(parametros!$C$6),ISNUMBER(parametros!$D$6),B4788&gt;=parametros!$C$6,B4788&lt;=parametros!$D$6),"C4","Fora dos ciclos")))))))</f>
        <v/>
      </c>
      <c r="D4788" s="100"/>
      <c r="E4788" s="78" t="str">
        <f>IF(C4788="","",IFERROR(VLOOKUP(C4788,parametros!$A$11:$E$15,5,0),""))</f>
        <v/>
      </c>
      <c r="F4788" s="79" t="str">
        <f t="shared" si="372"/>
        <v/>
      </c>
      <c r="G4788" s="101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8"/>
      <c r="U4788" s="218" t="str">
        <f t="shared" si="376"/>
        <v/>
      </c>
      <c r="V4788" s="216" t="s">
        <v>47</v>
      </c>
      <c r="W4788" s="102" t="s">
        <v>167</v>
      </c>
      <c r="X4788" s="102" t="s">
        <v>168</v>
      </c>
      <c r="Y4788" s="103" t="s">
        <v>169</v>
      </c>
      <c r="Z4788" s="103" t="s">
        <v>170</v>
      </c>
      <c r="AA4788" s="103" t="s">
        <v>47</v>
      </c>
      <c r="AB4788" s="103" t="s">
        <v>171</v>
      </c>
      <c r="AC4788" s="104" t="s">
        <v>172</v>
      </c>
    </row>
    <row r="4789" spans="1:29" ht="25.5" customHeight="1" x14ac:dyDescent="0.35">
      <c r="A4789" s="188"/>
      <c r="B4789" s="190"/>
      <c r="C4789" s="99" t="str">
        <f>IF(B4789="","",IF(NOT(ISNUMBER(B4789)),"DATA_PC invalida",IF(AND(ISNUMBER(parametros!$C$2),ISNUMBER(parametros!$D$2),B4789&gt;=parametros!$C$2,B4789&lt;=parametros!$D$2),"C0",IF(AND(ISNUMBER(parametros!$C$3),ISNUMBER(parametros!$D$3),B4789&gt;=parametros!$C$3,B4789&lt;=parametros!$D$3),"C1",IF(AND(ISNUMBER(parametros!$C$4),ISNUMBER(parametros!$D$4),B4789&gt;=parametros!$C$4,B4789&lt;=parametros!$D$4),"C2",IF(AND(ISNUMBER(parametros!$C$5),ISNUMBER(parametros!$D$5),B4789&gt;=parametros!$C$5,B4789&lt;=parametros!$D$5),"C3",IF(AND(ISNUMBER(parametros!$C$6),ISNUMBER(parametros!$D$6),B4789&gt;=parametros!$C$6,B4789&lt;=parametros!$D$6),"C4","Fora dos ciclos")))))))</f>
        <v/>
      </c>
      <c r="D4789" s="100"/>
      <c r="E4789" s="78" t="str">
        <f>IF(C4789="","",IFERROR(VLOOKUP(C4789,parametros!$A$11:$E$15,5,0),""))</f>
        <v/>
      </c>
      <c r="F4789" s="79" t="str">
        <f t="shared" si="372"/>
        <v/>
      </c>
      <c r="G4789" s="101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8"/>
      <c r="U4789" s="218" t="str">
        <f t="shared" si="376"/>
        <v/>
      </c>
      <c r="V4789" s="216" t="s">
        <v>47</v>
      </c>
      <c r="W4789" s="102" t="s">
        <v>167</v>
      </c>
      <c r="X4789" s="102" t="s">
        <v>168</v>
      </c>
      <c r="Y4789" s="103" t="s">
        <v>169</v>
      </c>
      <c r="Z4789" s="103" t="s">
        <v>170</v>
      </c>
      <c r="AA4789" s="103" t="s">
        <v>47</v>
      </c>
      <c r="AB4789" s="103" t="s">
        <v>171</v>
      </c>
      <c r="AC4789" s="104" t="s">
        <v>172</v>
      </c>
    </row>
    <row r="4790" spans="1:29" ht="25.5" customHeight="1" x14ac:dyDescent="0.35">
      <c r="A4790" s="188"/>
      <c r="B4790" s="190"/>
      <c r="C4790" s="99" t="str">
        <f>IF(B4790="","",IF(NOT(ISNUMBER(B4790)),"DATA_PC invalida",IF(AND(ISNUMBER(parametros!$C$2),ISNUMBER(parametros!$D$2),B4790&gt;=parametros!$C$2,B4790&lt;=parametros!$D$2),"C0",IF(AND(ISNUMBER(parametros!$C$3),ISNUMBER(parametros!$D$3),B4790&gt;=parametros!$C$3,B4790&lt;=parametros!$D$3),"C1",IF(AND(ISNUMBER(parametros!$C$4),ISNUMBER(parametros!$D$4),B4790&gt;=parametros!$C$4,B4790&lt;=parametros!$D$4),"C2",IF(AND(ISNUMBER(parametros!$C$5),ISNUMBER(parametros!$D$5),B4790&gt;=parametros!$C$5,B4790&lt;=parametros!$D$5),"C3",IF(AND(ISNUMBER(parametros!$C$6),ISNUMBER(parametros!$D$6),B4790&gt;=parametros!$C$6,B4790&lt;=parametros!$D$6),"C4","Fora dos ciclos")))))))</f>
        <v/>
      </c>
      <c r="D4790" s="100"/>
      <c r="E4790" s="78" t="str">
        <f>IF(C4790="","",IFERROR(VLOOKUP(C4790,parametros!$A$11:$E$15,5,0),""))</f>
        <v/>
      </c>
      <c r="F4790" s="79" t="str">
        <f t="shared" si="372"/>
        <v/>
      </c>
      <c r="G4790" s="101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8"/>
      <c r="U4790" s="218" t="str">
        <f t="shared" si="376"/>
        <v/>
      </c>
      <c r="V4790" s="216" t="s">
        <v>47</v>
      </c>
      <c r="W4790" s="102" t="s">
        <v>167</v>
      </c>
      <c r="X4790" s="102" t="s">
        <v>168</v>
      </c>
      <c r="Y4790" s="103" t="s">
        <v>169</v>
      </c>
      <c r="Z4790" s="103" t="s">
        <v>170</v>
      </c>
      <c r="AA4790" s="103" t="s">
        <v>47</v>
      </c>
      <c r="AB4790" s="103" t="s">
        <v>171</v>
      </c>
      <c r="AC4790" s="104" t="s">
        <v>172</v>
      </c>
    </row>
    <row r="4791" spans="1:29" ht="25.5" customHeight="1" x14ac:dyDescent="0.35">
      <c r="A4791" s="188"/>
      <c r="B4791" s="190"/>
      <c r="C4791" s="99" t="str">
        <f>IF(B4791="","",IF(NOT(ISNUMBER(B4791)),"DATA_PC invalida",IF(AND(ISNUMBER(parametros!$C$2),ISNUMBER(parametros!$D$2),B4791&gt;=parametros!$C$2,B4791&lt;=parametros!$D$2),"C0",IF(AND(ISNUMBER(parametros!$C$3),ISNUMBER(parametros!$D$3),B4791&gt;=parametros!$C$3,B4791&lt;=parametros!$D$3),"C1",IF(AND(ISNUMBER(parametros!$C$4),ISNUMBER(parametros!$D$4),B4791&gt;=parametros!$C$4,B4791&lt;=parametros!$D$4),"C2",IF(AND(ISNUMBER(parametros!$C$5),ISNUMBER(parametros!$D$5),B4791&gt;=parametros!$C$5,B4791&lt;=parametros!$D$5),"C3",IF(AND(ISNUMBER(parametros!$C$6),ISNUMBER(parametros!$D$6),B4791&gt;=parametros!$C$6,B4791&lt;=parametros!$D$6),"C4","Fora dos ciclos")))))))</f>
        <v/>
      </c>
      <c r="D4791" s="100"/>
      <c r="E4791" s="78" t="str">
        <f>IF(C4791="","",IFERROR(VLOOKUP(C4791,parametros!$A$11:$E$15,5,0),""))</f>
        <v/>
      </c>
      <c r="F4791" s="79" t="str">
        <f t="shared" si="372"/>
        <v/>
      </c>
      <c r="G4791" s="101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8"/>
      <c r="U4791" s="218" t="str">
        <f t="shared" si="376"/>
        <v/>
      </c>
      <c r="V4791" s="216" t="s">
        <v>47</v>
      </c>
      <c r="W4791" s="102" t="s">
        <v>167</v>
      </c>
      <c r="X4791" s="102" t="s">
        <v>168</v>
      </c>
      <c r="Y4791" s="103" t="s">
        <v>169</v>
      </c>
      <c r="Z4791" s="103" t="s">
        <v>170</v>
      </c>
      <c r="AA4791" s="103" t="s">
        <v>47</v>
      </c>
      <c r="AB4791" s="103" t="s">
        <v>171</v>
      </c>
      <c r="AC4791" s="104" t="s">
        <v>172</v>
      </c>
    </row>
    <row r="4792" spans="1:29" ht="25.5" customHeight="1" x14ac:dyDescent="0.35">
      <c r="A4792" s="188"/>
      <c r="B4792" s="190"/>
      <c r="C4792" s="99" t="str">
        <f>IF(B4792="","",IF(NOT(ISNUMBER(B4792)),"DATA_PC invalida",IF(AND(ISNUMBER(parametros!$C$2),ISNUMBER(parametros!$D$2),B4792&gt;=parametros!$C$2,B4792&lt;=parametros!$D$2),"C0",IF(AND(ISNUMBER(parametros!$C$3),ISNUMBER(parametros!$D$3),B4792&gt;=parametros!$C$3,B4792&lt;=parametros!$D$3),"C1",IF(AND(ISNUMBER(parametros!$C$4),ISNUMBER(parametros!$D$4),B4792&gt;=parametros!$C$4,B4792&lt;=parametros!$D$4),"C2",IF(AND(ISNUMBER(parametros!$C$5),ISNUMBER(parametros!$D$5),B4792&gt;=parametros!$C$5,B4792&lt;=parametros!$D$5),"C3",IF(AND(ISNUMBER(parametros!$C$6),ISNUMBER(parametros!$D$6),B4792&gt;=parametros!$C$6,B4792&lt;=parametros!$D$6),"C4","Fora dos ciclos")))))))</f>
        <v/>
      </c>
      <c r="D4792" s="100"/>
      <c r="E4792" s="78" t="str">
        <f>IF(C4792="","",IFERROR(VLOOKUP(C4792,parametros!$A$11:$E$15,5,0),""))</f>
        <v/>
      </c>
      <c r="F4792" s="79" t="str">
        <f t="shared" si="372"/>
        <v/>
      </c>
      <c r="G4792" s="101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8"/>
      <c r="U4792" s="218" t="str">
        <f t="shared" si="376"/>
        <v/>
      </c>
      <c r="V4792" s="216" t="s">
        <v>47</v>
      </c>
      <c r="W4792" s="102" t="s">
        <v>167</v>
      </c>
      <c r="X4792" s="102" t="s">
        <v>168</v>
      </c>
      <c r="Y4792" s="103" t="s">
        <v>169</v>
      </c>
      <c r="Z4792" s="103" t="s">
        <v>170</v>
      </c>
      <c r="AA4792" s="103" t="s">
        <v>47</v>
      </c>
      <c r="AB4792" s="103" t="s">
        <v>171</v>
      </c>
      <c r="AC4792" s="104" t="s">
        <v>172</v>
      </c>
    </row>
    <row r="4793" spans="1:29" ht="25.5" customHeight="1" x14ac:dyDescent="0.35">
      <c r="A4793" s="188"/>
      <c r="B4793" s="190"/>
      <c r="C4793" s="99" t="str">
        <f>IF(B4793="","",IF(NOT(ISNUMBER(B4793)),"DATA_PC invalida",IF(AND(ISNUMBER(parametros!$C$2),ISNUMBER(parametros!$D$2),B4793&gt;=parametros!$C$2,B4793&lt;=parametros!$D$2),"C0",IF(AND(ISNUMBER(parametros!$C$3),ISNUMBER(parametros!$D$3),B4793&gt;=parametros!$C$3,B4793&lt;=parametros!$D$3),"C1",IF(AND(ISNUMBER(parametros!$C$4),ISNUMBER(parametros!$D$4),B4793&gt;=parametros!$C$4,B4793&lt;=parametros!$D$4),"C2",IF(AND(ISNUMBER(parametros!$C$5),ISNUMBER(parametros!$D$5),B4793&gt;=parametros!$C$5,B4793&lt;=parametros!$D$5),"C3",IF(AND(ISNUMBER(parametros!$C$6),ISNUMBER(parametros!$D$6),B4793&gt;=parametros!$C$6,B4793&lt;=parametros!$D$6),"C4","Fora dos ciclos")))))))</f>
        <v/>
      </c>
      <c r="D4793" s="100"/>
      <c r="E4793" s="78" t="str">
        <f>IF(C4793="","",IFERROR(VLOOKUP(C4793,parametros!$A$11:$E$15,5,0),""))</f>
        <v/>
      </c>
      <c r="F4793" s="79" t="str">
        <f t="shared" si="372"/>
        <v/>
      </c>
      <c r="G4793" s="101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8"/>
      <c r="U4793" s="218" t="str">
        <f t="shared" si="376"/>
        <v/>
      </c>
      <c r="V4793" s="216" t="s">
        <v>47</v>
      </c>
      <c r="W4793" s="102" t="s">
        <v>167</v>
      </c>
      <c r="X4793" s="102" t="s">
        <v>168</v>
      </c>
      <c r="Y4793" s="103" t="s">
        <v>169</v>
      </c>
      <c r="Z4793" s="103" t="s">
        <v>170</v>
      </c>
      <c r="AA4793" s="103" t="s">
        <v>47</v>
      </c>
      <c r="AB4793" s="103" t="s">
        <v>171</v>
      </c>
      <c r="AC4793" s="104" t="s">
        <v>172</v>
      </c>
    </row>
    <row r="4794" spans="1:29" ht="25.5" customHeight="1" x14ac:dyDescent="0.35">
      <c r="A4794" s="188"/>
      <c r="B4794" s="190"/>
      <c r="C4794" s="99" t="str">
        <f>IF(B4794="","",IF(NOT(ISNUMBER(B4794)),"DATA_PC invalida",IF(AND(ISNUMBER(parametros!$C$2),ISNUMBER(parametros!$D$2),B4794&gt;=parametros!$C$2,B4794&lt;=parametros!$D$2),"C0",IF(AND(ISNUMBER(parametros!$C$3),ISNUMBER(parametros!$D$3),B4794&gt;=parametros!$C$3,B4794&lt;=parametros!$D$3),"C1",IF(AND(ISNUMBER(parametros!$C$4),ISNUMBER(parametros!$D$4),B4794&gt;=parametros!$C$4,B4794&lt;=parametros!$D$4),"C2",IF(AND(ISNUMBER(parametros!$C$5),ISNUMBER(parametros!$D$5),B4794&gt;=parametros!$C$5,B4794&lt;=parametros!$D$5),"C3",IF(AND(ISNUMBER(parametros!$C$6),ISNUMBER(parametros!$D$6),B4794&gt;=parametros!$C$6,B4794&lt;=parametros!$D$6),"C4","Fora dos ciclos")))))))</f>
        <v/>
      </c>
      <c r="D4794" s="100"/>
      <c r="E4794" s="78" t="str">
        <f>IF(C4794="","",IFERROR(VLOOKUP(C4794,parametros!$A$11:$E$15,5,0),""))</f>
        <v/>
      </c>
      <c r="F4794" s="79" t="str">
        <f t="shared" si="372"/>
        <v/>
      </c>
      <c r="G4794" s="101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8"/>
      <c r="U4794" s="218" t="str">
        <f t="shared" si="376"/>
        <v/>
      </c>
      <c r="V4794" s="216" t="s">
        <v>47</v>
      </c>
      <c r="W4794" s="102" t="s">
        <v>167</v>
      </c>
      <c r="X4794" s="102" t="s">
        <v>168</v>
      </c>
      <c r="Y4794" s="103" t="s">
        <v>169</v>
      </c>
      <c r="Z4794" s="103" t="s">
        <v>170</v>
      </c>
      <c r="AA4794" s="103" t="s">
        <v>47</v>
      </c>
      <c r="AB4794" s="103" t="s">
        <v>171</v>
      </c>
      <c r="AC4794" s="104" t="s">
        <v>172</v>
      </c>
    </row>
    <row r="4795" spans="1:29" ht="25.5" customHeight="1" x14ac:dyDescent="0.35">
      <c r="A4795" s="188"/>
      <c r="B4795" s="190"/>
      <c r="C4795" s="99" t="str">
        <f>IF(B4795="","",IF(NOT(ISNUMBER(B4795)),"DATA_PC invalida",IF(AND(ISNUMBER(parametros!$C$2),ISNUMBER(parametros!$D$2),B4795&gt;=parametros!$C$2,B4795&lt;=parametros!$D$2),"C0",IF(AND(ISNUMBER(parametros!$C$3),ISNUMBER(parametros!$D$3),B4795&gt;=parametros!$C$3,B4795&lt;=parametros!$D$3),"C1",IF(AND(ISNUMBER(parametros!$C$4),ISNUMBER(parametros!$D$4),B4795&gt;=parametros!$C$4,B4795&lt;=parametros!$D$4),"C2",IF(AND(ISNUMBER(parametros!$C$5),ISNUMBER(parametros!$D$5),B4795&gt;=parametros!$C$5,B4795&lt;=parametros!$D$5),"C3",IF(AND(ISNUMBER(parametros!$C$6),ISNUMBER(parametros!$D$6),B4795&gt;=parametros!$C$6,B4795&lt;=parametros!$D$6),"C4","Fora dos ciclos")))))))</f>
        <v/>
      </c>
      <c r="D4795" s="100"/>
      <c r="E4795" s="78" t="str">
        <f>IF(C4795="","",IFERROR(VLOOKUP(C4795,parametros!$A$11:$E$15,5,0),""))</f>
        <v/>
      </c>
      <c r="F4795" s="79" t="str">
        <f t="shared" si="372"/>
        <v/>
      </c>
      <c r="G4795" s="101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8"/>
      <c r="U4795" s="218" t="str">
        <f t="shared" si="376"/>
        <v/>
      </c>
      <c r="V4795" s="216" t="s">
        <v>47</v>
      </c>
      <c r="W4795" s="102" t="s">
        <v>167</v>
      </c>
      <c r="X4795" s="102" t="s">
        <v>168</v>
      </c>
      <c r="Y4795" s="103" t="s">
        <v>169</v>
      </c>
      <c r="Z4795" s="103" t="s">
        <v>170</v>
      </c>
      <c r="AA4795" s="103" t="s">
        <v>47</v>
      </c>
      <c r="AB4795" s="103" t="s">
        <v>171</v>
      </c>
      <c r="AC4795" s="104" t="s">
        <v>172</v>
      </c>
    </row>
    <row r="4796" spans="1:29" ht="25.5" customHeight="1" x14ac:dyDescent="0.35">
      <c r="A4796" s="188"/>
      <c r="B4796" s="190"/>
      <c r="C4796" s="99" t="str">
        <f>IF(B4796="","",IF(NOT(ISNUMBER(B4796)),"DATA_PC invalida",IF(AND(ISNUMBER(parametros!$C$2),ISNUMBER(parametros!$D$2),B4796&gt;=parametros!$C$2,B4796&lt;=parametros!$D$2),"C0",IF(AND(ISNUMBER(parametros!$C$3),ISNUMBER(parametros!$D$3),B4796&gt;=parametros!$C$3,B4796&lt;=parametros!$D$3),"C1",IF(AND(ISNUMBER(parametros!$C$4),ISNUMBER(parametros!$D$4),B4796&gt;=parametros!$C$4,B4796&lt;=parametros!$D$4),"C2",IF(AND(ISNUMBER(parametros!$C$5),ISNUMBER(parametros!$D$5),B4796&gt;=parametros!$C$5,B4796&lt;=parametros!$D$5),"C3",IF(AND(ISNUMBER(parametros!$C$6),ISNUMBER(parametros!$D$6),B4796&gt;=parametros!$C$6,B4796&lt;=parametros!$D$6),"C4","Fora dos ciclos")))))))</f>
        <v/>
      </c>
      <c r="D4796" s="100"/>
      <c r="E4796" s="78" t="str">
        <f>IF(C4796="","",IFERROR(VLOOKUP(C4796,parametros!$A$11:$E$15,5,0),""))</f>
        <v/>
      </c>
      <c r="F4796" s="79" t="str">
        <f t="shared" si="372"/>
        <v/>
      </c>
      <c r="G4796" s="101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8"/>
      <c r="U4796" s="218" t="str">
        <f t="shared" si="376"/>
        <v/>
      </c>
      <c r="V4796" s="216" t="s">
        <v>47</v>
      </c>
      <c r="W4796" s="102" t="s">
        <v>167</v>
      </c>
      <c r="X4796" s="102" t="s">
        <v>168</v>
      </c>
      <c r="Y4796" s="103" t="s">
        <v>169</v>
      </c>
      <c r="Z4796" s="103" t="s">
        <v>170</v>
      </c>
      <c r="AA4796" s="103" t="s">
        <v>47</v>
      </c>
      <c r="AB4796" s="103" t="s">
        <v>171</v>
      </c>
      <c r="AC4796" s="104" t="s">
        <v>172</v>
      </c>
    </row>
    <row r="4797" spans="1:29" ht="25.5" customHeight="1" x14ac:dyDescent="0.35">
      <c r="A4797" s="188"/>
      <c r="B4797" s="190"/>
      <c r="C4797" s="99" t="str">
        <f>IF(B4797="","",IF(NOT(ISNUMBER(B4797)),"DATA_PC invalida",IF(AND(ISNUMBER(parametros!$C$2),ISNUMBER(parametros!$D$2),B4797&gt;=parametros!$C$2,B4797&lt;=parametros!$D$2),"C0",IF(AND(ISNUMBER(parametros!$C$3),ISNUMBER(parametros!$D$3),B4797&gt;=parametros!$C$3,B4797&lt;=parametros!$D$3),"C1",IF(AND(ISNUMBER(parametros!$C$4),ISNUMBER(parametros!$D$4),B4797&gt;=parametros!$C$4,B4797&lt;=parametros!$D$4),"C2",IF(AND(ISNUMBER(parametros!$C$5),ISNUMBER(parametros!$D$5),B4797&gt;=parametros!$C$5,B4797&lt;=parametros!$D$5),"C3",IF(AND(ISNUMBER(parametros!$C$6),ISNUMBER(parametros!$D$6),B4797&gt;=parametros!$C$6,B4797&lt;=parametros!$D$6),"C4","Fora dos ciclos")))))))</f>
        <v/>
      </c>
      <c r="D4797" s="100"/>
      <c r="E4797" s="78" t="str">
        <f>IF(C4797="","",IFERROR(VLOOKUP(C4797,parametros!$A$11:$E$15,5,0),""))</f>
        <v/>
      </c>
      <c r="F4797" s="79" t="str">
        <f t="shared" si="372"/>
        <v/>
      </c>
      <c r="G4797" s="101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8"/>
      <c r="U4797" s="218" t="str">
        <f t="shared" si="376"/>
        <v/>
      </c>
      <c r="V4797" s="216" t="s">
        <v>47</v>
      </c>
      <c r="W4797" s="102" t="s">
        <v>167</v>
      </c>
      <c r="X4797" s="102" t="s">
        <v>168</v>
      </c>
      <c r="Y4797" s="103" t="s">
        <v>169</v>
      </c>
      <c r="Z4797" s="103" t="s">
        <v>170</v>
      </c>
      <c r="AA4797" s="103" t="s">
        <v>47</v>
      </c>
      <c r="AB4797" s="103" t="s">
        <v>171</v>
      </c>
      <c r="AC4797" s="104" t="s">
        <v>172</v>
      </c>
    </row>
    <row r="4798" spans="1:29" ht="25.5" customHeight="1" x14ac:dyDescent="0.35">
      <c r="A4798" s="188"/>
      <c r="B4798" s="190"/>
      <c r="C4798" s="99" t="str">
        <f>IF(B4798="","",IF(NOT(ISNUMBER(B4798)),"DATA_PC invalida",IF(AND(ISNUMBER(parametros!$C$2),ISNUMBER(parametros!$D$2),B4798&gt;=parametros!$C$2,B4798&lt;=parametros!$D$2),"C0",IF(AND(ISNUMBER(parametros!$C$3),ISNUMBER(parametros!$D$3),B4798&gt;=parametros!$C$3,B4798&lt;=parametros!$D$3),"C1",IF(AND(ISNUMBER(parametros!$C$4),ISNUMBER(parametros!$D$4),B4798&gt;=parametros!$C$4,B4798&lt;=parametros!$D$4),"C2",IF(AND(ISNUMBER(parametros!$C$5),ISNUMBER(parametros!$D$5),B4798&gt;=parametros!$C$5,B4798&lt;=parametros!$D$5),"C3",IF(AND(ISNUMBER(parametros!$C$6),ISNUMBER(parametros!$D$6),B4798&gt;=parametros!$C$6,B4798&lt;=parametros!$D$6),"C4","Fora dos ciclos")))))))</f>
        <v/>
      </c>
      <c r="D4798" s="100"/>
      <c r="E4798" s="78" t="str">
        <f>IF(C4798="","",IFERROR(VLOOKUP(C4798,parametros!$A$11:$E$15,5,0),""))</f>
        <v/>
      </c>
      <c r="F4798" s="79" t="str">
        <f t="shared" si="372"/>
        <v/>
      </c>
      <c r="G4798" s="101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8"/>
      <c r="U4798" s="218" t="str">
        <f t="shared" si="376"/>
        <v/>
      </c>
      <c r="V4798" s="216" t="s">
        <v>47</v>
      </c>
      <c r="W4798" s="102" t="s">
        <v>167</v>
      </c>
      <c r="X4798" s="102" t="s">
        <v>168</v>
      </c>
      <c r="Y4798" s="103" t="s">
        <v>169</v>
      </c>
      <c r="Z4798" s="103" t="s">
        <v>170</v>
      </c>
      <c r="AA4798" s="103" t="s">
        <v>47</v>
      </c>
      <c r="AB4798" s="103" t="s">
        <v>171</v>
      </c>
      <c r="AC4798" s="104" t="s">
        <v>172</v>
      </c>
    </row>
    <row r="4799" spans="1:29" ht="25.5" customHeight="1" x14ac:dyDescent="0.35">
      <c r="A4799" s="188"/>
      <c r="B4799" s="190"/>
      <c r="C4799" s="99" t="str">
        <f>IF(B4799="","",IF(NOT(ISNUMBER(B4799)),"DATA_PC invalida",IF(AND(ISNUMBER(parametros!$C$2),ISNUMBER(parametros!$D$2),B4799&gt;=parametros!$C$2,B4799&lt;=parametros!$D$2),"C0",IF(AND(ISNUMBER(parametros!$C$3),ISNUMBER(parametros!$D$3),B4799&gt;=parametros!$C$3,B4799&lt;=parametros!$D$3),"C1",IF(AND(ISNUMBER(parametros!$C$4),ISNUMBER(parametros!$D$4),B4799&gt;=parametros!$C$4,B4799&lt;=parametros!$D$4),"C2",IF(AND(ISNUMBER(parametros!$C$5),ISNUMBER(parametros!$D$5),B4799&gt;=parametros!$C$5,B4799&lt;=parametros!$D$5),"C3",IF(AND(ISNUMBER(parametros!$C$6),ISNUMBER(parametros!$D$6),B4799&gt;=parametros!$C$6,B4799&lt;=parametros!$D$6),"C4","Fora dos ciclos")))))))</f>
        <v/>
      </c>
      <c r="D4799" s="100"/>
      <c r="E4799" s="78" t="str">
        <f>IF(C4799="","",IFERROR(VLOOKUP(C4799,parametros!$A$11:$E$15,5,0),""))</f>
        <v/>
      </c>
      <c r="F4799" s="79" t="str">
        <f t="shared" si="372"/>
        <v/>
      </c>
      <c r="G4799" s="101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8"/>
      <c r="U4799" s="218" t="str">
        <f t="shared" si="376"/>
        <v/>
      </c>
      <c r="V4799" s="216" t="s">
        <v>47</v>
      </c>
      <c r="W4799" s="102" t="s">
        <v>167</v>
      </c>
      <c r="X4799" s="102" t="s">
        <v>168</v>
      </c>
      <c r="Y4799" s="103" t="s">
        <v>169</v>
      </c>
      <c r="Z4799" s="103" t="s">
        <v>170</v>
      </c>
      <c r="AA4799" s="103" t="s">
        <v>47</v>
      </c>
      <c r="AB4799" s="103" t="s">
        <v>171</v>
      </c>
      <c r="AC4799" s="104" t="s">
        <v>172</v>
      </c>
    </row>
    <row r="4800" spans="1:29" ht="25.5" customHeight="1" x14ac:dyDescent="0.35">
      <c r="A4800" s="188"/>
      <c r="B4800" s="190"/>
      <c r="C4800" s="99" t="str">
        <f>IF(B4800="","",IF(NOT(ISNUMBER(B4800)),"DATA_PC invalida",IF(AND(ISNUMBER(parametros!$C$2),ISNUMBER(parametros!$D$2),B4800&gt;=parametros!$C$2,B4800&lt;=parametros!$D$2),"C0",IF(AND(ISNUMBER(parametros!$C$3),ISNUMBER(parametros!$D$3),B4800&gt;=parametros!$C$3,B4800&lt;=parametros!$D$3),"C1",IF(AND(ISNUMBER(parametros!$C$4),ISNUMBER(parametros!$D$4),B4800&gt;=parametros!$C$4,B4800&lt;=parametros!$D$4),"C2",IF(AND(ISNUMBER(parametros!$C$5),ISNUMBER(parametros!$D$5),B4800&gt;=parametros!$C$5,B4800&lt;=parametros!$D$5),"C3",IF(AND(ISNUMBER(parametros!$C$6),ISNUMBER(parametros!$D$6),B4800&gt;=parametros!$C$6,B4800&lt;=parametros!$D$6),"C4","Fora dos ciclos")))))))</f>
        <v/>
      </c>
      <c r="D4800" s="100"/>
      <c r="E4800" s="78" t="str">
        <f>IF(C4800="","",IFERROR(VLOOKUP(C4800,parametros!$A$11:$E$15,5,0),""))</f>
        <v/>
      </c>
      <c r="F4800" s="79" t="str">
        <f t="shared" si="372"/>
        <v/>
      </c>
      <c r="G4800" s="101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8"/>
      <c r="U4800" s="218" t="str">
        <f t="shared" si="376"/>
        <v/>
      </c>
      <c r="V4800" s="216" t="s">
        <v>47</v>
      </c>
      <c r="W4800" s="102" t="s">
        <v>167</v>
      </c>
      <c r="X4800" s="102" t="s">
        <v>168</v>
      </c>
      <c r="Y4800" s="103" t="s">
        <v>169</v>
      </c>
      <c r="Z4800" s="103" t="s">
        <v>170</v>
      </c>
      <c r="AA4800" s="103" t="s">
        <v>47</v>
      </c>
      <c r="AB4800" s="103" t="s">
        <v>171</v>
      </c>
      <c r="AC4800" s="104" t="s">
        <v>172</v>
      </c>
    </row>
    <row r="4801" spans="1:29" ht="25.5" customHeight="1" x14ac:dyDescent="0.35">
      <c r="A4801" s="188"/>
      <c r="B4801" s="190"/>
      <c r="C4801" s="99" t="str">
        <f>IF(B4801="","",IF(NOT(ISNUMBER(B4801)),"DATA_PC invalida",IF(AND(ISNUMBER(parametros!$C$2),ISNUMBER(parametros!$D$2),B4801&gt;=parametros!$C$2,B4801&lt;=parametros!$D$2),"C0",IF(AND(ISNUMBER(parametros!$C$3),ISNUMBER(parametros!$D$3),B4801&gt;=parametros!$C$3,B4801&lt;=parametros!$D$3),"C1",IF(AND(ISNUMBER(parametros!$C$4),ISNUMBER(parametros!$D$4),B4801&gt;=parametros!$C$4,B4801&lt;=parametros!$D$4),"C2",IF(AND(ISNUMBER(parametros!$C$5),ISNUMBER(parametros!$D$5),B4801&gt;=parametros!$C$5,B4801&lt;=parametros!$D$5),"C3",IF(AND(ISNUMBER(parametros!$C$6),ISNUMBER(parametros!$D$6),B4801&gt;=parametros!$C$6,B4801&lt;=parametros!$D$6),"C4","Fora dos ciclos")))))))</f>
        <v/>
      </c>
      <c r="D4801" s="100"/>
      <c r="E4801" s="78" t="str">
        <f>IF(C4801="","",IFERROR(VLOOKUP(C4801,parametros!$A$11:$E$15,5,0),""))</f>
        <v/>
      </c>
      <c r="F4801" s="79" t="str">
        <f t="shared" si="372"/>
        <v/>
      </c>
      <c r="G4801" s="101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8"/>
      <c r="U4801" s="218" t="str">
        <f t="shared" si="376"/>
        <v/>
      </c>
      <c r="V4801" s="216" t="s">
        <v>47</v>
      </c>
      <c r="W4801" s="102" t="s">
        <v>167</v>
      </c>
      <c r="X4801" s="102" t="s">
        <v>168</v>
      </c>
      <c r="Y4801" s="103" t="s">
        <v>169</v>
      </c>
      <c r="Z4801" s="103" t="s">
        <v>170</v>
      </c>
      <c r="AA4801" s="103" t="s">
        <v>47</v>
      </c>
      <c r="AB4801" s="103" t="s">
        <v>171</v>
      </c>
      <c r="AC4801" s="104" t="s">
        <v>172</v>
      </c>
    </row>
    <row r="4802" spans="1:29" ht="25.5" customHeight="1" x14ac:dyDescent="0.35">
      <c r="A4802" s="188"/>
      <c r="B4802" s="190"/>
      <c r="C4802" s="99" t="str">
        <f>IF(B4802="","",IF(NOT(ISNUMBER(B4802)),"DATA_PC invalida",IF(AND(ISNUMBER(parametros!$C$2),ISNUMBER(parametros!$D$2),B4802&gt;=parametros!$C$2,B4802&lt;=parametros!$D$2),"C0",IF(AND(ISNUMBER(parametros!$C$3),ISNUMBER(parametros!$D$3),B4802&gt;=parametros!$C$3,B4802&lt;=parametros!$D$3),"C1",IF(AND(ISNUMBER(parametros!$C$4),ISNUMBER(parametros!$D$4),B4802&gt;=parametros!$C$4,B4802&lt;=parametros!$D$4),"C2",IF(AND(ISNUMBER(parametros!$C$5),ISNUMBER(parametros!$D$5),B4802&gt;=parametros!$C$5,B4802&lt;=parametros!$D$5),"C3",IF(AND(ISNUMBER(parametros!$C$6),ISNUMBER(parametros!$D$6),B4802&gt;=parametros!$C$6,B4802&lt;=parametros!$D$6),"C4","Fora dos ciclos")))))))</f>
        <v/>
      </c>
      <c r="D4802" s="100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101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8"/>
      <c r="U4802" s="218" t="str">
        <f t="shared" ref="U4802:U4865" si="381">IF(OR($D4802="",$H4802=""),"",ROUND($D4802+$H4802,2))</f>
        <v/>
      </c>
      <c r="V4802" s="216" t="s">
        <v>47</v>
      </c>
      <c r="W4802" s="102" t="s">
        <v>167</v>
      </c>
      <c r="X4802" s="102" t="s">
        <v>168</v>
      </c>
      <c r="Y4802" s="103" t="s">
        <v>169</v>
      </c>
      <c r="Z4802" s="103" t="s">
        <v>170</v>
      </c>
      <c r="AA4802" s="103" t="s">
        <v>47</v>
      </c>
      <c r="AB4802" s="103" t="s">
        <v>171</v>
      </c>
      <c r="AC4802" s="104" t="s">
        <v>172</v>
      </c>
    </row>
    <row r="4803" spans="1:29" ht="25.5" customHeight="1" x14ac:dyDescent="0.35">
      <c r="A4803" s="188"/>
      <c r="B4803" s="190"/>
      <c r="C4803" s="99" t="str">
        <f>IF(B4803="","",IF(NOT(ISNUMBER(B4803)),"DATA_PC invalida",IF(AND(ISNUMBER(parametros!$C$2),ISNUMBER(parametros!$D$2),B4803&gt;=parametros!$C$2,B4803&lt;=parametros!$D$2),"C0",IF(AND(ISNUMBER(parametros!$C$3),ISNUMBER(parametros!$D$3),B4803&gt;=parametros!$C$3,B4803&lt;=parametros!$D$3),"C1",IF(AND(ISNUMBER(parametros!$C$4),ISNUMBER(parametros!$D$4),B4803&gt;=parametros!$C$4,B4803&lt;=parametros!$D$4),"C2",IF(AND(ISNUMBER(parametros!$C$5),ISNUMBER(parametros!$D$5),B4803&gt;=parametros!$C$5,B4803&lt;=parametros!$D$5),"C3",IF(AND(ISNUMBER(parametros!$C$6),ISNUMBER(parametros!$D$6),B4803&gt;=parametros!$C$6,B4803&lt;=parametros!$D$6),"C4","Fora dos ciclos")))))))</f>
        <v/>
      </c>
      <c r="D4803" s="100"/>
      <c r="E4803" s="78" t="str">
        <f>IF(C4803="","",IFERROR(VLOOKUP(C4803,parametros!$A$11:$E$15,5,0),""))</f>
        <v/>
      </c>
      <c r="F4803" s="79" t="str">
        <f t="shared" si="377"/>
        <v/>
      </c>
      <c r="G4803" s="101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8"/>
      <c r="U4803" s="218" t="str">
        <f t="shared" si="381"/>
        <v/>
      </c>
      <c r="V4803" s="216" t="s">
        <v>47</v>
      </c>
      <c r="W4803" s="102" t="s">
        <v>167</v>
      </c>
      <c r="X4803" s="102" t="s">
        <v>168</v>
      </c>
      <c r="Y4803" s="103" t="s">
        <v>169</v>
      </c>
      <c r="Z4803" s="103" t="s">
        <v>170</v>
      </c>
      <c r="AA4803" s="103" t="s">
        <v>47</v>
      </c>
      <c r="AB4803" s="103" t="s">
        <v>171</v>
      </c>
      <c r="AC4803" s="104" t="s">
        <v>172</v>
      </c>
    </row>
    <row r="4804" spans="1:29" ht="25.5" customHeight="1" x14ac:dyDescent="0.35">
      <c r="A4804" s="188"/>
      <c r="B4804" s="190"/>
      <c r="C4804" s="99" t="str">
        <f>IF(B4804="","",IF(NOT(ISNUMBER(B4804)),"DATA_PC invalida",IF(AND(ISNUMBER(parametros!$C$2),ISNUMBER(parametros!$D$2),B4804&gt;=parametros!$C$2,B4804&lt;=parametros!$D$2),"C0",IF(AND(ISNUMBER(parametros!$C$3),ISNUMBER(parametros!$D$3),B4804&gt;=parametros!$C$3,B4804&lt;=parametros!$D$3),"C1",IF(AND(ISNUMBER(parametros!$C$4),ISNUMBER(parametros!$D$4),B4804&gt;=parametros!$C$4,B4804&lt;=parametros!$D$4),"C2",IF(AND(ISNUMBER(parametros!$C$5),ISNUMBER(parametros!$D$5),B4804&gt;=parametros!$C$5,B4804&lt;=parametros!$D$5),"C3",IF(AND(ISNUMBER(parametros!$C$6),ISNUMBER(parametros!$D$6),B4804&gt;=parametros!$C$6,B4804&lt;=parametros!$D$6),"C4","Fora dos ciclos")))))))</f>
        <v/>
      </c>
      <c r="D4804" s="100"/>
      <c r="E4804" s="78" t="str">
        <f>IF(C4804="","",IFERROR(VLOOKUP(C4804,parametros!$A$11:$E$15,5,0),""))</f>
        <v/>
      </c>
      <c r="F4804" s="79" t="str">
        <f t="shared" si="377"/>
        <v/>
      </c>
      <c r="G4804" s="101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8"/>
      <c r="U4804" s="218" t="str">
        <f t="shared" si="381"/>
        <v/>
      </c>
      <c r="V4804" s="216" t="s">
        <v>47</v>
      </c>
      <c r="W4804" s="102" t="s">
        <v>167</v>
      </c>
      <c r="X4804" s="102" t="s">
        <v>168</v>
      </c>
      <c r="Y4804" s="103" t="s">
        <v>169</v>
      </c>
      <c r="Z4804" s="103" t="s">
        <v>170</v>
      </c>
      <c r="AA4804" s="103" t="s">
        <v>47</v>
      </c>
      <c r="AB4804" s="103" t="s">
        <v>171</v>
      </c>
      <c r="AC4804" s="104" t="s">
        <v>172</v>
      </c>
    </row>
    <row r="4805" spans="1:29" ht="25.5" customHeight="1" x14ac:dyDescent="0.35">
      <c r="A4805" s="188"/>
      <c r="B4805" s="190"/>
      <c r="C4805" s="99" t="str">
        <f>IF(B4805="","",IF(NOT(ISNUMBER(B4805)),"DATA_PC invalida",IF(AND(ISNUMBER(parametros!$C$2),ISNUMBER(parametros!$D$2),B4805&gt;=parametros!$C$2,B4805&lt;=parametros!$D$2),"C0",IF(AND(ISNUMBER(parametros!$C$3),ISNUMBER(parametros!$D$3),B4805&gt;=parametros!$C$3,B4805&lt;=parametros!$D$3),"C1",IF(AND(ISNUMBER(parametros!$C$4),ISNUMBER(parametros!$D$4),B4805&gt;=parametros!$C$4,B4805&lt;=parametros!$D$4),"C2",IF(AND(ISNUMBER(parametros!$C$5),ISNUMBER(parametros!$D$5),B4805&gt;=parametros!$C$5,B4805&lt;=parametros!$D$5),"C3",IF(AND(ISNUMBER(parametros!$C$6),ISNUMBER(parametros!$D$6),B4805&gt;=parametros!$C$6,B4805&lt;=parametros!$D$6),"C4","Fora dos ciclos")))))))</f>
        <v/>
      </c>
      <c r="D4805" s="100"/>
      <c r="E4805" s="78" t="str">
        <f>IF(C4805="","",IFERROR(VLOOKUP(C4805,parametros!$A$11:$E$15,5,0),""))</f>
        <v/>
      </c>
      <c r="F4805" s="79" t="str">
        <f t="shared" si="377"/>
        <v/>
      </c>
      <c r="G4805" s="101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8"/>
      <c r="U4805" s="218" t="str">
        <f t="shared" si="381"/>
        <v/>
      </c>
      <c r="V4805" s="216" t="s">
        <v>47</v>
      </c>
      <c r="W4805" s="102" t="s">
        <v>167</v>
      </c>
      <c r="X4805" s="102" t="s">
        <v>168</v>
      </c>
      <c r="Y4805" s="103" t="s">
        <v>169</v>
      </c>
      <c r="Z4805" s="103" t="s">
        <v>170</v>
      </c>
      <c r="AA4805" s="103" t="s">
        <v>47</v>
      </c>
      <c r="AB4805" s="103" t="s">
        <v>171</v>
      </c>
      <c r="AC4805" s="104" t="s">
        <v>172</v>
      </c>
    </row>
    <row r="4806" spans="1:29" ht="25.5" customHeight="1" x14ac:dyDescent="0.35">
      <c r="A4806" s="188"/>
      <c r="B4806" s="190"/>
      <c r="C4806" s="99" t="str">
        <f>IF(B4806="","",IF(NOT(ISNUMBER(B4806)),"DATA_PC invalida",IF(AND(ISNUMBER(parametros!$C$2),ISNUMBER(parametros!$D$2),B4806&gt;=parametros!$C$2,B4806&lt;=parametros!$D$2),"C0",IF(AND(ISNUMBER(parametros!$C$3),ISNUMBER(parametros!$D$3),B4806&gt;=parametros!$C$3,B4806&lt;=parametros!$D$3),"C1",IF(AND(ISNUMBER(parametros!$C$4),ISNUMBER(parametros!$D$4),B4806&gt;=parametros!$C$4,B4806&lt;=parametros!$D$4),"C2",IF(AND(ISNUMBER(parametros!$C$5),ISNUMBER(parametros!$D$5),B4806&gt;=parametros!$C$5,B4806&lt;=parametros!$D$5),"C3",IF(AND(ISNUMBER(parametros!$C$6),ISNUMBER(parametros!$D$6),B4806&gt;=parametros!$C$6,B4806&lt;=parametros!$D$6),"C4","Fora dos ciclos")))))))</f>
        <v/>
      </c>
      <c r="D4806" s="100"/>
      <c r="E4806" s="78" t="str">
        <f>IF(C4806="","",IFERROR(VLOOKUP(C4806,parametros!$A$11:$E$15,5,0),""))</f>
        <v/>
      </c>
      <c r="F4806" s="79" t="str">
        <f t="shared" si="377"/>
        <v/>
      </c>
      <c r="G4806" s="101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8"/>
      <c r="U4806" s="218" t="str">
        <f t="shared" si="381"/>
        <v/>
      </c>
      <c r="V4806" s="216" t="s">
        <v>47</v>
      </c>
      <c r="W4806" s="102" t="s">
        <v>167</v>
      </c>
      <c r="X4806" s="102" t="s">
        <v>168</v>
      </c>
      <c r="Y4806" s="103" t="s">
        <v>169</v>
      </c>
      <c r="Z4806" s="103" t="s">
        <v>170</v>
      </c>
      <c r="AA4806" s="103" t="s">
        <v>47</v>
      </c>
      <c r="AB4806" s="103" t="s">
        <v>171</v>
      </c>
      <c r="AC4806" s="104" t="s">
        <v>172</v>
      </c>
    </row>
    <row r="4807" spans="1:29" ht="25.5" customHeight="1" x14ac:dyDescent="0.35">
      <c r="A4807" s="188"/>
      <c r="B4807" s="190"/>
      <c r="C4807" s="99" t="str">
        <f>IF(B4807="","",IF(NOT(ISNUMBER(B4807)),"DATA_PC invalida",IF(AND(ISNUMBER(parametros!$C$2),ISNUMBER(parametros!$D$2),B4807&gt;=parametros!$C$2,B4807&lt;=parametros!$D$2),"C0",IF(AND(ISNUMBER(parametros!$C$3),ISNUMBER(parametros!$D$3),B4807&gt;=parametros!$C$3,B4807&lt;=parametros!$D$3),"C1",IF(AND(ISNUMBER(parametros!$C$4),ISNUMBER(parametros!$D$4),B4807&gt;=parametros!$C$4,B4807&lt;=parametros!$D$4),"C2",IF(AND(ISNUMBER(parametros!$C$5),ISNUMBER(parametros!$D$5),B4807&gt;=parametros!$C$5,B4807&lt;=parametros!$D$5),"C3",IF(AND(ISNUMBER(parametros!$C$6),ISNUMBER(parametros!$D$6),B4807&gt;=parametros!$C$6,B4807&lt;=parametros!$D$6),"C4","Fora dos ciclos")))))))</f>
        <v/>
      </c>
      <c r="D4807" s="100"/>
      <c r="E4807" s="78" t="str">
        <f>IF(C4807="","",IFERROR(VLOOKUP(C4807,parametros!$A$11:$E$15,5,0),""))</f>
        <v/>
      </c>
      <c r="F4807" s="79" t="str">
        <f t="shared" si="377"/>
        <v/>
      </c>
      <c r="G4807" s="101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8"/>
      <c r="U4807" s="218" t="str">
        <f t="shared" si="381"/>
        <v/>
      </c>
      <c r="V4807" s="216" t="s">
        <v>47</v>
      </c>
      <c r="W4807" s="102" t="s">
        <v>167</v>
      </c>
      <c r="X4807" s="102" t="s">
        <v>168</v>
      </c>
      <c r="Y4807" s="103" t="s">
        <v>169</v>
      </c>
      <c r="Z4807" s="103" t="s">
        <v>170</v>
      </c>
      <c r="AA4807" s="103" t="s">
        <v>47</v>
      </c>
      <c r="AB4807" s="103" t="s">
        <v>171</v>
      </c>
      <c r="AC4807" s="104" t="s">
        <v>172</v>
      </c>
    </row>
    <row r="4808" spans="1:29" ht="25.5" customHeight="1" x14ac:dyDescent="0.35">
      <c r="A4808" s="188"/>
      <c r="B4808" s="190"/>
      <c r="C4808" s="99" t="str">
        <f>IF(B4808="","",IF(NOT(ISNUMBER(B4808)),"DATA_PC invalida",IF(AND(ISNUMBER(parametros!$C$2),ISNUMBER(parametros!$D$2),B4808&gt;=parametros!$C$2,B4808&lt;=parametros!$D$2),"C0",IF(AND(ISNUMBER(parametros!$C$3),ISNUMBER(parametros!$D$3),B4808&gt;=parametros!$C$3,B4808&lt;=parametros!$D$3),"C1",IF(AND(ISNUMBER(parametros!$C$4),ISNUMBER(parametros!$D$4),B4808&gt;=parametros!$C$4,B4808&lt;=parametros!$D$4),"C2",IF(AND(ISNUMBER(parametros!$C$5),ISNUMBER(parametros!$D$5),B4808&gt;=parametros!$C$5,B4808&lt;=parametros!$D$5),"C3",IF(AND(ISNUMBER(parametros!$C$6),ISNUMBER(parametros!$D$6),B4808&gt;=parametros!$C$6,B4808&lt;=parametros!$D$6),"C4","Fora dos ciclos")))))))</f>
        <v/>
      </c>
      <c r="D4808" s="100"/>
      <c r="E4808" s="78" t="str">
        <f>IF(C4808="","",IFERROR(VLOOKUP(C4808,parametros!$A$11:$E$15,5,0),""))</f>
        <v/>
      </c>
      <c r="F4808" s="79" t="str">
        <f t="shared" si="377"/>
        <v/>
      </c>
      <c r="G4808" s="101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8"/>
      <c r="U4808" s="218" t="str">
        <f t="shared" si="381"/>
        <v/>
      </c>
      <c r="V4808" s="216" t="s">
        <v>47</v>
      </c>
      <c r="W4808" s="102" t="s">
        <v>167</v>
      </c>
      <c r="X4808" s="102" t="s">
        <v>168</v>
      </c>
      <c r="Y4808" s="103" t="s">
        <v>169</v>
      </c>
      <c r="Z4808" s="103" t="s">
        <v>170</v>
      </c>
      <c r="AA4808" s="103" t="s">
        <v>47</v>
      </c>
      <c r="AB4808" s="103" t="s">
        <v>171</v>
      </c>
      <c r="AC4808" s="104" t="s">
        <v>172</v>
      </c>
    </row>
    <row r="4809" spans="1:29" ht="25.5" customHeight="1" x14ac:dyDescent="0.35">
      <c r="A4809" s="188"/>
      <c r="B4809" s="190"/>
      <c r="C4809" s="99" t="str">
        <f>IF(B4809="","",IF(NOT(ISNUMBER(B4809)),"DATA_PC invalida",IF(AND(ISNUMBER(parametros!$C$2),ISNUMBER(parametros!$D$2),B4809&gt;=parametros!$C$2,B4809&lt;=parametros!$D$2),"C0",IF(AND(ISNUMBER(parametros!$C$3),ISNUMBER(parametros!$D$3),B4809&gt;=parametros!$C$3,B4809&lt;=parametros!$D$3),"C1",IF(AND(ISNUMBER(parametros!$C$4),ISNUMBER(parametros!$D$4),B4809&gt;=parametros!$C$4,B4809&lt;=parametros!$D$4),"C2",IF(AND(ISNUMBER(parametros!$C$5),ISNUMBER(parametros!$D$5),B4809&gt;=parametros!$C$5,B4809&lt;=parametros!$D$5),"C3",IF(AND(ISNUMBER(parametros!$C$6),ISNUMBER(parametros!$D$6),B4809&gt;=parametros!$C$6,B4809&lt;=parametros!$D$6),"C4","Fora dos ciclos")))))))</f>
        <v/>
      </c>
      <c r="D4809" s="100"/>
      <c r="E4809" s="78" t="str">
        <f>IF(C4809="","",IFERROR(VLOOKUP(C4809,parametros!$A$11:$E$15,5,0),""))</f>
        <v/>
      </c>
      <c r="F4809" s="79" t="str">
        <f t="shared" si="377"/>
        <v/>
      </c>
      <c r="G4809" s="101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8"/>
      <c r="U4809" s="218" t="str">
        <f t="shared" si="381"/>
        <v/>
      </c>
      <c r="V4809" s="216" t="s">
        <v>47</v>
      </c>
      <c r="W4809" s="102" t="s">
        <v>167</v>
      </c>
      <c r="X4809" s="102" t="s">
        <v>168</v>
      </c>
      <c r="Y4809" s="103" t="s">
        <v>169</v>
      </c>
      <c r="Z4809" s="103" t="s">
        <v>170</v>
      </c>
      <c r="AA4809" s="103" t="s">
        <v>47</v>
      </c>
      <c r="AB4809" s="103" t="s">
        <v>171</v>
      </c>
      <c r="AC4809" s="104" t="s">
        <v>172</v>
      </c>
    </row>
    <row r="4810" spans="1:29" ht="25.5" customHeight="1" x14ac:dyDescent="0.35">
      <c r="A4810" s="188"/>
      <c r="B4810" s="190"/>
      <c r="C4810" s="99" t="str">
        <f>IF(B4810="","",IF(NOT(ISNUMBER(B4810)),"DATA_PC invalida",IF(AND(ISNUMBER(parametros!$C$2),ISNUMBER(parametros!$D$2),B4810&gt;=parametros!$C$2,B4810&lt;=parametros!$D$2),"C0",IF(AND(ISNUMBER(parametros!$C$3),ISNUMBER(parametros!$D$3),B4810&gt;=parametros!$C$3,B4810&lt;=parametros!$D$3),"C1",IF(AND(ISNUMBER(parametros!$C$4),ISNUMBER(parametros!$D$4),B4810&gt;=parametros!$C$4,B4810&lt;=parametros!$D$4),"C2",IF(AND(ISNUMBER(parametros!$C$5),ISNUMBER(parametros!$D$5),B4810&gt;=parametros!$C$5,B4810&lt;=parametros!$D$5),"C3",IF(AND(ISNUMBER(parametros!$C$6),ISNUMBER(parametros!$D$6),B4810&gt;=parametros!$C$6,B4810&lt;=parametros!$D$6),"C4","Fora dos ciclos")))))))</f>
        <v/>
      </c>
      <c r="D4810" s="100"/>
      <c r="E4810" s="78" t="str">
        <f>IF(C4810="","",IFERROR(VLOOKUP(C4810,parametros!$A$11:$E$15,5,0),""))</f>
        <v/>
      </c>
      <c r="F4810" s="79" t="str">
        <f t="shared" si="377"/>
        <v/>
      </c>
      <c r="G4810" s="101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8"/>
      <c r="U4810" s="218" t="str">
        <f t="shared" si="381"/>
        <v/>
      </c>
      <c r="V4810" s="216" t="s">
        <v>47</v>
      </c>
      <c r="W4810" s="102" t="s">
        <v>167</v>
      </c>
      <c r="X4810" s="102" t="s">
        <v>168</v>
      </c>
      <c r="Y4810" s="103" t="s">
        <v>169</v>
      </c>
      <c r="Z4810" s="103" t="s">
        <v>170</v>
      </c>
      <c r="AA4810" s="103" t="s">
        <v>47</v>
      </c>
      <c r="AB4810" s="103" t="s">
        <v>171</v>
      </c>
      <c r="AC4810" s="104" t="s">
        <v>172</v>
      </c>
    </row>
    <row r="4811" spans="1:29" ht="25.5" customHeight="1" x14ac:dyDescent="0.35">
      <c r="A4811" s="188"/>
      <c r="B4811" s="190"/>
      <c r="C4811" s="99" t="str">
        <f>IF(B4811="","",IF(NOT(ISNUMBER(B4811)),"DATA_PC invalida",IF(AND(ISNUMBER(parametros!$C$2),ISNUMBER(parametros!$D$2),B4811&gt;=parametros!$C$2,B4811&lt;=parametros!$D$2),"C0",IF(AND(ISNUMBER(parametros!$C$3),ISNUMBER(parametros!$D$3),B4811&gt;=parametros!$C$3,B4811&lt;=parametros!$D$3),"C1",IF(AND(ISNUMBER(parametros!$C$4),ISNUMBER(parametros!$D$4),B4811&gt;=parametros!$C$4,B4811&lt;=parametros!$D$4),"C2",IF(AND(ISNUMBER(parametros!$C$5),ISNUMBER(parametros!$D$5),B4811&gt;=parametros!$C$5,B4811&lt;=parametros!$D$5),"C3",IF(AND(ISNUMBER(parametros!$C$6),ISNUMBER(parametros!$D$6),B4811&gt;=parametros!$C$6,B4811&lt;=parametros!$D$6),"C4","Fora dos ciclos")))))))</f>
        <v/>
      </c>
      <c r="D4811" s="100"/>
      <c r="E4811" s="78" t="str">
        <f>IF(C4811="","",IFERROR(VLOOKUP(C4811,parametros!$A$11:$E$15,5,0),""))</f>
        <v/>
      </c>
      <c r="F4811" s="79" t="str">
        <f t="shared" si="377"/>
        <v/>
      </c>
      <c r="G4811" s="101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8"/>
      <c r="U4811" s="218" t="str">
        <f t="shared" si="381"/>
        <v/>
      </c>
      <c r="V4811" s="216" t="s">
        <v>47</v>
      </c>
      <c r="W4811" s="102" t="s">
        <v>167</v>
      </c>
      <c r="X4811" s="102" t="s">
        <v>168</v>
      </c>
      <c r="Y4811" s="103" t="s">
        <v>169</v>
      </c>
      <c r="Z4811" s="103" t="s">
        <v>170</v>
      </c>
      <c r="AA4811" s="103" t="s">
        <v>47</v>
      </c>
      <c r="AB4811" s="103" t="s">
        <v>171</v>
      </c>
      <c r="AC4811" s="104" t="s">
        <v>172</v>
      </c>
    </row>
    <row r="4812" spans="1:29" ht="25.5" customHeight="1" x14ac:dyDescent="0.35">
      <c r="A4812" s="188"/>
      <c r="B4812" s="190"/>
      <c r="C4812" s="99" t="str">
        <f>IF(B4812="","",IF(NOT(ISNUMBER(B4812)),"DATA_PC invalida",IF(AND(ISNUMBER(parametros!$C$2),ISNUMBER(parametros!$D$2),B4812&gt;=parametros!$C$2,B4812&lt;=parametros!$D$2),"C0",IF(AND(ISNUMBER(parametros!$C$3),ISNUMBER(parametros!$D$3),B4812&gt;=parametros!$C$3,B4812&lt;=parametros!$D$3),"C1",IF(AND(ISNUMBER(parametros!$C$4),ISNUMBER(parametros!$D$4),B4812&gt;=parametros!$C$4,B4812&lt;=parametros!$D$4),"C2",IF(AND(ISNUMBER(parametros!$C$5),ISNUMBER(parametros!$D$5),B4812&gt;=parametros!$C$5,B4812&lt;=parametros!$D$5),"C3",IF(AND(ISNUMBER(parametros!$C$6),ISNUMBER(parametros!$D$6),B4812&gt;=parametros!$C$6,B4812&lt;=parametros!$D$6),"C4","Fora dos ciclos")))))))</f>
        <v/>
      </c>
      <c r="D4812" s="100"/>
      <c r="E4812" s="78" t="str">
        <f>IF(C4812="","",IFERROR(VLOOKUP(C4812,parametros!$A$11:$E$15,5,0),""))</f>
        <v/>
      </c>
      <c r="F4812" s="79" t="str">
        <f t="shared" si="377"/>
        <v/>
      </c>
      <c r="G4812" s="101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8"/>
      <c r="U4812" s="218" t="str">
        <f t="shared" si="381"/>
        <v/>
      </c>
      <c r="V4812" s="216" t="s">
        <v>47</v>
      </c>
      <c r="W4812" s="102" t="s">
        <v>167</v>
      </c>
      <c r="X4812" s="102" t="s">
        <v>168</v>
      </c>
      <c r="Y4812" s="103" t="s">
        <v>169</v>
      </c>
      <c r="Z4812" s="103" t="s">
        <v>170</v>
      </c>
      <c r="AA4812" s="103" t="s">
        <v>47</v>
      </c>
      <c r="AB4812" s="103" t="s">
        <v>171</v>
      </c>
      <c r="AC4812" s="104" t="s">
        <v>172</v>
      </c>
    </row>
    <row r="4813" spans="1:29" ht="25.5" customHeight="1" x14ac:dyDescent="0.35">
      <c r="A4813" s="188"/>
      <c r="B4813" s="190"/>
      <c r="C4813" s="99" t="str">
        <f>IF(B4813="","",IF(NOT(ISNUMBER(B4813)),"DATA_PC invalida",IF(AND(ISNUMBER(parametros!$C$2),ISNUMBER(parametros!$D$2),B4813&gt;=parametros!$C$2,B4813&lt;=parametros!$D$2),"C0",IF(AND(ISNUMBER(parametros!$C$3),ISNUMBER(parametros!$D$3),B4813&gt;=parametros!$C$3,B4813&lt;=parametros!$D$3),"C1",IF(AND(ISNUMBER(parametros!$C$4),ISNUMBER(parametros!$D$4),B4813&gt;=parametros!$C$4,B4813&lt;=parametros!$D$4),"C2",IF(AND(ISNUMBER(parametros!$C$5),ISNUMBER(parametros!$D$5),B4813&gt;=parametros!$C$5,B4813&lt;=parametros!$D$5),"C3",IF(AND(ISNUMBER(parametros!$C$6),ISNUMBER(parametros!$D$6),B4813&gt;=parametros!$C$6,B4813&lt;=parametros!$D$6),"C4","Fora dos ciclos")))))))</f>
        <v/>
      </c>
      <c r="D4813" s="100"/>
      <c r="E4813" s="78" t="str">
        <f>IF(C4813="","",IFERROR(VLOOKUP(C4813,parametros!$A$11:$E$15,5,0),""))</f>
        <v/>
      </c>
      <c r="F4813" s="79" t="str">
        <f t="shared" si="377"/>
        <v/>
      </c>
      <c r="G4813" s="101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8"/>
      <c r="U4813" s="218" t="str">
        <f t="shared" si="381"/>
        <v/>
      </c>
      <c r="V4813" s="216" t="s">
        <v>47</v>
      </c>
      <c r="W4813" s="102" t="s">
        <v>167</v>
      </c>
      <c r="X4813" s="102" t="s">
        <v>168</v>
      </c>
      <c r="Y4813" s="103" t="s">
        <v>169</v>
      </c>
      <c r="Z4813" s="103" t="s">
        <v>170</v>
      </c>
      <c r="AA4813" s="103" t="s">
        <v>47</v>
      </c>
      <c r="AB4813" s="103" t="s">
        <v>171</v>
      </c>
      <c r="AC4813" s="104" t="s">
        <v>172</v>
      </c>
    </row>
    <row r="4814" spans="1:29" ht="25.5" customHeight="1" x14ac:dyDescent="0.35">
      <c r="A4814" s="188"/>
      <c r="B4814" s="190"/>
      <c r="C4814" s="99" t="str">
        <f>IF(B4814="","",IF(NOT(ISNUMBER(B4814)),"DATA_PC invalida",IF(AND(ISNUMBER(parametros!$C$2),ISNUMBER(parametros!$D$2),B4814&gt;=parametros!$C$2,B4814&lt;=parametros!$D$2),"C0",IF(AND(ISNUMBER(parametros!$C$3),ISNUMBER(parametros!$D$3),B4814&gt;=parametros!$C$3,B4814&lt;=parametros!$D$3),"C1",IF(AND(ISNUMBER(parametros!$C$4),ISNUMBER(parametros!$D$4),B4814&gt;=parametros!$C$4,B4814&lt;=parametros!$D$4),"C2",IF(AND(ISNUMBER(parametros!$C$5),ISNUMBER(parametros!$D$5),B4814&gt;=parametros!$C$5,B4814&lt;=parametros!$D$5),"C3",IF(AND(ISNUMBER(parametros!$C$6),ISNUMBER(parametros!$D$6),B4814&gt;=parametros!$C$6,B4814&lt;=parametros!$D$6),"C4","Fora dos ciclos")))))))</f>
        <v/>
      </c>
      <c r="D4814" s="100"/>
      <c r="E4814" s="78" t="str">
        <f>IF(C4814="","",IFERROR(VLOOKUP(C4814,parametros!$A$11:$E$15,5,0),""))</f>
        <v/>
      </c>
      <c r="F4814" s="79" t="str">
        <f t="shared" si="377"/>
        <v/>
      </c>
      <c r="G4814" s="101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8"/>
      <c r="U4814" s="218" t="str">
        <f t="shared" si="381"/>
        <v/>
      </c>
      <c r="V4814" s="216" t="s">
        <v>47</v>
      </c>
      <c r="W4814" s="102" t="s">
        <v>167</v>
      </c>
      <c r="X4814" s="102" t="s">
        <v>168</v>
      </c>
      <c r="Y4814" s="103" t="s">
        <v>169</v>
      </c>
      <c r="Z4814" s="103" t="s">
        <v>170</v>
      </c>
      <c r="AA4814" s="103" t="s">
        <v>47</v>
      </c>
      <c r="AB4814" s="103" t="s">
        <v>171</v>
      </c>
      <c r="AC4814" s="104" t="s">
        <v>172</v>
      </c>
    </row>
    <row r="4815" spans="1:29" ht="25.5" customHeight="1" x14ac:dyDescent="0.35">
      <c r="A4815" s="188"/>
      <c r="B4815" s="190"/>
      <c r="C4815" s="99" t="str">
        <f>IF(B4815="","",IF(NOT(ISNUMBER(B4815)),"DATA_PC invalida",IF(AND(ISNUMBER(parametros!$C$2),ISNUMBER(parametros!$D$2),B4815&gt;=parametros!$C$2,B4815&lt;=parametros!$D$2),"C0",IF(AND(ISNUMBER(parametros!$C$3),ISNUMBER(parametros!$D$3),B4815&gt;=parametros!$C$3,B4815&lt;=parametros!$D$3),"C1",IF(AND(ISNUMBER(parametros!$C$4),ISNUMBER(parametros!$D$4),B4815&gt;=parametros!$C$4,B4815&lt;=parametros!$D$4),"C2",IF(AND(ISNUMBER(parametros!$C$5),ISNUMBER(parametros!$D$5),B4815&gt;=parametros!$C$5,B4815&lt;=parametros!$D$5),"C3",IF(AND(ISNUMBER(parametros!$C$6),ISNUMBER(parametros!$D$6),B4815&gt;=parametros!$C$6,B4815&lt;=parametros!$D$6),"C4","Fora dos ciclos")))))))</f>
        <v/>
      </c>
      <c r="D4815" s="100"/>
      <c r="E4815" s="78" t="str">
        <f>IF(C4815="","",IFERROR(VLOOKUP(C4815,parametros!$A$11:$E$15,5,0),""))</f>
        <v/>
      </c>
      <c r="F4815" s="79" t="str">
        <f t="shared" si="377"/>
        <v/>
      </c>
      <c r="G4815" s="101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8"/>
      <c r="U4815" s="218" t="str">
        <f t="shared" si="381"/>
        <v/>
      </c>
      <c r="V4815" s="216" t="s">
        <v>47</v>
      </c>
      <c r="W4815" s="102" t="s">
        <v>167</v>
      </c>
      <c r="X4815" s="102" t="s">
        <v>168</v>
      </c>
      <c r="Y4815" s="103" t="s">
        <v>169</v>
      </c>
      <c r="Z4815" s="103" t="s">
        <v>170</v>
      </c>
      <c r="AA4815" s="103" t="s">
        <v>47</v>
      </c>
      <c r="AB4815" s="103" t="s">
        <v>171</v>
      </c>
      <c r="AC4815" s="104" t="s">
        <v>172</v>
      </c>
    </row>
    <row r="4816" spans="1:29" ht="25.5" customHeight="1" x14ac:dyDescent="0.35">
      <c r="A4816" s="188"/>
      <c r="B4816" s="190"/>
      <c r="C4816" s="99" t="str">
        <f>IF(B4816="","",IF(NOT(ISNUMBER(B4816)),"DATA_PC invalida",IF(AND(ISNUMBER(parametros!$C$2),ISNUMBER(parametros!$D$2),B4816&gt;=parametros!$C$2,B4816&lt;=parametros!$D$2),"C0",IF(AND(ISNUMBER(parametros!$C$3),ISNUMBER(parametros!$D$3),B4816&gt;=parametros!$C$3,B4816&lt;=parametros!$D$3),"C1",IF(AND(ISNUMBER(parametros!$C$4),ISNUMBER(parametros!$D$4),B4816&gt;=parametros!$C$4,B4816&lt;=parametros!$D$4),"C2",IF(AND(ISNUMBER(parametros!$C$5),ISNUMBER(parametros!$D$5),B4816&gt;=parametros!$C$5,B4816&lt;=parametros!$D$5),"C3",IF(AND(ISNUMBER(parametros!$C$6),ISNUMBER(parametros!$D$6),B4816&gt;=parametros!$C$6,B4816&lt;=parametros!$D$6),"C4","Fora dos ciclos")))))))</f>
        <v/>
      </c>
      <c r="D4816" s="100"/>
      <c r="E4816" s="78" t="str">
        <f>IF(C4816="","",IFERROR(VLOOKUP(C4816,parametros!$A$11:$E$15,5,0),""))</f>
        <v/>
      </c>
      <c r="F4816" s="79" t="str">
        <f t="shared" si="377"/>
        <v/>
      </c>
      <c r="G4816" s="101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8"/>
      <c r="U4816" s="218" t="str">
        <f t="shared" si="381"/>
        <v/>
      </c>
      <c r="V4816" s="216" t="s">
        <v>47</v>
      </c>
      <c r="W4816" s="102" t="s">
        <v>167</v>
      </c>
      <c r="X4816" s="102" t="s">
        <v>168</v>
      </c>
      <c r="Y4816" s="103" t="s">
        <v>169</v>
      </c>
      <c r="Z4816" s="103" t="s">
        <v>170</v>
      </c>
      <c r="AA4816" s="103" t="s">
        <v>47</v>
      </c>
      <c r="AB4816" s="103" t="s">
        <v>171</v>
      </c>
      <c r="AC4816" s="104" t="s">
        <v>172</v>
      </c>
    </row>
    <row r="4817" spans="1:29" ht="25.5" customHeight="1" x14ac:dyDescent="0.35">
      <c r="A4817" s="188"/>
      <c r="B4817" s="190"/>
      <c r="C4817" s="99" t="str">
        <f>IF(B4817="","",IF(NOT(ISNUMBER(B4817)),"DATA_PC invalida",IF(AND(ISNUMBER(parametros!$C$2),ISNUMBER(parametros!$D$2),B4817&gt;=parametros!$C$2,B4817&lt;=parametros!$D$2),"C0",IF(AND(ISNUMBER(parametros!$C$3),ISNUMBER(parametros!$D$3),B4817&gt;=parametros!$C$3,B4817&lt;=parametros!$D$3),"C1",IF(AND(ISNUMBER(parametros!$C$4),ISNUMBER(parametros!$D$4),B4817&gt;=parametros!$C$4,B4817&lt;=parametros!$D$4),"C2",IF(AND(ISNUMBER(parametros!$C$5),ISNUMBER(parametros!$D$5),B4817&gt;=parametros!$C$5,B4817&lt;=parametros!$D$5),"C3",IF(AND(ISNUMBER(parametros!$C$6),ISNUMBER(parametros!$D$6),B4817&gt;=parametros!$C$6,B4817&lt;=parametros!$D$6),"C4","Fora dos ciclos")))))))</f>
        <v/>
      </c>
      <c r="D4817" s="100"/>
      <c r="E4817" s="78" t="str">
        <f>IF(C4817="","",IFERROR(VLOOKUP(C4817,parametros!$A$11:$E$15,5,0),""))</f>
        <v/>
      </c>
      <c r="F4817" s="79" t="str">
        <f t="shared" si="377"/>
        <v/>
      </c>
      <c r="G4817" s="101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8"/>
      <c r="U4817" s="218" t="str">
        <f t="shared" si="381"/>
        <v/>
      </c>
      <c r="V4817" s="216" t="s">
        <v>47</v>
      </c>
      <c r="W4817" s="102" t="s">
        <v>167</v>
      </c>
      <c r="X4817" s="102" t="s">
        <v>168</v>
      </c>
      <c r="Y4817" s="103" t="s">
        <v>169</v>
      </c>
      <c r="Z4817" s="103" t="s">
        <v>170</v>
      </c>
      <c r="AA4817" s="103" t="s">
        <v>47</v>
      </c>
      <c r="AB4817" s="103" t="s">
        <v>171</v>
      </c>
      <c r="AC4817" s="104" t="s">
        <v>172</v>
      </c>
    </row>
    <row r="4818" spans="1:29" ht="25.5" customHeight="1" x14ac:dyDescent="0.35">
      <c r="A4818" s="188"/>
      <c r="B4818" s="190"/>
      <c r="C4818" s="99" t="str">
        <f>IF(B4818="","",IF(NOT(ISNUMBER(B4818)),"DATA_PC invalida",IF(AND(ISNUMBER(parametros!$C$2),ISNUMBER(parametros!$D$2),B4818&gt;=parametros!$C$2,B4818&lt;=parametros!$D$2),"C0",IF(AND(ISNUMBER(parametros!$C$3),ISNUMBER(parametros!$D$3),B4818&gt;=parametros!$C$3,B4818&lt;=parametros!$D$3),"C1",IF(AND(ISNUMBER(parametros!$C$4),ISNUMBER(parametros!$D$4),B4818&gt;=parametros!$C$4,B4818&lt;=parametros!$D$4),"C2",IF(AND(ISNUMBER(parametros!$C$5),ISNUMBER(parametros!$D$5),B4818&gt;=parametros!$C$5,B4818&lt;=parametros!$D$5),"C3",IF(AND(ISNUMBER(parametros!$C$6),ISNUMBER(parametros!$D$6),B4818&gt;=parametros!$C$6,B4818&lt;=parametros!$D$6),"C4","Fora dos ciclos")))))))</f>
        <v/>
      </c>
      <c r="D4818" s="100"/>
      <c r="E4818" s="78" t="str">
        <f>IF(C4818="","",IFERROR(VLOOKUP(C4818,parametros!$A$11:$E$15,5,0),""))</f>
        <v/>
      </c>
      <c r="F4818" s="79" t="str">
        <f t="shared" si="377"/>
        <v/>
      </c>
      <c r="G4818" s="101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8"/>
      <c r="U4818" s="218" t="str">
        <f t="shared" si="381"/>
        <v/>
      </c>
      <c r="V4818" s="216" t="s">
        <v>47</v>
      </c>
      <c r="W4818" s="102" t="s">
        <v>167</v>
      </c>
      <c r="X4818" s="102" t="s">
        <v>168</v>
      </c>
      <c r="Y4818" s="103" t="s">
        <v>169</v>
      </c>
      <c r="Z4818" s="103" t="s">
        <v>170</v>
      </c>
      <c r="AA4818" s="103" t="s">
        <v>47</v>
      </c>
      <c r="AB4818" s="103" t="s">
        <v>171</v>
      </c>
      <c r="AC4818" s="104" t="s">
        <v>172</v>
      </c>
    </row>
    <row r="4819" spans="1:29" ht="25.5" customHeight="1" x14ac:dyDescent="0.35">
      <c r="A4819" s="188"/>
      <c r="B4819" s="190"/>
      <c r="C4819" s="99" t="str">
        <f>IF(B4819="","",IF(NOT(ISNUMBER(B4819)),"DATA_PC invalida",IF(AND(ISNUMBER(parametros!$C$2),ISNUMBER(parametros!$D$2),B4819&gt;=parametros!$C$2,B4819&lt;=parametros!$D$2),"C0",IF(AND(ISNUMBER(parametros!$C$3),ISNUMBER(parametros!$D$3),B4819&gt;=parametros!$C$3,B4819&lt;=parametros!$D$3),"C1",IF(AND(ISNUMBER(parametros!$C$4),ISNUMBER(parametros!$D$4),B4819&gt;=parametros!$C$4,B4819&lt;=parametros!$D$4),"C2",IF(AND(ISNUMBER(parametros!$C$5),ISNUMBER(parametros!$D$5),B4819&gt;=parametros!$C$5,B4819&lt;=parametros!$D$5),"C3",IF(AND(ISNUMBER(parametros!$C$6),ISNUMBER(parametros!$D$6),B4819&gt;=parametros!$C$6,B4819&lt;=parametros!$D$6),"C4","Fora dos ciclos")))))))</f>
        <v/>
      </c>
      <c r="D4819" s="100"/>
      <c r="E4819" s="78" t="str">
        <f>IF(C4819="","",IFERROR(VLOOKUP(C4819,parametros!$A$11:$E$15,5,0),""))</f>
        <v/>
      </c>
      <c r="F4819" s="79" t="str">
        <f t="shared" si="377"/>
        <v/>
      </c>
      <c r="G4819" s="101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8"/>
      <c r="U4819" s="218" t="str">
        <f t="shared" si="381"/>
        <v/>
      </c>
      <c r="V4819" s="216" t="s">
        <v>47</v>
      </c>
      <c r="W4819" s="102" t="s">
        <v>167</v>
      </c>
      <c r="X4819" s="102" t="s">
        <v>168</v>
      </c>
      <c r="Y4819" s="103" t="s">
        <v>169</v>
      </c>
      <c r="Z4819" s="103" t="s">
        <v>170</v>
      </c>
      <c r="AA4819" s="103" t="s">
        <v>47</v>
      </c>
      <c r="AB4819" s="103" t="s">
        <v>171</v>
      </c>
      <c r="AC4819" s="104" t="s">
        <v>172</v>
      </c>
    </row>
    <row r="4820" spans="1:29" ht="25.5" customHeight="1" x14ac:dyDescent="0.35">
      <c r="A4820" s="188"/>
      <c r="B4820" s="190"/>
      <c r="C4820" s="99" t="str">
        <f>IF(B4820="","",IF(NOT(ISNUMBER(B4820)),"DATA_PC invalida",IF(AND(ISNUMBER(parametros!$C$2),ISNUMBER(parametros!$D$2),B4820&gt;=parametros!$C$2,B4820&lt;=parametros!$D$2),"C0",IF(AND(ISNUMBER(parametros!$C$3),ISNUMBER(parametros!$D$3),B4820&gt;=parametros!$C$3,B4820&lt;=parametros!$D$3),"C1",IF(AND(ISNUMBER(parametros!$C$4),ISNUMBER(parametros!$D$4),B4820&gt;=parametros!$C$4,B4820&lt;=parametros!$D$4),"C2",IF(AND(ISNUMBER(parametros!$C$5),ISNUMBER(parametros!$D$5),B4820&gt;=parametros!$C$5,B4820&lt;=parametros!$D$5),"C3",IF(AND(ISNUMBER(parametros!$C$6),ISNUMBER(parametros!$D$6),B4820&gt;=parametros!$C$6,B4820&lt;=parametros!$D$6),"C4","Fora dos ciclos")))))))</f>
        <v/>
      </c>
      <c r="D4820" s="100"/>
      <c r="E4820" s="78" t="str">
        <f>IF(C4820="","",IFERROR(VLOOKUP(C4820,parametros!$A$11:$E$15,5,0),""))</f>
        <v/>
      </c>
      <c r="F4820" s="79" t="str">
        <f t="shared" si="377"/>
        <v/>
      </c>
      <c r="G4820" s="101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8"/>
      <c r="U4820" s="218" t="str">
        <f t="shared" si="381"/>
        <v/>
      </c>
      <c r="V4820" s="216" t="s">
        <v>47</v>
      </c>
      <c r="W4820" s="102" t="s">
        <v>167</v>
      </c>
      <c r="X4820" s="102" t="s">
        <v>168</v>
      </c>
      <c r="Y4820" s="103" t="s">
        <v>169</v>
      </c>
      <c r="Z4820" s="103" t="s">
        <v>170</v>
      </c>
      <c r="AA4820" s="103" t="s">
        <v>47</v>
      </c>
      <c r="AB4820" s="103" t="s">
        <v>171</v>
      </c>
      <c r="AC4820" s="104" t="s">
        <v>172</v>
      </c>
    </row>
    <row r="4821" spans="1:29" ht="25.5" customHeight="1" x14ac:dyDescent="0.35">
      <c r="A4821" s="188"/>
      <c r="B4821" s="190"/>
      <c r="C4821" s="99" t="str">
        <f>IF(B4821="","",IF(NOT(ISNUMBER(B4821)),"DATA_PC invalida",IF(AND(ISNUMBER(parametros!$C$2),ISNUMBER(parametros!$D$2),B4821&gt;=parametros!$C$2,B4821&lt;=parametros!$D$2),"C0",IF(AND(ISNUMBER(parametros!$C$3),ISNUMBER(parametros!$D$3),B4821&gt;=parametros!$C$3,B4821&lt;=parametros!$D$3),"C1",IF(AND(ISNUMBER(parametros!$C$4),ISNUMBER(parametros!$D$4),B4821&gt;=parametros!$C$4,B4821&lt;=parametros!$D$4),"C2",IF(AND(ISNUMBER(parametros!$C$5),ISNUMBER(parametros!$D$5),B4821&gt;=parametros!$C$5,B4821&lt;=parametros!$D$5),"C3",IF(AND(ISNUMBER(parametros!$C$6),ISNUMBER(parametros!$D$6),B4821&gt;=parametros!$C$6,B4821&lt;=parametros!$D$6),"C4","Fora dos ciclos")))))))</f>
        <v/>
      </c>
      <c r="D4821" s="100"/>
      <c r="E4821" s="78" t="str">
        <f>IF(C4821="","",IFERROR(VLOOKUP(C4821,parametros!$A$11:$E$15,5,0),""))</f>
        <v/>
      </c>
      <c r="F4821" s="79" t="str">
        <f t="shared" si="377"/>
        <v/>
      </c>
      <c r="G4821" s="101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8"/>
      <c r="U4821" s="218" t="str">
        <f t="shared" si="381"/>
        <v/>
      </c>
      <c r="V4821" s="216" t="s">
        <v>47</v>
      </c>
      <c r="W4821" s="102" t="s">
        <v>167</v>
      </c>
      <c r="X4821" s="102" t="s">
        <v>168</v>
      </c>
      <c r="Y4821" s="103" t="s">
        <v>169</v>
      </c>
      <c r="Z4821" s="103" t="s">
        <v>170</v>
      </c>
      <c r="AA4821" s="103" t="s">
        <v>47</v>
      </c>
      <c r="AB4821" s="103" t="s">
        <v>171</v>
      </c>
      <c r="AC4821" s="104" t="s">
        <v>172</v>
      </c>
    </row>
    <row r="4822" spans="1:29" ht="25.5" customHeight="1" x14ac:dyDescent="0.35">
      <c r="A4822" s="188"/>
      <c r="B4822" s="190"/>
      <c r="C4822" s="99" t="str">
        <f>IF(B4822="","",IF(NOT(ISNUMBER(B4822)),"DATA_PC invalida",IF(AND(ISNUMBER(parametros!$C$2),ISNUMBER(parametros!$D$2),B4822&gt;=parametros!$C$2,B4822&lt;=parametros!$D$2),"C0",IF(AND(ISNUMBER(parametros!$C$3),ISNUMBER(parametros!$D$3),B4822&gt;=parametros!$C$3,B4822&lt;=parametros!$D$3),"C1",IF(AND(ISNUMBER(parametros!$C$4),ISNUMBER(parametros!$D$4),B4822&gt;=parametros!$C$4,B4822&lt;=parametros!$D$4),"C2",IF(AND(ISNUMBER(parametros!$C$5),ISNUMBER(parametros!$D$5),B4822&gt;=parametros!$C$5,B4822&lt;=parametros!$D$5),"C3",IF(AND(ISNUMBER(parametros!$C$6),ISNUMBER(parametros!$D$6),B4822&gt;=parametros!$C$6,B4822&lt;=parametros!$D$6),"C4","Fora dos ciclos")))))))</f>
        <v/>
      </c>
      <c r="D4822" s="100"/>
      <c r="E4822" s="78" t="str">
        <f>IF(C4822="","",IFERROR(VLOOKUP(C4822,parametros!$A$11:$E$15,5,0),""))</f>
        <v/>
      </c>
      <c r="F4822" s="79" t="str">
        <f t="shared" si="377"/>
        <v/>
      </c>
      <c r="G4822" s="101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8"/>
      <c r="U4822" s="218" t="str">
        <f t="shared" si="381"/>
        <v/>
      </c>
      <c r="V4822" s="216" t="s">
        <v>47</v>
      </c>
      <c r="W4822" s="102" t="s">
        <v>167</v>
      </c>
      <c r="X4822" s="102" t="s">
        <v>168</v>
      </c>
      <c r="Y4822" s="103" t="s">
        <v>169</v>
      </c>
      <c r="Z4822" s="103" t="s">
        <v>170</v>
      </c>
      <c r="AA4822" s="103" t="s">
        <v>47</v>
      </c>
      <c r="AB4822" s="103" t="s">
        <v>171</v>
      </c>
      <c r="AC4822" s="104" t="s">
        <v>172</v>
      </c>
    </row>
    <row r="4823" spans="1:29" ht="25.5" customHeight="1" x14ac:dyDescent="0.35">
      <c r="A4823" s="188"/>
      <c r="B4823" s="190"/>
      <c r="C4823" s="99" t="str">
        <f>IF(B4823="","",IF(NOT(ISNUMBER(B4823)),"DATA_PC invalida",IF(AND(ISNUMBER(parametros!$C$2),ISNUMBER(parametros!$D$2),B4823&gt;=parametros!$C$2,B4823&lt;=parametros!$D$2),"C0",IF(AND(ISNUMBER(parametros!$C$3),ISNUMBER(parametros!$D$3),B4823&gt;=parametros!$C$3,B4823&lt;=parametros!$D$3),"C1",IF(AND(ISNUMBER(parametros!$C$4),ISNUMBER(parametros!$D$4),B4823&gt;=parametros!$C$4,B4823&lt;=parametros!$D$4),"C2",IF(AND(ISNUMBER(parametros!$C$5),ISNUMBER(parametros!$D$5),B4823&gt;=parametros!$C$5,B4823&lt;=parametros!$D$5),"C3",IF(AND(ISNUMBER(parametros!$C$6),ISNUMBER(parametros!$D$6),B4823&gt;=parametros!$C$6,B4823&lt;=parametros!$D$6),"C4","Fora dos ciclos")))))))</f>
        <v/>
      </c>
      <c r="D4823" s="100"/>
      <c r="E4823" s="78" t="str">
        <f>IF(C4823="","",IFERROR(VLOOKUP(C4823,parametros!$A$11:$E$15,5,0),""))</f>
        <v/>
      </c>
      <c r="F4823" s="79" t="str">
        <f t="shared" si="377"/>
        <v/>
      </c>
      <c r="G4823" s="101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8"/>
      <c r="U4823" s="218" t="str">
        <f t="shared" si="381"/>
        <v/>
      </c>
      <c r="V4823" s="216" t="s">
        <v>47</v>
      </c>
      <c r="W4823" s="102" t="s">
        <v>167</v>
      </c>
      <c r="X4823" s="102" t="s">
        <v>168</v>
      </c>
      <c r="Y4823" s="103" t="s">
        <v>169</v>
      </c>
      <c r="Z4823" s="103" t="s">
        <v>170</v>
      </c>
      <c r="AA4823" s="103" t="s">
        <v>47</v>
      </c>
      <c r="AB4823" s="103" t="s">
        <v>171</v>
      </c>
      <c r="AC4823" s="104" t="s">
        <v>172</v>
      </c>
    </row>
    <row r="4824" spans="1:29" ht="25.5" customHeight="1" x14ac:dyDescent="0.35">
      <c r="A4824" s="188"/>
      <c r="B4824" s="190"/>
      <c r="C4824" s="99" t="str">
        <f>IF(B4824="","",IF(NOT(ISNUMBER(B4824)),"DATA_PC invalida",IF(AND(ISNUMBER(parametros!$C$2),ISNUMBER(parametros!$D$2),B4824&gt;=parametros!$C$2,B4824&lt;=parametros!$D$2),"C0",IF(AND(ISNUMBER(parametros!$C$3),ISNUMBER(parametros!$D$3),B4824&gt;=parametros!$C$3,B4824&lt;=parametros!$D$3),"C1",IF(AND(ISNUMBER(parametros!$C$4),ISNUMBER(parametros!$D$4),B4824&gt;=parametros!$C$4,B4824&lt;=parametros!$D$4),"C2",IF(AND(ISNUMBER(parametros!$C$5),ISNUMBER(parametros!$D$5),B4824&gt;=parametros!$C$5,B4824&lt;=parametros!$D$5),"C3",IF(AND(ISNUMBER(parametros!$C$6),ISNUMBER(parametros!$D$6),B4824&gt;=parametros!$C$6,B4824&lt;=parametros!$D$6),"C4","Fora dos ciclos")))))))</f>
        <v/>
      </c>
      <c r="D4824" s="100"/>
      <c r="E4824" s="78" t="str">
        <f>IF(C4824="","",IFERROR(VLOOKUP(C4824,parametros!$A$11:$E$15,5,0),""))</f>
        <v/>
      </c>
      <c r="F4824" s="79" t="str">
        <f t="shared" si="377"/>
        <v/>
      </c>
      <c r="G4824" s="101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8"/>
      <c r="U4824" s="218" t="str">
        <f t="shared" si="381"/>
        <v/>
      </c>
      <c r="V4824" s="216" t="s">
        <v>47</v>
      </c>
      <c r="W4824" s="102" t="s">
        <v>167</v>
      </c>
      <c r="X4824" s="102" t="s">
        <v>168</v>
      </c>
      <c r="Y4824" s="103" t="s">
        <v>169</v>
      </c>
      <c r="Z4824" s="103" t="s">
        <v>170</v>
      </c>
      <c r="AA4824" s="103" t="s">
        <v>47</v>
      </c>
      <c r="AB4824" s="103" t="s">
        <v>171</v>
      </c>
      <c r="AC4824" s="104" t="s">
        <v>172</v>
      </c>
    </row>
    <row r="4825" spans="1:29" ht="25.5" customHeight="1" x14ac:dyDescent="0.35">
      <c r="A4825" s="188"/>
      <c r="B4825" s="190"/>
      <c r="C4825" s="99" t="str">
        <f>IF(B4825="","",IF(NOT(ISNUMBER(B4825)),"DATA_PC invalida",IF(AND(ISNUMBER(parametros!$C$2),ISNUMBER(parametros!$D$2),B4825&gt;=parametros!$C$2,B4825&lt;=parametros!$D$2),"C0",IF(AND(ISNUMBER(parametros!$C$3),ISNUMBER(parametros!$D$3),B4825&gt;=parametros!$C$3,B4825&lt;=parametros!$D$3),"C1",IF(AND(ISNUMBER(parametros!$C$4),ISNUMBER(parametros!$D$4),B4825&gt;=parametros!$C$4,B4825&lt;=parametros!$D$4),"C2",IF(AND(ISNUMBER(parametros!$C$5),ISNUMBER(parametros!$D$5),B4825&gt;=parametros!$C$5,B4825&lt;=parametros!$D$5),"C3",IF(AND(ISNUMBER(parametros!$C$6),ISNUMBER(parametros!$D$6),B4825&gt;=parametros!$C$6,B4825&lt;=parametros!$D$6),"C4","Fora dos ciclos")))))))</f>
        <v/>
      </c>
      <c r="D4825" s="100"/>
      <c r="E4825" s="78" t="str">
        <f>IF(C4825="","",IFERROR(VLOOKUP(C4825,parametros!$A$11:$E$15,5,0),""))</f>
        <v/>
      </c>
      <c r="F4825" s="79" t="str">
        <f t="shared" si="377"/>
        <v/>
      </c>
      <c r="G4825" s="101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8"/>
      <c r="U4825" s="218" t="str">
        <f t="shared" si="381"/>
        <v/>
      </c>
      <c r="V4825" s="216" t="s">
        <v>47</v>
      </c>
      <c r="W4825" s="102" t="s">
        <v>167</v>
      </c>
      <c r="X4825" s="102" t="s">
        <v>168</v>
      </c>
      <c r="Y4825" s="103" t="s">
        <v>169</v>
      </c>
      <c r="Z4825" s="103" t="s">
        <v>170</v>
      </c>
      <c r="AA4825" s="103" t="s">
        <v>47</v>
      </c>
      <c r="AB4825" s="103" t="s">
        <v>171</v>
      </c>
      <c r="AC4825" s="104" t="s">
        <v>172</v>
      </c>
    </row>
    <row r="4826" spans="1:29" ht="25.5" customHeight="1" x14ac:dyDescent="0.35">
      <c r="A4826" s="188"/>
      <c r="B4826" s="190"/>
      <c r="C4826" s="99" t="str">
        <f>IF(B4826="","",IF(NOT(ISNUMBER(B4826)),"DATA_PC invalida",IF(AND(ISNUMBER(parametros!$C$2),ISNUMBER(parametros!$D$2),B4826&gt;=parametros!$C$2,B4826&lt;=parametros!$D$2),"C0",IF(AND(ISNUMBER(parametros!$C$3),ISNUMBER(parametros!$D$3),B4826&gt;=parametros!$C$3,B4826&lt;=parametros!$D$3),"C1",IF(AND(ISNUMBER(parametros!$C$4),ISNUMBER(parametros!$D$4),B4826&gt;=parametros!$C$4,B4826&lt;=parametros!$D$4),"C2",IF(AND(ISNUMBER(parametros!$C$5),ISNUMBER(parametros!$D$5),B4826&gt;=parametros!$C$5,B4826&lt;=parametros!$D$5),"C3",IF(AND(ISNUMBER(parametros!$C$6),ISNUMBER(parametros!$D$6),B4826&gt;=parametros!$C$6,B4826&lt;=parametros!$D$6),"C4","Fora dos ciclos")))))))</f>
        <v/>
      </c>
      <c r="D4826" s="100"/>
      <c r="E4826" s="78" t="str">
        <f>IF(C4826="","",IFERROR(VLOOKUP(C4826,parametros!$A$11:$E$15,5,0),""))</f>
        <v/>
      </c>
      <c r="F4826" s="79" t="str">
        <f t="shared" si="377"/>
        <v/>
      </c>
      <c r="G4826" s="101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8"/>
      <c r="U4826" s="218" t="str">
        <f t="shared" si="381"/>
        <v/>
      </c>
      <c r="V4826" s="216" t="s">
        <v>47</v>
      </c>
      <c r="W4826" s="102" t="s">
        <v>167</v>
      </c>
      <c r="X4826" s="102" t="s">
        <v>168</v>
      </c>
      <c r="Y4826" s="103" t="s">
        <v>169</v>
      </c>
      <c r="Z4826" s="103" t="s">
        <v>170</v>
      </c>
      <c r="AA4826" s="103" t="s">
        <v>47</v>
      </c>
      <c r="AB4826" s="103" t="s">
        <v>171</v>
      </c>
      <c r="AC4826" s="104" t="s">
        <v>172</v>
      </c>
    </row>
    <row r="4827" spans="1:29" ht="25.5" customHeight="1" x14ac:dyDescent="0.35">
      <c r="A4827" s="188"/>
      <c r="B4827" s="190"/>
      <c r="C4827" s="99" t="str">
        <f>IF(B4827="","",IF(NOT(ISNUMBER(B4827)),"DATA_PC invalida",IF(AND(ISNUMBER(parametros!$C$2),ISNUMBER(parametros!$D$2),B4827&gt;=parametros!$C$2,B4827&lt;=parametros!$D$2),"C0",IF(AND(ISNUMBER(parametros!$C$3),ISNUMBER(parametros!$D$3),B4827&gt;=parametros!$C$3,B4827&lt;=parametros!$D$3),"C1",IF(AND(ISNUMBER(parametros!$C$4),ISNUMBER(parametros!$D$4),B4827&gt;=parametros!$C$4,B4827&lt;=parametros!$D$4),"C2",IF(AND(ISNUMBER(parametros!$C$5),ISNUMBER(parametros!$D$5),B4827&gt;=parametros!$C$5,B4827&lt;=parametros!$D$5),"C3",IF(AND(ISNUMBER(parametros!$C$6),ISNUMBER(parametros!$D$6),B4827&gt;=parametros!$C$6,B4827&lt;=parametros!$D$6),"C4","Fora dos ciclos")))))))</f>
        <v/>
      </c>
      <c r="D4827" s="100"/>
      <c r="E4827" s="78" t="str">
        <f>IF(C4827="","",IFERROR(VLOOKUP(C4827,parametros!$A$11:$E$15,5,0),""))</f>
        <v/>
      </c>
      <c r="F4827" s="79" t="str">
        <f t="shared" si="377"/>
        <v/>
      </c>
      <c r="G4827" s="101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8"/>
      <c r="U4827" s="218" t="str">
        <f t="shared" si="381"/>
        <v/>
      </c>
      <c r="V4827" s="216" t="s">
        <v>47</v>
      </c>
      <c r="W4827" s="102" t="s">
        <v>167</v>
      </c>
      <c r="X4827" s="102" t="s">
        <v>168</v>
      </c>
      <c r="Y4827" s="103" t="s">
        <v>169</v>
      </c>
      <c r="Z4827" s="103" t="s">
        <v>170</v>
      </c>
      <c r="AA4827" s="103" t="s">
        <v>47</v>
      </c>
      <c r="AB4827" s="103" t="s">
        <v>171</v>
      </c>
      <c r="AC4827" s="104" t="s">
        <v>172</v>
      </c>
    </row>
    <row r="4828" spans="1:29" ht="25.5" customHeight="1" x14ac:dyDescent="0.35">
      <c r="A4828" s="188"/>
      <c r="B4828" s="190"/>
      <c r="C4828" s="99" t="str">
        <f>IF(B4828="","",IF(NOT(ISNUMBER(B4828)),"DATA_PC invalida",IF(AND(ISNUMBER(parametros!$C$2),ISNUMBER(parametros!$D$2),B4828&gt;=parametros!$C$2,B4828&lt;=parametros!$D$2),"C0",IF(AND(ISNUMBER(parametros!$C$3),ISNUMBER(parametros!$D$3),B4828&gt;=parametros!$C$3,B4828&lt;=parametros!$D$3),"C1",IF(AND(ISNUMBER(parametros!$C$4),ISNUMBER(parametros!$D$4),B4828&gt;=parametros!$C$4,B4828&lt;=parametros!$D$4),"C2",IF(AND(ISNUMBER(parametros!$C$5),ISNUMBER(parametros!$D$5),B4828&gt;=parametros!$C$5,B4828&lt;=parametros!$D$5),"C3",IF(AND(ISNUMBER(parametros!$C$6),ISNUMBER(parametros!$D$6),B4828&gt;=parametros!$C$6,B4828&lt;=parametros!$D$6),"C4","Fora dos ciclos")))))))</f>
        <v/>
      </c>
      <c r="D4828" s="100"/>
      <c r="E4828" s="78" t="str">
        <f>IF(C4828="","",IFERROR(VLOOKUP(C4828,parametros!$A$11:$E$15,5,0),""))</f>
        <v/>
      </c>
      <c r="F4828" s="79" t="str">
        <f t="shared" si="377"/>
        <v/>
      </c>
      <c r="G4828" s="101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8"/>
      <c r="U4828" s="218" t="str">
        <f t="shared" si="381"/>
        <v/>
      </c>
      <c r="V4828" s="216" t="s">
        <v>47</v>
      </c>
      <c r="W4828" s="102" t="s">
        <v>167</v>
      </c>
      <c r="X4828" s="102" t="s">
        <v>168</v>
      </c>
      <c r="Y4828" s="103" t="s">
        <v>169</v>
      </c>
      <c r="Z4828" s="103" t="s">
        <v>170</v>
      </c>
      <c r="AA4828" s="103" t="s">
        <v>47</v>
      </c>
      <c r="AB4828" s="103" t="s">
        <v>171</v>
      </c>
      <c r="AC4828" s="104" t="s">
        <v>172</v>
      </c>
    </row>
    <row r="4829" spans="1:29" ht="25.5" customHeight="1" x14ac:dyDescent="0.35">
      <c r="A4829" s="188"/>
      <c r="B4829" s="190"/>
      <c r="C4829" s="99" t="str">
        <f>IF(B4829="","",IF(NOT(ISNUMBER(B4829)),"DATA_PC invalida",IF(AND(ISNUMBER(parametros!$C$2),ISNUMBER(parametros!$D$2),B4829&gt;=parametros!$C$2,B4829&lt;=parametros!$D$2),"C0",IF(AND(ISNUMBER(parametros!$C$3),ISNUMBER(parametros!$D$3),B4829&gt;=parametros!$C$3,B4829&lt;=parametros!$D$3),"C1",IF(AND(ISNUMBER(parametros!$C$4),ISNUMBER(parametros!$D$4),B4829&gt;=parametros!$C$4,B4829&lt;=parametros!$D$4),"C2",IF(AND(ISNUMBER(parametros!$C$5),ISNUMBER(parametros!$D$5),B4829&gt;=parametros!$C$5,B4829&lt;=parametros!$D$5),"C3",IF(AND(ISNUMBER(parametros!$C$6),ISNUMBER(parametros!$D$6),B4829&gt;=parametros!$C$6,B4829&lt;=parametros!$D$6),"C4","Fora dos ciclos")))))))</f>
        <v/>
      </c>
      <c r="D4829" s="100"/>
      <c r="E4829" s="78" t="str">
        <f>IF(C4829="","",IFERROR(VLOOKUP(C4829,parametros!$A$11:$E$15,5,0),""))</f>
        <v/>
      </c>
      <c r="F4829" s="79" t="str">
        <f t="shared" si="377"/>
        <v/>
      </c>
      <c r="G4829" s="101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8"/>
      <c r="U4829" s="218" t="str">
        <f t="shared" si="381"/>
        <v/>
      </c>
      <c r="V4829" s="216" t="s">
        <v>47</v>
      </c>
      <c r="W4829" s="102" t="s">
        <v>167</v>
      </c>
      <c r="X4829" s="102" t="s">
        <v>168</v>
      </c>
      <c r="Y4829" s="103" t="s">
        <v>169</v>
      </c>
      <c r="Z4829" s="103" t="s">
        <v>170</v>
      </c>
      <c r="AA4829" s="103" t="s">
        <v>47</v>
      </c>
      <c r="AB4829" s="103" t="s">
        <v>171</v>
      </c>
      <c r="AC4829" s="104" t="s">
        <v>172</v>
      </c>
    </row>
    <row r="4830" spans="1:29" ht="25.5" customHeight="1" x14ac:dyDescent="0.35">
      <c r="A4830" s="188"/>
      <c r="B4830" s="190"/>
      <c r="C4830" s="99" t="str">
        <f>IF(B4830="","",IF(NOT(ISNUMBER(B4830)),"DATA_PC invalida",IF(AND(ISNUMBER(parametros!$C$2),ISNUMBER(parametros!$D$2),B4830&gt;=parametros!$C$2,B4830&lt;=parametros!$D$2),"C0",IF(AND(ISNUMBER(parametros!$C$3),ISNUMBER(parametros!$D$3),B4830&gt;=parametros!$C$3,B4830&lt;=parametros!$D$3),"C1",IF(AND(ISNUMBER(parametros!$C$4),ISNUMBER(parametros!$D$4),B4830&gt;=parametros!$C$4,B4830&lt;=parametros!$D$4),"C2",IF(AND(ISNUMBER(parametros!$C$5),ISNUMBER(parametros!$D$5),B4830&gt;=parametros!$C$5,B4830&lt;=parametros!$D$5),"C3",IF(AND(ISNUMBER(parametros!$C$6),ISNUMBER(parametros!$D$6),B4830&gt;=parametros!$C$6,B4830&lt;=parametros!$D$6),"C4","Fora dos ciclos")))))))</f>
        <v/>
      </c>
      <c r="D4830" s="100"/>
      <c r="E4830" s="78" t="str">
        <f>IF(C4830="","",IFERROR(VLOOKUP(C4830,parametros!$A$11:$E$15,5,0),""))</f>
        <v/>
      </c>
      <c r="F4830" s="79" t="str">
        <f t="shared" si="377"/>
        <v/>
      </c>
      <c r="G4830" s="101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8"/>
      <c r="U4830" s="218" t="str">
        <f t="shared" si="381"/>
        <v/>
      </c>
      <c r="V4830" s="216" t="s">
        <v>47</v>
      </c>
      <c r="W4830" s="102" t="s">
        <v>167</v>
      </c>
      <c r="X4830" s="102" t="s">
        <v>168</v>
      </c>
      <c r="Y4830" s="103" t="s">
        <v>169</v>
      </c>
      <c r="Z4830" s="103" t="s">
        <v>170</v>
      </c>
      <c r="AA4830" s="103" t="s">
        <v>47</v>
      </c>
      <c r="AB4830" s="103" t="s">
        <v>171</v>
      </c>
      <c r="AC4830" s="104" t="s">
        <v>172</v>
      </c>
    </row>
    <row r="4831" spans="1:29" ht="25.5" customHeight="1" x14ac:dyDescent="0.35">
      <c r="A4831" s="188"/>
      <c r="B4831" s="190"/>
      <c r="C4831" s="99" t="str">
        <f>IF(B4831="","",IF(NOT(ISNUMBER(B4831)),"DATA_PC invalida",IF(AND(ISNUMBER(parametros!$C$2),ISNUMBER(parametros!$D$2),B4831&gt;=parametros!$C$2,B4831&lt;=parametros!$D$2),"C0",IF(AND(ISNUMBER(parametros!$C$3),ISNUMBER(parametros!$D$3),B4831&gt;=parametros!$C$3,B4831&lt;=parametros!$D$3),"C1",IF(AND(ISNUMBER(parametros!$C$4),ISNUMBER(parametros!$D$4),B4831&gt;=parametros!$C$4,B4831&lt;=parametros!$D$4),"C2",IF(AND(ISNUMBER(parametros!$C$5),ISNUMBER(parametros!$D$5),B4831&gt;=parametros!$C$5,B4831&lt;=parametros!$D$5),"C3",IF(AND(ISNUMBER(parametros!$C$6),ISNUMBER(parametros!$D$6),B4831&gt;=parametros!$C$6,B4831&lt;=parametros!$D$6),"C4","Fora dos ciclos")))))))</f>
        <v/>
      </c>
      <c r="D4831" s="100"/>
      <c r="E4831" s="78" t="str">
        <f>IF(C4831="","",IFERROR(VLOOKUP(C4831,parametros!$A$11:$E$15,5,0),""))</f>
        <v/>
      </c>
      <c r="F4831" s="79" t="str">
        <f t="shared" si="377"/>
        <v/>
      </c>
      <c r="G4831" s="101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8"/>
      <c r="U4831" s="218" t="str">
        <f t="shared" si="381"/>
        <v/>
      </c>
      <c r="V4831" s="216" t="s">
        <v>47</v>
      </c>
      <c r="W4831" s="102" t="s">
        <v>167</v>
      </c>
      <c r="X4831" s="102" t="s">
        <v>168</v>
      </c>
      <c r="Y4831" s="103" t="s">
        <v>169</v>
      </c>
      <c r="Z4831" s="103" t="s">
        <v>170</v>
      </c>
      <c r="AA4831" s="103" t="s">
        <v>47</v>
      </c>
      <c r="AB4831" s="103" t="s">
        <v>171</v>
      </c>
      <c r="AC4831" s="104" t="s">
        <v>172</v>
      </c>
    </row>
    <row r="4832" spans="1:29" ht="25.5" customHeight="1" x14ac:dyDescent="0.35">
      <c r="A4832" s="188"/>
      <c r="B4832" s="190"/>
      <c r="C4832" s="99" t="str">
        <f>IF(B4832="","",IF(NOT(ISNUMBER(B4832)),"DATA_PC invalida",IF(AND(ISNUMBER(parametros!$C$2),ISNUMBER(parametros!$D$2),B4832&gt;=parametros!$C$2,B4832&lt;=parametros!$D$2),"C0",IF(AND(ISNUMBER(parametros!$C$3),ISNUMBER(parametros!$D$3),B4832&gt;=parametros!$C$3,B4832&lt;=parametros!$D$3),"C1",IF(AND(ISNUMBER(parametros!$C$4),ISNUMBER(parametros!$D$4),B4832&gt;=parametros!$C$4,B4832&lt;=parametros!$D$4),"C2",IF(AND(ISNUMBER(parametros!$C$5),ISNUMBER(parametros!$D$5),B4832&gt;=parametros!$C$5,B4832&lt;=parametros!$D$5),"C3",IF(AND(ISNUMBER(parametros!$C$6),ISNUMBER(parametros!$D$6),B4832&gt;=parametros!$C$6,B4832&lt;=parametros!$D$6),"C4","Fora dos ciclos")))))))</f>
        <v/>
      </c>
      <c r="D4832" s="100"/>
      <c r="E4832" s="78" t="str">
        <f>IF(C4832="","",IFERROR(VLOOKUP(C4832,parametros!$A$11:$E$15,5,0),""))</f>
        <v/>
      </c>
      <c r="F4832" s="79" t="str">
        <f t="shared" si="377"/>
        <v/>
      </c>
      <c r="G4832" s="101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8"/>
      <c r="U4832" s="218" t="str">
        <f t="shared" si="381"/>
        <v/>
      </c>
      <c r="V4832" s="216" t="s">
        <v>47</v>
      </c>
      <c r="W4832" s="102" t="s">
        <v>167</v>
      </c>
      <c r="X4832" s="102" t="s">
        <v>168</v>
      </c>
      <c r="Y4832" s="103" t="s">
        <v>169</v>
      </c>
      <c r="Z4832" s="103" t="s">
        <v>170</v>
      </c>
      <c r="AA4832" s="103" t="s">
        <v>47</v>
      </c>
      <c r="AB4832" s="103" t="s">
        <v>171</v>
      </c>
      <c r="AC4832" s="104" t="s">
        <v>172</v>
      </c>
    </row>
    <row r="4833" spans="1:29" ht="25.5" customHeight="1" x14ac:dyDescent="0.35">
      <c r="A4833" s="188"/>
      <c r="B4833" s="190"/>
      <c r="C4833" s="99" t="str">
        <f>IF(B4833="","",IF(NOT(ISNUMBER(B4833)),"DATA_PC invalida",IF(AND(ISNUMBER(parametros!$C$2),ISNUMBER(parametros!$D$2),B4833&gt;=parametros!$C$2,B4833&lt;=parametros!$D$2),"C0",IF(AND(ISNUMBER(parametros!$C$3),ISNUMBER(parametros!$D$3),B4833&gt;=parametros!$C$3,B4833&lt;=parametros!$D$3),"C1",IF(AND(ISNUMBER(parametros!$C$4),ISNUMBER(parametros!$D$4),B4833&gt;=parametros!$C$4,B4833&lt;=parametros!$D$4),"C2",IF(AND(ISNUMBER(parametros!$C$5),ISNUMBER(parametros!$D$5),B4833&gt;=parametros!$C$5,B4833&lt;=parametros!$D$5),"C3",IF(AND(ISNUMBER(parametros!$C$6),ISNUMBER(parametros!$D$6),B4833&gt;=parametros!$C$6,B4833&lt;=parametros!$D$6),"C4","Fora dos ciclos")))))))</f>
        <v/>
      </c>
      <c r="D4833" s="100"/>
      <c r="E4833" s="78" t="str">
        <f>IF(C4833="","",IFERROR(VLOOKUP(C4833,parametros!$A$11:$E$15,5,0),""))</f>
        <v/>
      </c>
      <c r="F4833" s="79" t="str">
        <f t="shared" si="377"/>
        <v/>
      </c>
      <c r="G4833" s="101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8"/>
      <c r="U4833" s="218" t="str">
        <f t="shared" si="381"/>
        <v/>
      </c>
      <c r="V4833" s="216" t="s">
        <v>47</v>
      </c>
      <c r="W4833" s="102" t="s">
        <v>167</v>
      </c>
      <c r="X4833" s="102" t="s">
        <v>168</v>
      </c>
      <c r="Y4833" s="103" t="s">
        <v>169</v>
      </c>
      <c r="Z4833" s="103" t="s">
        <v>170</v>
      </c>
      <c r="AA4833" s="103" t="s">
        <v>47</v>
      </c>
      <c r="AB4833" s="103" t="s">
        <v>171</v>
      </c>
      <c r="AC4833" s="104" t="s">
        <v>172</v>
      </c>
    </row>
    <row r="4834" spans="1:29" ht="25.5" customHeight="1" x14ac:dyDescent="0.35">
      <c r="A4834" s="188"/>
      <c r="B4834" s="190"/>
      <c r="C4834" s="99" t="str">
        <f>IF(B4834="","",IF(NOT(ISNUMBER(B4834)),"DATA_PC invalida",IF(AND(ISNUMBER(parametros!$C$2),ISNUMBER(parametros!$D$2),B4834&gt;=parametros!$C$2,B4834&lt;=parametros!$D$2),"C0",IF(AND(ISNUMBER(parametros!$C$3),ISNUMBER(parametros!$D$3),B4834&gt;=parametros!$C$3,B4834&lt;=parametros!$D$3),"C1",IF(AND(ISNUMBER(parametros!$C$4),ISNUMBER(parametros!$D$4),B4834&gt;=parametros!$C$4,B4834&lt;=parametros!$D$4),"C2",IF(AND(ISNUMBER(parametros!$C$5),ISNUMBER(parametros!$D$5),B4834&gt;=parametros!$C$5,B4834&lt;=parametros!$D$5),"C3",IF(AND(ISNUMBER(parametros!$C$6),ISNUMBER(parametros!$D$6),B4834&gt;=parametros!$C$6,B4834&lt;=parametros!$D$6),"C4","Fora dos ciclos")))))))</f>
        <v/>
      </c>
      <c r="D4834" s="100"/>
      <c r="E4834" s="78" t="str">
        <f>IF(C4834="","",IFERROR(VLOOKUP(C4834,parametros!$A$11:$E$15,5,0),""))</f>
        <v/>
      </c>
      <c r="F4834" s="79" t="str">
        <f t="shared" si="377"/>
        <v/>
      </c>
      <c r="G4834" s="101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8"/>
      <c r="U4834" s="218" t="str">
        <f t="shared" si="381"/>
        <v/>
      </c>
      <c r="V4834" s="216" t="s">
        <v>47</v>
      </c>
      <c r="W4834" s="102" t="s">
        <v>167</v>
      </c>
      <c r="X4834" s="102" t="s">
        <v>168</v>
      </c>
      <c r="Y4834" s="103" t="s">
        <v>169</v>
      </c>
      <c r="Z4834" s="103" t="s">
        <v>170</v>
      </c>
      <c r="AA4834" s="103" t="s">
        <v>47</v>
      </c>
      <c r="AB4834" s="103" t="s">
        <v>171</v>
      </c>
      <c r="AC4834" s="104" t="s">
        <v>172</v>
      </c>
    </row>
    <row r="4835" spans="1:29" ht="25.5" customHeight="1" x14ac:dyDescent="0.35">
      <c r="A4835" s="188"/>
      <c r="B4835" s="190"/>
      <c r="C4835" s="99" t="str">
        <f>IF(B4835="","",IF(NOT(ISNUMBER(B4835)),"DATA_PC invalida",IF(AND(ISNUMBER(parametros!$C$2),ISNUMBER(parametros!$D$2),B4835&gt;=parametros!$C$2,B4835&lt;=parametros!$D$2),"C0",IF(AND(ISNUMBER(parametros!$C$3),ISNUMBER(parametros!$D$3),B4835&gt;=parametros!$C$3,B4835&lt;=parametros!$D$3),"C1",IF(AND(ISNUMBER(parametros!$C$4),ISNUMBER(parametros!$D$4),B4835&gt;=parametros!$C$4,B4835&lt;=parametros!$D$4),"C2",IF(AND(ISNUMBER(parametros!$C$5),ISNUMBER(parametros!$D$5),B4835&gt;=parametros!$C$5,B4835&lt;=parametros!$D$5),"C3",IF(AND(ISNUMBER(parametros!$C$6),ISNUMBER(parametros!$D$6),B4835&gt;=parametros!$C$6,B4835&lt;=parametros!$D$6),"C4","Fora dos ciclos")))))))</f>
        <v/>
      </c>
      <c r="D4835" s="100"/>
      <c r="E4835" s="78" t="str">
        <f>IF(C4835="","",IFERROR(VLOOKUP(C4835,parametros!$A$11:$E$15,5,0),""))</f>
        <v/>
      </c>
      <c r="F4835" s="79" t="str">
        <f t="shared" si="377"/>
        <v/>
      </c>
      <c r="G4835" s="101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8"/>
      <c r="U4835" s="218" t="str">
        <f t="shared" si="381"/>
        <v/>
      </c>
      <c r="V4835" s="216" t="s">
        <v>47</v>
      </c>
      <c r="W4835" s="102" t="s">
        <v>167</v>
      </c>
      <c r="X4835" s="102" t="s">
        <v>168</v>
      </c>
      <c r="Y4835" s="103" t="s">
        <v>169</v>
      </c>
      <c r="Z4835" s="103" t="s">
        <v>170</v>
      </c>
      <c r="AA4835" s="103" t="s">
        <v>47</v>
      </c>
      <c r="AB4835" s="103" t="s">
        <v>171</v>
      </c>
      <c r="AC4835" s="104" t="s">
        <v>172</v>
      </c>
    </row>
    <row r="4836" spans="1:29" ht="25.5" customHeight="1" x14ac:dyDescent="0.35">
      <c r="A4836" s="188"/>
      <c r="B4836" s="190"/>
      <c r="C4836" s="99" t="str">
        <f>IF(B4836="","",IF(NOT(ISNUMBER(B4836)),"DATA_PC invalida",IF(AND(ISNUMBER(parametros!$C$2),ISNUMBER(parametros!$D$2),B4836&gt;=parametros!$C$2,B4836&lt;=parametros!$D$2),"C0",IF(AND(ISNUMBER(parametros!$C$3),ISNUMBER(parametros!$D$3),B4836&gt;=parametros!$C$3,B4836&lt;=parametros!$D$3),"C1",IF(AND(ISNUMBER(parametros!$C$4),ISNUMBER(parametros!$D$4),B4836&gt;=parametros!$C$4,B4836&lt;=parametros!$D$4),"C2",IF(AND(ISNUMBER(parametros!$C$5),ISNUMBER(parametros!$D$5),B4836&gt;=parametros!$C$5,B4836&lt;=parametros!$D$5),"C3",IF(AND(ISNUMBER(parametros!$C$6),ISNUMBER(parametros!$D$6),B4836&gt;=parametros!$C$6,B4836&lt;=parametros!$D$6),"C4","Fora dos ciclos")))))))</f>
        <v/>
      </c>
      <c r="D4836" s="100"/>
      <c r="E4836" s="78" t="str">
        <f>IF(C4836="","",IFERROR(VLOOKUP(C4836,parametros!$A$11:$E$15,5,0),""))</f>
        <v/>
      </c>
      <c r="F4836" s="79" t="str">
        <f t="shared" si="377"/>
        <v/>
      </c>
      <c r="G4836" s="101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8"/>
      <c r="U4836" s="218" t="str">
        <f t="shared" si="381"/>
        <v/>
      </c>
      <c r="V4836" s="216" t="s">
        <v>47</v>
      </c>
      <c r="W4836" s="102" t="s">
        <v>167</v>
      </c>
      <c r="X4836" s="102" t="s">
        <v>168</v>
      </c>
      <c r="Y4836" s="103" t="s">
        <v>169</v>
      </c>
      <c r="Z4836" s="103" t="s">
        <v>170</v>
      </c>
      <c r="AA4836" s="103" t="s">
        <v>47</v>
      </c>
      <c r="AB4836" s="103" t="s">
        <v>171</v>
      </c>
      <c r="AC4836" s="104" t="s">
        <v>172</v>
      </c>
    </row>
    <row r="4837" spans="1:29" ht="25.5" customHeight="1" x14ac:dyDescent="0.35">
      <c r="A4837" s="188"/>
      <c r="B4837" s="190"/>
      <c r="C4837" s="99" t="str">
        <f>IF(B4837="","",IF(NOT(ISNUMBER(B4837)),"DATA_PC invalida",IF(AND(ISNUMBER(parametros!$C$2),ISNUMBER(parametros!$D$2),B4837&gt;=parametros!$C$2,B4837&lt;=parametros!$D$2),"C0",IF(AND(ISNUMBER(parametros!$C$3),ISNUMBER(parametros!$D$3),B4837&gt;=parametros!$C$3,B4837&lt;=parametros!$D$3),"C1",IF(AND(ISNUMBER(parametros!$C$4),ISNUMBER(parametros!$D$4),B4837&gt;=parametros!$C$4,B4837&lt;=parametros!$D$4),"C2",IF(AND(ISNUMBER(parametros!$C$5),ISNUMBER(parametros!$D$5),B4837&gt;=parametros!$C$5,B4837&lt;=parametros!$D$5),"C3",IF(AND(ISNUMBER(parametros!$C$6),ISNUMBER(parametros!$D$6),B4837&gt;=parametros!$C$6,B4837&lt;=parametros!$D$6),"C4","Fora dos ciclos")))))))</f>
        <v/>
      </c>
      <c r="D4837" s="100"/>
      <c r="E4837" s="78" t="str">
        <f>IF(C4837="","",IFERROR(VLOOKUP(C4837,parametros!$A$11:$E$15,5,0),""))</f>
        <v/>
      </c>
      <c r="F4837" s="79" t="str">
        <f t="shared" si="377"/>
        <v/>
      </c>
      <c r="G4837" s="101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8"/>
      <c r="U4837" s="218" t="str">
        <f t="shared" si="381"/>
        <v/>
      </c>
      <c r="V4837" s="216" t="s">
        <v>47</v>
      </c>
      <c r="W4837" s="102" t="s">
        <v>167</v>
      </c>
      <c r="X4837" s="102" t="s">
        <v>168</v>
      </c>
      <c r="Y4837" s="103" t="s">
        <v>169</v>
      </c>
      <c r="Z4837" s="103" t="s">
        <v>170</v>
      </c>
      <c r="AA4837" s="103" t="s">
        <v>47</v>
      </c>
      <c r="AB4837" s="103" t="s">
        <v>171</v>
      </c>
      <c r="AC4837" s="104" t="s">
        <v>172</v>
      </c>
    </row>
    <row r="4838" spans="1:29" ht="25.5" customHeight="1" x14ac:dyDescent="0.35">
      <c r="A4838" s="188"/>
      <c r="B4838" s="190"/>
      <c r="C4838" s="99" t="str">
        <f>IF(B4838="","",IF(NOT(ISNUMBER(B4838)),"DATA_PC invalida",IF(AND(ISNUMBER(parametros!$C$2),ISNUMBER(parametros!$D$2),B4838&gt;=parametros!$C$2,B4838&lt;=parametros!$D$2),"C0",IF(AND(ISNUMBER(parametros!$C$3),ISNUMBER(parametros!$D$3),B4838&gt;=parametros!$C$3,B4838&lt;=parametros!$D$3),"C1",IF(AND(ISNUMBER(parametros!$C$4),ISNUMBER(parametros!$D$4),B4838&gt;=parametros!$C$4,B4838&lt;=parametros!$D$4),"C2",IF(AND(ISNUMBER(parametros!$C$5),ISNUMBER(parametros!$D$5),B4838&gt;=parametros!$C$5,B4838&lt;=parametros!$D$5),"C3",IF(AND(ISNUMBER(parametros!$C$6),ISNUMBER(parametros!$D$6),B4838&gt;=parametros!$C$6,B4838&lt;=parametros!$D$6),"C4","Fora dos ciclos")))))))</f>
        <v/>
      </c>
      <c r="D4838" s="100"/>
      <c r="E4838" s="78" t="str">
        <f>IF(C4838="","",IFERROR(VLOOKUP(C4838,parametros!$A$11:$E$15,5,0),""))</f>
        <v/>
      </c>
      <c r="F4838" s="79" t="str">
        <f t="shared" si="377"/>
        <v/>
      </c>
      <c r="G4838" s="101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8"/>
      <c r="U4838" s="218" t="str">
        <f t="shared" si="381"/>
        <v/>
      </c>
      <c r="V4838" s="216" t="s">
        <v>47</v>
      </c>
      <c r="W4838" s="102" t="s">
        <v>167</v>
      </c>
      <c r="X4838" s="102" t="s">
        <v>168</v>
      </c>
      <c r="Y4838" s="103" t="s">
        <v>169</v>
      </c>
      <c r="Z4838" s="103" t="s">
        <v>170</v>
      </c>
      <c r="AA4838" s="103" t="s">
        <v>47</v>
      </c>
      <c r="AB4838" s="103" t="s">
        <v>171</v>
      </c>
      <c r="AC4838" s="104" t="s">
        <v>172</v>
      </c>
    </row>
    <row r="4839" spans="1:29" ht="25.5" customHeight="1" x14ac:dyDescent="0.35">
      <c r="A4839" s="188"/>
      <c r="B4839" s="190"/>
      <c r="C4839" s="99" t="str">
        <f>IF(B4839="","",IF(NOT(ISNUMBER(B4839)),"DATA_PC invalida",IF(AND(ISNUMBER(parametros!$C$2),ISNUMBER(parametros!$D$2),B4839&gt;=parametros!$C$2,B4839&lt;=parametros!$D$2),"C0",IF(AND(ISNUMBER(parametros!$C$3),ISNUMBER(parametros!$D$3),B4839&gt;=parametros!$C$3,B4839&lt;=parametros!$D$3),"C1",IF(AND(ISNUMBER(parametros!$C$4),ISNUMBER(parametros!$D$4),B4839&gt;=parametros!$C$4,B4839&lt;=parametros!$D$4),"C2",IF(AND(ISNUMBER(parametros!$C$5),ISNUMBER(parametros!$D$5),B4839&gt;=parametros!$C$5,B4839&lt;=parametros!$D$5),"C3",IF(AND(ISNUMBER(parametros!$C$6),ISNUMBER(parametros!$D$6),B4839&gt;=parametros!$C$6,B4839&lt;=parametros!$D$6),"C4","Fora dos ciclos")))))))</f>
        <v/>
      </c>
      <c r="D4839" s="100"/>
      <c r="E4839" s="78" t="str">
        <f>IF(C4839="","",IFERROR(VLOOKUP(C4839,parametros!$A$11:$E$15,5,0),""))</f>
        <v/>
      </c>
      <c r="F4839" s="79" t="str">
        <f t="shared" si="377"/>
        <v/>
      </c>
      <c r="G4839" s="101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8"/>
      <c r="U4839" s="218" t="str">
        <f t="shared" si="381"/>
        <v/>
      </c>
      <c r="V4839" s="216" t="s">
        <v>47</v>
      </c>
      <c r="W4839" s="102" t="s">
        <v>167</v>
      </c>
      <c r="X4839" s="102" t="s">
        <v>168</v>
      </c>
      <c r="Y4839" s="103" t="s">
        <v>169</v>
      </c>
      <c r="Z4839" s="103" t="s">
        <v>170</v>
      </c>
      <c r="AA4839" s="103" t="s">
        <v>47</v>
      </c>
      <c r="AB4839" s="103" t="s">
        <v>171</v>
      </c>
      <c r="AC4839" s="104" t="s">
        <v>172</v>
      </c>
    </row>
    <row r="4840" spans="1:29" ht="25.5" customHeight="1" x14ac:dyDescent="0.35">
      <c r="A4840" s="188"/>
      <c r="B4840" s="190"/>
      <c r="C4840" s="99" t="str">
        <f>IF(B4840="","",IF(NOT(ISNUMBER(B4840)),"DATA_PC invalida",IF(AND(ISNUMBER(parametros!$C$2),ISNUMBER(parametros!$D$2),B4840&gt;=parametros!$C$2,B4840&lt;=parametros!$D$2),"C0",IF(AND(ISNUMBER(parametros!$C$3),ISNUMBER(parametros!$D$3),B4840&gt;=parametros!$C$3,B4840&lt;=parametros!$D$3),"C1",IF(AND(ISNUMBER(parametros!$C$4),ISNUMBER(parametros!$D$4),B4840&gt;=parametros!$C$4,B4840&lt;=parametros!$D$4),"C2",IF(AND(ISNUMBER(parametros!$C$5),ISNUMBER(parametros!$D$5),B4840&gt;=parametros!$C$5,B4840&lt;=parametros!$D$5),"C3",IF(AND(ISNUMBER(parametros!$C$6),ISNUMBER(parametros!$D$6),B4840&gt;=parametros!$C$6,B4840&lt;=parametros!$D$6),"C4","Fora dos ciclos")))))))</f>
        <v/>
      </c>
      <c r="D4840" s="100"/>
      <c r="E4840" s="78" t="str">
        <f>IF(C4840="","",IFERROR(VLOOKUP(C4840,parametros!$A$11:$E$15,5,0),""))</f>
        <v/>
      </c>
      <c r="F4840" s="79" t="str">
        <f t="shared" si="377"/>
        <v/>
      </c>
      <c r="G4840" s="101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8"/>
      <c r="U4840" s="218" t="str">
        <f t="shared" si="381"/>
        <v/>
      </c>
      <c r="V4840" s="216" t="s">
        <v>47</v>
      </c>
      <c r="W4840" s="102" t="s">
        <v>167</v>
      </c>
      <c r="X4840" s="102" t="s">
        <v>168</v>
      </c>
      <c r="Y4840" s="103" t="s">
        <v>169</v>
      </c>
      <c r="Z4840" s="103" t="s">
        <v>170</v>
      </c>
      <c r="AA4840" s="103" t="s">
        <v>47</v>
      </c>
      <c r="AB4840" s="103" t="s">
        <v>171</v>
      </c>
      <c r="AC4840" s="104" t="s">
        <v>172</v>
      </c>
    </row>
    <row r="4841" spans="1:29" ht="25.5" customHeight="1" x14ac:dyDescent="0.35">
      <c r="A4841" s="188"/>
      <c r="B4841" s="190"/>
      <c r="C4841" s="99" t="str">
        <f>IF(B4841="","",IF(NOT(ISNUMBER(B4841)),"DATA_PC invalida",IF(AND(ISNUMBER(parametros!$C$2),ISNUMBER(parametros!$D$2),B4841&gt;=parametros!$C$2,B4841&lt;=parametros!$D$2),"C0",IF(AND(ISNUMBER(parametros!$C$3),ISNUMBER(parametros!$D$3),B4841&gt;=parametros!$C$3,B4841&lt;=parametros!$D$3),"C1",IF(AND(ISNUMBER(parametros!$C$4),ISNUMBER(parametros!$D$4),B4841&gt;=parametros!$C$4,B4841&lt;=parametros!$D$4),"C2",IF(AND(ISNUMBER(parametros!$C$5),ISNUMBER(parametros!$D$5),B4841&gt;=parametros!$C$5,B4841&lt;=parametros!$D$5),"C3",IF(AND(ISNUMBER(parametros!$C$6),ISNUMBER(parametros!$D$6),B4841&gt;=parametros!$C$6,B4841&lt;=parametros!$D$6),"C4","Fora dos ciclos")))))))</f>
        <v/>
      </c>
      <c r="D4841" s="100"/>
      <c r="E4841" s="78" t="str">
        <f>IF(C4841="","",IFERROR(VLOOKUP(C4841,parametros!$A$11:$E$15,5,0),""))</f>
        <v/>
      </c>
      <c r="F4841" s="79" t="str">
        <f t="shared" si="377"/>
        <v/>
      </c>
      <c r="G4841" s="101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8"/>
      <c r="U4841" s="218" t="str">
        <f t="shared" si="381"/>
        <v/>
      </c>
      <c r="V4841" s="216" t="s">
        <v>47</v>
      </c>
      <c r="W4841" s="102" t="s">
        <v>167</v>
      </c>
      <c r="X4841" s="102" t="s">
        <v>168</v>
      </c>
      <c r="Y4841" s="103" t="s">
        <v>169</v>
      </c>
      <c r="Z4841" s="103" t="s">
        <v>170</v>
      </c>
      <c r="AA4841" s="103" t="s">
        <v>47</v>
      </c>
      <c r="AB4841" s="103" t="s">
        <v>171</v>
      </c>
      <c r="AC4841" s="104" t="s">
        <v>172</v>
      </c>
    </row>
    <row r="4842" spans="1:29" ht="25.5" customHeight="1" x14ac:dyDescent="0.35">
      <c r="A4842" s="188"/>
      <c r="B4842" s="190"/>
      <c r="C4842" s="99" t="str">
        <f>IF(B4842="","",IF(NOT(ISNUMBER(B4842)),"DATA_PC invalida",IF(AND(ISNUMBER(parametros!$C$2),ISNUMBER(parametros!$D$2),B4842&gt;=parametros!$C$2,B4842&lt;=parametros!$D$2),"C0",IF(AND(ISNUMBER(parametros!$C$3),ISNUMBER(parametros!$D$3),B4842&gt;=parametros!$C$3,B4842&lt;=parametros!$D$3),"C1",IF(AND(ISNUMBER(parametros!$C$4),ISNUMBER(parametros!$D$4),B4842&gt;=parametros!$C$4,B4842&lt;=parametros!$D$4),"C2",IF(AND(ISNUMBER(parametros!$C$5),ISNUMBER(parametros!$D$5),B4842&gt;=parametros!$C$5,B4842&lt;=parametros!$D$5),"C3",IF(AND(ISNUMBER(parametros!$C$6),ISNUMBER(parametros!$D$6),B4842&gt;=parametros!$C$6,B4842&lt;=parametros!$D$6),"C4","Fora dos ciclos")))))))</f>
        <v/>
      </c>
      <c r="D4842" s="100"/>
      <c r="E4842" s="78" t="str">
        <f>IF(C4842="","",IFERROR(VLOOKUP(C4842,parametros!$A$11:$E$15,5,0),""))</f>
        <v/>
      </c>
      <c r="F4842" s="79" t="str">
        <f t="shared" si="377"/>
        <v/>
      </c>
      <c r="G4842" s="101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8"/>
      <c r="U4842" s="218" t="str">
        <f t="shared" si="381"/>
        <v/>
      </c>
      <c r="V4842" s="216" t="s">
        <v>47</v>
      </c>
      <c r="W4842" s="102" t="s">
        <v>167</v>
      </c>
      <c r="X4842" s="102" t="s">
        <v>168</v>
      </c>
      <c r="Y4842" s="103" t="s">
        <v>169</v>
      </c>
      <c r="Z4842" s="103" t="s">
        <v>170</v>
      </c>
      <c r="AA4842" s="103" t="s">
        <v>47</v>
      </c>
      <c r="AB4842" s="103" t="s">
        <v>171</v>
      </c>
      <c r="AC4842" s="104" t="s">
        <v>172</v>
      </c>
    </row>
    <row r="4843" spans="1:29" ht="25.5" customHeight="1" x14ac:dyDescent="0.35">
      <c r="A4843" s="188"/>
      <c r="B4843" s="190"/>
      <c r="C4843" s="99" t="str">
        <f>IF(B4843="","",IF(NOT(ISNUMBER(B4843)),"DATA_PC invalida",IF(AND(ISNUMBER(parametros!$C$2),ISNUMBER(parametros!$D$2),B4843&gt;=parametros!$C$2,B4843&lt;=parametros!$D$2),"C0",IF(AND(ISNUMBER(parametros!$C$3),ISNUMBER(parametros!$D$3),B4843&gt;=parametros!$C$3,B4843&lt;=parametros!$D$3),"C1",IF(AND(ISNUMBER(parametros!$C$4),ISNUMBER(parametros!$D$4),B4843&gt;=parametros!$C$4,B4843&lt;=parametros!$D$4),"C2",IF(AND(ISNUMBER(parametros!$C$5),ISNUMBER(parametros!$D$5),B4843&gt;=parametros!$C$5,B4843&lt;=parametros!$D$5),"C3",IF(AND(ISNUMBER(parametros!$C$6),ISNUMBER(parametros!$D$6),B4843&gt;=parametros!$C$6,B4843&lt;=parametros!$D$6),"C4","Fora dos ciclos")))))))</f>
        <v/>
      </c>
      <c r="D4843" s="100"/>
      <c r="E4843" s="78" t="str">
        <f>IF(C4843="","",IFERROR(VLOOKUP(C4843,parametros!$A$11:$E$15,5,0),""))</f>
        <v/>
      </c>
      <c r="F4843" s="79" t="str">
        <f t="shared" si="377"/>
        <v/>
      </c>
      <c r="G4843" s="101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8"/>
      <c r="U4843" s="218" t="str">
        <f t="shared" si="381"/>
        <v/>
      </c>
      <c r="V4843" s="216" t="s">
        <v>47</v>
      </c>
      <c r="W4843" s="102" t="s">
        <v>167</v>
      </c>
      <c r="X4843" s="102" t="s">
        <v>168</v>
      </c>
      <c r="Y4843" s="103" t="s">
        <v>169</v>
      </c>
      <c r="Z4843" s="103" t="s">
        <v>170</v>
      </c>
      <c r="AA4843" s="103" t="s">
        <v>47</v>
      </c>
      <c r="AB4843" s="103" t="s">
        <v>171</v>
      </c>
      <c r="AC4843" s="104" t="s">
        <v>172</v>
      </c>
    </row>
    <row r="4844" spans="1:29" ht="25.5" customHeight="1" x14ac:dyDescent="0.35">
      <c r="A4844" s="188"/>
      <c r="B4844" s="190"/>
      <c r="C4844" s="99" t="str">
        <f>IF(B4844="","",IF(NOT(ISNUMBER(B4844)),"DATA_PC invalida",IF(AND(ISNUMBER(parametros!$C$2),ISNUMBER(parametros!$D$2),B4844&gt;=parametros!$C$2,B4844&lt;=parametros!$D$2),"C0",IF(AND(ISNUMBER(parametros!$C$3),ISNUMBER(parametros!$D$3),B4844&gt;=parametros!$C$3,B4844&lt;=parametros!$D$3),"C1",IF(AND(ISNUMBER(parametros!$C$4),ISNUMBER(parametros!$D$4),B4844&gt;=parametros!$C$4,B4844&lt;=parametros!$D$4),"C2",IF(AND(ISNUMBER(parametros!$C$5),ISNUMBER(parametros!$D$5),B4844&gt;=parametros!$C$5,B4844&lt;=parametros!$D$5),"C3",IF(AND(ISNUMBER(parametros!$C$6),ISNUMBER(parametros!$D$6),B4844&gt;=parametros!$C$6,B4844&lt;=parametros!$D$6),"C4","Fora dos ciclos")))))))</f>
        <v/>
      </c>
      <c r="D4844" s="100"/>
      <c r="E4844" s="78" t="str">
        <f>IF(C4844="","",IFERROR(VLOOKUP(C4844,parametros!$A$11:$E$15,5,0),""))</f>
        <v/>
      </c>
      <c r="F4844" s="79" t="str">
        <f t="shared" si="377"/>
        <v/>
      </c>
      <c r="G4844" s="101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8"/>
      <c r="U4844" s="218" t="str">
        <f t="shared" si="381"/>
        <v/>
      </c>
      <c r="V4844" s="216" t="s">
        <v>47</v>
      </c>
      <c r="W4844" s="102" t="s">
        <v>167</v>
      </c>
      <c r="X4844" s="102" t="s">
        <v>168</v>
      </c>
      <c r="Y4844" s="103" t="s">
        <v>169</v>
      </c>
      <c r="Z4844" s="103" t="s">
        <v>170</v>
      </c>
      <c r="AA4844" s="103" t="s">
        <v>47</v>
      </c>
      <c r="AB4844" s="103" t="s">
        <v>171</v>
      </c>
      <c r="AC4844" s="104" t="s">
        <v>172</v>
      </c>
    </row>
    <row r="4845" spans="1:29" ht="25.5" customHeight="1" x14ac:dyDescent="0.35">
      <c r="A4845" s="188"/>
      <c r="B4845" s="190"/>
      <c r="C4845" s="99" t="str">
        <f>IF(B4845="","",IF(NOT(ISNUMBER(B4845)),"DATA_PC invalida",IF(AND(ISNUMBER(parametros!$C$2),ISNUMBER(parametros!$D$2),B4845&gt;=parametros!$C$2,B4845&lt;=parametros!$D$2),"C0",IF(AND(ISNUMBER(parametros!$C$3),ISNUMBER(parametros!$D$3),B4845&gt;=parametros!$C$3,B4845&lt;=parametros!$D$3),"C1",IF(AND(ISNUMBER(parametros!$C$4),ISNUMBER(parametros!$D$4),B4845&gt;=parametros!$C$4,B4845&lt;=parametros!$D$4),"C2",IF(AND(ISNUMBER(parametros!$C$5),ISNUMBER(parametros!$D$5),B4845&gt;=parametros!$C$5,B4845&lt;=parametros!$D$5),"C3",IF(AND(ISNUMBER(parametros!$C$6),ISNUMBER(parametros!$D$6),B4845&gt;=parametros!$C$6,B4845&lt;=parametros!$D$6),"C4","Fora dos ciclos")))))))</f>
        <v/>
      </c>
      <c r="D4845" s="100"/>
      <c r="E4845" s="78" t="str">
        <f>IF(C4845="","",IFERROR(VLOOKUP(C4845,parametros!$A$11:$E$15,5,0),""))</f>
        <v/>
      </c>
      <c r="F4845" s="79" t="str">
        <f t="shared" si="377"/>
        <v/>
      </c>
      <c r="G4845" s="101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8"/>
      <c r="U4845" s="218" t="str">
        <f t="shared" si="381"/>
        <v/>
      </c>
      <c r="V4845" s="216" t="s">
        <v>47</v>
      </c>
      <c r="W4845" s="102" t="s">
        <v>167</v>
      </c>
      <c r="X4845" s="102" t="s">
        <v>168</v>
      </c>
      <c r="Y4845" s="103" t="s">
        <v>169</v>
      </c>
      <c r="Z4845" s="103" t="s">
        <v>170</v>
      </c>
      <c r="AA4845" s="103" t="s">
        <v>47</v>
      </c>
      <c r="AB4845" s="103" t="s">
        <v>171</v>
      </c>
      <c r="AC4845" s="104" t="s">
        <v>172</v>
      </c>
    </row>
    <row r="4846" spans="1:29" ht="25.5" customHeight="1" x14ac:dyDescent="0.35">
      <c r="A4846" s="188"/>
      <c r="B4846" s="190"/>
      <c r="C4846" s="99" t="str">
        <f>IF(B4846="","",IF(NOT(ISNUMBER(B4846)),"DATA_PC invalida",IF(AND(ISNUMBER(parametros!$C$2),ISNUMBER(parametros!$D$2),B4846&gt;=parametros!$C$2,B4846&lt;=parametros!$D$2),"C0",IF(AND(ISNUMBER(parametros!$C$3),ISNUMBER(parametros!$D$3),B4846&gt;=parametros!$C$3,B4846&lt;=parametros!$D$3),"C1",IF(AND(ISNUMBER(parametros!$C$4),ISNUMBER(parametros!$D$4),B4846&gt;=parametros!$C$4,B4846&lt;=parametros!$D$4),"C2",IF(AND(ISNUMBER(parametros!$C$5),ISNUMBER(parametros!$D$5),B4846&gt;=parametros!$C$5,B4846&lt;=parametros!$D$5),"C3",IF(AND(ISNUMBER(parametros!$C$6),ISNUMBER(parametros!$D$6),B4846&gt;=parametros!$C$6,B4846&lt;=parametros!$D$6),"C4","Fora dos ciclos")))))))</f>
        <v/>
      </c>
      <c r="D4846" s="100"/>
      <c r="E4846" s="78" t="str">
        <f>IF(C4846="","",IFERROR(VLOOKUP(C4846,parametros!$A$11:$E$15,5,0),""))</f>
        <v/>
      </c>
      <c r="F4846" s="79" t="str">
        <f t="shared" si="377"/>
        <v/>
      </c>
      <c r="G4846" s="101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8"/>
      <c r="U4846" s="218" t="str">
        <f t="shared" si="381"/>
        <v/>
      </c>
      <c r="V4846" s="216" t="s">
        <v>47</v>
      </c>
      <c r="W4846" s="102" t="s">
        <v>167</v>
      </c>
      <c r="X4846" s="102" t="s">
        <v>168</v>
      </c>
      <c r="Y4846" s="103" t="s">
        <v>169</v>
      </c>
      <c r="Z4846" s="103" t="s">
        <v>170</v>
      </c>
      <c r="AA4846" s="103" t="s">
        <v>47</v>
      </c>
      <c r="AB4846" s="103" t="s">
        <v>171</v>
      </c>
      <c r="AC4846" s="104" t="s">
        <v>172</v>
      </c>
    </row>
    <row r="4847" spans="1:29" ht="25.5" customHeight="1" x14ac:dyDescent="0.35">
      <c r="A4847" s="188"/>
      <c r="B4847" s="190"/>
      <c r="C4847" s="99" t="str">
        <f>IF(B4847="","",IF(NOT(ISNUMBER(B4847)),"DATA_PC invalida",IF(AND(ISNUMBER(parametros!$C$2),ISNUMBER(parametros!$D$2),B4847&gt;=parametros!$C$2,B4847&lt;=parametros!$D$2),"C0",IF(AND(ISNUMBER(parametros!$C$3),ISNUMBER(parametros!$D$3),B4847&gt;=parametros!$C$3,B4847&lt;=parametros!$D$3),"C1",IF(AND(ISNUMBER(parametros!$C$4),ISNUMBER(parametros!$D$4),B4847&gt;=parametros!$C$4,B4847&lt;=parametros!$D$4),"C2",IF(AND(ISNUMBER(parametros!$C$5),ISNUMBER(parametros!$D$5),B4847&gt;=parametros!$C$5,B4847&lt;=parametros!$D$5),"C3",IF(AND(ISNUMBER(parametros!$C$6),ISNUMBER(parametros!$D$6),B4847&gt;=parametros!$C$6,B4847&lt;=parametros!$D$6),"C4","Fora dos ciclos")))))))</f>
        <v/>
      </c>
      <c r="D4847" s="100"/>
      <c r="E4847" s="78" t="str">
        <f>IF(C4847="","",IFERROR(VLOOKUP(C4847,parametros!$A$11:$E$15,5,0),""))</f>
        <v/>
      </c>
      <c r="F4847" s="79" t="str">
        <f t="shared" si="377"/>
        <v/>
      </c>
      <c r="G4847" s="101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8"/>
      <c r="U4847" s="218" t="str">
        <f t="shared" si="381"/>
        <v/>
      </c>
      <c r="V4847" s="216" t="s">
        <v>47</v>
      </c>
      <c r="W4847" s="102" t="s">
        <v>167</v>
      </c>
      <c r="X4847" s="102" t="s">
        <v>168</v>
      </c>
      <c r="Y4847" s="103" t="s">
        <v>169</v>
      </c>
      <c r="Z4847" s="103" t="s">
        <v>170</v>
      </c>
      <c r="AA4847" s="103" t="s">
        <v>47</v>
      </c>
      <c r="AB4847" s="103" t="s">
        <v>171</v>
      </c>
      <c r="AC4847" s="104" t="s">
        <v>172</v>
      </c>
    </row>
    <row r="4848" spans="1:29" ht="25.5" customHeight="1" x14ac:dyDescent="0.35">
      <c r="A4848" s="188"/>
      <c r="B4848" s="190"/>
      <c r="C4848" s="99" t="str">
        <f>IF(B4848="","",IF(NOT(ISNUMBER(B4848)),"DATA_PC invalida",IF(AND(ISNUMBER(parametros!$C$2),ISNUMBER(parametros!$D$2),B4848&gt;=parametros!$C$2,B4848&lt;=parametros!$D$2),"C0",IF(AND(ISNUMBER(parametros!$C$3),ISNUMBER(parametros!$D$3),B4848&gt;=parametros!$C$3,B4848&lt;=parametros!$D$3),"C1",IF(AND(ISNUMBER(parametros!$C$4),ISNUMBER(parametros!$D$4),B4848&gt;=parametros!$C$4,B4848&lt;=parametros!$D$4),"C2",IF(AND(ISNUMBER(parametros!$C$5),ISNUMBER(parametros!$D$5),B4848&gt;=parametros!$C$5,B4848&lt;=parametros!$D$5),"C3",IF(AND(ISNUMBER(parametros!$C$6),ISNUMBER(parametros!$D$6),B4848&gt;=parametros!$C$6,B4848&lt;=parametros!$D$6),"C4","Fora dos ciclos")))))))</f>
        <v/>
      </c>
      <c r="D4848" s="100"/>
      <c r="E4848" s="78" t="str">
        <f>IF(C4848="","",IFERROR(VLOOKUP(C4848,parametros!$A$11:$E$15,5,0),""))</f>
        <v/>
      </c>
      <c r="F4848" s="79" t="str">
        <f t="shared" si="377"/>
        <v/>
      </c>
      <c r="G4848" s="101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8"/>
      <c r="U4848" s="218" t="str">
        <f t="shared" si="381"/>
        <v/>
      </c>
      <c r="V4848" s="216" t="s">
        <v>47</v>
      </c>
      <c r="W4848" s="102" t="s">
        <v>167</v>
      </c>
      <c r="X4848" s="102" t="s">
        <v>168</v>
      </c>
      <c r="Y4848" s="103" t="s">
        <v>169</v>
      </c>
      <c r="Z4848" s="103" t="s">
        <v>170</v>
      </c>
      <c r="AA4848" s="103" t="s">
        <v>47</v>
      </c>
      <c r="AB4848" s="103" t="s">
        <v>171</v>
      </c>
      <c r="AC4848" s="104" t="s">
        <v>172</v>
      </c>
    </row>
    <row r="4849" spans="1:29" ht="25.5" customHeight="1" x14ac:dyDescent="0.35">
      <c r="A4849" s="188"/>
      <c r="B4849" s="190"/>
      <c r="C4849" s="99" t="str">
        <f>IF(B4849="","",IF(NOT(ISNUMBER(B4849)),"DATA_PC invalida",IF(AND(ISNUMBER(parametros!$C$2),ISNUMBER(parametros!$D$2),B4849&gt;=parametros!$C$2,B4849&lt;=parametros!$D$2),"C0",IF(AND(ISNUMBER(parametros!$C$3),ISNUMBER(parametros!$D$3),B4849&gt;=parametros!$C$3,B4849&lt;=parametros!$D$3),"C1",IF(AND(ISNUMBER(parametros!$C$4),ISNUMBER(parametros!$D$4),B4849&gt;=parametros!$C$4,B4849&lt;=parametros!$D$4),"C2",IF(AND(ISNUMBER(parametros!$C$5),ISNUMBER(parametros!$D$5),B4849&gt;=parametros!$C$5,B4849&lt;=parametros!$D$5),"C3",IF(AND(ISNUMBER(parametros!$C$6),ISNUMBER(parametros!$D$6),B4849&gt;=parametros!$C$6,B4849&lt;=parametros!$D$6),"C4","Fora dos ciclos")))))))</f>
        <v/>
      </c>
      <c r="D4849" s="100"/>
      <c r="E4849" s="78" t="str">
        <f>IF(C4849="","",IFERROR(VLOOKUP(C4849,parametros!$A$11:$E$15,5,0),""))</f>
        <v/>
      </c>
      <c r="F4849" s="79" t="str">
        <f t="shared" si="377"/>
        <v/>
      </c>
      <c r="G4849" s="101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8"/>
      <c r="U4849" s="218" t="str">
        <f t="shared" si="381"/>
        <v/>
      </c>
      <c r="V4849" s="216" t="s">
        <v>47</v>
      </c>
      <c r="W4849" s="102" t="s">
        <v>167</v>
      </c>
      <c r="X4849" s="102" t="s">
        <v>168</v>
      </c>
      <c r="Y4849" s="103" t="s">
        <v>169</v>
      </c>
      <c r="Z4849" s="103" t="s">
        <v>170</v>
      </c>
      <c r="AA4849" s="103" t="s">
        <v>47</v>
      </c>
      <c r="AB4849" s="103" t="s">
        <v>171</v>
      </c>
      <c r="AC4849" s="104" t="s">
        <v>172</v>
      </c>
    </row>
    <row r="4850" spans="1:29" ht="25.5" customHeight="1" x14ac:dyDescent="0.35">
      <c r="A4850" s="188"/>
      <c r="B4850" s="190"/>
      <c r="C4850" s="99" t="str">
        <f>IF(B4850="","",IF(NOT(ISNUMBER(B4850)),"DATA_PC invalida",IF(AND(ISNUMBER(parametros!$C$2),ISNUMBER(parametros!$D$2),B4850&gt;=parametros!$C$2,B4850&lt;=parametros!$D$2),"C0",IF(AND(ISNUMBER(parametros!$C$3),ISNUMBER(parametros!$D$3),B4850&gt;=parametros!$C$3,B4850&lt;=parametros!$D$3),"C1",IF(AND(ISNUMBER(parametros!$C$4),ISNUMBER(parametros!$D$4),B4850&gt;=parametros!$C$4,B4850&lt;=parametros!$D$4),"C2",IF(AND(ISNUMBER(parametros!$C$5),ISNUMBER(parametros!$D$5),B4850&gt;=parametros!$C$5,B4850&lt;=parametros!$D$5),"C3",IF(AND(ISNUMBER(parametros!$C$6),ISNUMBER(parametros!$D$6),B4850&gt;=parametros!$C$6,B4850&lt;=parametros!$D$6),"C4","Fora dos ciclos")))))))</f>
        <v/>
      </c>
      <c r="D4850" s="100"/>
      <c r="E4850" s="78" t="str">
        <f>IF(C4850="","",IFERROR(VLOOKUP(C4850,parametros!$A$11:$E$15,5,0),""))</f>
        <v/>
      </c>
      <c r="F4850" s="79" t="str">
        <f t="shared" si="377"/>
        <v/>
      </c>
      <c r="G4850" s="101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8"/>
      <c r="U4850" s="218" t="str">
        <f t="shared" si="381"/>
        <v/>
      </c>
      <c r="V4850" s="216" t="s">
        <v>47</v>
      </c>
      <c r="W4850" s="102" t="s">
        <v>167</v>
      </c>
      <c r="X4850" s="102" t="s">
        <v>168</v>
      </c>
      <c r="Y4850" s="103" t="s">
        <v>169</v>
      </c>
      <c r="Z4850" s="103" t="s">
        <v>170</v>
      </c>
      <c r="AA4850" s="103" t="s">
        <v>47</v>
      </c>
      <c r="AB4850" s="103" t="s">
        <v>171</v>
      </c>
      <c r="AC4850" s="104" t="s">
        <v>172</v>
      </c>
    </row>
    <row r="4851" spans="1:29" ht="25.5" customHeight="1" x14ac:dyDescent="0.35">
      <c r="A4851" s="188"/>
      <c r="B4851" s="190"/>
      <c r="C4851" s="99" t="str">
        <f>IF(B4851="","",IF(NOT(ISNUMBER(B4851)),"DATA_PC invalida",IF(AND(ISNUMBER(parametros!$C$2),ISNUMBER(parametros!$D$2),B4851&gt;=parametros!$C$2,B4851&lt;=parametros!$D$2),"C0",IF(AND(ISNUMBER(parametros!$C$3),ISNUMBER(parametros!$D$3),B4851&gt;=parametros!$C$3,B4851&lt;=parametros!$D$3),"C1",IF(AND(ISNUMBER(parametros!$C$4),ISNUMBER(parametros!$D$4),B4851&gt;=parametros!$C$4,B4851&lt;=parametros!$D$4),"C2",IF(AND(ISNUMBER(parametros!$C$5),ISNUMBER(parametros!$D$5),B4851&gt;=parametros!$C$5,B4851&lt;=parametros!$D$5),"C3",IF(AND(ISNUMBER(parametros!$C$6),ISNUMBER(parametros!$D$6),B4851&gt;=parametros!$C$6,B4851&lt;=parametros!$D$6),"C4","Fora dos ciclos")))))))</f>
        <v/>
      </c>
      <c r="D4851" s="100"/>
      <c r="E4851" s="78" t="str">
        <f>IF(C4851="","",IFERROR(VLOOKUP(C4851,parametros!$A$11:$E$15,5,0),""))</f>
        <v/>
      </c>
      <c r="F4851" s="79" t="str">
        <f t="shared" si="377"/>
        <v/>
      </c>
      <c r="G4851" s="101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8"/>
      <c r="U4851" s="218" t="str">
        <f t="shared" si="381"/>
        <v/>
      </c>
      <c r="V4851" s="216" t="s">
        <v>47</v>
      </c>
      <c r="W4851" s="102" t="s">
        <v>167</v>
      </c>
      <c r="X4851" s="102" t="s">
        <v>168</v>
      </c>
      <c r="Y4851" s="103" t="s">
        <v>169</v>
      </c>
      <c r="Z4851" s="103" t="s">
        <v>170</v>
      </c>
      <c r="AA4851" s="103" t="s">
        <v>47</v>
      </c>
      <c r="AB4851" s="103" t="s">
        <v>171</v>
      </c>
      <c r="AC4851" s="104" t="s">
        <v>172</v>
      </c>
    </row>
    <row r="4852" spans="1:29" ht="25.5" customHeight="1" x14ac:dyDescent="0.35">
      <c r="A4852" s="188"/>
      <c r="B4852" s="190"/>
      <c r="C4852" s="99" t="str">
        <f>IF(B4852="","",IF(NOT(ISNUMBER(B4852)),"DATA_PC invalida",IF(AND(ISNUMBER(parametros!$C$2),ISNUMBER(parametros!$D$2),B4852&gt;=parametros!$C$2,B4852&lt;=parametros!$D$2),"C0",IF(AND(ISNUMBER(parametros!$C$3),ISNUMBER(parametros!$D$3),B4852&gt;=parametros!$C$3,B4852&lt;=parametros!$D$3),"C1",IF(AND(ISNUMBER(parametros!$C$4),ISNUMBER(parametros!$D$4),B4852&gt;=parametros!$C$4,B4852&lt;=parametros!$D$4),"C2",IF(AND(ISNUMBER(parametros!$C$5),ISNUMBER(parametros!$D$5),B4852&gt;=parametros!$C$5,B4852&lt;=parametros!$D$5),"C3",IF(AND(ISNUMBER(parametros!$C$6),ISNUMBER(parametros!$D$6),B4852&gt;=parametros!$C$6,B4852&lt;=parametros!$D$6),"C4","Fora dos ciclos")))))))</f>
        <v/>
      </c>
      <c r="D4852" s="100"/>
      <c r="E4852" s="78" t="str">
        <f>IF(C4852="","",IFERROR(VLOOKUP(C4852,parametros!$A$11:$E$15,5,0),""))</f>
        <v/>
      </c>
      <c r="F4852" s="79" t="str">
        <f t="shared" si="377"/>
        <v/>
      </c>
      <c r="G4852" s="101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8"/>
      <c r="U4852" s="218" t="str">
        <f t="shared" si="381"/>
        <v/>
      </c>
      <c r="V4852" s="216" t="s">
        <v>47</v>
      </c>
      <c r="W4852" s="102" t="s">
        <v>167</v>
      </c>
      <c r="X4852" s="102" t="s">
        <v>168</v>
      </c>
      <c r="Y4852" s="103" t="s">
        <v>169</v>
      </c>
      <c r="Z4852" s="103" t="s">
        <v>170</v>
      </c>
      <c r="AA4852" s="103" t="s">
        <v>47</v>
      </c>
      <c r="AB4852" s="103" t="s">
        <v>171</v>
      </c>
      <c r="AC4852" s="104" t="s">
        <v>172</v>
      </c>
    </row>
    <row r="4853" spans="1:29" ht="25.5" customHeight="1" x14ac:dyDescent="0.35">
      <c r="A4853" s="188"/>
      <c r="B4853" s="190"/>
      <c r="C4853" s="99" t="str">
        <f>IF(B4853="","",IF(NOT(ISNUMBER(B4853)),"DATA_PC invalida",IF(AND(ISNUMBER(parametros!$C$2),ISNUMBER(parametros!$D$2),B4853&gt;=parametros!$C$2,B4853&lt;=parametros!$D$2),"C0",IF(AND(ISNUMBER(parametros!$C$3),ISNUMBER(parametros!$D$3),B4853&gt;=parametros!$C$3,B4853&lt;=parametros!$D$3),"C1",IF(AND(ISNUMBER(parametros!$C$4),ISNUMBER(parametros!$D$4),B4853&gt;=parametros!$C$4,B4853&lt;=parametros!$D$4),"C2",IF(AND(ISNUMBER(parametros!$C$5),ISNUMBER(parametros!$D$5),B4853&gt;=parametros!$C$5,B4853&lt;=parametros!$D$5),"C3",IF(AND(ISNUMBER(parametros!$C$6),ISNUMBER(parametros!$D$6),B4853&gt;=parametros!$C$6,B4853&lt;=parametros!$D$6),"C4","Fora dos ciclos")))))))</f>
        <v/>
      </c>
      <c r="D4853" s="100"/>
      <c r="E4853" s="78" t="str">
        <f>IF(C4853="","",IFERROR(VLOOKUP(C4853,parametros!$A$11:$E$15,5,0),""))</f>
        <v/>
      </c>
      <c r="F4853" s="79" t="str">
        <f t="shared" si="377"/>
        <v/>
      </c>
      <c r="G4853" s="101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8"/>
      <c r="U4853" s="218" t="str">
        <f t="shared" si="381"/>
        <v/>
      </c>
      <c r="V4853" s="216" t="s">
        <v>47</v>
      </c>
      <c r="W4853" s="102" t="s">
        <v>167</v>
      </c>
      <c r="X4853" s="102" t="s">
        <v>168</v>
      </c>
      <c r="Y4853" s="103" t="s">
        <v>169</v>
      </c>
      <c r="Z4853" s="103" t="s">
        <v>170</v>
      </c>
      <c r="AA4853" s="103" t="s">
        <v>47</v>
      </c>
      <c r="AB4853" s="103" t="s">
        <v>171</v>
      </c>
      <c r="AC4853" s="104" t="s">
        <v>172</v>
      </c>
    </row>
    <row r="4854" spans="1:29" ht="25.5" customHeight="1" x14ac:dyDescent="0.35">
      <c r="A4854" s="188"/>
      <c r="B4854" s="190"/>
      <c r="C4854" s="99" t="str">
        <f>IF(B4854="","",IF(NOT(ISNUMBER(B4854)),"DATA_PC invalida",IF(AND(ISNUMBER(parametros!$C$2),ISNUMBER(parametros!$D$2),B4854&gt;=parametros!$C$2,B4854&lt;=parametros!$D$2),"C0",IF(AND(ISNUMBER(parametros!$C$3),ISNUMBER(parametros!$D$3),B4854&gt;=parametros!$C$3,B4854&lt;=parametros!$D$3),"C1",IF(AND(ISNUMBER(parametros!$C$4),ISNUMBER(parametros!$D$4),B4854&gt;=parametros!$C$4,B4854&lt;=parametros!$D$4),"C2",IF(AND(ISNUMBER(parametros!$C$5),ISNUMBER(parametros!$D$5),B4854&gt;=parametros!$C$5,B4854&lt;=parametros!$D$5),"C3",IF(AND(ISNUMBER(parametros!$C$6),ISNUMBER(parametros!$D$6),B4854&gt;=parametros!$C$6,B4854&lt;=parametros!$D$6),"C4","Fora dos ciclos")))))))</f>
        <v/>
      </c>
      <c r="D4854" s="100"/>
      <c r="E4854" s="78" t="str">
        <f>IF(C4854="","",IFERROR(VLOOKUP(C4854,parametros!$A$11:$E$15,5,0),""))</f>
        <v/>
      </c>
      <c r="F4854" s="79" t="str">
        <f t="shared" si="377"/>
        <v/>
      </c>
      <c r="G4854" s="101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8"/>
      <c r="U4854" s="218" t="str">
        <f t="shared" si="381"/>
        <v/>
      </c>
      <c r="V4854" s="216" t="s">
        <v>47</v>
      </c>
      <c r="W4854" s="102" t="s">
        <v>167</v>
      </c>
      <c r="X4854" s="102" t="s">
        <v>168</v>
      </c>
      <c r="Y4854" s="103" t="s">
        <v>169</v>
      </c>
      <c r="Z4854" s="103" t="s">
        <v>170</v>
      </c>
      <c r="AA4854" s="103" t="s">
        <v>47</v>
      </c>
      <c r="AB4854" s="103" t="s">
        <v>171</v>
      </c>
      <c r="AC4854" s="104" t="s">
        <v>172</v>
      </c>
    </row>
    <row r="4855" spans="1:29" ht="25.5" customHeight="1" x14ac:dyDescent="0.35">
      <c r="A4855" s="188"/>
      <c r="B4855" s="190"/>
      <c r="C4855" s="99" t="str">
        <f>IF(B4855="","",IF(NOT(ISNUMBER(B4855)),"DATA_PC invalida",IF(AND(ISNUMBER(parametros!$C$2),ISNUMBER(parametros!$D$2),B4855&gt;=parametros!$C$2,B4855&lt;=parametros!$D$2),"C0",IF(AND(ISNUMBER(parametros!$C$3),ISNUMBER(parametros!$D$3),B4855&gt;=parametros!$C$3,B4855&lt;=parametros!$D$3),"C1",IF(AND(ISNUMBER(parametros!$C$4),ISNUMBER(parametros!$D$4),B4855&gt;=parametros!$C$4,B4855&lt;=parametros!$D$4),"C2",IF(AND(ISNUMBER(parametros!$C$5),ISNUMBER(parametros!$D$5),B4855&gt;=parametros!$C$5,B4855&lt;=parametros!$D$5),"C3",IF(AND(ISNUMBER(parametros!$C$6),ISNUMBER(parametros!$D$6),B4855&gt;=parametros!$C$6,B4855&lt;=parametros!$D$6),"C4","Fora dos ciclos")))))))</f>
        <v/>
      </c>
      <c r="D4855" s="100"/>
      <c r="E4855" s="78" t="str">
        <f>IF(C4855="","",IFERROR(VLOOKUP(C4855,parametros!$A$11:$E$15,5,0),""))</f>
        <v/>
      </c>
      <c r="F4855" s="79" t="str">
        <f t="shared" si="377"/>
        <v/>
      </c>
      <c r="G4855" s="101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8"/>
      <c r="U4855" s="218" t="str">
        <f t="shared" si="381"/>
        <v/>
      </c>
      <c r="V4855" s="216" t="s">
        <v>47</v>
      </c>
      <c r="W4855" s="102" t="s">
        <v>167</v>
      </c>
      <c r="X4855" s="102" t="s">
        <v>168</v>
      </c>
      <c r="Y4855" s="103" t="s">
        <v>169</v>
      </c>
      <c r="Z4855" s="103" t="s">
        <v>170</v>
      </c>
      <c r="AA4855" s="103" t="s">
        <v>47</v>
      </c>
      <c r="AB4855" s="103" t="s">
        <v>171</v>
      </c>
      <c r="AC4855" s="104" t="s">
        <v>172</v>
      </c>
    </row>
    <row r="4856" spans="1:29" ht="25.5" customHeight="1" x14ac:dyDescent="0.35">
      <c r="A4856" s="188"/>
      <c r="B4856" s="190"/>
      <c r="C4856" s="99" t="str">
        <f>IF(B4856="","",IF(NOT(ISNUMBER(B4856)),"DATA_PC invalida",IF(AND(ISNUMBER(parametros!$C$2),ISNUMBER(parametros!$D$2),B4856&gt;=parametros!$C$2,B4856&lt;=parametros!$D$2),"C0",IF(AND(ISNUMBER(parametros!$C$3),ISNUMBER(parametros!$D$3),B4856&gt;=parametros!$C$3,B4856&lt;=parametros!$D$3),"C1",IF(AND(ISNUMBER(parametros!$C$4),ISNUMBER(parametros!$D$4),B4856&gt;=parametros!$C$4,B4856&lt;=parametros!$D$4),"C2",IF(AND(ISNUMBER(parametros!$C$5),ISNUMBER(parametros!$D$5),B4856&gt;=parametros!$C$5,B4856&lt;=parametros!$D$5),"C3",IF(AND(ISNUMBER(parametros!$C$6),ISNUMBER(parametros!$D$6),B4856&gt;=parametros!$C$6,B4856&lt;=parametros!$D$6),"C4","Fora dos ciclos")))))))</f>
        <v/>
      </c>
      <c r="D4856" s="100"/>
      <c r="E4856" s="78" t="str">
        <f>IF(C4856="","",IFERROR(VLOOKUP(C4856,parametros!$A$11:$E$15,5,0),""))</f>
        <v/>
      </c>
      <c r="F4856" s="79" t="str">
        <f t="shared" si="377"/>
        <v/>
      </c>
      <c r="G4856" s="101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8"/>
      <c r="U4856" s="218" t="str">
        <f t="shared" si="381"/>
        <v/>
      </c>
      <c r="V4856" s="216" t="s">
        <v>47</v>
      </c>
      <c r="W4856" s="102" t="s">
        <v>167</v>
      </c>
      <c r="X4856" s="102" t="s">
        <v>168</v>
      </c>
      <c r="Y4856" s="103" t="s">
        <v>169</v>
      </c>
      <c r="Z4856" s="103" t="s">
        <v>170</v>
      </c>
      <c r="AA4856" s="103" t="s">
        <v>47</v>
      </c>
      <c r="AB4856" s="103" t="s">
        <v>171</v>
      </c>
      <c r="AC4856" s="104" t="s">
        <v>172</v>
      </c>
    </row>
    <row r="4857" spans="1:29" ht="25.5" customHeight="1" x14ac:dyDescent="0.35">
      <c r="A4857" s="188"/>
      <c r="B4857" s="190"/>
      <c r="C4857" s="99" t="str">
        <f>IF(B4857="","",IF(NOT(ISNUMBER(B4857)),"DATA_PC invalida",IF(AND(ISNUMBER(parametros!$C$2),ISNUMBER(parametros!$D$2),B4857&gt;=parametros!$C$2,B4857&lt;=parametros!$D$2),"C0",IF(AND(ISNUMBER(parametros!$C$3),ISNUMBER(parametros!$D$3),B4857&gt;=parametros!$C$3,B4857&lt;=parametros!$D$3),"C1",IF(AND(ISNUMBER(parametros!$C$4),ISNUMBER(parametros!$D$4),B4857&gt;=parametros!$C$4,B4857&lt;=parametros!$D$4),"C2",IF(AND(ISNUMBER(parametros!$C$5),ISNUMBER(parametros!$D$5),B4857&gt;=parametros!$C$5,B4857&lt;=parametros!$D$5),"C3",IF(AND(ISNUMBER(parametros!$C$6),ISNUMBER(parametros!$D$6),B4857&gt;=parametros!$C$6,B4857&lt;=parametros!$D$6),"C4","Fora dos ciclos")))))))</f>
        <v/>
      </c>
      <c r="D4857" s="100"/>
      <c r="E4857" s="78" t="str">
        <f>IF(C4857="","",IFERROR(VLOOKUP(C4857,parametros!$A$11:$E$15,5,0),""))</f>
        <v/>
      </c>
      <c r="F4857" s="79" t="str">
        <f t="shared" si="377"/>
        <v/>
      </c>
      <c r="G4857" s="101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8"/>
      <c r="U4857" s="218" t="str">
        <f t="shared" si="381"/>
        <v/>
      </c>
      <c r="V4857" s="216" t="s">
        <v>47</v>
      </c>
      <c r="W4857" s="102" t="s">
        <v>167</v>
      </c>
      <c r="X4857" s="102" t="s">
        <v>168</v>
      </c>
      <c r="Y4857" s="103" t="s">
        <v>169</v>
      </c>
      <c r="Z4857" s="103" t="s">
        <v>170</v>
      </c>
      <c r="AA4857" s="103" t="s">
        <v>47</v>
      </c>
      <c r="AB4857" s="103" t="s">
        <v>171</v>
      </c>
      <c r="AC4857" s="104" t="s">
        <v>172</v>
      </c>
    </row>
    <row r="4858" spans="1:29" ht="25.5" customHeight="1" x14ac:dyDescent="0.35">
      <c r="A4858" s="188"/>
      <c r="B4858" s="190"/>
      <c r="C4858" s="99" t="str">
        <f>IF(B4858="","",IF(NOT(ISNUMBER(B4858)),"DATA_PC invalida",IF(AND(ISNUMBER(parametros!$C$2),ISNUMBER(parametros!$D$2),B4858&gt;=parametros!$C$2,B4858&lt;=parametros!$D$2),"C0",IF(AND(ISNUMBER(parametros!$C$3),ISNUMBER(parametros!$D$3),B4858&gt;=parametros!$C$3,B4858&lt;=parametros!$D$3),"C1",IF(AND(ISNUMBER(parametros!$C$4),ISNUMBER(parametros!$D$4),B4858&gt;=parametros!$C$4,B4858&lt;=parametros!$D$4),"C2",IF(AND(ISNUMBER(parametros!$C$5),ISNUMBER(parametros!$D$5),B4858&gt;=parametros!$C$5,B4858&lt;=parametros!$D$5),"C3",IF(AND(ISNUMBER(parametros!$C$6),ISNUMBER(parametros!$D$6),B4858&gt;=parametros!$C$6,B4858&lt;=parametros!$D$6),"C4","Fora dos ciclos")))))))</f>
        <v/>
      </c>
      <c r="D4858" s="100"/>
      <c r="E4858" s="78" t="str">
        <f>IF(C4858="","",IFERROR(VLOOKUP(C4858,parametros!$A$11:$E$15,5,0),""))</f>
        <v/>
      </c>
      <c r="F4858" s="79" t="str">
        <f t="shared" si="377"/>
        <v/>
      </c>
      <c r="G4858" s="101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8"/>
      <c r="U4858" s="218" t="str">
        <f t="shared" si="381"/>
        <v/>
      </c>
      <c r="V4858" s="216" t="s">
        <v>47</v>
      </c>
      <c r="W4858" s="102" t="s">
        <v>167</v>
      </c>
      <c r="X4858" s="102" t="s">
        <v>168</v>
      </c>
      <c r="Y4858" s="103" t="s">
        <v>169</v>
      </c>
      <c r="Z4858" s="103" t="s">
        <v>170</v>
      </c>
      <c r="AA4858" s="103" t="s">
        <v>47</v>
      </c>
      <c r="AB4858" s="103" t="s">
        <v>171</v>
      </c>
      <c r="AC4858" s="104" t="s">
        <v>172</v>
      </c>
    </row>
    <row r="4859" spans="1:29" ht="25.5" customHeight="1" x14ac:dyDescent="0.35">
      <c r="A4859" s="188"/>
      <c r="B4859" s="190"/>
      <c r="C4859" s="99" t="str">
        <f>IF(B4859="","",IF(NOT(ISNUMBER(B4859)),"DATA_PC invalida",IF(AND(ISNUMBER(parametros!$C$2),ISNUMBER(parametros!$D$2),B4859&gt;=parametros!$C$2,B4859&lt;=parametros!$D$2),"C0",IF(AND(ISNUMBER(parametros!$C$3),ISNUMBER(parametros!$D$3),B4859&gt;=parametros!$C$3,B4859&lt;=parametros!$D$3),"C1",IF(AND(ISNUMBER(parametros!$C$4),ISNUMBER(parametros!$D$4),B4859&gt;=parametros!$C$4,B4859&lt;=parametros!$D$4),"C2",IF(AND(ISNUMBER(parametros!$C$5),ISNUMBER(parametros!$D$5),B4859&gt;=parametros!$C$5,B4859&lt;=parametros!$D$5),"C3",IF(AND(ISNUMBER(parametros!$C$6),ISNUMBER(parametros!$D$6),B4859&gt;=parametros!$C$6,B4859&lt;=parametros!$D$6),"C4","Fora dos ciclos")))))))</f>
        <v/>
      </c>
      <c r="D4859" s="100"/>
      <c r="E4859" s="78" t="str">
        <f>IF(C4859="","",IFERROR(VLOOKUP(C4859,parametros!$A$11:$E$15,5,0),""))</f>
        <v/>
      </c>
      <c r="F4859" s="79" t="str">
        <f t="shared" si="377"/>
        <v/>
      </c>
      <c r="G4859" s="101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8"/>
      <c r="U4859" s="218" t="str">
        <f t="shared" si="381"/>
        <v/>
      </c>
      <c r="V4859" s="216" t="s">
        <v>47</v>
      </c>
      <c r="W4859" s="102" t="s">
        <v>167</v>
      </c>
      <c r="X4859" s="102" t="s">
        <v>168</v>
      </c>
      <c r="Y4859" s="103" t="s">
        <v>169</v>
      </c>
      <c r="Z4859" s="103" t="s">
        <v>170</v>
      </c>
      <c r="AA4859" s="103" t="s">
        <v>47</v>
      </c>
      <c r="AB4859" s="103" t="s">
        <v>171</v>
      </c>
      <c r="AC4859" s="104" t="s">
        <v>172</v>
      </c>
    </row>
    <row r="4860" spans="1:29" ht="25.5" customHeight="1" x14ac:dyDescent="0.35">
      <c r="A4860" s="188"/>
      <c r="B4860" s="190"/>
      <c r="C4860" s="99" t="str">
        <f>IF(B4860="","",IF(NOT(ISNUMBER(B4860)),"DATA_PC invalida",IF(AND(ISNUMBER(parametros!$C$2),ISNUMBER(parametros!$D$2),B4860&gt;=parametros!$C$2,B4860&lt;=parametros!$D$2),"C0",IF(AND(ISNUMBER(parametros!$C$3),ISNUMBER(parametros!$D$3),B4860&gt;=parametros!$C$3,B4860&lt;=parametros!$D$3),"C1",IF(AND(ISNUMBER(parametros!$C$4),ISNUMBER(parametros!$D$4),B4860&gt;=parametros!$C$4,B4860&lt;=parametros!$D$4),"C2",IF(AND(ISNUMBER(parametros!$C$5),ISNUMBER(parametros!$D$5),B4860&gt;=parametros!$C$5,B4860&lt;=parametros!$D$5),"C3",IF(AND(ISNUMBER(parametros!$C$6),ISNUMBER(parametros!$D$6),B4860&gt;=parametros!$C$6,B4860&lt;=parametros!$D$6),"C4","Fora dos ciclos")))))))</f>
        <v/>
      </c>
      <c r="D4860" s="100"/>
      <c r="E4860" s="78" t="str">
        <f>IF(C4860="","",IFERROR(VLOOKUP(C4860,parametros!$A$11:$E$15,5,0),""))</f>
        <v/>
      </c>
      <c r="F4860" s="79" t="str">
        <f t="shared" si="377"/>
        <v/>
      </c>
      <c r="G4860" s="101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8"/>
      <c r="U4860" s="218" t="str">
        <f t="shared" si="381"/>
        <v/>
      </c>
      <c r="V4860" s="216" t="s">
        <v>47</v>
      </c>
      <c r="W4860" s="102" t="s">
        <v>167</v>
      </c>
      <c r="X4860" s="102" t="s">
        <v>168</v>
      </c>
      <c r="Y4860" s="103" t="s">
        <v>169</v>
      </c>
      <c r="Z4860" s="103" t="s">
        <v>170</v>
      </c>
      <c r="AA4860" s="103" t="s">
        <v>47</v>
      </c>
      <c r="AB4860" s="103" t="s">
        <v>171</v>
      </c>
      <c r="AC4860" s="104" t="s">
        <v>172</v>
      </c>
    </row>
    <row r="4861" spans="1:29" ht="25.5" customHeight="1" x14ac:dyDescent="0.35">
      <c r="A4861" s="188"/>
      <c r="B4861" s="190"/>
      <c r="C4861" s="99" t="str">
        <f>IF(B4861="","",IF(NOT(ISNUMBER(B4861)),"DATA_PC invalida",IF(AND(ISNUMBER(parametros!$C$2),ISNUMBER(parametros!$D$2),B4861&gt;=parametros!$C$2,B4861&lt;=parametros!$D$2),"C0",IF(AND(ISNUMBER(parametros!$C$3),ISNUMBER(parametros!$D$3),B4861&gt;=parametros!$C$3,B4861&lt;=parametros!$D$3),"C1",IF(AND(ISNUMBER(parametros!$C$4),ISNUMBER(parametros!$D$4),B4861&gt;=parametros!$C$4,B4861&lt;=parametros!$D$4),"C2",IF(AND(ISNUMBER(parametros!$C$5),ISNUMBER(parametros!$D$5),B4861&gt;=parametros!$C$5,B4861&lt;=parametros!$D$5),"C3",IF(AND(ISNUMBER(parametros!$C$6),ISNUMBER(parametros!$D$6),B4861&gt;=parametros!$C$6,B4861&lt;=parametros!$D$6),"C4","Fora dos ciclos")))))))</f>
        <v/>
      </c>
      <c r="D4861" s="100"/>
      <c r="E4861" s="78" t="str">
        <f>IF(C4861="","",IFERROR(VLOOKUP(C4861,parametros!$A$11:$E$15,5,0),""))</f>
        <v/>
      </c>
      <c r="F4861" s="79" t="str">
        <f t="shared" si="377"/>
        <v/>
      </c>
      <c r="G4861" s="101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8"/>
      <c r="U4861" s="218" t="str">
        <f t="shared" si="381"/>
        <v/>
      </c>
      <c r="V4861" s="216" t="s">
        <v>47</v>
      </c>
      <c r="W4861" s="102" t="s">
        <v>167</v>
      </c>
      <c r="X4861" s="102" t="s">
        <v>168</v>
      </c>
      <c r="Y4861" s="103" t="s">
        <v>169</v>
      </c>
      <c r="Z4861" s="103" t="s">
        <v>170</v>
      </c>
      <c r="AA4861" s="103" t="s">
        <v>47</v>
      </c>
      <c r="AB4861" s="103" t="s">
        <v>171</v>
      </c>
      <c r="AC4861" s="104" t="s">
        <v>172</v>
      </c>
    </row>
    <row r="4862" spans="1:29" ht="25.5" customHeight="1" x14ac:dyDescent="0.35">
      <c r="A4862" s="188"/>
      <c r="B4862" s="190"/>
      <c r="C4862" s="99" t="str">
        <f>IF(B4862="","",IF(NOT(ISNUMBER(B4862)),"DATA_PC invalida",IF(AND(ISNUMBER(parametros!$C$2),ISNUMBER(parametros!$D$2),B4862&gt;=parametros!$C$2,B4862&lt;=parametros!$D$2),"C0",IF(AND(ISNUMBER(parametros!$C$3),ISNUMBER(parametros!$D$3),B4862&gt;=parametros!$C$3,B4862&lt;=parametros!$D$3),"C1",IF(AND(ISNUMBER(parametros!$C$4),ISNUMBER(parametros!$D$4),B4862&gt;=parametros!$C$4,B4862&lt;=parametros!$D$4),"C2",IF(AND(ISNUMBER(parametros!$C$5),ISNUMBER(parametros!$D$5),B4862&gt;=parametros!$C$5,B4862&lt;=parametros!$D$5),"C3",IF(AND(ISNUMBER(parametros!$C$6),ISNUMBER(parametros!$D$6),B4862&gt;=parametros!$C$6,B4862&lt;=parametros!$D$6),"C4","Fora dos ciclos")))))))</f>
        <v/>
      </c>
      <c r="D4862" s="100"/>
      <c r="E4862" s="78" t="str">
        <f>IF(C4862="","",IFERROR(VLOOKUP(C4862,parametros!$A$11:$E$15,5,0),""))</f>
        <v/>
      </c>
      <c r="F4862" s="79" t="str">
        <f t="shared" si="377"/>
        <v/>
      </c>
      <c r="G4862" s="101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8"/>
      <c r="U4862" s="218" t="str">
        <f t="shared" si="381"/>
        <v/>
      </c>
      <c r="V4862" s="216" t="s">
        <v>47</v>
      </c>
      <c r="W4862" s="102" t="s">
        <v>167</v>
      </c>
      <c r="X4862" s="102" t="s">
        <v>168</v>
      </c>
      <c r="Y4862" s="103" t="s">
        <v>169</v>
      </c>
      <c r="Z4862" s="103" t="s">
        <v>170</v>
      </c>
      <c r="AA4862" s="103" t="s">
        <v>47</v>
      </c>
      <c r="AB4862" s="103" t="s">
        <v>171</v>
      </c>
      <c r="AC4862" s="104" t="s">
        <v>172</v>
      </c>
    </row>
    <row r="4863" spans="1:29" ht="25.5" customHeight="1" x14ac:dyDescent="0.35">
      <c r="A4863" s="188"/>
      <c r="B4863" s="190"/>
      <c r="C4863" s="99" t="str">
        <f>IF(B4863="","",IF(NOT(ISNUMBER(B4863)),"DATA_PC invalida",IF(AND(ISNUMBER(parametros!$C$2),ISNUMBER(parametros!$D$2),B4863&gt;=parametros!$C$2,B4863&lt;=parametros!$D$2),"C0",IF(AND(ISNUMBER(parametros!$C$3),ISNUMBER(parametros!$D$3),B4863&gt;=parametros!$C$3,B4863&lt;=parametros!$D$3),"C1",IF(AND(ISNUMBER(parametros!$C$4),ISNUMBER(parametros!$D$4),B4863&gt;=parametros!$C$4,B4863&lt;=parametros!$D$4),"C2",IF(AND(ISNUMBER(parametros!$C$5),ISNUMBER(parametros!$D$5),B4863&gt;=parametros!$C$5,B4863&lt;=parametros!$D$5),"C3",IF(AND(ISNUMBER(parametros!$C$6),ISNUMBER(parametros!$D$6),B4863&gt;=parametros!$C$6,B4863&lt;=parametros!$D$6),"C4","Fora dos ciclos")))))))</f>
        <v/>
      </c>
      <c r="D4863" s="100"/>
      <c r="E4863" s="78" t="str">
        <f>IF(C4863="","",IFERROR(VLOOKUP(C4863,parametros!$A$11:$E$15,5,0),""))</f>
        <v/>
      </c>
      <c r="F4863" s="79" t="str">
        <f t="shared" si="377"/>
        <v/>
      </c>
      <c r="G4863" s="101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8"/>
      <c r="U4863" s="218" t="str">
        <f t="shared" si="381"/>
        <v/>
      </c>
      <c r="V4863" s="216" t="s">
        <v>47</v>
      </c>
      <c r="W4863" s="102" t="s">
        <v>167</v>
      </c>
      <c r="X4863" s="102" t="s">
        <v>168</v>
      </c>
      <c r="Y4863" s="103" t="s">
        <v>169</v>
      </c>
      <c r="Z4863" s="103" t="s">
        <v>170</v>
      </c>
      <c r="AA4863" s="103" t="s">
        <v>47</v>
      </c>
      <c r="AB4863" s="103" t="s">
        <v>171</v>
      </c>
      <c r="AC4863" s="104" t="s">
        <v>172</v>
      </c>
    </row>
    <row r="4864" spans="1:29" ht="25.5" customHeight="1" x14ac:dyDescent="0.35">
      <c r="A4864" s="188"/>
      <c r="B4864" s="190"/>
      <c r="C4864" s="99" t="str">
        <f>IF(B4864="","",IF(NOT(ISNUMBER(B4864)),"DATA_PC invalida",IF(AND(ISNUMBER(parametros!$C$2),ISNUMBER(parametros!$D$2),B4864&gt;=parametros!$C$2,B4864&lt;=parametros!$D$2),"C0",IF(AND(ISNUMBER(parametros!$C$3),ISNUMBER(parametros!$D$3),B4864&gt;=parametros!$C$3,B4864&lt;=parametros!$D$3),"C1",IF(AND(ISNUMBER(parametros!$C$4),ISNUMBER(parametros!$D$4),B4864&gt;=parametros!$C$4,B4864&lt;=parametros!$D$4),"C2",IF(AND(ISNUMBER(parametros!$C$5),ISNUMBER(parametros!$D$5),B4864&gt;=parametros!$C$5,B4864&lt;=parametros!$D$5),"C3",IF(AND(ISNUMBER(parametros!$C$6),ISNUMBER(parametros!$D$6),B4864&gt;=parametros!$C$6,B4864&lt;=parametros!$D$6),"C4","Fora dos ciclos")))))))</f>
        <v/>
      </c>
      <c r="D4864" s="100"/>
      <c r="E4864" s="78" t="str">
        <f>IF(C4864="","",IFERROR(VLOOKUP(C4864,parametros!$A$11:$E$15,5,0),""))</f>
        <v/>
      </c>
      <c r="F4864" s="79" t="str">
        <f t="shared" si="377"/>
        <v/>
      </c>
      <c r="G4864" s="101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8"/>
      <c r="U4864" s="218" t="str">
        <f t="shared" si="381"/>
        <v/>
      </c>
      <c r="V4864" s="216" t="s">
        <v>47</v>
      </c>
      <c r="W4864" s="102" t="s">
        <v>167</v>
      </c>
      <c r="X4864" s="102" t="s">
        <v>168</v>
      </c>
      <c r="Y4864" s="103" t="s">
        <v>169</v>
      </c>
      <c r="Z4864" s="103" t="s">
        <v>170</v>
      </c>
      <c r="AA4864" s="103" t="s">
        <v>47</v>
      </c>
      <c r="AB4864" s="103" t="s">
        <v>171</v>
      </c>
      <c r="AC4864" s="104" t="s">
        <v>172</v>
      </c>
    </row>
    <row r="4865" spans="1:29" ht="25.5" customHeight="1" x14ac:dyDescent="0.35">
      <c r="A4865" s="188"/>
      <c r="B4865" s="190"/>
      <c r="C4865" s="99" t="str">
        <f>IF(B4865="","",IF(NOT(ISNUMBER(B4865)),"DATA_PC invalida",IF(AND(ISNUMBER(parametros!$C$2),ISNUMBER(parametros!$D$2),B4865&gt;=parametros!$C$2,B4865&lt;=parametros!$D$2),"C0",IF(AND(ISNUMBER(parametros!$C$3),ISNUMBER(parametros!$D$3),B4865&gt;=parametros!$C$3,B4865&lt;=parametros!$D$3),"C1",IF(AND(ISNUMBER(parametros!$C$4),ISNUMBER(parametros!$D$4),B4865&gt;=parametros!$C$4,B4865&lt;=parametros!$D$4),"C2",IF(AND(ISNUMBER(parametros!$C$5),ISNUMBER(parametros!$D$5),B4865&gt;=parametros!$C$5,B4865&lt;=parametros!$D$5),"C3",IF(AND(ISNUMBER(parametros!$C$6),ISNUMBER(parametros!$D$6),B4865&gt;=parametros!$C$6,B4865&lt;=parametros!$D$6),"C4","Fora dos ciclos")))))))</f>
        <v/>
      </c>
      <c r="D4865" s="100"/>
      <c r="E4865" s="78" t="str">
        <f>IF(C4865="","",IFERROR(VLOOKUP(C4865,parametros!$A$11:$E$15,5,0),""))</f>
        <v/>
      </c>
      <c r="F4865" s="79" t="str">
        <f t="shared" si="377"/>
        <v/>
      </c>
      <c r="G4865" s="101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8"/>
      <c r="U4865" s="218" t="str">
        <f t="shared" si="381"/>
        <v/>
      </c>
      <c r="V4865" s="216" t="s">
        <v>47</v>
      </c>
      <c r="W4865" s="102" t="s">
        <v>167</v>
      </c>
      <c r="X4865" s="102" t="s">
        <v>168</v>
      </c>
      <c r="Y4865" s="103" t="s">
        <v>169</v>
      </c>
      <c r="Z4865" s="103" t="s">
        <v>170</v>
      </c>
      <c r="AA4865" s="103" t="s">
        <v>47</v>
      </c>
      <c r="AB4865" s="103" t="s">
        <v>171</v>
      </c>
      <c r="AC4865" s="104" t="s">
        <v>172</v>
      </c>
    </row>
    <row r="4866" spans="1:29" ht="25.5" customHeight="1" x14ac:dyDescent="0.35">
      <c r="A4866" s="188"/>
      <c r="B4866" s="190"/>
      <c r="C4866" s="99" t="str">
        <f>IF(B4866="","",IF(NOT(ISNUMBER(B4866)),"DATA_PC invalida",IF(AND(ISNUMBER(parametros!$C$2),ISNUMBER(parametros!$D$2),B4866&gt;=parametros!$C$2,B4866&lt;=parametros!$D$2),"C0",IF(AND(ISNUMBER(parametros!$C$3),ISNUMBER(parametros!$D$3),B4866&gt;=parametros!$C$3,B4866&lt;=parametros!$D$3),"C1",IF(AND(ISNUMBER(parametros!$C$4),ISNUMBER(parametros!$D$4),B4866&gt;=parametros!$C$4,B4866&lt;=parametros!$D$4),"C2",IF(AND(ISNUMBER(parametros!$C$5),ISNUMBER(parametros!$D$5),B4866&gt;=parametros!$C$5,B4866&lt;=parametros!$D$5),"C3",IF(AND(ISNUMBER(parametros!$C$6),ISNUMBER(parametros!$D$6),B4866&gt;=parametros!$C$6,B4866&lt;=parametros!$D$6),"C4","Fora dos ciclos")))))))</f>
        <v/>
      </c>
      <c r="D4866" s="100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101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8"/>
      <c r="U4866" s="218" t="str">
        <f t="shared" ref="U4866:U4929" si="386">IF(OR($D4866="",$H4866=""),"",ROUND($D4866+$H4866,2))</f>
        <v/>
      </c>
      <c r="V4866" s="216" t="s">
        <v>47</v>
      </c>
      <c r="W4866" s="102" t="s">
        <v>167</v>
      </c>
      <c r="X4866" s="102" t="s">
        <v>168</v>
      </c>
      <c r="Y4866" s="103" t="s">
        <v>169</v>
      </c>
      <c r="Z4866" s="103" t="s">
        <v>170</v>
      </c>
      <c r="AA4866" s="103" t="s">
        <v>47</v>
      </c>
      <c r="AB4866" s="103" t="s">
        <v>171</v>
      </c>
      <c r="AC4866" s="104" t="s">
        <v>172</v>
      </c>
    </row>
    <row r="4867" spans="1:29" ht="25.5" customHeight="1" x14ac:dyDescent="0.35">
      <c r="A4867" s="188"/>
      <c r="B4867" s="190"/>
      <c r="C4867" s="99" t="str">
        <f>IF(B4867="","",IF(NOT(ISNUMBER(B4867)),"DATA_PC invalida",IF(AND(ISNUMBER(parametros!$C$2),ISNUMBER(parametros!$D$2),B4867&gt;=parametros!$C$2,B4867&lt;=parametros!$D$2),"C0",IF(AND(ISNUMBER(parametros!$C$3),ISNUMBER(parametros!$D$3),B4867&gt;=parametros!$C$3,B4867&lt;=parametros!$D$3),"C1",IF(AND(ISNUMBER(parametros!$C$4),ISNUMBER(parametros!$D$4),B4867&gt;=parametros!$C$4,B4867&lt;=parametros!$D$4),"C2",IF(AND(ISNUMBER(parametros!$C$5),ISNUMBER(parametros!$D$5),B4867&gt;=parametros!$C$5,B4867&lt;=parametros!$D$5),"C3",IF(AND(ISNUMBER(parametros!$C$6),ISNUMBER(parametros!$D$6),B4867&gt;=parametros!$C$6,B4867&lt;=parametros!$D$6),"C4","Fora dos ciclos")))))))</f>
        <v/>
      </c>
      <c r="D4867" s="100"/>
      <c r="E4867" s="78" t="str">
        <f>IF(C4867="","",IFERROR(VLOOKUP(C4867,parametros!$A$11:$E$15,5,0),""))</f>
        <v/>
      </c>
      <c r="F4867" s="79" t="str">
        <f t="shared" si="382"/>
        <v/>
      </c>
      <c r="G4867" s="101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8"/>
      <c r="U4867" s="218" t="str">
        <f t="shared" si="386"/>
        <v/>
      </c>
      <c r="V4867" s="216" t="s">
        <v>47</v>
      </c>
      <c r="W4867" s="102" t="s">
        <v>167</v>
      </c>
      <c r="X4867" s="102" t="s">
        <v>168</v>
      </c>
      <c r="Y4867" s="103" t="s">
        <v>169</v>
      </c>
      <c r="Z4867" s="103" t="s">
        <v>170</v>
      </c>
      <c r="AA4867" s="103" t="s">
        <v>47</v>
      </c>
      <c r="AB4867" s="103" t="s">
        <v>171</v>
      </c>
      <c r="AC4867" s="104" t="s">
        <v>172</v>
      </c>
    </row>
    <row r="4868" spans="1:29" ht="25.5" customHeight="1" x14ac:dyDescent="0.35">
      <c r="A4868" s="188"/>
      <c r="B4868" s="190"/>
      <c r="C4868" s="99" t="str">
        <f>IF(B4868="","",IF(NOT(ISNUMBER(B4868)),"DATA_PC invalida",IF(AND(ISNUMBER(parametros!$C$2),ISNUMBER(parametros!$D$2),B4868&gt;=parametros!$C$2,B4868&lt;=parametros!$D$2),"C0",IF(AND(ISNUMBER(parametros!$C$3),ISNUMBER(parametros!$D$3),B4868&gt;=parametros!$C$3,B4868&lt;=parametros!$D$3),"C1",IF(AND(ISNUMBER(parametros!$C$4),ISNUMBER(parametros!$D$4),B4868&gt;=parametros!$C$4,B4868&lt;=parametros!$D$4),"C2",IF(AND(ISNUMBER(parametros!$C$5),ISNUMBER(parametros!$D$5),B4868&gt;=parametros!$C$5,B4868&lt;=parametros!$D$5),"C3",IF(AND(ISNUMBER(parametros!$C$6),ISNUMBER(parametros!$D$6),B4868&gt;=parametros!$C$6,B4868&lt;=parametros!$D$6),"C4","Fora dos ciclos")))))))</f>
        <v/>
      </c>
      <c r="D4868" s="100"/>
      <c r="E4868" s="78" t="str">
        <f>IF(C4868="","",IFERROR(VLOOKUP(C4868,parametros!$A$11:$E$15,5,0),""))</f>
        <v/>
      </c>
      <c r="F4868" s="79" t="str">
        <f t="shared" si="382"/>
        <v/>
      </c>
      <c r="G4868" s="101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8"/>
      <c r="U4868" s="218" t="str">
        <f t="shared" si="386"/>
        <v/>
      </c>
      <c r="V4868" s="216" t="s">
        <v>47</v>
      </c>
      <c r="W4868" s="102" t="s">
        <v>167</v>
      </c>
      <c r="X4868" s="102" t="s">
        <v>168</v>
      </c>
      <c r="Y4868" s="103" t="s">
        <v>169</v>
      </c>
      <c r="Z4868" s="103" t="s">
        <v>170</v>
      </c>
      <c r="AA4868" s="103" t="s">
        <v>47</v>
      </c>
      <c r="AB4868" s="103" t="s">
        <v>171</v>
      </c>
      <c r="AC4868" s="104" t="s">
        <v>172</v>
      </c>
    </row>
    <row r="4869" spans="1:29" ht="25.5" customHeight="1" x14ac:dyDescent="0.35">
      <c r="A4869" s="188"/>
      <c r="B4869" s="190"/>
      <c r="C4869" s="99" t="str">
        <f>IF(B4869="","",IF(NOT(ISNUMBER(B4869)),"DATA_PC invalida",IF(AND(ISNUMBER(parametros!$C$2),ISNUMBER(parametros!$D$2),B4869&gt;=parametros!$C$2,B4869&lt;=parametros!$D$2),"C0",IF(AND(ISNUMBER(parametros!$C$3),ISNUMBER(parametros!$D$3),B4869&gt;=parametros!$C$3,B4869&lt;=parametros!$D$3),"C1",IF(AND(ISNUMBER(parametros!$C$4),ISNUMBER(parametros!$D$4),B4869&gt;=parametros!$C$4,B4869&lt;=parametros!$D$4),"C2",IF(AND(ISNUMBER(parametros!$C$5),ISNUMBER(parametros!$D$5),B4869&gt;=parametros!$C$5,B4869&lt;=parametros!$D$5),"C3",IF(AND(ISNUMBER(parametros!$C$6),ISNUMBER(parametros!$D$6),B4869&gt;=parametros!$C$6,B4869&lt;=parametros!$D$6),"C4","Fora dos ciclos")))))))</f>
        <v/>
      </c>
      <c r="D4869" s="100"/>
      <c r="E4869" s="78" t="str">
        <f>IF(C4869="","",IFERROR(VLOOKUP(C4869,parametros!$A$11:$E$15,5,0),""))</f>
        <v/>
      </c>
      <c r="F4869" s="79" t="str">
        <f t="shared" si="382"/>
        <v/>
      </c>
      <c r="G4869" s="101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8"/>
      <c r="U4869" s="218" t="str">
        <f t="shared" si="386"/>
        <v/>
      </c>
      <c r="V4869" s="216" t="s">
        <v>47</v>
      </c>
      <c r="W4869" s="102" t="s">
        <v>167</v>
      </c>
      <c r="X4869" s="102" t="s">
        <v>168</v>
      </c>
      <c r="Y4869" s="103" t="s">
        <v>169</v>
      </c>
      <c r="Z4869" s="103" t="s">
        <v>170</v>
      </c>
      <c r="AA4869" s="103" t="s">
        <v>47</v>
      </c>
      <c r="AB4869" s="103" t="s">
        <v>171</v>
      </c>
      <c r="AC4869" s="104" t="s">
        <v>172</v>
      </c>
    </row>
    <row r="4870" spans="1:29" ht="25.5" customHeight="1" x14ac:dyDescent="0.35">
      <c r="A4870" s="188"/>
      <c r="B4870" s="190"/>
      <c r="C4870" s="99" t="str">
        <f>IF(B4870="","",IF(NOT(ISNUMBER(B4870)),"DATA_PC invalida",IF(AND(ISNUMBER(parametros!$C$2),ISNUMBER(parametros!$D$2),B4870&gt;=parametros!$C$2,B4870&lt;=parametros!$D$2),"C0",IF(AND(ISNUMBER(parametros!$C$3),ISNUMBER(parametros!$D$3),B4870&gt;=parametros!$C$3,B4870&lt;=parametros!$D$3),"C1",IF(AND(ISNUMBER(parametros!$C$4),ISNUMBER(parametros!$D$4),B4870&gt;=parametros!$C$4,B4870&lt;=parametros!$D$4),"C2",IF(AND(ISNUMBER(parametros!$C$5),ISNUMBER(parametros!$D$5),B4870&gt;=parametros!$C$5,B4870&lt;=parametros!$D$5),"C3",IF(AND(ISNUMBER(parametros!$C$6),ISNUMBER(parametros!$D$6),B4870&gt;=parametros!$C$6,B4870&lt;=parametros!$D$6),"C4","Fora dos ciclos")))))))</f>
        <v/>
      </c>
      <c r="D4870" s="100"/>
      <c r="E4870" s="78" t="str">
        <f>IF(C4870="","",IFERROR(VLOOKUP(C4870,parametros!$A$11:$E$15,5,0),""))</f>
        <v/>
      </c>
      <c r="F4870" s="79" t="str">
        <f t="shared" si="382"/>
        <v/>
      </c>
      <c r="G4870" s="101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8"/>
      <c r="U4870" s="218" t="str">
        <f t="shared" si="386"/>
        <v/>
      </c>
      <c r="V4870" s="216" t="s">
        <v>47</v>
      </c>
      <c r="W4870" s="102" t="s">
        <v>167</v>
      </c>
      <c r="X4870" s="102" t="s">
        <v>168</v>
      </c>
      <c r="Y4870" s="103" t="s">
        <v>169</v>
      </c>
      <c r="Z4870" s="103" t="s">
        <v>170</v>
      </c>
      <c r="AA4870" s="103" t="s">
        <v>47</v>
      </c>
      <c r="AB4870" s="103" t="s">
        <v>171</v>
      </c>
      <c r="AC4870" s="104" t="s">
        <v>172</v>
      </c>
    </row>
    <row r="4871" spans="1:29" ht="25.5" customHeight="1" x14ac:dyDescent="0.35">
      <c r="A4871" s="188"/>
      <c r="B4871" s="190"/>
      <c r="C4871" s="99" t="str">
        <f>IF(B4871="","",IF(NOT(ISNUMBER(B4871)),"DATA_PC invalida",IF(AND(ISNUMBER(parametros!$C$2),ISNUMBER(parametros!$D$2),B4871&gt;=parametros!$C$2,B4871&lt;=parametros!$D$2),"C0",IF(AND(ISNUMBER(parametros!$C$3),ISNUMBER(parametros!$D$3),B4871&gt;=parametros!$C$3,B4871&lt;=parametros!$D$3),"C1",IF(AND(ISNUMBER(parametros!$C$4),ISNUMBER(parametros!$D$4),B4871&gt;=parametros!$C$4,B4871&lt;=parametros!$D$4),"C2",IF(AND(ISNUMBER(parametros!$C$5),ISNUMBER(parametros!$D$5),B4871&gt;=parametros!$C$5,B4871&lt;=parametros!$D$5),"C3",IF(AND(ISNUMBER(parametros!$C$6),ISNUMBER(parametros!$D$6),B4871&gt;=parametros!$C$6,B4871&lt;=parametros!$D$6),"C4","Fora dos ciclos")))))))</f>
        <v/>
      </c>
      <c r="D4871" s="100"/>
      <c r="E4871" s="78" t="str">
        <f>IF(C4871="","",IFERROR(VLOOKUP(C4871,parametros!$A$11:$E$15,5,0),""))</f>
        <v/>
      </c>
      <c r="F4871" s="79" t="str">
        <f t="shared" si="382"/>
        <v/>
      </c>
      <c r="G4871" s="101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8"/>
      <c r="U4871" s="218" t="str">
        <f t="shared" si="386"/>
        <v/>
      </c>
      <c r="V4871" s="216" t="s">
        <v>47</v>
      </c>
      <c r="W4871" s="102" t="s">
        <v>167</v>
      </c>
      <c r="X4871" s="102" t="s">
        <v>168</v>
      </c>
      <c r="Y4871" s="103" t="s">
        <v>169</v>
      </c>
      <c r="Z4871" s="103" t="s">
        <v>170</v>
      </c>
      <c r="AA4871" s="103" t="s">
        <v>47</v>
      </c>
      <c r="AB4871" s="103" t="s">
        <v>171</v>
      </c>
      <c r="AC4871" s="104" t="s">
        <v>172</v>
      </c>
    </row>
    <row r="4872" spans="1:29" ht="25.5" customHeight="1" x14ac:dyDescent="0.35">
      <c r="A4872" s="188"/>
      <c r="B4872" s="190"/>
      <c r="C4872" s="99" t="str">
        <f>IF(B4872="","",IF(NOT(ISNUMBER(B4872)),"DATA_PC invalida",IF(AND(ISNUMBER(parametros!$C$2),ISNUMBER(parametros!$D$2),B4872&gt;=parametros!$C$2,B4872&lt;=parametros!$D$2),"C0",IF(AND(ISNUMBER(parametros!$C$3),ISNUMBER(parametros!$D$3),B4872&gt;=parametros!$C$3,B4872&lt;=parametros!$D$3),"C1",IF(AND(ISNUMBER(parametros!$C$4),ISNUMBER(parametros!$D$4),B4872&gt;=parametros!$C$4,B4872&lt;=parametros!$D$4),"C2",IF(AND(ISNUMBER(parametros!$C$5),ISNUMBER(parametros!$D$5),B4872&gt;=parametros!$C$5,B4872&lt;=parametros!$D$5),"C3",IF(AND(ISNUMBER(parametros!$C$6),ISNUMBER(parametros!$D$6),B4872&gt;=parametros!$C$6,B4872&lt;=parametros!$D$6),"C4","Fora dos ciclos")))))))</f>
        <v/>
      </c>
      <c r="D4872" s="100"/>
      <c r="E4872" s="78" t="str">
        <f>IF(C4872="","",IFERROR(VLOOKUP(C4872,parametros!$A$11:$E$15,5,0),""))</f>
        <v/>
      </c>
      <c r="F4872" s="79" t="str">
        <f t="shared" si="382"/>
        <v/>
      </c>
      <c r="G4872" s="101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8"/>
      <c r="U4872" s="218" t="str">
        <f t="shared" si="386"/>
        <v/>
      </c>
      <c r="V4872" s="216" t="s">
        <v>47</v>
      </c>
      <c r="W4872" s="102" t="s">
        <v>167</v>
      </c>
      <c r="X4872" s="102" t="s">
        <v>168</v>
      </c>
      <c r="Y4872" s="103" t="s">
        <v>169</v>
      </c>
      <c r="Z4872" s="103" t="s">
        <v>170</v>
      </c>
      <c r="AA4872" s="103" t="s">
        <v>47</v>
      </c>
      <c r="AB4872" s="103" t="s">
        <v>171</v>
      </c>
      <c r="AC4872" s="104" t="s">
        <v>172</v>
      </c>
    </row>
    <row r="4873" spans="1:29" ht="25.5" customHeight="1" x14ac:dyDescent="0.35">
      <c r="A4873" s="188"/>
      <c r="B4873" s="190"/>
      <c r="C4873" s="99" t="str">
        <f>IF(B4873="","",IF(NOT(ISNUMBER(B4873)),"DATA_PC invalida",IF(AND(ISNUMBER(parametros!$C$2),ISNUMBER(parametros!$D$2),B4873&gt;=parametros!$C$2,B4873&lt;=parametros!$D$2),"C0",IF(AND(ISNUMBER(parametros!$C$3),ISNUMBER(parametros!$D$3),B4873&gt;=parametros!$C$3,B4873&lt;=parametros!$D$3),"C1",IF(AND(ISNUMBER(parametros!$C$4),ISNUMBER(parametros!$D$4),B4873&gt;=parametros!$C$4,B4873&lt;=parametros!$D$4),"C2",IF(AND(ISNUMBER(parametros!$C$5),ISNUMBER(parametros!$D$5),B4873&gt;=parametros!$C$5,B4873&lt;=parametros!$D$5),"C3",IF(AND(ISNUMBER(parametros!$C$6),ISNUMBER(parametros!$D$6),B4873&gt;=parametros!$C$6,B4873&lt;=parametros!$D$6),"C4","Fora dos ciclos")))))))</f>
        <v/>
      </c>
      <c r="D4873" s="100"/>
      <c r="E4873" s="78" t="str">
        <f>IF(C4873="","",IFERROR(VLOOKUP(C4873,parametros!$A$11:$E$15,5,0),""))</f>
        <v/>
      </c>
      <c r="F4873" s="79" t="str">
        <f t="shared" si="382"/>
        <v/>
      </c>
      <c r="G4873" s="101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8"/>
      <c r="U4873" s="218" t="str">
        <f t="shared" si="386"/>
        <v/>
      </c>
      <c r="V4873" s="216" t="s">
        <v>47</v>
      </c>
      <c r="W4873" s="102" t="s">
        <v>167</v>
      </c>
      <c r="X4873" s="102" t="s">
        <v>168</v>
      </c>
      <c r="Y4873" s="103" t="s">
        <v>169</v>
      </c>
      <c r="Z4873" s="103" t="s">
        <v>170</v>
      </c>
      <c r="AA4873" s="103" t="s">
        <v>47</v>
      </c>
      <c r="AB4873" s="103" t="s">
        <v>171</v>
      </c>
      <c r="AC4873" s="104" t="s">
        <v>172</v>
      </c>
    </row>
    <row r="4874" spans="1:29" ht="25.5" customHeight="1" x14ac:dyDescent="0.35">
      <c r="A4874" s="188"/>
      <c r="B4874" s="190"/>
      <c r="C4874" s="99" t="str">
        <f>IF(B4874="","",IF(NOT(ISNUMBER(B4874)),"DATA_PC invalida",IF(AND(ISNUMBER(parametros!$C$2),ISNUMBER(parametros!$D$2),B4874&gt;=parametros!$C$2,B4874&lt;=parametros!$D$2),"C0",IF(AND(ISNUMBER(parametros!$C$3),ISNUMBER(parametros!$D$3),B4874&gt;=parametros!$C$3,B4874&lt;=parametros!$D$3),"C1",IF(AND(ISNUMBER(parametros!$C$4),ISNUMBER(parametros!$D$4),B4874&gt;=parametros!$C$4,B4874&lt;=parametros!$D$4),"C2",IF(AND(ISNUMBER(parametros!$C$5),ISNUMBER(parametros!$D$5),B4874&gt;=parametros!$C$5,B4874&lt;=parametros!$D$5),"C3",IF(AND(ISNUMBER(parametros!$C$6),ISNUMBER(parametros!$D$6),B4874&gt;=parametros!$C$6,B4874&lt;=parametros!$D$6),"C4","Fora dos ciclos")))))))</f>
        <v/>
      </c>
      <c r="D4874" s="100"/>
      <c r="E4874" s="78" t="str">
        <f>IF(C4874="","",IFERROR(VLOOKUP(C4874,parametros!$A$11:$E$15,5,0),""))</f>
        <v/>
      </c>
      <c r="F4874" s="79" t="str">
        <f t="shared" si="382"/>
        <v/>
      </c>
      <c r="G4874" s="101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8"/>
      <c r="U4874" s="218" t="str">
        <f t="shared" si="386"/>
        <v/>
      </c>
      <c r="V4874" s="216" t="s">
        <v>47</v>
      </c>
      <c r="W4874" s="102" t="s">
        <v>167</v>
      </c>
      <c r="X4874" s="102" t="s">
        <v>168</v>
      </c>
      <c r="Y4874" s="103" t="s">
        <v>169</v>
      </c>
      <c r="Z4874" s="103" t="s">
        <v>170</v>
      </c>
      <c r="AA4874" s="103" t="s">
        <v>47</v>
      </c>
      <c r="AB4874" s="103" t="s">
        <v>171</v>
      </c>
      <c r="AC4874" s="104" t="s">
        <v>172</v>
      </c>
    </row>
    <row r="4875" spans="1:29" ht="25.5" customHeight="1" x14ac:dyDescent="0.35">
      <c r="A4875" s="188"/>
      <c r="B4875" s="190"/>
      <c r="C4875" s="99" t="str">
        <f>IF(B4875="","",IF(NOT(ISNUMBER(B4875)),"DATA_PC invalida",IF(AND(ISNUMBER(parametros!$C$2),ISNUMBER(parametros!$D$2),B4875&gt;=parametros!$C$2,B4875&lt;=parametros!$D$2),"C0",IF(AND(ISNUMBER(parametros!$C$3),ISNUMBER(parametros!$D$3),B4875&gt;=parametros!$C$3,B4875&lt;=parametros!$D$3),"C1",IF(AND(ISNUMBER(parametros!$C$4),ISNUMBER(parametros!$D$4),B4875&gt;=parametros!$C$4,B4875&lt;=parametros!$D$4),"C2",IF(AND(ISNUMBER(parametros!$C$5),ISNUMBER(parametros!$D$5),B4875&gt;=parametros!$C$5,B4875&lt;=parametros!$D$5),"C3",IF(AND(ISNUMBER(parametros!$C$6),ISNUMBER(parametros!$D$6),B4875&gt;=parametros!$C$6,B4875&lt;=parametros!$D$6),"C4","Fora dos ciclos")))))))</f>
        <v/>
      </c>
      <c r="D4875" s="100"/>
      <c r="E4875" s="78" t="str">
        <f>IF(C4875="","",IFERROR(VLOOKUP(C4875,parametros!$A$11:$E$15,5,0),""))</f>
        <v/>
      </c>
      <c r="F4875" s="79" t="str">
        <f t="shared" si="382"/>
        <v/>
      </c>
      <c r="G4875" s="101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8"/>
      <c r="U4875" s="218" t="str">
        <f t="shared" si="386"/>
        <v/>
      </c>
      <c r="V4875" s="216" t="s">
        <v>47</v>
      </c>
      <c r="W4875" s="102" t="s">
        <v>167</v>
      </c>
      <c r="X4875" s="102" t="s">
        <v>168</v>
      </c>
      <c r="Y4875" s="103" t="s">
        <v>169</v>
      </c>
      <c r="Z4875" s="103" t="s">
        <v>170</v>
      </c>
      <c r="AA4875" s="103" t="s">
        <v>47</v>
      </c>
      <c r="AB4875" s="103" t="s">
        <v>171</v>
      </c>
      <c r="AC4875" s="104" t="s">
        <v>172</v>
      </c>
    </row>
    <row r="4876" spans="1:29" ht="25.5" customHeight="1" x14ac:dyDescent="0.35">
      <c r="A4876" s="188"/>
      <c r="B4876" s="190"/>
      <c r="C4876" s="99" t="str">
        <f>IF(B4876="","",IF(NOT(ISNUMBER(B4876)),"DATA_PC invalida",IF(AND(ISNUMBER(parametros!$C$2),ISNUMBER(parametros!$D$2),B4876&gt;=parametros!$C$2,B4876&lt;=parametros!$D$2),"C0",IF(AND(ISNUMBER(parametros!$C$3),ISNUMBER(parametros!$D$3),B4876&gt;=parametros!$C$3,B4876&lt;=parametros!$D$3),"C1",IF(AND(ISNUMBER(parametros!$C$4),ISNUMBER(parametros!$D$4),B4876&gt;=parametros!$C$4,B4876&lt;=parametros!$D$4),"C2",IF(AND(ISNUMBER(parametros!$C$5),ISNUMBER(parametros!$D$5),B4876&gt;=parametros!$C$5,B4876&lt;=parametros!$D$5),"C3",IF(AND(ISNUMBER(parametros!$C$6),ISNUMBER(parametros!$D$6),B4876&gt;=parametros!$C$6,B4876&lt;=parametros!$D$6),"C4","Fora dos ciclos")))))))</f>
        <v/>
      </c>
      <c r="D4876" s="100"/>
      <c r="E4876" s="78" t="str">
        <f>IF(C4876="","",IFERROR(VLOOKUP(C4876,parametros!$A$11:$E$15,5,0),""))</f>
        <v/>
      </c>
      <c r="F4876" s="79" t="str">
        <f t="shared" si="382"/>
        <v/>
      </c>
      <c r="G4876" s="101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8"/>
      <c r="U4876" s="218" t="str">
        <f t="shared" si="386"/>
        <v/>
      </c>
      <c r="V4876" s="216" t="s">
        <v>47</v>
      </c>
      <c r="W4876" s="102" t="s">
        <v>167</v>
      </c>
      <c r="X4876" s="102" t="s">
        <v>168</v>
      </c>
      <c r="Y4876" s="103" t="s">
        <v>169</v>
      </c>
      <c r="Z4876" s="103" t="s">
        <v>170</v>
      </c>
      <c r="AA4876" s="103" t="s">
        <v>47</v>
      </c>
      <c r="AB4876" s="103" t="s">
        <v>171</v>
      </c>
      <c r="AC4876" s="104" t="s">
        <v>172</v>
      </c>
    </row>
    <row r="4877" spans="1:29" ht="25.5" customHeight="1" x14ac:dyDescent="0.35">
      <c r="A4877" s="188"/>
      <c r="B4877" s="190"/>
      <c r="C4877" s="99" t="str">
        <f>IF(B4877="","",IF(NOT(ISNUMBER(B4877)),"DATA_PC invalida",IF(AND(ISNUMBER(parametros!$C$2),ISNUMBER(parametros!$D$2),B4877&gt;=parametros!$C$2,B4877&lt;=parametros!$D$2),"C0",IF(AND(ISNUMBER(parametros!$C$3),ISNUMBER(parametros!$D$3),B4877&gt;=parametros!$C$3,B4877&lt;=parametros!$D$3),"C1",IF(AND(ISNUMBER(parametros!$C$4),ISNUMBER(parametros!$D$4),B4877&gt;=parametros!$C$4,B4877&lt;=parametros!$D$4),"C2",IF(AND(ISNUMBER(parametros!$C$5),ISNUMBER(parametros!$D$5),B4877&gt;=parametros!$C$5,B4877&lt;=parametros!$D$5),"C3",IF(AND(ISNUMBER(parametros!$C$6),ISNUMBER(parametros!$D$6),B4877&gt;=parametros!$C$6,B4877&lt;=parametros!$D$6),"C4","Fora dos ciclos")))))))</f>
        <v/>
      </c>
      <c r="D4877" s="100"/>
      <c r="E4877" s="78" t="str">
        <f>IF(C4877="","",IFERROR(VLOOKUP(C4877,parametros!$A$11:$E$15,5,0),""))</f>
        <v/>
      </c>
      <c r="F4877" s="79" t="str">
        <f t="shared" si="382"/>
        <v/>
      </c>
      <c r="G4877" s="101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8"/>
      <c r="U4877" s="218" t="str">
        <f t="shared" si="386"/>
        <v/>
      </c>
      <c r="V4877" s="216" t="s">
        <v>47</v>
      </c>
      <c r="W4877" s="102" t="s">
        <v>167</v>
      </c>
      <c r="X4877" s="102" t="s">
        <v>168</v>
      </c>
      <c r="Y4877" s="103" t="s">
        <v>169</v>
      </c>
      <c r="Z4877" s="103" t="s">
        <v>170</v>
      </c>
      <c r="AA4877" s="103" t="s">
        <v>47</v>
      </c>
      <c r="AB4877" s="103" t="s">
        <v>171</v>
      </c>
      <c r="AC4877" s="104" t="s">
        <v>172</v>
      </c>
    </row>
    <row r="4878" spans="1:29" ht="25.5" customHeight="1" x14ac:dyDescent="0.35">
      <c r="A4878" s="188"/>
      <c r="B4878" s="190"/>
      <c r="C4878" s="99" t="str">
        <f>IF(B4878="","",IF(NOT(ISNUMBER(B4878)),"DATA_PC invalida",IF(AND(ISNUMBER(parametros!$C$2),ISNUMBER(parametros!$D$2),B4878&gt;=parametros!$C$2,B4878&lt;=parametros!$D$2),"C0",IF(AND(ISNUMBER(parametros!$C$3),ISNUMBER(parametros!$D$3),B4878&gt;=parametros!$C$3,B4878&lt;=parametros!$D$3),"C1",IF(AND(ISNUMBER(parametros!$C$4),ISNUMBER(parametros!$D$4),B4878&gt;=parametros!$C$4,B4878&lt;=parametros!$D$4),"C2",IF(AND(ISNUMBER(parametros!$C$5),ISNUMBER(parametros!$D$5),B4878&gt;=parametros!$C$5,B4878&lt;=parametros!$D$5),"C3",IF(AND(ISNUMBER(parametros!$C$6),ISNUMBER(parametros!$D$6),B4878&gt;=parametros!$C$6,B4878&lt;=parametros!$D$6),"C4","Fora dos ciclos")))))))</f>
        <v/>
      </c>
      <c r="D4878" s="100"/>
      <c r="E4878" s="78" t="str">
        <f>IF(C4878="","",IFERROR(VLOOKUP(C4878,parametros!$A$11:$E$15,5,0),""))</f>
        <v/>
      </c>
      <c r="F4878" s="79" t="str">
        <f t="shared" si="382"/>
        <v/>
      </c>
      <c r="G4878" s="101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8"/>
      <c r="U4878" s="218" t="str">
        <f t="shared" si="386"/>
        <v/>
      </c>
      <c r="V4878" s="216" t="s">
        <v>47</v>
      </c>
      <c r="W4878" s="102" t="s">
        <v>167</v>
      </c>
      <c r="X4878" s="102" t="s">
        <v>168</v>
      </c>
      <c r="Y4878" s="103" t="s">
        <v>169</v>
      </c>
      <c r="Z4878" s="103" t="s">
        <v>170</v>
      </c>
      <c r="AA4878" s="103" t="s">
        <v>47</v>
      </c>
      <c r="AB4878" s="103" t="s">
        <v>171</v>
      </c>
      <c r="AC4878" s="104" t="s">
        <v>172</v>
      </c>
    </row>
    <row r="4879" spans="1:29" ht="25.5" customHeight="1" x14ac:dyDescent="0.35">
      <c r="A4879" s="188"/>
      <c r="B4879" s="190"/>
      <c r="C4879" s="99" t="str">
        <f>IF(B4879="","",IF(NOT(ISNUMBER(B4879)),"DATA_PC invalida",IF(AND(ISNUMBER(parametros!$C$2),ISNUMBER(parametros!$D$2),B4879&gt;=parametros!$C$2,B4879&lt;=parametros!$D$2),"C0",IF(AND(ISNUMBER(parametros!$C$3),ISNUMBER(parametros!$D$3),B4879&gt;=parametros!$C$3,B4879&lt;=parametros!$D$3),"C1",IF(AND(ISNUMBER(parametros!$C$4),ISNUMBER(parametros!$D$4),B4879&gt;=parametros!$C$4,B4879&lt;=parametros!$D$4),"C2",IF(AND(ISNUMBER(parametros!$C$5),ISNUMBER(parametros!$D$5),B4879&gt;=parametros!$C$5,B4879&lt;=parametros!$D$5),"C3",IF(AND(ISNUMBER(parametros!$C$6),ISNUMBER(parametros!$D$6),B4879&gt;=parametros!$C$6,B4879&lt;=parametros!$D$6),"C4","Fora dos ciclos")))))))</f>
        <v/>
      </c>
      <c r="D4879" s="100"/>
      <c r="E4879" s="78" t="str">
        <f>IF(C4879="","",IFERROR(VLOOKUP(C4879,parametros!$A$11:$E$15,5,0),""))</f>
        <v/>
      </c>
      <c r="F4879" s="79" t="str">
        <f t="shared" si="382"/>
        <v/>
      </c>
      <c r="G4879" s="101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8"/>
      <c r="U4879" s="218" t="str">
        <f t="shared" si="386"/>
        <v/>
      </c>
      <c r="V4879" s="216" t="s">
        <v>47</v>
      </c>
      <c r="W4879" s="102" t="s">
        <v>167</v>
      </c>
      <c r="X4879" s="102" t="s">
        <v>168</v>
      </c>
      <c r="Y4879" s="103" t="s">
        <v>169</v>
      </c>
      <c r="Z4879" s="103" t="s">
        <v>170</v>
      </c>
      <c r="AA4879" s="103" t="s">
        <v>47</v>
      </c>
      <c r="AB4879" s="103" t="s">
        <v>171</v>
      </c>
      <c r="AC4879" s="104" t="s">
        <v>172</v>
      </c>
    </row>
    <row r="4880" spans="1:29" ht="25.5" customHeight="1" x14ac:dyDescent="0.35">
      <c r="A4880" s="188"/>
      <c r="B4880" s="190"/>
      <c r="C4880" s="99" t="str">
        <f>IF(B4880="","",IF(NOT(ISNUMBER(B4880)),"DATA_PC invalida",IF(AND(ISNUMBER(parametros!$C$2),ISNUMBER(parametros!$D$2),B4880&gt;=parametros!$C$2,B4880&lt;=parametros!$D$2),"C0",IF(AND(ISNUMBER(parametros!$C$3),ISNUMBER(parametros!$D$3),B4880&gt;=parametros!$C$3,B4880&lt;=parametros!$D$3),"C1",IF(AND(ISNUMBER(parametros!$C$4),ISNUMBER(parametros!$D$4),B4880&gt;=parametros!$C$4,B4880&lt;=parametros!$D$4),"C2",IF(AND(ISNUMBER(parametros!$C$5),ISNUMBER(parametros!$D$5),B4880&gt;=parametros!$C$5,B4880&lt;=parametros!$D$5),"C3",IF(AND(ISNUMBER(parametros!$C$6),ISNUMBER(parametros!$D$6),B4880&gt;=parametros!$C$6,B4880&lt;=parametros!$D$6),"C4","Fora dos ciclos")))))))</f>
        <v/>
      </c>
      <c r="D4880" s="100"/>
      <c r="E4880" s="78" t="str">
        <f>IF(C4880="","",IFERROR(VLOOKUP(C4880,parametros!$A$11:$E$15,5,0),""))</f>
        <v/>
      </c>
      <c r="F4880" s="79" t="str">
        <f t="shared" si="382"/>
        <v/>
      </c>
      <c r="G4880" s="101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8"/>
      <c r="U4880" s="218" t="str">
        <f t="shared" si="386"/>
        <v/>
      </c>
      <c r="V4880" s="216" t="s">
        <v>47</v>
      </c>
      <c r="W4880" s="102" t="s">
        <v>167</v>
      </c>
      <c r="X4880" s="102" t="s">
        <v>168</v>
      </c>
      <c r="Y4880" s="103" t="s">
        <v>169</v>
      </c>
      <c r="Z4880" s="103" t="s">
        <v>170</v>
      </c>
      <c r="AA4880" s="103" t="s">
        <v>47</v>
      </c>
      <c r="AB4880" s="103" t="s">
        <v>171</v>
      </c>
      <c r="AC4880" s="104" t="s">
        <v>172</v>
      </c>
    </row>
    <row r="4881" spans="1:29" ht="25.5" customHeight="1" x14ac:dyDescent="0.35">
      <c r="A4881" s="188"/>
      <c r="B4881" s="190"/>
      <c r="C4881" s="99" t="str">
        <f>IF(B4881="","",IF(NOT(ISNUMBER(B4881)),"DATA_PC invalida",IF(AND(ISNUMBER(parametros!$C$2),ISNUMBER(parametros!$D$2),B4881&gt;=parametros!$C$2,B4881&lt;=parametros!$D$2),"C0",IF(AND(ISNUMBER(parametros!$C$3),ISNUMBER(parametros!$D$3),B4881&gt;=parametros!$C$3,B4881&lt;=parametros!$D$3),"C1",IF(AND(ISNUMBER(parametros!$C$4),ISNUMBER(parametros!$D$4),B4881&gt;=parametros!$C$4,B4881&lt;=parametros!$D$4),"C2",IF(AND(ISNUMBER(parametros!$C$5),ISNUMBER(parametros!$D$5),B4881&gt;=parametros!$C$5,B4881&lt;=parametros!$D$5),"C3",IF(AND(ISNUMBER(parametros!$C$6),ISNUMBER(parametros!$D$6),B4881&gt;=parametros!$C$6,B4881&lt;=parametros!$D$6),"C4","Fora dos ciclos")))))))</f>
        <v/>
      </c>
      <c r="D4881" s="100"/>
      <c r="E4881" s="78" t="str">
        <f>IF(C4881="","",IFERROR(VLOOKUP(C4881,parametros!$A$11:$E$15,5,0),""))</f>
        <v/>
      </c>
      <c r="F4881" s="79" t="str">
        <f t="shared" si="382"/>
        <v/>
      </c>
      <c r="G4881" s="101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8"/>
      <c r="U4881" s="218" t="str">
        <f t="shared" si="386"/>
        <v/>
      </c>
      <c r="V4881" s="216" t="s">
        <v>47</v>
      </c>
      <c r="W4881" s="102" t="s">
        <v>167</v>
      </c>
      <c r="X4881" s="102" t="s">
        <v>168</v>
      </c>
      <c r="Y4881" s="103" t="s">
        <v>169</v>
      </c>
      <c r="Z4881" s="103" t="s">
        <v>170</v>
      </c>
      <c r="AA4881" s="103" t="s">
        <v>47</v>
      </c>
      <c r="AB4881" s="103" t="s">
        <v>171</v>
      </c>
      <c r="AC4881" s="104" t="s">
        <v>172</v>
      </c>
    </row>
    <row r="4882" spans="1:29" ht="25.5" customHeight="1" x14ac:dyDescent="0.35">
      <c r="A4882" s="188"/>
      <c r="B4882" s="190"/>
      <c r="C4882" s="99" t="str">
        <f>IF(B4882="","",IF(NOT(ISNUMBER(B4882)),"DATA_PC invalida",IF(AND(ISNUMBER(parametros!$C$2),ISNUMBER(parametros!$D$2),B4882&gt;=parametros!$C$2,B4882&lt;=parametros!$D$2),"C0",IF(AND(ISNUMBER(parametros!$C$3),ISNUMBER(parametros!$D$3),B4882&gt;=parametros!$C$3,B4882&lt;=parametros!$D$3),"C1",IF(AND(ISNUMBER(parametros!$C$4),ISNUMBER(parametros!$D$4),B4882&gt;=parametros!$C$4,B4882&lt;=parametros!$D$4),"C2",IF(AND(ISNUMBER(parametros!$C$5),ISNUMBER(parametros!$D$5),B4882&gt;=parametros!$C$5,B4882&lt;=parametros!$D$5),"C3",IF(AND(ISNUMBER(parametros!$C$6),ISNUMBER(parametros!$D$6),B4882&gt;=parametros!$C$6,B4882&lt;=parametros!$D$6),"C4","Fora dos ciclos")))))))</f>
        <v/>
      </c>
      <c r="D4882" s="100"/>
      <c r="E4882" s="78" t="str">
        <f>IF(C4882="","",IFERROR(VLOOKUP(C4882,parametros!$A$11:$E$15,5,0),""))</f>
        <v/>
      </c>
      <c r="F4882" s="79" t="str">
        <f t="shared" si="382"/>
        <v/>
      </c>
      <c r="G4882" s="101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8"/>
      <c r="U4882" s="218" t="str">
        <f t="shared" si="386"/>
        <v/>
      </c>
      <c r="V4882" s="216" t="s">
        <v>47</v>
      </c>
      <c r="W4882" s="102" t="s">
        <v>167</v>
      </c>
      <c r="X4882" s="102" t="s">
        <v>168</v>
      </c>
      <c r="Y4882" s="103" t="s">
        <v>169</v>
      </c>
      <c r="Z4882" s="103" t="s">
        <v>170</v>
      </c>
      <c r="AA4882" s="103" t="s">
        <v>47</v>
      </c>
      <c r="AB4882" s="103" t="s">
        <v>171</v>
      </c>
      <c r="AC4882" s="104" t="s">
        <v>172</v>
      </c>
    </row>
    <row r="4883" spans="1:29" ht="25.5" customHeight="1" x14ac:dyDescent="0.35">
      <c r="A4883" s="188"/>
      <c r="B4883" s="190"/>
      <c r="C4883" s="99" t="str">
        <f>IF(B4883="","",IF(NOT(ISNUMBER(B4883)),"DATA_PC invalida",IF(AND(ISNUMBER(parametros!$C$2),ISNUMBER(parametros!$D$2),B4883&gt;=parametros!$C$2,B4883&lt;=parametros!$D$2),"C0",IF(AND(ISNUMBER(parametros!$C$3),ISNUMBER(parametros!$D$3),B4883&gt;=parametros!$C$3,B4883&lt;=parametros!$D$3),"C1",IF(AND(ISNUMBER(parametros!$C$4),ISNUMBER(parametros!$D$4),B4883&gt;=parametros!$C$4,B4883&lt;=parametros!$D$4),"C2",IF(AND(ISNUMBER(parametros!$C$5),ISNUMBER(parametros!$D$5),B4883&gt;=parametros!$C$5,B4883&lt;=parametros!$D$5),"C3",IF(AND(ISNUMBER(parametros!$C$6),ISNUMBER(parametros!$D$6),B4883&gt;=parametros!$C$6,B4883&lt;=parametros!$D$6),"C4","Fora dos ciclos")))))))</f>
        <v/>
      </c>
      <c r="D4883" s="100"/>
      <c r="E4883" s="78" t="str">
        <f>IF(C4883="","",IFERROR(VLOOKUP(C4883,parametros!$A$11:$E$15,5,0),""))</f>
        <v/>
      </c>
      <c r="F4883" s="79" t="str">
        <f t="shared" si="382"/>
        <v/>
      </c>
      <c r="G4883" s="101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8"/>
      <c r="U4883" s="218" t="str">
        <f t="shared" si="386"/>
        <v/>
      </c>
      <c r="V4883" s="216" t="s">
        <v>47</v>
      </c>
      <c r="W4883" s="102" t="s">
        <v>167</v>
      </c>
      <c r="X4883" s="102" t="s">
        <v>168</v>
      </c>
      <c r="Y4883" s="103" t="s">
        <v>169</v>
      </c>
      <c r="Z4883" s="103" t="s">
        <v>170</v>
      </c>
      <c r="AA4883" s="103" t="s">
        <v>47</v>
      </c>
      <c r="AB4883" s="103" t="s">
        <v>171</v>
      </c>
      <c r="AC4883" s="104" t="s">
        <v>172</v>
      </c>
    </row>
    <row r="4884" spans="1:29" ht="25.5" customHeight="1" x14ac:dyDescent="0.35">
      <c r="A4884" s="188"/>
      <c r="B4884" s="190"/>
      <c r="C4884" s="99" t="str">
        <f>IF(B4884="","",IF(NOT(ISNUMBER(B4884)),"DATA_PC invalida",IF(AND(ISNUMBER(parametros!$C$2),ISNUMBER(parametros!$D$2),B4884&gt;=parametros!$C$2,B4884&lt;=parametros!$D$2),"C0",IF(AND(ISNUMBER(parametros!$C$3),ISNUMBER(parametros!$D$3),B4884&gt;=parametros!$C$3,B4884&lt;=parametros!$D$3),"C1",IF(AND(ISNUMBER(parametros!$C$4),ISNUMBER(parametros!$D$4),B4884&gt;=parametros!$C$4,B4884&lt;=parametros!$D$4),"C2",IF(AND(ISNUMBER(parametros!$C$5),ISNUMBER(parametros!$D$5),B4884&gt;=parametros!$C$5,B4884&lt;=parametros!$D$5),"C3",IF(AND(ISNUMBER(parametros!$C$6),ISNUMBER(parametros!$D$6),B4884&gt;=parametros!$C$6,B4884&lt;=parametros!$D$6),"C4","Fora dos ciclos")))))))</f>
        <v/>
      </c>
      <c r="D4884" s="100"/>
      <c r="E4884" s="78" t="str">
        <f>IF(C4884="","",IFERROR(VLOOKUP(C4884,parametros!$A$11:$E$15,5,0),""))</f>
        <v/>
      </c>
      <c r="F4884" s="79" t="str">
        <f t="shared" si="382"/>
        <v/>
      </c>
      <c r="G4884" s="101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8"/>
      <c r="U4884" s="218" t="str">
        <f t="shared" si="386"/>
        <v/>
      </c>
      <c r="V4884" s="216" t="s">
        <v>47</v>
      </c>
      <c r="W4884" s="102" t="s">
        <v>167</v>
      </c>
      <c r="X4884" s="102" t="s">
        <v>168</v>
      </c>
      <c r="Y4884" s="103" t="s">
        <v>169</v>
      </c>
      <c r="Z4884" s="103" t="s">
        <v>170</v>
      </c>
      <c r="AA4884" s="103" t="s">
        <v>47</v>
      </c>
      <c r="AB4884" s="103" t="s">
        <v>171</v>
      </c>
      <c r="AC4884" s="104" t="s">
        <v>172</v>
      </c>
    </row>
    <row r="4885" spans="1:29" ht="25.5" customHeight="1" x14ac:dyDescent="0.35">
      <c r="A4885" s="188"/>
      <c r="B4885" s="190"/>
      <c r="C4885" s="99" t="str">
        <f>IF(B4885="","",IF(NOT(ISNUMBER(B4885)),"DATA_PC invalida",IF(AND(ISNUMBER(parametros!$C$2),ISNUMBER(parametros!$D$2),B4885&gt;=parametros!$C$2,B4885&lt;=parametros!$D$2),"C0",IF(AND(ISNUMBER(parametros!$C$3),ISNUMBER(parametros!$D$3),B4885&gt;=parametros!$C$3,B4885&lt;=parametros!$D$3),"C1",IF(AND(ISNUMBER(parametros!$C$4),ISNUMBER(parametros!$D$4),B4885&gt;=parametros!$C$4,B4885&lt;=parametros!$D$4),"C2",IF(AND(ISNUMBER(parametros!$C$5),ISNUMBER(parametros!$D$5),B4885&gt;=parametros!$C$5,B4885&lt;=parametros!$D$5),"C3",IF(AND(ISNUMBER(parametros!$C$6),ISNUMBER(parametros!$D$6),B4885&gt;=parametros!$C$6,B4885&lt;=parametros!$D$6),"C4","Fora dos ciclos")))))))</f>
        <v/>
      </c>
      <c r="D4885" s="100"/>
      <c r="E4885" s="78" t="str">
        <f>IF(C4885="","",IFERROR(VLOOKUP(C4885,parametros!$A$11:$E$15,5,0),""))</f>
        <v/>
      </c>
      <c r="F4885" s="79" t="str">
        <f t="shared" si="382"/>
        <v/>
      </c>
      <c r="G4885" s="101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8"/>
      <c r="U4885" s="218" t="str">
        <f t="shared" si="386"/>
        <v/>
      </c>
      <c r="V4885" s="216" t="s">
        <v>47</v>
      </c>
      <c r="W4885" s="102" t="s">
        <v>167</v>
      </c>
      <c r="X4885" s="102" t="s">
        <v>168</v>
      </c>
      <c r="Y4885" s="103" t="s">
        <v>169</v>
      </c>
      <c r="Z4885" s="103" t="s">
        <v>170</v>
      </c>
      <c r="AA4885" s="103" t="s">
        <v>47</v>
      </c>
      <c r="AB4885" s="103" t="s">
        <v>171</v>
      </c>
      <c r="AC4885" s="104" t="s">
        <v>172</v>
      </c>
    </row>
    <row r="4886" spans="1:29" ht="25.5" customHeight="1" x14ac:dyDescent="0.35">
      <c r="A4886" s="188"/>
      <c r="B4886" s="190"/>
      <c r="C4886" s="99" t="str">
        <f>IF(B4886="","",IF(NOT(ISNUMBER(B4886)),"DATA_PC invalida",IF(AND(ISNUMBER(parametros!$C$2),ISNUMBER(parametros!$D$2),B4886&gt;=parametros!$C$2,B4886&lt;=parametros!$D$2),"C0",IF(AND(ISNUMBER(parametros!$C$3),ISNUMBER(parametros!$D$3),B4886&gt;=parametros!$C$3,B4886&lt;=parametros!$D$3),"C1",IF(AND(ISNUMBER(parametros!$C$4),ISNUMBER(parametros!$D$4),B4886&gt;=parametros!$C$4,B4886&lt;=parametros!$D$4),"C2",IF(AND(ISNUMBER(parametros!$C$5),ISNUMBER(parametros!$D$5),B4886&gt;=parametros!$C$5,B4886&lt;=parametros!$D$5),"C3",IF(AND(ISNUMBER(parametros!$C$6),ISNUMBER(parametros!$D$6),B4886&gt;=parametros!$C$6,B4886&lt;=parametros!$D$6),"C4","Fora dos ciclos")))))))</f>
        <v/>
      </c>
      <c r="D4886" s="100"/>
      <c r="E4886" s="78" t="str">
        <f>IF(C4886="","",IFERROR(VLOOKUP(C4886,parametros!$A$11:$E$15,5,0),""))</f>
        <v/>
      </c>
      <c r="F4886" s="79" t="str">
        <f t="shared" si="382"/>
        <v/>
      </c>
      <c r="G4886" s="101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8"/>
      <c r="U4886" s="218" t="str">
        <f t="shared" si="386"/>
        <v/>
      </c>
      <c r="V4886" s="216" t="s">
        <v>47</v>
      </c>
      <c r="W4886" s="102" t="s">
        <v>167</v>
      </c>
      <c r="X4886" s="102" t="s">
        <v>168</v>
      </c>
      <c r="Y4886" s="103" t="s">
        <v>169</v>
      </c>
      <c r="Z4886" s="103" t="s">
        <v>170</v>
      </c>
      <c r="AA4886" s="103" t="s">
        <v>47</v>
      </c>
      <c r="AB4886" s="103" t="s">
        <v>171</v>
      </c>
      <c r="AC4886" s="104" t="s">
        <v>172</v>
      </c>
    </row>
    <row r="4887" spans="1:29" ht="25.5" customHeight="1" x14ac:dyDescent="0.35">
      <c r="A4887" s="188"/>
      <c r="B4887" s="190"/>
      <c r="C4887" s="99" t="str">
        <f>IF(B4887="","",IF(NOT(ISNUMBER(B4887)),"DATA_PC invalida",IF(AND(ISNUMBER(parametros!$C$2),ISNUMBER(parametros!$D$2),B4887&gt;=parametros!$C$2,B4887&lt;=parametros!$D$2),"C0",IF(AND(ISNUMBER(parametros!$C$3),ISNUMBER(parametros!$D$3),B4887&gt;=parametros!$C$3,B4887&lt;=parametros!$D$3),"C1",IF(AND(ISNUMBER(parametros!$C$4),ISNUMBER(parametros!$D$4),B4887&gt;=parametros!$C$4,B4887&lt;=parametros!$D$4),"C2",IF(AND(ISNUMBER(parametros!$C$5),ISNUMBER(parametros!$D$5),B4887&gt;=parametros!$C$5,B4887&lt;=parametros!$D$5),"C3",IF(AND(ISNUMBER(parametros!$C$6),ISNUMBER(parametros!$D$6),B4887&gt;=parametros!$C$6,B4887&lt;=parametros!$D$6),"C4","Fora dos ciclos")))))))</f>
        <v/>
      </c>
      <c r="D4887" s="100"/>
      <c r="E4887" s="78" t="str">
        <f>IF(C4887="","",IFERROR(VLOOKUP(C4887,parametros!$A$11:$E$15,5,0),""))</f>
        <v/>
      </c>
      <c r="F4887" s="79" t="str">
        <f t="shared" si="382"/>
        <v/>
      </c>
      <c r="G4887" s="101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8"/>
      <c r="U4887" s="218" t="str">
        <f t="shared" si="386"/>
        <v/>
      </c>
      <c r="V4887" s="216" t="s">
        <v>47</v>
      </c>
      <c r="W4887" s="102" t="s">
        <v>167</v>
      </c>
      <c r="X4887" s="102" t="s">
        <v>168</v>
      </c>
      <c r="Y4887" s="103" t="s">
        <v>169</v>
      </c>
      <c r="Z4887" s="103" t="s">
        <v>170</v>
      </c>
      <c r="AA4887" s="103" t="s">
        <v>47</v>
      </c>
      <c r="AB4887" s="103" t="s">
        <v>171</v>
      </c>
      <c r="AC4887" s="104" t="s">
        <v>172</v>
      </c>
    </row>
    <row r="4888" spans="1:29" ht="25.5" customHeight="1" x14ac:dyDescent="0.35">
      <c r="A4888" s="188"/>
      <c r="B4888" s="190"/>
      <c r="C4888" s="99" t="str">
        <f>IF(B4888="","",IF(NOT(ISNUMBER(B4888)),"DATA_PC invalida",IF(AND(ISNUMBER(parametros!$C$2),ISNUMBER(parametros!$D$2),B4888&gt;=parametros!$C$2,B4888&lt;=parametros!$D$2),"C0",IF(AND(ISNUMBER(parametros!$C$3),ISNUMBER(parametros!$D$3),B4888&gt;=parametros!$C$3,B4888&lt;=parametros!$D$3),"C1",IF(AND(ISNUMBER(parametros!$C$4),ISNUMBER(parametros!$D$4),B4888&gt;=parametros!$C$4,B4888&lt;=parametros!$D$4),"C2",IF(AND(ISNUMBER(parametros!$C$5),ISNUMBER(parametros!$D$5),B4888&gt;=parametros!$C$5,B4888&lt;=parametros!$D$5),"C3",IF(AND(ISNUMBER(parametros!$C$6),ISNUMBER(parametros!$D$6),B4888&gt;=parametros!$C$6,B4888&lt;=parametros!$D$6),"C4","Fora dos ciclos")))))))</f>
        <v/>
      </c>
      <c r="D4888" s="100"/>
      <c r="E4888" s="78" t="str">
        <f>IF(C4888="","",IFERROR(VLOOKUP(C4888,parametros!$A$11:$E$15,5,0),""))</f>
        <v/>
      </c>
      <c r="F4888" s="79" t="str">
        <f t="shared" si="382"/>
        <v/>
      </c>
      <c r="G4888" s="101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8"/>
      <c r="U4888" s="218" t="str">
        <f t="shared" si="386"/>
        <v/>
      </c>
      <c r="V4888" s="216" t="s">
        <v>47</v>
      </c>
      <c r="W4888" s="102" t="s">
        <v>167</v>
      </c>
      <c r="X4888" s="102" t="s">
        <v>168</v>
      </c>
      <c r="Y4888" s="103" t="s">
        <v>169</v>
      </c>
      <c r="Z4888" s="103" t="s">
        <v>170</v>
      </c>
      <c r="AA4888" s="103" t="s">
        <v>47</v>
      </c>
      <c r="AB4888" s="103" t="s">
        <v>171</v>
      </c>
      <c r="AC4888" s="104" t="s">
        <v>172</v>
      </c>
    </row>
    <row r="4889" spans="1:29" ht="25.5" customHeight="1" x14ac:dyDescent="0.35">
      <c r="A4889" s="188"/>
      <c r="B4889" s="190"/>
      <c r="C4889" s="99" t="str">
        <f>IF(B4889="","",IF(NOT(ISNUMBER(B4889)),"DATA_PC invalida",IF(AND(ISNUMBER(parametros!$C$2),ISNUMBER(parametros!$D$2),B4889&gt;=parametros!$C$2,B4889&lt;=parametros!$D$2),"C0",IF(AND(ISNUMBER(parametros!$C$3),ISNUMBER(parametros!$D$3),B4889&gt;=parametros!$C$3,B4889&lt;=parametros!$D$3),"C1",IF(AND(ISNUMBER(parametros!$C$4),ISNUMBER(parametros!$D$4),B4889&gt;=parametros!$C$4,B4889&lt;=parametros!$D$4),"C2",IF(AND(ISNUMBER(parametros!$C$5),ISNUMBER(parametros!$D$5),B4889&gt;=parametros!$C$5,B4889&lt;=parametros!$D$5),"C3",IF(AND(ISNUMBER(parametros!$C$6),ISNUMBER(parametros!$D$6),B4889&gt;=parametros!$C$6,B4889&lt;=parametros!$D$6),"C4","Fora dos ciclos")))))))</f>
        <v/>
      </c>
      <c r="D4889" s="100"/>
      <c r="E4889" s="78" t="str">
        <f>IF(C4889="","",IFERROR(VLOOKUP(C4889,parametros!$A$11:$E$15,5,0),""))</f>
        <v/>
      </c>
      <c r="F4889" s="79" t="str">
        <f t="shared" si="382"/>
        <v/>
      </c>
      <c r="G4889" s="101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8"/>
      <c r="U4889" s="218" t="str">
        <f t="shared" si="386"/>
        <v/>
      </c>
      <c r="V4889" s="216" t="s">
        <v>47</v>
      </c>
      <c r="W4889" s="102" t="s">
        <v>167</v>
      </c>
      <c r="X4889" s="102" t="s">
        <v>168</v>
      </c>
      <c r="Y4889" s="103" t="s">
        <v>169</v>
      </c>
      <c r="Z4889" s="103" t="s">
        <v>170</v>
      </c>
      <c r="AA4889" s="103" t="s">
        <v>47</v>
      </c>
      <c r="AB4889" s="103" t="s">
        <v>171</v>
      </c>
      <c r="AC4889" s="104" t="s">
        <v>172</v>
      </c>
    </row>
    <row r="4890" spans="1:29" ht="25.5" customHeight="1" x14ac:dyDescent="0.35">
      <c r="A4890" s="188"/>
      <c r="B4890" s="190"/>
      <c r="C4890" s="99" t="str">
        <f>IF(B4890="","",IF(NOT(ISNUMBER(B4890)),"DATA_PC invalida",IF(AND(ISNUMBER(parametros!$C$2),ISNUMBER(parametros!$D$2),B4890&gt;=parametros!$C$2,B4890&lt;=parametros!$D$2),"C0",IF(AND(ISNUMBER(parametros!$C$3),ISNUMBER(parametros!$D$3),B4890&gt;=parametros!$C$3,B4890&lt;=parametros!$D$3),"C1",IF(AND(ISNUMBER(parametros!$C$4),ISNUMBER(parametros!$D$4),B4890&gt;=parametros!$C$4,B4890&lt;=parametros!$D$4),"C2",IF(AND(ISNUMBER(parametros!$C$5),ISNUMBER(parametros!$D$5),B4890&gt;=parametros!$C$5,B4890&lt;=parametros!$D$5),"C3",IF(AND(ISNUMBER(parametros!$C$6),ISNUMBER(parametros!$D$6),B4890&gt;=parametros!$C$6,B4890&lt;=parametros!$D$6),"C4","Fora dos ciclos")))))))</f>
        <v/>
      </c>
      <c r="D4890" s="100"/>
      <c r="E4890" s="78" t="str">
        <f>IF(C4890="","",IFERROR(VLOOKUP(C4890,parametros!$A$11:$E$15,5,0),""))</f>
        <v/>
      </c>
      <c r="F4890" s="79" t="str">
        <f t="shared" si="382"/>
        <v/>
      </c>
      <c r="G4890" s="101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8"/>
      <c r="U4890" s="218" t="str">
        <f t="shared" si="386"/>
        <v/>
      </c>
      <c r="V4890" s="216" t="s">
        <v>47</v>
      </c>
      <c r="W4890" s="102" t="s">
        <v>167</v>
      </c>
      <c r="X4890" s="102" t="s">
        <v>168</v>
      </c>
      <c r="Y4890" s="103" t="s">
        <v>169</v>
      </c>
      <c r="Z4890" s="103" t="s">
        <v>170</v>
      </c>
      <c r="AA4890" s="103" t="s">
        <v>47</v>
      </c>
      <c r="AB4890" s="103" t="s">
        <v>171</v>
      </c>
      <c r="AC4890" s="104" t="s">
        <v>172</v>
      </c>
    </row>
    <row r="4891" spans="1:29" ht="25.5" customHeight="1" x14ac:dyDescent="0.35">
      <c r="A4891" s="188"/>
      <c r="B4891" s="190"/>
      <c r="C4891" s="99" t="str">
        <f>IF(B4891="","",IF(NOT(ISNUMBER(B4891)),"DATA_PC invalida",IF(AND(ISNUMBER(parametros!$C$2),ISNUMBER(parametros!$D$2),B4891&gt;=parametros!$C$2,B4891&lt;=parametros!$D$2),"C0",IF(AND(ISNUMBER(parametros!$C$3),ISNUMBER(parametros!$D$3),B4891&gt;=parametros!$C$3,B4891&lt;=parametros!$D$3),"C1",IF(AND(ISNUMBER(parametros!$C$4),ISNUMBER(parametros!$D$4),B4891&gt;=parametros!$C$4,B4891&lt;=parametros!$D$4),"C2",IF(AND(ISNUMBER(parametros!$C$5),ISNUMBER(parametros!$D$5),B4891&gt;=parametros!$C$5,B4891&lt;=parametros!$D$5),"C3",IF(AND(ISNUMBER(parametros!$C$6),ISNUMBER(parametros!$D$6),B4891&gt;=parametros!$C$6,B4891&lt;=parametros!$D$6),"C4","Fora dos ciclos")))))))</f>
        <v/>
      </c>
      <c r="D4891" s="100"/>
      <c r="E4891" s="78" t="str">
        <f>IF(C4891="","",IFERROR(VLOOKUP(C4891,parametros!$A$11:$E$15,5,0),""))</f>
        <v/>
      </c>
      <c r="F4891" s="79" t="str">
        <f t="shared" si="382"/>
        <v/>
      </c>
      <c r="G4891" s="101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8"/>
      <c r="U4891" s="218" t="str">
        <f t="shared" si="386"/>
        <v/>
      </c>
      <c r="V4891" s="216" t="s">
        <v>47</v>
      </c>
      <c r="W4891" s="102" t="s">
        <v>167</v>
      </c>
      <c r="X4891" s="102" t="s">
        <v>168</v>
      </c>
      <c r="Y4891" s="103" t="s">
        <v>169</v>
      </c>
      <c r="Z4891" s="103" t="s">
        <v>170</v>
      </c>
      <c r="AA4891" s="103" t="s">
        <v>47</v>
      </c>
      <c r="AB4891" s="103" t="s">
        <v>171</v>
      </c>
      <c r="AC4891" s="104" t="s">
        <v>172</v>
      </c>
    </row>
    <row r="4892" spans="1:29" ht="25.5" customHeight="1" x14ac:dyDescent="0.35">
      <c r="A4892" s="188"/>
      <c r="B4892" s="190"/>
      <c r="C4892" s="99" t="str">
        <f>IF(B4892="","",IF(NOT(ISNUMBER(B4892)),"DATA_PC invalida",IF(AND(ISNUMBER(parametros!$C$2),ISNUMBER(parametros!$D$2),B4892&gt;=parametros!$C$2,B4892&lt;=parametros!$D$2),"C0",IF(AND(ISNUMBER(parametros!$C$3),ISNUMBER(parametros!$D$3),B4892&gt;=parametros!$C$3,B4892&lt;=parametros!$D$3),"C1",IF(AND(ISNUMBER(parametros!$C$4),ISNUMBER(parametros!$D$4),B4892&gt;=parametros!$C$4,B4892&lt;=parametros!$D$4),"C2",IF(AND(ISNUMBER(parametros!$C$5),ISNUMBER(parametros!$D$5),B4892&gt;=parametros!$C$5,B4892&lt;=parametros!$D$5),"C3",IF(AND(ISNUMBER(parametros!$C$6),ISNUMBER(parametros!$D$6),B4892&gt;=parametros!$C$6,B4892&lt;=parametros!$D$6),"C4","Fora dos ciclos")))))))</f>
        <v/>
      </c>
      <c r="D4892" s="100"/>
      <c r="E4892" s="78" t="str">
        <f>IF(C4892="","",IFERROR(VLOOKUP(C4892,parametros!$A$11:$E$15,5,0),""))</f>
        <v/>
      </c>
      <c r="F4892" s="79" t="str">
        <f t="shared" si="382"/>
        <v/>
      </c>
      <c r="G4892" s="101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8"/>
      <c r="U4892" s="218" t="str">
        <f t="shared" si="386"/>
        <v/>
      </c>
      <c r="V4892" s="216" t="s">
        <v>47</v>
      </c>
      <c r="W4892" s="102" t="s">
        <v>167</v>
      </c>
      <c r="X4892" s="102" t="s">
        <v>168</v>
      </c>
      <c r="Y4892" s="103" t="s">
        <v>169</v>
      </c>
      <c r="Z4892" s="103" t="s">
        <v>170</v>
      </c>
      <c r="AA4892" s="103" t="s">
        <v>47</v>
      </c>
      <c r="AB4892" s="103" t="s">
        <v>171</v>
      </c>
      <c r="AC4892" s="104" t="s">
        <v>172</v>
      </c>
    </row>
    <row r="4893" spans="1:29" ht="25.5" customHeight="1" x14ac:dyDescent="0.35">
      <c r="A4893" s="188"/>
      <c r="B4893" s="190"/>
      <c r="C4893" s="99" t="str">
        <f>IF(B4893="","",IF(NOT(ISNUMBER(B4893)),"DATA_PC invalida",IF(AND(ISNUMBER(parametros!$C$2),ISNUMBER(parametros!$D$2),B4893&gt;=parametros!$C$2,B4893&lt;=parametros!$D$2),"C0",IF(AND(ISNUMBER(parametros!$C$3),ISNUMBER(parametros!$D$3),B4893&gt;=parametros!$C$3,B4893&lt;=parametros!$D$3),"C1",IF(AND(ISNUMBER(parametros!$C$4),ISNUMBER(parametros!$D$4),B4893&gt;=parametros!$C$4,B4893&lt;=parametros!$D$4),"C2",IF(AND(ISNUMBER(parametros!$C$5),ISNUMBER(parametros!$D$5),B4893&gt;=parametros!$C$5,B4893&lt;=parametros!$D$5),"C3",IF(AND(ISNUMBER(parametros!$C$6),ISNUMBER(parametros!$D$6),B4893&gt;=parametros!$C$6,B4893&lt;=parametros!$D$6),"C4","Fora dos ciclos")))))))</f>
        <v/>
      </c>
      <c r="D4893" s="100"/>
      <c r="E4893" s="78" t="str">
        <f>IF(C4893="","",IFERROR(VLOOKUP(C4893,parametros!$A$11:$E$15,5,0),""))</f>
        <v/>
      </c>
      <c r="F4893" s="79" t="str">
        <f t="shared" si="382"/>
        <v/>
      </c>
      <c r="G4893" s="101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8"/>
      <c r="U4893" s="218" t="str">
        <f t="shared" si="386"/>
        <v/>
      </c>
      <c r="V4893" s="216" t="s">
        <v>47</v>
      </c>
      <c r="W4893" s="102" t="s">
        <v>167</v>
      </c>
      <c r="X4893" s="102" t="s">
        <v>168</v>
      </c>
      <c r="Y4893" s="103" t="s">
        <v>169</v>
      </c>
      <c r="Z4893" s="103" t="s">
        <v>170</v>
      </c>
      <c r="AA4893" s="103" t="s">
        <v>47</v>
      </c>
      <c r="AB4893" s="103" t="s">
        <v>171</v>
      </c>
      <c r="AC4893" s="104" t="s">
        <v>172</v>
      </c>
    </row>
    <row r="4894" spans="1:29" ht="25.5" customHeight="1" x14ac:dyDescent="0.35">
      <c r="A4894" s="188"/>
      <c r="B4894" s="190"/>
      <c r="C4894" s="99" t="str">
        <f>IF(B4894="","",IF(NOT(ISNUMBER(B4894)),"DATA_PC invalida",IF(AND(ISNUMBER(parametros!$C$2),ISNUMBER(parametros!$D$2),B4894&gt;=parametros!$C$2,B4894&lt;=parametros!$D$2),"C0",IF(AND(ISNUMBER(parametros!$C$3),ISNUMBER(parametros!$D$3),B4894&gt;=parametros!$C$3,B4894&lt;=parametros!$D$3),"C1",IF(AND(ISNUMBER(parametros!$C$4),ISNUMBER(parametros!$D$4),B4894&gt;=parametros!$C$4,B4894&lt;=parametros!$D$4),"C2",IF(AND(ISNUMBER(parametros!$C$5),ISNUMBER(parametros!$D$5),B4894&gt;=parametros!$C$5,B4894&lt;=parametros!$D$5),"C3",IF(AND(ISNUMBER(parametros!$C$6),ISNUMBER(parametros!$D$6),B4894&gt;=parametros!$C$6,B4894&lt;=parametros!$D$6),"C4","Fora dos ciclos")))))))</f>
        <v/>
      </c>
      <c r="D4894" s="100"/>
      <c r="E4894" s="78" t="str">
        <f>IF(C4894="","",IFERROR(VLOOKUP(C4894,parametros!$A$11:$E$15,5,0),""))</f>
        <v/>
      </c>
      <c r="F4894" s="79" t="str">
        <f t="shared" si="382"/>
        <v/>
      </c>
      <c r="G4894" s="101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8"/>
      <c r="U4894" s="218" t="str">
        <f t="shared" si="386"/>
        <v/>
      </c>
      <c r="V4894" s="216" t="s">
        <v>47</v>
      </c>
      <c r="W4894" s="102" t="s">
        <v>167</v>
      </c>
      <c r="X4894" s="102" t="s">
        <v>168</v>
      </c>
      <c r="Y4894" s="103" t="s">
        <v>169</v>
      </c>
      <c r="Z4894" s="103" t="s">
        <v>170</v>
      </c>
      <c r="AA4894" s="103" t="s">
        <v>47</v>
      </c>
      <c r="AB4894" s="103" t="s">
        <v>171</v>
      </c>
      <c r="AC4894" s="104" t="s">
        <v>172</v>
      </c>
    </row>
    <row r="4895" spans="1:29" ht="25.5" customHeight="1" x14ac:dyDescent="0.35">
      <c r="A4895" s="188"/>
      <c r="B4895" s="190"/>
      <c r="C4895" s="99" t="str">
        <f>IF(B4895="","",IF(NOT(ISNUMBER(B4895)),"DATA_PC invalida",IF(AND(ISNUMBER(parametros!$C$2),ISNUMBER(parametros!$D$2),B4895&gt;=parametros!$C$2,B4895&lt;=parametros!$D$2),"C0",IF(AND(ISNUMBER(parametros!$C$3),ISNUMBER(parametros!$D$3),B4895&gt;=parametros!$C$3,B4895&lt;=parametros!$D$3),"C1",IF(AND(ISNUMBER(parametros!$C$4),ISNUMBER(parametros!$D$4),B4895&gt;=parametros!$C$4,B4895&lt;=parametros!$D$4),"C2",IF(AND(ISNUMBER(parametros!$C$5),ISNUMBER(parametros!$D$5),B4895&gt;=parametros!$C$5,B4895&lt;=parametros!$D$5),"C3",IF(AND(ISNUMBER(parametros!$C$6),ISNUMBER(parametros!$D$6),B4895&gt;=parametros!$C$6,B4895&lt;=parametros!$D$6),"C4","Fora dos ciclos")))))))</f>
        <v/>
      </c>
      <c r="D4895" s="100"/>
      <c r="E4895" s="78" t="str">
        <f>IF(C4895="","",IFERROR(VLOOKUP(C4895,parametros!$A$11:$E$15,5,0),""))</f>
        <v/>
      </c>
      <c r="F4895" s="79" t="str">
        <f t="shared" si="382"/>
        <v/>
      </c>
      <c r="G4895" s="101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8"/>
      <c r="U4895" s="218" t="str">
        <f t="shared" si="386"/>
        <v/>
      </c>
      <c r="V4895" s="216" t="s">
        <v>47</v>
      </c>
      <c r="W4895" s="102" t="s">
        <v>167</v>
      </c>
      <c r="X4895" s="102" t="s">
        <v>168</v>
      </c>
      <c r="Y4895" s="103" t="s">
        <v>169</v>
      </c>
      <c r="Z4895" s="103" t="s">
        <v>170</v>
      </c>
      <c r="AA4895" s="103" t="s">
        <v>47</v>
      </c>
      <c r="AB4895" s="103" t="s">
        <v>171</v>
      </c>
      <c r="AC4895" s="104" t="s">
        <v>172</v>
      </c>
    </row>
    <row r="4896" spans="1:29" ht="25.5" customHeight="1" x14ac:dyDescent="0.35">
      <c r="A4896" s="188"/>
      <c r="B4896" s="190"/>
      <c r="C4896" s="99" t="str">
        <f>IF(B4896="","",IF(NOT(ISNUMBER(B4896)),"DATA_PC invalida",IF(AND(ISNUMBER(parametros!$C$2),ISNUMBER(parametros!$D$2),B4896&gt;=parametros!$C$2,B4896&lt;=parametros!$D$2),"C0",IF(AND(ISNUMBER(parametros!$C$3),ISNUMBER(parametros!$D$3),B4896&gt;=parametros!$C$3,B4896&lt;=parametros!$D$3),"C1",IF(AND(ISNUMBER(parametros!$C$4),ISNUMBER(parametros!$D$4),B4896&gt;=parametros!$C$4,B4896&lt;=parametros!$D$4),"C2",IF(AND(ISNUMBER(parametros!$C$5),ISNUMBER(parametros!$D$5),B4896&gt;=parametros!$C$5,B4896&lt;=parametros!$D$5),"C3",IF(AND(ISNUMBER(parametros!$C$6),ISNUMBER(parametros!$D$6),B4896&gt;=parametros!$C$6,B4896&lt;=parametros!$D$6),"C4","Fora dos ciclos")))))))</f>
        <v/>
      </c>
      <c r="D4896" s="100"/>
      <c r="E4896" s="78" t="str">
        <f>IF(C4896="","",IFERROR(VLOOKUP(C4896,parametros!$A$11:$E$15,5,0),""))</f>
        <v/>
      </c>
      <c r="F4896" s="79" t="str">
        <f t="shared" si="382"/>
        <v/>
      </c>
      <c r="G4896" s="101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8"/>
      <c r="U4896" s="218" t="str">
        <f t="shared" si="386"/>
        <v/>
      </c>
      <c r="V4896" s="216" t="s">
        <v>47</v>
      </c>
      <c r="W4896" s="102" t="s">
        <v>167</v>
      </c>
      <c r="X4896" s="102" t="s">
        <v>168</v>
      </c>
      <c r="Y4896" s="103" t="s">
        <v>169</v>
      </c>
      <c r="Z4896" s="103" t="s">
        <v>170</v>
      </c>
      <c r="AA4896" s="103" t="s">
        <v>47</v>
      </c>
      <c r="AB4896" s="103" t="s">
        <v>171</v>
      </c>
      <c r="AC4896" s="104" t="s">
        <v>172</v>
      </c>
    </row>
    <row r="4897" spans="1:29" ht="25.5" customHeight="1" x14ac:dyDescent="0.35">
      <c r="A4897" s="188"/>
      <c r="B4897" s="190"/>
      <c r="C4897" s="99" t="str">
        <f>IF(B4897="","",IF(NOT(ISNUMBER(B4897)),"DATA_PC invalida",IF(AND(ISNUMBER(parametros!$C$2),ISNUMBER(parametros!$D$2),B4897&gt;=parametros!$C$2,B4897&lt;=parametros!$D$2),"C0",IF(AND(ISNUMBER(parametros!$C$3),ISNUMBER(parametros!$D$3),B4897&gt;=parametros!$C$3,B4897&lt;=parametros!$D$3),"C1",IF(AND(ISNUMBER(parametros!$C$4),ISNUMBER(parametros!$D$4),B4897&gt;=parametros!$C$4,B4897&lt;=parametros!$D$4),"C2",IF(AND(ISNUMBER(parametros!$C$5),ISNUMBER(parametros!$D$5),B4897&gt;=parametros!$C$5,B4897&lt;=parametros!$D$5),"C3",IF(AND(ISNUMBER(parametros!$C$6),ISNUMBER(parametros!$D$6),B4897&gt;=parametros!$C$6,B4897&lt;=parametros!$D$6),"C4","Fora dos ciclos")))))))</f>
        <v/>
      </c>
      <c r="D4897" s="100"/>
      <c r="E4897" s="78" t="str">
        <f>IF(C4897="","",IFERROR(VLOOKUP(C4897,parametros!$A$11:$E$15,5,0),""))</f>
        <v/>
      </c>
      <c r="F4897" s="79" t="str">
        <f t="shared" si="382"/>
        <v/>
      </c>
      <c r="G4897" s="101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8"/>
      <c r="U4897" s="218" t="str">
        <f t="shared" si="386"/>
        <v/>
      </c>
      <c r="V4897" s="216" t="s">
        <v>47</v>
      </c>
      <c r="W4897" s="102" t="s">
        <v>167</v>
      </c>
      <c r="X4897" s="102" t="s">
        <v>168</v>
      </c>
      <c r="Y4897" s="103" t="s">
        <v>169</v>
      </c>
      <c r="Z4897" s="103" t="s">
        <v>170</v>
      </c>
      <c r="AA4897" s="103" t="s">
        <v>47</v>
      </c>
      <c r="AB4897" s="103" t="s">
        <v>171</v>
      </c>
      <c r="AC4897" s="104" t="s">
        <v>172</v>
      </c>
    </row>
    <row r="4898" spans="1:29" ht="25.5" customHeight="1" x14ac:dyDescent="0.35">
      <c r="A4898" s="188"/>
      <c r="B4898" s="190"/>
      <c r="C4898" s="99" t="str">
        <f>IF(B4898="","",IF(NOT(ISNUMBER(B4898)),"DATA_PC invalida",IF(AND(ISNUMBER(parametros!$C$2),ISNUMBER(parametros!$D$2),B4898&gt;=parametros!$C$2,B4898&lt;=parametros!$D$2),"C0",IF(AND(ISNUMBER(parametros!$C$3),ISNUMBER(parametros!$D$3),B4898&gt;=parametros!$C$3,B4898&lt;=parametros!$D$3),"C1",IF(AND(ISNUMBER(parametros!$C$4),ISNUMBER(parametros!$D$4),B4898&gt;=parametros!$C$4,B4898&lt;=parametros!$D$4),"C2",IF(AND(ISNUMBER(parametros!$C$5),ISNUMBER(parametros!$D$5),B4898&gt;=parametros!$C$5,B4898&lt;=parametros!$D$5),"C3",IF(AND(ISNUMBER(parametros!$C$6),ISNUMBER(parametros!$D$6),B4898&gt;=parametros!$C$6,B4898&lt;=parametros!$D$6),"C4","Fora dos ciclos")))))))</f>
        <v/>
      </c>
      <c r="D4898" s="100"/>
      <c r="E4898" s="78" t="str">
        <f>IF(C4898="","",IFERROR(VLOOKUP(C4898,parametros!$A$11:$E$15,5,0),""))</f>
        <v/>
      </c>
      <c r="F4898" s="79" t="str">
        <f t="shared" si="382"/>
        <v/>
      </c>
      <c r="G4898" s="101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8"/>
      <c r="U4898" s="218" t="str">
        <f t="shared" si="386"/>
        <v/>
      </c>
      <c r="V4898" s="216" t="s">
        <v>47</v>
      </c>
      <c r="W4898" s="102" t="s">
        <v>167</v>
      </c>
      <c r="X4898" s="102" t="s">
        <v>168</v>
      </c>
      <c r="Y4898" s="103" t="s">
        <v>169</v>
      </c>
      <c r="Z4898" s="103" t="s">
        <v>170</v>
      </c>
      <c r="AA4898" s="103" t="s">
        <v>47</v>
      </c>
      <c r="AB4898" s="103" t="s">
        <v>171</v>
      </c>
      <c r="AC4898" s="104" t="s">
        <v>172</v>
      </c>
    </row>
    <row r="4899" spans="1:29" ht="25.5" customHeight="1" x14ac:dyDescent="0.35">
      <c r="A4899" s="188"/>
      <c r="B4899" s="190"/>
      <c r="C4899" s="99" t="str">
        <f>IF(B4899="","",IF(NOT(ISNUMBER(B4899)),"DATA_PC invalida",IF(AND(ISNUMBER(parametros!$C$2),ISNUMBER(parametros!$D$2),B4899&gt;=parametros!$C$2,B4899&lt;=parametros!$D$2),"C0",IF(AND(ISNUMBER(parametros!$C$3),ISNUMBER(parametros!$D$3),B4899&gt;=parametros!$C$3,B4899&lt;=parametros!$D$3),"C1",IF(AND(ISNUMBER(parametros!$C$4),ISNUMBER(parametros!$D$4),B4899&gt;=parametros!$C$4,B4899&lt;=parametros!$D$4),"C2",IF(AND(ISNUMBER(parametros!$C$5),ISNUMBER(parametros!$D$5),B4899&gt;=parametros!$C$5,B4899&lt;=parametros!$D$5),"C3",IF(AND(ISNUMBER(parametros!$C$6),ISNUMBER(parametros!$D$6),B4899&gt;=parametros!$C$6,B4899&lt;=parametros!$D$6),"C4","Fora dos ciclos")))))))</f>
        <v/>
      </c>
      <c r="D4899" s="100"/>
      <c r="E4899" s="78" t="str">
        <f>IF(C4899="","",IFERROR(VLOOKUP(C4899,parametros!$A$11:$E$15,5,0),""))</f>
        <v/>
      </c>
      <c r="F4899" s="79" t="str">
        <f t="shared" si="382"/>
        <v/>
      </c>
      <c r="G4899" s="101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8"/>
      <c r="U4899" s="218" t="str">
        <f t="shared" si="386"/>
        <v/>
      </c>
      <c r="V4899" s="216" t="s">
        <v>47</v>
      </c>
      <c r="W4899" s="102" t="s">
        <v>167</v>
      </c>
      <c r="X4899" s="102" t="s">
        <v>168</v>
      </c>
      <c r="Y4899" s="103" t="s">
        <v>169</v>
      </c>
      <c r="Z4899" s="103" t="s">
        <v>170</v>
      </c>
      <c r="AA4899" s="103" t="s">
        <v>47</v>
      </c>
      <c r="AB4899" s="103" t="s">
        <v>171</v>
      </c>
      <c r="AC4899" s="104" t="s">
        <v>172</v>
      </c>
    </row>
    <row r="4900" spans="1:29" ht="25.5" customHeight="1" x14ac:dyDescent="0.35">
      <c r="A4900" s="188"/>
      <c r="B4900" s="190"/>
      <c r="C4900" s="99" t="str">
        <f>IF(B4900="","",IF(NOT(ISNUMBER(B4900)),"DATA_PC invalida",IF(AND(ISNUMBER(parametros!$C$2),ISNUMBER(parametros!$D$2),B4900&gt;=parametros!$C$2,B4900&lt;=parametros!$D$2),"C0",IF(AND(ISNUMBER(parametros!$C$3),ISNUMBER(parametros!$D$3),B4900&gt;=parametros!$C$3,B4900&lt;=parametros!$D$3),"C1",IF(AND(ISNUMBER(parametros!$C$4),ISNUMBER(parametros!$D$4),B4900&gt;=parametros!$C$4,B4900&lt;=parametros!$D$4),"C2",IF(AND(ISNUMBER(parametros!$C$5),ISNUMBER(parametros!$D$5),B4900&gt;=parametros!$C$5,B4900&lt;=parametros!$D$5),"C3",IF(AND(ISNUMBER(parametros!$C$6),ISNUMBER(parametros!$D$6),B4900&gt;=parametros!$C$6,B4900&lt;=parametros!$D$6),"C4","Fora dos ciclos")))))))</f>
        <v/>
      </c>
      <c r="D4900" s="100"/>
      <c r="E4900" s="78" t="str">
        <f>IF(C4900="","",IFERROR(VLOOKUP(C4900,parametros!$A$11:$E$15,5,0),""))</f>
        <v/>
      </c>
      <c r="F4900" s="79" t="str">
        <f t="shared" si="382"/>
        <v/>
      </c>
      <c r="G4900" s="101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8"/>
      <c r="U4900" s="218" t="str">
        <f t="shared" si="386"/>
        <v/>
      </c>
      <c r="V4900" s="216" t="s">
        <v>47</v>
      </c>
      <c r="W4900" s="102" t="s">
        <v>167</v>
      </c>
      <c r="X4900" s="102" t="s">
        <v>168</v>
      </c>
      <c r="Y4900" s="103" t="s">
        <v>169</v>
      </c>
      <c r="Z4900" s="103" t="s">
        <v>170</v>
      </c>
      <c r="AA4900" s="103" t="s">
        <v>47</v>
      </c>
      <c r="AB4900" s="103" t="s">
        <v>171</v>
      </c>
      <c r="AC4900" s="104" t="s">
        <v>172</v>
      </c>
    </row>
    <row r="4901" spans="1:29" ht="25.5" customHeight="1" x14ac:dyDescent="0.35">
      <c r="A4901" s="188"/>
      <c r="B4901" s="190"/>
      <c r="C4901" s="99" t="str">
        <f>IF(B4901="","",IF(NOT(ISNUMBER(B4901)),"DATA_PC invalida",IF(AND(ISNUMBER(parametros!$C$2),ISNUMBER(parametros!$D$2),B4901&gt;=parametros!$C$2,B4901&lt;=parametros!$D$2),"C0",IF(AND(ISNUMBER(parametros!$C$3),ISNUMBER(parametros!$D$3),B4901&gt;=parametros!$C$3,B4901&lt;=parametros!$D$3),"C1",IF(AND(ISNUMBER(parametros!$C$4),ISNUMBER(parametros!$D$4),B4901&gt;=parametros!$C$4,B4901&lt;=parametros!$D$4),"C2",IF(AND(ISNUMBER(parametros!$C$5),ISNUMBER(parametros!$D$5),B4901&gt;=parametros!$C$5,B4901&lt;=parametros!$D$5),"C3",IF(AND(ISNUMBER(parametros!$C$6),ISNUMBER(parametros!$D$6),B4901&gt;=parametros!$C$6,B4901&lt;=parametros!$D$6),"C4","Fora dos ciclos")))))))</f>
        <v/>
      </c>
      <c r="D4901" s="100"/>
      <c r="E4901" s="78" t="str">
        <f>IF(C4901="","",IFERROR(VLOOKUP(C4901,parametros!$A$11:$E$15,5,0),""))</f>
        <v/>
      </c>
      <c r="F4901" s="79" t="str">
        <f t="shared" si="382"/>
        <v/>
      </c>
      <c r="G4901" s="101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8"/>
      <c r="U4901" s="218" t="str">
        <f t="shared" si="386"/>
        <v/>
      </c>
      <c r="V4901" s="216" t="s">
        <v>47</v>
      </c>
      <c r="W4901" s="102" t="s">
        <v>167</v>
      </c>
      <c r="X4901" s="102" t="s">
        <v>168</v>
      </c>
      <c r="Y4901" s="103" t="s">
        <v>169</v>
      </c>
      <c r="Z4901" s="103" t="s">
        <v>170</v>
      </c>
      <c r="AA4901" s="103" t="s">
        <v>47</v>
      </c>
      <c r="AB4901" s="103" t="s">
        <v>171</v>
      </c>
      <c r="AC4901" s="104" t="s">
        <v>172</v>
      </c>
    </row>
    <row r="4902" spans="1:29" ht="25.5" customHeight="1" x14ac:dyDescent="0.35">
      <c r="A4902" s="188"/>
      <c r="B4902" s="190"/>
      <c r="C4902" s="99" t="str">
        <f>IF(B4902="","",IF(NOT(ISNUMBER(B4902)),"DATA_PC invalida",IF(AND(ISNUMBER(parametros!$C$2),ISNUMBER(parametros!$D$2),B4902&gt;=parametros!$C$2,B4902&lt;=parametros!$D$2),"C0",IF(AND(ISNUMBER(parametros!$C$3),ISNUMBER(parametros!$D$3),B4902&gt;=parametros!$C$3,B4902&lt;=parametros!$D$3),"C1",IF(AND(ISNUMBER(parametros!$C$4),ISNUMBER(parametros!$D$4),B4902&gt;=parametros!$C$4,B4902&lt;=parametros!$D$4),"C2",IF(AND(ISNUMBER(parametros!$C$5),ISNUMBER(parametros!$D$5),B4902&gt;=parametros!$C$5,B4902&lt;=parametros!$D$5),"C3",IF(AND(ISNUMBER(parametros!$C$6),ISNUMBER(parametros!$D$6),B4902&gt;=parametros!$C$6,B4902&lt;=parametros!$D$6),"C4","Fora dos ciclos")))))))</f>
        <v/>
      </c>
      <c r="D4902" s="100"/>
      <c r="E4902" s="78" t="str">
        <f>IF(C4902="","",IFERROR(VLOOKUP(C4902,parametros!$A$11:$E$15,5,0),""))</f>
        <v/>
      </c>
      <c r="F4902" s="79" t="str">
        <f t="shared" si="382"/>
        <v/>
      </c>
      <c r="G4902" s="101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8"/>
      <c r="U4902" s="218" t="str">
        <f t="shared" si="386"/>
        <v/>
      </c>
      <c r="V4902" s="216" t="s">
        <v>47</v>
      </c>
      <c r="W4902" s="102" t="s">
        <v>167</v>
      </c>
      <c r="X4902" s="102" t="s">
        <v>168</v>
      </c>
      <c r="Y4902" s="103" t="s">
        <v>169</v>
      </c>
      <c r="Z4902" s="103" t="s">
        <v>170</v>
      </c>
      <c r="AA4902" s="103" t="s">
        <v>47</v>
      </c>
      <c r="AB4902" s="103" t="s">
        <v>171</v>
      </c>
      <c r="AC4902" s="104" t="s">
        <v>172</v>
      </c>
    </row>
    <row r="4903" spans="1:29" ht="25.5" customHeight="1" x14ac:dyDescent="0.35">
      <c r="A4903" s="188"/>
      <c r="B4903" s="190"/>
      <c r="C4903" s="99" t="str">
        <f>IF(B4903="","",IF(NOT(ISNUMBER(B4903)),"DATA_PC invalida",IF(AND(ISNUMBER(parametros!$C$2),ISNUMBER(parametros!$D$2),B4903&gt;=parametros!$C$2,B4903&lt;=parametros!$D$2),"C0",IF(AND(ISNUMBER(parametros!$C$3),ISNUMBER(parametros!$D$3),B4903&gt;=parametros!$C$3,B4903&lt;=parametros!$D$3),"C1",IF(AND(ISNUMBER(parametros!$C$4),ISNUMBER(parametros!$D$4),B4903&gt;=parametros!$C$4,B4903&lt;=parametros!$D$4),"C2",IF(AND(ISNUMBER(parametros!$C$5),ISNUMBER(parametros!$D$5),B4903&gt;=parametros!$C$5,B4903&lt;=parametros!$D$5),"C3",IF(AND(ISNUMBER(parametros!$C$6),ISNUMBER(parametros!$D$6),B4903&gt;=parametros!$C$6,B4903&lt;=parametros!$D$6),"C4","Fora dos ciclos")))))))</f>
        <v/>
      </c>
      <c r="D4903" s="100"/>
      <c r="E4903" s="78" t="str">
        <f>IF(C4903="","",IFERROR(VLOOKUP(C4903,parametros!$A$11:$E$15,5,0),""))</f>
        <v/>
      </c>
      <c r="F4903" s="79" t="str">
        <f t="shared" si="382"/>
        <v/>
      </c>
      <c r="G4903" s="101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8"/>
      <c r="U4903" s="218" t="str">
        <f t="shared" si="386"/>
        <v/>
      </c>
      <c r="V4903" s="216" t="s">
        <v>47</v>
      </c>
      <c r="W4903" s="102" t="s">
        <v>167</v>
      </c>
      <c r="X4903" s="102" t="s">
        <v>168</v>
      </c>
      <c r="Y4903" s="103" t="s">
        <v>169</v>
      </c>
      <c r="Z4903" s="103" t="s">
        <v>170</v>
      </c>
      <c r="AA4903" s="103" t="s">
        <v>47</v>
      </c>
      <c r="AB4903" s="103" t="s">
        <v>171</v>
      </c>
      <c r="AC4903" s="104" t="s">
        <v>172</v>
      </c>
    </row>
    <row r="4904" spans="1:29" ht="25.5" customHeight="1" x14ac:dyDescent="0.35">
      <c r="A4904" s="188"/>
      <c r="B4904" s="190"/>
      <c r="C4904" s="99" t="str">
        <f>IF(B4904="","",IF(NOT(ISNUMBER(B4904)),"DATA_PC invalida",IF(AND(ISNUMBER(parametros!$C$2),ISNUMBER(parametros!$D$2),B4904&gt;=parametros!$C$2,B4904&lt;=parametros!$D$2),"C0",IF(AND(ISNUMBER(parametros!$C$3),ISNUMBER(parametros!$D$3),B4904&gt;=parametros!$C$3,B4904&lt;=parametros!$D$3),"C1",IF(AND(ISNUMBER(parametros!$C$4),ISNUMBER(parametros!$D$4),B4904&gt;=parametros!$C$4,B4904&lt;=parametros!$D$4),"C2",IF(AND(ISNUMBER(parametros!$C$5),ISNUMBER(parametros!$D$5),B4904&gt;=parametros!$C$5,B4904&lt;=parametros!$D$5),"C3",IF(AND(ISNUMBER(parametros!$C$6),ISNUMBER(parametros!$D$6),B4904&gt;=parametros!$C$6,B4904&lt;=parametros!$D$6),"C4","Fora dos ciclos")))))))</f>
        <v/>
      </c>
      <c r="D4904" s="100"/>
      <c r="E4904" s="78" t="str">
        <f>IF(C4904="","",IFERROR(VLOOKUP(C4904,parametros!$A$11:$E$15,5,0),""))</f>
        <v/>
      </c>
      <c r="F4904" s="79" t="str">
        <f t="shared" si="382"/>
        <v/>
      </c>
      <c r="G4904" s="101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8"/>
      <c r="U4904" s="218" t="str">
        <f t="shared" si="386"/>
        <v/>
      </c>
      <c r="V4904" s="216" t="s">
        <v>47</v>
      </c>
      <c r="W4904" s="102" t="s">
        <v>167</v>
      </c>
      <c r="X4904" s="102" t="s">
        <v>168</v>
      </c>
      <c r="Y4904" s="103" t="s">
        <v>169</v>
      </c>
      <c r="Z4904" s="103" t="s">
        <v>170</v>
      </c>
      <c r="AA4904" s="103" t="s">
        <v>47</v>
      </c>
      <c r="AB4904" s="103" t="s">
        <v>171</v>
      </c>
      <c r="AC4904" s="104" t="s">
        <v>172</v>
      </c>
    </row>
    <row r="4905" spans="1:29" ht="25.5" customHeight="1" x14ac:dyDescent="0.35">
      <c r="A4905" s="188"/>
      <c r="B4905" s="190"/>
      <c r="C4905" s="99" t="str">
        <f>IF(B4905="","",IF(NOT(ISNUMBER(B4905)),"DATA_PC invalida",IF(AND(ISNUMBER(parametros!$C$2),ISNUMBER(parametros!$D$2),B4905&gt;=parametros!$C$2,B4905&lt;=parametros!$D$2),"C0",IF(AND(ISNUMBER(parametros!$C$3),ISNUMBER(parametros!$D$3),B4905&gt;=parametros!$C$3,B4905&lt;=parametros!$D$3),"C1",IF(AND(ISNUMBER(parametros!$C$4),ISNUMBER(parametros!$D$4),B4905&gt;=parametros!$C$4,B4905&lt;=parametros!$D$4),"C2",IF(AND(ISNUMBER(parametros!$C$5),ISNUMBER(parametros!$D$5),B4905&gt;=parametros!$C$5,B4905&lt;=parametros!$D$5),"C3",IF(AND(ISNUMBER(parametros!$C$6),ISNUMBER(parametros!$D$6),B4905&gt;=parametros!$C$6,B4905&lt;=parametros!$D$6),"C4","Fora dos ciclos")))))))</f>
        <v/>
      </c>
      <c r="D4905" s="100"/>
      <c r="E4905" s="78" t="str">
        <f>IF(C4905="","",IFERROR(VLOOKUP(C4905,parametros!$A$11:$E$15,5,0),""))</f>
        <v/>
      </c>
      <c r="F4905" s="79" t="str">
        <f t="shared" si="382"/>
        <v/>
      </c>
      <c r="G4905" s="101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8"/>
      <c r="U4905" s="218" t="str">
        <f t="shared" si="386"/>
        <v/>
      </c>
      <c r="V4905" s="216" t="s">
        <v>47</v>
      </c>
      <c r="W4905" s="102" t="s">
        <v>167</v>
      </c>
      <c r="X4905" s="102" t="s">
        <v>168</v>
      </c>
      <c r="Y4905" s="103" t="s">
        <v>169</v>
      </c>
      <c r="Z4905" s="103" t="s">
        <v>170</v>
      </c>
      <c r="AA4905" s="103" t="s">
        <v>47</v>
      </c>
      <c r="AB4905" s="103" t="s">
        <v>171</v>
      </c>
      <c r="AC4905" s="104" t="s">
        <v>172</v>
      </c>
    </row>
    <row r="4906" spans="1:29" ht="25.5" customHeight="1" x14ac:dyDescent="0.35">
      <c r="A4906" s="188"/>
      <c r="B4906" s="190"/>
      <c r="C4906" s="99" t="str">
        <f>IF(B4906="","",IF(NOT(ISNUMBER(B4906)),"DATA_PC invalida",IF(AND(ISNUMBER(parametros!$C$2),ISNUMBER(parametros!$D$2),B4906&gt;=parametros!$C$2,B4906&lt;=parametros!$D$2),"C0",IF(AND(ISNUMBER(parametros!$C$3),ISNUMBER(parametros!$D$3),B4906&gt;=parametros!$C$3,B4906&lt;=parametros!$D$3),"C1",IF(AND(ISNUMBER(parametros!$C$4),ISNUMBER(parametros!$D$4),B4906&gt;=parametros!$C$4,B4906&lt;=parametros!$D$4),"C2",IF(AND(ISNUMBER(parametros!$C$5),ISNUMBER(parametros!$D$5),B4906&gt;=parametros!$C$5,B4906&lt;=parametros!$D$5),"C3",IF(AND(ISNUMBER(parametros!$C$6),ISNUMBER(parametros!$D$6),B4906&gt;=parametros!$C$6,B4906&lt;=parametros!$D$6),"C4","Fora dos ciclos")))))))</f>
        <v/>
      </c>
      <c r="D4906" s="100"/>
      <c r="E4906" s="78" t="str">
        <f>IF(C4906="","",IFERROR(VLOOKUP(C4906,parametros!$A$11:$E$15,5,0),""))</f>
        <v/>
      </c>
      <c r="F4906" s="79" t="str">
        <f t="shared" si="382"/>
        <v/>
      </c>
      <c r="G4906" s="101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8"/>
      <c r="U4906" s="218" t="str">
        <f t="shared" si="386"/>
        <v/>
      </c>
      <c r="V4906" s="216" t="s">
        <v>47</v>
      </c>
      <c r="W4906" s="102" t="s">
        <v>167</v>
      </c>
      <c r="X4906" s="102" t="s">
        <v>168</v>
      </c>
      <c r="Y4906" s="103" t="s">
        <v>169</v>
      </c>
      <c r="Z4906" s="103" t="s">
        <v>170</v>
      </c>
      <c r="AA4906" s="103" t="s">
        <v>47</v>
      </c>
      <c r="AB4906" s="103" t="s">
        <v>171</v>
      </c>
      <c r="AC4906" s="104" t="s">
        <v>172</v>
      </c>
    </row>
    <row r="4907" spans="1:29" ht="25.5" customHeight="1" x14ac:dyDescent="0.35">
      <c r="A4907" s="188"/>
      <c r="B4907" s="190"/>
      <c r="C4907" s="99" t="str">
        <f>IF(B4907="","",IF(NOT(ISNUMBER(B4907)),"DATA_PC invalida",IF(AND(ISNUMBER(parametros!$C$2),ISNUMBER(parametros!$D$2),B4907&gt;=parametros!$C$2,B4907&lt;=parametros!$D$2),"C0",IF(AND(ISNUMBER(parametros!$C$3),ISNUMBER(parametros!$D$3),B4907&gt;=parametros!$C$3,B4907&lt;=parametros!$D$3),"C1",IF(AND(ISNUMBER(parametros!$C$4),ISNUMBER(parametros!$D$4),B4907&gt;=parametros!$C$4,B4907&lt;=parametros!$D$4),"C2",IF(AND(ISNUMBER(parametros!$C$5),ISNUMBER(parametros!$D$5),B4907&gt;=parametros!$C$5,B4907&lt;=parametros!$D$5),"C3",IF(AND(ISNUMBER(parametros!$C$6),ISNUMBER(parametros!$D$6),B4907&gt;=parametros!$C$6,B4907&lt;=parametros!$D$6),"C4","Fora dos ciclos")))))))</f>
        <v/>
      </c>
      <c r="D4907" s="100"/>
      <c r="E4907" s="78" t="str">
        <f>IF(C4907="","",IFERROR(VLOOKUP(C4907,parametros!$A$11:$E$15,5,0),""))</f>
        <v/>
      </c>
      <c r="F4907" s="79" t="str">
        <f t="shared" si="382"/>
        <v/>
      </c>
      <c r="G4907" s="101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8"/>
      <c r="U4907" s="218" t="str">
        <f t="shared" si="386"/>
        <v/>
      </c>
      <c r="V4907" s="216" t="s">
        <v>47</v>
      </c>
      <c r="W4907" s="102" t="s">
        <v>167</v>
      </c>
      <c r="X4907" s="102" t="s">
        <v>168</v>
      </c>
      <c r="Y4907" s="103" t="s">
        <v>169</v>
      </c>
      <c r="Z4907" s="103" t="s">
        <v>170</v>
      </c>
      <c r="AA4907" s="103" t="s">
        <v>47</v>
      </c>
      <c r="AB4907" s="103" t="s">
        <v>171</v>
      </c>
      <c r="AC4907" s="104" t="s">
        <v>172</v>
      </c>
    </row>
    <row r="4908" spans="1:29" ht="25.5" customHeight="1" x14ac:dyDescent="0.35">
      <c r="A4908" s="188"/>
      <c r="B4908" s="190"/>
      <c r="C4908" s="99" t="str">
        <f>IF(B4908="","",IF(NOT(ISNUMBER(B4908)),"DATA_PC invalida",IF(AND(ISNUMBER(parametros!$C$2),ISNUMBER(parametros!$D$2),B4908&gt;=parametros!$C$2,B4908&lt;=parametros!$D$2),"C0",IF(AND(ISNUMBER(parametros!$C$3),ISNUMBER(parametros!$D$3),B4908&gt;=parametros!$C$3,B4908&lt;=parametros!$D$3),"C1",IF(AND(ISNUMBER(parametros!$C$4),ISNUMBER(parametros!$D$4),B4908&gt;=parametros!$C$4,B4908&lt;=parametros!$D$4),"C2",IF(AND(ISNUMBER(parametros!$C$5),ISNUMBER(parametros!$D$5),B4908&gt;=parametros!$C$5,B4908&lt;=parametros!$D$5),"C3",IF(AND(ISNUMBER(parametros!$C$6),ISNUMBER(parametros!$D$6),B4908&gt;=parametros!$C$6,B4908&lt;=parametros!$D$6),"C4","Fora dos ciclos")))))))</f>
        <v/>
      </c>
      <c r="D4908" s="100"/>
      <c r="E4908" s="78" t="str">
        <f>IF(C4908="","",IFERROR(VLOOKUP(C4908,parametros!$A$11:$E$15,5,0),""))</f>
        <v/>
      </c>
      <c r="F4908" s="79" t="str">
        <f t="shared" si="382"/>
        <v/>
      </c>
      <c r="G4908" s="101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8"/>
      <c r="U4908" s="218" t="str">
        <f t="shared" si="386"/>
        <v/>
      </c>
      <c r="V4908" s="216" t="s">
        <v>47</v>
      </c>
      <c r="W4908" s="102" t="s">
        <v>167</v>
      </c>
      <c r="X4908" s="102" t="s">
        <v>168</v>
      </c>
      <c r="Y4908" s="103" t="s">
        <v>169</v>
      </c>
      <c r="Z4908" s="103" t="s">
        <v>170</v>
      </c>
      <c r="AA4908" s="103" t="s">
        <v>47</v>
      </c>
      <c r="AB4908" s="103" t="s">
        <v>171</v>
      </c>
      <c r="AC4908" s="104" t="s">
        <v>172</v>
      </c>
    </row>
    <row r="4909" spans="1:29" ht="25.5" customHeight="1" x14ac:dyDescent="0.35">
      <c r="A4909" s="188"/>
      <c r="B4909" s="190"/>
      <c r="C4909" s="99" t="str">
        <f>IF(B4909="","",IF(NOT(ISNUMBER(B4909)),"DATA_PC invalida",IF(AND(ISNUMBER(parametros!$C$2),ISNUMBER(parametros!$D$2),B4909&gt;=parametros!$C$2,B4909&lt;=parametros!$D$2),"C0",IF(AND(ISNUMBER(parametros!$C$3),ISNUMBER(parametros!$D$3),B4909&gt;=parametros!$C$3,B4909&lt;=parametros!$D$3),"C1",IF(AND(ISNUMBER(parametros!$C$4),ISNUMBER(parametros!$D$4),B4909&gt;=parametros!$C$4,B4909&lt;=parametros!$D$4),"C2",IF(AND(ISNUMBER(parametros!$C$5),ISNUMBER(parametros!$D$5),B4909&gt;=parametros!$C$5,B4909&lt;=parametros!$D$5),"C3",IF(AND(ISNUMBER(parametros!$C$6),ISNUMBER(parametros!$D$6),B4909&gt;=parametros!$C$6,B4909&lt;=parametros!$D$6),"C4","Fora dos ciclos")))))))</f>
        <v/>
      </c>
      <c r="D4909" s="100"/>
      <c r="E4909" s="78" t="str">
        <f>IF(C4909="","",IFERROR(VLOOKUP(C4909,parametros!$A$11:$E$15,5,0),""))</f>
        <v/>
      </c>
      <c r="F4909" s="79" t="str">
        <f t="shared" si="382"/>
        <v/>
      </c>
      <c r="G4909" s="101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8"/>
      <c r="U4909" s="218" t="str">
        <f t="shared" si="386"/>
        <v/>
      </c>
      <c r="V4909" s="216" t="s">
        <v>47</v>
      </c>
      <c r="W4909" s="102" t="s">
        <v>167</v>
      </c>
      <c r="X4909" s="102" t="s">
        <v>168</v>
      </c>
      <c r="Y4909" s="103" t="s">
        <v>169</v>
      </c>
      <c r="Z4909" s="103" t="s">
        <v>170</v>
      </c>
      <c r="AA4909" s="103" t="s">
        <v>47</v>
      </c>
      <c r="AB4909" s="103" t="s">
        <v>171</v>
      </c>
      <c r="AC4909" s="104" t="s">
        <v>172</v>
      </c>
    </row>
    <row r="4910" spans="1:29" ht="25.5" customHeight="1" x14ac:dyDescent="0.35">
      <c r="A4910" s="188"/>
      <c r="B4910" s="190"/>
      <c r="C4910" s="99" t="str">
        <f>IF(B4910="","",IF(NOT(ISNUMBER(B4910)),"DATA_PC invalida",IF(AND(ISNUMBER(parametros!$C$2),ISNUMBER(parametros!$D$2),B4910&gt;=parametros!$C$2,B4910&lt;=parametros!$D$2),"C0",IF(AND(ISNUMBER(parametros!$C$3),ISNUMBER(parametros!$D$3),B4910&gt;=parametros!$C$3,B4910&lt;=parametros!$D$3),"C1",IF(AND(ISNUMBER(parametros!$C$4),ISNUMBER(parametros!$D$4),B4910&gt;=parametros!$C$4,B4910&lt;=parametros!$D$4),"C2",IF(AND(ISNUMBER(parametros!$C$5),ISNUMBER(parametros!$D$5),B4910&gt;=parametros!$C$5,B4910&lt;=parametros!$D$5),"C3",IF(AND(ISNUMBER(parametros!$C$6),ISNUMBER(parametros!$D$6),B4910&gt;=parametros!$C$6,B4910&lt;=parametros!$D$6),"C4","Fora dos ciclos")))))))</f>
        <v/>
      </c>
      <c r="D4910" s="100"/>
      <c r="E4910" s="78" t="str">
        <f>IF(C4910="","",IFERROR(VLOOKUP(C4910,parametros!$A$11:$E$15,5,0),""))</f>
        <v/>
      </c>
      <c r="F4910" s="79" t="str">
        <f t="shared" si="382"/>
        <v/>
      </c>
      <c r="G4910" s="101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8"/>
      <c r="U4910" s="218" t="str">
        <f t="shared" si="386"/>
        <v/>
      </c>
      <c r="V4910" s="216" t="s">
        <v>47</v>
      </c>
      <c r="W4910" s="102" t="s">
        <v>167</v>
      </c>
      <c r="X4910" s="102" t="s">
        <v>168</v>
      </c>
      <c r="Y4910" s="103" t="s">
        <v>169</v>
      </c>
      <c r="Z4910" s="103" t="s">
        <v>170</v>
      </c>
      <c r="AA4910" s="103" t="s">
        <v>47</v>
      </c>
      <c r="AB4910" s="103" t="s">
        <v>171</v>
      </c>
      <c r="AC4910" s="104" t="s">
        <v>172</v>
      </c>
    </row>
    <row r="4911" spans="1:29" ht="25.5" customHeight="1" x14ac:dyDescent="0.35">
      <c r="A4911" s="188"/>
      <c r="B4911" s="190"/>
      <c r="C4911" s="99" t="str">
        <f>IF(B4911="","",IF(NOT(ISNUMBER(B4911)),"DATA_PC invalida",IF(AND(ISNUMBER(parametros!$C$2),ISNUMBER(parametros!$D$2),B4911&gt;=parametros!$C$2,B4911&lt;=parametros!$D$2),"C0",IF(AND(ISNUMBER(parametros!$C$3),ISNUMBER(parametros!$D$3),B4911&gt;=parametros!$C$3,B4911&lt;=parametros!$D$3),"C1",IF(AND(ISNUMBER(parametros!$C$4),ISNUMBER(parametros!$D$4),B4911&gt;=parametros!$C$4,B4911&lt;=parametros!$D$4),"C2",IF(AND(ISNUMBER(parametros!$C$5),ISNUMBER(parametros!$D$5),B4911&gt;=parametros!$C$5,B4911&lt;=parametros!$D$5),"C3",IF(AND(ISNUMBER(parametros!$C$6),ISNUMBER(parametros!$D$6),B4911&gt;=parametros!$C$6,B4911&lt;=parametros!$D$6),"C4","Fora dos ciclos")))))))</f>
        <v/>
      </c>
      <c r="D4911" s="100"/>
      <c r="E4911" s="78" t="str">
        <f>IF(C4911="","",IFERROR(VLOOKUP(C4911,parametros!$A$11:$E$15,5,0),""))</f>
        <v/>
      </c>
      <c r="F4911" s="79" t="str">
        <f t="shared" si="382"/>
        <v/>
      </c>
      <c r="G4911" s="101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8"/>
      <c r="U4911" s="218" t="str">
        <f t="shared" si="386"/>
        <v/>
      </c>
      <c r="V4911" s="216" t="s">
        <v>47</v>
      </c>
      <c r="W4911" s="102" t="s">
        <v>167</v>
      </c>
      <c r="X4911" s="102" t="s">
        <v>168</v>
      </c>
      <c r="Y4911" s="103" t="s">
        <v>169</v>
      </c>
      <c r="Z4911" s="103" t="s">
        <v>170</v>
      </c>
      <c r="AA4911" s="103" t="s">
        <v>47</v>
      </c>
      <c r="AB4911" s="103" t="s">
        <v>171</v>
      </c>
      <c r="AC4911" s="104" t="s">
        <v>172</v>
      </c>
    </row>
    <row r="4912" spans="1:29" ht="25.5" customHeight="1" x14ac:dyDescent="0.35">
      <c r="A4912" s="188"/>
      <c r="B4912" s="190"/>
      <c r="C4912" s="99" t="str">
        <f>IF(B4912="","",IF(NOT(ISNUMBER(B4912)),"DATA_PC invalida",IF(AND(ISNUMBER(parametros!$C$2),ISNUMBER(parametros!$D$2),B4912&gt;=parametros!$C$2,B4912&lt;=parametros!$D$2),"C0",IF(AND(ISNUMBER(parametros!$C$3),ISNUMBER(parametros!$D$3),B4912&gt;=parametros!$C$3,B4912&lt;=parametros!$D$3),"C1",IF(AND(ISNUMBER(parametros!$C$4),ISNUMBER(parametros!$D$4),B4912&gt;=parametros!$C$4,B4912&lt;=parametros!$D$4),"C2",IF(AND(ISNUMBER(parametros!$C$5),ISNUMBER(parametros!$D$5),B4912&gt;=parametros!$C$5,B4912&lt;=parametros!$D$5),"C3",IF(AND(ISNUMBER(parametros!$C$6),ISNUMBER(parametros!$D$6),B4912&gt;=parametros!$C$6,B4912&lt;=parametros!$D$6),"C4","Fora dos ciclos")))))))</f>
        <v/>
      </c>
      <c r="D4912" s="100"/>
      <c r="E4912" s="78" t="str">
        <f>IF(C4912="","",IFERROR(VLOOKUP(C4912,parametros!$A$11:$E$15,5,0),""))</f>
        <v/>
      </c>
      <c r="F4912" s="79" t="str">
        <f t="shared" si="382"/>
        <v/>
      </c>
      <c r="G4912" s="101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8"/>
      <c r="U4912" s="218" t="str">
        <f t="shared" si="386"/>
        <v/>
      </c>
      <c r="V4912" s="216" t="s">
        <v>47</v>
      </c>
      <c r="W4912" s="102" t="s">
        <v>167</v>
      </c>
      <c r="X4912" s="102" t="s">
        <v>168</v>
      </c>
      <c r="Y4912" s="103" t="s">
        <v>169</v>
      </c>
      <c r="Z4912" s="103" t="s">
        <v>170</v>
      </c>
      <c r="AA4912" s="103" t="s">
        <v>47</v>
      </c>
      <c r="AB4912" s="103" t="s">
        <v>171</v>
      </c>
      <c r="AC4912" s="104" t="s">
        <v>172</v>
      </c>
    </row>
    <row r="4913" spans="1:29" ht="25.5" customHeight="1" x14ac:dyDescent="0.35">
      <c r="A4913" s="188"/>
      <c r="B4913" s="190"/>
      <c r="C4913" s="99" t="str">
        <f>IF(B4913="","",IF(NOT(ISNUMBER(B4913)),"DATA_PC invalida",IF(AND(ISNUMBER(parametros!$C$2),ISNUMBER(parametros!$D$2),B4913&gt;=parametros!$C$2,B4913&lt;=parametros!$D$2),"C0",IF(AND(ISNUMBER(parametros!$C$3),ISNUMBER(parametros!$D$3),B4913&gt;=parametros!$C$3,B4913&lt;=parametros!$D$3),"C1",IF(AND(ISNUMBER(parametros!$C$4),ISNUMBER(parametros!$D$4),B4913&gt;=parametros!$C$4,B4913&lt;=parametros!$D$4),"C2",IF(AND(ISNUMBER(parametros!$C$5),ISNUMBER(parametros!$D$5),B4913&gt;=parametros!$C$5,B4913&lt;=parametros!$D$5),"C3",IF(AND(ISNUMBER(parametros!$C$6),ISNUMBER(parametros!$D$6),B4913&gt;=parametros!$C$6,B4913&lt;=parametros!$D$6),"C4","Fora dos ciclos")))))))</f>
        <v/>
      </c>
      <c r="D4913" s="100"/>
      <c r="E4913" s="78" t="str">
        <f>IF(C4913="","",IFERROR(VLOOKUP(C4913,parametros!$A$11:$E$15,5,0),""))</f>
        <v/>
      </c>
      <c r="F4913" s="79" t="str">
        <f t="shared" si="382"/>
        <v/>
      </c>
      <c r="G4913" s="101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8"/>
      <c r="U4913" s="218" t="str">
        <f t="shared" si="386"/>
        <v/>
      </c>
      <c r="V4913" s="216" t="s">
        <v>47</v>
      </c>
      <c r="W4913" s="102" t="s">
        <v>167</v>
      </c>
      <c r="X4913" s="102" t="s">
        <v>168</v>
      </c>
      <c r="Y4913" s="103" t="s">
        <v>169</v>
      </c>
      <c r="Z4913" s="103" t="s">
        <v>170</v>
      </c>
      <c r="AA4913" s="103" t="s">
        <v>47</v>
      </c>
      <c r="AB4913" s="103" t="s">
        <v>171</v>
      </c>
      <c r="AC4913" s="104" t="s">
        <v>172</v>
      </c>
    </row>
    <row r="4914" spans="1:29" ht="25.5" customHeight="1" x14ac:dyDescent="0.35">
      <c r="A4914" s="188"/>
      <c r="B4914" s="190"/>
      <c r="C4914" s="99" t="str">
        <f>IF(B4914="","",IF(NOT(ISNUMBER(B4914)),"DATA_PC invalida",IF(AND(ISNUMBER(parametros!$C$2),ISNUMBER(parametros!$D$2),B4914&gt;=parametros!$C$2,B4914&lt;=parametros!$D$2),"C0",IF(AND(ISNUMBER(parametros!$C$3),ISNUMBER(parametros!$D$3),B4914&gt;=parametros!$C$3,B4914&lt;=parametros!$D$3),"C1",IF(AND(ISNUMBER(parametros!$C$4),ISNUMBER(parametros!$D$4),B4914&gt;=parametros!$C$4,B4914&lt;=parametros!$D$4),"C2",IF(AND(ISNUMBER(parametros!$C$5),ISNUMBER(parametros!$D$5),B4914&gt;=parametros!$C$5,B4914&lt;=parametros!$D$5),"C3",IF(AND(ISNUMBER(parametros!$C$6),ISNUMBER(parametros!$D$6),B4914&gt;=parametros!$C$6,B4914&lt;=parametros!$D$6),"C4","Fora dos ciclos")))))))</f>
        <v/>
      </c>
      <c r="D4914" s="100"/>
      <c r="E4914" s="78" t="str">
        <f>IF(C4914="","",IFERROR(VLOOKUP(C4914,parametros!$A$11:$E$15,5,0),""))</f>
        <v/>
      </c>
      <c r="F4914" s="79" t="str">
        <f t="shared" si="382"/>
        <v/>
      </c>
      <c r="G4914" s="101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8"/>
      <c r="U4914" s="218" t="str">
        <f t="shared" si="386"/>
        <v/>
      </c>
      <c r="V4914" s="216" t="s">
        <v>47</v>
      </c>
      <c r="W4914" s="102" t="s">
        <v>167</v>
      </c>
      <c r="X4914" s="102" t="s">
        <v>168</v>
      </c>
      <c r="Y4914" s="103" t="s">
        <v>169</v>
      </c>
      <c r="Z4914" s="103" t="s">
        <v>170</v>
      </c>
      <c r="AA4914" s="103" t="s">
        <v>47</v>
      </c>
      <c r="AB4914" s="103" t="s">
        <v>171</v>
      </c>
      <c r="AC4914" s="104" t="s">
        <v>172</v>
      </c>
    </row>
    <row r="4915" spans="1:29" ht="25.5" customHeight="1" x14ac:dyDescent="0.35">
      <c r="A4915" s="188"/>
      <c r="B4915" s="190"/>
      <c r="C4915" s="99" t="str">
        <f>IF(B4915="","",IF(NOT(ISNUMBER(B4915)),"DATA_PC invalida",IF(AND(ISNUMBER(parametros!$C$2),ISNUMBER(parametros!$D$2),B4915&gt;=parametros!$C$2,B4915&lt;=parametros!$D$2),"C0",IF(AND(ISNUMBER(parametros!$C$3),ISNUMBER(parametros!$D$3),B4915&gt;=parametros!$C$3,B4915&lt;=parametros!$D$3),"C1",IF(AND(ISNUMBER(parametros!$C$4),ISNUMBER(parametros!$D$4),B4915&gt;=parametros!$C$4,B4915&lt;=parametros!$D$4),"C2",IF(AND(ISNUMBER(parametros!$C$5),ISNUMBER(parametros!$D$5),B4915&gt;=parametros!$C$5,B4915&lt;=parametros!$D$5),"C3",IF(AND(ISNUMBER(parametros!$C$6),ISNUMBER(parametros!$D$6),B4915&gt;=parametros!$C$6,B4915&lt;=parametros!$D$6),"C4","Fora dos ciclos")))))))</f>
        <v/>
      </c>
      <c r="D4915" s="100"/>
      <c r="E4915" s="78" t="str">
        <f>IF(C4915="","",IFERROR(VLOOKUP(C4915,parametros!$A$11:$E$15,5,0),""))</f>
        <v/>
      </c>
      <c r="F4915" s="79" t="str">
        <f t="shared" si="382"/>
        <v/>
      </c>
      <c r="G4915" s="101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8"/>
      <c r="U4915" s="218" t="str">
        <f t="shared" si="386"/>
        <v/>
      </c>
      <c r="V4915" s="216" t="s">
        <v>47</v>
      </c>
      <c r="W4915" s="102" t="s">
        <v>167</v>
      </c>
      <c r="X4915" s="102" t="s">
        <v>168</v>
      </c>
      <c r="Y4915" s="103" t="s">
        <v>169</v>
      </c>
      <c r="Z4915" s="103" t="s">
        <v>170</v>
      </c>
      <c r="AA4915" s="103" t="s">
        <v>47</v>
      </c>
      <c r="AB4915" s="103" t="s">
        <v>171</v>
      </c>
      <c r="AC4915" s="104" t="s">
        <v>172</v>
      </c>
    </row>
    <row r="4916" spans="1:29" ht="25.5" customHeight="1" x14ac:dyDescent="0.35">
      <c r="A4916" s="188"/>
      <c r="B4916" s="190"/>
      <c r="C4916" s="99" t="str">
        <f>IF(B4916="","",IF(NOT(ISNUMBER(B4916)),"DATA_PC invalida",IF(AND(ISNUMBER(parametros!$C$2),ISNUMBER(parametros!$D$2),B4916&gt;=parametros!$C$2,B4916&lt;=parametros!$D$2),"C0",IF(AND(ISNUMBER(parametros!$C$3),ISNUMBER(parametros!$D$3),B4916&gt;=parametros!$C$3,B4916&lt;=parametros!$D$3),"C1",IF(AND(ISNUMBER(parametros!$C$4),ISNUMBER(parametros!$D$4),B4916&gt;=parametros!$C$4,B4916&lt;=parametros!$D$4),"C2",IF(AND(ISNUMBER(parametros!$C$5),ISNUMBER(parametros!$D$5),B4916&gt;=parametros!$C$5,B4916&lt;=parametros!$D$5),"C3",IF(AND(ISNUMBER(parametros!$C$6),ISNUMBER(parametros!$D$6),B4916&gt;=parametros!$C$6,B4916&lt;=parametros!$D$6),"C4","Fora dos ciclos")))))))</f>
        <v/>
      </c>
      <c r="D4916" s="100"/>
      <c r="E4916" s="78" t="str">
        <f>IF(C4916="","",IFERROR(VLOOKUP(C4916,parametros!$A$11:$E$15,5,0),""))</f>
        <v/>
      </c>
      <c r="F4916" s="79" t="str">
        <f t="shared" si="382"/>
        <v/>
      </c>
      <c r="G4916" s="101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8"/>
      <c r="U4916" s="218" t="str">
        <f t="shared" si="386"/>
        <v/>
      </c>
      <c r="V4916" s="216" t="s">
        <v>47</v>
      </c>
      <c r="W4916" s="102" t="s">
        <v>167</v>
      </c>
      <c r="X4916" s="102" t="s">
        <v>168</v>
      </c>
      <c r="Y4916" s="103" t="s">
        <v>169</v>
      </c>
      <c r="Z4916" s="103" t="s">
        <v>170</v>
      </c>
      <c r="AA4916" s="103" t="s">
        <v>47</v>
      </c>
      <c r="AB4916" s="103" t="s">
        <v>171</v>
      </c>
      <c r="AC4916" s="104" t="s">
        <v>172</v>
      </c>
    </row>
    <row r="4917" spans="1:29" ht="25.5" customHeight="1" x14ac:dyDescent="0.35">
      <c r="A4917" s="188"/>
      <c r="B4917" s="190"/>
      <c r="C4917" s="99" t="str">
        <f>IF(B4917="","",IF(NOT(ISNUMBER(B4917)),"DATA_PC invalida",IF(AND(ISNUMBER(parametros!$C$2),ISNUMBER(parametros!$D$2),B4917&gt;=parametros!$C$2,B4917&lt;=parametros!$D$2),"C0",IF(AND(ISNUMBER(parametros!$C$3),ISNUMBER(parametros!$D$3),B4917&gt;=parametros!$C$3,B4917&lt;=parametros!$D$3),"C1",IF(AND(ISNUMBER(parametros!$C$4),ISNUMBER(parametros!$D$4),B4917&gt;=parametros!$C$4,B4917&lt;=parametros!$D$4),"C2",IF(AND(ISNUMBER(parametros!$C$5),ISNUMBER(parametros!$D$5),B4917&gt;=parametros!$C$5,B4917&lt;=parametros!$D$5),"C3",IF(AND(ISNUMBER(parametros!$C$6),ISNUMBER(parametros!$D$6),B4917&gt;=parametros!$C$6,B4917&lt;=parametros!$D$6),"C4","Fora dos ciclos")))))))</f>
        <v/>
      </c>
      <c r="D4917" s="100"/>
      <c r="E4917" s="78" t="str">
        <f>IF(C4917="","",IFERROR(VLOOKUP(C4917,parametros!$A$11:$E$15,5,0),""))</f>
        <v/>
      </c>
      <c r="F4917" s="79" t="str">
        <f t="shared" si="382"/>
        <v/>
      </c>
      <c r="G4917" s="101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8"/>
      <c r="U4917" s="218" t="str">
        <f t="shared" si="386"/>
        <v/>
      </c>
      <c r="V4917" s="216" t="s">
        <v>47</v>
      </c>
      <c r="W4917" s="102" t="s">
        <v>167</v>
      </c>
      <c r="X4917" s="102" t="s">
        <v>168</v>
      </c>
      <c r="Y4917" s="103" t="s">
        <v>169</v>
      </c>
      <c r="Z4917" s="103" t="s">
        <v>170</v>
      </c>
      <c r="AA4917" s="103" t="s">
        <v>47</v>
      </c>
      <c r="AB4917" s="103" t="s">
        <v>171</v>
      </c>
      <c r="AC4917" s="104" t="s">
        <v>172</v>
      </c>
    </row>
    <row r="4918" spans="1:29" ht="25.5" customHeight="1" x14ac:dyDescent="0.35">
      <c r="A4918" s="188"/>
      <c r="B4918" s="190"/>
      <c r="C4918" s="99" t="str">
        <f>IF(B4918="","",IF(NOT(ISNUMBER(B4918)),"DATA_PC invalida",IF(AND(ISNUMBER(parametros!$C$2),ISNUMBER(parametros!$D$2),B4918&gt;=parametros!$C$2,B4918&lt;=parametros!$D$2),"C0",IF(AND(ISNUMBER(parametros!$C$3),ISNUMBER(parametros!$D$3),B4918&gt;=parametros!$C$3,B4918&lt;=parametros!$D$3),"C1",IF(AND(ISNUMBER(parametros!$C$4),ISNUMBER(parametros!$D$4),B4918&gt;=parametros!$C$4,B4918&lt;=parametros!$D$4),"C2",IF(AND(ISNUMBER(parametros!$C$5),ISNUMBER(parametros!$D$5),B4918&gt;=parametros!$C$5,B4918&lt;=parametros!$D$5),"C3",IF(AND(ISNUMBER(parametros!$C$6),ISNUMBER(parametros!$D$6),B4918&gt;=parametros!$C$6,B4918&lt;=parametros!$D$6),"C4","Fora dos ciclos")))))))</f>
        <v/>
      </c>
      <c r="D4918" s="100"/>
      <c r="E4918" s="78" t="str">
        <f>IF(C4918="","",IFERROR(VLOOKUP(C4918,parametros!$A$11:$E$15,5,0),""))</f>
        <v/>
      </c>
      <c r="F4918" s="79" t="str">
        <f t="shared" si="382"/>
        <v/>
      </c>
      <c r="G4918" s="101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8"/>
      <c r="U4918" s="218" t="str">
        <f t="shared" si="386"/>
        <v/>
      </c>
      <c r="V4918" s="216" t="s">
        <v>47</v>
      </c>
      <c r="W4918" s="102" t="s">
        <v>167</v>
      </c>
      <c r="X4918" s="102" t="s">
        <v>168</v>
      </c>
      <c r="Y4918" s="103" t="s">
        <v>169</v>
      </c>
      <c r="Z4918" s="103" t="s">
        <v>170</v>
      </c>
      <c r="AA4918" s="103" t="s">
        <v>47</v>
      </c>
      <c r="AB4918" s="103" t="s">
        <v>171</v>
      </c>
      <c r="AC4918" s="104" t="s">
        <v>172</v>
      </c>
    </row>
    <row r="4919" spans="1:29" ht="25.5" customHeight="1" x14ac:dyDescent="0.35">
      <c r="A4919" s="188"/>
      <c r="B4919" s="190"/>
      <c r="C4919" s="99" t="str">
        <f>IF(B4919="","",IF(NOT(ISNUMBER(B4919)),"DATA_PC invalida",IF(AND(ISNUMBER(parametros!$C$2),ISNUMBER(parametros!$D$2),B4919&gt;=parametros!$C$2,B4919&lt;=parametros!$D$2),"C0",IF(AND(ISNUMBER(parametros!$C$3),ISNUMBER(parametros!$D$3),B4919&gt;=parametros!$C$3,B4919&lt;=parametros!$D$3),"C1",IF(AND(ISNUMBER(parametros!$C$4),ISNUMBER(parametros!$D$4),B4919&gt;=parametros!$C$4,B4919&lt;=parametros!$D$4),"C2",IF(AND(ISNUMBER(parametros!$C$5),ISNUMBER(parametros!$D$5),B4919&gt;=parametros!$C$5,B4919&lt;=parametros!$D$5),"C3",IF(AND(ISNUMBER(parametros!$C$6),ISNUMBER(parametros!$D$6),B4919&gt;=parametros!$C$6,B4919&lt;=parametros!$D$6),"C4","Fora dos ciclos")))))))</f>
        <v/>
      </c>
      <c r="D4919" s="100"/>
      <c r="E4919" s="78" t="str">
        <f>IF(C4919="","",IFERROR(VLOOKUP(C4919,parametros!$A$11:$E$15,5,0),""))</f>
        <v/>
      </c>
      <c r="F4919" s="79" t="str">
        <f t="shared" si="382"/>
        <v/>
      </c>
      <c r="G4919" s="101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8"/>
      <c r="U4919" s="218" t="str">
        <f t="shared" si="386"/>
        <v/>
      </c>
      <c r="V4919" s="216" t="s">
        <v>47</v>
      </c>
      <c r="W4919" s="102" t="s">
        <v>167</v>
      </c>
      <c r="X4919" s="102" t="s">
        <v>168</v>
      </c>
      <c r="Y4919" s="103" t="s">
        <v>169</v>
      </c>
      <c r="Z4919" s="103" t="s">
        <v>170</v>
      </c>
      <c r="AA4919" s="103" t="s">
        <v>47</v>
      </c>
      <c r="AB4919" s="103" t="s">
        <v>171</v>
      </c>
      <c r="AC4919" s="104" t="s">
        <v>172</v>
      </c>
    </row>
    <row r="4920" spans="1:29" ht="25.5" customHeight="1" x14ac:dyDescent="0.35">
      <c r="A4920" s="188"/>
      <c r="B4920" s="190"/>
      <c r="C4920" s="99" t="str">
        <f>IF(B4920="","",IF(NOT(ISNUMBER(B4920)),"DATA_PC invalida",IF(AND(ISNUMBER(parametros!$C$2),ISNUMBER(parametros!$D$2),B4920&gt;=parametros!$C$2,B4920&lt;=parametros!$D$2),"C0",IF(AND(ISNUMBER(parametros!$C$3),ISNUMBER(parametros!$D$3),B4920&gt;=parametros!$C$3,B4920&lt;=parametros!$D$3),"C1",IF(AND(ISNUMBER(parametros!$C$4),ISNUMBER(parametros!$D$4),B4920&gt;=parametros!$C$4,B4920&lt;=parametros!$D$4),"C2",IF(AND(ISNUMBER(parametros!$C$5),ISNUMBER(parametros!$D$5),B4920&gt;=parametros!$C$5,B4920&lt;=parametros!$D$5),"C3",IF(AND(ISNUMBER(parametros!$C$6),ISNUMBER(parametros!$D$6),B4920&gt;=parametros!$C$6,B4920&lt;=parametros!$D$6),"C4","Fora dos ciclos")))))))</f>
        <v/>
      </c>
      <c r="D4920" s="100"/>
      <c r="E4920" s="78" t="str">
        <f>IF(C4920="","",IFERROR(VLOOKUP(C4920,parametros!$A$11:$E$15,5,0),""))</f>
        <v/>
      </c>
      <c r="F4920" s="79" t="str">
        <f t="shared" si="382"/>
        <v/>
      </c>
      <c r="G4920" s="101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8"/>
      <c r="U4920" s="218" t="str">
        <f t="shared" si="386"/>
        <v/>
      </c>
      <c r="V4920" s="216" t="s">
        <v>47</v>
      </c>
      <c r="W4920" s="102" t="s">
        <v>167</v>
      </c>
      <c r="X4920" s="102" t="s">
        <v>168</v>
      </c>
      <c r="Y4920" s="103" t="s">
        <v>169</v>
      </c>
      <c r="Z4920" s="103" t="s">
        <v>170</v>
      </c>
      <c r="AA4920" s="103" t="s">
        <v>47</v>
      </c>
      <c r="AB4920" s="103" t="s">
        <v>171</v>
      </c>
      <c r="AC4920" s="104" t="s">
        <v>172</v>
      </c>
    </row>
    <row r="4921" spans="1:29" ht="25.5" customHeight="1" x14ac:dyDescent="0.35">
      <c r="A4921" s="188"/>
      <c r="B4921" s="190"/>
      <c r="C4921" s="99" t="str">
        <f>IF(B4921="","",IF(NOT(ISNUMBER(B4921)),"DATA_PC invalida",IF(AND(ISNUMBER(parametros!$C$2),ISNUMBER(parametros!$D$2),B4921&gt;=parametros!$C$2,B4921&lt;=parametros!$D$2),"C0",IF(AND(ISNUMBER(parametros!$C$3),ISNUMBER(parametros!$D$3),B4921&gt;=parametros!$C$3,B4921&lt;=parametros!$D$3),"C1",IF(AND(ISNUMBER(parametros!$C$4),ISNUMBER(parametros!$D$4),B4921&gt;=parametros!$C$4,B4921&lt;=parametros!$D$4),"C2",IF(AND(ISNUMBER(parametros!$C$5),ISNUMBER(parametros!$D$5),B4921&gt;=parametros!$C$5,B4921&lt;=parametros!$D$5),"C3",IF(AND(ISNUMBER(parametros!$C$6),ISNUMBER(parametros!$D$6),B4921&gt;=parametros!$C$6,B4921&lt;=parametros!$D$6),"C4","Fora dos ciclos")))))))</f>
        <v/>
      </c>
      <c r="D4921" s="100"/>
      <c r="E4921" s="78" t="str">
        <f>IF(C4921="","",IFERROR(VLOOKUP(C4921,parametros!$A$11:$E$15,5,0),""))</f>
        <v/>
      </c>
      <c r="F4921" s="79" t="str">
        <f t="shared" si="382"/>
        <v/>
      </c>
      <c r="G4921" s="101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8"/>
      <c r="U4921" s="218" t="str">
        <f t="shared" si="386"/>
        <v/>
      </c>
      <c r="V4921" s="216" t="s">
        <v>47</v>
      </c>
      <c r="W4921" s="102" t="s">
        <v>167</v>
      </c>
      <c r="X4921" s="102" t="s">
        <v>168</v>
      </c>
      <c r="Y4921" s="103" t="s">
        <v>169</v>
      </c>
      <c r="Z4921" s="103" t="s">
        <v>170</v>
      </c>
      <c r="AA4921" s="103" t="s">
        <v>47</v>
      </c>
      <c r="AB4921" s="103" t="s">
        <v>171</v>
      </c>
      <c r="AC4921" s="104" t="s">
        <v>172</v>
      </c>
    </row>
    <row r="4922" spans="1:29" ht="25.5" customHeight="1" x14ac:dyDescent="0.35">
      <c r="A4922" s="188"/>
      <c r="B4922" s="190"/>
      <c r="C4922" s="99" t="str">
        <f>IF(B4922="","",IF(NOT(ISNUMBER(B4922)),"DATA_PC invalida",IF(AND(ISNUMBER(parametros!$C$2),ISNUMBER(parametros!$D$2),B4922&gt;=parametros!$C$2,B4922&lt;=parametros!$D$2),"C0",IF(AND(ISNUMBER(parametros!$C$3),ISNUMBER(parametros!$D$3),B4922&gt;=parametros!$C$3,B4922&lt;=parametros!$D$3),"C1",IF(AND(ISNUMBER(parametros!$C$4),ISNUMBER(parametros!$D$4),B4922&gt;=parametros!$C$4,B4922&lt;=parametros!$D$4),"C2",IF(AND(ISNUMBER(parametros!$C$5),ISNUMBER(parametros!$D$5),B4922&gt;=parametros!$C$5,B4922&lt;=parametros!$D$5),"C3",IF(AND(ISNUMBER(parametros!$C$6),ISNUMBER(parametros!$D$6),B4922&gt;=parametros!$C$6,B4922&lt;=parametros!$D$6),"C4","Fora dos ciclos")))))))</f>
        <v/>
      </c>
      <c r="D4922" s="100"/>
      <c r="E4922" s="78" t="str">
        <f>IF(C4922="","",IFERROR(VLOOKUP(C4922,parametros!$A$11:$E$15,5,0),""))</f>
        <v/>
      </c>
      <c r="F4922" s="79" t="str">
        <f t="shared" si="382"/>
        <v/>
      </c>
      <c r="G4922" s="101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8"/>
      <c r="U4922" s="218" t="str">
        <f t="shared" si="386"/>
        <v/>
      </c>
      <c r="V4922" s="216" t="s">
        <v>47</v>
      </c>
      <c r="W4922" s="102" t="s">
        <v>167</v>
      </c>
      <c r="X4922" s="102" t="s">
        <v>168</v>
      </c>
      <c r="Y4922" s="103" t="s">
        <v>169</v>
      </c>
      <c r="Z4922" s="103" t="s">
        <v>170</v>
      </c>
      <c r="AA4922" s="103" t="s">
        <v>47</v>
      </c>
      <c r="AB4922" s="103" t="s">
        <v>171</v>
      </c>
      <c r="AC4922" s="104" t="s">
        <v>172</v>
      </c>
    </row>
    <row r="4923" spans="1:29" ht="25.5" customHeight="1" x14ac:dyDescent="0.35">
      <c r="A4923" s="188"/>
      <c r="B4923" s="190"/>
      <c r="C4923" s="99" t="str">
        <f>IF(B4923="","",IF(NOT(ISNUMBER(B4923)),"DATA_PC invalida",IF(AND(ISNUMBER(parametros!$C$2),ISNUMBER(parametros!$D$2),B4923&gt;=parametros!$C$2,B4923&lt;=parametros!$D$2),"C0",IF(AND(ISNUMBER(parametros!$C$3),ISNUMBER(parametros!$D$3),B4923&gt;=parametros!$C$3,B4923&lt;=parametros!$D$3),"C1",IF(AND(ISNUMBER(parametros!$C$4),ISNUMBER(parametros!$D$4),B4923&gt;=parametros!$C$4,B4923&lt;=parametros!$D$4),"C2",IF(AND(ISNUMBER(parametros!$C$5),ISNUMBER(parametros!$D$5),B4923&gt;=parametros!$C$5,B4923&lt;=parametros!$D$5),"C3",IF(AND(ISNUMBER(parametros!$C$6),ISNUMBER(parametros!$D$6),B4923&gt;=parametros!$C$6,B4923&lt;=parametros!$D$6),"C4","Fora dos ciclos")))))))</f>
        <v/>
      </c>
      <c r="D4923" s="100"/>
      <c r="E4923" s="78" t="str">
        <f>IF(C4923="","",IFERROR(VLOOKUP(C4923,parametros!$A$11:$E$15,5,0),""))</f>
        <v/>
      </c>
      <c r="F4923" s="79" t="str">
        <f t="shared" si="382"/>
        <v/>
      </c>
      <c r="G4923" s="101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8"/>
      <c r="U4923" s="218" t="str">
        <f t="shared" si="386"/>
        <v/>
      </c>
      <c r="V4923" s="216" t="s">
        <v>47</v>
      </c>
      <c r="W4923" s="102" t="s">
        <v>167</v>
      </c>
      <c r="X4923" s="102" t="s">
        <v>168</v>
      </c>
      <c r="Y4923" s="103" t="s">
        <v>169</v>
      </c>
      <c r="Z4923" s="103" t="s">
        <v>170</v>
      </c>
      <c r="AA4923" s="103" t="s">
        <v>47</v>
      </c>
      <c r="AB4923" s="103" t="s">
        <v>171</v>
      </c>
      <c r="AC4923" s="104" t="s">
        <v>172</v>
      </c>
    </row>
    <row r="4924" spans="1:29" ht="25.5" customHeight="1" x14ac:dyDescent="0.35">
      <c r="A4924" s="188"/>
      <c r="B4924" s="190"/>
      <c r="C4924" s="99" t="str">
        <f>IF(B4924="","",IF(NOT(ISNUMBER(B4924)),"DATA_PC invalida",IF(AND(ISNUMBER(parametros!$C$2),ISNUMBER(parametros!$D$2),B4924&gt;=parametros!$C$2,B4924&lt;=parametros!$D$2),"C0",IF(AND(ISNUMBER(parametros!$C$3),ISNUMBER(parametros!$D$3),B4924&gt;=parametros!$C$3,B4924&lt;=parametros!$D$3),"C1",IF(AND(ISNUMBER(parametros!$C$4),ISNUMBER(parametros!$D$4),B4924&gt;=parametros!$C$4,B4924&lt;=parametros!$D$4),"C2",IF(AND(ISNUMBER(parametros!$C$5),ISNUMBER(parametros!$D$5),B4924&gt;=parametros!$C$5,B4924&lt;=parametros!$D$5),"C3",IF(AND(ISNUMBER(parametros!$C$6),ISNUMBER(parametros!$D$6),B4924&gt;=parametros!$C$6,B4924&lt;=parametros!$D$6),"C4","Fora dos ciclos")))))))</f>
        <v/>
      </c>
      <c r="D4924" s="100"/>
      <c r="E4924" s="78" t="str">
        <f>IF(C4924="","",IFERROR(VLOOKUP(C4924,parametros!$A$11:$E$15,5,0),""))</f>
        <v/>
      </c>
      <c r="F4924" s="79" t="str">
        <f t="shared" si="382"/>
        <v/>
      </c>
      <c r="G4924" s="101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8"/>
      <c r="U4924" s="218" t="str">
        <f t="shared" si="386"/>
        <v/>
      </c>
      <c r="V4924" s="216" t="s">
        <v>47</v>
      </c>
      <c r="W4924" s="102" t="s">
        <v>167</v>
      </c>
      <c r="X4924" s="102" t="s">
        <v>168</v>
      </c>
      <c r="Y4924" s="103" t="s">
        <v>169</v>
      </c>
      <c r="Z4924" s="103" t="s">
        <v>170</v>
      </c>
      <c r="AA4924" s="103" t="s">
        <v>47</v>
      </c>
      <c r="AB4924" s="103" t="s">
        <v>171</v>
      </c>
      <c r="AC4924" s="104" t="s">
        <v>172</v>
      </c>
    </row>
    <row r="4925" spans="1:29" ht="25.5" customHeight="1" x14ac:dyDescent="0.35">
      <c r="A4925" s="188"/>
      <c r="B4925" s="190"/>
      <c r="C4925" s="99" t="str">
        <f>IF(B4925="","",IF(NOT(ISNUMBER(B4925)),"DATA_PC invalida",IF(AND(ISNUMBER(parametros!$C$2),ISNUMBER(parametros!$D$2),B4925&gt;=parametros!$C$2,B4925&lt;=parametros!$D$2),"C0",IF(AND(ISNUMBER(parametros!$C$3),ISNUMBER(parametros!$D$3),B4925&gt;=parametros!$C$3,B4925&lt;=parametros!$D$3),"C1",IF(AND(ISNUMBER(parametros!$C$4),ISNUMBER(parametros!$D$4),B4925&gt;=parametros!$C$4,B4925&lt;=parametros!$D$4),"C2",IF(AND(ISNUMBER(parametros!$C$5),ISNUMBER(parametros!$D$5),B4925&gt;=parametros!$C$5,B4925&lt;=parametros!$D$5),"C3",IF(AND(ISNUMBER(parametros!$C$6),ISNUMBER(parametros!$D$6),B4925&gt;=parametros!$C$6,B4925&lt;=parametros!$D$6),"C4","Fora dos ciclos")))))))</f>
        <v/>
      </c>
      <c r="D4925" s="100"/>
      <c r="E4925" s="78" t="str">
        <f>IF(C4925="","",IFERROR(VLOOKUP(C4925,parametros!$A$11:$E$15,5,0),""))</f>
        <v/>
      </c>
      <c r="F4925" s="79" t="str">
        <f t="shared" si="382"/>
        <v/>
      </c>
      <c r="G4925" s="101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8"/>
      <c r="U4925" s="218" t="str">
        <f t="shared" si="386"/>
        <v/>
      </c>
      <c r="V4925" s="216" t="s">
        <v>47</v>
      </c>
      <c r="W4925" s="102" t="s">
        <v>167</v>
      </c>
      <c r="X4925" s="102" t="s">
        <v>168</v>
      </c>
      <c r="Y4925" s="103" t="s">
        <v>169</v>
      </c>
      <c r="Z4925" s="103" t="s">
        <v>170</v>
      </c>
      <c r="AA4925" s="103" t="s">
        <v>47</v>
      </c>
      <c r="AB4925" s="103" t="s">
        <v>171</v>
      </c>
      <c r="AC4925" s="104" t="s">
        <v>172</v>
      </c>
    </row>
    <row r="4926" spans="1:29" ht="25.5" customHeight="1" x14ac:dyDescent="0.35">
      <c r="A4926" s="188"/>
      <c r="B4926" s="190"/>
      <c r="C4926" s="99" t="str">
        <f>IF(B4926="","",IF(NOT(ISNUMBER(B4926)),"DATA_PC invalida",IF(AND(ISNUMBER(parametros!$C$2),ISNUMBER(parametros!$D$2),B4926&gt;=parametros!$C$2,B4926&lt;=parametros!$D$2),"C0",IF(AND(ISNUMBER(parametros!$C$3),ISNUMBER(parametros!$D$3),B4926&gt;=parametros!$C$3,B4926&lt;=parametros!$D$3),"C1",IF(AND(ISNUMBER(parametros!$C$4),ISNUMBER(parametros!$D$4),B4926&gt;=parametros!$C$4,B4926&lt;=parametros!$D$4),"C2",IF(AND(ISNUMBER(parametros!$C$5),ISNUMBER(parametros!$D$5),B4926&gt;=parametros!$C$5,B4926&lt;=parametros!$D$5),"C3",IF(AND(ISNUMBER(parametros!$C$6),ISNUMBER(parametros!$D$6),B4926&gt;=parametros!$C$6,B4926&lt;=parametros!$D$6),"C4","Fora dos ciclos")))))))</f>
        <v/>
      </c>
      <c r="D4926" s="100"/>
      <c r="E4926" s="78" t="str">
        <f>IF(C4926="","",IFERROR(VLOOKUP(C4926,parametros!$A$11:$E$15,5,0),""))</f>
        <v/>
      </c>
      <c r="F4926" s="79" t="str">
        <f t="shared" si="382"/>
        <v/>
      </c>
      <c r="G4926" s="101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8"/>
      <c r="U4926" s="218" t="str">
        <f t="shared" si="386"/>
        <v/>
      </c>
      <c r="V4926" s="216" t="s">
        <v>47</v>
      </c>
      <c r="W4926" s="102" t="s">
        <v>167</v>
      </c>
      <c r="X4926" s="102" t="s">
        <v>168</v>
      </c>
      <c r="Y4926" s="103" t="s">
        <v>169</v>
      </c>
      <c r="Z4926" s="103" t="s">
        <v>170</v>
      </c>
      <c r="AA4926" s="103" t="s">
        <v>47</v>
      </c>
      <c r="AB4926" s="103" t="s">
        <v>171</v>
      </c>
      <c r="AC4926" s="104" t="s">
        <v>172</v>
      </c>
    </row>
    <row r="4927" spans="1:29" ht="25.5" customHeight="1" x14ac:dyDescent="0.35">
      <c r="A4927" s="188"/>
      <c r="B4927" s="190"/>
      <c r="C4927" s="99" t="str">
        <f>IF(B4927="","",IF(NOT(ISNUMBER(B4927)),"DATA_PC invalida",IF(AND(ISNUMBER(parametros!$C$2),ISNUMBER(parametros!$D$2),B4927&gt;=parametros!$C$2,B4927&lt;=parametros!$D$2),"C0",IF(AND(ISNUMBER(parametros!$C$3),ISNUMBER(parametros!$D$3),B4927&gt;=parametros!$C$3,B4927&lt;=parametros!$D$3),"C1",IF(AND(ISNUMBER(parametros!$C$4),ISNUMBER(parametros!$D$4),B4927&gt;=parametros!$C$4,B4927&lt;=parametros!$D$4),"C2",IF(AND(ISNUMBER(parametros!$C$5),ISNUMBER(parametros!$D$5),B4927&gt;=parametros!$C$5,B4927&lt;=parametros!$D$5),"C3",IF(AND(ISNUMBER(parametros!$C$6),ISNUMBER(parametros!$D$6),B4927&gt;=parametros!$C$6,B4927&lt;=parametros!$D$6),"C4","Fora dos ciclos")))))))</f>
        <v/>
      </c>
      <c r="D4927" s="100"/>
      <c r="E4927" s="78" t="str">
        <f>IF(C4927="","",IFERROR(VLOOKUP(C4927,parametros!$A$11:$E$15,5,0),""))</f>
        <v/>
      </c>
      <c r="F4927" s="79" t="str">
        <f t="shared" si="382"/>
        <v/>
      </c>
      <c r="G4927" s="101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8"/>
      <c r="U4927" s="218" t="str">
        <f t="shared" si="386"/>
        <v/>
      </c>
      <c r="V4927" s="216" t="s">
        <v>47</v>
      </c>
      <c r="W4927" s="102" t="s">
        <v>167</v>
      </c>
      <c r="X4927" s="102" t="s">
        <v>168</v>
      </c>
      <c r="Y4927" s="103" t="s">
        <v>169</v>
      </c>
      <c r="Z4927" s="103" t="s">
        <v>170</v>
      </c>
      <c r="AA4927" s="103" t="s">
        <v>47</v>
      </c>
      <c r="AB4927" s="103" t="s">
        <v>171</v>
      </c>
      <c r="AC4927" s="104" t="s">
        <v>172</v>
      </c>
    </row>
    <row r="4928" spans="1:29" ht="25.5" customHeight="1" x14ac:dyDescent="0.35">
      <c r="A4928" s="188"/>
      <c r="B4928" s="190"/>
      <c r="C4928" s="99" t="str">
        <f>IF(B4928="","",IF(NOT(ISNUMBER(B4928)),"DATA_PC invalida",IF(AND(ISNUMBER(parametros!$C$2),ISNUMBER(parametros!$D$2),B4928&gt;=parametros!$C$2,B4928&lt;=parametros!$D$2),"C0",IF(AND(ISNUMBER(parametros!$C$3),ISNUMBER(parametros!$D$3),B4928&gt;=parametros!$C$3,B4928&lt;=parametros!$D$3),"C1",IF(AND(ISNUMBER(parametros!$C$4),ISNUMBER(parametros!$D$4),B4928&gt;=parametros!$C$4,B4928&lt;=parametros!$D$4),"C2",IF(AND(ISNUMBER(parametros!$C$5),ISNUMBER(parametros!$D$5),B4928&gt;=parametros!$C$5,B4928&lt;=parametros!$D$5),"C3",IF(AND(ISNUMBER(parametros!$C$6),ISNUMBER(parametros!$D$6),B4928&gt;=parametros!$C$6,B4928&lt;=parametros!$D$6),"C4","Fora dos ciclos")))))))</f>
        <v/>
      </c>
      <c r="D4928" s="100"/>
      <c r="E4928" s="78" t="str">
        <f>IF(C4928="","",IFERROR(VLOOKUP(C4928,parametros!$A$11:$E$15,5,0),""))</f>
        <v/>
      </c>
      <c r="F4928" s="79" t="str">
        <f t="shared" si="382"/>
        <v/>
      </c>
      <c r="G4928" s="101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8"/>
      <c r="U4928" s="218" t="str">
        <f t="shared" si="386"/>
        <v/>
      </c>
      <c r="V4928" s="216" t="s">
        <v>47</v>
      </c>
      <c r="W4928" s="102" t="s">
        <v>167</v>
      </c>
      <c r="X4928" s="102" t="s">
        <v>168</v>
      </c>
      <c r="Y4928" s="103" t="s">
        <v>169</v>
      </c>
      <c r="Z4928" s="103" t="s">
        <v>170</v>
      </c>
      <c r="AA4928" s="103" t="s">
        <v>47</v>
      </c>
      <c r="AB4928" s="103" t="s">
        <v>171</v>
      </c>
      <c r="AC4928" s="104" t="s">
        <v>172</v>
      </c>
    </row>
    <row r="4929" spans="1:29" ht="25.5" customHeight="1" x14ac:dyDescent="0.35">
      <c r="A4929" s="188"/>
      <c r="B4929" s="190"/>
      <c r="C4929" s="99" t="str">
        <f>IF(B4929="","",IF(NOT(ISNUMBER(B4929)),"DATA_PC invalida",IF(AND(ISNUMBER(parametros!$C$2),ISNUMBER(parametros!$D$2),B4929&gt;=parametros!$C$2,B4929&lt;=parametros!$D$2),"C0",IF(AND(ISNUMBER(parametros!$C$3),ISNUMBER(parametros!$D$3),B4929&gt;=parametros!$C$3,B4929&lt;=parametros!$D$3),"C1",IF(AND(ISNUMBER(parametros!$C$4),ISNUMBER(parametros!$D$4),B4929&gt;=parametros!$C$4,B4929&lt;=parametros!$D$4),"C2",IF(AND(ISNUMBER(parametros!$C$5),ISNUMBER(parametros!$D$5),B4929&gt;=parametros!$C$5,B4929&lt;=parametros!$D$5),"C3",IF(AND(ISNUMBER(parametros!$C$6),ISNUMBER(parametros!$D$6),B4929&gt;=parametros!$C$6,B4929&lt;=parametros!$D$6),"C4","Fora dos ciclos")))))))</f>
        <v/>
      </c>
      <c r="D4929" s="100"/>
      <c r="E4929" s="78" t="str">
        <f>IF(C4929="","",IFERROR(VLOOKUP(C4929,parametros!$A$11:$E$15,5,0),""))</f>
        <v/>
      </c>
      <c r="F4929" s="79" t="str">
        <f t="shared" si="382"/>
        <v/>
      </c>
      <c r="G4929" s="101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8"/>
      <c r="U4929" s="218" t="str">
        <f t="shared" si="386"/>
        <v/>
      </c>
      <c r="V4929" s="216" t="s">
        <v>47</v>
      </c>
      <c r="W4929" s="102" t="s">
        <v>167</v>
      </c>
      <c r="X4929" s="102" t="s">
        <v>168</v>
      </c>
      <c r="Y4929" s="103" t="s">
        <v>169</v>
      </c>
      <c r="Z4929" s="103" t="s">
        <v>170</v>
      </c>
      <c r="AA4929" s="103" t="s">
        <v>47</v>
      </c>
      <c r="AB4929" s="103" t="s">
        <v>171</v>
      </c>
      <c r="AC4929" s="104" t="s">
        <v>172</v>
      </c>
    </row>
    <row r="4930" spans="1:29" ht="25.5" customHeight="1" x14ac:dyDescent="0.35">
      <c r="A4930" s="188"/>
      <c r="B4930" s="190"/>
      <c r="C4930" s="99" t="str">
        <f>IF(B4930="","",IF(NOT(ISNUMBER(B4930)),"DATA_PC invalida",IF(AND(ISNUMBER(parametros!$C$2),ISNUMBER(parametros!$D$2),B4930&gt;=parametros!$C$2,B4930&lt;=parametros!$D$2),"C0",IF(AND(ISNUMBER(parametros!$C$3),ISNUMBER(parametros!$D$3),B4930&gt;=parametros!$C$3,B4930&lt;=parametros!$D$3),"C1",IF(AND(ISNUMBER(parametros!$C$4),ISNUMBER(parametros!$D$4),B4930&gt;=parametros!$C$4,B4930&lt;=parametros!$D$4),"C2",IF(AND(ISNUMBER(parametros!$C$5),ISNUMBER(parametros!$D$5),B4930&gt;=parametros!$C$5,B4930&lt;=parametros!$D$5),"C3",IF(AND(ISNUMBER(parametros!$C$6),ISNUMBER(parametros!$D$6),B4930&gt;=parametros!$C$6,B4930&lt;=parametros!$D$6),"C4","Fora dos ciclos")))))))</f>
        <v/>
      </c>
      <c r="D4930" s="100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101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8"/>
      <c r="U4930" s="218" t="str">
        <f t="shared" ref="U4930:U4993" si="391">IF(OR($D4930="",$H4930=""),"",ROUND($D4930+$H4930,2))</f>
        <v/>
      </c>
      <c r="V4930" s="216" t="s">
        <v>47</v>
      </c>
      <c r="W4930" s="102" t="s">
        <v>167</v>
      </c>
      <c r="X4930" s="102" t="s">
        <v>168</v>
      </c>
      <c r="Y4930" s="103" t="s">
        <v>169</v>
      </c>
      <c r="Z4930" s="103" t="s">
        <v>170</v>
      </c>
      <c r="AA4930" s="103" t="s">
        <v>47</v>
      </c>
      <c r="AB4930" s="103" t="s">
        <v>171</v>
      </c>
      <c r="AC4930" s="104" t="s">
        <v>172</v>
      </c>
    </row>
    <row r="4931" spans="1:29" ht="25.5" customHeight="1" x14ac:dyDescent="0.35">
      <c r="A4931" s="188"/>
      <c r="B4931" s="190"/>
      <c r="C4931" s="99" t="str">
        <f>IF(B4931="","",IF(NOT(ISNUMBER(B4931)),"DATA_PC invalida",IF(AND(ISNUMBER(parametros!$C$2),ISNUMBER(parametros!$D$2),B4931&gt;=parametros!$C$2,B4931&lt;=parametros!$D$2),"C0",IF(AND(ISNUMBER(parametros!$C$3),ISNUMBER(parametros!$D$3),B4931&gt;=parametros!$C$3,B4931&lt;=parametros!$D$3),"C1",IF(AND(ISNUMBER(parametros!$C$4),ISNUMBER(parametros!$D$4),B4931&gt;=parametros!$C$4,B4931&lt;=parametros!$D$4),"C2",IF(AND(ISNUMBER(parametros!$C$5),ISNUMBER(parametros!$D$5),B4931&gt;=parametros!$C$5,B4931&lt;=parametros!$D$5),"C3",IF(AND(ISNUMBER(parametros!$C$6),ISNUMBER(parametros!$D$6),B4931&gt;=parametros!$C$6,B4931&lt;=parametros!$D$6),"C4","Fora dos ciclos")))))))</f>
        <v/>
      </c>
      <c r="D4931" s="100"/>
      <c r="E4931" s="78" t="str">
        <f>IF(C4931="","",IFERROR(VLOOKUP(C4931,parametros!$A$11:$E$15,5,0),""))</f>
        <v/>
      </c>
      <c r="F4931" s="79" t="str">
        <f t="shared" si="387"/>
        <v/>
      </c>
      <c r="G4931" s="101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8"/>
      <c r="U4931" s="218" t="str">
        <f t="shared" si="391"/>
        <v/>
      </c>
      <c r="V4931" s="216" t="s">
        <v>47</v>
      </c>
      <c r="W4931" s="102" t="s">
        <v>167</v>
      </c>
      <c r="X4931" s="102" t="s">
        <v>168</v>
      </c>
      <c r="Y4931" s="103" t="s">
        <v>169</v>
      </c>
      <c r="Z4931" s="103" t="s">
        <v>170</v>
      </c>
      <c r="AA4931" s="103" t="s">
        <v>47</v>
      </c>
      <c r="AB4931" s="103" t="s">
        <v>171</v>
      </c>
      <c r="AC4931" s="104" t="s">
        <v>172</v>
      </c>
    </row>
    <row r="4932" spans="1:29" ht="25.5" customHeight="1" x14ac:dyDescent="0.35">
      <c r="A4932" s="188"/>
      <c r="B4932" s="190"/>
      <c r="C4932" s="99" t="str">
        <f>IF(B4932="","",IF(NOT(ISNUMBER(B4932)),"DATA_PC invalida",IF(AND(ISNUMBER(parametros!$C$2),ISNUMBER(parametros!$D$2),B4932&gt;=parametros!$C$2,B4932&lt;=parametros!$D$2),"C0",IF(AND(ISNUMBER(parametros!$C$3),ISNUMBER(parametros!$D$3),B4932&gt;=parametros!$C$3,B4932&lt;=parametros!$D$3),"C1",IF(AND(ISNUMBER(parametros!$C$4),ISNUMBER(parametros!$D$4),B4932&gt;=parametros!$C$4,B4932&lt;=parametros!$D$4),"C2",IF(AND(ISNUMBER(parametros!$C$5),ISNUMBER(parametros!$D$5),B4932&gt;=parametros!$C$5,B4932&lt;=parametros!$D$5),"C3",IF(AND(ISNUMBER(parametros!$C$6),ISNUMBER(parametros!$D$6),B4932&gt;=parametros!$C$6,B4932&lt;=parametros!$D$6),"C4","Fora dos ciclos")))))))</f>
        <v/>
      </c>
      <c r="D4932" s="100"/>
      <c r="E4932" s="78" t="str">
        <f>IF(C4932="","",IFERROR(VLOOKUP(C4932,parametros!$A$11:$E$15,5,0),""))</f>
        <v/>
      </c>
      <c r="F4932" s="79" t="str">
        <f t="shared" si="387"/>
        <v/>
      </c>
      <c r="G4932" s="101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8"/>
      <c r="U4932" s="218" t="str">
        <f t="shared" si="391"/>
        <v/>
      </c>
      <c r="V4932" s="216" t="s">
        <v>47</v>
      </c>
      <c r="W4932" s="102" t="s">
        <v>167</v>
      </c>
      <c r="X4932" s="102" t="s">
        <v>168</v>
      </c>
      <c r="Y4932" s="103" t="s">
        <v>169</v>
      </c>
      <c r="Z4932" s="103" t="s">
        <v>170</v>
      </c>
      <c r="AA4932" s="103" t="s">
        <v>47</v>
      </c>
      <c r="AB4932" s="103" t="s">
        <v>171</v>
      </c>
      <c r="AC4932" s="104" t="s">
        <v>172</v>
      </c>
    </row>
    <row r="4933" spans="1:29" ht="25.5" customHeight="1" x14ac:dyDescent="0.35">
      <c r="A4933" s="188"/>
      <c r="B4933" s="190"/>
      <c r="C4933" s="99" t="str">
        <f>IF(B4933="","",IF(NOT(ISNUMBER(B4933)),"DATA_PC invalida",IF(AND(ISNUMBER(parametros!$C$2),ISNUMBER(parametros!$D$2),B4933&gt;=parametros!$C$2,B4933&lt;=parametros!$D$2),"C0",IF(AND(ISNUMBER(parametros!$C$3),ISNUMBER(parametros!$D$3),B4933&gt;=parametros!$C$3,B4933&lt;=parametros!$D$3),"C1",IF(AND(ISNUMBER(parametros!$C$4),ISNUMBER(parametros!$D$4),B4933&gt;=parametros!$C$4,B4933&lt;=parametros!$D$4),"C2",IF(AND(ISNUMBER(parametros!$C$5),ISNUMBER(parametros!$D$5),B4933&gt;=parametros!$C$5,B4933&lt;=parametros!$D$5),"C3",IF(AND(ISNUMBER(parametros!$C$6),ISNUMBER(parametros!$D$6),B4933&gt;=parametros!$C$6,B4933&lt;=parametros!$D$6),"C4","Fora dos ciclos")))))))</f>
        <v/>
      </c>
      <c r="D4933" s="100"/>
      <c r="E4933" s="78" t="str">
        <f>IF(C4933="","",IFERROR(VLOOKUP(C4933,parametros!$A$11:$E$15,5,0),""))</f>
        <v/>
      </c>
      <c r="F4933" s="79" t="str">
        <f t="shared" si="387"/>
        <v/>
      </c>
      <c r="G4933" s="101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8"/>
      <c r="U4933" s="218" t="str">
        <f t="shared" si="391"/>
        <v/>
      </c>
      <c r="V4933" s="216" t="s">
        <v>47</v>
      </c>
      <c r="W4933" s="102" t="s">
        <v>167</v>
      </c>
      <c r="X4933" s="102" t="s">
        <v>168</v>
      </c>
      <c r="Y4933" s="103" t="s">
        <v>169</v>
      </c>
      <c r="Z4933" s="103" t="s">
        <v>170</v>
      </c>
      <c r="AA4933" s="103" t="s">
        <v>47</v>
      </c>
      <c r="AB4933" s="103" t="s">
        <v>171</v>
      </c>
      <c r="AC4933" s="104" t="s">
        <v>172</v>
      </c>
    </row>
    <row r="4934" spans="1:29" ht="25.5" customHeight="1" x14ac:dyDescent="0.35">
      <c r="A4934" s="188"/>
      <c r="B4934" s="190"/>
      <c r="C4934" s="99" t="str">
        <f>IF(B4934="","",IF(NOT(ISNUMBER(B4934)),"DATA_PC invalida",IF(AND(ISNUMBER(parametros!$C$2),ISNUMBER(parametros!$D$2),B4934&gt;=parametros!$C$2,B4934&lt;=parametros!$D$2),"C0",IF(AND(ISNUMBER(parametros!$C$3),ISNUMBER(parametros!$D$3),B4934&gt;=parametros!$C$3,B4934&lt;=parametros!$D$3),"C1",IF(AND(ISNUMBER(parametros!$C$4),ISNUMBER(parametros!$D$4),B4934&gt;=parametros!$C$4,B4934&lt;=parametros!$D$4),"C2",IF(AND(ISNUMBER(parametros!$C$5),ISNUMBER(parametros!$D$5),B4934&gt;=parametros!$C$5,B4934&lt;=parametros!$D$5),"C3",IF(AND(ISNUMBER(parametros!$C$6),ISNUMBER(parametros!$D$6),B4934&gt;=parametros!$C$6,B4934&lt;=parametros!$D$6),"C4","Fora dos ciclos")))))))</f>
        <v/>
      </c>
      <c r="D4934" s="100"/>
      <c r="E4934" s="78" t="str">
        <f>IF(C4934="","",IFERROR(VLOOKUP(C4934,parametros!$A$11:$E$15,5,0),""))</f>
        <v/>
      </c>
      <c r="F4934" s="79" t="str">
        <f t="shared" si="387"/>
        <v/>
      </c>
      <c r="G4934" s="101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8"/>
      <c r="U4934" s="218" t="str">
        <f t="shared" si="391"/>
        <v/>
      </c>
      <c r="V4934" s="216" t="s">
        <v>47</v>
      </c>
      <c r="W4934" s="102" t="s">
        <v>167</v>
      </c>
      <c r="X4934" s="102" t="s">
        <v>168</v>
      </c>
      <c r="Y4934" s="103" t="s">
        <v>169</v>
      </c>
      <c r="Z4934" s="103" t="s">
        <v>170</v>
      </c>
      <c r="AA4934" s="103" t="s">
        <v>47</v>
      </c>
      <c r="AB4934" s="103" t="s">
        <v>171</v>
      </c>
      <c r="AC4934" s="104" t="s">
        <v>172</v>
      </c>
    </row>
    <row r="4935" spans="1:29" ht="25.5" customHeight="1" x14ac:dyDescent="0.35">
      <c r="A4935" s="188"/>
      <c r="B4935" s="190"/>
      <c r="C4935" s="99" t="str">
        <f>IF(B4935="","",IF(NOT(ISNUMBER(B4935)),"DATA_PC invalida",IF(AND(ISNUMBER(parametros!$C$2),ISNUMBER(parametros!$D$2),B4935&gt;=parametros!$C$2,B4935&lt;=parametros!$D$2),"C0",IF(AND(ISNUMBER(parametros!$C$3),ISNUMBER(parametros!$D$3),B4935&gt;=parametros!$C$3,B4935&lt;=parametros!$D$3),"C1",IF(AND(ISNUMBER(parametros!$C$4),ISNUMBER(parametros!$D$4),B4935&gt;=parametros!$C$4,B4935&lt;=parametros!$D$4),"C2",IF(AND(ISNUMBER(parametros!$C$5),ISNUMBER(parametros!$D$5),B4935&gt;=parametros!$C$5,B4935&lt;=parametros!$D$5),"C3",IF(AND(ISNUMBER(parametros!$C$6),ISNUMBER(parametros!$D$6),B4935&gt;=parametros!$C$6,B4935&lt;=parametros!$D$6),"C4","Fora dos ciclos")))))))</f>
        <v/>
      </c>
      <c r="D4935" s="100"/>
      <c r="E4935" s="78" t="str">
        <f>IF(C4935="","",IFERROR(VLOOKUP(C4935,parametros!$A$11:$E$15,5,0),""))</f>
        <v/>
      </c>
      <c r="F4935" s="79" t="str">
        <f t="shared" si="387"/>
        <v/>
      </c>
      <c r="G4935" s="101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8"/>
      <c r="U4935" s="218" t="str">
        <f t="shared" si="391"/>
        <v/>
      </c>
      <c r="V4935" s="216" t="s">
        <v>47</v>
      </c>
      <c r="W4935" s="102" t="s">
        <v>167</v>
      </c>
      <c r="X4935" s="102" t="s">
        <v>168</v>
      </c>
      <c r="Y4935" s="103" t="s">
        <v>169</v>
      </c>
      <c r="Z4935" s="103" t="s">
        <v>170</v>
      </c>
      <c r="AA4935" s="103" t="s">
        <v>47</v>
      </c>
      <c r="AB4935" s="103" t="s">
        <v>171</v>
      </c>
      <c r="AC4935" s="104" t="s">
        <v>172</v>
      </c>
    </row>
    <row r="4936" spans="1:29" ht="25.5" customHeight="1" x14ac:dyDescent="0.35">
      <c r="A4936" s="188"/>
      <c r="B4936" s="190"/>
      <c r="C4936" s="99" t="str">
        <f>IF(B4936="","",IF(NOT(ISNUMBER(B4936)),"DATA_PC invalida",IF(AND(ISNUMBER(parametros!$C$2),ISNUMBER(parametros!$D$2),B4936&gt;=parametros!$C$2,B4936&lt;=parametros!$D$2),"C0",IF(AND(ISNUMBER(parametros!$C$3),ISNUMBER(parametros!$D$3),B4936&gt;=parametros!$C$3,B4936&lt;=parametros!$D$3),"C1",IF(AND(ISNUMBER(parametros!$C$4),ISNUMBER(parametros!$D$4),B4936&gt;=parametros!$C$4,B4936&lt;=parametros!$D$4),"C2",IF(AND(ISNUMBER(parametros!$C$5),ISNUMBER(parametros!$D$5),B4936&gt;=parametros!$C$5,B4936&lt;=parametros!$D$5),"C3",IF(AND(ISNUMBER(parametros!$C$6),ISNUMBER(parametros!$D$6),B4936&gt;=parametros!$C$6,B4936&lt;=parametros!$D$6),"C4","Fora dos ciclos")))))))</f>
        <v/>
      </c>
      <c r="D4936" s="100"/>
      <c r="E4936" s="78" t="str">
        <f>IF(C4936="","",IFERROR(VLOOKUP(C4936,parametros!$A$11:$E$15,5,0),""))</f>
        <v/>
      </c>
      <c r="F4936" s="79" t="str">
        <f t="shared" si="387"/>
        <v/>
      </c>
      <c r="G4936" s="101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8"/>
      <c r="U4936" s="218" t="str">
        <f t="shared" si="391"/>
        <v/>
      </c>
      <c r="V4936" s="216" t="s">
        <v>47</v>
      </c>
      <c r="W4936" s="102" t="s">
        <v>167</v>
      </c>
      <c r="X4936" s="102" t="s">
        <v>168</v>
      </c>
      <c r="Y4936" s="103" t="s">
        <v>169</v>
      </c>
      <c r="Z4936" s="103" t="s">
        <v>170</v>
      </c>
      <c r="AA4936" s="103" t="s">
        <v>47</v>
      </c>
      <c r="AB4936" s="103" t="s">
        <v>171</v>
      </c>
      <c r="AC4936" s="104" t="s">
        <v>172</v>
      </c>
    </row>
    <row r="4937" spans="1:29" ht="25.5" customHeight="1" x14ac:dyDescent="0.35">
      <c r="A4937" s="188"/>
      <c r="B4937" s="190"/>
      <c r="C4937" s="99" t="str">
        <f>IF(B4937="","",IF(NOT(ISNUMBER(B4937)),"DATA_PC invalida",IF(AND(ISNUMBER(parametros!$C$2),ISNUMBER(parametros!$D$2),B4937&gt;=parametros!$C$2,B4937&lt;=parametros!$D$2),"C0",IF(AND(ISNUMBER(parametros!$C$3),ISNUMBER(parametros!$D$3),B4937&gt;=parametros!$C$3,B4937&lt;=parametros!$D$3),"C1",IF(AND(ISNUMBER(parametros!$C$4),ISNUMBER(parametros!$D$4),B4937&gt;=parametros!$C$4,B4937&lt;=parametros!$D$4),"C2",IF(AND(ISNUMBER(parametros!$C$5),ISNUMBER(parametros!$D$5),B4937&gt;=parametros!$C$5,B4937&lt;=parametros!$D$5),"C3",IF(AND(ISNUMBER(parametros!$C$6),ISNUMBER(parametros!$D$6),B4937&gt;=parametros!$C$6,B4937&lt;=parametros!$D$6),"C4","Fora dos ciclos")))))))</f>
        <v/>
      </c>
      <c r="D4937" s="100"/>
      <c r="E4937" s="78" t="str">
        <f>IF(C4937="","",IFERROR(VLOOKUP(C4937,parametros!$A$11:$E$15,5,0),""))</f>
        <v/>
      </c>
      <c r="F4937" s="79" t="str">
        <f t="shared" si="387"/>
        <v/>
      </c>
      <c r="G4937" s="101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8"/>
      <c r="U4937" s="218" t="str">
        <f t="shared" si="391"/>
        <v/>
      </c>
      <c r="V4937" s="216" t="s">
        <v>47</v>
      </c>
      <c r="W4937" s="102" t="s">
        <v>167</v>
      </c>
      <c r="X4937" s="102" t="s">
        <v>168</v>
      </c>
      <c r="Y4937" s="103" t="s">
        <v>169</v>
      </c>
      <c r="Z4937" s="103" t="s">
        <v>170</v>
      </c>
      <c r="AA4937" s="103" t="s">
        <v>47</v>
      </c>
      <c r="AB4937" s="103" t="s">
        <v>171</v>
      </c>
      <c r="AC4937" s="104" t="s">
        <v>172</v>
      </c>
    </row>
    <row r="4938" spans="1:29" ht="25.5" customHeight="1" x14ac:dyDescent="0.35">
      <c r="A4938" s="188"/>
      <c r="B4938" s="190"/>
      <c r="C4938" s="99" t="str">
        <f>IF(B4938="","",IF(NOT(ISNUMBER(B4938)),"DATA_PC invalida",IF(AND(ISNUMBER(parametros!$C$2),ISNUMBER(parametros!$D$2),B4938&gt;=parametros!$C$2,B4938&lt;=parametros!$D$2),"C0",IF(AND(ISNUMBER(parametros!$C$3),ISNUMBER(parametros!$D$3),B4938&gt;=parametros!$C$3,B4938&lt;=parametros!$D$3),"C1",IF(AND(ISNUMBER(parametros!$C$4),ISNUMBER(parametros!$D$4),B4938&gt;=parametros!$C$4,B4938&lt;=parametros!$D$4),"C2",IF(AND(ISNUMBER(parametros!$C$5),ISNUMBER(parametros!$D$5),B4938&gt;=parametros!$C$5,B4938&lt;=parametros!$D$5),"C3",IF(AND(ISNUMBER(parametros!$C$6),ISNUMBER(parametros!$D$6),B4938&gt;=parametros!$C$6,B4938&lt;=parametros!$D$6),"C4","Fora dos ciclos")))))))</f>
        <v/>
      </c>
      <c r="D4938" s="100"/>
      <c r="E4938" s="78" t="str">
        <f>IF(C4938="","",IFERROR(VLOOKUP(C4938,parametros!$A$11:$E$15,5,0),""))</f>
        <v/>
      </c>
      <c r="F4938" s="79" t="str">
        <f t="shared" si="387"/>
        <v/>
      </c>
      <c r="G4938" s="101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8"/>
      <c r="U4938" s="218" t="str">
        <f t="shared" si="391"/>
        <v/>
      </c>
      <c r="V4938" s="216" t="s">
        <v>47</v>
      </c>
      <c r="W4938" s="102" t="s">
        <v>167</v>
      </c>
      <c r="X4938" s="102" t="s">
        <v>168</v>
      </c>
      <c r="Y4938" s="103" t="s">
        <v>169</v>
      </c>
      <c r="Z4938" s="103" t="s">
        <v>170</v>
      </c>
      <c r="AA4938" s="103" t="s">
        <v>47</v>
      </c>
      <c r="AB4938" s="103" t="s">
        <v>171</v>
      </c>
      <c r="AC4938" s="104" t="s">
        <v>172</v>
      </c>
    </row>
    <row r="4939" spans="1:29" ht="25.5" customHeight="1" x14ac:dyDescent="0.35">
      <c r="A4939" s="188"/>
      <c r="B4939" s="190"/>
      <c r="C4939" s="99" t="str">
        <f>IF(B4939="","",IF(NOT(ISNUMBER(B4939)),"DATA_PC invalida",IF(AND(ISNUMBER(parametros!$C$2),ISNUMBER(parametros!$D$2),B4939&gt;=parametros!$C$2,B4939&lt;=parametros!$D$2),"C0",IF(AND(ISNUMBER(parametros!$C$3),ISNUMBER(parametros!$D$3),B4939&gt;=parametros!$C$3,B4939&lt;=parametros!$D$3),"C1",IF(AND(ISNUMBER(parametros!$C$4),ISNUMBER(parametros!$D$4),B4939&gt;=parametros!$C$4,B4939&lt;=parametros!$D$4),"C2",IF(AND(ISNUMBER(parametros!$C$5),ISNUMBER(parametros!$D$5),B4939&gt;=parametros!$C$5,B4939&lt;=parametros!$D$5),"C3",IF(AND(ISNUMBER(parametros!$C$6),ISNUMBER(parametros!$D$6),B4939&gt;=parametros!$C$6,B4939&lt;=parametros!$D$6),"C4","Fora dos ciclos")))))))</f>
        <v/>
      </c>
      <c r="D4939" s="100"/>
      <c r="E4939" s="78" t="str">
        <f>IF(C4939="","",IFERROR(VLOOKUP(C4939,parametros!$A$11:$E$15,5,0),""))</f>
        <v/>
      </c>
      <c r="F4939" s="79" t="str">
        <f t="shared" si="387"/>
        <v/>
      </c>
      <c r="G4939" s="101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8"/>
      <c r="U4939" s="218" t="str">
        <f t="shared" si="391"/>
        <v/>
      </c>
      <c r="V4939" s="216" t="s">
        <v>47</v>
      </c>
      <c r="W4939" s="102" t="s">
        <v>167</v>
      </c>
      <c r="X4939" s="102" t="s">
        <v>168</v>
      </c>
      <c r="Y4939" s="103" t="s">
        <v>169</v>
      </c>
      <c r="Z4939" s="103" t="s">
        <v>170</v>
      </c>
      <c r="AA4939" s="103" t="s">
        <v>47</v>
      </c>
      <c r="AB4939" s="103" t="s">
        <v>171</v>
      </c>
      <c r="AC4939" s="104" t="s">
        <v>172</v>
      </c>
    </row>
    <row r="4940" spans="1:29" ht="25.5" customHeight="1" x14ac:dyDescent="0.35">
      <c r="A4940" s="188"/>
      <c r="B4940" s="190"/>
      <c r="C4940" s="99" t="str">
        <f>IF(B4940="","",IF(NOT(ISNUMBER(B4940)),"DATA_PC invalida",IF(AND(ISNUMBER(parametros!$C$2),ISNUMBER(parametros!$D$2),B4940&gt;=parametros!$C$2,B4940&lt;=parametros!$D$2),"C0",IF(AND(ISNUMBER(parametros!$C$3),ISNUMBER(parametros!$D$3),B4940&gt;=parametros!$C$3,B4940&lt;=parametros!$D$3),"C1",IF(AND(ISNUMBER(parametros!$C$4),ISNUMBER(parametros!$D$4),B4940&gt;=parametros!$C$4,B4940&lt;=parametros!$D$4),"C2",IF(AND(ISNUMBER(parametros!$C$5),ISNUMBER(parametros!$D$5),B4940&gt;=parametros!$C$5,B4940&lt;=parametros!$D$5),"C3",IF(AND(ISNUMBER(parametros!$C$6),ISNUMBER(parametros!$D$6),B4940&gt;=parametros!$C$6,B4940&lt;=parametros!$D$6),"C4","Fora dos ciclos")))))))</f>
        <v/>
      </c>
      <c r="D4940" s="100"/>
      <c r="E4940" s="78" t="str">
        <f>IF(C4940="","",IFERROR(VLOOKUP(C4940,parametros!$A$11:$E$15,5,0),""))</f>
        <v/>
      </c>
      <c r="F4940" s="79" t="str">
        <f t="shared" si="387"/>
        <v/>
      </c>
      <c r="G4940" s="101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8"/>
      <c r="U4940" s="218" t="str">
        <f t="shared" si="391"/>
        <v/>
      </c>
      <c r="V4940" s="216" t="s">
        <v>47</v>
      </c>
      <c r="W4940" s="102" t="s">
        <v>167</v>
      </c>
      <c r="X4940" s="102" t="s">
        <v>168</v>
      </c>
      <c r="Y4940" s="103" t="s">
        <v>169</v>
      </c>
      <c r="Z4940" s="103" t="s">
        <v>170</v>
      </c>
      <c r="AA4940" s="103" t="s">
        <v>47</v>
      </c>
      <c r="AB4940" s="103" t="s">
        <v>171</v>
      </c>
      <c r="AC4940" s="104" t="s">
        <v>172</v>
      </c>
    </row>
    <row r="4941" spans="1:29" ht="25.5" customHeight="1" x14ac:dyDescent="0.35">
      <c r="A4941" s="188"/>
      <c r="B4941" s="190"/>
      <c r="C4941" s="99" t="str">
        <f>IF(B4941="","",IF(NOT(ISNUMBER(B4941)),"DATA_PC invalida",IF(AND(ISNUMBER(parametros!$C$2),ISNUMBER(parametros!$D$2),B4941&gt;=parametros!$C$2,B4941&lt;=parametros!$D$2),"C0",IF(AND(ISNUMBER(parametros!$C$3),ISNUMBER(parametros!$D$3),B4941&gt;=parametros!$C$3,B4941&lt;=parametros!$D$3),"C1",IF(AND(ISNUMBER(parametros!$C$4),ISNUMBER(parametros!$D$4),B4941&gt;=parametros!$C$4,B4941&lt;=parametros!$D$4),"C2",IF(AND(ISNUMBER(parametros!$C$5),ISNUMBER(parametros!$D$5),B4941&gt;=parametros!$C$5,B4941&lt;=parametros!$D$5),"C3",IF(AND(ISNUMBER(parametros!$C$6),ISNUMBER(parametros!$D$6),B4941&gt;=parametros!$C$6,B4941&lt;=parametros!$D$6),"C4","Fora dos ciclos")))))))</f>
        <v/>
      </c>
      <c r="D4941" s="100"/>
      <c r="E4941" s="78" t="str">
        <f>IF(C4941="","",IFERROR(VLOOKUP(C4941,parametros!$A$11:$E$15,5,0),""))</f>
        <v/>
      </c>
      <c r="F4941" s="79" t="str">
        <f t="shared" si="387"/>
        <v/>
      </c>
      <c r="G4941" s="101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8"/>
      <c r="U4941" s="218" t="str">
        <f t="shared" si="391"/>
        <v/>
      </c>
      <c r="V4941" s="216" t="s">
        <v>47</v>
      </c>
      <c r="W4941" s="102" t="s">
        <v>167</v>
      </c>
      <c r="X4941" s="102" t="s">
        <v>168</v>
      </c>
      <c r="Y4941" s="103" t="s">
        <v>169</v>
      </c>
      <c r="Z4941" s="103" t="s">
        <v>170</v>
      </c>
      <c r="AA4941" s="103" t="s">
        <v>47</v>
      </c>
      <c r="AB4941" s="103" t="s">
        <v>171</v>
      </c>
      <c r="AC4941" s="104" t="s">
        <v>172</v>
      </c>
    </row>
    <row r="4942" spans="1:29" ht="25.5" customHeight="1" x14ac:dyDescent="0.35">
      <c r="A4942" s="188"/>
      <c r="B4942" s="190"/>
      <c r="C4942" s="99" t="str">
        <f>IF(B4942="","",IF(NOT(ISNUMBER(B4942)),"DATA_PC invalida",IF(AND(ISNUMBER(parametros!$C$2),ISNUMBER(parametros!$D$2),B4942&gt;=parametros!$C$2,B4942&lt;=parametros!$D$2),"C0",IF(AND(ISNUMBER(parametros!$C$3),ISNUMBER(parametros!$D$3),B4942&gt;=parametros!$C$3,B4942&lt;=parametros!$D$3),"C1",IF(AND(ISNUMBER(parametros!$C$4),ISNUMBER(parametros!$D$4),B4942&gt;=parametros!$C$4,B4942&lt;=parametros!$D$4),"C2",IF(AND(ISNUMBER(parametros!$C$5),ISNUMBER(parametros!$D$5),B4942&gt;=parametros!$C$5,B4942&lt;=parametros!$D$5),"C3",IF(AND(ISNUMBER(parametros!$C$6),ISNUMBER(parametros!$D$6),B4942&gt;=parametros!$C$6,B4942&lt;=parametros!$D$6),"C4","Fora dos ciclos")))))))</f>
        <v/>
      </c>
      <c r="D4942" s="100"/>
      <c r="E4942" s="78" t="str">
        <f>IF(C4942="","",IFERROR(VLOOKUP(C4942,parametros!$A$11:$E$15,5,0),""))</f>
        <v/>
      </c>
      <c r="F4942" s="79" t="str">
        <f t="shared" si="387"/>
        <v/>
      </c>
      <c r="G4942" s="101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8"/>
      <c r="U4942" s="218" t="str">
        <f t="shared" si="391"/>
        <v/>
      </c>
      <c r="V4942" s="216" t="s">
        <v>47</v>
      </c>
      <c r="W4942" s="102" t="s">
        <v>167</v>
      </c>
      <c r="X4942" s="102" t="s">
        <v>168</v>
      </c>
      <c r="Y4942" s="103" t="s">
        <v>169</v>
      </c>
      <c r="Z4942" s="103" t="s">
        <v>170</v>
      </c>
      <c r="AA4942" s="103" t="s">
        <v>47</v>
      </c>
      <c r="AB4942" s="103" t="s">
        <v>171</v>
      </c>
      <c r="AC4942" s="104" t="s">
        <v>172</v>
      </c>
    </row>
    <row r="4943" spans="1:29" ht="25.5" customHeight="1" x14ac:dyDescent="0.35">
      <c r="A4943" s="188"/>
      <c r="B4943" s="190"/>
      <c r="C4943" s="99" t="str">
        <f>IF(B4943="","",IF(NOT(ISNUMBER(B4943)),"DATA_PC invalida",IF(AND(ISNUMBER(parametros!$C$2),ISNUMBER(parametros!$D$2),B4943&gt;=parametros!$C$2,B4943&lt;=parametros!$D$2),"C0",IF(AND(ISNUMBER(parametros!$C$3),ISNUMBER(parametros!$D$3),B4943&gt;=parametros!$C$3,B4943&lt;=parametros!$D$3),"C1",IF(AND(ISNUMBER(parametros!$C$4),ISNUMBER(parametros!$D$4),B4943&gt;=parametros!$C$4,B4943&lt;=parametros!$D$4),"C2",IF(AND(ISNUMBER(parametros!$C$5),ISNUMBER(parametros!$D$5),B4943&gt;=parametros!$C$5,B4943&lt;=parametros!$D$5),"C3",IF(AND(ISNUMBER(parametros!$C$6),ISNUMBER(parametros!$D$6),B4943&gt;=parametros!$C$6,B4943&lt;=parametros!$D$6),"C4","Fora dos ciclos")))))))</f>
        <v/>
      </c>
      <c r="D4943" s="100"/>
      <c r="E4943" s="78" t="str">
        <f>IF(C4943="","",IFERROR(VLOOKUP(C4943,parametros!$A$11:$E$15,5,0),""))</f>
        <v/>
      </c>
      <c r="F4943" s="79" t="str">
        <f t="shared" si="387"/>
        <v/>
      </c>
      <c r="G4943" s="101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8"/>
      <c r="U4943" s="218" t="str">
        <f t="shared" si="391"/>
        <v/>
      </c>
      <c r="V4943" s="216" t="s">
        <v>47</v>
      </c>
      <c r="W4943" s="102" t="s">
        <v>167</v>
      </c>
      <c r="X4943" s="102" t="s">
        <v>168</v>
      </c>
      <c r="Y4943" s="103" t="s">
        <v>169</v>
      </c>
      <c r="Z4943" s="103" t="s">
        <v>170</v>
      </c>
      <c r="AA4943" s="103" t="s">
        <v>47</v>
      </c>
      <c r="AB4943" s="103" t="s">
        <v>171</v>
      </c>
      <c r="AC4943" s="104" t="s">
        <v>172</v>
      </c>
    </row>
    <row r="4944" spans="1:29" ht="25.5" customHeight="1" x14ac:dyDescent="0.35">
      <c r="A4944" s="188"/>
      <c r="B4944" s="190"/>
      <c r="C4944" s="99" t="str">
        <f>IF(B4944="","",IF(NOT(ISNUMBER(B4944)),"DATA_PC invalida",IF(AND(ISNUMBER(parametros!$C$2),ISNUMBER(parametros!$D$2),B4944&gt;=parametros!$C$2,B4944&lt;=parametros!$D$2),"C0",IF(AND(ISNUMBER(parametros!$C$3),ISNUMBER(parametros!$D$3),B4944&gt;=parametros!$C$3,B4944&lt;=parametros!$D$3),"C1",IF(AND(ISNUMBER(parametros!$C$4),ISNUMBER(parametros!$D$4),B4944&gt;=parametros!$C$4,B4944&lt;=parametros!$D$4),"C2",IF(AND(ISNUMBER(parametros!$C$5),ISNUMBER(parametros!$D$5),B4944&gt;=parametros!$C$5,B4944&lt;=parametros!$D$5),"C3",IF(AND(ISNUMBER(parametros!$C$6),ISNUMBER(parametros!$D$6),B4944&gt;=parametros!$C$6,B4944&lt;=parametros!$D$6),"C4","Fora dos ciclos")))))))</f>
        <v/>
      </c>
      <c r="D4944" s="100"/>
      <c r="E4944" s="78" t="str">
        <f>IF(C4944="","",IFERROR(VLOOKUP(C4944,parametros!$A$11:$E$15,5,0),""))</f>
        <v/>
      </c>
      <c r="F4944" s="79" t="str">
        <f t="shared" si="387"/>
        <v/>
      </c>
      <c r="G4944" s="101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8"/>
      <c r="U4944" s="218" t="str">
        <f t="shared" si="391"/>
        <v/>
      </c>
      <c r="V4944" s="216" t="s">
        <v>47</v>
      </c>
      <c r="W4944" s="102" t="s">
        <v>167</v>
      </c>
      <c r="X4944" s="102" t="s">
        <v>168</v>
      </c>
      <c r="Y4944" s="103" t="s">
        <v>169</v>
      </c>
      <c r="Z4944" s="103" t="s">
        <v>170</v>
      </c>
      <c r="AA4944" s="103" t="s">
        <v>47</v>
      </c>
      <c r="AB4944" s="103" t="s">
        <v>171</v>
      </c>
      <c r="AC4944" s="104" t="s">
        <v>172</v>
      </c>
    </row>
    <row r="4945" spans="1:29" ht="25.5" customHeight="1" x14ac:dyDescent="0.35">
      <c r="A4945" s="188"/>
      <c r="B4945" s="190"/>
      <c r="C4945" s="99" t="str">
        <f>IF(B4945="","",IF(NOT(ISNUMBER(B4945)),"DATA_PC invalida",IF(AND(ISNUMBER(parametros!$C$2),ISNUMBER(parametros!$D$2),B4945&gt;=parametros!$C$2,B4945&lt;=parametros!$D$2),"C0",IF(AND(ISNUMBER(parametros!$C$3),ISNUMBER(parametros!$D$3),B4945&gt;=parametros!$C$3,B4945&lt;=parametros!$D$3),"C1",IF(AND(ISNUMBER(parametros!$C$4),ISNUMBER(parametros!$D$4),B4945&gt;=parametros!$C$4,B4945&lt;=parametros!$D$4),"C2",IF(AND(ISNUMBER(parametros!$C$5),ISNUMBER(parametros!$D$5),B4945&gt;=parametros!$C$5,B4945&lt;=parametros!$D$5),"C3",IF(AND(ISNUMBER(parametros!$C$6),ISNUMBER(parametros!$D$6),B4945&gt;=parametros!$C$6,B4945&lt;=parametros!$D$6),"C4","Fora dos ciclos")))))))</f>
        <v/>
      </c>
      <c r="D4945" s="100"/>
      <c r="E4945" s="78" t="str">
        <f>IF(C4945="","",IFERROR(VLOOKUP(C4945,parametros!$A$11:$E$15,5,0),""))</f>
        <v/>
      </c>
      <c r="F4945" s="79" t="str">
        <f t="shared" si="387"/>
        <v/>
      </c>
      <c r="G4945" s="101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8"/>
      <c r="U4945" s="218" t="str">
        <f t="shared" si="391"/>
        <v/>
      </c>
      <c r="V4945" s="216" t="s">
        <v>47</v>
      </c>
      <c r="W4945" s="102" t="s">
        <v>167</v>
      </c>
      <c r="X4945" s="102" t="s">
        <v>168</v>
      </c>
      <c r="Y4945" s="103" t="s">
        <v>169</v>
      </c>
      <c r="Z4945" s="103" t="s">
        <v>170</v>
      </c>
      <c r="AA4945" s="103" t="s">
        <v>47</v>
      </c>
      <c r="AB4945" s="103" t="s">
        <v>171</v>
      </c>
      <c r="AC4945" s="104" t="s">
        <v>172</v>
      </c>
    </row>
    <row r="4946" spans="1:29" ht="25.5" customHeight="1" x14ac:dyDescent="0.35">
      <c r="A4946" s="188"/>
      <c r="B4946" s="190"/>
      <c r="C4946" s="99" t="str">
        <f>IF(B4946="","",IF(NOT(ISNUMBER(B4946)),"DATA_PC invalida",IF(AND(ISNUMBER(parametros!$C$2),ISNUMBER(parametros!$D$2),B4946&gt;=parametros!$C$2,B4946&lt;=parametros!$D$2),"C0",IF(AND(ISNUMBER(parametros!$C$3),ISNUMBER(parametros!$D$3),B4946&gt;=parametros!$C$3,B4946&lt;=parametros!$D$3),"C1",IF(AND(ISNUMBER(parametros!$C$4),ISNUMBER(parametros!$D$4),B4946&gt;=parametros!$C$4,B4946&lt;=parametros!$D$4),"C2",IF(AND(ISNUMBER(parametros!$C$5),ISNUMBER(parametros!$D$5),B4946&gt;=parametros!$C$5,B4946&lt;=parametros!$D$5),"C3",IF(AND(ISNUMBER(parametros!$C$6),ISNUMBER(parametros!$D$6),B4946&gt;=parametros!$C$6,B4946&lt;=parametros!$D$6),"C4","Fora dos ciclos")))))))</f>
        <v/>
      </c>
      <c r="D4946" s="100"/>
      <c r="E4946" s="78" t="str">
        <f>IF(C4946="","",IFERROR(VLOOKUP(C4946,parametros!$A$11:$E$15,5,0),""))</f>
        <v/>
      </c>
      <c r="F4946" s="79" t="str">
        <f t="shared" si="387"/>
        <v/>
      </c>
      <c r="G4946" s="101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8"/>
      <c r="U4946" s="218" t="str">
        <f t="shared" si="391"/>
        <v/>
      </c>
      <c r="V4946" s="216" t="s">
        <v>47</v>
      </c>
      <c r="W4946" s="102" t="s">
        <v>167</v>
      </c>
      <c r="X4946" s="102" t="s">
        <v>168</v>
      </c>
      <c r="Y4946" s="103" t="s">
        <v>169</v>
      </c>
      <c r="Z4946" s="103" t="s">
        <v>170</v>
      </c>
      <c r="AA4946" s="103" t="s">
        <v>47</v>
      </c>
      <c r="AB4946" s="103" t="s">
        <v>171</v>
      </c>
      <c r="AC4946" s="104" t="s">
        <v>172</v>
      </c>
    </row>
    <row r="4947" spans="1:29" ht="25.5" customHeight="1" x14ac:dyDescent="0.35">
      <c r="A4947" s="188"/>
      <c r="B4947" s="190"/>
      <c r="C4947" s="99" t="str">
        <f>IF(B4947="","",IF(NOT(ISNUMBER(B4947)),"DATA_PC invalida",IF(AND(ISNUMBER(parametros!$C$2),ISNUMBER(parametros!$D$2),B4947&gt;=parametros!$C$2,B4947&lt;=parametros!$D$2),"C0",IF(AND(ISNUMBER(parametros!$C$3),ISNUMBER(parametros!$D$3),B4947&gt;=parametros!$C$3,B4947&lt;=parametros!$D$3),"C1",IF(AND(ISNUMBER(parametros!$C$4),ISNUMBER(parametros!$D$4),B4947&gt;=parametros!$C$4,B4947&lt;=parametros!$D$4),"C2",IF(AND(ISNUMBER(parametros!$C$5),ISNUMBER(parametros!$D$5),B4947&gt;=parametros!$C$5,B4947&lt;=parametros!$D$5),"C3",IF(AND(ISNUMBER(parametros!$C$6),ISNUMBER(parametros!$D$6),B4947&gt;=parametros!$C$6,B4947&lt;=parametros!$D$6),"C4","Fora dos ciclos")))))))</f>
        <v/>
      </c>
      <c r="D4947" s="100"/>
      <c r="E4947" s="78" t="str">
        <f>IF(C4947="","",IFERROR(VLOOKUP(C4947,parametros!$A$11:$E$15,5,0),""))</f>
        <v/>
      </c>
      <c r="F4947" s="79" t="str">
        <f t="shared" si="387"/>
        <v/>
      </c>
      <c r="G4947" s="101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8"/>
      <c r="U4947" s="218" t="str">
        <f t="shared" si="391"/>
        <v/>
      </c>
      <c r="V4947" s="216" t="s">
        <v>47</v>
      </c>
      <c r="W4947" s="102" t="s">
        <v>167</v>
      </c>
      <c r="X4947" s="102" t="s">
        <v>168</v>
      </c>
      <c r="Y4947" s="103" t="s">
        <v>169</v>
      </c>
      <c r="Z4947" s="103" t="s">
        <v>170</v>
      </c>
      <c r="AA4947" s="103" t="s">
        <v>47</v>
      </c>
      <c r="AB4947" s="103" t="s">
        <v>171</v>
      </c>
      <c r="AC4947" s="104" t="s">
        <v>172</v>
      </c>
    </row>
    <row r="4948" spans="1:29" ht="25.5" customHeight="1" x14ac:dyDescent="0.35">
      <c r="A4948" s="188"/>
      <c r="B4948" s="190"/>
      <c r="C4948" s="99" t="str">
        <f>IF(B4948="","",IF(NOT(ISNUMBER(B4948)),"DATA_PC invalida",IF(AND(ISNUMBER(parametros!$C$2),ISNUMBER(parametros!$D$2),B4948&gt;=parametros!$C$2,B4948&lt;=parametros!$D$2),"C0",IF(AND(ISNUMBER(parametros!$C$3),ISNUMBER(parametros!$D$3),B4948&gt;=parametros!$C$3,B4948&lt;=parametros!$D$3),"C1",IF(AND(ISNUMBER(parametros!$C$4),ISNUMBER(parametros!$D$4),B4948&gt;=parametros!$C$4,B4948&lt;=parametros!$D$4),"C2",IF(AND(ISNUMBER(parametros!$C$5),ISNUMBER(parametros!$D$5),B4948&gt;=parametros!$C$5,B4948&lt;=parametros!$D$5),"C3",IF(AND(ISNUMBER(parametros!$C$6),ISNUMBER(parametros!$D$6),B4948&gt;=parametros!$C$6,B4948&lt;=parametros!$D$6),"C4","Fora dos ciclos")))))))</f>
        <v/>
      </c>
      <c r="D4948" s="100"/>
      <c r="E4948" s="78" t="str">
        <f>IF(C4948="","",IFERROR(VLOOKUP(C4948,parametros!$A$11:$E$15,5,0),""))</f>
        <v/>
      </c>
      <c r="F4948" s="79" t="str">
        <f t="shared" si="387"/>
        <v/>
      </c>
      <c r="G4948" s="101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8"/>
      <c r="U4948" s="218" t="str">
        <f t="shared" si="391"/>
        <v/>
      </c>
      <c r="V4948" s="216" t="s">
        <v>47</v>
      </c>
      <c r="W4948" s="102" t="s">
        <v>167</v>
      </c>
      <c r="X4948" s="102" t="s">
        <v>168</v>
      </c>
      <c r="Y4948" s="103" t="s">
        <v>169</v>
      </c>
      <c r="Z4948" s="103" t="s">
        <v>170</v>
      </c>
      <c r="AA4948" s="103" t="s">
        <v>47</v>
      </c>
      <c r="AB4948" s="103" t="s">
        <v>171</v>
      </c>
      <c r="AC4948" s="104" t="s">
        <v>172</v>
      </c>
    </row>
    <row r="4949" spans="1:29" ht="25.5" customHeight="1" x14ac:dyDescent="0.35">
      <c r="A4949" s="188"/>
      <c r="B4949" s="190"/>
      <c r="C4949" s="99" t="str">
        <f>IF(B4949="","",IF(NOT(ISNUMBER(B4949)),"DATA_PC invalida",IF(AND(ISNUMBER(parametros!$C$2),ISNUMBER(parametros!$D$2),B4949&gt;=parametros!$C$2,B4949&lt;=parametros!$D$2),"C0",IF(AND(ISNUMBER(parametros!$C$3),ISNUMBER(parametros!$D$3),B4949&gt;=parametros!$C$3,B4949&lt;=parametros!$D$3),"C1",IF(AND(ISNUMBER(parametros!$C$4),ISNUMBER(parametros!$D$4),B4949&gt;=parametros!$C$4,B4949&lt;=parametros!$D$4),"C2",IF(AND(ISNUMBER(parametros!$C$5),ISNUMBER(parametros!$D$5),B4949&gt;=parametros!$C$5,B4949&lt;=parametros!$D$5),"C3",IF(AND(ISNUMBER(parametros!$C$6),ISNUMBER(parametros!$D$6),B4949&gt;=parametros!$C$6,B4949&lt;=parametros!$D$6),"C4","Fora dos ciclos")))))))</f>
        <v/>
      </c>
      <c r="D4949" s="100"/>
      <c r="E4949" s="78" t="str">
        <f>IF(C4949="","",IFERROR(VLOOKUP(C4949,parametros!$A$11:$E$15,5,0),""))</f>
        <v/>
      </c>
      <c r="F4949" s="79" t="str">
        <f t="shared" si="387"/>
        <v/>
      </c>
      <c r="G4949" s="101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8"/>
      <c r="U4949" s="218" t="str">
        <f t="shared" si="391"/>
        <v/>
      </c>
      <c r="V4949" s="216" t="s">
        <v>47</v>
      </c>
      <c r="W4949" s="102" t="s">
        <v>167</v>
      </c>
      <c r="X4949" s="102" t="s">
        <v>168</v>
      </c>
      <c r="Y4949" s="103" t="s">
        <v>169</v>
      </c>
      <c r="Z4949" s="103" t="s">
        <v>170</v>
      </c>
      <c r="AA4949" s="103" t="s">
        <v>47</v>
      </c>
      <c r="AB4949" s="103" t="s">
        <v>171</v>
      </c>
      <c r="AC4949" s="104" t="s">
        <v>172</v>
      </c>
    </row>
    <row r="4950" spans="1:29" ht="25.5" customHeight="1" x14ac:dyDescent="0.35">
      <c r="A4950" s="188"/>
      <c r="B4950" s="190"/>
      <c r="C4950" s="99" t="str">
        <f>IF(B4950="","",IF(NOT(ISNUMBER(B4950)),"DATA_PC invalida",IF(AND(ISNUMBER(parametros!$C$2),ISNUMBER(parametros!$D$2),B4950&gt;=parametros!$C$2,B4950&lt;=parametros!$D$2),"C0",IF(AND(ISNUMBER(parametros!$C$3),ISNUMBER(parametros!$D$3),B4950&gt;=parametros!$C$3,B4950&lt;=parametros!$D$3),"C1",IF(AND(ISNUMBER(parametros!$C$4),ISNUMBER(parametros!$D$4),B4950&gt;=parametros!$C$4,B4950&lt;=parametros!$D$4),"C2",IF(AND(ISNUMBER(parametros!$C$5),ISNUMBER(parametros!$D$5),B4950&gt;=parametros!$C$5,B4950&lt;=parametros!$D$5),"C3",IF(AND(ISNUMBER(parametros!$C$6),ISNUMBER(parametros!$D$6),B4950&gt;=parametros!$C$6,B4950&lt;=parametros!$D$6),"C4","Fora dos ciclos")))))))</f>
        <v/>
      </c>
      <c r="D4950" s="100"/>
      <c r="E4950" s="78" t="str">
        <f>IF(C4950="","",IFERROR(VLOOKUP(C4950,parametros!$A$11:$E$15,5,0),""))</f>
        <v/>
      </c>
      <c r="F4950" s="79" t="str">
        <f t="shared" si="387"/>
        <v/>
      </c>
      <c r="G4950" s="101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8"/>
      <c r="U4950" s="218" t="str">
        <f t="shared" si="391"/>
        <v/>
      </c>
      <c r="V4950" s="216" t="s">
        <v>47</v>
      </c>
      <c r="W4950" s="102" t="s">
        <v>167</v>
      </c>
      <c r="X4950" s="102" t="s">
        <v>168</v>
      </c>
      <c r="Y4950" s="103" t="s">
        <v>169</v>
      </c>
      <c r="Z4950" s="103" t="s">
        <v>170</v>
      </c>
      <c r="AA4950" s="103" t="s">
        <v>47</v>
      </c>
      <c r="AB4950" s="103" t="s">
        <v>171</v>
      </c>
      <c r="AC4950" s="104" t="s">
        <v>172</v>
      </c>
    </row>
    <row r="4951" spans="1:29" ht="25.5" customHeight="1" x14ac:dyDescent="0.35">
      <c r="A4951" s="188"/>
      <c r="B4951" s="190"/>
      <c r="C4951" s="99" t="str">
        <f>IF(B4951="","",IF(NOT(ISNUMBER(B4951)),"DATA_PC invalida",IF(AND(ISNUMBER(parametros!$C$2),ISNUMBER(parametros!$D$2),B4951&gt;=parametros!$C$2,B4951&lt;=parametros!$D$2),"C0",IF(AND(ISNUMBER(parametros!$C$3),ISNUMBER(parametros!$D$3),B4951&gt;=parametros!$C$3,B4951&lt;=parametros!$D$3),"C1",IF(AND(ISNUMBER(parametros!$C$4),ISNUMBER(parametros!$D$4),B4951&gt;=parametros!$C$4,B4951&lt;=parametros!$D$4),"C2",IF(AND(ISNUMBER(parametros!$C$5),ISNUMBER(parametros!$D$5),B4951&gt;=parametros!$C$5,B4951&lt;=parametros!$D$5),"C3",IF(AND(ISNUMBER(parametros!$C$6),ISNUMBER(parametros!$D$6),B4951&gt;=parametros!$C$6,B4951&lt;=parametros!$D$6),"C4","Fora dos ciclos")))))))</f>
        <v/>
      </c>
      <c r="D4951" s="100"/>
      <c r="E4951" s="78" t="str">
        <f>IF(C4951="","",IFERROR(VLOOKUP(C4951,parametros!$A$11:$E$15,5,0),""))</f>
        <v/>
      </c>
      <c r="F4951" s="79" t="str">
        <f t="shared" si="387"/>
        <v/>
      </c>
      <c r="G4951" s="101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8"/>
      <c r="U4951" s="218" t="str">
        <f t="shared" si="391"/>
        <v/>
      </c>
      <c r="V4951" s="216" t="s">
        <v>47</v>
      </c>
      <c r="W4951" s="102" t="s">
        <v>167</v>
      </c>
      <c r="X4951" s="102" t="s">
        <v>168</v>
      </c>
      <c r="Y4951" s="103" t="s">
        <v>169</v>
      </c>
      <c r="Z4951" s="103" t="s">
        <v>170</v>
      </c>
      <c r="AA4951" s="103" t="s">
        <v>47</v>
      </c>
      <c r="AB4951" s="103" t="s">
        <v>171</v>
      </c>
      <c r="AC4951" s="104" t="s">
        <v>172</v>
      </c>
    </row>
    <row r="4952" spans="1:29" ht="25.5" customHeight="1" x14ac:dyDescent="0.35">
      <c r="A4952" s="188"/>
      <c r="B4952" s="190"/>
      <c r="C4952" s="99" t="str">
        <f>IF(B4952="","",IF(NOT(ISNUMBER(B4952)),"DATA_PC invalida",IF(AND(ISNUMBER(parametros!$C$2),ISNUMBER(parametros!$D$2),B4952&gt;=parametros!$C$2,B4952&lt;=parametros!$D$2),"C0",IF(AND(ISNUMBER(parametros!$C$3),ISNUMBER(parametros!$D$3),B4952&gt;=parametros!$C$3,B4952&lt;=parametros!$D$3),"C1",IF(AND(ISNUMBER(parametros!$C$4),ISNUMBER(parametros!$D$4),B4952&gt;=parametros!$C$4,B4952&lt;=parametros!$D$4),"C2",IF(AND(ISNUMBER(parametros!$C$5),ISNUMBER(parametros!$D$5),B4952&gt;=parametros!$C$5,B4952&lt;=parametros!$D$5),"C3",IF(AND(ISNUMBER(parametros!$C$6),ISNUMBER(parametros!$D$6),B4952&gt;=parametros!$C$6,B4952&lt;=parametros!$D$6),"C4","Fora dos ciclos")))))))</f>
        <v/>
      </c>
      <c r="D4952" s="100"/>
      <c r="E4952" s="78" t="str">
        <f>IF(C4952="","",IFERROR(VLOOKUP(C4952,parametros!$A$11:$E$15,5,0),""))</f>
        <v/>
      </c>
      <c r="F4952" s="79" t="str">
        <f t="shared" si="387"/>
        <v/>
      </c>
      <c r="G4952" s="101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8"/>
      <c r="U4952" s="218" t="str">
        <f t="shared" si="391"/>
        <v/>
      </c>
      <c r="V4952" s="216" t="s">
        <v>47</v>
      </c>
      <c r="W4952" s="102" t="s">
        <v>167</v>
      </c>
      <c r="X4952" s="102" t="s">
        <v>168</v>
      </c>
      <c r="Y4952" s="103" t="s">
        <v>169</v>
      </c>
      <c r="Z4952" s="103" t="s">
        <v>170</v>
      </c>
      <c r="AA4952" s="103" t="s">
        <v>47</v>
      </c>
      <c r="AB4952" s="103" t="s">
        <v>171</v>
      </c>
      <c r="AC4952" s="104" t="s">
        <v>172</v>
      </c>
    </row>
    <row r="4953" spans="1:29" ht="25.5" customHeight="1" x14ac:dyDescent="0.35">
      <c r="A4953" s="188"/>
      <c r="B4953" s="190"/>
      <c r="C4953" s="99" t="str">
        <f>IF(B4953="","",IF(NOT(ISNUMBER(B4953)),"DATA_PC invalida",IF(AND(ISNUMBER(parametros!$C$2),ISNUMBER(parametros!$D$2),B4953&gt;=parametros!$C$2,B4953&lt;=parametros!$D$2),"C0",IF(AND(ISNUMBER(parametros!$C$3),ISNUMBER(parametros!$D$3),B4953&gt;=parametros!$C$3,B4953&lt;=parametros!$D$3),"C1",IF(AND(ISNUMBER(parametros!$C$4),ISNUMBER(parametros!$D$4),B4953&gt;=parametros!$C$4,B4953&lt;=parametros!$D$4),"C2",IF(AND(ISNUMBER(parametros!$C$5),ISNUMBER(parametros!$D$5),B4953&gt;=parametros!$C$5,B4953&lt;=parametros!$D$5),"C3",IF(AND(ISNUMBER(parametros!$C$6),ISNUMBER(parametros!$D$6),B4953&gt;=parametros!$C$6,B4953&lt;=parametros!$D$6),"C4","Fora dos ciclos")))))))</f>
        <v/>
      </c>
      <c r="D4953" s="100"/>
      <c r="E4953" s="78" t="str">
        <f>IF(C4953="","",IFERROR(VLOOKUP(C4953,parametros!$A$11:$E$15,5,0),""))</f>
        <v/>
      </c>
      <c r="F4953" s="79" t="str">
        <f t="shared" si="387"/>
        <v/>
      </c>
      <c r="G4953" s="101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8"/>
      <c r="U4953" s="218" t="str">
        <f t="shared" si="391"/>
        <v/>
      </c>
      <c r="V4953" s="216" t="s">
        <v>47</v>
      </c>
      <c r="W4953" s="102" t="s">
        <v>167</v>
      </c>
      <c r="X4953" s="102" t="s">
        <v>168</v>
      </c>
      <c r="Y4953" s="103" t="s">
        <v>169</v>
      </c>
      <c r="Z4953" s="103" t="s">
        <v>170</v>
      </c>
      <c r="AA4953" s="103" t="s">
        <v>47</v>
      </c>
      <c r="AB4953" s="103" t="s">
        <v>171</v>
      </c>
      <c r="AC4953" s="104" t="s">
        <v>172</v>
      </c>
    </row>
    <row r="4954" spans="1:29" ht="25.5" customHeight="1" x14ac:dyDescent="0.35">
      <c r="A4954" s="188"/>
      <c r="B4954" s="190"/>
      <c r="C4954" s="99" t="str">
        <f>IF(B4954="","",IF(NOT(ISNUMBER(B4954)),"DATA_PC invalida",IF(AND(ISNUMBER(parametros!$C$2),ISNUMBER(parametros!$D$2),B4954&gt;=parametros!$C$2,B4954&lt;=parametros!$D$2),"C0",IF(AND(ISNUMBER(parametros!$C$3),ISNUMBER(parametros!$D$3),B4954&gt;=parametros!$C$3,B4954&lt;=parametros!$D$3),"C1",IF(AND(ISNUMBER(parametros!$C$4),ISNUMBER(parametros!$D$4),B4954&gt;=parametros!$C$4,B4954&lt;=parametros!$D$4),"C2",IF(AND(ISNUMBER(parametros!$C$5),ISNUMBER(parametros!$D$5),B4954&gt;=parametros!$C$5,B4954&lt;=parametros!$D$5),"C3",IF(AND(ISNUMBER(parametros!$C$6),ISNUMBER(parametros!$D$6),B4954&gt;=parametros!$C$6,B4954&lt;=parametros!$D$6),"C4","Fora dos ciclos")))))))</f>
        <v/>
      </c>
      <c r="D4954" s="100"/>
      <c r="E4954" s="78" t="str">
        <f>IF(C4954="","",IFERROR(VLOOKUP(C4954,parametros!$A$11:$E$15,5,0),""))</f>
        <v/>
      </c>
      <c r="F4954" s="79" t="str">
        <f t="shared" si="387"/>
        <v/>
      </c>
      <c r="G4954" s="101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8"/>
      <c r="U4954" s="218" t="str">
        <f t="shared" si="391"/>
        <v/>
      </c>
      <c r="V4954" s="216" t="s">
        <v>47</v>
      </c>
      <c r="W4954" s="102" t="s">
        <v>167</v>
      </c>
      <c r="X4954" s="102" t="s">
        <v>168</v>
      </c>
      <c r="Y4954" s="103" t="s">
        <v>169</v>
      </c>
      <c r="Z4954" s="103" t="s">
        <v>170</v>
      </c>
      <c r="AA4954" s="103" t="s">
        <v>47</v>
      </c>
      <c r="AB4954" s="103" t="s">
        <v>171</v>
      </c>
      <c r="AC4954" s="104" t="s">
        <v>172</v>
      </c>
    </row>
    <row r="4955" spans="1:29" ht="25.5" customHeight="1" x14ac:dyDescent="0.35">
      <c r="A4955" s="188"/>
      <c r="B4955" s="190"/>
      <c r="C4955" s="99" t="str">
        <f>IF(B4955="","",IF(NOT(ISNUMBER(B4955)),"DATA_PC invalida",IF(AND(ISNUMBER(parametros!$C$2),ISNUMBER(parametros!$D$2),B4955&gt;=parametros!$C$2,B4955&lt;=parametros!$D$2),"C0",IF(AND(ISNUMBER(parametros!$C$3),ISNUMBER(parametros!$D$3),B4955&gt;=parametros!$C$3,B4955&lt;=parametros!$D$3),"C1",IF(AND(ISNUMBER(parametros!$C$4),ISNUMBER(parametros!$D$4),B4955&gt;=parametros!$C$4,B4955&lt;=parametros!$D$4),"C2",IF(AND(ISNUMBER(parametros!$C$5),ISNUMBER(parametros!$D$5),B4955&gt;=parametros!$C$5,B4955&lt;=parametros!$D$5),"C3",IF(AND(ISNUMBER(parametros!$C$6),ISNUMBER(parametros!$D$6),B4955&gt;=parametros!$C$6,B4955&lt;=parametros!$D$6),"C4","Fora dos ciclos")))))))</f>
        <v/>
      </c>
      <c r="D4955" s="100"/>
      <c r="E4955" s="78" t="str">
        <f>IF(C4955="","",IFERROR(VLOOKUP(C4955,parametros!$A$11:$E$15,5,0),""))</f>
        <v/>
      </c>
      <c r="F4955" s="79" t="str">
        <f t="shared" si="387"/>
        <v/>
      </c>
      <c r="G4955" s="101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8"/>
      <c r="U4955" s="218" t="str">
        <f t="shared" si="391"/>
        <v/>
      </c>
      <c r="V4955" s="216" t="s">
        <v>47</v>
      </c>
      <c r="W4955" s="102" t="s">
        <v>167</v>
      </c>
      <c r="X4955" s="102" t="s">
        <v>168</v>
      </c>
      <c r="Y4955" s="103" t="s">
        <v>169</v>
      </c>
      <c r="Z4955" s="103" t="s">
        <v>170</v>
      </c>
      <c r="AA4955" s="103" t="s">
        <v>47</v>
      </c>
      <c r="AB4955" s="103" t="s">
        <v>171</v>
      </c>
      <c r="AC4955" s="104" t="s">
        <v>172</v>
      </c>
    </row>
    <row r="4956" spans="1:29" ht="25.5" customHeight="1" x14ac:dyDescent="0.35">
      <c r="A4956" s="188"/>
      <c r="B4956" s="190"/>
      <c r="C4956" s="99" t="str">
        <f>IF(B4956="","",IF(NOT(ISNUMBER(B4956)),"DATA_PC invalida",IF(AND(ISNUMBER(parametros!$C$2),ISNUMBER(parametros!$D$2),B4956&gt;=parametros!$C$2,B4956&lt;=parametros!$D$2),"C0",IF(AND(ISNUMBER(parametros!$C$3),ISNUMBER(parametros!$D$3),B4956&gt;=parametros!$C$3,B4956&lt;=parametros!$D$3),"C1",IF(AND(ISNUMBER(parametros!$C$4),ISNUMBER(parametros!$D$4),B4956&gt;=parametros!$C$4,B4956&lt;=parametros!$D$4),"C2",IF(AND(ISNUMBER(parametros!$C$5),ISNUMBER(parametros!$D$5),B4956&gt;=parametros!$C$5,B4956&lt;=parametros!$D$5),"C3",IF(AND(ISNUMBER(parametros!$C$6),ISNUMBER(parametros!$D$6),B4956&gt;=parametros!$C$6,B4956&lt;=parametros!$D$6),"C4","Fora dos ciclos")))))))</f>
        <v/>
      </c>
      <c r="D4956" s="100"/>
      <c r="E4956" s="78" t="str">
        <f>IF(C4956="","",IFERROR(VLOOKUP(C4956,parametros!$A$11:$E$15,5,0),""))</f>
        <v/>
      </c>
      <c r="F4956" s="79" t="str">
        <f t="shared" si="387"/>
        <v/>
      </c>
      <c r="G4956" s="101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8"/>
      <c r="U4956" s="218" t="str">
        <f t="shared" si="391"/>
        <v/>
      </c>
      <c r="V4956" s="216" t="s">
        <v>47</v>
      </c>
      <c r="W4956" s="102" t="s">
        <v>167</v>
      </c>
      <c r="X4956" s="102" t="s">
        <v>168</v>
      </c>
      <c r="Y4956" s="103" t="s">
        <v>169</v>
      </c>
      <c r="Z4956" s="103" t="s">
        <v>170</v>
      </c>
      <c r="AA4956" s="103" t="s">
        <v>47</v>
      </c>
      <c r="AB4956" s="103" t="s">
        <v>171</v>
      </c>
      <c r="AC4956" s="104" t="s">
        <v>172</v>
      </c>
    </row>
    <row r="4957" spans="1:29" ht="25.5" customHeight="1" x14ac:dyDescent="0.35">
      <c r="A4957" s="188"/>
      <c r="B4957" s="190"/>
      <c r="C4957" s="99" t="str">
        <f>IF(B4957="","",IF(NOT(ISNUMBER(B4957)),"DATA_PC invalida",IF(AND(ISNUMBER(parametros!$C$2),ISNUMBER(parametros!$D$2),B4957&gt;=parametros!$C$2,B4957&lt;=parametros!$D$2),"C0",IF(AND(ISNUMBER(parametros!$C$3),ISNUMBER(parametros!$D$3),B4957&gt;=parametros!$C$3,B4957&lt;=parametros!$D$3),"C1",IF(AND(ISNUMBER(parametros!$C$4),ISNUMBER(parametros!$D$4),B4957&gt;=parametros!$C$4,B4957&lt;=parametros!$D$4),"C2",IF(AND(ISNUMBER(parametros!$C$5),ISNUMBER(parametros!$D$5),B4957&gt;=parametros!$C$5,B4957&lt;=parametros!$D$5),"C3",IF(AND(ISNUMBER(parametros!$C$6),ISNUMBER(parametros!$D$6),B4957&gt;=parametros!$C$6,B4957&lt;=parametros!$D$6),"C4","Fora dos ciclos")))))))</f>
        <v/>
      </c>
      <c r="D4957" s="100"/>
      <c r="E4957" s="78" t="str">
        <f>IF(C4957="","",IFERROR(VLOOKUP(C4957,parametros!$A$11:$E$15,5,0),""))</f>
        <v/>
      </c>
      <c r="F4957" s="79" t="str">
        <f t="shared" si="387"/>
        <v/>
      </c>
      <c r="G4957" s="101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8"/>
      <c r="U4957" s="218" t="str">
        <f t="shared" si="391"/>
        <v/>
      </c>
      <c r="V4957" s="216" t="s">
        <v>47</v>
      </c>
      <c r="W4957" s="102" t="s">
        <v>167</v>
      </c>
      <c r="X4957" s="102" t="s">
        <v>168</v>
      </c>
      <c r="Y4957" s="103" t="s">
        <v>169</v>
      </c>
      <c r="Z4957" s="103" t="s">
        <v>170</v>
      </c>
      <c r="AA4957" s="103" t="s">
        <v>47</v>
      </c>
      <c r="AB4957" s="103" t="s">
        <v>171</v>
      </c>
      <c r="AC4957" s="104" t="s">
        <v>172</v>
      </c>
    </row>
    <row r="4958" spans="1:29" ht="25.5" customHeight="1" x14ac:dyDescent="0.35">
      <c r="A4958" s="188"/>
      <c r="B4958" s="190"/>
      <c r="C4958" s="99" t="str">
        <f>IF(B4958="","",IF(NOT(ISNUMBER(B4958)),"DATA_PC invalida",IF(AND(ISNUMBER(parametros!$C$2),ISNUMBER(parametros!$D$2),B4958&gt;=parametros!$C$2,B4958&lt;=parametros!$D$2),"C0",IF(AND(ISNUMBER(parametros!$C$3),ISNUMBER(parametros!$D$3),B4958&gt;=parametros!$C$3,B4958&lt;=parametros!$D$3),"C1",IF(AND(ISNUMBER(parametros!$C$4),ISNUMBER(parametros!$D$4),B4958&gt;=parametros!$C$4,B4958&lt;=parametros!$D$4),"C2",IF(AND(ISNUMBER(parametros!$C$5),ISNUMBER(parametros!$D$5),B4958&gt;=parametros!$C$5,B4958&lt;=parametros!$D$5),"C3",IF(AND(ISNUMBER(parametros!$C$6),ISNUMBER(parametros!$D$6),B4958&gt;=parametros!$C$6,B4958&lt;=parametros!$D$6),"C4","Fora dos ciclos")))))))</f>
        <v/>
      </c>
      <c r="D4958" s="100"/>
      <c r="E4958" s="78" t="str">
        <f>IF(C4958="","",IFERROR(VLOOKUP(C4958,parametros!$A$11:$E$15,5,0),""))</f>
        <v/>
      </c>
      <c r="F4958" s="79" t="str">
        <f t="shared" si="387"/>
        <v/>
      </c>
      <c r="G4958" s="101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8"/>
      <c r="U4958" s="218" t="str">
        <f t="shared" si="391"/>
        <v/>
      </c>
      <c r="V4958" s="216" t="s">
        <v>47</v>
      </c>
      <c r="W4958" s="102" t="s">
        <v>167</v>
      </c>
      <c r="X4958" s="102" t="s">
        <v>168</v>
      </c>
      <c r="Y4958" s="103" t="s">
        <v>169</v>
      </c>
      <c r="Z4958" s="103" t="s">
        <v>170</v>
      </c>
      <c r="AA4958" s="103" t="s">
        <v>47</v>
      </c>
      <c r="AB4958" s="103" t="s">
        <v>171</v>
      </c>
      <c r="AC4958" s="104" t="s">
        <v>172</v>
      </c>
    </row>
    <row r="4959" spans="1:29" ht="25.5" customHeight="1" x14ac:dyDescent="0.35">
      <c r="A4959" s="188"/>
      <c r="B4959" s="190"/>
      <c r="C4959" s="99" t="str">
        <f>IF(B4959="","",IF(NOT(ISNUMBER(B4959)),"DATA_PC invalida",IF(AND(ISNUMBER(parametros!$C$2),ISNUMBER(parametros!$D$2),B4959&gt;=parametros!$C$2,B4959&lt;=parametros!$D$2),"C0",IF(AND(ISNUMBER(parametros!$C$3),ISNUMBER(parametros!$D$3),B4959&gt;=parametros!$C$3,B4959&lt;=parametros!$D$3),"C1",IF(AND(ISNUMBER(parametros!$C$4),ISNUMBER(parametros!$D$4),B4959&gt;=parametros!$C$4,B4959&lt;=parametros!$D$4),"C2",IF(AND(ISNUMBER(parametros!$C$5),ISNUMBER(parametros!$D$5),B4959&gt;=parametros!$C$5,B4959&lt;=parametros!$D$5),"C3",IF(AND(ISNUMBER(parametros!$C$6),ISNUMBER(parametros!$D$6),B4959&gt;=parametros!$C$6,B4959&lt;=parametros!$D$6),"C4","Fora dos ciclos")))))))</f>
        <v/>
      </c>
      <c r="D4959" s="100"/>
      <c r="E4959" s="78" t="str">
        <f>IF(C4959="","",IFERROR(VLOOKUP(C4959,parametros!$A$11:$E$15,5,0),""))</f>
        <v/>
      </c>
      <c r="F4959" s="79" t="str">
        <f t="shared" si="387"/>
        <v/>
      </c>
      <c r="G4959" s="101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8"/>
      <c r="U4959" s="218" t="str">
        <f t="shared" si="391"/>
        <v/>
      </c>
      <c r="V4959" s="216" t="s">
        <v>47</v>
      </c>
      <c r="W4959" s="102" t="s">
        <v>167</v>
      </c>
      <c r="X4959" s="102" t="s">
        <v>168</v>
      </c>
      <c r="Y4959" s="103" t="s">
        <v>169</v>
      </c>
      <c r="Z4959" s="103" t="s">
        <v>170</v>
      </c>
      <c r="AA4959" s="103" t="s">
        <v>47</v>
      </c>
      <c r="AB4959" s="103" t="s">
        <v>171</v>
      </c>
      <c r="AC4959" s="104" t="s">
        <v>172</v>
      </c>
    </row>
    <row r="4960" spans="1:29" ht="25.5" customHeight="1" x14ac:dyDescent="0.35">
      <c r="A4960" s="188"/>
      <c r="B4960" s="190"/>
      <c r="C4960" s="99" t="str">
        <f>IF(B4960="","",IF(NOT(ISNUMBER(B4960)),"DATA_PC invalida",IF(AND(ISNUMBER(parametros!$C$2),ISNUMBER(parametros!$D$2),B4960&gt;=parametros!$C$2,B4960&lt;=parametros!$D$2),"C0",IF(AND(ISNUMBER(parametros!$C$3),ISNUMBER(parametros!$D$3),B4960&gt;=parametros!$C$3,B4960&lt;=parametros!$D$3),"C1",IF(AND(ISNUMBER(parametros!$C$4),ISNUMBER(parametros!$D$4),B4960&gt;=parametros!$C$4,B4960&lt;=parametros!$D$4),"C2",IF(AND(ISNUMBER(parametros!$C$5),ISNUMBER(parametros!$D$5),B4960&gt;=parametros!$C$5,B4960&lt;=parametros!$D$5),"C3",IF(AND(ISNUMBER(parametros!$C$6),ISNUMBER(parametros!$D$6),B4960&gt;=parametros!$C$6,B4960&lt;=parametros!$D$6),"C4","Fora dos ciclos")))))))</f>
        <v/>
      </c>
      <c r="D4960" s="100"/>
      <c r="E4960" s="78" t="str">
        <f>IF(C4960="","",IFERROR(VLOOKUP(C4960,parametros!$A$11:$E$15,5,0),""))</f>
        <v/>
      </c>
      <c r="F4960" s="79" t="str">
        <f t="shared" si="387"/>
        <v/>
      </c>
      <c r="G4960" s="101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8"/>
      <c r="U4960" s="218" t="str">
        <f t="shared" si="391"/>
        <v/>
      </c>
      <c r="V4960" s="216" t="s">
        <v>47</v>
      </c>
      <c r="W4960" s="102" t="s">
        <v>167</v>
      </c>
      <c r="X4960" s="102" t="s">
        <v>168</v>
      </c>
      <c r="Y4960" s="103" t="s">
        <v>169</v>
      </c>
      <c r="Z4960" s="103" t="s">
        <v>170</v>
      </c>
      <c r="AA4960" s="103" t="s">
        <v>47</v>
      </c>
      <c r="AB4960" s="103" t="s">
        <v>171</v>
      </c>
      <c r="AC4960" s="104" t="s">
        <v>172</v>
      </c>
    </row>
    <row r="4961" spans="1:29" ht="25.5" customHeight="1" x14ac:dyDescent="0.35">
      <c r="A4961" s="188"/>
      <c r="B4961" s="190"/>
      <c r="C4961" s="99" t="str">
        <f>IF(B4961="","",IF(NOT(ISNUMBER(B4961)),"DATA_PC invalida",IF(AND(ISNUMBER(parametros!$C$2),ISNUMBER(parametros!$D$2),B4961&gt;=parametros!$C$2,B4961&lt;=parametros!$D$2),"C0",IF(AND(ISNUMBER(parametros!$C$3),ISNUMBER(parametros!$D$3),B4961&gt;=parametros!$C$3,B4961&lt;=parametros!$D$3),"C1",IF(AND(ISNUMBER(parametros!$C$4),ISNUMBER(parametros!$D$4),B4961&gt;=parametros!$C$4,B4961&lt;=parametros!$D$4),"C2",IF(AND(ISNUMBER(parametros!$C$5),ISNUMBER(parametros!$D$5),B4961&gt;=parametros!$C$5,B4961&lt;=parametros!$D$5),"C3",IF(AND(ISNUMBER(parametros!$C$6),ISNUMBER(parametros!$D$6),B4961&gt;=parametros!$C$6,B4961&lt;=parametros!$D$6),"C4","Fora dos ciclos")))))))</f>
        <v/>
      </c>
      <c r="D4961" s="100"/>
      <c r="E4961" s="78" t="str">
        <f>IF(C4961="","",IFERROR(VLOOKUP(C4961,parametros!$A$11:$E$15,5,0),""))</f>
        <v/>
      </c>
      <c r="F4961" s="79" t="str">
        <f t="shared" si="387"/>
        <v/>
      </c>
      <c r="G4961" s="101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8"/>
      <c r="U4961" s="218" t="str">
        <f t="shared" si="391"/>
        <v/>
      </c>
      <c r="V4961" s="216" t="s">
        <v>47</v>
      </c>
      <c r="W4961" s="102" t="s">
        <v>167</v>
      </c>
      <c r="X4961" s="102" t="s">
        <v>168</v>
      </c>
      <c r="Y4961" s="103" t="s">
        <v>169</v>
      </c>
      <c r="Z4961" s="103" t="s">
        <v>170</v>
      </c>
      <c r="AA4961" s="103" t="s">
        <v>47</v>
      </c>
      <c r="AB4961" s="103" t="s">
        <v>171</v>
      </c>
      <c r="AC4961" s="104" t="s">
        <v>172</v>
      </c>
    </row>
    <row r="4962" spans="1:29" ht="25.5" customHeight="1" x14ac:dyDescent="0.35">
      <c r="A4962" s="188"/>
      <c r="B4962" s="190"/>
      <c r="C4962" s="99" t="str">
        <f>IF(B4962="","",IF(NOT(ISNUMBER(B4962)),"DATA_PC invalida",IF(AND(ISNUMBER(parametros!$C$2),ISNUMBER(parametros!$D$2),B4962&gt;=parametros!$C$2,B4962&lt;=parametros!$D$2),"C0",IF(AND(ISNUMBER(parametros!$C$3),ISNUMBER(parametros!$D$3),B4962&gt;=parametros!$C$3,B4962&lt;=parametros!$D$3),"C1",IF(AND(ISNUMBER(parametros!$C$4),ISNUMBER(parametros!$D$4),B4962&gt;=parametros!$C$4,B4962&lt;=parametros!$D$4),"C2",IF(AND(ISNUMBER(parametros!$C$5),ISNUMBER(parametros!$D$5),B4962&gt;=parametros!$C$5,B4962&lt;=parametros!$D$5),"C3",IF(AND(ISNUMBER(parametros!$C$6),ISNUMBER(parametros!$D$6),B4962&gt;=parametros!$C$6,B4962&lt;=parametros!$D$6),"C4","Fora dos ciclos")))))))</f>
        <v/>
      </c>
      <c r="D4962" s="100"/>
      <c r="E4962" s="78" t="str">
        <f>IF(C4962="","",IFERROR(VLOOKUP(C4962,parametros!$A$11:$E$15,5,0),""))</f>
        <v/>
      </c>
      <c r="F4962" s="79" t="str">
        <f t="shared" si="387"/>
        <v/>
      </c>
      <c r="G4962" s="101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8"/>
      <c r="U4962" s="218" t="str">
        <f t="shared" si="391"/>
        <v/>
      </c>
      <c r="V4962" s="216" t="s">
        <v>47</v>
      </c>
      <c r="W4962" s="102" t="s">
        <v>167</v>
      </c>
      <c r="X4962" s="102" t="s">
        <v>168</v>
      </c>
      <c r="Y4962" s="103" t="s">
        <v>169</v>
      </c>
      <c r="Z4962" s="103" t="s">
        <v>170</v>
      </c>
      <c r="AA4962" s="103" t="s">
        <v>47</v>
      </c>
      <c r="AB4962" s="103" t="s">
        <v>171</v>
      </c>
      <c r="AC4962" s="104" t="s">
        <v>172</v>
      </c>
    </row>
    <row r="4963" spans="1:29" ht="25.5" customHeight="1" x14ac:dyDescent="0.35">
      <c r="A4963" s="188"/>
      <c r="B4963" s="190"/>
      <c r="C4963" s="99" t="str">
        <f>IF(B4963="","",IF(NOT(ISNUMBER(B4963)),"DATA_PC invalida",IF(AND(ISNUMBER(parametros!$C$2),ISNUMBER(parametros!$D$2),B4963&gt;=parametros!$C$2,B4963&lt;=parametros!$D$2),"C0",IF(AND(ISNUMBER(parametros!$C$3),ISNUMBER(parametros!$D$3),B4963&gt;=parametros!$C$3,B4963&lt;=parametros!$D$3),"C1",IF(AND(ISNUMBER(parametros!$C$4),ISNUMBER(parametros!$D$4),B4963&gt;=parametros!$C$4,B4963&lt;=parametros!$D$4),"C2",IF(AND(ISNUMBER(parametros!$C$5),ISNUMBER(parametros!$D$5),B4963&gt;=parametros!$C$5,B4963&lt;=parametros!$D$5),"C3",IF(AND(ISNUMBER(parametros!$C$6),ISNUMBER(parametros!$D$6),B4963&gt;=parametros!$C$6,B4963&lt;=parametros!$D$6),"C4","Fora dos ciclos")))))))</f>
        <v/>
      </c>
      <c r="D4963" s="100"/>
      <c r="E4963" s="78" t="str">
        <f>IF(C4963="","",IFERROR(VLOOKUP(C4963,parametros!$A$11:$E$15,5,0),""))</f>
        <v/>
      </c>
      <c r="F4963" s="79" t="str">
        <f t="shared" si="387"/>
        <v/>
      </c>
      <c r="G4963" s="101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8"/>
      <c r="U4963" s="218" t="str">
        <f t="shared" si="391"/>
        <v/>
      </c>
      <c r="V4963" s="216" t="s">
        <v>47</v>
      </c>
      <c r="W4963" s="102" t="s">
        <v>167</v>
      </c>
      <c r="X4963" s="102" t="s">
        <v>168</v>
      </c>
      <c r="Y4963" s="103" t="s">
        <v>169</v>
      </c>
      <c r="Z4963" s="103" t="s">
        <v>170</v>
      </c>
      <c r="AA4963" s="103" t="s">
        <v>47</v>
      </c>
      <c r="AB4963" s="103" t="s">
        <v>171</v>
      </c>
      <c r="AC4963" s="104" t="s">
        <v>172</v>
      </c>
    </row>
    <row r="4964" spans="1:29" ht="25.5" customHeight="1" x14ac:dyDescent="0.35">
      <c r="A4964" s="188"/>
      <c r="B4964" s="190"/>
      <c r="C4964" s="99" t="str">
        <f>IF(B4964="","",IF(NOT(ISNUMBER(B4964)),"DATA_PC invalida",IF(AND(ISNUMBER(parametros!$C$2),ISNUMBER(parametros!$D$2),B4964&gt;=parametros!$C$2,B4964&lt;=parametros!$D$2),"C0",IF(AND(ISNUMBER(parametros!$C$3),ISNUMBER(parametros!$D$3),B4964&gt;=parametros!$C$3,B4964&lt;=parametros!$D$3),"C1",IF(AND(ISNUMBER(parametros!$C$4),ISNUMBER(parametros!$D$4),B4964&gt;=parametros!$C$4,B4964&lt;=parametros!$D$4),"C2",IF(AND(ISNUMBER(parametros!$C$5),ISNUMBER(parametros!$D$5),B4964&gt;=parametros!$C$5,B4964&lt;=parametros!$D$5),"C3",IF(AND(ISNUMBER(parametros!$C$6),ISNUMBER(parametros!$D$6),B4964&gt;=parametros!$C$6,B4964&lt;=parametros!$D$6),"C4","Fora dos ciclos")))))))</f>
        <v/>
      </c>
      <c r="D4964" s="100"/>
      <c r="E4964" s="78" t="str">
        <f>IF(C4964="","",IFERROR(VLOOKUP(C4964,parametros!$A$11:$E$15,5,0),""))</f>
        <v/>
      </c>
      <c r="F4964" s="79" t="str">
        <f t="shared" si="387"/>
        <v/>
      </c>
      <c r="G4964" s="101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8"/>
      <c r="U4964" s="218" t="str">
        <f t="shared" si="391"/>
        <v/>
      </c>
      <c r="V4964" s="216" t="s">
        <v>47</v>
      </c>
      <c r="W4964" s="102" t="s">
        <v>167</v>
      </c>
      <c r="X4964" s="102" t="s">
        <v>168</v>
      </c>
      <c r="Y4964" s="103" t="s">
        <v>169</v>
      </c>
      <c r="Z4964" s="103" t="s">
        <v>170</v>
      </c>
      <c r="AA4964" s="103" t="s">
        <v>47</v>
      </c>
      <c r="AB4964" s="103" t="s">
        <v>171</v>
      </c>
      <c r="AC4964" s="104" t="s">
        <v>172</v>
      </c>
    </row>
    <row r="4965" spans="1:29" ht="25.5" customHeight="1" x14ac:dyDescent="0.35">
      <c r="A4965" s="188"/>
      <c r="B4965" s="190"/>
      <c r="C4965" s="99" t="str">
        <f>IF(B4965="","",IF(NOT(ISNUMBER(B4965)),"DATA_PC invalida",IF(AND(ISNUMBER(parametros!$C$2),ISNUMBER(parametros!$D$2),B4965&gt;=parametros!$C$2,B4965&lt;=parametros!$D$2),"C0",IF(AND(ISNUMBER(parametros!$C$3),ISNUMBER(parametros!$D$3),B4965&gt;=parametros!$C$3,B4965&lt;=parametros!$D$3),"C1",IF(AND(ISNUMBER(parametros!$C$4),ISNUMBER(parametros!$D$4),B4965&gt;=parametros!$C$4,B4965&lt;=parametros!$D$4),"C2",IF(AND(ISNUMBER(parametros!$C$5),ISNUMBER(parametros!$D$5),B4965&gt;=parametros!$C$5,B4965&lt;=parametros!$D$5),"C3",IF(AND(ISNUMBER(parametros!$C$6),ISNUMBER(parametros!$D$6),B4965&gt;=parametros!$C$6,B4965&lt;=parametros!$D$6),"C4","Fora dos ciclos")))))))</f>
        <v/>
      </c>
      <c r="D4965" s="100"/>
      <c r="E4965" s="78" t="str">
        <f>IF(C4965="","",IFERROR(VLOOKUP(C4965,parametros!$A$11:$E$15,5,0),""))</f>
        <v/>
      </c>
      <c r="F4965" s="79" t="str">
        <f t="shared" si="387"/>
        <v/>
      </c>
      <c r="G4965" s="101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8"/>
      <c r="U4965" s="218" t="str">
        <f t="shared" si="391"/>
        <v/>
      </c>
      <c r="V4965" s="216" t="s">
        <v>47</v>
      </c>
      <c r="W4965" s="102" t="s">
        <v>167</v>
      </c>
      <c r="X4965" s="102" t="s">
        <v>168</v>
      </c>
      <c r="Y4965" s="103" t="s">
        <v>169</v>
      </c>
      <c r="Z4965" s="103" t="s">
        <v>170</v>
      </c>
      <c r="AA4965" s="103" t="s">
        <v>47</v>
      </c>
      <c r="AB4965" s="103" t="s">
        <v>171</v>
      </c>
      <c r="AC4965" s="104" t="s">
        <v>172</v>
      </c>
    </row>
    <row r="4966" spans="1:29" ht="25.5" customHeight="1" x14ac:dyDescent="0.35">
      <c r="A4966" s="188"/>
      <c r="B4966" s="190"/>
      <c r="C4966" s="99" t="str">
        <f>IF(B4966="","",IF(NOT(ISNUMBER(B4966)),"DATA_PC invalida",IF(AND(ISNUMBER(parametros!$C$2),ISNUMBER(parametros!$D$2),B4966&gt;=parametros!$C$2,B4966&lt;=parametros!$D$2),"C0",IF(AND(ISNUMBER(parametros!$C$3),ISNUMBER(parametros!$D$3),B4966&gt;=parametros!$C$3,B4966&lt;=parametros!$D$3),"C1",IF(AND(ISNUMBER(parametros!$C$4),ISNUMBER(parametros!$D$4),B4966&gt;=parametros!$C$4,B4966&lt;=parametros!$D$4),"C2",IF(AND(ISNUMBER(parametros!$C$5),ISNUMBER(parametros!$D$5),B4966&gt;=parametros!$C$5,B4966&lt;=parametros!$D$5),"C3",IF(AND(ISNUMBER(parametros!$C$6),ISNUMBER(parametros!$D$6),B4966&gt;=parametros!$C$6,B4966&lt;=parametros!$D$6),"C4","Fora dos ciclos")))))))</f>
        <v/>
      </c>
      <c r="D4966" s="100"/>
      <c r="E4966" s="78" t="str">
        <f>IF(C4966="","",IFERROR(VLOOKUP(C4966,parametros!$A$11:$E$15,5,0),""))</f>
        <v/>
      </c>
      <c r="F4966" s="79" t="str">
        <f t="shared" si="387"/>
        <v/>
      </c>
      <c r="G4966" s="101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8"/>
      <c r="U4966" s="218" t="str">
        <f t="shared" si="391"/>
        <v/>
      </c>
      <c r="V4966" s="216" t="s">
        <v>47</v>
      </c>
      <c r="W4966" s="102" t="s">
        <v>167</v>
      </c>
      <c r="X4966" s="102" t="s">
        <v>168</v>
      </c>
      <c r="Y4966" s="103" t="s">
        <v>169</v>
      </c>
      <c r="Z4966" s="103" t="s">
        <v>170</v>
      </c>
      <c r="AA4966" s="103" t="s">
        <v>47</v>
      </c>
      <c r="AB4966" s="103" t="s">
        <v>171</v>
      </c>
      <c r="AC4966" s="104" t="s">
        <v>172</v>
      </c>
    </row>
    <row r="4967" spans="1:29" ht="25.5" customHeight="1" x14ac:dyDescent="0.35">
      <c r="A4967" s="188"/>
      <c r="B4967" s="190"/>
      <c r="C4967" s="99" t="str">
        <f>IF(B4967="","",IF(NOT(ISNUMBER(B4967)),"DATA_PC invalida",IF(AND(ISNUMBER(parametros!$C$2),ISNUMBER(parametros!$D$2),B4967&gt;=parametros!$C$2,B4967&lt;=parametros!$D$2),"C0",IF(AND(ISNUMBER(parametros!$C$3),ISNUMBER(parametros!$D$3),B4967&gt;=parametros!$C$3,B4967&lt;=parametros!$D$3),"C1",IF(AND(ISNUMBER(parametros!$C$4),ISNUMBER(parametros!$D$4),B4967&gt;=parametros!$C$4,B4967&lt;=parametros!$D$4),"C2",IF(AND(ISNUMBER(parametros!$C$5),ISNUMBER(parametros!$D$5),B4967&gt;=parametros!$C$5,B4967&lt;=parametros!$D$5),"C3",IF(AND(ISNUMBER(parametros!$C$6),ISNUMBER(parametros!$D$6),B4967&gt;=parametros!$C$6,B4967&lt;=parametros!$D$6),"C4","Fora dos ciclos")))))))</f>
        <v/>
      </c>
      <c r="D4967" s="100"/>
      <c r="E4967" s="78" t="str">
        <f>IF(C4967="","",IFERROR(VLOOKUP(C4967,parametros!$A$11:$E$15,5,0),""))</f>
        <v/>
      </c>
      <c r="F4967" s="79" t="str">
        <f t="shared" si="387"/>
        <v/>
      </c>
      <c r="G4967" s="101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8"/>
      <c r="U4967" s="218" t="str">
        <f t="shared" si="391"/>
        <v/>
      </c>
      <c r="V4967" s="216" t="s">
        <v>47</v>
      </c>
      <c r="W4967" s="102" t="s">
        <v>167</v>
      </c>
      <c r="X4967" s="102" t="s">
        <v>168</v>
      </c>
      <c r="Y4967" s="103" t="s">
        <v>169</v>
      </c>
      <c r="Z4967" s="103" t="s">
        <v>170</v>
      </c>
      <c r="AA4967" s="103" t="s">
        <v>47</v>
      </c>
      <c r="AB4967" s="103" t="s">
        <v>171</v>
      </c>
      <c r="AC4967" s="104" t="s">
        <v>172</v>
      </c>
    </row>
    <row r="4968" spans="1:29" ht="25.5" customHeight="1" x14ac:dyDescent="0.35">
      <c r="A4968" s="188"/>
      <c r="B4968" s="190"/>
      <c r="C4968" s="99" t="str">
        <f>IF(B4968="","",IF(NOT(ISNUMBER(B4968)),"DATA_PC invalida",IF(AND(ISNUMBER(parametros!$C$2),ISNUMBER(parametros!$D$2),B4968&gt;=parametros!$C$2,B4968&lt;=parametros!$D$2),"C0",IF(AND(ISNUMBER(parametros!$C$3),ISNUMBER(parametros!$D$3),B4968&gt;=parametros!$C$3,B4968&lt;=parametros!$D$3),"C1",IF(AND(ISNUMBER(parametros!$C$4),ISNUMBER(parametros!$D$4),B4968&gt;=parametros!$C$4,B4968&lt;=parametros!$D$4),"C2",IF(AND(ISNUMBER(parametros!$C$5),ISNUMBER(parametros!$D$5),B4968&gt;=parametros!$C$5,B4968&lt;=parametros!$D$5),"C3",IF(AND(ISNUMBER(parametros!$C$6),ISNUMBER(parametros!$D$6),B4968&gt;=parametros!$C$6,B4968&lt;=parametros!$D$6),"C4","Fora dos ciclos")))))))</f>
        <v/>
      </c>
      <c r="D4968" s="100"/>
      <c r="E4968" s="78" t="str">
        <f>IF(C4968="","",IFERROR(VLOOKUP(C4968,parametros!$A$11:$E$15,5,0),""))</f>
        <v/>
      </c>
      <c r="F4968" s="79" t="str">
        <f t="shared" si="387"/>
        <v/>
      </c>
      <c r="G4968" s="101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8"/>
      <c r="U4968" s="218" t="str">
        <f t="shared" si="391"/>
        <v/>
      </c>
      <c r="V4968" s="216" t="s">
        <v>47</v>
      </c>
      <c r="W4968" s="102" t="s">
        <v>167</v>
      </c>
      <c r="X4968" s="102" t="s">
        <v>168</v>
      </c>
      <c r="Y4968" s="103" t="s">
        <v>169</v>
      </c>
      <c r="Z4968" s="103" t="s">
        <v>170</v>
      </c>
      <c r="AA4968" s="103" t="s">
        <v>47</v>
      </c>
      <c r="AB4968" s="103" t="s">
        <v>171</v>
      </c>
      <c r="AC4968" s="104" t="s">
        <v>172</v>
      </c>
    </row>
    <row r="4969" spans="1:29" ht="25.5" customHeight="1" x14ac:dyDescent="0.35">
      <c r="A4969" s="188"/>
      <c r="B4969" s="190"/>
      <c r="C4969" s="99" t="str">
        <f>IF(B4969="","",IF(NOT(ISNUMBER(B4969)),"DATA_PC invalida",IF(AND(ISNUMBER(parametros!$C$2),ISNUMBER(parametros!$D$2),B4969&gt;=parametros!$C$2,B4969&lt;=parametros!$D$2),"C0",IF(AND(ISNUMBER(parametros!$C$3),ISNUMBER(parametros!$D$3),B4969&gt;=parametros!$C$3,B4969&lt;=parametros!$D$3),"C1",IF(AND(ISNUMBER(parametros!$C$4),ISNUMBER(parametros!$D$4),B4969&gt;=parametros!$C$4,B4969&lt;=parametros!$D$4),"C2",IF(AND(ISNUMBER(parametros!$C$5),ISNUMBER(parametros!$D$5),B4969&gt;=parametros!$C$5,B4969&lt;=parametros!$D$5),"C3",IF(AND(ISNUMBER(parametros!$C$6),ISNUMBER(parametros!$D$6),B4969&gt;=parametros!$C$6,B4969&lt;=parametros!$D$6),"C4","Fora dos ciclos")))))))</f>
        <v/>
      </c>
      <c r="D4969" s="100"/>
      <c r="E4969" s="78" t="str">
        <f>IF(C4969="","",IFERROR(VLOOKUP(C4969,parametros!$A$11:$E$15,5,0),""))</f>
        <v/>
      </c>
      <c r="F4969" s="79" t="str">
        <f t="shared" si="387"/>
        <v/>
      </c>
      <c r="G4969" s="101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8"/>
      <c r="U4969" s="218" t="str">
        <f t="shared" si="391"/>
        <v/>
      </c>
      <c r="V4969" s="216" t="s">
        <v>47</v>
      </c>
      <c r="W4969" s="102" t="s">
        <v>167</v>
      </c>
      <c r="X4969" s="102" t="s">
        <v>168</v>
      </c>
      <c r="Y4969" s="103" t="s">
        <v>169</v>
      </c>
      <c r="Z4969" s="103" t="s">
        <v>170</v>
      </c>
      <c r="AA4969" s="103" t="s">
        <v>47</v>
      </c>
      <c r="AB4969" s="103" t="s">
        <v>171</v>
      </c>
      <c r="AC4969" s="104" t="s">
        <v>172</v>
      </c>
    </row>
    <row r="4970" spans="1:29" ht="25.5" customHeight="1" x14ac:dyDescent="0.35">
      <c r="A4970" s="188"/>
      <c r="B4970" s="190"/>
      <c r="C4970" s="99" t="str">
        <f>IF(B4970="","",IF(NOT(ISNUMBER(B4970)),"DATA_PC invalida",IF(AND(ISNUMBER(parametros!$C$2),ISNUMBER(parametros!$D$2),B4970&gt;=parametros!$C$2,B4970&lt;=parametros!$D$2),"C0",IF(AND(ISNUMBER(parametros!$C$3),ISNUMBER(parametros!$D$3),B4970&gt;=parametros!$C$3,B4970&lt;=parametros!$D$3),"C1",IF(AND(ISNUMBER(parametros!$C$4),ISNUMBER(parametros!$D$4),B4970&gt;=parametros!$C$4,B4970&lt;=parametros!$D$4),"C2",IF(AND(ISNUMBER(parametros!$C$5),ISNUMBER(parametros!$D$5),B4970&gt;=parametros!$C$5,B4970&lt;=parametros!$D$5),"C3",IF(AND(ISNUMBER(parametros!$C$6),ISNUMBER(parametros!$D$6),B4970&gt;=parametros!$C$6,B4970&lt;=parametros!$D$6),"C4","Fora dos ciclos")))))))</f>
        <v/>
      </c>
      <c r="D4970" s="100"/>
      <c r="E4970" s="78" t="str">
        <f>IF(C4970="","",IFERROR(VLOOKUP(C4970,parametros!$A$11:$E$15,5,0),""))</f>
        <v/>
      </c>
      <c r="F4970" s="79" t="str">
        <f t="shared" si="387"/>
        <v/>
      </c>
      <c r="G4970" s="101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8"/>
      <c r="U4970" s="218" t="str">
        <f t="shared" si="391"/>
        <v/>
      </c>
      <c r="V4970" s="216" t="s">
        <v>47</v>
      </c>
      <c r="W4970" s="102" t="s">
        <v>167</v>
      </c>
      <c r="X4970" s="102" t="s">
        <v>168</v>
      </c>
      <c r="Y4970" s="103" t="s">
        <v>169</v>
      </c>
      <c r="Z4970" s="103" t="s">
        <v>170</v>
      </c>
      <c r="AA4970" s="103" t="s">
        <v>47</v>
      </c>
      <c r="AB4970" s="103" t="s">
        <v>171</v>
      </c>
      <c r="AC4970" s="104" t="s">
        <v>172</v>
      </c>
    </row>
    <row r="4971" spans="1:29" ht="25.5" customHeight="1" x14ac:dyDescent="0.35">
      <c r="A4971" s="188"/>
      <c r="B4971" s="190"/>
      <c r="C4971" s="99" t="str">
        <f>IF(B4971="","",IF(NOT(ISNUMBER(B4971)),"DATA_PC invalida",IF(AND(ISNUMBER(parametros!$C$2),ISNUMBER(parametros!$D$2),B4971&gt;=parametros!$C$2,B4971&lt;=parametros!$D$2),"C0",IF(AND(ISNUMBER(parametros!$C$3),ISNUMBER(parametros!$D$3),B4971&gt;=parametros!$C$3,B4971&lt;=parametros!$D$3),"C1",IF(AND(ISNUMBER(parametros!$C$4),ISNUMBER(parametros!$D$4),B4971&gt;=parametros!$C$4,B4971&lt;=parametros!$D$4),"C2",IF(AND(ISNUMBER(parametros!$C$5),ISNUMBER(parametros!$D$5),B4971&gt;=parametros!$C$5,B4971&lt;=parametros!$D$5),"C3",IF(AND(ISNUMBER(parametros!$C$6),ISNUMBER(parametros!$D$6),B4971&gt;=parametros!$C$6,B4971&lt;=parametros!$D$6),"C4","Fora dos ciclos")))))))</f>
        <v/>
      </c>
      <c r="D4971" s="100"/>
      <c r="E4971" s="78" t="str">
        <f>IF(C4971="","",IFERROR(VLOOKUP(C4971,parametros!$A$11:$E$15,5,0),""))</f>
        <v/>
      </c>
      <c r="F4971" s="79" t="str">
        <f t="shared" si="387"/>
        <v/>
      </c>
      <c r="G4971" s="101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8"/>
      <c r="U4971" s="218" t="str">
        <f t="shared" si="391"/>
        <v/>
      </c>
      <c r="V4971" s="216" t="s">
        <v>47</v>
      </c>
      <c r="W4971" s="102" t="s">
        <v>167</v>
      </c>
      <c r="X4971" s="102" t="s">
        <v>168</v>
      </c>
      <c r="Y4971" s="103" t="s">
        <v>169</v>
      </c>
      <c r="Z4971" s="103" t="s">
        <v>170</v>
      </c>
      <c r="AA4971" s="103" t="s">
        <v>47</v>
      </c>
      <c r="AB4971" s="103" t="s">
        <v>171</v>
      </c>
      <c r="AC4971" s="104" t="s">
        <v>172</v>
      </c>
    </row>
    <row r="4972" spans="1:29" ht="25.5" customHeight="1" x14ac:dyDescent="0.35">
      <c r="A4972" s="188"/>
      <c r="B4972" s="190"/>
      <c r="C4972" s="99" t="str">
        <f>IF(B4972="","",IF(NOT(ISNUMBER(B4972)),"DATA_PC invalida",IF(AND(ISNUMBER(parametros!$C$2),ISNUMBER(parametros!$D$2),B4972&gt;=parametros!$C$2,B4972&lt;=parametros!$D$2),"C0",IF(AND(ISNUMBER(parametros!$C$3),ISNUMBER(parametros!$D$3),B4972&gt;=parametros!$C$3,B4972&lt;=parametros!$D$3),"C1",IF(AND(ISNUMBER(parametros!$C$4),ISNUMBER(parametros!$D$4),B4972&gt;=parametros!$C$4,B4972&lt;=parametros!$D$4),"C2",IF(AND(ISNUMBER(parametros!$C$5),ISNUMBER(parametros!$D$5),B4972&gt;=parametros!$C$5,B4972&lt;=parametros!$D$5),"C3",IF(AND(ISNUMBER(parametros!$C$6),ISNUMBER(parametros!$D$6),B4972&gt;=parametros!$C$6,B4972&lt;=parametros!$D$6),"C4","Fora dos ciclos")))))))</f>
        <v/>
      </c>
      <c r="D4972" s="100"/>
      <c r="E4972" s="78" t="str">
        <f>IF(C4972="","",IFERROR(VLOOKUP(C4972,parametros!$A$11:$E$15,5,0),""))</f>
        <v/>
      </c>
      <c r="F4972" s="79" t="str">
        <f t="shared" si="387"/>
        <v/>
      </c>
      <c r="G4972" s="101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8"/>
      <c r="U4972" s="218" t="str">
        <f t="shared" si="391"/>
        <v/>
      </c>
      <c r="V4972" s="216" t="s">
        <v>47</v>
      </c>
      <c r="W4972" s="102" t="s">
        <v>167</v>
      </c>
      <c r="X4972" s="102" t="s">
        <v>168</v>
      </c>
      <c r="Y4972" s="103" t="s">
        <v>169</v>
      </c>
      <c r="Z4972" s="103" t="s">
        <v>170</v>
      </c>
      <c r="AA4972" s="103" t="s">
        <v>47</v>
      </c>
      <c r="AB4972" s="103" t="s">
        <v>171</v>
      </c>
      <c r="AC4972" s="104" t="s">
        <v>172</v>
      </c>
    </row>
    <row r="4973" spans="1:29" ht="25.5" customHeight="1" x14ac:dyDescent="0.35">
      <c r="A4973" s="188"/>
      <c r="B4973" s="190"/>
      <c r="C4973" s="99" t="str">
        <f>IF(B4973="","",IF(NOT(ISNUMBER(B4973)),"DATA_PC invalida",IF(AND(ISNUMBER(parametros!$C$2),ISNUMBER(parametros!$D$2),B4973&gt;=parametros!$C$2,B4973&lt;=parametros!$D$2),"C0",IF(AND(ISNUMBER(parametros!$C$3),ISNUMBER(parametros!$D$3),B4973&gt;=parametros!$C$3,B4973&lt;=parametros!$D$3),"C1",IF(AND(ISNUMBER(parametros!$C$4),ISNUMBER(parametros!$D$4),B4973&gt;=parametros!$C$4,B4973&lt;=parametros!$D$4),"C2",IF(AND(ISNUMBER(parametros!$C$5),ISNUMBER(parametros!$D$5),B4973&gt;=parametros!$C$5,B4973&lt;=parametros!$D$5),"C3",IF(AND(ISNUMBER(parametros!$C$6),ISNUMBER(parametros!$D$6),B4973&gt;=parametros!$C$6,B4973&lt;=parametros!$D$6),"C4","Fora dos ciclos")))))))</f>
        <v/>
      </c>
      <c r="D4973" s="100"/>
      <c r="E4973" s="78" t="str">
        <f>IF(C4973="","",IFERROR(VLOOKUP(C4973,parametros!$A$11:$E$15,5,0),""))</f>
        <v/>
      </c>
      <c r="F4973" s="79" t="str">
        <f t="shared" si="387"/>
        <v/>
      </c>
      <c r="G4973" s="101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8"/>
      <c r="U4973" s="218" t="str">
        <f t="shared" si="391"/>
        <v/>
      </c>
      <c r="V4973" s="216" t="s">
        <v>47</v>
      </c>
      <c r="W4973" s="102" t="s">
        <v>167</v>
      </c>
      <c r="X4973" s="102" t="s">
        <v>168</v>
      </c>
      <c r="Y4973" s="103" t="s">
        <v>169</v>
      </c>
      <c r="Z4973" s="103" t="s">
        <v>170</v>
      </c>
      <c r="AA4973" s="103" t="s">
        <v>47</v>
      </c>
      <c r="AB4973" s="103" t="s">
        <v>171</v>
      </c>
      <c r="AC4973" s="104" t="s">
        <v>172</v>
      </c>
    </row>
    <row r="4974" spans="1:29" ht="25.5" customHeight="1" x14ac:dyDescent="0.35">
      <c r="A4974" s="188"/>
      <c r="B4974" s="190"/>
      <c r="C4974" s="99" t="str">
        <f>IF(B4974="","",IF(NOT(ISNUMBER(B4974)),"DATA_PC invalida",IF(AND(ISNUMBER(parametros!$C$2),ISNUMBER(parametros!$D$2),B4974&gt;=parametros!$C$2,B4974&lt;=parametros!$D$2),"C0",IF(AND(ISNUMBER(parametros!$C$3),ISNUMBER(parametros!$D$3),B4974&gt;=parametros!$C$3,B4974&lt;=parametros!$D$3),"C1",IF(AND(ISNUMBER(parametros!$C$4),ISNUMBER(parametros!$D$4),B4974&gt;=parametros!$C$4,B4974&lt;=parametros!$D$4),"C2",IF(AND(ISNUMBER(parametros!$C$5),ISNUMBER(parametros!$D$5),B4974&gt;=parametros!$C$5,B4974&lt;=parametros!$D$5),"C3",IF(AND(ISNUMBER(parametros!$C$6),ISNUMBER(parametros!$D$6),B4974&gt;=parametros!$C$6,B4974&lt;=parametros!$D$6),"C4","Fora dos ciclos")))))))</f>
        <v/>
      </c>
      <c r="D4974" s="100"/>
      <c r="E4974" s="78" t="str">
        <f>IF(C4974="","",IFERROR(VLOOKUP(C4974,parametros!$A$11:$E$15,5,0),""))</f>
        <v/>
      </c>
      <c r="F4974" s="79" t="str">
        <f t="shared" si="387"/>
        <v/>
      </c>
      <c r="G4974" s="101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8"/>
      <c r="U4974" s="218" t="str">
        <f t="shared" si="391"/>
        <v/>
      </c>
      <c r="V4974" s="216" t="s">
        <v>47</v>
      </c>
      <c r="W4974" s="102" t="s">
        <v>167</v>
      </c>
      <c r="X4974" s="102" t="s">
        <v>168</v>
      </c>
      <c r="Y4974" s="103" t="s">
        <v>169</v>
      </c>
      <c r="Z4974" s="103" t="s">
        <v>170</v>
      </c>
      <c r="AA4974" s="103" t="s">
        <v>47</v>
      </c>
      <c r="AB4974" s="103" t="s">
        <v>171</v>
      </c>
      <c r="AC4974" s="104" t="s">
        <v>172</v>
      </c>
    </row>
    <row r="4975" spans="1:29" ht="25.5" customHeight="1" x14ac:dyDescent="0.35">
      <c r="A4975" s="188"/>
      <c r="B4975" s="190"/>
      <c r="C4975" s="99" t="str">
        <f>IF(B4975="","",IF(NOT(ISNUMBER(B4975)),"DATA_PC invalida",IF(AND(ISNUMBER(parametros!$C$2),ISNUMBER(parametros!$D$2),B4975&gt;=parametros!$C$2,B4975&lt;=parametros!$D$2),"C0",IF(AND(ISNUMBER(parametros!$C$3),ISNUMBER(parametros!$D$3),B4975&gt;=parametros!$C$3,B4975&lt;=parametros!$D$3),"C1",IF(AND(ISNUMBER(parametros!$C$4),ISNUMBER(parametros!$D$4),B4975&gt;=parametros!$C$4,B4975&lt;=parametros!$D$4),"C2",IF(AND(ISNUMBER(parametros!$C$5),ISNUMBER(parametros!$D$5),B4975&gt;=parametros!$C$5,B4975&lt;=parametros!$D$5),"C3",IF(AND(ISNUMBER(parametros!$C$6),ISNUMBER(parametros!$D$6),B4975&gt;=parametros!$C$6,B4975&lt;=parametros!$D$6),"C4","Fora dos ciclos")))))))</f>
        <v/>
      </c>
      <c r="D4975" s="100"/>
      <c r="E4975" s="78" t="str">
        <f>IF(C4975="","",IFERROR(VLOOKUP(C4975,parametros!$A$11:$E$15,5,0),""))</f>
        <v/>
      </c>
      <c r="F4975" s="79" t="str">
        <f t="shared" si="387"/>
        <v/>
      </c>
      <c r="G4975" s="101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8"/>
      <c r="U4975" s="218" t="str">
        <f t="shared" si="391"/>
        <v/>
      </c>
      <c r="V4975" s="216" t="s">
        <v>47</v>
      </c>
      <c r="W4975" s="102" t="s">
        <v>167</v>
      </c>
      <c r="X4975" s="102" t="s">
        <v>168</v>
      </c>
      <c r="Y4975" s="103" t="s">
        <v>169</v>
      </c>
      <c r="Z4975" s="103" t="s">
        <v>170</v>
      </c>
      <c r="AA4975" s="103" t="s">
        <v>47</v>
      </c>
      <c r="AB4975" s="103" t="s">
        <v>171</v>
      </c>
      <c r="AC4975" s="104" t="s">
        <v>172</v>
      </c>
    </row>
    <row r="4976" spans="1:29" ht="25.5" customHeight="1" x14ac:dyDescent="0.35">
      <c r="A4976" s="188"/>
      <c r="B4976" s="190"/>
      <c r="C4976" s="99" t="str">
        <f>IF(B4976="","",IF(NOT(ISNUMBER(B4976)),"DATA_PC invalida",IF(AND(ISNUMBER(parametros!$C$2),ISNUMBER(parametros!$D$2),B4976&gt;=parametros!$C$2,B4976&lt;=parametros!$D$2),"C0",IF(AND(ISNUMBER(parametros!$C$3),ISNUMBER(parametros!$D$3),B4976&gt;=parametros!$C$3,B4976&lt;=parametros!$D$3),"C1",IF(AND(ISNUMBER(parametros!$C$4),ISNUMBER(parametros!$D$4),B4976&gt;=parametros!$C$4,B4976&lt;=parametros!$D$4),"C2",IF(AND(ISNUMBER(parametros!$C$5),ISNUMBER(parametros!$D$5),B4976&gt;=parametros!$C$5,B4976&lt;=parametros!$D$5),"C3",IF(AND(ISNUMBER(parametros!$C$6),ISNUMBER(parametros!$D$6),B4976&gt;=parametros!$C$6,B4976&lt;=parametros!$D$6),"C4","Fora dos ciclos")))))))</f>
        <v/>
      </c>
      <c r="D4976" s="100"/>
      <c r="E4976" s="78" t="str">
        <f>IF(C4976="","",IFERROR(VLOOKUP(C4976,parametros!$A$11:$E$15,5,0),""))</f>
        <v/>
      </c>
      <c r="F4976" s="79" t="str">
        <f t="shared" si="387"/>
        <v/>
      </c>
      <c r="G4976" s="101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8"/>
      <c r="U4976" s="218" t="str">
        <f t="shared" si="391"/>
        <v/>
      </c>
      <c r="V4976" s="216" t="s">
        <v>47</v>
      </c>
      <c r="W4976" s="102" t="s">
        <v>167</v>
      </c>
      <c r="X4976" s="102" t="s">
        <v>168</v>
      </c>
      <c r="Y4976" s="103" t="s">
        <v>169</v>
      </c>
      <c r="Z4976" s="103" t="s">
        <v>170</v>
      </c>
      <c r="AA4976" s="103" t="s">
        <v>47</v>
      </c>
      <c r="AB4976" s="103" t="s">
        <v>171</v>
      </c>
      <c r="AC4976" s="104" t="s">
        <v>172</v>
      </c>
    </row>
    <row r="4977" spans="1:29" ht="25.5" customHeight="1" x14ac:dyDescent="0.35">
      <c r="A4977" s="188"/>
      <c r="B4977" s="190"/>
      <c r="C4977" s="99" t="str">
        <f>IF(B4977="","",IF(NOT(ISNUMBER(B4977)),"DATA_PC invalida",IF(AND(ISNUMBER(parametros!$C$2),ISNUMBER(parametros!$D$2),B4977&gt;=parametros!$C$2,B4977&lt;=parametros!$D$2),"C0",IF(AND(ISNUMBER(parametros!$C$3),ISNUMBER(parametros!$D$3),B4977&gt;=parametros!$C$3,B4977&lt;=parametros!$D$3),"C1",IF(AND(ISNUMBER(parametros!$C$4),ISNUMBER(parametros!$D$4),B4977&gt;=parametros!$C$4,B4977&lt;=parametros!$D$4),"C2",IF(AND(ISNUMBER(parametros!$C$5),ISNUMBER(parametros!$D$5),B4977&gt;=parametros!$C$5,B4977&lt;=parametros!$D$5),"C3",IF(AND(ISNUMBER(parametros!$C$6),ISNUMBER(parametros!$D$6),B4977&gt;=parametros!$C$6,B4977&lt;=parametros!$D$6),"C4","Fora dos ciclos")))))))</f>
        <v/>
      </c>
      <c r="D4977" s="100"/>
      <c r="E4977" s="78" t="str">
        <f>IF(C4977="","",IFERROR(VLOOKUP(C4977,parametros!$A$11:$E$15,5,0),""))</f>
        <v/>
      </c>
      <c r="F4977" s="79" t="str">
        <f t="shared" si="387"/>
        <v/>
      </c>
      <c r="G4977" s="101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8"/>
      <c r="U4977" s="218" t="str">
        <f t="shared" si="391"/>
        <v/>
      </c>
      <c r="V4977" s="216" t="s">
        <v>47</v>
      </c>
      <c r="W4977" s="102" t="s">
        <v>167</v>
      </c>
      <c r="X4977" s="102" t="s">
        <v>168</v>
      </c>
      <c r="Y4977" s="103" t="s">
        <v>169</v>
      </c>
      <c r="Z4977" s="103" t="s">
        <v>170</v>
      </c>
      <c r="AA4977" s="103" t="s">
        <v>47</v>
      </c>
      <c r="AB4977" s="103" t="s">
        <v>171</v>
      </c>
      <c r="AC4977" s="104" t="s">
        <v>172</v>
      </c>
    </row>
    <row r="4978" spans="1:29" ht="25.5" customHeight="1" x14ac:dyDescent="0.35">
      <c r="A4978" s="188"/>
      <c r="B4978" s="190"/>
      <c r="C4978" s="99" t="str">
        <f>IF(B4978="","",IF(NOT(ISNUMBER(B4978)),"DATA_PC invalida",IF(AND(ISNUMBER(parametros!$C$2),ISNUMBER(parametros!$D$2),B4978&gt;=parametros!$C$2,B4978&lt;=parametros!$D$2),"C0",IF(AND(ISNUMBER(parametros!$C$3),ISNUMBER(parametros!$D$3),B4978&gt;=parametros!$C$3,B4978&lt;=parametros!$D$3),"C1",IF(AND(ISNUMBER(parametros!$C$4),ISNUMBER(parametros!$D$4),B4978&gt;=parametros!$C$4,B4978&lt;=parametros!$D$4),"C2",IF(AND(ISNUMBER(parametros!$C$5),ISNUMBER(parametros!$D$5),B4978&gt;=parametros!$C$5,B4978&lt;=parametros!$D$5),"C3",IF(AND(ISNUMBER(parametros!$C$6),ISNUMBER(parametros!$D$6),B4978&gt;=parametros!$C$6,B4978&lt;=parametros!$D$6),"C4","Fora dos ciclos")))))))</f>
        <v/>
      </c>
      <c r="D4978" s="100"/>
      <c r="E4978" s="78" t="str">
        <f>IF(C4978="","",IFERROR(VLOOKUP(C4978,parametros!$A$11:$E$15,5,0),""))</f>
        <v/>
      </c>
      <c r="F4978" s="79" t="str">
        <f t="shared" si="387"/>
        <v/>
      </c>
      <c r="G4978" s="101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8"/>
      <c r="U4978" s="218" t="str">
        <f t="shared" si="391"/>
        <v/>
      </c>
      <c r="V4978" s="216" t="s">
        <v>47</v>
      </c>
      <c r="W4978" s="102" t="s">
        <v>167</v>
      </c>
      <c r="X4978" s="102" t="s">
        <v>168</v>
      </c>
      <c r="Y4978" s="103" t="s">
        <v>169</v>
      </c>
      <c r="Z4978" s="103" t="s">
        <v>170</v>
      </c>
      <c r="AA4978" s="103" t="s">
        <v>47</v>
      </c>
      <c r="AB4978" s="103" t="s">
        <v>171</v>
      </c>
      <c r="AC4978" s="104" t="s">
        <v>172</v>
      </c>
    </row>
    <row r="4979" spans="1:29" ht="25.5" customHeight="1" x14ac:dyDescent="0.35">
      <c r="A4979" s="188"/>
      <c r="B4979" s="190"/>
      <c r="C4979" s="99" t="str">
        <f>IF(B4979="","",IF(NOT(ISNUMBER(B4979)),"DATA_PC invalida",IF(AND(ISNUMBER(parametros!$C$2),ISNUMBER(parametros!$D$2),B4979&gt;=parametros!$C$2,B4979&lt;=parametros!$D$2),"C0",IF(AND(ISNUMBER(parametros!$C$3),ISNUMBER(parametros!$D$3),B4979&gt;=parametros!$C$3,B4979&lt;=parametros!$D$3),"C1",IF(AND(ISNUMBER(parametros!$C$4),ISNUMBER(parametros!$D$4),B4979&gt;=parametros!$C$4,B4979&lt;=parametros!$D$4),"C2",IF(AND(ISNUMBER(parametros!$C$5),ISNUMBER(parametros!$D$5),B4979&gt;=parametros!$C$5,B4979&lt;=parametros!$D$5),"C3",IF(AND(ISNUMBER(parametros!$C$6),ISNUMBER(parametros!$D$6),B4979&gt;=parametros!$C$6,B4979&lt;=parametros!$D$6),"C4","Fora dos ciclos")))))))</f>
        <v/>
      </c>
      <c r="D4979" s="100"/>
      <c r="E4979" s="78" t="str">
        <f>IF(C4979="","",IFERROR(VLOOKUP(C4979,parametros!$A$11:$E$15,5,0),""))</f>
        <v/>
      </c>
      <c r="F4979" s="79" t="str">
        <f t="shared" si="387"/>
        <v/>
      </c>
      <c r="G4979" s="101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8"/>
      <c r="U4979" s="218" t="str">
        <f t="shared" si="391"/>
        <v/>
      </c>
      <c r="V4979" s="216" t="s">
        <v>47</v>
      </c>
      <c r="W4979" s="102" t="s">
        <v>167</v>
      </c>
      <c r="X4979" s="102" t="s">
        <v>168</v>
      </c>
      <c r="Y4979" s="103" t="s">
        <v>169</v>
      </c>
      <c r="Z4979" s="103" t="s">
        <v>170</v>
      </c>
      <c r="AA4979" s="103" t="s">
        <v>47</v>
      </c>
      <c r="AB4979" s="103" t="s">
        <v>171</v>
      </c>
      <c r="AC4979" s="104" t="s">
        <v>172</v>
      </c>
    </row>
    <row r="4980" spans="1:29" ht="25.5" customHeight="1" x14ac:dyDescent="0.35">
      <c r="A4980" s="188"/>
      <c r="B4980" s="190"/>
      <c r="C4980" s="99" t="str">
        <f>IF(B4980="","",IF(NOT(ISNUMBER(B4980)),"DATA_PC invalida",IF(AND(ISNUMBER(parametros!$C$2),ISNUMBER(parametros!$D$2),B4980&gt;=parametros!$C$2,B4980&lt;=parametros!$D$2),"C0",IF(AND(ISNUMBER(parametros!$C$3),ISNUMBER(parametros!$D$3),B4980&gt;=parametros!$C$3,B4980&lt;=parametros!$D$3),"C1",IF(AND(ISNUMBER(parametros!$C$4),ISNUMBER(parametros!$D$4),B4980&gt;=parametros!$C$4,B4980&lt;=parametros!$D$4),"C2",IF(AND(ISNUMBER(parametros!$C$5),ISNUMBER(parametros!$D$5),B4980&gt;=parametros!$C$5,B4980&lt;=parametros!$D$5),"C3",IF(AND(ISNUMBER(parametros!$C$6),ISNUMBER(parametros!$D$6),B4980&gt;=parametros!$C$6,B4980&lt;=parametros!$D$6),"C4","Fora dos ciclos")))))))</f>
        <v/>
      </c>
      <c r="D4980" s="100"/>
      <c r="E4980" s="78" t="str">
        <f>IF(C4980="","",IFERROR(VLOOKUP(C4980,parametros!$A$11:$E$15,5,0),""))</f>
        <v/>
      </c>
      <c r="F4980" s="79" t="str">
        <f t="shared" si="387"/>
        <v/>
      </c>
      <c r="G4980" s="101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8"/>
      <c r="U4980" s="218" t="str">
        <f t="shared" si="391"/>
        <v/>
      </c>
      <c r="V4980" s="216" t="s">
        <v>47</v>
      </c>
      <c r="W4980" s="102" t="s">
        <v>167</v>
      </c>
      <c r="X4980" s="102" t="s">
        <v>168</v>
      </c>
      <c r="Y4980" s="103" t="s">
        <v>169</v>
      </c>
      <c r="Z4980" s="103" t="s">
        <v>170</v>
      </c>
      <c r="AA4980" s="103" t="s">
        <v>47</v>
      </c>
      <c r="AB4980" s="103" t="s">
        <v>171</v>
      </c>
      <c r="AC4980" s="104" t="s">
        <v>172</v>
      </c>
    </row>
    <row r="4981" spans="1:29" ht="25.5" customHeight="1" x14ac:dyDescent="0.35">
      <c r="A4981" s="188"/>
      <c r="B4981" s="190"/>
      <c r="C4981" s="99" t="str">
        <f>IF(B4981="","",IF(NOT(ISNUMBER(B4981)),"DATA_PC invalida",IF(AND(ISNUMBER(parametros!$C$2),ISNUMBER(parametros!$D$2),B4981&gt;=parametros!$C$2,B4981&lt;=parametros!$D$2),"C0",IF(AND(ISNUMBER(parametros!$C$3),ISNUMBER(parametros!$D$3),B4981&gt;=parametros!$C$3,B4981&lt;=parametros!$D$3),"C1",IF(AND(ISNUMBER(parametros!$C$4),ISNUMBER(parametros!$D$4),B4981&gt;=parametros!$C$4,B4981&lt;=parametros!$D$4),"C2",IF(AND(ISNUMBER(parametros!$C$5),ISNUMBER(parametros!$D$5),B4981&gt;=parametros!$C$5,B4981&lt;=parametros!$D$5),"C3",IF(AND(ISNUMBER(parametros!$C$6),ISNUMBER(parametros!$D$6),B4981&gt;=parametros!$C$6,B4981&lt;=parametros!$D$6),"C4","Fora dos ciclos")))))))</f>
        <v/>
      </c>
      <c r="D4981" s="100"/>
      <c r="E4981" s="78" t="str">
        <f>IF(C4981="","",IFERROR(VLOOKUP(C4981,parametros!$A$11:$E$15,5,0),""))</f>
        <v/>
      </c>
      <c r="F4981" s="79" t="str">
        <f t="shared" si="387"/>
        <v/>
      </c>
      <c r="G4981" s="101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8"/>
      <c r="U4981" s="218" t="str">
        <f t="shared" si="391"/>
        <v/>
      </c>
      <c r="V4981" s="216" t="s">
        <v>47</v>
      </c>
      <c r="W4981" s="102" t="s">
        <v>167</v>
      </c>
      <c r="X4981" s="102" t="s">
        <v>168</v>
      </c>
      <c r="Y4981" s="103" t="s">
        <v>169</v>
      </c>
      <c r="Z4981" s="103" t="s">
        <v>170</v>
      </c>
      <c r="AA4981" s="103" t="s">
        <v>47</v>
      </c>
      <c r="AB4981" s="103" t="s">
        <v>171</v>
      </c>
      <c r="AC4981" s="104" t="s">
        <v>172</v>
      </c>
    </row>
    <row r="4982" spans="1:29" ht="25.5" customHeight="1" x14ac:dyDescent="0.35">
      <c r="A4982" s="188"/>
      <c r="B4982" s="190"/>
      <c r="C4982" s="99" t="str">
        <f>IF(B4982="","",IF(NOT(ISNUMBER(B4982)),"DATA_PC invalida",IF(AND(ISNUMBER(parametros!$C$2),ISNUMBER(parametros!$D$2),B4982&gt;=parametros!$C$2,B4982&lt;=parametros!$D$2),"C0",IF(AND(ISNUMBER(parametros!$C$3),ISNUMBER(parametros!$D$3),B4982&gt;=parametros!$C$3,B4982&lt;=parametros!$D$3),"C1",IF(AND(ISNUMBER(parametros!$C$4),ISNUMBER(parametros!$D$4),B4982&gt;=parametros!$C$4,B4982&lt;=parametros!$D$4),"C2",IF(AND(ISNUMBER(parametros!$C$5),ISNUMBER(parametros!$D$5),B4982&gt;=parametros!$C$5,B4982&lt;=parametros!$D$5),"C3",IF(AND(ISNUMBER(parametros!$C$6),ISNUMBER(parametros!$D$6),B4982&gt;=parametros!$C$6,B4982&lt;=parametros!$D$6),"C4","Fora dos ciclos")))))))</f>
        <v/>
      </c>
      <c r="D4982" s="100"/>
      <c r="E4982" s="78" t="str">
        <f>IF(C4982="","",IFERROR(VLOOKUP(C4982,parametros!$A$11:$E$15,5,0),""))</f>
        <v/>
      </c>
      <c r="F4982" s="79" t="str">
        <f t="shared" si="387"/>
        <v/>
      </c>
      <c r="G4982" s="101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8"/>
      <c r="U4982" s="218" t="str">
        <f t="shared" si="391"/>
        <v/>
      </c>
      <c r="V4982" s="216" t="s">
        <v>47</v>
      </c>
      <c r="W4982" s="102" t="s">
        <v>167</v>
      </c>
      <c r="X4982" s="102" t="s">
        <v>168</v>
      </c>
      <c r="Y4982" s="103" t="s">
        <v>169</v>
      </c>
      <c r="Z4982" s="103" t="s">
        <v>170</v>
      </c>
      <c r="AA4982" s="103" t="s">
        <v>47</v>
      </c>
      <c r="AB4982" s="103" t="s">
        <v>171</v>
      </c>
      <c r="AC4982" s="104" t="s">
        <v>172</v>
      </c>
    </row>
    <row r="4983" spans="1:29" ht="25.5" customHeight="1" x14ac:dyDescent="0.35">
      <c r="A4983" s="188"/>
      <c r="B4983" s="190"/>
      <c r="C4983" s="99" t="str">
        <f>IF(B4983="","",IF(NOT(ISNUMBER(B4983)),"DATA_PC invalida",IF(AND(ISNUMBER(parametros!$C$2),ISNUMBER(parametros!$D$2),B4983&gt;=parametros!$C$2,B4983&lt;=parametros!$D$2),"C0",IF(AND(ISNUMBER(parametros!$C$3),ISNUMBER(parametros!$D$3),B4983&gt;=parametros!$C$3,B4983&lt;=parametros!$D$3),"C1",IF(AND(ISNUMBER(parametros!$C$4),ISNUMBER(parametros!$D$4),B4983&gt;=parametros!$C$4,B4983&lt;=parametros!$D$4),"C2",IF(AND(ISNUMBER(parametros!$C$5),ISNUMBER(parametros!$D$5),B4983&gt;=parametros!$C$5,B4983&lt;=parametros!$D$5),"C3",IF(AND(ISNUMBER(parametros!$C$6),ISNUMBER(parametros!$D$6),B4983&gt;=parametros!$C$6,B4983&lt;=parametros!$D$6),"C4","Fora dos ciclos")))))))</f>
        <v/>
      </c>
      <c r="D4983" s="100"/>
      <c r="E4983" s="78" t="str">
        <f>IF(C4983="","",IFERROR(VLOOKUP(C4983,parametros!$A$11:$E$15,5,0),""))</f>
        <v/>
      </c>
      <c r="F4983" s="79" t="str">
        <f t="shared" si="387"/>
        <v/>
      </c>
      <c r="G4983" s="101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8"/>
      <c r="U4983" s="218" t="str">
        <f t="shared" si="391"/>
        <v/>
      </c>
      <c r="V4983" s="216" t="s">
        <v>47</v>
      </c>
      <c r="W4983" s="102" t="s">
        <v>167</v>
      </c>
      <c r="X4983" s="102" t="s">
        <v>168</v>
      </c>
      <c r="Y4983" s="103" t="s">
        <v>169</v>
      </c>
      <c r="Z4983" s="103" t="s">
        <v>170</v>
      </c>
      <c r="AA4983" s="103" t="s">
        <v>47</v>
      </c>
      <c r="AB4983" s="103" t="s">
        <v>171</v>
      </c>
      <c r="AC4983" s="104" t="s">
        <v>172</v>
      </c>
    </row>
    <row r="4984" spans="1:29" ht="25.5" customHeight="1" x14ac:dyDescent="0.35">
      <c r="A4984" s="188"/>
      <c r="B4984" s="190"/>
      <c r="C4984" s="99" t="str">
        <f>IF(B4984="","",IF(NOT(ISNUMBER(B4984)),"DATA_PC invalida",IF(AND(ISNUMBER(parametros!$C$2),ISNUMBER(parametros!$D$2),B4984&gt;=parametros!$C$2,B4984&lt;=parametros!$D$2),"C0",IF(AND(ISNUMBER(parametros!$C$3),ISNUMBER(parametros!$D$3),B4984&gt;=parametros!$C$3,B4984&lt;=parametros!$D$3),"C1",IF(AND(ISNUMBER(parametros!$C$4),ISNUMBER(parametros!$D$4),B4984&gt;=parametros!$C$4,B4984&lt;=parametros!$D$4),"C2",IF(AND(ISNUMBER(parametros!$C$5),ISNUMBER(parametros!$D$5),B4984&gt;=parametros!$C$5,B4984&lt;=parametros!$D$5),"C3",IF(AND(ISNUMBER(parametros!$C$6),ISNUMBER(parametros!$D$6),B4984&gt;=parametros!$C$6,B4984&lt;=parametros!$D$6),"C4","Fora dos ciclos")))))))</f>
        <v/>
      </c>
      <c r="D4984" s="100"/>
      <c r="E4984" s="78" t="str">
        <f>IF(C4984="","",IFERROR(VLOOKUP(C4984,parametros!$A$11:$E$15,5,0),""))</f>
        <v/>
      </c>
      <c r="F4984" s="79" t="str">
        <f t="shared" si="387"/>
        <v/>
      </c>
      <c r="G4984" s="101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8"/>
      <c r="U4984" s="218" t="str">
        <f t="shared" si="391"/>
        <v/>
      </c>
      <c r="V4984" s="216" t="s">
        <v>47</v>
      </c>
      <c r="W4984" s="102" t="s">
        <v>167</v>
      </c>
      <c r="X4984" s="102" t="s">
        <v>168</v>
      </c>
      <c r="Y4984" s="103" t="s">
        <v>169</v>
      </c>
      <c r="Z4984" s="103" t="s">
        <v>170</v>
      </c>
      <c r="AA4984" s="103" t="s">
        <v>47</v>
      </c>
      <c r="AB4984" s="103" t="s">
        <v>171</v>
      </c>
      <c r="AC4984" s="104" t="s">
        <v>172</v>
      </c>
    </row>
    <row r="4985" spans="1:29" ht="25.5" customHeight="1" x14ac:dyDescent="0.35">
      <c r="A4985" s="188"/>
      <c r="B4985" s="190"/>
      <c r="C4985" s="99" t="str">
        <f>IF(B4985="","",IF(NOT(ISNUMBER(B4985)),"DATA_PC invalida",IF(AND(ISNUMBER(parametros!$C$2),ISNUMBER(parametros!$D$2),B4985&gt;=parametros!$C$2,B4985&lt;=parametros!$D$2),"C0",IF(AND(ISNUMBER(parametros!$C$3),ISNUMBER(parametros!$D$3),B4985&gt;=parametros!$C$3,B4985&lt;=parametros!$D$3),"C1",IF(AND(ISNUMBER(parametros!$C$4),ISNUMBER(parametros!$D$4),B4985&gt;=parametros!$C$4,B4985&lt;=parametros!$D$4),"C2",IF(AND(ISNUMBER(parametros!$C$5),ISNUMBER(parametros!$D$5),B4985&gt;=parametros!$C$5,B4985&lt;=parametros!$D$5),"C3",IF(AND(ISNUMBER(parametros!$C$6),ISNUMBER(parametros!$D$6),B4985&gt;=parametros!$C$6,B4985&lt;=parametros!$D$6),"C4","Fora dos ciclos")))))))</f>
        <v/>
      </c>
      <c r="D4985" s="100"/>
      <c r="E4985" s="78" t="str">
        <f>IF(C4985="","",IFERROR(VLOOKUP(C4985,parametros!$A$11:$E$15,5,0),""))</f>
        <v/>
      </c>
      <c r="F4985" s="79" t="str">
        <f t="shared" si="387"/>
        <v/>
      </c>
      <c r="G4985" s="101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8"/>
      <c r="U4985" s="218" t="str">
        <f t="shared" si="391"/>
        <v/>
      </c>
      <c r="V4985" s="216" t="s">
        <v>47</v>
      </c>
      <c r="W4985" s="102" t="s">
        <v>167</v>
      </c>
      <c r="X4985" s="102" t="s">
        <v>168</v>
      </c>
      <c r="Y4985" s="103" t="s">
        <v>169</v>
      </c>
      <c r="Z4985" s="103" t="s">
        <v>170</v>
      </c>
      <c r="AA4985" s="103" t="s">
        <v>47</v>
      </c>
      <c r="AB4985" s="103" t="s">
        <v>171</v>
      </c>
      <c r="AC4985" s="104" t="s">
        <v>172</v>
      </c>
    </row>
    <row r="4986" spans="1:29" ht="25.5" customHeight="1" x14ac:dyDescent="0.35">
      <c r="A4986" s="188"/>
      <c r="B4986" s="190"/>
      <c r="C4986" s="99" t="str">
        <f>IF(B4986="","",IF(NOT(ISNUMBER(B4986)),"DATA_PC invalida",IF(AND(ISNUMBER(parametros!$C$2),ISNUMBER(parametros!$D$2),B4986&gt;=parametros!$C$2,B4986&lt;=parametros!$D$2),"C0",IF(AND(ISNUMBER(parametros!$C$3),ISNUMBER(parametros!$D$3),B4986&gt;=parametros!$C$3,B4986&lt;=parametros!$D$3),"C1",IF(AND(ISNUMBER(parametros!$C$4),ISNUMBER(parametros!$D$4),B4986&gt;=parametros!$C$4,B4986&lt;=parametros!$D$4),"C2",IF(AND(ISNUMBER(parametros!$C$5),ISNUMBER(parametros!$D$5),B4986&gt;=parametros!$C$5,B4986&lt;=parametros!$D$5),"C3",IF(AND(ISNUMBER(parametros!$C$6),ISNUMBER(parametros!$D$6),B4986&gt;=parametros!$C$6,B4986&lt;=parametros!$D$6),"C4","Fora dos ciclos")))))))</f>
        <v/>
      </c>
      <c r="D4986" s="100"/>
      <c r="E4986" s="78" t="str">
        <f>IF(C4986="","",IFERROR(VLOOKUP(C4986,parametros!$A$11:$E$15,5,0),""))</f>
        <v/>
      </c>
      <c r="F4986" s="79" t="str">
        <f t="shared" si="387"/>
        <v/>
      </c>
      <c r="G4986" s="101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8"/>
      <c r="U4986" s="218" t="str">
        <f t="shared" si="391"/>
        <v/>
      </c>
      <c r="V4986" s="216" t="s">
        <v>47</v>
      </c>
      <c r="W4986" s="102" t="s">
        <v>167</v>
      </c>
      <c r="X4986" s="102" t="s">
        <v>168</v>
      </c>
      <c r="Y4986" s="103" t="s">
        <v>169</v>
      </c>
      <c r="Z4986" s="103" t="s">
        <v>170</v>
      </c>
      <c r="AA4986" s="103" t="s">
        <v>47</v>
      </c>
      <c r="AB4986" s="103" t="s">
        <v>171</v>
      </c>
      <c r="AC4986" s="104" t="s">
        <v>172</v>
      </c>
    </row>
    <row r="4987" spans="1:29" ht="25.5" customHeight="1" x14ac:dyDescent="0.35">
      <c r="A4987" s="188"/>
      <c r="B4987" s="190"/>
      <c r="C4987" s="99" t="str">
        <f>IF(B4987="","",IF(NOT(ISNUMBER(B4987)),"DATA_PC invalida",IF(AND(ISNUMBER(parametros!$C$2),ISNUMBER(parametros!$D$2),B4987&gt;=parametros!$C$2,B4987&lt;=parametros!$D$2),"C0",IF(AND(ISNUMBER(parametros!$C$3),ISNUMBER(parametros!$D$3),B4987&gt;=parametros!$C$3,B4987&lt;=parametros!$D$3),"C1",IF(AND(ISNUMBER(parametros!$C$4),ISNUMBER(parametros!$D$4),B4987&gt;=parametros!$C$4,B4987&lt;=parametros!$D$4),"C2",IF(AND(ISNUMBER(parametros!$C$5),ISNUMBER(parametros!$D$5),B4987&gt;=parametros!$C$5,B4987&lt;=parametros!$D$5),"C3",IF(AND(ISNUMBER(parametros!$C$6),ISNUMBER(parametros!$D$6),B4987&gt;=parametros!$C$6,B4987&lt;=parametros!$D$6),"C4","Fora dos ciclos")))))))</f>
        <v/>
      </c>
      <c r="D4987" s="100"/>
      <c r="E4987" s="78" t="str">
        <f>IF(C4987="","",IFERROR(VLOOKUP(C4987,parametros!$A$11:$E$15,5,0),""))</f>
        <v/>
      </c>
      <c r="F4987" s="79" t="str">
        <f t="shared" si="387"/>
        <v/>
      </c>
      <c r="G4987" s="101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8"/>
      <c r="U4987" s="218" t="str">
        <f t="shared" si="391"/>
        <v/>
      </c>
      <c r="V4987" s="216" t="s">
        <v>47</v>
      </c>
      <c r="W4987" s="102" t="s">
        <v>167</v>
      </c>
      <c r="X4987" s="102" t="s">
        <v>168</v>
      </c>
      <c r="Y4987" s="103" t="s">
        <v>169</v>
      </c>
      <c r="Z4987" s="103" t="s">
        <v>170</v>
      </c>
      <c r="AA4987" s="103" t="s">
        <v>47</v>
      </c>
      <c r="AB4987" s="103" t="s">
        <v>171</v>
      </c>
      <c r="AC4987" s="104" t="s">
        <v>172</v>
      </c>
    </row>
    <row r="4988" spans="1:29" ht="25.5" customHeight="1" x14ac:dyDescent="0.35">
      <c r="A4988" s="188"/>
      <c r="B4988" s="190"/>
      <c r="C4988" s="99" t="str">
        <f>IF(B4988="","",IF(NOT(ISNUMBER(B4988)),"DATA_PC invalida",IF(AND(ISNUMBER(parametros!$C$2),ISNUMBER(parametros!$D$2),B4988&gt;=parametros!$C$2,B4988&lt;=parametros!$D$2),"C0",IF(AND(ISNUMBER(parametros!$C$3),ISNUMBER(parametros!$D$3),B4988&gt;=parametros!$C$3,B4988&lt;=parametros!$D$3),"C1",IF(AND(ISNUMBER(parametros!$C$4),ISNUMBER(parametros!$D$4),B4988&gt;=parametros!$C$4,B4988&lt;=parametros!$D$4),"C2",IF(AND(ISNUMBER(parametros!$C$5),ISNUMBER(parametros!$D$5),B4988&gt;=parametros!$C$5,B4988&lt;=parametros!$D$5),"C3",IF(AND(ISNUMBER(parametros!$C$6),ISNUMBER(parametros!$D$6),B4988&gt;=parametros!$C$6,B4988&lt;=parametros!$D$6),"C4","Fora dos ciclos")))))))</f>
        <v/>
      </c>
      <c r="D4988" s="100"/>
      <c r="E4988" s="78" t="str">
        <f>IF(C4988="","",IFERROR(VLOOKUP(C4988,parametros!$A$11:$E$15,5,0),""))</f>
        <v/>
      </c>
      <c r="F4988" s="79" t="str">
        <f t="shared" si="387"/>
        <v/>
      </c>
      <c r="G4988" s="101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8"/>
      <c r="U4988" s="218" t="str">
        <f t="shared" si="391"/>
        <v/>
      </c>
      <c r="V4988" s="216" t="s">
        <v>47</v>
      </c>
      <c r="W4988" s="102" t="s">
        <v>167</v>
      </c>
      <c r="X4988" s="102" t="s">
        <v>168</v>
      </c>
      <c r="Y4988" s="103" t="s">
        <v>169</v>
      </c>
      <c r="Z4988" s="103" t="s">
        <v>170</v>
      </c>
      <c r="AA4988" s="103" t="s">
        <v>47</v>
      </c>
      <c r="AB4988" s="103" t="s">
        <v>171</v>
      </c>
      <c r="AC4988" s="104" t="s">
        <v>172</v>
      </c>
    </row>
    <row r="4989" spans="1:29" ht="25.5" customHeight="1" x14ac:dyDescent="0.35">
      <c r="A4989" s="188"/>
      <c r="B4989" s="190"/>
      <c r="C4989" s="99" t="str">
        <f>IF(B4989="","",IF(NOT(ISNUMBER(B4989)),"DATA_PC invalida",IF(AND(ISNUMBER(parametros!$C$2),ISNUMBER(parametros!$D$2),B4989&gt;=parametros!$C$2,B4989&lt;=parametros!$D$2),"C0",IF(AND(ISNUMBER(parametros!$C$3),ISNUMBER(parametros!$D$3),B4989&gt;=parametros!$C$3,B4989&lt;=parametros!$D$3),"C1",IF(AND(ISNUMBER(parametros!$C$4),ISNUMBER(parametros!$D$4),B4989&gt;=parametros!$C$4,B4989&lt;=parametros!$D$4),"C2",IF(AND(ISNUMBER(parametros!$C$5),ISNUMBER(parametros!$D$5),B4989&gt;=parametros!$C$5,B4989&lt;=parametros!$D$5),"C3",IF(AND(ISNUMBER(parametros!$C$6),ISNUMBER(parametros!$D$6),B4989&gt;=parametros!$C$6,B4989&lt;=parametros!$D$6),"C4","Fora dos ciclos")))))))</f>
        <v/>
      </c>
      <c r="D4989" s="100"/>
      <c r="E4989" s="78" t="str">
        <f>IF(C4989="","",IFERROR(VLOOKUP(C4989,parametros!$A$11:$E$15,5,0),""))</f>
        <v/>
      </c>
      <c r="F4989" s="79" t="str">
        <f t="shared" si="387"/>
        <v/>
      </c>
      <c r="G4989" s="101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8"/>
      <c r="U4989" s="218" t="str">
        <f t="shared" si="391"/>
        <v/>
      </c>
      <c r="V4989" s="216" t="s">
        <v>47</v>
      </c>
      <c r="W4989" s="102" t="s">
        <v>167</v>
      </c>
      <c r="X4989" s="102" t="s">
        <v>168</v>
      </c>
      <c r="Y4989" s="103" t="s">
        <v>169</v>
      </c>
      <c r="Z4989" s="103" t="s">
        <v>170</v>
      </c>
      <c r="AA4989" s="103" t="s">
        <v>47</v>
      </c>
      <c r="AB4989" s="103" t="s">
        <v>171</v>
      </c>
      <c r="AC4989" s="104" t="s">
        <v>172</v>
      </c>
    </row>
    <row r="4990" spans="1:29" ht="25.5" customHeight="1" x14ac:dyDescent="0.35">
      <c r="A4990" s="188"/>
      <c r="B4990" s="190"/>
      <c r="C4990" s="99" t="str">
        <f>IF(B4990="","",IF(NOT(ISNUMBER(B4990)),"DATA_PC invalida",IF(AND(ISNUMBER(parametros!$C$2),ISNUMBER(parametros!$D$2),B4990&gt;=parametros!$C$2,B4990&lt;=parametros!$D$2),"C0",IF(AND(ISNUMBER(parametros!$C$3),ISNUMBER(parametros!$D$3),B4990&gt;=parametros!$C$3,B4990&lt;=parametros!$D$3),"C1",IF(AND(ISNUMBER(parametros!$C$4),ISNUMBER(parametros!$D$4),B4990&gt;=parametros!$C$4,B4990&lt;=parametros!$D$4),"C2",IF(AND(ISNUMBER(parametros!$C$5),ISNUMBER(parametros!$D$5),B4990&gt;=parametros!$C$5,B4990&lt;=parametros!$D$5),"C3",IF(AND(ISNUMBER(parametros!$C$6),ISNUMBER(parametros!$D$6),B4990&gt;=parametros!$C$6,B4990&lt;=parametros!$D$6),"C4","Fora dos ciclos")))))))</f>
        <v/>
      </c>
      <c r="D4990" s="100"/>
      <c r="E4990" s="78" t="str">
        <f>IF(C4990="","",IFERROR(VLOOKUP(C4990,parametros!$A$11:$E$15,5,0),""))</f>
        <v/>
      </c>
      <c r="F4990" s="79" t="str">
        <f t="shared" si="387"/>
        <v/>
      </c>
      <c r="G4990" s="101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8"/>
      <c r="U4990" s="218" t="str">
        <f t="shared" si="391"/>
        <v/>
      </c>
      <c r="V4990" s="216" t="s">
        <v>47</v>
      </c>
      <c r="W4990" s="102" t="s">
        <v>167</v>
      </c>
      <c r="X4990" s="102" t="s">
        <v>168</v>
      </c>
      <c r="Y4990" s="103" t="s">
        <v>169</v>
      </c>
      <c r="Z4990" s="103" t="s">
        <v>170</v>
      </c>
      <c r="AA4990" s="103" t="s">
        <v>47</v>
      </c>
      <c r="AB4990" s="103" t="s">
        <v>171</v>
      </c>
      <c r="AC4990" s="104" t="s">
        <v>172</v>
      </c>
    </row>
    <row r="4991" spans="1:29" ht="25.5" customHeight="1" x14ac:dyDescent="0.35">
      <c r="A4991" s="188"/>
      <c r="B4991" s="190"/>
      <c r="C4991" s="99" t="str">
        <f>IF(B4991="","",IF(NOT(ISNUMBER(B4991)),"DATA_PC invalida",IF(AND(ISNUMBER(parametros!$C$2),ISNUMBER(parametros!$D$2),B4991&gt;=parametros!$C$2,B4991&lt;=parametros!$D$2),"C0",IF(AND(ISNUMBER(parametros!$C$3),ISNUMBER(parametros!$D$3),B4991&gt;=parametros!$C$3,B4991&lt;=parametros!$D$3),"C1",IF(AND(ISNUMBER(parametros!$C$4),ISNUMBER(parametros!$D$4),B4991&gt;=parametros!$C$4,B4991&lt;=parametros!$D$4),"C2",IF(AND(ISNUMBER(parametros!$C$5),ISNUMBER(parametros!$D$5),B4991&gt;=parametros!$C$5,B4991&lt;=parametros!$D$5),"C3",IF(AND(ISNUMBER(parametros!$C$6),ISNUMBER(parametros!$D$6),B4991&gt;=parametros!$C$6,B4991&lt;=parametros!$D$6),"C4","Fora dos ciclos")))))))</f>
        <v/>
      </c>
      <c r="D4991" s="100"/>
      <c r="E4991" s="78" t="str">
        <f>IF(C4991="","",IFERROR(VLOOKUP(C4991,parametros!$A$11:$E$15,5,0),""))</f>
        <v/>
      </c>
      <c r="F4991" s="79" t="str">
        <f t="shared" si="387"/>
        <v/>
      </c>
      <c r="G4991" s="101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8"/>
      <c r="U4991" s="218" t="str">
        <f t="shared" si="391"/>
        <v/>
      </c>
      <c r="V4991" s="216" t="s">
        <v>47</v>
      </c>
      <c r="W4991" s="102" t="s">
        <v>167</v>
      </c>
      <c r="X4991" s="102" t="s">
        <v>168</v>
      </c>
      <c r="Y4991" s="103" t="s">
        <v>169</v>
      </c>
      <c r="Z4991" s="103" t="s">
        <v>170</v>
      </c>
      <c r="AA4991" s="103" t="s">
        <v>47</v>
      </c>
      <c r="AB4991" s="103" t="s">
        <v>171</v>
      </c>
      <c r="AC4991" s="104" t="s">
        <v>172</v>
      </c>
    </row>
    <row r="4992" spans="1:29" ht="25.5" customHeight="1" x14ac:dyDescent="0.35">
      <c r="A4992" s="188"/>
      <c r="B4992" s="190"/>
      <c r="C4992" s="99" t="str">
        <f>IF(B4992="","",IF(NOT(ISNUMBER(B4992)),"DATA_PC invalida",IF(AND(ISNUMBER(parametros!$C$2),ISNUMBER(parametros!$D$2),B4992&gt;=parametros!$C$2,B4992&lt;=parametros!$D$2),"C0",IF(AND(ISNUMBER(parametros!$C$3),ISNUMBER(parametros!$D$3),B4992&gt;=parametros!$C$3,B4992&lt;=parametros!$D$3),"C1",IF(AND(ISNUMBER(parametros!$C$4),ISNUMBER(parametros!$D$4),B4992&gt;=parametros!$C$4,B4992&lt;=parametros!$D$4),"C2",IF(AND(ISNUMBER(parametros!$C$5),ISNUMBER(parametros!$D$5),B4992&gt;=parametros!$C$5,B4992&lt;=parametros!$D$5),"C3",IF(AND(ISNUMBER(parametros!$C$6),ISNUMBER(parametros!$D$6),B4992&gt;=parametros!$C$6,B4992&lt;=parametros!$D$6),"C4","Fora dos ciclos")))))))</f>
        <v/>
      </c>
      <c r="D4992" s="100"/>
      <c r="E4992" s="78" t="str">
        <f>IF(C4992="","",IFERROR(VLOOKUP(C4992,parametros!$A$11:$E$15,5,0),""))</f>
        <v/>
      </c>
      <c r="F4992" s="79" t="str">
        <f t="shared" si="387"/>
        <v/>
      </c>
      <c r="G4992" s="101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8"/>
      <c r="U4992" s="218" t="str">
        <f t="shared" si="391"/>
        <v/>
      </c>
      <c r="V4992" s="216" t="s">
        <v>47</v>
      </c>
      <c r="W4992" s="102" t="s">
        <v>167</v>
      </c>
      <c r="X4992" s="102" t="s">
        <v>168</v>
      </c>
      <c r="Y4992" s="103" t="s">
        <v>169</v>
      </c>
      <c r="Z4992" s="103" t="s">
        <v>170</v>
      </c>
      <c r="AA4992" s="103" t="s">
        <v>47</v>
      </c>
      <c r="AB4992" s="103" t="s">
        <v>171</v>
      </c>
      <c r="AC4992" s="104" t="s">
        <v>172</v>
      </c>
    </row>
    <row r="4993" spans="1:29" ht="25.5" customHeight="1" x14ac:dyDescent="0.35">
      <c r="A4993" s="188"/>
      <c r="B4993" s="190"/>
      <c r="C4993" s="99" t="str">
        <f>IF(B4993="","",IF(NOT(ISNUMBER(B4993)),"DATA_PC invalida",IF(AND(ISNUMBER(parametros!$C$2),ISNUMBER(parametros!$D$2),B4993&gt;=parametros!$C$2,B4993&lt;=parametros!$D$2),"C0",IF(AND(ISNUMBER(parametros!$C$3),ISNUMBER(parametros!$D$3),B4993&gt;=parametros!$C$3,B4993&lt;=parametros!$D$3),"C1",IF(AND(ISNUMBER(parametros!$C$4),ISNUMBER(parametros!$D$4),B4993&gt;=parametros!$C$4,B4993&lt;=parametros!$D$4),"C2",IF(AND(ISNUMBER(parametros!$C$5),ISNUMBER(parametros!$D$5),B4993&gt;=parametros!$C$5,B4993&lt;=parametros!$D$5),"C3",IF(AND(ISNUMBER(parametros!$C$6),ISNUMBER(parametros!$D$6),B4993&gt;=parametros!$C$6,B4993&lt;=parametros!$D$6),"C4","Fora dos ciclos")))))))</f>
        <v/>
      </c>
      <c r="D4993" s="100"/>
      <c r="E4993" s="78" t="str">
        <f>IF(C4993="","",IFERROR(VLOOKUP(C4993,parametros!$A$11:$E$15,5,0),""))</f>
        <v/>
      </c>
      <c r="F4993" s="79" t="str">
        <f t="shared" si="387"/>
        <v/>
      </c>
      <c r="G4993" s="101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8"/>
      <c r="U4993" s="218" t="str">
        <f t="shared" si="391"/>
        <v/>
      </c>
      <c r="V4993" s="216" t="s">
        <v>47</v>
      </c>
      <c r="W4993" s="102" t="s">
        <v>167</v>
      </c>
      <c r="X4993" s="102" t="s">
        <v>168</v>
      </c>
      <c r="Y4993" s="103" t="s">
        <v>169</v>
      </c>
      <c r="Z4993" s="103" t="s">
        <v>170</v>
      </c>
      <c r="AA4993" s="103" t="s">
        <v>47</v>
      </c>
      <c r="AB4993" s="103" t="s">
        <v>171</v>
      </c>
      <c r="AC4993" s="104" t="s">
        <v>172</v>
      </c>
    </row>
    <row r="4994" spans="1:29" ht="25.5" customHeight="1" x14ac:dyDescent="0.35">
      <c r="A4994" s="188"/>
      <c r="B4994" s="190"/>
      <c r="C4994" s="99" t="str">
        <f>IF(B4994="","",IF(NOT(ISNUMBER(B4994)),"DATA_PC invalida",IF(AND(ISNUMBER(parametros!$C$2),ISNUMBER(parametros!$D$2),B4994&gt;=parametros!$C$2,B4994&lt;=parametros!$D$2),"C0",IF(AND(ISNUMBER(parametros!$C$3),ISNUMBER(parametros!$D$3),B4994&gt;=parametros!$C$3,B4994&lt;=parametros!$D$3),"C1",IF(AND(ISNUMBER(parametros!$C$4),ISNUMBER(parametros!$D$4),B4994&gt;=parametros!$C$4,B4994&lt;=parametros!$D$4),"C2",IF(AND(ISNUMBER(parametros!$C$5),ISNUMBER(parametros!$D$5),B4994&gt;=parametros!$C$5,B4994&lt;=parametros!$D$5),"C3",IF(AND(ISNUMBER(parametros!$C$6),ISNUMBER(parametros!$D$6),B4994&gt;=parametros!$C$6,B4994&lt;=parametros!$D$6),"C4","Fora dos ciclos")))))))</f>
        <v/>
      </c>
      <c r="D4994" s="100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101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8"/>
      <c r="U4994" s="218" t="str">
        <f t="shared" ref="U4994:U5001" si="396">IF(OR($D4994="",$H4994=""),"",ROUND($D4994+$H4994,2))</f>
        <v/>
      </c>
      <c r="V4994" s="216" t="s">
        <v>47</v>
      </c>
      <c r="W4994" s="102" t="s">
        <v>167</v>
      </c>
      <c r="X4994" s="102" t="s">
        <v>168</v>
      </c>
      <c r="Y4994" s="103" t="s">
        <v>169</v>
      </c>
      <c r="Z4994" s="103" t="s">
        <v>170</v>
      </c>
      <c r="AA4994" s="103" t="s">
        <v>47</v>
      </c>
      <c r="AB4994" s="103" t="s">
        <v>171</v>
      </c>
      <c r="AC4994" s="104" t="s">
        <v>172</v>
      </c>
    </row>
    <row r="4995" spans="1:29" ht="25.5" customHeight="1" x14ac:dyDescent="0.35">
      <c r="A4995" s="188"/>
      <c r="B4995" s="190"/>
      <c r="C4995" s="99" t="str">
        <f>IF(B4995="","",IF(NOT(ISNUMBER(B4995)),"DATA_PC invalida",IF(AND(ISNUMBER(parametros!$C$2),ISNUMBER(parametros!$D$2),B4995&gt;=parametros!$C$2,B4995&lt;=parametros!$D$2),"C0",IF(AND(ISNUMBER(parametros!$C$3),ISNUMBER(parametros!$D$3),B4995&gt;=parametros!$C$3,B4995&lt;=parametros!$D$3),"C1",IF(AND(ISNUMBER(parametros!$C$4),ISNUMBER(parametros!$D$4),B4995&gt;=parametros!$C$4,B4995&lt;=parametros!$D$4),"C2",IF(AND(ISNUMBER(parametros!$C$5),ISNUMBER(parametros!$D$5),B4995&gt;=parametros!$C$5,B4995&lt;=parametros!$D$5),"C3",IF(AND(ISNUMBER(parametros!$C$6),ISNUMBER(parametros!$D$6),B4995&gt;=parametros!$C$6,B4995&lt;=parametros!$D$6),"C4","Fora dos ciclos")))))))</f>
        <v/>
      </c>
      <c r="D4995" s="100"/>
      <c r="E4995" s="78" t="str">
        <f>IF(C4995="","",IFERROR(VLOOKUP(C4995,parametros!$A$11:$E$15,5,0),""))</f>
        <v/>
      </c>
      <c r="F4995" s="79" t="str">
        <f t="shared" si="392"/>
        <v/>
      </c>
      <c r="G4995" s="101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8"/>
      <c r="U4995" s="218" t="str">
        <f t="shared" si="396"/>
        <v/>
      </c>
      <c r="V4995" s="216" t="s">
        <v>47</v>
      </c>
      <c r="W4995" s="102" t="s">
        <v>167</v>
      </c>
      <c r="X4995" s="102" t="s">
        <v>168</v>
      </c>
      <c r="Y4995" s="103" t="s">
        <v>169</v>
      </c>
      <c r="Z4995" s="103" t="s">
        <v>170</v>
      </c>
      <c r="AA4995" s="103" t="s">
        <v>47</v>
      </c>
      <c r="AB4995" s="103" t="s">
        <v>171</v>
      </c>
      <c r="AC4995" s="104" t="s">
        <v>172</v>
      </c>
    </row>
    <row r="4996" spans="1:29" ht="25.5" customHeight="1" x14ac:dyDescent="0.35">
      <c r="A4996" s="188"/>
      <c r="B4996" s="190"/>
      <c r="C4996" s="99" t="str">
        <f>IF(B4996="","",IF(NOT(ISNUMBER(B4996)),"DATA_PC invalida",IF(AND(ISNUMBER(parametros!$C$2),ISNUMBER(parametros!$D$2),B4996&gt;=parametros!$C$2,B4996&lt;=parametros!$D$2),"C0",IF(AND(ISNUMBER(parametros!$C$3),ISNUMBER(parametros!$D$3),B4996&gt;=parametros!$C$3,B4996&lt;=parametros!$D$3),"C1",IF(AND(ISNUMBER(parametros!$C$4),ISNUMBER(parametros!$D$4),B4996&gt;=parametros!$C$4,B4996&lt;=parametros!$D$4),"C2",IF(AND(ISNUMBER(parametros!$C$5),ISNUMBER(parametros!$D$5),B4996&gt;=parametros!$C$5,B4996&lt;=parametros!$D$5),"C3",IF(AND(ISNUMBER(parametros!$C$6),ISNUMBER(parametros!$D$6),B4996&gt;=parametros!$C$6,B4996&lt;=parametros!$D$6),"C4","Fora dos ciclos")))))))</f>
        <v/>
      </c>
      <c r="D4996" s="100"/>
      <c r="E4996" s="78" t="str">
        <f>IF(C4996="","",IFERROR(VLOOKUP(C4996,parametros!$A$11:$E$15,5,0),""))</f>
        <v/>
      </c>
      <c r="F4996" s="79" t="str">
        <f t="shared" si="392"/>
        <v/>
      </c>
      <c r="G4996" s="101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8"/>
      <c r="U4996" s="218" t="str">
        <f t="shared" si="396"/>
        <v/>
      </c>
      <c r="V4996" s="216" t="s">
        <v>47</v>
      </c>
      <c r="W4996" s="102" t="s">
        <v>167</v>
      </c>
      <c r="X4996" s="102" t="s">
        <v>168</v>
      </c>
      <c r="Y4996" s="103" t="s">
        <v>169</v>
      </c>
      <c r="Z4996" s="103" t="s">
        <v>170</v>
      </c>
      <c r="AA4996" s="103" t="s">
        <v>47</v>
      </c>
      <c r="AB4996" s="103" t="s">
        <v>171</v>
      </c>
      <c r="AC4996" s="104" t="s">
        <v>172</v>
      </c>
    </row>
    <row r="4997" spans="1:29" ht="25.5" customHeight="1" x14ac:dyDescent="0.35">
      <c r="A4997" s="188"/>
      <c r="B4997" s="190"/>
      <c r="C4997" s="99" t="str">
        <f>IF(B4997="","",IF(NOT(ISNUMBER(B4997)),"DATA_PC invalida",IF(AND(ISNUMBER(parametros!$C$2),ISNUMBER(parametros!$D$2),B4997&gt;=parametros!$C$2,B4997&lt;=parametros!$D$2),"C0",IF(AND(ISNUMBER(parametros!$C$3),ISNUMBER(parametros!$D$3),B4997&gt;=parametros!$C$3,B4997&lt;=parametros!$D$3),"C1",IF(AND(ISNUMBER(parametros!$C$4),ISNUMBER(parametros!$D$4),B4997&gt;=parametros!$C$4,B4997&lt;=parametros!$D$4),"C2",IF(AND(ISNUMBER(parametros!$C$5),ISNUMBER(parametros!$D$5),B4997&gt;=parametros!$C$5,B4997&lt;=parametros!$D$5),"C3",IF(AND(ISNUMBER(parametros!$C$6),ISNUMBER(parametros!$D$6),B4997&gt;=parametros!$C$6,B4997&lt;=parametros!$D$6),"C4","Fora dos ciclos")))))))</f>
        <v/>
      </c>
      <c r="D4997" s="100"/>
      <c r="E4997" s="78" t="str">
        <f>IF(C4997="","",IFERROR(VLOOKUP(C4997,parametros!$A$11:$E$15,5,0),""))</f>
        <v/>
      </c>
      <c r="F4997" s="79" t="str">
        <f t="shared" si="392"/>
        <v/>
      </c>
      <c r="G4997" s="101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8"/>
      <c r="U4997" s="218" t="str">
        <f t="shared" si="396"/>
        <v/>
      </c>
      <c r="V4997" s="216" t="s">
        <v>47</v>
      </c>
      <c r="W4997" s="102" t="s">
        <v>167</v>
      </c>
      <c r="X4997" s="102" t="s">
        <v>168</v>
      </c>
      <c r="Y4997" s="103" t="s">
        <v>169</v>
      </c>
      <c r="Z4997" s="103" t="s">
        <v>170</v>
      </c>
      <c r="AA4997" s="103" t="s">
        <v>47</v>
      </c>
      <c r="AB4997" s="103" t="s">
        <v>171</v>
      </c>
      <c r="AC4997" s="104" t="s">
        <v>172</v>
      </c>
    </row>
    <row r="4998" spans="1:29" ht="25.5" customHeight="1" x14ac:dyDescent="0.35">
      <c r="A4998" s="188"/>
      <c r="B4998" s="190"/>
      <c r="C4998" s="99" t="str">
        <f>IF(B4998="","",IF(NOT(ISNUMBER(B4998)),"DATA_PC invalida",IF(AND(ISNUMBER(parametros!$C$2),ISNUMBER(parametros!$D$2),B4998&gt;=parametros!$C$2,B4998&lt;=parametros!$D$2),"C0",IF(AND(ISNUMBER(parametros!$C$3),ISNUMBER(parametros!$D$3),B4998&gt;=parametros!$C$3,B4998&lt;=parametros!$D$3),"C1",IF(AND(ISNUMBER(parametros!$C$4),ISNUMBER(parametros!$D$4),B4998&gt;=parametros!$C$4,B4998&lt;=parametros!$D$4),"C2",IF(AND(ISNUMBER(parametros!$C$5),ISNUMBER(parametros!$D$5),B4998&gt;=parametros!$C$5,B4998&lt;=parametros!$D$5),"C3",IF(AND(ISNUMBER(parametros!$C$6),ISNUMBER(parametros!$D$6),B4998&gt;=parametros!$C$6,B4998&lt;=parametros!$D$6),"C4","Fora dos ciclos")))))))</f>
        <v/>
      </c>
      <c r="D4998" s="100"/>
      <c r="E4998" s="78" t="str">
        <f>IF(C4998="","",IFERROR(VLOOKUP(C4998,parametros!$A$11:$E$15,5,0),""))</f>
        <v/>
      </c>
      <c r="F4998" s="79" t="str">
        <f t="shared" si="392"/>
        <v/>
      </c>
      <c r="G4998" s="101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8"/>
      <c r="U4998" s="218" t="str">
        <f t="shared" si="396"/>
        <v/>
      </c>
      <c r="V4998" s="216" t="s">
        <v>47</v>
      </c>
      <c r="W4998" s="102" t="s">
        <v>167</v>
      </c>
      <c r="X4998" s="102" t="s">
        <v>168</v>
      </c>
      <c r="Y4998" s="103" t="s">
        <v>169</v>
      </c>
      <c r="Z4998" s="103" t="s">
        <v>170</v>
      </c>
      <c r="AA4998" s="103" t="s">
        <v>47</v>
      </c>
      <c r="AB4998" s="103" t="s">
        <v>171</v>
      </c>
      <c r="AC4998" s="104" t="s">
        <v>172</v>
      </c>
    </row>
    <row r="4999" spans="1:29" ht="25.5" customHeight="1" x14ac:dyDescent="0.35">
      <c r="A4999" s="188"/>
      <c r="B4999" s="190"/>
      <c r="C4999" s="99" t="str">
        <f>IF(B4999="","",IF(NOT(ISNUMBER(B4999)),"DATA_PC invalida",IF(AND(ISNUMBER(parametros!$C$2),ISNUMBER(parametros!$D$2),B4999&gt;=parametros!$C$2,B4999&lt;=parametros!$D$2),"C0",IF(AND(ISNUMBER(parametros!$C$3),ISNUMBER(parametros!$D$3),B4999&gt;=parametros!$C$3,B4999&lt;=parametros!$D$3),"C1",IF(AND(ISNUMBER(parametros!$C$4),ISNUMBER(parametros!$D$4),B4999&gt;=parametros!$C$4,B4999&lt;=parametros!$D$4),"C2",IF(AND(ISNUMBER(parametros!$C$5),ISNUMBER(parametros!$D$5),B4999&gt;=parametros!$C$5,B4999&lt;=parametros!$D$5),"C3",IF(AND(ISNUMBER(parametros!$C$6),ISNUMBER(parametros!$D$6),B4999&gt;=parametros!$C$6,B4999&lt;=parametros!$D$6),"C4","Fora dos ciclos")))))))</f>
        <v/>
      </c>
      <c r="D4999" s="100"/>
      <c r="E4999" s="78" t="str">
        <f>IF(C4999="","",IFERROR(VLOOKUP(C4999,parametros!$A$11:$E$15,5,0),""))</f>
        <v/>
      </c>
      <c r="F4999" s="79" t="str">
        <f t="shared" si="392"/>
        <v/>
      </c>
      <c r="G4999" s="101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8"/>
      <c r="U4999" s="218" t="str">
        <f t="shared" si="396"/>
        <v/>
      </c>
      <c r="V4999" s="216" t="s">
        <v>47</v>
      </c>
      <c r="W4999" s="102" t="s">
        <v>167</v>
      </c>
      <c r="X4999" s="102" t="s">
        <v>168</v>
      </c>
      <c r="Y4999" s="103" t="s">
        <v>169</v>
      </c>
      <c r="Z4999" s="103" t="s">
        <v>170</v>
      </c>
      <c r="AA4999" s="103" t="s">
        <v>47</v>
      </c>
      <c r="AB4999" s="103" t="s">
        <v>171</v>
      </c>
      <c r="AC4999" s="104" t="s">
        <v>172</v>
      </c>
    </row>
    <row r="5000" spans="1:29" ht="25.5" customHeight="1" x14ac:dyDescent="0.35">
      <c r="A5000" s="188"/>
      <c r="B5000" s="190"/>
      <c r="C5000" s="99" t="str">
        <f>IF(B5000="","",IF(NOT(ISNUMBER(B5000)),"DATA_PC invalida",IF(AND(ISNUMBER(parametros!$C$2),ISNUMBER(parametros!$D$2),B5000&gt;=parametros!$C$2,B5000&lt;=parametros!$D$2),"C0",IF(AND(ISNUMBER(parametros!$C$3),ISNUMBER(parametros!$D$3),B5000&gt;=parametros!$C$3,B5000&lt;=parametros!$D$3),"C1",IF(AND(ISNUMBER(parametros!$C$4),ISNUMBER(parametros!$D$4),B5000&gt;=parametros!$C$4,B5000&lt;=parametros!$D$4),"C2",IF(AND(ISNUMBER(parametros!$C$5),ISNUMBER(parametros!$D$5),B5000&gt;=parametros!$C$5,B5000&lt;=parametros!$D$5),"C3",IF(AND(ISNUMBER(parametros!$C$6),ISNUMBER(parametros!$D$6),B5000&gt;=parametros!$C$6,B5000&lt;=parametros!$D$6),"C4","Fora dos ciclos")))))))</f>
        <v/>
      </c>
      <c r="D5000" s="100"/>
      <c r="E5000" s="78" t="str">
        <f>IF(C5000="","",IFERROR(VLOOKUP(C5000,parametros!$A$11:$E$15,5,0),""))</f>
        <v/>
      </c>
      <c r="F5000" s="79" t="str">
        <f t="shared" si="392"/>
        <v/>
      </c>
      <c r="G5000" s="101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8"/>
      <c r="U5000" s="218" t="str">
        <f t="shared" si="396"/>
        <v/>
      </c>
      <c r="V5000" s="216" t="s">
        <v>47</v>
      </c>
      <c r="W5000" s="102" t="s">
        <v>167</v>
      </c>
      <c r="X5000" s="102" t="s">
        <v>168</v>
      </c>
      <c r="Y5000" s="103" t="s">
        <v>169</v>
      </c>
      <c r="Z5000" s="103" t="s">
        <v>170</v>
      </c>
      <c r="AA5000" s="103" t="s">
        <v>47</v>
      </c>
      <c r="AB5000" s="103" t="s">
        <v>171</v>
      </c>
      <c r="AC5000" s="104" t="s">
        <v>172</v>
      </c>
    </row>
    <row r="5001" spans="1:29" ht="25.5" customHeight="1" x14ac:dyDescent="0.35">
      <c r="A5001" s="188"/>
      <c r="B5001" s="190"/>
      <c r="C5001" s="99" t="str">
        <f>IF(B5001="","",IF(NOT(ISNUMBER(B5001)),"DATA_PC invalida",IF(AND(ISNUMBER(parametros!$C$2),ISNUMBER(parametros!$D$2),B5001&gt;=parametros!$C$2,B5001&lt;=parametros!$D$2),"C0",IF(AND(ISNUMBER(parametros!$C$3),ISNUMBER(parametros!$D$3),B5001&gt;=parametros!$C$3,B5001&lt;=parametros!$D$3),"C1",IF(AND(ISNUMBER(parametros!$C$4),ISNUMBER(parametros!$D$4),B5001&gt;=parametros!$C$4,B5001&lt;=parametros!$D$4),"C2",IF(AND(ISNUMBER(parametros!$C$5),ISNUMBER(parametros!$D$5),B5001&gt;=parametros!$C$5,B5001&lt;=parametros!$D$5),"C3",IF(AND(ISNUMBER(parametros!$C$6),ISNUMBER(parametros!$D$6),B5001&gt;=parametros!$C$6,B5001&lt;=parametros!$D$6),"C4","Fora dos ciclos")))))))</f>
        <v/>
      </c>
      <c r="D5001" s="100"/>
      <c r="E5001" s="78" t="str">
        <f>IF(C5001="","",IFERROR(VLOOKUP(C5001,parametros!$A$11:$E$15,5,0),""))</f>
        <v/>
      </c>
      <c r="F5001" s="79" t="str">
        <f t="shared" si="392"/>
        <v/>
      </c>
      <c r="G5001" s="101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8"/>
      <c r="U5001" s="218" t="str">
        <f t="shared" si="396"/>
        <v/>
      </c>
      <c r="V5001" s="216" t="s">
        <v>47</v>
      </c>
      <c r="W5001" s="102" t="s">
        <v>167</v>
      </c>
      <c r="X5001" s="102" t="s">
        <v>168</v>
      </c>
      <c r="Y5001" s="103" t="s">
        <v>169</v>
      </c>
      <c r="Z5001" s="103" t="s">
        <v>170</v>
      </c>
      <c r="AA5001" s="103" t="s">
        <v>47</v>
      </c>
      <c r="AB5001" s="103" t="s">
        <v>171</v>
      </c>
      <c r="AC5001" s="104" t="s">
        <v>172</v>
      </c>
    </row>
  </sheetData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195</v>
      </c>
      <c r="B1" s="34" t="s">
        <v>196</v>
      </c>
      <c r="C1" s="34" t="s">
        <v>197</v>
      </c>
      <c r="D1" s="34" t="s">
        <v>198</v>
      </c>
      <c r="E1" s="50" t="s">
        <v>199</v>
      </c>
      <c r="F1" s="51" t="s">
        <v>200</v>
      </c>
      <c r="G1" s="51" t="s">
        <v>201</v>
      </c>
      <c r="H1" s="34" t="s">
        <v>202</v>
      </c>
      <c r="I1" s="34" t="s">
        <v>203</v>
      </c>
      <c r="J1" s="51" t="s">
        <v>204</v>
      </c>
      <c r="K1" s="34" t="s">
        <v>205</v>
      </c>
      <c r="L1" s="63" t="s">
        <v>206</v>
      </c>
      <c r="M1" s="63" t="s">
        <v>84</v>
      </c>
    </row>
    <row r="2" spans="1:13" ht="45" customHeight="1" x14ac:dyDescent="0.35">
      <c r="A2" s="105" t="s">
        <v>106</v>
      </c>
      <c r="B2" s="189">
        <v>45458</v>
      </c>
      <c r="C2" s="99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>C1</v>
      </c>
      <c r="D2" s="105" t="s">
        <v>207</v>
      </c>
      <c r="E2" s="106">
        <v>10</v>
      </c>
      <c r="F2" s="107">
        <f>IF(A2="","",IFERROR(VLOOKUP(A2,itens_Remanesc!$A:$C,3,0),""))</f>
        <v>250</v>
      </c>
      <c r="G2" s="107">
        <f t="shared" ref="G2:G33" si="0">IF(OR(E2="",F2=""),"",ROUND(E2*F2,2))</f>
        <v>2500</v>
      </c>
      <c r="H2" s="105" t="s">
        <v>48</v>
      </c>
      <c r="I2" s="64">
        <f>IFERROR(VLOOKUP(C2,parametros!$B:$F,5,0),"")</f>
        <v>1.0511999999999999</v>
      </c>
      <c r="J2" s="107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>2628</v>
      </c>
      <c r="K2" s="105" t="s">
        <v>48</v>
      </c>
      <c r="L2" s="85">
        <f t="shared" ref="L2:L33" si="1">IF(OR(A2="",C2="",D2="",NOT(ISNUMBER(E2))),"",IF(LEFT(UPPER(D2),3)="ACR",ROUND(ABS(E2),2),IF(OR(LEFT(UPPER(D2),4)="SUPR",LEFT(UPPER(D2),4)="DECR"),ROUND(-ABS(E2),2),"")))</f>
        <v>10</v>
      </c>
      <c r="M2" s="207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>OK</v>
      </c>
    </row>
    <row r="3" spans="1:13" ht="45" customHeight="1" x14ac:dyDescent="0.35">
      <c r="A3" s="105"/>
      <c r="B3" s="189"/>
      <c r="C3" s="99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05"/>
      <c r="E3" s="106"/>
      <c r="F3" s="107" t="str">
        <f>IF(A3="","",IFERROR(VLOOKUP(A3,itens_Remanesc!$A:$C,3,0),""))</f>
        <v/>
      </c>
      <c r="G3" s="107" t="str">
        <f t="shared" si="0"/>
        <v/>
      </c>
      <c r="H3" s="105"/>
      <c r="I3" s="64" t="str">
        <f>IFERROR(VLOOKUP(C3,parametros!$B:$F,5,0),"")</f>
        <v/>
      </c>
      <c r="J3" s="107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5"/>
      <c r="L3" s="85" t="str">
        <f t="shared" si="1"/>
        <v/>
      </c>
      <c r="M3" s="207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5"/>
      <c r="B4" s="189"/>
      <c r="C4" s="99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05"/>
      <c r="E4" s="106"/>
      <c r="F4" s="107" t="str">
        <f>IF(A4="","",IFERROR(VLOOKUP(A4,itens_Remanesc!$A:$C,3,0),""))</f>
        <v/>
      </c>
      <c r="G4" s="107" t="str">
        <f t="shared" si="0"/>
        <v/>
      </c>
      <c r="H4" s="105"/>
      <c r="I4" s="64" t="str">
        <f>IFERROR(VLOOKUP(C4,parametros!$B:$F,5,0),"")</f>
        <v/>
      </c>
      <c r="J4" s="107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5"/>
      <c r="L4" s="85" t="str">
        <f t="shared" si="1"/>
        <v/>
      </c>
      <c r="M4" s="207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5"/>
      <c r="B5" s="189"/>
      <c r="C5" s="99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05"/>
      <c r="E5" s="106"/>
      <c r="F5" s="107" t="str">
        <f>IF(A5="","",IFERROR(VLOOKUP(A5,itens_Remanesc!$A:$C,3,0),""))</f>
        <v/>
      </c>
      <c r="G5" s="107" t="str">
        <f t="shared" si="0"/>
        <v/>
      </c>
      <c r="H5" s="105"/>
      <c r="I5" s="64" t="str">
        <f>IFERROR(VLOOKUP(C5,parametros!$B:$F,5,0),"")</f>
        <v/>
      </c>
      <c r="J5" s="107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5"/>
      <c r="L5" s="85" t="str">
        <f t="shared" si="1"/>
        <v/>
      </c>
      <c r="M5" s="207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5"/>
      <c r="B6" s="189"/>
      <c r="C6" s="99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05"/>
      <c r="E6" s="106"/>
      <c r="F6" s="107" t="str">
        <f>IF(A6="","",IFERROR(VLOOKUP(A6,itens_Remanesc!$A:$C,3,0),""))</f>
        <v/>
      </c>
      <c r="G6" s="107" t="str">
        <f t="shared" si="0"/>
        <v/>
      </c>
      <c r="H6" s="105"/>
      <c r="I6" s="64" t="str">
        <f>IFERROR(VLOOKUP(C6,parametros!$B:$F,5,0),"")</f>
        <v/>
      </c>
      <c r="J6" s="107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5"/>
      <c r="L6" s="85" t="str">
        <f t="shared" si="1"/>
        <v/>
      </c>
      <c r="M6" s="207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5"/>
      <c r="B7" s="189"/>
      <c r="C7" s="99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05"/>
      <c r="E7" s="106"/>
      <c r="F7" s="107" t="str">
        <f>IF(A7="","",IFERROR(VLOOKUP(A7,itens_Remanesc!$A:$C,3,0),""))</f>
        <v/>
      </c>
      <c r="G7" s="107" t="str">
        <f t="shared" si="0"/>
        <v/>
      </c>
      <c r="H7" s="105"/>
      <c r="I7" s="64" t="str">
        <f>IFERROR(VLOOKUP(C7,parametros!$B:$F,5,0),"")</f>
        <v/>
      </c>
      <c r="J7" s="107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5"/>
      <c r="L7" s="85" t="str">
        <f t="shared" si="1"/>
        <v/>
      </c>
      <c r="M7" s="207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5"/>
      <c r="B8" s="189"/>
      <c r="C8" s="99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05"/>
      <c r="E8" s="106"/>
      <c r="F8" s="107" t="str">
        <f>IF(A8="","",IFERROR(VLOOKUP(A8,itens_Remanesc!$A:$C,3,0),""))</f>
        <v/>
      </c>
      <c r="G8" s="107" t="str">
        <f t="shared" si="0"/>
        <v/>
      </c>
      <c r="H8" s="105"/>
      <c r="I8" s="64" t="str">
        <f>IFERROR(VLOOKUP(C8,parametros!$B:$F,5,0),"")</f>
        <v/>
      </c>
      <c r="J8" s="107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5"/>
      <c r="L8" s="85" t="str">
        <f t="shared" si="1"/>
        <v/>
      </c>
      <c r="M8" s="207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5"/>
      <c r="B9" s="189"/>
      <c r="C9" s="99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05"/>
      <c r="E9" s="106"/>
      <c r="F9" s="107" t="str">
        <f>IF(A9="","",IFERROR(VLOOKUP(A9,itens_Remanesc!$A:$C,3,0),""))</f>
        <v/>
      </c>
      <c r="G9" s="107" t="str">
        <f t="shared" si="0"/>
        <v/>
      </c>
      <c r="H9" s="105"/>
      <c r="I9" s="64" t="str">
        <f>IFERROR(VLOOKUP(C9,parametros!$B:$F,5,0),"")</f>
        <v/>
      </c>
      <c r="J9" s="107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5"/>
      <c r="L9" s="85" t="str">
        <f t="shared" si="1"/>
        <v/>
      </c>
      <c r="M9" s="207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5"/>
      <c r="B10" s="189"/>
      <c r="C10" s="99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05"/>
      <c r="E10" s="106"/>
      <c r="F10" s="107" t="str">
        <f>IF(A10="","",IFERROR(VLOOKUP(A10,itens_Remanesc!$A:$C,3,0),""))</f>
        <v/>
      </c>
      <c r="G10" s="107" t="str">
        <f t="shared" si="0"/>
        <v/>
      </c>
      <c r="H10" s="105"/>
      <c r="I10" s="64" t="str">
        <f>IFERROR(VLOOKUP(C10,parametros!$B:$F,5,0),"")</f>
        <v/>
      </c>
      <c r="J10" s="107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5"/>
      <c r="L10" s="85" t="str">
        <f t="shared" si="1"/>
        <v/>
      </c>
      <c r="M10" s="207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5"/>
      <c r="B11" s="189"/>
      <c r="C11" s="99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05"/>
      <c r="E11" s="106"/>
      <c r="F11" s="107" t="str">
        <f>IF(A11="","",IFERROR(VLOOKUP(A11,itens_Remanesc!$A:$C,3,0),""))</f>
        <v/>
      </c>
      <c r="G11" s="107" t="str">
        <f t="shared" si="0"/>
        <v/>
      </c>
      <c r="H11" s="105"/>
      <c r="I11" s="64" t="str">
        <f>IFERROR(VLOOKUP(C11,parametros!$B:$F,5,0),"")</f>
        <v/>
      </c>
      <c r="J11" s="107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5"/>
      <c r="L11" s="85" t="str">
        <f t="shared" si="1"/>
        <v/>
      </c>
      <c r="M11" s="207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5"/>
      <c r="B12" s="189"/>
      <c r="C12" s="99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05"/>
      <c r="E12" s="106"/>
      <c r="F12" s="107" t="str">
        <f>IF(A12="","",IFERROR(VLOOKUP(A12,itens_Remanesc!$A:$C,3,0),""))</f>
        <v/>
      </c>
      <c r="G12" s="107" t="str">
        <f t="shared" si="0"/>
        <v/>
      </c>
      <c r="H12" s="105"/>
      <c r="I12" s="64" t="str">
        <f>IFERROR(VLOOKUP(C12,parametros!$B:$F,5,0),"")</f>
        <v/>
      </c>
      <c r="J12" s="107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5"/>
      <c r="L12" s="85" t="str">
        <f t="shared" si="1"/>
        <v/>
      </c>
      <c r="M12" s="207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5"/>
      <c r="B13" s="189"/>
      <c r="C13" s="99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05"/>
      <c r="E13" s="106"/>
      <c r="F13" s="107" t="str">
        <f>IF(A13="","",IFERROR(VLOOKUP(A13,itens_Remanesc!$A:$C,3,0),""))</f>
        <v/>
      </c>
      <c r="G13" s="107" t="str">
        <f t="shared" si="0"/>
        <v/>
      </c>
      <c r="H13" s="105"/>
      <c r="I13" s="64" t="str">
        <f>IFERROR(VLOOKUP(C13,parametros!$B:$F,5,0),"")</f>
        <v/>
      </c>
      <c r="J13" s="107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5"/>
      <c r="L13" s="85" t="str">
        <f t="shared" si="1"/>
        <v/>
      </c>
      <c r="M13" s="207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5"/>
      <c r="B14" s="189"/>
      <c r="C14" s="99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05"/>
      <c r="E14" s="106"/>
      <c r="F14" s="107" t="str">
        <f>IF(A14="","",IFERROR(VLOOKUP(A14,itens_Remanesc!$A:$C,3,0),""))</f>
        <v/>
      </c>
      <c r="G14" s="107" t="str">
        <f t="shared" si="0"/>
        <v/>
      </c>
      <c r="H14" s="105"/>
      <c r="I14" s="64" t="str">
        <f>IFERROR(VLOOKUP(C14,parametros!$B:$F,5,0),"")</f>
        <v/>
      </c>
      <c r="J14" s="107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5"/>
      <c r="L14" s="85" t="str">
        <f t="shared" si="1"/>
        <v/>
      </c>
      <c r="M14" s="207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5"/>
      <c r="B15" s="189"/>
      <c r="C15" s="99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05"/>
      <c r="E15" s="106"/>
      <c r="F15" s="107" t="str">
        <f>IF(A15="","",IFERROR(VLOOKUP(A15,itens_Remanesc!$A:$C,3,0),""))</f>
        <v/>
      </c>
      <c r="G15" s="107" t="str">
        <f t="shared" si="0"/>
        <v/>
      </c>
      <c r="H15" s="105"/>
      <c r="I15" s="64" t="str">
        <f>IFERROR(VLOOKUP(C15,parametros!$B:$F,5,0),"")</f>
        <v/>
      </c>
      <c r="J15" s="107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5"/>
      <c r="L15" s="85" t="str">
        <f t="shared" si="1"/>
        <v/>
      </c>
      <c r="M15" s="207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5"/>
      <c r="B16" s="189"/>
      <c r="C16" s="99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05"/>
      <c r="E16" s="106"/>
      <c r="F16" s="107" t="str">
        <f>IF(A16="","",IFERROR(VLOOKUP(A16,itens_Remanesc!$A:$C,3,0),""))</f>
        <v/>
      </c>
      <c r="G16" s="107" t="str">
        <f t="shared" si="0"/>
        <v/>
      </c>
      <c r="H16" s="105"/>
      <c r="I16" s="64" t="str">
        <f>IFERROR(VLOOKUP(C16,parametros!$B:$F,5,0),"")</f>
        <v/>
      </c>
      <c r="J16" s="107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5"/>
      <c r="L16" s="85" t="str">
        <f t="shared" si="1"/>
        <v/>
      </c>
      <c r="M16" s="207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5"/>
      <c r="B17" s="189"/>
      <c r="C17" s="99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05"/>
      <c r="E17" s="106"/>
      <c r="F17" s="107" t="str">
        <f>IF(A17="","",IFERROR(VLOOKUP(A17,itens_Remanesc!$A:$C,3,0),""))</f>
        <v/>
      </c>
      <c r="G17" s="107" t="str">
        <f t="shared" si="0"/>
        <v/>
      </c>
      <c r="H17" s="105"/>
      <c r="I17" s="64" t="str">
        <f>IFERROR(VLOOKUP(C17,parametros!$B:$F,5,0),"")</f>
        <v/>
      </c>
      <c r="J17" s="107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5"/>
      <c r="L17" s="85" t="str">
        <f t="shared" si="1"/>
        <v/>
      </c>
      <c r="M17" s="207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5"/>
      <c r="B18" s="189"/>
      <c r="C18" s="99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05"/>
      <c r="E18" s="106"/>
      <c r="F18" s="107" t="str">
        <f>IF(A18="","",IFERROR(VLOOKUP(A18,itens_Remanesc!$A:$C,3,0),""))</f>
        <v/>
      </c>
      <c r="G18" s="107" t="str">
        <f t="shared" si="0"/>
        <v/>
      </c>
      <c r="H18" s="105"/>
      <c r="I18" s="64" t="str">
        <f>IFERROR(VLOOKUP(C18,parametros!$B:$F,5,0),"")</f>
        <v/>
      </c>
      <c r="J18" s="107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5"/>
      <c r="L18" s="85" t="str">
        <f t="shared" si="1"/>
        <v/>
      </c>
      <c r="M18" s="207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5"/>
      <c r="B19" s="189"/>
      <c r="C19" s="99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05"/>
      <c r="E19" s="106"/>
      <c r="F19" s="107" t="str">
        <f>IF(A19="","",IFERROR(VLOOKUP(A19,itens_Remanesc!$A:$C,3,0),""))</f>
        <v/>
      </c>
      <c r="G19" s="107" t="str">
        <f t="shared" si="0"/>
        <v/>
      </c>
      <c r="H19" s="105"/>
      <c r="I19" s="64" t="str">
        <f>IFERROR(VLOOKUP(C19,parametros!$B:$F,5,0),"")</f>
        <v/>
      </c>
      <c r="J19" s="107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5"/>
      <c r="L19" s="85" t="str">
        <f t="shared" si="1"/>
        <v/>
      </c>
      <c r="M19" s="207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5"/>
      <c r="B20" s="189"/>
      <c r="C20" s="99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05"/>
      <c r="E20" s="106"/>
      <c r="F20" s="107" t="str">
        <f>IF(A20="","",IFERROR(VLOOKUP(A20,itens_Remanesc!$A:$C,3,0),""))</f>
        <v/>
      </c>
      <c r="G20" s="107" t="str">
        <f t="shared" si="0"/>
        <v/>
      </c>
      <c r="H20" s="105"/>
      <c r="I20" s="64" t="str">
        <f>IFERROR(VLOOKUP(C20,parametros!$B:$F,5,0),"")</f>
        <v/>
      </c>
      <c r="J20" s="107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5"/>
      <c r="L20" s="85" t="str">
        <f t="shared" si="1"/>
        <v/>
      </c>
      <c r="M20" s="207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5"/>
      <c r="B21" s="189"/>
      <c r="C21" s="99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05"/>
      <c r="E21" s="106"/>
      <c r="F21" s="107" t="str">
        <f>IF(A21="","",IFERROR(VLOOKUP(A21,itens_Remanesc!$A:$C,3,0),""))</f>
        <v/>
      </c>
      <c r="G21" s="107" t="str">
        <f t="shared" si="0"/>
        <v/>
      </c>
      <c r="H21" s="105"/>
      <c r="I21" s="64" t="str">
        <f>IFERROR(VLOOKUP(C21,parametros!$B:$F,5,0),"")</f>
        <v/>
      </c>
      <c r="J21" s="107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5"/>
      <c r="L21" s="85" t="str">
        <f t="shared" si="1"/>
        <v/>
      </c>
      <c r="M21" s="207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5"/>
      <c r="B22" s="189"/>
      <c r="C22" s="99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05"/>
      <c r="E22" s="106"/>
      <c r="F22" s="107" t="str">
        <f>IF(A22="","",IFERROR(VLOOKUP(A22,itens_Remanesc!$A:$C,3,0),""))</f>
        <v/>
      </c>
      <c r="G22" s="107" t="str">
        <f t="shared" si="0"/>
        <v/>
      </c>
      <c r="H22" s="105"/>
      <c r="I22" s="64" t="str">
        <f>IFERROR(VLOOKUP(C22,parametros!$B:$F,5,0),"")</f>
        <v/>
      </c>
      <c r="J22" s="107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5"/>
      <c r="L22" s="85" t="str">
        <f t="shared" si="1"/>
        <v/>
      </c>
      <c r="M22" s="207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5"/>
      <c r="B23" s="189"/>
      <c r="C23" s="99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05"/>
      <c r="E23" s="106"/>
      <c r="F23" s="107" t="str">
        <f>IF(A23="","",IFERROR(VLOOKUP(A23,itens_Remanesc!$A:$C,3,0),""))</f>
        <v/>
      </c>
      <c r="G23" s="107" t="str">
        <f t="shared" si="0"/>
        <v/>
      </c>
      <c r="H23" s="105"/>
      <c r="I23" s="64" t="str">
        <f>IFERROR(VLOOKUP(C23,parametros!$B:$F,5,0),"")</f>
        <v/>
      </c>
      <c r="J23" s="107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5"/>
      <c r="L23" s="85" t="str">
        <f t="shared" si="1"/>
        <v/>
      </c>
      <c r="M23" s="207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5"/>
      <c r="B24" s="189"/>
      <c r="C24" s="99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05"/>
      <c r="E24" s="106"/>
      <c r="F24" s="107" t="str">
        <f>IF(A24="","",IFERROR(VLOOKUP(A24,itens_Remanesc!$A:$C,3,0),""))</f>
        <v/>
      </c>
      <c r="G24" s="107" t="str">
        <f t="shared" si="0"/>
        <v/>
      </c>
      <c r="H24" s="105"/>
      <c r="I24" s="64" t="str">
        <f>IFERROR(VLOOKUP(C24,parametros!$B:$F,5,0),"")</f>
        <v/>
      </c>
      <c r="J24" s="107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5"/>
      <c r="L24" s="85" t="str">
        <f t="shared" si="1"/>
        <v/>
      </c>
      <c r="M24" s="207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5"/>
      <c r="B25" s="189"/>
      <c r="C25" s="99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05"/>
      <c r="E25" s="106"/>
      <c r="F25" s="107" t="str">
        <f>IF(A25="","",IFERROR(VLOOKUP(A25,itens_Remanesc!$A:$C,3,0),""))</f>
        <v/>
      </c>
      <c r="G25" s="107" t="str">
        <f t="shared" si="0"/>
        <v/>
      </c>
      <c r="H25" s="105"/>
      <c r="I25" s="64" t="str">
        <f>IFERROR(VLOOKUP(C25,parametros!$B:$F,5,0),"")</f>
        <v/>
      </c>
      <c r="J25" s="107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5"/>
      <c r="L25" s="85" t="str">
        <f t="shared" si="1"/>
        <v/>
      </c>
      <c r="M25" s="207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5"/>
      <c r="B26" s="189"/>
      <c r="C26" s="99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05"/>
      <c r="E26" s="106"/>
      <c r="F26" s="107" t="str">
        <f>IF(A26="","",IFERROR(VLOOKUP(A26,itens_Remanesc!$A:$C,3,0),""))</f>
        <v/>
      </c>
      <c r="G26" s="107" t="str">
        <f t="shared" si="0"/>
        <v/>
      </c>
      <c r="H26" s="105"/>
      <c r="I26" s="64" t="str">
        <f>IFERROR(VLOOKUP(C26,parametros!$B:$F,5,0),"")</f>
        <v/>
      </c>
      <c r="J26" s="107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5"/>
      <c r="L26" s="85" t="str">
        <f t="shared" si="1"/>
        <v/>
      </c>
      <c r="M26" s="207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5"/>
      <c r="B27" s="189"/>
      <c r="C27" s="99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05"/>
      <c r="E27" s="106"/>
      <c r="F27" s="107" t="str">
        <f>IF(A27="","",IFERROR(VLOOKUP(A27,itens_Remanesc!$A:$C,3,0),""))</f>
        <v/>
      </c>
      <c r="G27" s="107" t="str">
        <f t="shared" si="0"/>
        <v/>
      </c>
      <c r="H27" s="105"/>
      <c r="I27" s="64" t="str">
        <f>IFERROR(VLOOKUP(C27,parametros!$B:$F,5,0),"")</f>
        <v/>
      </c>
      <c r="J27" s="107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5"/>
      <c r="L27" s="85" t="str">
        <f t="shared" si="1"/>
        <v/>
      </c>
      <c r="M27" s="207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5"/>
      <c r="B28" s="189"/>
      <c r="C28" s="99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05"/>
      <c r="E28" s="106"/>
      <c r="F28" s="107" t="str">
        <f>IF(A28="","",IFERROR(VLOOKUP(A28,itens_Remanesc!$A:$C,3,0),""))</f>
        <v/>
      </c>
      <c r="G28" s="107" t="str">
        <f t="shared" si="0"/>
        <v/>
      </c>
      <c r="H28" s="105"/>
      <c r="I28" s="64" t="str">
        <f>IFERROR(VLOOKUP(C28,parametros!$B:$F,5,0),"")</f>
        <v/>
      </c>
      <c r="J28" s="107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5"/>
      <c r="L28" s="85" t="str">
        <f t="shared" si="1"/>
        <v/>
      </c>
      <c r="M28" s="207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5"/>
      <c r="B29" s="189"/>
      <c r="C29" s="99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05"/>
      <c r="E29" s="106"/>
      <c r="F29" s="107" t="str">
        <f>IF(A29="","",IFERROR(VLOOKUP(A29,itens_Remanesc!$A:$C,3,0),""))</f>
        <v/>
      </c>
      <c r="G29" s="107" t="str">
        <f t="shared" si="0"/>
        <v/>
      </c>
      <c r="H29" s="105"/>
      <c r="I29" s="64" t="str">
        <f>IFERROR(VLOOKUP(C29,parametros!$B:$F,5,0),"")</f>
        <v/>
      </c>
      <c r="J29" s="107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5"/>
      <c r="L29" s="85" t="str">
        <f t="shared" si="1"/>
        <v/>
      </c>
      <c r="M29" s="207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5"/>
      <c r="B30" s="189"/>
      <c r="C30" s="99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05"/>
      <c r="E30" s="106"/>
      <c r="F30" s="107" t="str">
        <f>IF(A30="","",IFERROR(VLOOKUP(A30,itens_Remanesc!$A:$C,3,0),""))</f>
        <v/>
      </c>
      <c r="G30" s="107" t="str">
        <f t="shared" si="0"/>
        <v/>
      </c>
      <c r="H30" s="105"/>
      <c r="I30" s="64" t="str">
        <f>IFERROR(VLOOKUP(C30,parametros!$B:$F,5,0),"")</f>
        <v/>
      </c>
      <c r="J30" s="107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5"/>
      <c r="L30" s="85" t="str">
        <f t="shared" si="1"/>
        <v/>
      </c>
      <c r="M30" s="207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5"/>
      <c r="B31" s="189"/>
      <c r="C31" s="99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05"/>
      <c r="E31" s="106"/>
      <c r="F31" s="107" t="str">
        <f>IF(A31="","",IFERROR(VLOOKUP(A31,itens_Remanesc!$A:$C,3,0),""))</f>
        <v/>
      </c>
      <c r="G31" s="107" t="str">
        <f t="shared" si="0"/>
        <v/>
      </c>
      <c r="H31" s="105"/>
      <c r="I31" s="64" t="str">
        <f>IFERROR(VLOOKUP(C31,parametros!$B:$F,5,0),"")</f>
        <v/>
      </c>
      <c r="J31" s="107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5"/>
      <c r="L31" s="85" t="str">
        <f t="shared" si="1"/>
        <v/>
      </c>
      <c r="M31" s="207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5"/>
      <c r="B32" s="189"/>
      <c r="C32" s="99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05"/>
      <c r="E32" s="106"/>
      <c r="F32" s="107" t="str">
        <f>IF(A32="","",IFERROR(VLOOKUP(A32,itens_Remanesc!$A:$C,3,0),""))</f>
        <v/>
      </c>
      <c r="G32" s="107" t="str">
        <f t="shared" si="0"/>
        <v/>
      </c>
      <c r="H32" s="105"/>
      <c r="I32" s="64" t="str">
        <f>IFERROR(VLOOKUP(C32,parametros!$B:$F,5,0),"")</f>
        <v/>
      </c>
      <c r="J32" s="107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5"/>
      <c r="L32" s="85" t="str">
        <f t="shared" si="1"/>
        <v/>
      </c>
      <c r="M32" s="207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5"/>
      <c r="B33" s="189"/>
      <c r="C33" s="99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05"/>
      <c r="E33" s="106"/>
      <c r="F33" s="107" t="str">
        <f>IF(A33="","",IFERROR(VLOOKUP(A33,itens_Remanesc!$A:$C,3,0),""))</f>
        <v/>
      </c>
      <c r="G33" s="107" t="str">
        <f t="shared" si="0"/>
        <v/>
      </c>
      <c r="H33" s="105"/>
      <c r="I33" s="64" t="str">
        <f>IFERROR(VLOOKUP(C33,parametros!$B:$F,5,0),"")</f>
        <v/>
      </c>
      <c r="J33" s="107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5"/>
      <c r="L33" s="85" t="str">
        <f t="shared" si="1"/>
        <v/>
      </c>
      <c r="M33" s="207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5"/>
      <c r="B34" s="189"/>
      <c r="C34" s="99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05"/>
      <c r="E34" s="106"/>
      <c r="F34" s="107" t="str">
        <f>IF(A34="","",IFERROR(VLOOKUP(A34,itens_Remanesc!$A:$C,3,0),""))</f>
        <v/>
      </c>
      <c r="G34" s="107" t="str">
        <f t="shared" ref="G34:G65" si="2">IF(OR(E34="",F34=""),"",ROUND(E34*F34,2))</f>
        <v/>
      </c>
      <c r="H34" s="105"/>
      <c r="I34" s="64" t="str">
        <f>IFERROR(VLOOKUP(C34,parametros!$B:$F,5,0),"")</f>
        <v/>
      </c>
      <c r="J34" s="107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5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7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5"/>
      <c r="B35" s="189"/>
      <c r="C35" s="99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05"/>
      <c r="E35" s="106"/>
      <c r="F35" s="107" t="str">
        <f>IF(A35="","",IFERROR(VLOOKUP(A35,itens_Remanesc!$A:$C,3,0),""))</f>
        <v/>
      </c>
      <c r="G35" s="107" t="str">
        <f t="shared" si="2"/>
        <v/>
      </c>
      <c r="H35" s="105"/>
      <c r="I35" s="64" t="str">
        <f>IFERROR(VLOOKUP(C35,parametros!$B:$F,5,0),"")</f>
        <v/>
      </c>
      <c r="J35" s="107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5"/>
      <c r="L35" s="85" t="str">
        <f t="shared" si="3"/>
        <v/>
      </c>
      <c r="M35" s="207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5"/>
      <c r="B36" s="189"/>
      <c r="C36" s="99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05"/>
      <c r="E36" s="106"/>
      <c r="F36" s="107" t="str">
        <f>IF(A36="","",IFERROR(VLOOKUP(A36,itens_Remanesc!$A:$C,3,0),""))</f>
        <v/>
      </c>
      <c r="G36" s="107" t="str">
        <f t="shared" si="2"/>
        <v/>
      </c>
      <c r="H36" s="105"/>
      <c r="I36" s="64" t="str">
        <f>IFERROR(VLOOKUP(C36,parametros!$B:$F,5,0),"")</f>
        <v/>
      </c>
      <c r="J36" s="107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5"/>
      <c r="L36" s="85" t="str">
        <f t="shared" si="3"/>
        <v/>
      </c>
      <c r="M36" s="207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5"/>
      <c r="B37" s="189"/>
      <c r="C37" s="99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05"/>
      <c r="E37" s="106"/>
      <c r="F37" s="107" t="str">
        <f>IF(A37="","",IFERROR(VLOOKUP(A37,itens_Remanesc!$A:$C,3,0),""))</f>
        <v/>
      </c>
      <c r="G37" s="107" t="str">
        <f t="shared" si="2"/>
        <v/>
      </c>
      <c r="H37" s="105"/>
      <c r="I37" s="64" t="str">
        <f>IFERROR(VLOOKUP(C37,parametros!$B:$F,5,0),"")</f>
        <v/>
      </c>
      <c r="J37" s="107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5"/>
      <c r="L37" s="85" t="str">
        <f t="shared" si="3"/>
        <v/>
      </c>
      <c r="M37" s="207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5"/>
      <c r="B38" s="189"/>
      <c r="C38" s="99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05"/>
      <c r="E38" s="106"/>
      <c r="F38" s="107" t="str">
        <f>IF(A38="","",IFERROR(VLOOKUP(A38,itens_Remanesc!$A:$C,3,0),""))</f>
        <v/>
      </c>
      <c r="G38" s="107" t="str">
        <f t="shared" si="2"/>
        <v/>
      </c>
      <c r="H38" s="105"/>
      <c r="I38" s="64" t="str">
        <f>IFERROR(VLOOKUP(C38,parametros!$B:$F,5,0),"")</f>
        <v/>
      </c>
      <c r="J38" s="107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5"/>
      <c r="L38" s="85" t="str">
        <f t="shared" si="3"/>
        <v/>
      </c>
      <c r="M38" s="207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5"/>
      <c r="B39" s="189"/>
      <c r="C39" s="99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05"/>
      <c r="E39" s="106"/>
      <c r="F39" s="107" t="str">
        <f>IF(A39="","",IFERROR(VLOOKUP(A39,itens_Remanesc!$A:$C,3,0),""))</f>
        <v/>
      </c>
      <c r="G39" s="107" t="str">
        <f t="shared" si="2"/>
        <v/>
      </c>
      <c r="H39" s="105"/>
      <c r="I39" s="64" t="str">
        <f>IFERROR(VLOOKUP(C39,parametros!$B:$F,5,0),"")</f>
        <v/>
      </c>
      <c r="J39" s="107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5"/>
      <c r="L39" s="85" t="str">
        <f t="shared" si="3"/>
        <v/>
      </c>
      <c r="M39" s="207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5"/>
      <c r="B40" s="189"/>
      <c r="C40" s="99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05"/>
      <c r="E40" s="106"/>
      <c r="F40" s="107" t="str">
        <f>IF(A40="","",IFERROR(VLOOKUP(A40,itens_Remanesc!$A:$C,3,0),""))</f>
        <v/>
      </c>
      <c r="G40" s="107" t="str">
        <f t="shared" si="2"/>
        <v/>
      </c>
      <c r="H40" s="105"/>
      <c r="I40" s="64" t="str">
        <f>IFERROR(VLOOKUP(C40,parametros!$B:$F,5,0),"")</f>
        <v/>
      </c>
      <c r="J40" s="107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5"/>
      <c r="L40" s="85" t="str">
        <f t="shared" si="3"/>
        <v/>
      </c>
      <c r="M40" s="207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5"/>
      <c r="B41" s="189"/>
      <c r="C41" s="99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05"/>
      <c r="E41" s="106"/>
      <c r="F41" s="107" t="str">
        <f>IF(A41="","",IFERROR(VLOOKUP(A41,itens_Remanesc!$A:$C,3,0),""))</f>
        <v/>
      </c>
      <c r="G41" s="107" t="str">
        <f t="shared" si="2"/>
        <v/>
      </c>
      <c r="H41" s="105"/>
      <c r="I41" s="64" t="str">
        <f>IFERROR(VLOOKUP(C41,parametros!$B:$F,5,0),"")</f>
        <v/>
      </c>
      <c r="J41" s="107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5"/>
      <c r="L41" s="85" t="str">
        <f t="shared" si="3"/>
        <v/>
      </c>
      <c r="M41" s="207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5"/>
      <c r="B42" s="189"/>
      <c r="C42" s="99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05"/>
      <c r="E42" s="106"/>
      <c r="F42" s="107" t="str">
        <f>IF(A42="","",IFERROR(VLOOKUP(A42,itens_Remanesc!$A:$C,3,0),""))</f>
        <v/>
      </c>
      <c r="G42" s="107" t="str">
        <f t="shared" si="2"/>
        <v/>
      </c>
      <c r="H42" s="105"/>
      <c r="I42" s="64" t="str">
        <f>IFERROR(VLOOKUP(C42,parametros!$B:$F,5,0),"")</f>
        <v/>
      </c>
      <c r="J42" s="107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5"/>
      <c r="L42" s="85" t="str">
        <f t="shared" si="3"/>
        <v/>
      </c>
      <c r="M42" s="207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5"/>
      <c r="B43" s="189"/>
      <c r="C43" s="99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05"/>
      <c r="E43" s="106"/>
      <c r="F43" s="107" t="str">
        <f>IF(A43="","",IFERROR(VLOOKUP(A43,itens_Remanesc!$A:$C,3,0),""))</f>
        <v/>
      </c>
      <c r="G43" s="107" t="str">
        <f t="shared" si="2"/>
        <v/>
      </c>
      <c r="H43" s="105"/>
      <c r="I43" s="64" t="str">
        <f>IFERROR(VLOOKUP(C43,parametros!$B:$F,5,0),"")</f>
        <v/>
      </c>
      <c r="J43" s="107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5"/>
      <c r="L43" s="85" t="str">
        <f t="shared" si="3"/>
        <v/>
      </c>
      <c r="M43" s="207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5"/>
      <c r="B44" s="189"/>
      <c r="C44" s="99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05"/>
      <c r="E44" s="106"/>
      <c r="F44" s="107" t="str">
        <f>IF(A44="","",IFERROR(VLOOKUP(A44,itens_Remanesc!$A:$C,3,0),""))</f>
        <v/>
      </c>
      <c r="G44" s="107" t="str">
        <f t="shared" si="2"/>
        <v/>
      </c>
      <c r="H44" s="105"/>
      <c r="I44" s="64" t="str">
        <f>IFERROR(VLOOKUP(C44,parametros!$B:$F,5,0),"")</f>
        <v/>
      </c>
      <c r="J44" s="107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5"/>
      <c r="L44" s="85" t="str">
        <f t="shared" si="3"/>
        <v/>
      </c>
      <c r="M44" s="207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5"/>
      <c r="B45" s="189"/>
      <c r="C45" s="99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05"/>
      <c r="E45" s="106"/>
      <c r="F45" s="107" t="str">
        <f>IF(A45="","",IFERROR(VLOOKUP(A45,itens_Remanesc!$A:$C,3,0),""))</f>
        <v/>
      </c>
      <c r="G45" s="107" t="str">
        <f t="shared" si="2"/>
        <v/>
      </c>
      <c r="H45" s="105"/>
      <c r="I45" s="64" t="str">
        <f>IFERROR(VLOOKUP(C45,parametros!$B:$F,5,0),"")</f>
        <v/>
      </c>
      <c r="J45" s="107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5"/>
      <c r="L45" s="85" t="str">
        <f t="shared" si="3"/>
        <v/>
      </c>
      <c r="M45" s="207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5"/>
      <c r="B46" s="189"/>
      <c r="C46" s="99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05"/>
      <c r="E46" s="106"/>
      <c r="F46" s="107" t="str">
        <f>IF(A46="","",IFERROR(VLOOKUP(A46,itens_Remanesc!$A:$C,3,0),""))</f>
        <v/>
      </c>
      <c r="G46" s="107" t="str">
        <f t="shared" si="2"/>
        <v/>
      </c>
      <c r="H46" s="105"/>
      <c r="I46" s="64" t="str">
        <f>IFERROR(VLOOKUP(C46,parametros!$B:$F,5,0),"")</f>
        <v/>
      </c>
      <c r="J46" s="107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5"/>
      <c r="L46" s="85" t="str">
        <f t="shared" si="3"/>
        <v/>
      </c>
      <c r="M46" s="207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5"/>
      <c r="B47" s="189"/>
      <c r="C47" s="99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05"/>
      <c r="E47" s="106"/>
      <c r="F47" s="107" t="str">
        <f>IF(A47="","",IFERROR(VLOOKUP(A47,itens_Remanesc!$A:$C,3,0),""))</f>
        <v/>
      </c>
      <c r="G47" s="107" t="str">
        <f t="shared" si="2"/>
        <v/>
      </c>
      <c r="H47" s="105"/>
      <c r="I47" s="64" t="str">
        <f>IFERROR(VLOOKUP(C47,parametros!$B:$F,5,0),"")</f>
        <v/>
      </c>
      <c r="J47" s="107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5"/>
      <c r="L47" s="85" t="str">
        <f t="shared" si="3"/>
        <v/>
      </c>
      <c r="M47" s="207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5"/>
      <c r="B48" s="189"/>
      <c r="C48" s="99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05"/>
      <c r="E48" s="106"/>
      <c r="F48" s="107" t="str">
        <f>IF(A48="","",IFERROR(VLOOKUP(A48,itens_Remanesc!$A:$C,3,0),""))</f>
        <v/>
      </c>
      <c r="G48" s="107" t="str">
        <f t="shared" si="2"/>
        <v/>
      </c>
      <c r="H48" s="105"/>
      <c r="I48" s="64" t="str">
        <f>IFERROR(VLOOKUP(C48,parametros!$B:$F,5,0),"")</f>
        <v/>
      </c>
      <c r="J48" s="107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5"/>
      <c r="L48" s="85" t="str">
        <f t="shared" si="3"/>
        <v/>
      </c>
      <c r="M48" s="207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5"/>
      <c r="B49" s="189"/>
      <c r="C49" s="99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05"/>
      <c r="E49" s="106"/>
      <c r="F49" s="107" t="str">
        <f>IF(A49="","",IFERROR(VLOOKUP(A49,itens_Remanesc!$A:$C,3,0),""))</f>
        <v/>
      </c>
      <c r="G49" s="107" t="str">
        <f t="shared" si="2"/>
        <v/>
      </c>
      <c r="H49" s="105"/>
      <c r="I49" s="64" t="str">
        <f>IFERROR(VLOOKUP(C49,parametros!$B:$F,5,0),"")</f>
        <v/>
      </c>
      <c r="J49" s="107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5"/>
      <c r="L49" s="85" t="str">
        <f t="shared" si="3"/>
        <v/>
      </c>
      <c r="M49" s="207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5"/>
      <c r="B50" s="189"/>
      <c r="C50" s="99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05"/>
      <c r="E50" s="106"/>
      <c r="F50" s="107" t="str">
        <f>IF(A50="","",IFERROR(VLOOKUP(A50,itens_Remanesc!$A:$C,3,0),""))</f>
        <v/>
      </c>
      <c r="G50" s="107" t="str">
        <f t="shared" si="2"/>
        <v/>
      </c>
      <c r="H50" s="105"/>
      <c r="I50" s="64" t="str">
        <f>IFERROR(VLOOKUP(C50,parametros!$B:$F,5,0),"")</f>
        <v/>
      </c>
      <c r="J50" s="107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5"/>
      <c r="L50" s="85" t="str">
        <f t="shared" si="3"/>
        <v/>
      </c>
      <c r="M50" s="207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5"/>
      <c r="B51" s="189"/>
      <c r="C51" s="99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05"/>
      <c r="E51" s="106"/>
      <c r="F51" s="107" t="str">
        <f>IF(A51="","",IFERROR(VLOOKUP(A51,itens_Remanesc!$A:$C,3,0),""))</f>
        <v/>
      </c>
      <c r="G51" s="107" t="str">
        <f t="shared" si="2"/>
        <v/>
      </c>
      <c r="H51" s="105"/>
      <c r="I51" s="64" t="str">
        <f>IFERROR(VLOOKUP(C51,parametros!$B:$F,5,0),"")</f>
        <v/>
      </c>
      <c r="J51" s="107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5"/>
      <c r="L51" s="85" t="str">
        <f t="shared" si="3"/>
        <v/>
      </c>
      <c r="M51" s="207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5"/>
      <c r="B52" s="189"/>
      <c r="C52" s="99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05"/>
      <c r="E52" s="106"/>
      <c r="F52" s="107" t="str">
        <f>IF(A52="","",IFERROR(VLOOKUP(A52,itens_Remanesc!$A:$C,3,0),""))</f>
        <v/>
      </c>
      <c r="G52" s="107" t="str">
        <f t="shared" si="2"/>
        <v/>
      </c>
      <c r="H52" s="105"/>
      <c r="I52" s="64" t="str">
        <f>IFERROR(VLOOKUP(C52,parametros!$B:$F,5,0),"")</f>
        <v/>
      </c>
      <c r="J52" s="107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5"/>
      <c r="L52" s="85" t="str">
        <f t="shared" si="3"/>
        <v/>
      </c>
      <c r="M52" s="207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5"/>
      <c r="B53" s="189"/>
      <c r="C53" s="99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05"/>
      <c r="E53" s="106"/>
      <c r="F53" s="107" t="str">
        <f>IF(A53="","",IFERROR(VLOOKUP(A53,itens_Remanesc!$A:$C,3,0),""))</f>
        <v/>
      </c>
      <c r="G53" s="107" t="str">
        <f t="shared" si="2"/>
        <v/>
      </c>
      <c r="H53" s="105"/>
      <c r="I53" s="64" t="str">
        <f>IFERROR(VLOOKUP(C53,parametros!$B:$F,5,0),"")</f>
        <v/>
      </c>
      <c r="J53" s="107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5"/>
      <c r="L53" s="85" t="str">
        <f t="shared" si="3"/>
        <v/>
      </c>
      <c r="M53" s="207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5"/>
      <c r="B54" s="189"/>
      <c r="C54" s="99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05"/>
      <c r="E54" s="106"/>
      <c r="F54" s="107" t="str">
        <f>IF(A54="","",IFERROR(VLOOKUP(A54,itens_Remanesc!$A:$C,3,0),""))</f>
        <v/>
      </c>
      <c r="G54" s="107" t="str">
        <f t="shared" si="2"/>
        <v/>
      </c>
      <c r="H54" s="105"/>
      <c r="I54" s="64" t="str">
        <f>IFERROR(VLOOKUP(C54,parametros!$B:$F,5,0),"")</f>
        <v/>
      </c>
      <c r="J54" s="107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5"/>
      <c r="L54" s="85" t="str">
        <f t="shared" si="3"/>
        <v/>
      </c>
      <c r="M54" s="207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5"/>
      <c r="B55" s="189"/>
      <c r="C55" s="99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05"/>
      <c r="E55" s="106"/>
      <c r="F55" s="107" t="str">
        <f>IF(A55="","",IFERROR(VLOOKUP(A55,itens_Remanesc!$A:$C,3,0),""))</f>
        <v/>
      </c>
      <c r="G55" s="107" t="str">
        <f t="shared" si="2"/>
        <v/>
      </c>
      <c r="H55" s="105"/>
      <c r="I55" s="64" t="str">
        <f>IFERROR(VLOOKUP(C55,parametros!$B:$F,5,0),"")</f>
        <v/>
      </c>
      <c r="J55" s="107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5"/>
      <c r="L55" s="85" t="str">
        <f t="shared" si="3"/>
        <v/>
      </c>
      <c r="M55" s="207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5"/>
      <c r="B56" s="189"/>
      <c r="C56" s="99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05"/>
      <c r="E56" s="106"/>
      <c r="F56" s="107" t="str">
        <f>IF(A56="","",IFERROR(VLOOKUP(A56,itens_Remanesc!$A:$C,3,0),""))</f>
        <v/>
      </c>
      <c r="G56" s="107" t="str">
        <f t="shared" si="2"/>
        <v/>
      </c>
      <c r="H56" s="105"/>
      <c r="I56" s="64" t="str">
        <f>IFERROR(VLOOKUP(C56,parametros!$B:$F,5,0),"")</f>
        <v/>
      </c>
      <c r="J56" s="107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5"/>
      <c r="L56" s="85" t="str">
        <f t="shared" si="3"/>
        <v/>
      </c>
      <c r="M56" s="207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5"/>
      <c r="B57" s="189"/>
      <c r="C57" s="99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05"/>
      <c r="E57" s="106"/>
      <c r="F57" s="107" t="str">
        <f>IF(A57="","",IFERROR(VLOOKUP(A57,itens_Remanesc!$A:$C,3,0),""))</f>
        <v/>
      </c>
      <c r="G57" s="107" t="str">
        <f t="shared" si="2"/>
        <v/>
      </c>
      <c r="H57" s="105"/>
      <c r="I57" s="64" t="str">
        <f>IFERROR(VLOOKUP(C57,parametros!$B:$F,5,0),"")</f>
        <v/>
      </c>
      <c r="J57" s="107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5"/>
      <c r="L57" s="85" t="str">
        <f t="shared" si="3"/>
        <v/>
      </c>
      <c r="M57" s="207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5"/>
      <c r="B58" s="189"/>
      <c r="C58" s="99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05"/>
      <c r="E58" s="106"/>
      <c r="F58" s="107" t="str">
        <f>IF(A58="","",IFERROR(VLOOKUP(A58,itens_Remanesc!$A:$C,3,0),""))</f>
        <v/>
      </c>
      <c r="G58" s="107" t="str">
        <f t="shared" si="2"/>
        <v/>
      </c>
      <c r="H58" s="105"/>
      <c r="I58" s="64" t="str">
        <f>IFERROR(VLOOKUP(C58,parametros!$B:$F,5,0),"")</f>
        <v/>
      </c>
      <c r="J58" s="107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5"/>
      <c r="L58" s="85" t="str">
        <f t="shared" si="3"/>
        <v/>
      </c>
      <c r="M58" s="207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5"/>
      <c r="B59" s="189"/>
      <c r="C59" s="99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05"/>
      <c r="E59" s="106"/>
      <c r="F59" s="107" t="str">
        <f>IF(A59="","",IFERROR(VLOOKUP(A59,itens_Remanesc!$A:$C,3,0),""))</f>
        <v/>
      </c>
      <c r="G59" s="107" t="str">
        <f t="shared" si="2"/>
        <v/>
      </c>
      <c r="H59" s="105"/>
      <c r="I59" s="64" t="str">
        <f>IFERROR(VLOOKUP(C59,parametros!$B:$F,5,0),"")</f>
        <v/>
      </c>
      <c r="J59" s="107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5"/>
      <c r="L59" s="85" t="str">
        <f t="shared" si="3"/>
        <v/>
      </c>
      <c r="M59" s="207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5"/>
      <c r="B60" s="189"/>
      <c r="C60" s="99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05"/>
      <c r="E60" s="106"/>
      <c r="F60" s="107" t="str">
        <f>IF(A60="","",IFERROR(VLOOKUP(A60,itens_Remanesc!$A:$C,3,0),""))</f>
        <v/>
      </c>
      <c r="G60" s="107" t="str">
        <f t="shared" si="2"/>
        <v/>
      </c>
      <c r="H60" s="105"/>
      <c r="I60" s="64" t="str">
        <f>IFERROR(VLOOKUP(C60,parametros!$B:$F,5,0),"")</f>
        <v/>
      </c>
      <c r="J60" s="107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5"/>
      <c r="L60" s="85" t="str">
        <f t="shared" si="3"/>
        <v/>
      </c>
      <c r="M60" s="207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5"/>
      <c r="B61" s="189"/>
      <c r="C61" s="99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05"/>
      <c r="E61" s="106"/>
      <c r="F61" s="107" t="str">
        <f>IF(A61="","",IFERROR(VLOOKUP(A61,itens_Remanesc!$A:$C,3,0),""))</f>
        <v/>
      </c>
      <c r="G61" s="107" t="str">
        <f t="shared" si="2"/>
        <v/>
      </c>
      <c r="H61" s="105"/>
      <c r="I61" s="64" t="str">
        <f>IFERROR(VLOOKUP(C61,parametros!$B:$F,5,0),"")</f>
        <v/>
      </c>
      <c r="J61" s="107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5"/>
      <c r="L61" s="85" t="str">
        <f t="shared" si="3"/>
        <v/>
      </c>
      <c r="M61" s="207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5"/>
      <c r="B62" s="189"/>
      <c r="C62" s="99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05"/>
      <c r="E62" s="106"/>
      <c r="F62" s="107" t="str">
        <f>IF(A62="","",IFERROR(VLOOKUP(A62,itens_Remanesc!$A:$C,3,0),""))</f>
        <v/>
      </c>
      <c r="G62" s="107" t="str">
        <f t="shared" si="2"/>
        <v/>
      </c>
      <c r="H62" s="105"/>
      <c r="I62" s="64" t="str">
        <f>IFERROR(VLOOKUP(C62,parametros!$B:$F,5,0),"")</f>
        <v/>
      </c>
      <c r="J62" s="107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5"/>
      <c r="L62" s="85" t="str">
        <f t="shared" si="3"/>
        <v/>
      </c>
      <c r="M62" s="207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5"/>
      <c r="B63" s="189"/>
      <c r="C63" s="99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05"/>
      <c r="E63" s="106"/>
      <c r="F63" s="107" t="str">
        <f>IF(A63="","",IFERROR(VLOOKUP(A63,itens_Remanesc!$A:$C,3,0),""))</f>
        <v/>
      </c>
      <c r="G63" s="107" t="str">
        <f t="shared" si="2"/>
        <v/>
      </c>
      <c r="H63" s="105"/>
      <c r="I63" s="64" t="str">
        <f>IFERROR(VLOOKUP(C63,parametros!$B:$F,5,0),"")</f>
        <v/>
      </c>
      <c r="J63" s="107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5"/>
      <c r="L63" s="85" t="str">
        <f t="shared" si="3"/>
        <v/>
      </c>
      <c r="M63" s="207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5"/>
      <c r="B64" s="189"/>
      <c r="C64" s="99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05"/>
      <c r="E64" s="106"/>
      <c r="F64" s="107" t="str">
        <f>IF(A64="","",IFERROR(VLOOKUP(A64,itens_Remanesc!$A:$C,3,0),""))</f>
        <v/>
      </c>
      <c r="G64" s="107" t="str">
        <f t="shared" si="2"/>
        <v/>
      </c>
      <c r="H64" s="105"/>
      <c r="I64" s="64" t="str">
        <f>IFERROR(VLOOKUP(C64,parametros!$B:$F,5,0),"")</f>
        <v/>
      </c>
      <c r="J64" s="107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5"/>
      <c r="L64" s="85" t="str">
        <f t="shared" si="3"/>
        <v/>
      </c>
      <c r="M64" s="207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5"/>
      <c r="B65" s="189"/>
      <c r="C65" s="99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05"/>
      <c r="E65" s="106"/>
      <c r="F65" s="107" t="str">
        <f>IF(A65="","",IFERROR(VLOOKUP(A65,itens_Remanesc!$A:$C,3,0),""))</f>
        <v/>
      </c>
      <c r="G65" s="107" t="str">
        <f t="shared" si="2"/>
        <v/>
      </c>
      <c r="H65" s="105"/>
      <c r="I65" s="64" t="str">
        <f>IFERROR(VLOOKUP(C65,parametros!$B:$F,5,0),"")</f>
        <v/>
      </c>
      <c r="J65" s="107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5"/>
      <c r="L65" s="85" t="str">
        <f t="shared" si="3"/>
        <v/>
      </c>
      <c r="M65" s="207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5"/>
      <c r="B66" s="189"/>
      <c r="C66" s="99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05"/>
      <c r="E66" s="106"/>
      <c r="F66" s="107" t="str">
        <f>IF(A66="","",IFERROR(VLOOKUP(A66,itens_Remanesc!$A:$C,3,0),""))</f>
        <v/>
      </c>
      <c r="G66" s="107" t="str">
        <f t="shared" ref="G66:G97" si="4">IF(OR(E66="",F66=""),"",ROUND(E66*F66,2))</f>
        <v/>
      </c>
      <c r="H66" s="105"/>
      <c r="I66" s="64" t="str">
        <f>IFERROR(VLOOKUP(C66,parametros!$B:$F,5,0),"")</f>
        <v/>
      </c>
      <c r="J66" s="107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5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7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5"/>
      <c r="B67" s="189"/>
      <c r="C67" s="99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05"/>
      <c r="E67" s="106"/>
      <c r="F67" s="107" t="str">
        <f>IF(A67="","",IFERROR(VLOOKUP(A67,itens_Remanesc!$A:$C,3,0),""))</f>
        <v/>
      </c>
      <c r="G67" s="107" t="str">
        <f t="shared" si="4"/>
        <v/>
      </c>
      <c r="H67" s="105"/>
      <c r="I67" s="64" t="str">
        <f>IFERROR(VLOOKUP(C67,parametros!$B:$F,5,0),"")</f>
        <v/>
      </c>
      <c r="J67" s="107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5"/>
      <c r="L67" s="85" t="str">
        <f t="shared" si="5"/>
        <v/>
      </c>
      <c r="M67" s="207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5"/>
      <c r="B68" s="189"/>
      <c r="C68" s="99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05"/>
      <c r="E68" s="106"/>
      <c r="F68" s="107" t="str">
        <f>IF(A68="","",IFERROR(VLOOKUP(A68,itens_Remanesc!$A:$C,3,0),""))</f>
        <v/>
      </c>
      <c r="G68" s="107" t="str">
        <f t="shared" si="4"/>
        <v/>
      </c>
      <c r="H68" s="105"/>
      <c r="I68" s="64" t="str">
        <f>IFERROR(VLOOKUP(C68,parametros!$B:$F,5,0),"")</f>
        <v/>
      </c>
      <c r="J68" s="107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5"/>
      <c r="L68" s="85" t="str">
        <f t="shared" si="5"/>
        <v/>
      </c>
      <c r="M68" s="207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5"/>
      <c r="B69" s="189"/>
      <c r="C69" s="99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05"/>
      <c r="E69" s="106"/>
      <c r="F69" s="107" t="str">
        <f>IF(A69="","",IFERROR(VLOOKUP(A69,itens_Remanesc!$A:$C,3,0),""))</f>
        <v/>
      </c>
      <c r="G69" s="107" t="str">
        <f t="shared" si="4"/>
        <v/>
      </c>
      <c r="H69" s="105"/>
      <c r="I69" s="64" t="str">
        <f>IFERROR(VLOOKUP(C69,parametros!$B:$F,5,0),"")</f>
        <v/>
      </c>
      <c r="J69" s="107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5"/>
      <c r="L69" s="85" t="str">
        <f t="shared" si="5"/>
        <v/>
      </c>
      <c r="M69" s="207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5"/>
      <c r="B70" s="189"/>
      <c r="C70" s="99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05"/>
      <c r="E70" s="106"/>
      <c r="F70" s="107" t="str">
        <f>IF(A70="","",IFERROR(VLOOKUP(A70,itens_Remanesc!$A:$C,3,0),""))</f>
        <v/>
      </c>
      <c r="G70" s="107" t="str">
        <f t="shared" si="4"/>
        <v/>
      </c>
      <c r="H70" s="105"/>
      <c r="I70" s="64" t="str">
        <f>IFERROR(VLOOKUP(C70,parametros!$B:$F,5,0),"")</f>
        <v/>
      </c>
      <c r="J70" s="107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5"/>
      <c r="L70" s="85" t="str">
        <f t="shared" si="5"/>
        <v/>
      </c>
      <c r="M70" s="207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5"/>
      <c r="B71" s="189"/>
      <c r="C71" s="99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05"/>
      <c r="E71" s="106"/>
      <c r="F71" s="107" t="str">
        <f>IF(A71="","",IFERROR(VLOOKUP(A71,itens_Remanesc!$A:$C,3,0),""))</f>
        <v/>
      </c>
      <c r="G71" s="107" t="str">
        <f t="shared" si="4"/>
        <v/>
      </c>
      <c r="H71" s="105"/>
      <c r="I71" s="64" t="str">
        <f>IFERROR(VLOOKUP(C71,parametros!$B:$F,5,0),"")</f>
        <v/>
      </c>
      <c r="J71" s="107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5"/>
      <c r="L71" s="85" t="str">
        <f t="shared" si="5"/>
        <v/>
      </c>
      <c r="M71" s="207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5"/>
      <c r="B72" s="189"/>
      <c r="C72" s="99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05"/>
      <c r="E72" s="106"/>
      <c r="F72" s="107" t="str">
        <f>IF(A72="","",IFERROR(VLOOKUP(A72,itens_Remanesc!$A:$C,3,0),""))</f>
        <v/>
      </c>
      <c r="G72" s="107" t="str">
        <f t="shared" si="4"/>
        <v/>
      </c>
      <c r="H72" s="105"/>
      <c r="I72" s="64" t="str">
        <f>IFERROR(VLOOKUP(C72,parametros!$B:$F,5,0),"")</f>
        <v/>
      </c>
      <c r="J72" s="107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5"/>
      <c r="L72" s="85" t="str">
        <f t="shared" si="5"/>
        <v/>
      </c>
      <c r="M72" s="207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5"/>
      <c r="B73" s="189"/>
      <c r="C73" s="99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05"/>
      <c r="E73" s="106"/>
      <c r="F73" s="107" t="str">
        <f>IF(A73="","",IFERROR(VLOOKUP(A73,itens_Remanesc!$A:$C,3,0),""))</f>
        <v/>
      </c>
      <c r="G73" s="107" t="str">
        <f t="shared" si="4"/>
        <v/>
      </c>
      <c r="H73" s="105"/>
      <c r="I73" s="64" t="str">
        <f>IFERROR(VLOOKUP(C73,parametros!$B:$F,5,0),"")</f>
        <v/>
      </c>
      <c r="J73" s="107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5"/>
      <c r="L73" s="85" t="str">
        <f t="shared" si="5"/>
        <v/>
      </c>
      <c r="M73" s="207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5"/>
      <c r="B74" s="189"/>
      <c r="C74" s="99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05"/>
      <c r="E74" s="106"/>
      <c r="F74" s="107" t="str">
        <f>IF(A74="","",IFERROR(VLOOKUP(A74,itens_Remanesc!$A:$C,3,0),""))</f>
        <v/>
      </c>
      <c r="G74" s="107" t="str">
        <f t="shared" si="4"/>
        <v/>
      </c>
      <c r="H74" s="105"/>
      <c r="I74" s="64" t="str">
        <f>IFERROR(VLOOKUP(C74,parametros!$B:$F,5,0),"")</f>
        <v/>
      </c>
      <c r="J74" s="107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5"/>
      <c r="L74" s="85" t="str">
        <f t="shared" si="5"/>
        <v/>
      </c>
      <c r="M74" s="207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5"/>
      <c r="B75" s="189"/>
      <c r="C75" s="99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05"/>
      <c r="E75" s="106"/>
      <c r="F75" s="107" t="str">
        <f>IF(A75="","",IFERROR(VLOOKUP(A75,itens_Remanesc!$A:$C,3,0),""))</f>
        <v/>
      </c>
      <c r="G75" s="107" t="str">
        <f t="shared" si="4"/>
        <v/>
      </c>
      <c r="H75" s="105"/>
      <c r="I75" s="64" t="str">
        <f>IFERROR(VLOOKUP(C75,parametros!$B:$F,5,0),"")</f>
        <v/>
      </c>
      <c r="J75" s="107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5"/>
      <c r="L75" s="85" t="str">
        <f t="shared" si="5"/>
        <v/>
      </c>
      <c r="M75" s="207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5"/>
      <c r="B76" s="189"/>
      <c r="C76" s="99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05"/>
      <c r="E76" s="106"/>
      <c r="F76" s="107" t="str">
        <f>IF(A76="","",IFERROR(VLOOKUP(A76,itens_Remanesc!$A:$C,3,0),""))</f>
        <v/>
      </c>
      <c r="G76" s="107" t="str">
        <f t="shared" si="4"/>
        <v/>
      </c>
      <c r="H76" s="105"/>
      <c r="I76" s="64" t="str">
        <f>IFERROR(VLOOKUP(C76,parametros!$B:$F,5,0),"")</f>
        <v/>
      </c>
      <c r="J76" s="107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5"/>
      <c r="L76" s="85" t="str">
        <f t="shared" si="5"/>
        <v/>
      </c>
      <c r="M76" s="207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5"/>
      <c r="B77" s="189"/>
      <c r="C77" s="99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05"/>
      <c r="E77" s="106"/>
      <c r="F77" s="107" t="str">
        <f>IF(A77="","",IFERROR(VLOOKUP(A77,itens_Remanesc!$A:$C,3,0),""))</f>
        <v/>
      </c>
      <c r="G77" s="107" t="str">
        <f t="shared" si="4"/>
        <v/>
      </c>
      <c r="H77" s="105"/>
      <c r="I77" s="64" t="str">
        <f>IFERROR(VLOOKUP(C77,parametros!$B:$F,5,0),"")</f>
        <v/>
      </c>
      <c r="J77" s="107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5"/>
      <c r="L77" s="85" t="str">
        <f t="shared" si="5"/>
        <v/>
      </c>
      <c r="M77" s="207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5"/>
      <c r="B78" s="189"/>
      <c r="C78" s="99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05"/>
      <c r="E78" s="106"/>
      <c r="F78" s="107" t="str">
        <f>IF(A78="","",IFERROR(VLOOKUP(A78,itens_Remanesc!$A:$C,3,0),""))</f>
        <v/>
      </c>
      <c r="G78" s="107" t="str">
        <f t="shared" si="4"/>
        <v/>
      </c>
      <c r="H78" s="105"/>
      <c r="I78" s="64" t="str">
        <f>IFERROR(VLOOKUP(C78,parametros!$B:$F,5,0),"")</f>
        <v/>
      </c>
      <c r="J78" s="107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5"/>
      <c r="L78" s="85" t="str">
        <f t="shared" si="5"/>
        <v/>
      </c>
      <c r="M78" s="207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5"/>
      <c r="B79" s="189"/>
      <c r="C79" s="99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05"/>
      <c r="E79" s="106"/>
      <c r="F79" s="107" t="str">
        <f>IF(A79="","",IFERROR(VLOOKUP(A79,itens_Remanesc!$A:$C,3,0),""))</f>
        <v/>
      </c>
      <c r="G79" s="107" t="str">
        <f t="shared" si="4"/>
        <v/>
      </c>
      <c r="H79" s="105"/>
      <c r="I79" s="64" t="str">
        <f>IFERROR(VLOOKUP(C79,parametros!$B:$F,5,0),"")</f>
        <v/>
      </c>
      <c r="J79" s="107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5"/>
      <c r="L79" s="85" t="str">
        <f t="shared" si="5"/>
        <v/>
      </c>
      <c r="M79" s="207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5"/>
      <c r="B80" s="189"/>
      <c r="C80" s="99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05"/>
      <c r="E80" s="106"/>
      <c r="F80" s="107" t="str">
        <f>IF(A80="","",IFERROR(VLOOKUP(A80,itens_Remanesc!$A:$C,3,0),""))</f>
        <v/>
      </c>
      <c r="G80" s="107" t="str">
        <f t="shared" si="4"/>
        <v/>
      </c>
      <c r="H80" s="105"/>
      <c r="I80" s="64" t="str">
        <f>IFERROR(VLOOKUP(C80,parametros!$B:$F,5,0),"")</f>
        <v/>
      </c>
      <c r="J80" s="107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5"/>
      <c r="L80" s="85" t="str">
        <f t="shared" si="5"/>
        <v/>
      </c>
      <c r="M80" s="207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5"/>
      <c r="B81" s="189"/>
      <c r="C81" s="99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05"/>
      <c r="E81" s="106"/>
      <c r="F81" s="107" t="str">
        <f>IF(A81="","",IFERROR(VLOOKUP(A81,itens_Remanesc!$A:$C,3,0),""))</f>
        <v/>
      </c>
      <c r="G81" s="107" t="str">
        <f t="shared" si="4"/>
        <v/>
      </c>
      <c r="H81" s="105"/>
      <c r="I81" s="64" t="str">
        <f>IFERROR(VLOOKUP(C81,parametros!$B:$F,5,0),"")</f>
        <v/>
      </c>
      <c r="J81" s="107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5"/>
      <c r="L81" s="85" t="str">
        <f t="shared" si="5"/>
        <v/>
      </c>
      <c r="M81" s="207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5"/>
      <c r="B82" s="189"/>
      <c r="C82" s="99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05"/>
      <c r="E82" s="106"/>
      <c r="F82" s="107" t="str">
        <f>IF(A82="","",IFERROR(VLOOKUP(A82,itens_Remanesc!$A:$C,3,0),""))</f>
        <v/>
      </c>
      <c r="G82" s="107" t="str">
        <f t="shared" si="4"/>
        <v/>
      </c>
      <c r="H82" s="105"/>
      <c r="I82" s="64" t="str">
        <f>IFERROR(VLOOKUP(C82,parametros!$B:$F,5,0),"")</f>
        <v/>
      </c>
      <c r="J82" s="107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5"/>
      <c r="L82" s="85" t="str">
        <f t="shared" si="5"/>
        <v/>
      </c>
      <c r="M82" s="207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5"/>
      <c r="B83" s="189"/>
      <c r="C83" s="99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05"/>
      <c r="E83" s="106"/>
      <c r="F83" s="107" t="str">
        <f>IF(A83="","",IFERROR(VLOOKUP(A83,itens_Remanesc!$A:$C,3,0),""))</f>
        <v/>
      </c>
      <c r="G83" s="107" t="str">
        <f t="shared" si="4"/>
        <v/>
      </c>
      <c r="H83" s="105"/>
      <c r="I83" s="64" t="str">
        <f>IFERROR(VLOOKUP(C83,parametros!$B:$F,5,0),"")</f>
        <v/>
      </c>
      <c r="J83" s="107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5"/>
      <c r="L83" s="85" t="str">
        <f t="shared" si="5"/>
        <v/>
      </c>
      <c r="M83" s="207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5"/>
      <c r="B84" s="189"/>
      <c r="C84" s="99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05"/>
      <c r="E84" s="106"/>
      <c r="F84" s="107" t="str">
        <f>IF(A84="","",IFERROR(VLOOKUP(A84,itens_Remanesc!$A:$C,3,0),""))</f>
        <v/>
      </c>
      <c r="G84" s="107" t="str">
        <f t="shared" si="4"/>
        <v/>
      </c>
      <c r="H84" s="105"/>
      <c r="I84" s="64" t="str">
        <f>IFERROR(VLOOKUP(C84,parametros!$B:$F,5,0),"")</f>
        <v/>
      </c>
      <c r="J84" s="107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5"/>
      <c r="L84" s="85" t="str">
        <f t="shared" si="5"/>
        <v/>
      </c>
      <c r="M84" s="207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5"/>
      <c r="B85" s="189"/>
      <c r="C85" s="99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05"/>
      <c r="E85" s="106"/>
      <c r="F85" s="107" t="str">
        <f>IF(A85="","",IFERROR(VLOOKUP(A85,itens_Remanesc!$A:$C,3,0),""))</f>
        <v/>
      </c>
      <c r="G85" s="107" t="str">
        <f t="shared" si="4"/>
        <v/>
      </c>
      <c r="H85" s="105"/>
      <c r="I85" s="64" t="str">
        <f>IFERROR(VLOOKUP(C85,parametros!$B:$F,5,0),"")</f>
        <v/>
      </c>
      <c r="J85" s="107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5"/>
      <c r="L85" s="85" t="str">
        <f t="shared" si="5"/>
        <v/>
      </c>
      <c r="M85" s="207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5"/>
      <c r="B86" s="189"/>
      <c r="C86" s="99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05"/>
      <c r="E86" s="106"/>
      <c r="F86" s="107" t="str">
        <f>IF(A86="","",IFERROR(VLOOKUP(A86,itens_Remanesc!$A:$C,3,0),""))</f>
        <v/>
      </c>
      <c r="G86" s="107" t="str">
        <f t="shared" si="4"/>
        <v/>
      </c>
      <c r="H86" s="105"/>
      <c r="I86" s="64" t="str">
        <f>IFERROR(VLOOKUP(C86,parametros!$B:$F,5,0),"")</f>
        <v/>
      </c>
      <c r="J86" s="107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5"/>
      <c r="L86" s="85" t="str">
        <f t="shared" si="5"/>
        <v/>
      </c>
      <c r="M86" s="207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5"/>
      <c r="B87" s="189"/>
      <c r="C87" s="99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05"/>
      <c r="E87" s="106"/>
      <c r="F87" s="107" t="str">
        <f>IF(A87="","",IFERROR(VLOOKUP(A87,itens_Remanesc!$A:$C,3,0),""))</f>
        <v/>
      </c>
      <c r="G87" s="107" t="str">
        <f t="shared" si="4"/>
        <v/>
      </c>
      <c r="H87" s="105"/>
      <c r="I87" s="64" t="str">
        <f>IFERROR(VLOOKUP(C87,parametros!$B:$F,5,0),"")</f>
        <v/>
      </c>
      <c r="J87" s="107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5"/>
      <c r="L87" s="85" t="str">
        <f t="shared" si="5"/>
        <v/>
      </c>
      <c r="M87" s="207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5"/>
      <c r="B88" s="189"/>
      <c r="C88" s="99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05"/>
      <c r="E88" s="106"/>
      <c r="F88" s="107" t="str">
        <f>IF(A88="","",IFERROR(VLOOKUP(A88,itens_Remanesc!$A:$C,3,0),""))</f>
        <v/>
      </c>
      <c r="G88" s="107" t="str">
        <f t="shared" si="4"/>
        <v/>
      </c>
      <c r="H88" s="105"/>
      <c r="I88" s="64" t="str">
        <f>IFERROR(VLOOKUP(C88,parametros!$B:$F,5,0),"")</f>
        <v/>
      </c>
      <c r="J88" s="107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5"/>
      <c r="L88" s="85" t="str">
        <f t="shared" si="5"/>
        <v/>
      </c>
      <c r="M88" s="207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5"/>
      <c r="B89" s="189"/>
      <c r="C89" s="99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05"/>
      <c r="E89" s="106"/>
      <c r="F89" s="107" t="str">
        <f>IF(A89="","",IFERROR(VLOOKUP(A89,itens_Remanesc!$A:$C,3,0),""))</f>
        <v/>
      </c>
      <c r="G89" s="107" t="str">
        <f t="shared" si="4"/>
        <v/>
      </c>
      <c r="H89" s="105"/>
      <c r="I89" s="64" t="str">
        <f>IFERROR(VLOOKUP(C89,parametros!$B:$F,5,0),"")</f>
        <v/>
      </c>
      <c r="J89" s="107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5"/>
      <c r="L89" s="85" t="str">
        <f t="shared" si="5"/>
        <v/>
      </c>
      <c r="M89" s="207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5"/>
      <c r="B90" s="189"/>
      <c r="C90" s="99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05"/>
      <c r="E90" s="106"/>
      <c r="F90" s="107" t="str">
        <f>IF(A90="","",IFERROR(VLOOKUP(A90,itens_Remanesc!$A:$C,3,0),""))</f>
        <v/>
      </c>
      <c r="G90" s="107" t="str">
        <f t="shared" si="4"/>
        <v/>
      </c>
      <c r="H90" s="105"/>
      <c r="I90" s="64" t="str">
        <f>IFERROR(VLOOKUP(C90,parametros!$B:$F,5,0),"")</f>
        <v/>
      </c>
      <c r="J90" s="107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5"/>
      <c r="L90" s="85" t="str">
        <f t="shared" si="5"/>
        <v/>
      </c>
      <c r="M90" s="207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5"/>
      <c r="B91" s="189"/>
      <c r="C91" s="99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05"/>
      <c r="E91" s="106"/>
      <c r="F91" s="107" t="str">
        <f>IF(A91="","",IFERROR(VLOOKUP(A91,itens_Remanesc!$A:$C,3,0),""))</f>
        <v/>
      </c>
      <c r="G91" s="107" t="str">
        <f t="shared" si="4"/>
        <v/>
      </c>
      <c r="H91" s="105"/>
      <c r="I91" s="64" t="str">
        <f>IFERROR(VLOOKUP(C91,parametros!$B:$F,5,0),"")</f>
        <v/>
      </c>
      <c r="J91" s="107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5"/>
      <c r="L91" s="85" t="str">
        <f t="shared" si="5"/>
        <v/>
      </c>
      <c r="M91" s="207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5"/>
      <c r="B92" s="189"/>
      <c r="C92" s="99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05"/>
      <c r="E92" s="106"/>
      <c r="F92" s="107" t="str">
        <f>IF(A92="","",IFERROR(VLOOKUP(A92,itens_Remanesc!$A:$C,3,0),""))</f>
        <v/>
      </c>
      <c r="G92" s="107" t="str">
        <f t="shared" si="4"/>
        <v/>
      </c>
      <c r="H92" s="105"/>
      <c r="I92" s="64" t="str">
        <f>IFERROR(VLOOKUP(C92,parametros!$B:$F,5,0),"")</f>
        <v/>
      </c>
      <c r="J92" s="107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5"/>
      <c r="L92" s="85" t="str">
        <f t="shared" si="5"/>
        <v/>
      </c>
      <c r="M92" s="207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5"/>
      <c r="B93" s="189"/>
      <c r="C93" s="99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05"/>
      <c r="E93" s="106"/>
      <c r="F93" s="107" t="str">
        <f>IF(A93="","",IFERROR(VLOOKUP(A93,itens_Remanesc!$A:$C,3,0),""))</f>
        <v/>
      </c>
      <c r="G93" s="107" t="str">
        <f t="shared" si="4"/>
        <v/>
      </c>
      <c r="H93" s="105"/>
      <c r="I93" s="64" t="str">
        <f>IFERROR(VLOOKUP(C93,parametros!$B:$F,5,0),"")</f>
        <v/>
      </c>
      <c r="J93" s="107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5"/>
      <c r="L93" s="85" t="str">
        <f t="shared" si="5"/>
        <v/>
      </c>
      <c r="M93" s="207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5"/>
      <c r="B94" s="189"/>
      <c r="C94" s="99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05"/>
      <c r="E94" s="106"/>
      <c r="F94" s="107" t="str">
        <f>IF(A94="","",IFERROR(VLOOKUP(A94,itens_Remanesc!$A:$C,3,0),""))</f>
        <v/>
      </c>
      <c r="G94" s="107" t="str">
        <f t="shared" si="4"/>
        <v/>
      </c>
      <c r="H94" s="105"/>
      <c r="I94" s="64" t="str">
        <f>IFERROR(VLOOKUP(C94,parametros!$B:$F,5,0),"")</f>
        <v/>
      </c>
      <c r="J94" s="107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5"/>
      <c r="L94" s="85" t="str">
        <f t="shared" si="5"/>
        <v/>
      </c>
      <c r="M94" s="207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5"/>
      <c r="B95" s="189"/>
      <c r="C95" s="99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05"/>
      <c r="E95" s="106"/>
      <c r="F95" s="107" t="str">
        <f>IF(A95="","",IFERROR(VLOOKUP(A95,itens_Remanesc!$A:$C,3,0),""))</f>
        <v/>
      </c>
      <c r="G95" s="107" t="str">
        <f t="shared" si="4"/>
        <v/>
      </c>
      <c r="H95" s="105"/>
      <c r="I95" s="64" t="str">
        <f>IFERROR(VLOOKUP(C95,parametros!$B:$F,5,0),"")</f>
        <v/>
      </c>
      <c r="J95" s="107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5"/>
      <c r="L95" s="85" t="str">
        <f t="shared" si="5"/>
        <v/>
      </c>
      <c r="M95" s="207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5"/>
      <c r="B96" s="189"/>
      <c r="C96" s="99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05"/>
      <c r="E96" s="106"/>
      <c r="F96" s="107" t="str">
        <f>IF(A96="","",IFERROR(VLOOKUP(A96,itens_Remanesc!$A:$C,3,0),""))</f>
        <v/>
      </c>
      <c r="G96" s="107" t="str">
        <f t="shared" si="4"/>
        <v/>
      </c>
      <c r="H96" s="105"/>
      <c r="I96" s="64" t="str">
        <f>IFERROR(VLOOKUP(C96,parametros!$B:$F,5,0),"")</f>
        <v/>
      </c>
      <c r="J96" s="107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5"/>
      <c r="L96" s="85" t="str">
        <f t="shared" si="5"/>
        <v/>
      </c>
      <c r="M96" s="207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5"/>
      <c r="B97" s="189"/>
      <c r="C97" s="99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05"/>
      <c r="E97" s="106"/>
      <c r="F97" s="107" t="str">
        <f>IF(A97="","",IFERROR(VLOOKUP(A97,itens_Remanesc!$A:$C,3,0),""))</f>
        <v/>
      </c>
      <c r="G97" s="107" t="str">
        <f t="shared" si="4"/>
        <v/>
      </c>
      <c r="H97" s="105"/>
      <c r="I97" s="64" t="str">
        <f>IFERROR(VLOOKUP(C97,parametros!$B:$F,5,0),"")</f>
        <v/>
      </c>
      <c r="J97" s="107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5"/>
      <c r="L97" s="85" t="str">
        <f t="shared" si="5"/>
        <v/>
      </c>
      <c r="M97" s="207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5"/>
      <c r="B98" s="189"/>
      <c r="C98" s="99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05"/>
      <c r="E98" s="106"/>
      <c r="F98" s="107" t="str">
        <f>IF(A98="","",IFERROR(VLOOKUP(A98,itens_Remanesc!$A:$C,3,0),""))</f>
        <v/>
      </c>
      <c r="G98" s="107" t="str">
        <f t="shared" ref="G98:G129" si="6">IF(OR(E98="",F98=""),"",ROUND(E98*F98,2))</f>
        <v/>
      </c>
      <c r="H98" s="105"/>
      <c r="I98" s="64" t="str">
        <f>IFERROR(VLOOKUP(C98,parametros!$B:$F,5,0),"")</f>
        <v/>
      </c>
      <c r="J98" s="107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5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7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5"/>
      <c r="B99" s="189"/>
      <c r="C99" s="99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05"/>
      <c r="E99" s="106"/>
      <c r="F99" s="107" t="str">
        <f>IF(A99="","",IFERROR(VLOOKUP(A99,itens_Remanesc!$A:$C,3,0),""))</f>
        <v/>
      </c>
      <c r="G99" s="107" t="str">
        <f t="shared" si="6"/>
        <v/>
      </c>
      <c r="H99" s="105"/>
      <c r="I99" s="64" t="str">
        <f>IFERROR(VLOOKUP(C99,parametros!$B:$F,5,0),"")</f>
        <v/>
      </c>
      <c r="J99" s="107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5"/>
      <c r="L99" s="85" t="str">
        <f t="shared" si="7"/>
        <v/>
      </c>
      <c r="M99" s="207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5"/>
      <c r="B100" s="189"/>
      <c r="C100" s="99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05"/>
      <c r="E100" s="106"/>
      <c r="F100" s="107" t="str">
        <f>IF(A100="","",IFERROR(VLOOKUP(A100,itens_Remanesc!$A:$C,3,0),""))</f>
        <v/>
      </c>
      <c r="G100" s="107" t="str">
        <f t="shared" si="6"/>
        <v/>
      </c>
      <c r="H100" s="105"/>
      <c r="I100" s="64" t="str">
        <f>IFERROR(VLOOKUP(C100,parametros!$B:$F,5,0),"")</f>
        <v/>
      </c>
      <c r="J100" s="107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5"/>
      <c r="L100" s="85" t="str">
        <f t="shared" si="7"/>
        <v/>
      </c>
      <c r="M100" s="207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5"/>
      <c r="B101" s="189"/>
      <c r="C101" s="99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05"/>
      <c r="E101" s="106"/>
      <c r="F101" s="107" t="str">
        <f>IF(A101="","",IFERROR(VLOOKUP(A101,itens_Remanesc!$A:$C,3,0),""))</f>
        <v/>
      </c>
      <c r="G101" s="107" t="str">
        <f t="shared" si="6"/>
        <v/>
      </c>
      <c r="H101" s="105"/>
      <c r="I101" s="64" t="str">
        <f>IFERROR(VLOOKUP(C101,parametros!$B:$F,5,0),"")</f>
        <v/>
      </c>
      <c r="J101" s="107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5"/>
      <c r="L101" s="85" t="str">
        <f t="shared" si="7"/>
        <v/>
      </c>
      <c r="M101" s="207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5"/>
      <c r="B102" s="189"/>
      <c r="C102" s="99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05"/>
      <c r="E102" s="106"/>
      <c r="F102" s="107" t="str">
        <f>IF(A102="","",IFERROR(VLOOKUP(A102,itens_Remanesc!$A:$C,3,0),""))</f>
        <v/>
      </c>
      <c r="G102" s="107" t="str">
        <f t="shared" si="6"/>
        <v/>
      </c>
      <c r="H102" s="105"/>
      <c r="I102" s="64" t="str">
        <f>IFERROR(VLOOKUP(C102,parametros!$B:$F,5,0),"")</f>
        <v/>
      </c>
      <c r="J102" s="107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5"/>
      <c r="L102" s="85" t="str">
        <f t="shared" si="7"/>
        <v/>
      </c>
      <c r="M102" s="207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5"/>
      <c r="B103" s="189"/>
      <c r="C103" s="99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05"/>
      <c r="E103" s="106"/>
      <c r="F103" s="107" t="str">
        <f>IF(A103="","",IFERROR(VLOOKUP(A103,itens_Remanesc!$A:$C,3,0),""))</f>
        <v/>
      </c>
      <c r="G103" s="107" t="str">
        <f t="shared" si="6"/>
        <v/>
      </c>
      <c r="H103" s="105"/>
      <c r="I103" s="64" t="str">
        <f>IFERROR(VLOOKUP(C103,parametros!$B:$F,5,0),"")</f>
        <v/>
      </c>
      <c r="J103" s="107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5"/>
      <c r="L103" s="85" t="str">
        <f t="shared" si="7"/>
        <v/>
      </c>
      <c r="M103" s="207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5"/>
      <c r="B104" s="189"/>
      <c r="C104" s="99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05"/>
      <c r="E104" s="106"/>
      <c r="F104" s="107" t="str">
        <f>IF(A104="","",IFERROR(VLOOKUP(A104,itens_Remanesc!$A:$C,3,0),""))</f>
        <v/>
      </c>
      <c r="G104" s="107" t="str">
        <f t="shared" si="6"/>
        <v/>
      </c>
      <c r="H104" s="105"/>
      <c r="I104" s="64" t="str">
        <f>IFERROR(VLOOKUP(C104,parametros!$B:$F,5,0),"")</f>
        <v/>
      </c>
      <c r="J104" s="107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5"/>
      <c r="L104" s="85" t="str">
        <f t="shared" si="7"/>
        <v/>
      </c>
      <c r="M104" s="207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5"/>
      <c r="B105" s="189"/>
      <c r="C105" s="99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05"/>
      <c r="E105" s="106"/>
      <c r="F105" s="107" t="str">
        <f>IF(A105="","",IFERROR(VLOOKUP(A105,itens_Remanesc!$A:$C,3,0),""))</f>
        <v/>
      </c>
      <c r="G105" s="107" t="str">
        <f t="shared" si="6"/>
        <v/>
      </c>
      <c r="H105" s="105"/>
      <c r="I105" s="64" t="str">
        <f>IFERROR(VLOOKUP(C105,parametros!$B:$F,5,0),"")</f>
        <v/>
      </c>
      <c r="J105" s="107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5"/>
      <c r="L105" s="85" t="str">
        <f t="shared" si="7"/>
        <v/>
      </c>
      <c r="M105" s="207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5"/>
      <c r="B106" s="189"/>
      <c r="C106" s="99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05"/>
      <c r="E106" s="106"/>
      <c r="F106" s="107" t="str">
        <f>IF(A106="","",IFERROR(VLOOKUP(A106,itens_Remanesc!$A:$C,3,0),""))</f>
        <v/>
      </c>
      <c r="G106" s="107" t="str">
        <f t="shared" si="6"/>
        <v/>
      </c>
      <c r="H106" s="105"/>
      <c r="I106" s="64" t="str">
        <f>IFERROR(VLOOKUP(C106,parametros!$B:$F,5,0),"")</f>
        <v/>
      </c>
      <c r="J106" s="107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5"/>
      <c r="L106" s="85" t="str">
        <f t="shared" si="7"/>
        <v/>
      </c>
      <c r="M106" s="207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5"/>
      <c r="B107" s="189"/>
      <c r="C107" s="99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05"/>
      <c r="E107" s="106"/>
      <c r="F107" s="107" t="str">
        <f>IF(A107="","",IFERROR(VLOOKUP(A107,itens_Remanesc!$A:$C,3,0),""))</f>
        <v/>
      </c>
      <c r="G107" s="107" t="str">
        <f t="shared" si="6"/>
        <v/>
      </c>
      <c r="H107" s="105"/>
      <c r="I107" s="64" t="str">
        <f>IFERROR(VLOOKUP(C107,parametros!$B:$F,5,0),"")</f>
        <v/>
      </c>
      <c r="J107" s="107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5"/>
      <c r="L107" s="85" t="str">
        <f t="shared" si="7"/>
        <v/>
      </c>
      <c r="M107" s="207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5"/>
      <c r="B108" s="189"/>
      <c r="C108" s="99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05"/>
      <c r="E108" s="106"/>
      <c r="F108" s="107" t="str">
        <f>IF(A108="","",IFERROR(VLOOKUP(A108,itens_Remanesc!$A:$C,3,0),""))</f>
        <v/>
      </c>
      <c r="G108" s="107" t="str">
        <f t="shared" si="6"/>
        <v/>
      </c>
      <c r="H108" s="105"/>
      <c r="I108" s="64" t="str">
        <f>IFERROR(VLOOKUP(C108,parametros!$B:$F,5,0),"")</f>
        <v/>
      </c>
      <c r="J108" s="107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5"/>
      <c r="L108" s="85" t="str">
        <f t="shared" si="7"/>
        <v/>
      </c>
      <c r="M108" s="207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5"/>
      <c r="B109" s="189"/>
      <c r="C109" s="99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05"/>
      <c r="E109" s="106"/>
      <c r="F109" s="107" t="str">
        <f>IF(A109="","",IFERROR(VLOOKUP(A109,itens_Remanesc!$A:$C,3,0),""))</f>
        <v/>
      </c>
      <c r="G109" s="107" t="str">
        <f t="shared" si="6"/>
        <v/>
      </c>
      <c r="H109" s="105"/>
      <c r="I109" s="64" t="str">
        <f>IFERROR(VLOOKUP(C109,parametros!$B:$F,5,0),"")</f>
        <v/>
      </c>
      <c r="J109" s="107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5"/>
      <c r="L109" s="85" t="str">
        <f t="shared" si="7"/>
        <v/>
      </c>
      <c r="M109" s="207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5"/>
      <c r="B110" s="189"/>
      <c r="C110" s="99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05"/>
      <c r="E110" s="106"/>
      <c r="F110" s="107" t="str">
        <f>IF(A110="","",IFERROR(VLOOKUP(A110,itens_Remanesc!$A:$C,3,0),""))</f>
        <v/>
      </c>
      <c r="G110" s="107" t="str">
        <f t="shared" si="6"/>
        <v/>
      </c>
      <c r="H110" s="105"/>
      <c r="I110" s="64" t="str">
        <f>IFERROR(VLOOKUP(C110,parametros!$B:$F,5,0),"")</f>
        <v/>
      </c>
      <c r="J110" s="107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5"/>
      <c r="L110" s="85" t="str">
        <f t="shared" si="7"/>
        <v/>
      </c>
      <c r="M110" s="207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5"/>
      <c r="B111" s="189"/>
      <c r="C111" s="99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05"/>
      <c r="E111" s="106"/>
      <c r="F111" s="107" t="str">
        <f>IF(A111="","",IFERROR(VLOOKUP(A111,itens_Remanesc!$A:$C,3,0),""))</f>
        <v/>
      </c>
      <c r="G111" s="107" t="str">
        <f t="shared" si="6"/>
        <v/>
      </c>
      <c r="H111" s="105"/>
      <c r="I111" s="64" t="str">
        <f>IFERROR(VLOOKUP(C111,parametros!$B:$F,5,0),"")</f>
        <v/>
      </c>
      <c r="J111" s="107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5"/>
      <c r="L111" s="85" t="str">
        <f t="shared" si="7"/>
        <v/>
      </c>
      <c r="M111" s="207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5"/>
      <c r="B112" s="189"/>
      <c r="C112" s="99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05"/>
      <c r="E112" s="106"/>
      <c r="F112" s="107" t="str">
        <f>IF(A112="","",IFERROR(VLOOKUP(A112,itens_Remanesc!$A:$C,3,0),""))</f>
        <v/>
      </c>
      <c r="G112" s="107" t="str">
        <f t="shared" si="6"/>
        <v/>
      </c>
      <c r="H112" s="105"/>
      <c r="I112" s="64" t="str">
        <f>IFERROR(VLOOKUP(C112,parametros!$B:$F,5,0),"")</f>
        <v/>
      </c>
      <c r="J112" s="107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5"/>
      <c r="L112" s="85" t="str">
        <f t="shared" si="7"/>
        <v/>
      </c>
      <c r="M112" s="207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5"/>
      <c r="B113" s="189"/>
      <c r="C113" s="99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05"/>
      <c r="E113" s="106"/>
      <c r="F113" s="107" t="str">
        <f>IF(A113="","",IFERROR(VLOOKUP(A113,itens_Remanesc!$A:$C,3,0),""))</f>
        <v/>
      </c>
      <c r="G113" s="107" t="str">
        <f t="shared" si="6"/>
        <v/>
      </c>
      <c r="H113" s="105"/>
      <c r="I113" s="64" t="str">
        <f>IFERROR(VLOOKUP(C113,parametros!$B:$F,5,0),"")</f>
        <v/>
      </c>
      <c r="J113" s="107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5"/>
      <c r="L113" s="85" t="str">
        <f t="shared" si="7"/>
        <v/>
      </c>
      <c r="M113" s="207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5"/>
      <c r="B114" s="189"/>
      <c r="C114" s="99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05"/>
      <c r="E114" s="106"/>
      <c r="F114" s="107" t="str">
        <f>IF(A114="","",IFERROR(VLOOKUP(A114,itens_Remanesc!$A:$C,3,0),""))</f>
        <v/>
      </c>
      <c r="G114" s="107" t="str">
        <f t="shared" si="6"/>
        <v/>
      </c>
      <c r="H114" s="105"/>
      <c r="I114" s="64" t="str">
        <f>IFERROR(VLOOKUP(C114,parametros!$B:$F,5,0),"")</f>
        <v/>
      </c>
      <c r="J114" s="107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5"/>
      <c r="L114" s="85" t="str">
        <f t="shared" si="7"/>
        <v/>
      </c>
      <c r="M114" s="207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5"/>
      <c r="B115" s="189"/>
      <c r="C115" s="99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05"/>
      <c r="E115" s="106"/>
      <c r="F115" s="107" t="str">
        <f>IF(A115="","",IFERROR(VLOOKUP(A115,itens_Remanesc!$A:$C,3,0),""))</f>
        <v/>
      </c>
      <c r="G115" s="107" t="str">
        <f t="shared" si="6"/>
        <v/>
      </c>
      <c r="H115" s="105"/>
      <c r="I115" s="64" t="str">
        <f>IFERROR(VLOOKUP(C115,parametros!$B:$F,5,0),"")</f>
        <v/>
      </c>
      <c r="J115" s="107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5"/>
      <c r="L115" s="85" t="str">
        <f t="shared" si="7"/>
        <v/>
      </c>
      <c r="M115" s="207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5"/>
      <c r="B116" s="189"/>
      <c r="C116" s="99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05"/>
      <c r="E116" s="106"/>
      <c r="F116" s="107" t="str">
        <f>IF(A116="","",IFERROR(VLOOKUP(A116,itens_Remanesc!$A:$C,3,0),""))</f>
        <v/>
      </c>
      <c r="G116" s="107" t="str">
        <f t="shared" si="6"/>
        <v/>
      </c>
      <c r="H116" s="105"/>
      <c r="I116" s="64" t="str">
        <f>IFERROR(VLOOKUP(C116,parametros!$B:$F,5,0),"")</f>
        <v/>
      </c>
      <c r="J116" s="107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5"/>
      <c r="L116" s="85" t="str">
        <f t="shared" si="7"/>
        <v/>
      </c>
      <c r="M116" s="207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5"/>
      <c r="B117" s="189"/>
      <c r="C117" s="99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05"/>
      <c r="E117" s="106"/>
      <c r="F117" s="107" t="str">
        <f>IF(A117="","",IFERROR(VLOOKUP(A117,itens_Remanesc!$A:$C,3,0),""))</f>
        <v/>
      </c>
      <c r="G117" s="107" t="str">
        <f t="shared" si="6"/>
        <v/>
      </c>
      <c r="H117" s="105"/>
      <c r="I117" s="64" t="str">
        <f>IFERROR(VLOOKUP(C117,parametros!$B:$F,5,0),"")</f>
        <v/>
      </c>
      <c r="J117" s="107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5"/>
      <c r="L117" s="85" t="str">
        <f t="shared" si="7"/>
        <v/>
      </c>
      <c r="M117" s="207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5"/>
      <c r="B118" s="189"/>
      <c r="C118" s="99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05"/>
      <c r="E118" s="106"/>
      <c r="F118" s="107" t="str">
        <f>IF(A118="","",IFERROR(VLOOKUP(A118,itens_Remanesc!$A:$C,3,0),""))</f>
        <v/>
      </c>
      <c r="G118" s="107" t="str">
        <f t="shared" si="6"/>
        <v/>
      </c>
      <c r="H118" s="105"/>
      <c r="I118" s="64" t="str">
        <f>IFERROR(VLOOKUP(C118,parametros!$B:$F,5,0),"")</f>
        <v/>
      </c>
      <c r="J118" s="107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5"/>
      <c r="L118" s="85" t="str">
        <f t="shared" si="7"/>
        <v/>
      </c>
      <c r="M118" s="207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5"/>
      <c r="B119" s="189"/>
      <c r="C119" s="99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05"/>
      <c r="E119" s="106"/>
      <c r="F119" s="107" t="str">
        <f>IF(A119="","",IFERROR(VLOOKUP(A119,itens_Remanesc!$A:$C,3,0),""))</f>
        <v/>
      </c>
      <c r="G119" s="107" t="str">
        <f t="shared" si="6"/>
        <v/>
      </c>
      <c r="H119" s="105"/>
      <c r="I119" s="64" t="str">
        <f>IFERROR(VLOOKUP(C119,parametros!$B:$F,5,0),"")</f>
        <v/>
      </c>
      <c r="J119" s="107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5"/>
      <c r="L119" s="85" t="str">
        <f t="shared" si="7"/>
        <v/>
      </c>
      <c r="M119" s="207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5"/>
      <c r="B120" s="189"/>
      <c r="C120" s="99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05"/>
      <c r="E120" s="106"/>
      <c r="F120" s="107" t="str">
        <f>IF(A120="","",IFERROR(VLOOKUP(A120,itens_Remanesc!$A:$C,3,0),""))</f>
        <v/>
      </c>
      <c r="G120" s="107" t="str">
        <f t="shared" si="6"/>
        <v/>
      </c>
      <c r="H120" s="105"/>
      <c r="I120" s="64" t="str">
        <f>IFERROR(VLOOKUP(C120,parametros!$B:$F,5,0),"")</f>
        <v/>
      </c>
      <c r="J120" s="107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5"/>
      <c r="L120" s="85" t="str">
        <f t="shared" si="7"/>
        <v/>
      </c>
      <c r="M120" s="207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5"/>
      <c r="B121" s="189"/>
      <c r="C121" s="99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05"/>
      <c r="E121" s="106"/>
      <c r="F121" s="107" t="str">
        <f>IF(A121="","",IFERROR(VLOOKUP(A121,itens_Remanesc!$A:$C,3,0),""))</f>
        <v/>
      </c>
      <c r="G121" s="107" t="str">
        <f t="shared" si="6"/>
        <v/>
      </c>
      <c r="H121" s="105"/>
      <c r="I121" s="64" t="str">
        <f>IFERROR(VLOOKUP(C121,parametros!$B:$F,5,0),"")</f>
        <v/>
      </c>
      <c r="J121" s="107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5"/>
      <c r="L121" s="85" t="str">
        <f t="shared" si="7"/>
        <v/>
      </c>
      <c r="M121" s="207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5"/>
      <c r="B122" s="189"/>
      <c r="C122" s="99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05"/>
      <c r="E122" s="106"/>
      <c r="F122" s="107" t="str">
        <f>IF(A122="","",IFERROR(VLOOKUP(A122,itens_Remanesc!$A:$C,3,0),""))</f>
        <v/>
      </c>
      <c r="G122" s="107" t="str">
        <f t="shared" si="6"/>
        <v/>
      </c>
      <c r="H122" s="105"/>
      <c r="I122" s="64" t="str">
        <f>IFERROR(VLOOKUP(C122,parametros!$B:$F,5,0),"")</f>
        <v/>
      </c>
      <c r="J122" s="107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5"/>
      <c r="L122" s="85" t="str">
        <f t="shared" si="7"/>
        <v/>
      </c>
      <c r="M122" s="207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5"/>
      <c r="B123" s="189"/>
      <c r="C123" s="99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05"/>
      <c r="E123" s="106"/>
      <c r="F123" s="107" t="str">
        <f>IF(A123="","",IFERROR(VLOOKUP(A123,itens_Remanesc!$A:$C,3,0),""))</f>
        <v/>
      </c>
      <c r="G123" s="107" t="str">
        <f t="shared" si="6"/>
        <v/>
      </c>
      <c r="H123" s="105"/>
      <c r="I123" s="64" t="str">
        <f>IFERROR(VLOOKUP(C123,parametros!$B:$F,5,0),"")</f>
        <v/>
      </c>
      <c r="J123" s="107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5"/>
      <c r="L123" s="85" t="str">
        <f t="shared" si="7"/>
        <v/>
      </c>
      <c r="M123" s="207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5"/>
      <c r="B124" s="189"/>
      <c r="C124" s="99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05"/>
      <c r="E124" s="106"/>
      <c r="F124" s="107" t="str">
        <f>IF(A124="","",IFERROR(VLOOKUP(A124,itens_Remanesc!$A:$C,3,0),""))</f>
        <v/>
      </c>
      <c r="G124" s="107" t="str">
        <f t="shared" si="6"/>
        <v/>
      </c>
      <c r="H124" s="105"/>
      <c r="I124" s="64" t="str">
        <f>IFERROR(VLOOKUP(C124,parametros!$B:$F,5,0),"")</f>
        <v/>
      </c>
      <c r="J124" s="107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5"/>
      <c r="L124" s="85" t="str">
        <f t="shared" si="7"/>
        <v/>
      </c>
      <c r="M124" s="207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5"/>
      <c r="B125" s="189"/>
      <c r="C125" s="99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05"/>
      <c r="E125" s="106"/>
      <c r="F125" s="107" t="str">
        <f>IF(A125="","",IFERROR(VLOOKUP(A125,itens_Remanesc!$A:$C,3,0),""))</f>
        <v/>
      </c>
      <c r="G125" s="107" t="str">
        <f t="shared" si="6"/>
        <v/>
      </c>
      <c r="H125" s="105"/>
      <c r="I125" s="64" t="str">
        <f>IFERROR(VLOOKUP(C125,parametros!$B:$F,5,0),"")</f>
        <v/>
      </c>
      <c r="J125" s="107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5"/>
      <c r="L125" s="85" t="str">
        <f t="shared" si="7"/>
        <v/>
      </c>
      <c r="M125" s="207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5"/>
      <c r="B126" s="189"/>
      <c r="C126" s="99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05"/>
      <c r="E126" s="106"/>
      <c r="F126" s="107" t="str">
        <f>IF(A126="","",IFERROR(VLOOKUP(A126,itens_Remanesc!$A:$C,3,0),""))</f>
        <v/>
      </c>
      <c r="G126" s="107" t="str">
        <f t="shared" si="6"/>
        <v/>
      </c>
      <c r="H126" s="105"/>
      <c r="I126" s="64" t="str">
        <f>IFERROR(VLOOKUP(C126,parametros!$B:$F,5,0),"")</f>
        <v/>
      </c>
      <c r="J126" s="107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5"/>
      <c r="L126" s="85" t="str">
        <f t="shared" si="7"/>
        <v/>
      </c>
      <c r="M126" s="207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5"/>
      <c r="B127" s="189"/>
      <c r="C127" s="99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05"/>
      <c r="E127" s="106"/>
      <c r="F127" s="107" t="str">
        <f>IF(A127="","",IFERROR(VLOOKUP(A127,itens_Remanesc!$A:$C,3,0),""))</f>
        <v/>
      </c>
      <c r="G127" s="107" t="str">
        <f t="shared" si="6"/>
        <v/>
      </c>
      <c r="H127" s="105"/>
      <c r="I127" s="64" t="str">
        <f>IFERROR(VLOOKUP(C127,parametros!$B:$F,5,0),"")</f>
        <v/>
      </c>
      <c r="J127" s="107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5"/>
      <c r="L127" s="85" t="str">
        <f t="shared" si="7"/>
        <v/>
      </c>
      <c r="M127" s="207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5"/>
      <c r="B128" s="189"/>
      <c r="C128" s="99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05"/>
      <c r="E128" s="106"/>
      <c r="F128" s="107" t="str">
        <f>IF(A128="","",IFERROR(VLOOKUP(A128,itens_Remanesc!$A:$C,3,0),""))</f>
        <v/>
      </c>
      <c r="G128" s="107" t="str">
        <f t="shared" si="6"/>
        <v/>
      </c>
      <c r="H128" s="105"/>
      <c r="I128" s="64" t="str">
        <f>IFERROR(VLOOKUP(C128,parametros!$B:$F,5,0),"")</f>
        <v/>
      </c>
      <c r="J128" s="107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5"/>
      <c r="L128" s="85" t="str">
        <f t="shared" si="7"/>
        <v/>
      </c>
      <c r="M128" s="207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5"/>
      <c r="B129" s="189"/>
      <c r="C129" s="99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05"/>
      <c r="E129" s="106"/>
      <c r="F129" s="107" t="str">
        <f>IF(A129="","",IFERROR(VLOOKUP(A129,itens_Remanesc!$A:$C,3,0),""))</f>
        <v/>
      </c>
      <c r="G129" s="107" t="str">
        <f t="shared" si="6"/>
        <v/>
      </c>
      <c r="H129" s="105"/>
      <c r="I129" s="64" t="str">
        <f>IFERROR(VLOOKUP(C129,parametros!$B:$F,5,0),"")</f>
        <v/>
      </c>
      <c r="J129" s="107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5"/>
      <c r="L129" s="85" t="str">
        <f t="shared" si="7"/>
        <v/>
      </c>
      <c r="M129" s="207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5"/>
      <c r="B130" s="189"/>
      <c r="C130" s="99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05"/>
      <c r="E130" s="106"/>
      <c r="F130" s="107" t="str">
        <f>IF(A130="","",IFERROR(VLOOKUP(A130,itens_Remanesc!$A:$C,3,0),""))</f>
        <v/>
      </c>
      <c r="G130" s="107" t="str">
        <f t="shared" ref="G130:G161" si="8">IF(OR(E130="",F130=""),"",ROUND(E130*F130,2))</f>
        <v/>
      </c>
      <c r="H130" s="105"/>
      <c r="I130" s="64" t="str">
        <f>IFERROR(VLOOKUP(C130,parametros!$B:$F,5,0),"")</f>
        <v/>
      </c>
      <c r="J130" s="107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5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7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5"/>
      <c r="B131" s="189"/>
      <c r="C131" s="99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05"/>
      <c r="E131" s="106"/>
      <c r="F131" s="107" t="str">
        <f>IF(A131="","",IFERROR(VLOOKUP(A131,itens_Remanesc!$A:$C,3,0),""))</f>
        <v/>
      </c>
      <c r="G131" s="107" t="str">
        <f t="shared" si="8"/>
        <v/>
      </c>
      <c r="H131" s="105"/>
      <c r="I131" s="64" t="str">
        <f>IFERROR(VLOOKUP(C131,parametros!$B:$F,5,0),"")</f>
        <v/>
      </c>
      <c r="J131" s="107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5"/>
      <c r="L131" s="85" t="str">
        <f t="shared" si="9"/>
        <v/>
      </c>
      <c r="M131" s="207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5"/>
      <c r="B132" s="189"/>
      <c r="C132" s="99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05"/>
      <c r="E132" s="106"/>
      <c r="F132" s="107" t="str">
        <f>IF(A132="","",IFERROR(VLOOKUP(A132,itens_Remanesc!$A:$C,3,0),""))</f>
        <v/>
      </c>
      <c r="G132" s="107" t="str">
        <f t="shared" si="8"/>
        <v/>
      </c>
      <c r="H132" s="105"/>
      <c r="I132" s="64" t="str">
        <f>IFERROR(VLOOKUP(C132,parametros!$B:$F,5,0),"")</f>
        <v/>
      </c>
      <c r="J132" s="107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5"/>
      <c r="L132" s="85" t="str">
        <f t="shared" si="9"/>
        <v/>
      </c>
      <c r="M132" s="207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5"/>
      <c r="B133" s="189"/>
      <c r="C133" s="99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05"/>
      <c r="E133" s="106"/>
      <c r="F133" s="107" t="str">
        <f>IF(A133="","",IFERROR(VLOOKUP(A133,itens_Remanesc!$A:$C,3,0),""))</f>
        <v/>
      </c>
      <c r="G133" s="107" t="str">
        <f t="shared" si="8"/>
        <v/>
      </c>
      <c r="H133" s="105"/>
      <c r="I133" s="64" t="str">
        <f>IFERROR(VLOOKUP(C133,parametros!$B:$F,5,0),"")</f>
        <v/>
      </c>
      <c r="J133" s="107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5"/>
      <c r="L133" s="85" t="str">
        <f t="shared" si="9"/>
        <v/>
      </c>
      <c r="M133" s="207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5"/>
      <c r="B134" s="189"/>
      <c r="C134" s="99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05"/>
      <c r="E134" s="106"/>
      <c r="F134" s="107" t="str">
        <f>IF(A134="","",IFERROR(VLOOKUP(A134,itens_Remanesc!$A:$C,3,0),""))</f>
        <v/>
      </c>
      <c r="G134" s="107" t="str">
        <f t="shared" si="8"/>
        <v/>
      </c>
      <c r="H134" s="105"/>
      <c r="I134" s="64" t="str">
        <f>IFERROR(VLOOKUP(C134,parametros!$B:$F,5,0),"")</f>
        <v/>
      </c>
      <c r="J134" s="107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5"/>
      <c r="L134" s="85" t="str">
        <f t="shared" si="9"/>
        <v/>
      </c>
      <c r="M134" s="207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5"/>
      <c r="B135" s="189"/>
      <c r="C135" s="99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05"/>
      <c r="E135" s="106"/>
      <c r="F135" s="107" t="str">
        <f>IF(A135="","",IFERROR(VLOOKUP(A135,itens_Remanesc!$A:$C,3,0),""))</f>
        <v/>
      </c>
      <c r="G135" s="107" t="str">
        <f t="shared" si="8"/>
        <v/>
      </c>
      <c r="H135" s="105"/>
      <c r="I135" s="64" t="str">
        <f>IFERROR(VLOOKUP(C135,parametros!$B:$F,5,0),"")</f>
        <v/>
      </c>
      <c r="J135" s="107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5"/>
      <c r="L135" s="85" t="str">
        <f t="shared" si="9"/>
        <v/>
      </c>
      <c r="M135" s="207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5"/>
      <c r="B136" s="189"/>
      <c r="C136" s="99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05"/>
      <c r="E136" s="106"/>
      <c r="F136" s="107" t="str">
        <f>IF(A136="","",IFERROR(VLOOKUP(A136,itens_Remanesc!$A:$C,3,0),""))</f>
        <v/>
      </c>
      <c r="G136" s="107" t="str">
        <f t="shared" si="8"/>
        <v/>
      </c>
      <c r="H136" s="105"/>
      <c r="I136" s="64" t="str">
        <f>IFERROR(VLOOKUP(C136,parametros!$B:$F,5,0),"")</f>
        <v/>
      </c>
      <c r="J136" s="107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5"/>
      <c r="L136" s="85" t="str">
        <f t="shared" si="9"/>
        <v/>
      </c>
      <c r="M136" s="207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5"/>
      <c r="B137" s="189"/>
      <c r="C137" s="99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05"/>
      <c r="E137" s="106"/>
      <c r="F137" s="107" t="str">
        <f>IF(A137="","",IFERROR(VLOOKUP(A137,itens_Remanesc!$A:$C,3,0),""))</f>
        <v/>
      </c>
      <c r="G137" s="107" t="str">
        <f t="shared" si="8"/>
        <v/>
      </c>
      <c r="H137" s="105"/>
      <c r="I137" s="64" t="str">
        <f>IFERROR(VLOOKUP(C137,parametros!$B:$F,5,0),"")</f>
        <v/>
      </c>
      <c r="J137" s="107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5"/>
      <c r="L137" s="85" t="str">
        <f t="shared" si="9"/>
        <v/>
      </c>
      <c r="M137" s="207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5"/>
      <c r="B138" s="189"/>
      <c r="C138" s="99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05"/>
      <c r="E138" s="106"/>
      <c r="F138" s="107" t="str">
        <f>IF(A138="","",IFERROR(VLOOKUP(A138,itens_Remanesc!$A:$C,3,0),""))</f>
        <v/>
      </c>
      <c r="G138" s="107" t="str">
        <f t="shared" si="8"/>
        <v/>
      </c>
      <c r="H138" s="105"/>
      <c r="I138" s="64" t="str">
        <f>IFERROR(VLOOKUP(C138,parametros!$B:$F,5,0),"")</f>
        <v/>
      </c>
      <c r="J138" s="107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5"/>
      <c r="L138" s="85" t="str">
        <f t="shared" si="9"/>
        <v/>
      </c>
      <c r="M138" s="207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5"/>
      <c r="B139" s="189"/>
      <c r="C139" s="99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05"/>
      <c r="E139" s="106"/>
      <c r="F139" s="107" t="str">
        <f>IF(A139="","",IFERROR(VLOOKUP(A139,itens_Remanesc!$A:$C,3,0),""))</f>
        <v/>
      </c>
      <c r="G139" s="107" t="str">
        <f t="shared" si="8"/>
        <v/>
      </c>
      <c r="H139" s="105"/>
      <c r="I139" s="64" t="str">
        <f>IFERROR(VLOOKUP(C139,parametros!$B:$F,5,0),"")</f>
        <v/>
      </c>
      <c r="J139" s="107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5"/>
      <c r="L139" s="85" t="str">
        <f t="shared" si="9"/>
        <v/>
      </c>
      <c r="M139" s="207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5"/>
      <c r="B140" s="189"/>
      <c r="C140" s="99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05"/>
      <c r="E140" s="106"/>
      <c r="F140" s="107" t="str">
        <f>IF(A140="","",IFERROR(VLOOKUP(A140,itens_Remanesc!$A:$C,3,0),""))</f>
        <v/>
      </c>
      <c r="G140" s="107" t="str">
        <f t="shared" si="8"/>
        <v/>
      </c>
      <c r="H140" s="105"/>
      <c r="I140" s="64" t="str">
        <f>IFERROR(VLOOKUP(C140,parametros!$B:$F,5,0),"")</f>
        <v/>
      </c>
      <c r="J140" s="107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5"/>
      <c r="L140" s="85" t="str">
        <f t="shared" si="9"/>
        <v/>
      </c>
      <c r="M140" s="207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5"/>
      <c r="B141" s="189"/>
      <c r="C141" s="99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05"/>
      <c r="E141" s="106"/>
      <c r="F141" s="107" t="str">
        <f>IF(A141="","",IFERROR(VLOOKUP(A141,itens_Remanesc!$A:$C,3,0),""))</f>
        <v/>
      </c>
      <c r="G141" s="107" t="str">
        <f t="shared" si="8"/>
        <v/>
      </c>
      <c r="H141" s="105"/>
      <c r="I141" s="64" t="str">
        <f>IFERROR(VLOOKUP(C141,parametros!$B:$F,5,0),"")</f>
        <v/>
      </c>
      <c r="J141" s="107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5"/>
      <c r="L141" s="85" t="str">
        <f t="shared" si="9"/>
        <v/>
      </c>
      <c r="M141" s="207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5"/>
      <c r="B142" s="189"/>
      <c r="C142" s="99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05"/>
      <c r="E142" s="106"/>
      <c r="F142" s="107" t="str">
        <f>IF(A142="","",IFERROR(VLOOKUP(A142,itens_Remanesc!$A:$C,3,0),""))</f>
        <v/>
      </c>
      <c r="G142" s="107" t="str">
        <f t="shared" si="8"/>
        <v/>
      </c>
      <c r="H142" s="105"/>
      <c r="I142" s="64" t="str">
        <f>IFERROR(VLOOKUP(C142,parametros!$B:$F,5,0),"")</f>
        <v/>
      </c>
      <c r="J142" s="107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5"/>
      <c r="L142" s="85" t="str">
        <f t="shared" si="9"/>
        <v/>
      </c>
      <c r="M142" s="207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5"/>
      <c r="B143" s="189"/>
      <c r="C143" s="99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05"/>
      <c r="E143" s="106"/>
      <c r="F143" s="107" t="str">
        <f>IF(A143="","",IFERROR(VLOOKUP(A143,itens_Remanesc!$A:$C,3,0),""))</f>
        <v/>
      </c>
      <c r="G143" s="107" t="str">
        <f t="shared" si="8"/>
        <v/>
      </c>
      <c r="H143" s="105"/>
      <c r="I143" s="64" t="str">
        <f>IFERROR(VLOOKUP(C143,parametros!$B:$F,5,0),"")</f>
        <v/>
      </c>
      <c r="J143" s="107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5"/>
      <c r="L143" s="85" t="str">
        <f t="shared" si="9"/>
        <v/>
      </c>
      <c r="M143" s="207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5"/>
      <c r="B144" s="189"/>
      <c r="C144" s="99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05"/>
      <c r="E144" s="106"/>
      <c r="F144" s="107" t="str">
        <f>IF(A144="","",IFERROR(VLOOKUP(A144,itens_Remanesc!$A:$C,3,0),""))</f>
        <v/>
      </c>
      <c r="G144" s="107" t="str">
        <f t="shared" si="8"/>
        <v/>
      </c>
      <c r="H144" s="105"/>
      <c r="I144" s="64" t="str">
        <f>IFERROR(VLOOKUP(C144,parametros!$B:$F,5,0),"")</f>
        <v/>
      </c>
      <c r="J144" s="107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5"/>
      <c r="L144" s="85" t="str">
        <f t="shared" si="9"/>
        <v/>
      </c>
      <c r="M144" s="207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5"/>
      <c r="B145" s="189"/>
      <c r="C145" s="99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05"/>
      <c r="E145" s="106"/>
      <c r="F145" s="107" t="str">
        <f>IF(A145="","",IFERROR(VLOOKUP(A145,itens_Remanesc!$A:$C,3,0),""))</f>
        <v/>
      </c>
      <c r="G145" s="107" t="str">
        <f t="shared" si="8"/>
        <v/>
      </c>
      <c r="H145" s="105"/>
      <c r="I145" s="64" t="str">
        <f>IFERROR(VLOOKUP(C145,parametros!$B:$F,5,0),"")</f>
        <v/>
      </c>
      <c r="J145" s="107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5"/>
      <c r="L145" s="85" t="str">
        <f t="shared" si="9"/>
        <v/>
      </c>
      <c r="M145" s="207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5"/>
      <c r="B146" s="189"/>
      <c r="C146" s="99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05"/>
      <c r="E146" s="106"/>
      <c r="F146" s="107" t="str">
        <f>IF(A146="","",IFERROR(VLOOKUP(A146,itens_Remanesc!$A:$C,3,0),""))</f>
        <v/>
      </c>
      <c r="G146" s="107" t="str">
        <f t="shared" si="8"/>
        <v/>
      </c>
      <c r="H146" s="105"/>
      <c r="I146" s="64" t="str">
        <f>IFERROR(VLOOKUP(C146,parametros!$B:$F,5,0),"")</f>
        <v/>
      </c>
      <c r="J146" s="107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5"/>
      <c r="L146" s="85" t="str">
        <f t="shared" si="9"/>
        <v/>
      </c>
      <c r="M146" s="207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5"/>
      <c r="B147" s="189"/>
      <c r="C147" s="99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05"/>
      <c r="E147" s="106"/>
      <c r="F147" s="107" t="str">
        <f>IF(A147="","",IFERROR(VLOOKUP(A147,itens_Remanesc!$A:$C,3,0),""))</f>
        <v/>
      </c>
      <c r="G147" s="107" t="str">
        <f t="shared" si="8"/>
        <v/>
      </c>
      <c r="H147" s="105"/>
      <c r="I147" s="64" t="str">
        <f>IFERROR(VLOOKUP(C147,parametros!$B:$F,5,0),"")</f>
        <v/>
      </c>
      <c r="J147" s="107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5"/>
      <c r="L147" s="85" t="str">
        <f t="shared" si="9"/>
        <v/>
      </c>
      <c r="M147" s="207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5"/>
      <c r="B148" s="189"/>
      <c r="C148" s="99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05"/>
      <c r="E148" s="106"/>
      <c r="F148" s="107" t="str">
        <f>IF(A148="","",IFERROR(VLOOKUP(A148,itens_Remanesc!$A:$C,3,0),""))</f>
        <v/>
      </c>
      <c r="G148" s="107" t="str">
        <f t="shared" si="8"/>
        <v/>
      </c>
      <c r="H148" s="105"/>
      <c r="I148" s="64" t="str">
        <f>IFERROR(VLOOKUP(C148,parametros!$B:$F,5,0),"")</f>
        <v/>
      </c>
      <c r="J148" s="107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5"/>
      <c r="L148" s="85" t="str">
        <f t="shared" si="9"/>
        <v/>
      </c>
      <c r="M148" s="207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5"/>
      <c r="B149" s="189"/>
      <c r="C149" s="99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05"/>
      <c r="E149" s="106"/>
      <c r="F149" s="107" t="str">
        <f>IF(A149="","",IFERROR(VLOOKUP(A149,itens_Remanesc!$A:$C,3,0),""))</f>
        <v/>
      </c>
      <c r="G149" s="107" t="str">
        <f t="shared" si="8"/>
        <v/>
      </c>
      <c r="H149" s="105"/>
      <c r="I149" s="64" t="str">
        <f>IFERROR(VLOOKUP(C149,parametros!$B:$F,5,0),"")</f>
        <v/>
      </c>
      <c r="J149" s="107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5"/>
      <c r="L149" s="85" t="str">
        <f t="shared" si="9"/>
        <v/>
      </c>
      <c r="M149" s="207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5"/>
      <c r="B150" s="189"/>
      <c r="C150" s="99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05"/>
      <c r="E150" s="106"/>
      <c r="F150" s="107" t="str">
        <f>IF(A150="","",IFERROR(VLOOKUP(A150,itens_Remanesc!$A:$C,3,0),""))</f>
        <v/>
      </c>
      <c r="G150" s="107" t="str">
        <f t="shared" si="8"/>
        <v/>
      </c>
      <c r="H150" s="105"/>
      <c r="I150" s="64" t="str">
        <f>IFERROR(VLOOKUP(C150,parametros!$B:$F,5,0),"")</f>
        <v/>
      </c>
      <c r="J150" s="107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5"/>
      <c r="L150" s="85" t="str">
        <f t="shared" si="9"/>
        <v/>
      </c>
      <c r="M150" s="207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5"/>
      <c r="B151" s="189"/>
      <c r="C151" s="99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05"/>
      <c r="E151" s="106"/>
      <c r="F151" s="107" t="str">
        <f>IF(A151="","",IFERROR(VLOOKUP(A151,itens_Remanesc!$A:$C,3,0),""))</f>
        <v/>
      </c>
      <c r="G151" s="107" t="str">
        <f t="shared" si="8"/>
        <v/>
      </c>
      <c r="H151" s="105"/>
      <c r="I151" s="64" t="str">
        <f>IFERROR(VLOOKUP(C151,parametros!$B:$F,5,0),"")</f>
        <v/>
      </c>
      <c r="J151" s="107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5"/>
      <c r="L151" s="85" t="str">
        <f t="shared" si="9"/>
        <v/>
      </c>
      <c r="M151" s="207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5"/>
      <c r="B152" s="189"/>
      <c r="C152" s="99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05"/>
      <c r="E152" s="106"/>
      <c r="F152" s="107" t="str">
        <f>IF(A152="","",IFERROR(VLOOKUP(A152,itens_Remanesc!$A:$C,3,0),""))</f>
        <v/>
      </c>
      <c r="G152" s="107" t="str">
        <f t="shared" si="8"/>
        <v/>
      </c>
      <c r="H152" s="105"/>
      <c r="I152" s="64" t="str">
        <f>IFERROR(VLOOKUP(C152,parametros!$B:$F,5,0),"")</f>
        <v/>
      </c>
      <c r="J152" s="107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5"/>
      <c r="L152" s="85" t="str">
        <f t="shared" si="9"/>
        <v/>
      </c>
      <c r="M152" s="207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5"/>
      <c r="B153" s="189"/>
      <c r="C153" s="99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05"/>
      <c r="E153" s="106"/>
      <c r="F153" s="107" t="str">
        <f>IF(A153="","",IFERROR(VLOOKUP(A153,itens_Remanesc!$A:$C,3,0),""))</f>
        <v/>
      </c>
      <c r="G153" s="107" t="str">
        <f t="shared" si="8"/>
        <v/>
      </c>
      <c r="H153" s="105"/>
      <c r="I153" s="64" t="str">
        <f>IFERROR(VLOOKUP(C153,parametros!$B:$F,5,0),"")</f>
        <v/>
      </c>
      <c r="J153" s="107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5"/>
      <c r="L153" s="85" t="str">
        <f t="shared" si="9"/>
        <v/>
      </c>
      <c r="M153" s="207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5"/>
      <c r="B154" s="189"/>
      <c r="C154" s="99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05"/>
      <c r="E154" s="106"/>
      <c r="F154" s="107" t="str">
        <f>IF(A154="","",IFERROR(VLOOKUP(A154,itens_Remanesc!$A:$C,3,0),""))</f>
        <v/>
      </c>
      <c r="G154" s="107" t="str">
        <f t="shared" si="8"/>
        <v/>
      </c>
      <c r="H154" s="105"/>
      <c r="I154" s="64" t="str">
        <f>IFERROR(VLOOKUP(C154,parametros!$B:$F,5,0),"")</f>
        <v/>
      </c>
      <c r="J154" s="107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5"/>
      <c r="L154" s="85" t="str">
        <f t="shared" si="9"/>
        <v/>
      </c>
      <c r="M154" s="207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5"/>
      <c r="B155" s="189"/>
      <c r="C155" s="99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05"/>
      <c r="E155" s="106"/>
      <c r="F155" s="107" t="str">
        <f>IF(A155="","",IFERROR(VLOOKUP(A155,itens_Remanesc!$A:$C,3,0),""))</f>
        <v/>
      </c>
      <c r="G155" s="107" t="str">
        <f t="shared" si="8"/>
        <v/>
      </c>
      <c r="H155" s="105"/>
      <c r="I155" s="64" t="str">
        <f>IFERROR(VLOOKUP(C155,parametros!$B:$F,5,0),"")</f>
        <v/>
      </c>
      <c r="J155" s="107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5"/>
      <c r="L155" s="85" t="str">
        <f t="shared" si="9"/>
        <v/>
      </c>
      <c r="M155" s="207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5"/>
      <c r="B156" s="189"/>
      <c r="C156" s="99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05"/>
      <c r="E156" s="106"/>
      <c r="F156" s="107" t="str">
        <f>IF(A156="","",IFERROR(VLOOKUP(A156,itens_Remanesc!$A:$C,3,0),""))</f>
        <v/>
      </c>
      <c r="G156" s="107" t="str">
        <f t="shared" si="8"/>
        <v/>
      </c>
      <c r="H156" s="105"/>
      <c r="I156" s="64" t="str">
        <f>IFERROR(VLOOKUP(C156,parametros!$B:$F,5,0),"")</f>
        <v/>
      </c>
      <c r="J156" s="107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5"/>
      <c r="L156" s="85" t="str">
        <f t="shared" si="9"/>
        <v/>
      </c>
      <c r="M156" s="207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5"/>
      <c r="B157" s="189"/>
      <c r="C157" s="99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05"/>
      <c r="E157" s="106"/>
      <c r="F157" s="107" t="str">
        <f>IF(A157="","",IFERROR(VLOOKUP(A157,itens_Remanesc!$A:$C,3,0),""))</f>
        <v/>
      </c>
      <c r="G157" s="107" t="str">
        <f t="shared" si="8"/>
        <v/>
      </c>
      <c r="H157" s="105"/>
      <c r="I157" s="64" t="str">
        <f>IFERROR(VLOOKUP(C157,parametros!$B:$F,5,0),"")</f>
        <v/>
      </c>
      <c r="J157" s="107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5"/>
      <c r="L157" s="85" t="str">
        <f t="shared" si="9"/>
        <v/>
      </c>
      <c r="M157" s="207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5"/>
      <c r="B158" s="189"/>
      <c r="C158" s="99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05"/>
      <c r="E158" s="106"/>
      <c r="F158" s="107" t="str">
        <f>IF(A158="","",IFERROR(VLOOKUP(A158,itens_Remanesc!$A:$C,3,0),""))</f>
        <v/>
      </c>
      <c r="G158" s="107" t="str">
        <f t="shared" si="8"/>
        <v/>
      </c>
      <c r="H158" s="105"/>
      <c r="I158" s="64" t="str">
        <f>IFERROR(VLOOKUP(C158,parametros!$B:$F,5,0),"")</f>
        <v/>
      </c>
      <c r="J158" s="107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5"/>
      <c r="L158" s="85" t="str">
        <f t="shared" si="9"/>
        <v/>
      </c>
      <c r="M158" s="207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5"/>
      <c r="B159" s="189"/>
      <c r="C159" s="99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05"/>
      <c r="E159" s="106"/>
      <c r="F159" s="107" t="str">
        <f>IF(A159="","",IFERROR(VLOOKUP(A159,itens_Remanesc!$A:$C,3,0),""))</f>
        <v/>
      </c>
      <c r="G159" s="107" t="str">
        <f t="shared" si="8"/>
        <v/>
      </c>
      <c r="H159" s="105"/>
      <c r="I159" s="64" t="str">
        <f>IFERROR(VLOOKUP(C159,parametros!$B:$F,5,0),"")</f>
        <v/>
      </c>
      <c r="J159" s="107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5"/>
      <c r="L159" s="85" t="str">
        <f t="shared" si="9"/>
        <v/>
      </c>
      <c r="M159" s="207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5"/>
      <c r="B160" s="189"/>
      <c r="C160" s="99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05"/>
      <c r="E160" s="106"/>
      <c r="F160" s="107" t="str">
        <f>IF(A160="","",IFERROR(VLOOKUP(A160,itens_Remanesc!$A:$C,3,0),""))</f>
        <v/>
      </c>
      <c r="G160" s="107" t="str">
        <f t="shared" si="8"/>
        <v/>
      </c>
      <c r="H160" s="105"/>
      <c r="I160" s="64" t="str">
        <f>IFERROR(VLOOKUP(C160,parametros!$B:$F,5,0),"")</f>
        <v/>
      </c>
      <c r="J160" s="107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5"/>
      <c r="L160" s="85" t="str">
        <f t="shared" si="9"/>
        <v/>
      </c>
      <c r="M160" s="207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5"/>
      <c r="B161" s="189"/>
      <c r="C161" s="99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05"/>
      <c r="E161" s="106"/>
      <c r="F161" s="107" t="str">
        <f>IF(A161="","",IFERROR(VLOOKUP(A161,itens_Remanesc!$A:$C,3,0),""))</f>
        <v/>
      </c>
      <c r="G161" s="107" t="str">
        <f t="shared" si="8"/>
        <v/>
      </c>
      <c r="H161" s="105"/>
      <c r="I161" s="64" t="str">
        <f>IFERROR(VLOOKUP(C161,parametros!$B:$F,5,0),"")</f>
        <v/>
      </c>
      <c r="J161" s="107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5"/>
      <c r="L161" s="85" t="str">
        <f t="shared" si="9"/>
        <v/>
      </c>
      <c r="M161" s="207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5"/>
      <c r="B162" s="189"/>
      <c r="C162" s="99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05"/>
      <c r="E162" s="106"/>
      <c r="F162" s="107" t="str">
        <f>IF(A162="","",IFERROR(VLOOKUP(A162,itens_Remanesc!$A:$C,3,0),""))</f>
        <v/>
      </c>
      <c r="G162" s="107" t="str">
        <f t="shared" ref="G162:G193" si="10">IF(OR(E162="",F162=""),"",ROUND(E162*F162,2))</f>
        <v/>
      </c>
      <c r="H162" s="105"/>
      <c r="I162" s="64" t="str">
        <f>IFERROR(VLOOKUP(C162,parametros!$B:$F,5,0),"")</f>
        <v/>
      </c>
      <c r="J162" s="107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5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7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5"/>
      <c r="B163" s="189"/>
      <c r="C163" s="99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05"/>
      <c r="E163" s="106"/>
      <c r="F163" s="107" t="str">
        <f>IF(A163="","",IFERROR(VLOOKUP(A163,itens_Remanesc!$A:$C,3,0),""))</f>
        <v/>
      </c>
      <c r="G163" s="107" t="str">
        <f t="shared" si="10"/>
        <v/>
      </c>
      <c r="H163" s="105"/>
      <c r="I163" s="64" t="str">
        <f>IFERROR(VLOOKUP(C163,parametros!$B:$F,5,0),"")</f>
        <v/>
      </c>
      <c r="J163" s="107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5"/>
      <c r="L163" s="85" t="str">
        <f t="shared" si="11"/>
        <v/>
      </c>
      <c r="M163" s="207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5"/>
      <c r="B164" s="189"/>
      <c r="C164" s="99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05"/>
      <c r="E164" s="106"/>
      <c r="F164" s="107" t="str">
        <f>IF(A164="","",IFERROR(VLOOKUP(A164,itens_Remanesc!$A:$C,3,0),""))</f>
        <v/>
      </c>
      <c r="G164" s="107" t="str">
        <f t="shared" si="10"/>
        <v/>
      </c>
      <c r="H164" s="105"/>
      <c r="I164" s="64" t="str">
        <f>IFERROR(VLOOKUP(C164,parametros!$B:$F,5,0),"")</f>
        <v/>
      </c>
      <c r="J164" s="107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5"/>
      <c r="L164" s="85" t="str">
        <f t="shared" si="11"/>
        <v/>
      </c>
      <c r="M164" s="207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5"/>
      <c r="B165" s="189"/>
      <c r="C165" s="99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05"/>
      <c r="E165" s="106"/>
      <c r="F165" s="107" t="str">
        <f>IF(A165="","",IFERROR(VLOOKUP(A165,itens_Remanesc!$A:$C,3,0),""))</f>
        <v/>
      </c>
      <c r="G165" s="107" t="str">
        <f t="shared" si="10"/>
        <v/>
      </c>
      <c r="H165" s="105"/>
      <c r="I165" s="64" t="str">
        <f>IFERROR(VLOOKUP(C165,parametros!$B:$F,5,0),"")</f>
        <v/>
      </c>
      <c r="J165" s="107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5"/>
      <c r="L165" s="85" t="str">
        <f t="shared" si="11"/>
        <v/>
      </c>
      <c r="M165" s="207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5"/>
      <c r="B166" s="189"/>
      <c r="C166" s="99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05"/>
      <c r="E166" s="106"/>
      <c r="F166" s="107" t="str">
        <f>IF(A166="","",IFERROR(VLOOKUP(A166,itens_Remanesc!$A:$C,3,0),""))</f>
        <v/>
      </c>
      <c r="G166" s="107" t="str">
        <f t="shared" si="10"/>
        <v/>
      </c>
      <c r="H166" s="105"/>
      <c r="I166" s="64" t="str">
        <f>IFERROR(VLOOKUP(C166,parametros!$B:$F,5,0),"")</f>
        <v/>
      </c>
      <c r="J166" s="107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5"/>
      <c r="L166" s="85" t="str">
        <f t="shared" si="11"/>
        <v/>
      </c>
      <c r="M166" s="207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5"/>
      <c r="B167" s="189"/>
      <c r="C167" s="99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05"/>
      <c r="E167" s="106"/>
      <c r="F167" s="107" t="str">
        <f>IF(A167="","",IFERROR(VLOOKUP(A167,itens_Remanesc!$A:$C,3,0),""))</f>
        <v/>
      </c>
      <c r="G167" s="107" t="str">
        <f t="shared" si="10"/>
        <v/>
      </c>
      <c r="H167" s="105"/>
      <c r="I167" s="64" t="str">
        <f>IFERROR(VLOOKUP(C167,parametros!$B:$F,5,0),"")</f>
        <v/>
      </c>
      <c r="J167" s="107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5"/>
      <c r="L167" s="85" t="str">
        <f t="shared" si="11"/>
        <v/>
      </c>
      <c r="M167" s="207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5"/>
      <c r="B168" s="189"/>
      <c r="C168" s="99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05"/>
      <c r="E168" s="106"/>
      <c r="F168" s="107" t="str">
        <f>IF(A168="","",IFERROR(VLOOKUP(A168,itens_Remanesc!$A:$C,3,0),""))</f>
        <v/>
      </c>
      <c r="G168" s="107" t="str">
        <f t="shared" si="10"/>
        <v/>
      </c>
      <c r="H168" s="105"/>
      <c r="I168" s="64" t="str">
        <f>IFERROR(VLOOKUP(C168,parametros!$B:$F,5,0),"")</f>
        <v/>
      </c>
      <c r="J168" s="107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5"/>
      <c r="L168" s="85" t="str">
        <f t="shared" si="11"/>
        <v/>
      </c>
      <c r="M168" s="207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5"/>
      <c r="B169" s="189"/>
      <c r="C169" s="99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05"/>
      <c r="E169" s="106"/>
      <c r="F169" s="107" t="str">
        <f>IF(A169="","",IFERROR(VLOOKUP(A169,itens_Remanesc!$A:$C,3,0),""))</f>
        <v/>
      </c>
      <c r="G169" s="107" t="str">
        <f t="shared" si="10"/>
        <v/>
      </c>
      <c r="H169" s="105"/>
      <c r="I169" s="64" t="str">
        <f>IFERROR(VLOOKUP(C169,parametros!$B:$F,5,0),"")</f>
        <v/>
      </c>
      <c r="J169" s="107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5"/>
      <c r="L169" s="85" t="str">
        <f t="shared" si="11"/>
        <v/>
      </c>
      <c r="M169" s="207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5"/>
      <c r="B170" s="189"/>
      <c r="C170" s="99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05"/>
      <c r="E170" s="106"/>
      <c r="F170" s="107" t="str">
        <f>IF(A170="","",IFERROR(VLOOKUP(A170,itens_Remanesc!$A:$C,3,0),""))</f>
        <v/>
      </c>
      <c r="G170" s="107" t="str">
        <f t="shared" si="10"/>
        <v/>
      </c>
      <c r="H170" s="105"/>
      <c r="I170" s="64" t="str">
        <f>IFERROR(VLOOKUP(C170,parametros!$B:$F,5,0),"")</f>
        <v/>
      </c>
      <c r="J170" s="107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5"/>
      <c r="L170" s="85" t="str">
        <f t="shared" si="11"/>
        <v/>
      </c>
      <c r="M170" s="207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5"/>
      <c r="B171" s="189"/>
      <c r="C171" s="99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05"/>
      <c r="E171" s="106"/>
      <c r="F171" s="107" t="str">
        <f>IF(A171="","",IFERROR(VLOOKUP(A171,itens_Remanesc!$A:$C,3,0),""))</f>
        <v/>
      </c>
      <c r="G171" s="107" t="str">
        <f t="shared" si="10"/>
        <v/>
      </c>
      <c r="H171" s="105"/>
      <c r="I171" s="64" t="str">
        <f>IFERROR(VLOOKUP(C171,parametros!$B:$F,5,0),"")</f>
        <v/>
      </c>
      <c r="J171" s="107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5"/>
      <c r="L171" s="85" t="str">
        <f t="shared" si="11"/>
        <v/>
      </c>
      <c r="M171" s="207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5"/>
      <c r="B172" s="189"/>
      <c r="C172" s="99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05"/>
      <c r="E172" s="106"/>
      <c r="F172" s="107" t="str">
        <f>IF(A172="","",IFERROR(VLOOKUP(A172,itens_Remanesc!$A:$C,3,0),""))</f>
        <v/>
      </c>
      <c r="G172" s="107" t="str">
        <f t="shared" si="10"/>
        <v/>
      </c>
      <c r="H172" s="105"/>
      <c r="I172" s="64" t="str">
        <f>IFERROR(VLOOKUP(C172,parametros!$B:$F,5,0),"")</f>
        <v/>
      </c>
      <c r="J172" s="107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5"/>
      <c r="L172" s="85" t="str">
        <f t="shared" si="11"/>
        <v/>
      </c>
      <c r="M172" s="207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5"/>
      <c r="B173" s="189"/>
      <c r="C173" s="99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05"/>
      <c r="E173" s="106"/>
      <c r="F173" s="107" t="str">
        <f>IF(A173="","",IFERROR(VLOOKUP(A173,itens_Remanesc!$A:$C,3,0),""))</f>
        <v/>
      </c>
      <c r="G173" s="107" t="str">
        <f t="shared" si="10"/>
        <v/>
      </c>
      <c r="H173" s="105"/>
      <c r="I173" s="64" t="str">
        <f>IFERROR(VLOOKUP(C173,parametros!$B:$F,5,0),"")</f>
        <v/>
      </c>
      <c r="J173" s="107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5"/>
      <c r="L173" s="85" t="str">
        <f t="shared" si="11"/>
        <v/>
      </c>
      <c r="M173" s="207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5"/>
      <c r="B174" s="189"/>
      <c r="C174" s="99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05"/>
      <c r="E174" s="106"/>
      <c r="F174" s="107" t="str">
        <f>IF(A174="","",IFERROR(VLOOKUP(A174,itens_Remanesc!$A:$C,3,0),""))</f>
        <v/>
      </c>
      <c r="G174" s="107" t="str">
        <f t="shared" si="10"/>
        <v/>
      </c>
      <c r="H174" s="105"/>
      <c r="I174" s="64" t="str">
        <f>IFERROR(VLOOKUP(C174,parametros!$B:$F,5,0),"")</f>
        <v/>
      </c>
      <c r="J174" s="107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5"/>
      <c r="L174" s="85" t="str">
        <f t="shared" si="11"/>
        <v/>
      </c>
      <c r="M174" s="207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5"/>
      <c r="B175" s="189"/>
      <c r="C175" s="99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05"/>
      <c r="E175" s="106"/>
      <c r="F175" s="107" t="str">
        <f>IF(A175="","",IFERROR(VLOOKUP(A175,itens_Remanesc!$A:$C,3,0),""))</f>
        <v/>
      </c>
      <c r="G175" s="107" t="str">
        <f t="shared" si="10"/>
        <v/>
      </c>
      <c r="H175" s="105"/>
      <c r="I175" s="64" t="str">
        <f>IFERROR(VLOOKUP(C175,parametros!$B:$F,5,0),"")</f>
        <v/>
      </c>
      <c r="J175" s="107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5"/>
      <c r="L175" s="85" t="str">
        <f t="shared" si="11"/>
        <v/>
      </c>
      <c r="M175" s="207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5"/>
      <c r="B176" s="189"/>
      <c r="C176" s="99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05"/>
      <c r="E176" s="106"/>
      <c r="F176" s="107" t="str">
        <f>IF(A176="","",IFERROR(VLOOKUP(A176,itens_Remanesc!$A:$C,3,0),""))</f>
        <v/>
      </c>
      <c r="G176" s="107" t="str">
        <f t="shared" si="10"/>
        <v/>
      </c>
      <c r="H176" s="105"/>
      <c r="I176" s="64" t="str">
        <f>IFERROR(VLOOKUP(C176,parametros!$B:$F,5,0),"")</f>
        <v/>
      </c>
      <c r="J176" s="107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5"/>
      <c r="L176" s="85" t="str">
        <f t="shared" si="11"/>
        <v/>
      </c>
      <c r="M176" s="207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5"/>
      <c r="B177" s="189"/>
      <c r="C177" s="99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05"/>
      <c r="E177" s="106"/>
      <c r="F177" s="107" t="str">
        <f>IF(A177="","",IFERROR(VLOOKUP(A177,itens_Remanesc!$A:$C,3,0),""))</f>
        <v/>
      </c>
      <c r="G177" s="107" t="str">
        <f t="shared" si="10"/>
        <v/>
      </c>
      <c r="H177" s="105"/>
      <c r="I177" s="64" t="str">
        <f>IFERROR(VLOOKUP(C177,parametros!$B:$F,5,0),"")</f>
        <v/>
      </c>
      <c r="J177" s="107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5"/>
      <c r="L177" s="85" t="str">
        <f t="shared" si="11"/>
        <v/>
      </c>
      <c r="M177" s="207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5"/>
      <c r="B178" s="189"/>
      <c r="C178" s="99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05"/>
      <c r="E178" s="106"/>
      <c r="F178" s="107" t="str">
        <f>IF(A178="","",IFERROR(VLOOKUP(A178,itens_Remanesc!$A:$C,3,0),""))</f>
        <v/>
      </c>
      <c r="G178" s="107" t="str">
        <f t="shared" si="10"/>
        <v/>
      </c>
      <c r="H178" s="105"/>
      <c r="I178" s="64" t="str">
        <f>IFERROR(VLOOKUP(C178,parametros!$B:$F,5,0),"")</f>
        <v/>
      </c>
      <c r="J178" s="107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5"/>
      <c r="L178" s="85" t="str">
        <f t="shared" si="11"/>
        <v/>
      </c>
      <c r="M178" s="207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5"/>
      <c r="B179" s="189"/>
      <c r="C179" s="99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05"/>
      <c r="E179" s="106"/>
      <c r="F179" s="107" t="str">
        <f>IF(A179="","",IFERROR(VLOOKUP(A179,itens_Remanesc!$A:$C,3,0),""))</f>
        <v/>
      </c>
      <c r="G179" s="107" t="str">
        <f t="shared" si="10"/>
        <v/>
      </c>
      <c r="H179" s="105"/>
      <c r="I179" s="64" t="str">
        <f>IFERROR(VLOOKUP(C179,parametros!$B:$F,5,0),"")</f>
        <v/>
      </c>
      <c r="J179" s="107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5"/>
      <c r="L179" s="85" t="str">
        <f t="shared" si="11"/>
        <v/>
      </c>
      <c r="M179" s="207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5"/>
      <c r="B180" s="189"/>
      <c r="C180" s="99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05"/>
      <c r="E180" s="106"/>
      <c r="F180" s="107" t="str">
        <f>IF(A180="","",IFERROR(VLOOKUP(A180,itens_Remanesc!$A:$C,3,0),""))</f>
        <v/>
      </c>
      <c r="G180" s="107" t="str">
        <f t="shared" si="10"/>
        <v/>
      </c>
      <c r="H180" s="105"/>
      <c r="I180" s="64" t="str">
        <f>IFERROR(VLOOKUP(C180,parametros!$B:$F,5,0),"")</f>
        <v/>
      </c>
      <c r="J180" s="107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5"/>
      <c r="L180" s="85" t="str">
        <f t="shared" si="11"/>
        <v/>
      </c>
      <c r="M180" s="207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5"/>
      <c r="B181" s="189"/>
      <c r="C181" s="99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05"/>
      <c r="E181" s="106"/>
      <c r="F181" s="107" t="str">
        <f>IF(A181="","",IFERROR(VLOOKUP(A181,itens_Remanesc!$A:$C,3,0),""))</f>
        <v/>
      </c>
      <c r="G181" s="107" t="str">
        <f t="shared" si="10"/>
        <v/>
      </c>
      <c r="H181" s="105"/>
      <c r="I181" s="64" t="str">
        <f>IFERROR(VLOOKUP(C181,parametros!$B:$F,5,0),"")</f>
        <v/>
      </c>
      <c r="J181" s="107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5"/>
      <c r="L181" s="85" t="str">
        <f t="shared" si="11"/>
        <v/>
      </c>
      <c r="M181" s="207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5"/>
      <c r="B182" s="189"/>
      <c r="C182" s="99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05"/>
      <c r="E182" s="106"/>
      <c r="F182" s="107" t="str">
        <f>IF(A182="","",IFERROR(VLOOKUP(A182,itens_Remanesc!$A:$C,3,0),""))</f>
        <v/>
      </c>
      <c r="G182" s="107" t="str">
        <f t="shared" si="10"/>
        <v/>
      </c>
      <c r="H182" s="105"/>
      <c r="I182" s="64" t="str">
        <f>IFERROR(VLOOKUP(C182,parametros!$B:$F,5,0),"")</f>
        <v/>
      </c>
      <c r="J182" s="107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5"/>
      <c r="L182" s="85" t="str">
        <f t="shared" si="11"/>
        <v/>
      </c>
      <c r="M182" s="207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5"/>
      <c r="B183" s="189"/>
      <c r="C183" s="99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05"/>
      <c r="E183" s="106"/>
      <c r="F183" s="107" t="str">
        <f>IF(A183="","",IFERROR(VLOOKUP(A183,itens_Remanesc!$A:$C,3,0),""))</f>
        <v/>
      </c>
      <c r="G183" s="107" t="str">
        <f t="shared" si="10"/>
        <v/>
      </c>
      <c r="H183" s="105"/>
      <c r="I183" s="64" t="str">
        <f>IFERROR(VLOOKUP(C183,parametros!$B:$F,5,0),"")</f>
        <v/>
      </c>
      <c r="J183" s="107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5"/>
      <c r="L183" s="85" t="str">
        <f t="shared" si="11"/>
        <v/>
      </c>
      <c r="M183" s="207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5"/>
      <c r="B184" s="189"/>
      <c r="C184" s="99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05"/>
      <c r="E184" s="106"/>
      <c r="F184" s="107" t="str">
        <f>IF(A184="","",IFERROR(VLOOKUP(A184,itens_Remanesc!$A:$C,3,0),""))</f>
        <v/>
      </c>
      <c r="G184" s="107" t="str">
        <f t="shared" si="10"/>
        <v/>
      </c>
      <c r="H184" s="105"/>
      <c r="I184" s="64" t="str">
        <f>IFERROR(VLOOKUP(C184,parametros!$B:$F,5,0),"")</f>
        <v/>
      </c>
      <c r="J184" s="107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5"/>
      <c r="L184" s="85" t="str">
        <f t="shared" si="11"/>
        <v/>
      </c>
      <c r="M184" s="207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5"/>
      <c r="B185" s="189"/>
      <c r="C185" s="99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05"/>
      <c r="E185" s="106"/>
      <c r="F185" s="107" t="str">
        <f>IF(A185="","",IFERROR(VLOOKUP(A185,itens_Remanesc!$A:$C,3,0),""))</f>
        <v/>
      </c>
      <c r="G185" s="107" t="str">
        <f t="shared" si="10"/>
        <v/>
      </c>
      <c r="H185" s="105"/>
      <c r="I185" s="64" t="str">
        <f>IFERROR(VLOOKUP(C185,parametros!$B:$F,5,0),"")</f>
        <v/>
      </c>
      <c r="J185" s="107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5"/>
      <c r="L185" s="85" t="str">
        <f t="shared" si="11"/>
        <v/>
      </c>
      <c r="M185" s="207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5"/>
      <c r="B186" s="189"/>
      <c r="C186" s="99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05"/>
      <c r="E186" s="106"/>
      <c r="F186" s="107" t="str">
        <f>IF(A186="","",IFERROR(VLOOKUP(A186,itens_Remanesc!$A:$C,3,0),""))</f>
        <v/>
      </c>
      <c r="G186" s="107" t="str">
        <f t="shared" si="10"/>
        <v/>
      </c>
      <c r="H186" s="105"/>
      <c r="I186" s="64" t="str">
        <f>IFERROR(VLOOKUP(C186,parametros!$B:$F,5,0),"")</f>
        <v/>
      </c>
      <c r="J186" s="107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5"/>
      <c r="L186" s="85" t="str">
        <f t="shared" si="11"/>
        <v/>
      </c>
      <c r="M186" s="207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5"/>
      <c r="B187" s="189"/>
      <c r="C187" s="99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05"/>
      <c r="E187" s="106"/>
      <c r="F187" s="107" t="str">
        <f>IF(A187="","",IFERROR(VLOOKUP(A187,itens_Remanesc!$A:$C,3,0),""))</f>
        <v/>
      </c>
      <c r="G187" s="107" t="str">
        <f t="shared" si="10"/>
        <v/>
      </c>
      <c r="H187" s="105"/>
      <c r="I187" s="64" t="str">
        <f>IFERROR(VLOOKUP(C187,parametros!$B:$F,5,0),"")</f>
        <v/>
      </c>
      <c r="J187" s="107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5"/>
      <c r="L187" s="85" t="str">
        <f t="shared" si="11"/>
        <v/>
      </c>
      <c r="M187" s="207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5"/>
      <c r="B188" s="189"/>
      <c r="C188" s="99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05"/>
      <c r="E188" s="106"/>
      <c r="F188" s="107" t="str">
        <f>IF(A188="","",IFERROR(VLOOKUP(A188,itens_Remanesc!$A:$C,3,0),""))</f>
        <v/>
      </c>
      <c r="G188" s="107" t="str">
        <f t="shared" si="10"/>
        <v/>
      </c>
      <c r="H188" s="105"/>
      <c r="I188" s="64" t="str">
        <f>IFERROR(VLOOKUP(C188,parametros!$B:$F,5,0),"")</f>
        <v/>
      </c>
      <c r="J188" s="107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5"/>
      <c r="L188" s="85" t="str">
        <f t="shared" si="11"/>
        <v/>
      </c>
      <c r="M188" s="207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5"/>
      <c r="B189" s="189"/>
      <c r="C189" s="99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05"/>
      <c r="E189" s="106"/>
      <c r="F189" s="107" t="str">
        <f>IF(A189="","",IFERROR(VLOOKUP(A189,itens_Remanesc!$A:$C,3,0),""))</f>
        <v/>
      </c>
      <c r="G189" s="107" t="str">
        <f t="shared" si="10"/>
        <v/>
      </c>
      <c r="H189" s="105"/>
      <c r="I189" s="64" t="str">
        <f>IFERROR(VLOOKUP(C189,parametros!$B:$F,5,0),"")</f>
        <v/>
      </c>
      <c r="J189" s="107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5"/>
      <c r="L189" s="85" t="str">
        <f t="shared" si="11"/>
        <v/>
      </c>
      <c r="M189" s="207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5"/>
      <c r="B190" s="189"/>
      <c r="C190" s="99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05"/>
      <c r="E190" s="106"/>
      <c r="F190" s="107" t="str">
        <f>IF(A190="","",IFERROR(VLOOKUP(A190,itens_Remanesc!$A:$C,3,0),""))</f>
        <v/>
      </c>
      <c r="G190" s="107" t="str">
        <f t="shared" si="10"/>
        <v/>
      </c>
      <c r="H190" s="105"/>
      <c r="I190" s="64" t="str">
        <f>IFERROR(VLOOKUP(C190,parametros!$B:$F,5,0),"")</f>
        <v/>
      </c>
      <c r="J190" s="107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5"/>
      <c r="L190" s="85" t="str">
        <f t="shared" si="11"/>
        <v/>
      </c>
      <c r="M190" s="207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5"/>
      <c r="B191" s="189"/>
      <c r="C191" s="99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05"/>
      <c r="E191" s="106"/>
      <c r="F191" s="107" t="str">
        <f>IF(A191="","",IFERROR(VLOOKUP(A191,itens_Remanesc!$A:$C,3,0),""))</f>
        <v/>
      </c>
      <c r="G191" s="107" t="str">
        <f t="shared" si="10"/>
        <v/>
      </c>
      <c r="H191" s="105"/>
      <c r="I191" s="64" t="str">
        <f>IFERROR(VLOOKUP(C191,parametros!$B:$F,5,0),"")</f>
        <v/>
      </c>
      <c r="J191" s="107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5"/>
      <c r="L191" s="85" t="str">
        <f t="shared" si="11"/>
        <v/>
      </c>
      <c r="M191" s="207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5"/>
      <c r="B192" s="189"/>
      <c r="C192" s="99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05"/>
      <c r="E192" s="106"/>
      <c r="F192" s="107" t="str">
        <f>IF(A192="","",IFERROR(VLOOKUP(A192,itens_Remanesc!$A:$C,3,0),""))</f>
        <v/>
      </c>
      <c r="G192" s="107" t="str">
        <f t="shared" si="10"/>
        <v/>
      </c>
      <c r="H192" s="105"/>
      <c r="I192" s="64" t="str">
        <f>IFERROR(VLOOKUP(C192,parametros!$B:$F,5,0),"")</f>
        <v/>
      </c>
      <c r="J192" s="107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5"/>
      <c r="L192" s="85" t="str">
        <f t="shared" si="11"/>
        <v/>
      </c>
      <c r="M192" s="207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5"/>
      <c r="B193" s="189"/>
      <c r="C193" s="99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05"/>
      <c r="E193" s="106"/>
      <c r="F193" s="107" t="str">
        <f>IF(A193="","",IFERROR(VLOOKUP(A193,itens_Remanesc!$A:$C,3,0),""))</f>
        <v/>
      </c>
      <c r="G193" s="107" t="str">
        <f t="shared" si="10"/>
        <v/>
      </c>
      <c r="H193" s="105"/>
      <c r="I193" s="64" t="str">
        <f>IFERROR(VLOOKUP(C193,parametros!$B:$F,5,0),"")</f>
        <v/>
      </c>
      <c r="J193" s="107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5"/>
      <c r="L193" s="85" t="str">
        <f t="shared" si="11"/>
        <v/>
      </c>
      <c r="M193" s="207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5"/>
      <c r="B194" s="189"/>
      <c r="C194" s="99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05"/>
      <c r="E194" s="106"/>
      <c r="F194" s="107" t="str">
        <f>IF(A194="","",IFERROR(VLOOKUP(A194,itens_Remanesc!$A:$C,3,0),""))</f>
        <v/>
      </c>
      <c r="G194" s="107" t="str">
        <f t="shared" ref="G194:G225" si="12">IF(OR(E194="",F194=""),"",ROUND(E194*F194,2))</f>
        <v/>
      </c>
      <c r="H194" s="105"/>
      <c r="I194" s="64" t="str">
        <f>IFERROR(VLOOKUP(C194,parametros!$B:$F,5,0),"")</f>
        <v/>
      </c>
      <c r="J194" s="107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5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7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5"/>
      <c r="B195" s="189"/>
      <c r="C195" s="99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05"/>
      <c r="E195" s="106"/>
      <c r="F195" s="107" t="str">
        <f>IF(A195="","",IFERROR(VLOOKUP(A195,itens_Remanesc!$A:$C,3,0),""))</f>
        <v/>
      </c>
      <c r="G195" s="107" t="str">
        <f t="shared" si="12"/>
        <v/>
      </c>
      <c r="H195" s="105"/>
      <c r="I195" s="64" t="str">
        <f>IFERROR(VLOOKUP(C195,parametros!$B:$F,5,0),"")</f>
        <v/>
      </c>
      <c r="J195" s="107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5"/>
      <c r="L195" s="85" t="str">
        <f t="shared" si="13"/>
        <v/>
      </c>
      <c r="M195" s="207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5"/>
      <c r="B196" s="189"/>
      <c r="C196" s="99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05"/>
      <c r="E196" s="106"/>
      <c r="F196" s="107" t="str">
        <f>IF(A196="","",IFERROR(VLOOKUP(A196,itens_Remanesc!$A:$C,3,0),""))</f>
        <v/>
      </c>
      <c r="G196" s="107" t="str">
        <f t="shared" si="12"/>
        <v/>
      </c>
      <c r="H196" s="105"/>
      <c r="I196" s="64" t="str">
        <f>IFERROR(VLOOKUP(C196,parametros!$B:$F,5,0),"")</f>
        <v/>
      </c>
      <c r="J196" s="107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5"/>
      <c r="L196" s="85" t="str">
        <f t="shared" si="13"/>
        <v/>
      </c>
      <c r="M196" s="207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5"/>
      <c r="B197" s="189"/>
      <c r="C197" s="99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05"/>
      <c r="E197" s="106"/>
      <c r="F197" s="107" t="str">
        <f>IF(A197="","",IFERROR(VLOOKUP(A197,itens_Remanesc!$A:$C,3,0),""))</f>
        <v/>
      </c>
      <c r="G197" s="107" t="str">
        <f t="shared" si="12"/>
        <v/>
      </c>
      <c r="H197" s="105"/>
      <c r="I197" s="64" t="str">
        <f>IFERROR(VLOOKUP(C197,parametros!$B:$F,5,0),"")</f>
        <v/>
      </c>
      <c r="J197" s="107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5"/>
      <c r="L197" s="85" t="str">
        <f t="shared" si="13"/>
        <v/>
      </c>
      <c r="M197" s="207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5"/>
      <c r="B198" s="189"/>
      <c r="C198" s="99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05"/>
      <c r="E198" s="106"/>
      <c r="F198" s="107" t="str">
        <f>IF(A198="","",IFERROR(VLOOKUP(A198,itens_Remanesc!$A:$C,3,0),""))</f>
        <v/>
      </c>
      <c r="G198" s="107" t="str">
        <f t="shared" si="12"/>
        <v/>
      </c>
      <c r="H198" s="105"/>
      <c r="I198" s="64" t="str">
        <f>IFERROR(VLOOKUP(C198,parametros!$B:$F,5,0),"")</f>
        <v/>
      </c>
      <c r="J198" s="107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5"/>
      <c r="L198" s="85" t="str">
        <f t="shared" si="13"/>
        <v/>
      </c>
      <c r="M198" s="207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5"/>
      <c r="B199" s="189"/>
      <c r="C199" s="99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05"/>
      <c r="E199" s="106"/>
      <c r="F199" s="107" t="str">
        <f>IF(A199="","",IFERROR(VLOOKUP(A199,itens_Remanesc!$A:$C,3,0),""))</f>
        <v/>
      </c>
      <c r="G199" s="107" t="str">
        <f t="shared" si="12"/>
        <v/>
      </c>
      <c r="H199" s="105"/>
      <c r="I199" s="64" t="str">
        <f>IFERROR(VLOOKUP(C199,parametros!$B:$F,5,0),"")</f>
        <v/>
      </c>
      <c r="J199" s="107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5"/>
      <c r="L199" s="85" t="str">
        <f t="shared" si="13"/>
        <v/>
      </c>
      <c r="M199" s="207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5"/>
      <c r="B200" s="189"/>
      <c r="C200" s="99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05"/>
      <c r="E200" s="106"/>
      <c r="F200" s="107" t="str">
        <f>IF(A200="","",IFERROR(VLOOKUP(A200,itens_Remanesc!$A:$C,3,0),""))</f>
        <v/>
      </c>
      <c r="G200" s="107" t="str">
        <f t="shared" si="12"/>
        <v/>
      </c>
      <c r="H200" s="105"/>
      <c r="I200" s="64" t="str">
        <f>IFERROR(VLOOKUP(C200,parametros!$B:$F,5,0),"")</f>
        <v/>
      </c>
      <c r="J200" s="107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5"/>
      <c r="L200" s="85" t="str">
        <f t="shared" si="13"/>
        <v/>
      </c>
      <c r="M200" s="207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21</v>
      </c>
      <c r="B1" s="34" t="s">
        <v>208</v>
      </c>
      <c r="C1" s="34" t="s">
        <v>209</v>
      </c>
      <c r="D1" s="34" t="s">
        <v>210</v>
      </c>
      <c r="E1" s="34" t="s">
        <v>211</v>
      </c>
      <c r="F1" s="34" t="s">
        <v>68</v>
      </c>
      <c r="H1" s="219" t="s">
        <v>212</v>
      </c>
      <c r="I1" s="220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21">
        <v>45</v>
      </c>
      <c r="C2" s="222">
        <f ca="1">IF(A2="","",IF($I$5="","POSICAO DE REFERENCIA INDISPONIVEL",ROUND(IF(itens_Remanesc!B2="",0,itens_Remanesc!B2)+SUMIFS(aditivos!$L$2:$L$200,aditivos!$A$2:$A$200,A2,aditivos!$B$2:$B$200,"&lt;="&amp;$I$5),2)))</f>
        <v>130</v>
      </c>
      <c r="D2" s="222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23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4" t="s">
        <v>213</v>
      </c>
      <c r="I2" s="225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81">
        <f>IF(A2="","",itens_Remanesc!C2)</f>
        <v>250</v>
      </c>
      <c r="L2" s="181">
        <f ca="1">IF(A2="","",IF($I$4="C0",posicao_contratual!G2,IF($I$4="C1",posicao_contratual!K2,IF($I$4="C2",posicao_contratual!O2,IF($I$4="C3",posicao_contratual!S2,IF($I$4="C4",posicao_contratual!W2,""))))))</f>
        <v>130</v>
      </c>
      <c r="M2" s="181">
        <f ca="1">IF(OR(A2="",$I$5="",$I$6=""),"",ROUND(SUMIFS(aditivos!$L$2:$L$200,aditivos!$A$2:$A$200,A2,aditivos!$B$2:$B$200,"&gt;"&amp;$I$6,aditivos!$B$2:$B$200,"&lt;="&amp;$I$5),2))</f>
        <v>10</v>
      </c>
      <c r="N2" s="181">
        <f t="shared" ref="N2:N33" ca="1" si="1">IF(OR(A2="",L2="",D2=""),"",ROUND(MAX(L2+IF(ISNUMBER(M2),M2,0)-D2,0),2))</f>
        <v>95</v>
      </c>
      <c r="O2" s="181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</v>
      </c>
      <c r="P2" s="181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24966</v>
      </c>
      <c r="Q2" s="181">
        <f t="shared" ref="Q2:Q33" ca="1" si="2">IF(OR(A2="",D2="",K2=""),"",ROUND(D2*K2,2))</f>
        <v>11250</v>
      </c>
      <c r="R2" s="181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34164</v>
      </c>
    </row>
    <row r="3" spans="1:18" x14ac:dyDescent="0.35">
      <c r="A3" s="81" t="str">
        <f>IF(itens_Remanesc!A3="","",itens_Remanesc!A3)</f>
        <v>ITEM-002</v>
      </c>
      <c r="B3" s="221">
        <v>30</v>
      </c>
      <c r="C3" s="222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22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23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4" t="s">
        <v>214</v>
      </c>
      <c r="I3" s="225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81">
        <f>IF(A3="","",itens_Remanesc!C3)</f>
        <v>1500</v>
      </c>
      <c r="L3" s="181">
        <f ca="1">IF(A3="","",IF($I$4="C0",posicao_contratual!G3,IF($I$4="C1",posicao_contratual!K3,IF($I$4="C2",posicao_contratual!O3,IF($I$4="C3",posicao_contratual!S3,IF($I$4="C4",posicao_contratual!W3,""))))))</f>
        <v>80</v>
      </c>
      <c r="M3" s="181">
        <f ca="1">IF(OR(A3="",$I$5="",$I$6=""),"",ROUND(SUMIFS(aditivos!$L$2:$L$200,aditivos!$A$2:$A$200,A3,aditivos!$B$2:$B$200,"&gt;"&amp;$I$6,aditivos!$B$2:$B$200,"&lt;="&amp;$I$5),2))</f>
        <v>0</v>
      </c>
      <c r="N3" s="181">
        <f t="shared" ca="1" si="1"/>
        <v>50</v>
      </c>
      <c r="O3" s="181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47304</v>
      </c>
      <c r="P3" s="181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78840</v>
      </c>
      <c r="Q3" s="181">
        <f t="shared" ca="1" si="2"/>
        <v>45000</v>
      </c>
      <c r="R3" s="181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126144</v>
      </c>
    </row>
    <row r="4" spans="1:18" x14ac:dyDescent="0.35">
      <c r="A4" s="81" t="str">
        <f>IF(itens_Remanesc!A4="","",itens_Remanesc!A4)</f>
        <v>ITEM-003</v>
      </c>
      <c r="B4" s="221">
        <v>12</v>
      </c>
      <c r="C4" s="222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22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23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4" t="s">
        <v>215</v>
      </c>
      <c r="I4" s="225" t="str">
        <f ca="1">IF($I$2,$I$1,$I$3)</f>
        <v>C1</v>
      </c>
      <c r="K4" s="181">
        <f>IF(A4="","",itens_Remanesc!C4)</f>
        <v>3200</v>
      </c>
      <c r="L4" s="181">
        <f ca="1">IF(A4="","",IF($I$4="C0",posicao_contratual!G4,IF($I$4="C1",posicao_contratual!K4,IF($I$4="C2",posicao_contratual!O4,IF($I$4="C3",posicao_contratual!S4,IF($I$4="C4",posicao_contratual!W4,""))))))</f>
        <v>40</v>
      </c>
      <c r="M4" s="181">
        <f ca="1">IF(OR(A4="",$I$5="",$I$6=""),"",ROUND(SUMIFS(aditivos!$L$2:$L$200,aditivos!$A$2:$A$200,A4,aditivos!$B$2:$B$200,"&gt;"&amp;$I$6,aditivos!$B$2:$B$200,"&lt;="&amp;$I$5),2))</f>
        <v>0</v>
      </c>
      <c r="N4" s="181">
        <f t="shared" ca="1" si="1"/>
        <v>28</v>
      </c>
      <c r="O4" s="181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40366.080000000002</v>
      </c>
      <c r="P4" s="181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94187.520000000004</v>
      </c>
      <c r="Q4" s="181">
        <f t="shared" ca="1" si="2"/>
        <v>38400</v>
      </c>
      <c r="R4" s="181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134553.60000000001</v>
      </c>
    </row>
    <row r="5" spans="1:18" x14ac:dyDescent="0.35">
      <c r="A5" s="81" t="str">
        <f>IF(itens_Remanesc!A5="","",itens_Remanesc!A5)</f>
        <v/>
      </c>
      <c r="B5" s="221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22" t="str">
        <f>IF(A5="","",IF($I$5="","POSICAO DE REFERENCIA INDISPONIVEL",ROUND(IF(itens_Remanesc!B5="",0,itens_Remanesc!B5)+SUMIFS(aditivos!$L$2:$L$200,aditivos!$A$2:$A$200,A5,aditivos!$B$2:$B$200,"&lt;="&amp;$I$5),2)))</f>
        <v/>
      </c>
      <c r="D5" s="222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23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4" t="s">
        <v>216</v>
      </c>
      <c r="I5" s="226">
        <f ca="1">IF($I$4="","",IF($I$2,$I$9,$I$6))</f>
        <v>45657</v>
      </c>
      <c r="K5" s="181" t="str">
        <f>IF(A5="","",itens_Remanesc!C5)</f>
        <v/>
      </c>
      <c r="L5" s="181" t="str">
        <f>IF(A5="","",IF($I$4="C0",posicao_contratual!G5,IF($I$4="C1",posicao_contratual!K5,IF($I$4="C2",posicao_contratual!O5,IF($I$4="C3",posicao_contratual!S5,IF($I$4="C4",posicao_contratual!W5,""))))))</f>
        <v/>
      </c>
      <c r="M5" s="181" t="str">
        <f ca="1">IF(OR(A5="",$I$5="",$I$6=""),"",ROUND(SUMIFS(aditivos!$L$2:$L$200,aditivos!$A$2:$A$200,A5,aditivos!$B$2:$B$200,"&gt;"&amp;$I$6,aditivos!$B$2:$B$200,"&lt;="&amp;$I$5),2))</f>
        <v/>
      </c>
      <c r="N5" s="181" t="str">
        <f t="shared" si="1"/>
        <v/>
      </c>
      <c r="O5" s="181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81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81" t="str">
        <f t="shared" si="2"/>
        <v/>
      </c>
      <c r="R5" s="181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21" t="str">
        <f t="shared" ca="1" si="3"/>
        <v/>
      </c>
      <c r="C6" s="222" t="str">
        <f>IF(A6="","",IF($I$5="","POSICAO DE REFERENCIA INDISPONIVEL",ROUND(IF(itens_Remanesc!B6="",0,itens_Remanesc!B6)+SUMIFS(aditivos!$L$2:$L$200,aditivos!$A$2:$A$200,A6,aditivos!$B$2:$B$200,"&lt;="&amp;$I$5),2)))</f>
        <v/>
      </c>
      <c r="D6" s="222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23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4" t="s">
        <v>217</v>
      </c>
      <c r="I6" s="226">
        <f ca="1">IF($I$4="C0",parametros!$I$2,IF($I$4="C1",parametros!$I$3,IF($I$4="C2",parametros!$I$4,IF($I$4="C3",parametros!$I$5,IF($I$4="C4",parametros!$I$6,"")))))</f>
        <v>0</v>
      </c>
      <c r="K6" s="181" t="str">
        <f>IF(A6="","",itens_Remanesc!C6)</f>
        <v/>
      </c>
      <c r="L6" s="181" t="str">
        <f>IF(A6="","",IF($I$4="C0",posicao_contratual!G6,IF($I$4="C1",posicao_contratual!K6,IF($I$4="C2",posicao_contratual!O6,IF($I$4="C3",posicao_contratual!S6,IF($I$4="C4",posicao_contratual!W6,""))))))</f>
        <v/>
      </c>
      <c r="M6" s="181" t="str">
        <f ca="1">IF(OR(A6="",$I$5="",$I$6=""),"",ROUND(SUMIFS(aditivos!$L$2:$L$200,aditivos!$A$2:$A$200,A6,aditivos!$B$2:$B$200,"&gt;"&amp;$I$6,aditivos!$B$2:$B$200,"&lt;="&amp;$I$5),2))</f>
        <v/>
      </c>
      <c r="N6" s="181" t="str">
        <f t="shared" si="1"/>
        <v/>
      </c>
      <c r="O6" s="181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81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81" t="str">
        <f t="shared" si="2"/>
        <v/>
      </c>
      <c r="R6" s="181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21" t="str">
        <f t="shared" ca="1" si="3"/>
        <v/>
      </c>
      <c r="C7" s="222" t="str">
        <f>IF(A7="","",IF($I$5="","POSICAO DE REFERENCIA INDISPONIVEL",ROUND(IF(itens_Remanesc!B7="",0,itens_Remanesc!B7)+SUMIFS(aditivos!$L$2:$L$200,aditivos!$A$2:$A$200,A7,aditivos!$B$2:$B$200,"&lt;="&amp;$I$5),2)))</f>
        <v/>
      </c>
      <c r="D7" s="222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23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4" t="s">
        <v>218</v>
      </c>
      <c r="I7" s="227">
        <f ca="1">IF($I$4="C0",parametros!$F$2,IF($I$4="C1",parametros!$F$3,IF($I$4="C2",parametros!$F$4,IF($I$4="C3",parametros!$F$5,IF($I$4="C4",parametros!$F$6,"")))))</f>
        <v>1.0511999999999999</v>
      </c>
      <c r="K7" s="181" t="str">
        <f>IF(A7="","",itens_Remanesc!C7)</f>
        <v/>
      </c>
      <c r="L7" s="181" t="str">
        <f>IF(A7="","",IF($I$4="C0",posicao_contratual!G7,IF($I$4="C1",posicao_contratual!K7,IF($I$4="C2",posicao_contratual!O7,IF($I$4="C3",posicao_contratual!S7,IF($I$4="C4",posicao_contratual!W7,""))))))</f>
        <v/>
      </c>
      <c r="M7" s="181" t="str">
        <f ca="1">IF(OR(A7="",$I$5="",$I$6=""),"",ROUND(SUMIFS(aditivos!$L$2:$L$200,aditivos!$A$2:$A$200,A7,aditivos!$B$2:$B$200,"&gt;"&amp;$I$6,aditivos!$B$2:$B$200,"&lt;="&amp;$I$5),2))</f>
        <v/>
      </c>
      <c r="N7" s="181" t="str">
        <f t="shared" si="1"/>
        <v/>
      </c>
      <c r="O7" s="181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81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81" t="str">
        <f t="shared" si="2"/>
        <v/>
      </c>
      <c r="R7" s="181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21" t="str">
        <f t="shared" ca="1" si="3"/>
        <v/>
      </c>
      <c r="C8" s="222" t="str">
        <f>IF(A8="","",IF($I$5="","POSICAO DE REFERENCIA INDISPONIVEL",ROUND(IF(itens_Remanesc!B8="",0,itens_Remanesc!B8)+SUMIFS(aditivos!$L$2:$L$200,aditivos!$A$2:$A$200,A8,aditivos!$B$2:$B$200,"&lt;="&amp;$I$5),2)))</f>
        <v/>
      </c>
      <c r="D8" s="222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23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4" t="s">
        <v>219</v>
      </c>
      <c r="I8" s="225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81" t="str">
        <f>IF(A8="","",itens_Remanesc!C8)</f>
        <v/>
      </c>
      <c r="L8" s="181" t="str">
        <f>IF(A8="","",IF($I$4="C0",posicao_contratual!G8,IF($I$4="C1",posicao_contratual!K8,IF($I$4="C2",posicao_contratual!O8,IF($I$4="C3",posicao_contratual!S8,IF($I$4="C4",posicao_contratual!W8,""))))))</f>
        <v/>
      </c>
      <c r="M8" s="181" t="str">
        <f ca="1">IF(OR(A8="",$I$5="",$I$6=""),"",ROUND(SUMIFS(aditivos!$L$2:$L$200,aditivos!$A$2:$A$200,A8,aditivos!$B$2:$B$200,"&gt;"&amp;$I$6,aditivos!$B$2:$B$200,"&lt;="&amp;$I$5),2))</f>
        <v/>
      </c>
      <c r="N8" s="181" t="str">
        <f t="shared" si="1"/>
        <v/>
      </c>
      <c r="O8" s="181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81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81" t="str">
        <f t="shared" si="2"/>
        <v/>
      </c>
      <c r="R8" s="181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21" t="str">
        <f t="shared" ca="1" si="3"/>
        <v/>
      </c>
      <c r="C9" s="222" t="str">
        <f>IF(A9="","",IF($I$5="","POSICAO DE REFERENCIA INDISPONIVEL",ROUND(IF(itens_Remanesc!B9="",0,itens_Remanesc!B9)+SUMIFS(aditivos!$L$2:$L$200,aditivos!$A$2:$A$200,A9,aditivos!$B$2:$B$200,"&lt;="&amp;$I$5),2)))</f>
        <v/>
      </c>
      <c r="D9" s="222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23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4" t="s">
        <v>220</v>
      </c>
      <c r="I9" s="226">
        <f ca="1">IFERROR(IF(INDIRECT("CICLO_EM_EXECUCAO!$D$5")="","",INDIRECT("CICLO_EM_EXECUCAO!$D$5")),"")</f>
        <v>45657</v>
      </c>
      <c r="K9" s="181" t="str">
        <f>IF(A9="","",itens_Remanesc!C9)</f>
        <v/>
      </c>
      <c r="L9" s="181" t="str">
        <f>IF(A9="","",IF($I$4="C0",posicao_contratual!G9,IF($I$4="C1",posicao_contratual!K9,IF($I$4="C2",posicao_contratual!O9,IF($I$4="C3",posicao_contratual!S9,IF($I$4="C4",posicao_contratual!W9,""))))))</f>
        <v/>
      </c>
      <c r="M9" s="181" t="str">
        <f ca="1">IF(OR(A9="",$I$5="",$I$6=""),"",ROUND(SUMIFS(aditivos!$L$2:$L$200,aditivos!$A$2:$A$200,A9,aditivos!$B$2:$B$200,"&gt;"&amp;$I$6,aditivos!$B$2:$B$200,"&lt;="&amp;$I$5),2))</f>
        <v/>
      </c>
      <c r="N9" s="181" t="str">
        <f t="shared" si="1"/>
        <v/>
      </c>
      <c r="O9" s="181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81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81" t="str">
        <f t="shared" si="2"/>
        <v/>
      </c>
      <c r="R9" s="181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21" t="str">
        <f t="shared" ca="1" si="3"/>
        <v/>
      </c>
      <c r="C10" s="222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22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23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4" t="s">
        <v>221</v>
      </c>
      <c r="I10" s="225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81" t="str">
        <f>IF(A10="","",itens_Remanesc!C10)</f>
        <v/>
      </c>
      <c r="L10" s="181" t="str">
        <f>IF(A10="","",IF($I$4="C0",posicao_contratual!G10,IF($I$4="C1",posicao_contratual!K10,IF($I$4="C2",posicao_contratual!O10,IF($I$4="C3",posicao_contratual!S10,IF($I$4="C4",posicao_contratual!W10,""))))))</f>
        <v/>
      </c>
      <c r="M10" s="181" t="str">
        <f ca="1">IF(OR(A10="",$I$5="",$I$6=""),"",ROUND(SUMIFS(aditivos!$L$2:$L$200,aditivos!$A$2:$A$200,A10,aditivos!$B$2:$B$200,"&gt;"&amp;$I$6,aditivos!$B$2:$B$200,"&lt;="&amp;$I$5),2))</f>
        <v/>
      </c>
      <c r="N10" s="181" t="str">
        <f t="shared" si="1"/>
        <v/>
      </c>
      <c r="O10" s="181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81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81" t="str">
        <f t="shared" si="2"/>
        <v/>
      </c>
      <c r="R10" s="181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21" t="str">
        <f t="shared" ca="1" si="3"/>
        <v/>
      </c>
      <c r="C11" s="222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22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23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8" t="s">
        <v>222</v>
      </c>
      <c r="I11" s="229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81" t="str">
        <f>IF(A11="","",itens_Remanesc!C11)</f>
        <v/>
      </c>
      <c r="L11" s="181" t="str">
        <f>IF(A11="","",IF($I$4="C0",posicao_contratual!G11,IF($I$4="C1",posicao_contratual!K11,IF($I$4="C2",posicao_contratual!O11,IF($I$4="C3",posicao_contratual!S11,IF($I$4="C4",posicao_contratual!W11,""))))))</f>
        <v/>
      </c>
      <c r="M11" s="181" t="str">
        <f ca="1">IF(OR(A11="",$I$5="",$I$6=""),"",ROUND(SUMIFS(aditivos!$L$2:$L$200,aditivos!$A$2:$A$200,A11,aditivos!$B$2:$B$200,"&gt;"&amp;$I$6,aditivos!$B$2:$B$200,"&lt;="&amp;$I$5),2))</f>
        <v/>
      </c>
      <c r="N11" s="181" t="str">
        <f t="shared" si="1"/>
        <v/>
      </c>
      <c r="O11" s="181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81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81" t="str">
        <f t="shared" si="2"/>
        <v/>
      </c>
      <c r="R11" s="181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21" t="str">
        <f t="shared" ca="1" si="3"/>
        <v/>
      </c>
      <c r="C12" s="222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22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23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30"/>
      <c r="K12" s="181" t="str">
        <f>IF(A12="","",itens_Remanesc!C12)</f>
        <v/>
      </c>
      <c r="L12" s="181" t="str">
        <f>IF(A12="","",IF($I$4="C0",posicao_contratual!G12,IF($I$4="C1",posicao_contratual!K12,IF($I$4="C2",posicao_contratual!O12,IF($I$4="C3",posicao_contratual!S12,IF($I$4="C4",posicao_contratual!W12,""))))))</f>
        <v/>
      </c>
      <c r="M12" s="181" t="str">
        <f ca="1">IF(OR(A12="",$I$5="",$I$6=""),"",ROUND(SUMIFS(aditivos!$L$2:$L$200,aditivos!$A$2:$A$200,A12,aditivos!$B$2:$B$200,"&gt;"&amp;$I$6,aditivos!$B$2:$B$200,"&lt;="&amp;$I$5),2))</f>
        <v/>
      </c>
      <c r="N12" s="181" t="str">
        <f t="shared" si="1"/>
        <v/>
      </c>
      <c r="O12" s="181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81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81" t="str">
        <f t="shared" si="2"/>
        <v/>
      </c>
      <c r="R12" s="181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21" t="str">
        <f t="shared" ca="1" si="3"/>
        <v/>
      </c>
      <c r="C13" s="222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22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23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30"/>
      <c r="K13" s="181" t="str">
        <f>IF(A13="","",itens_Remanesc!C13)</f>
        <v/>
      </c>
      <c r="L13" s="181" t="str">
        <f>IF(A13="","",IF($I$4="C0",posicao_contratual!G13,IF($I$4="C1",posicao_contratual!K13,IF($I$4="C2",posicao_contratual!O13,IF($I$4="C3",posicao_contratual!S13,IF($I$4="C4",posicao_contratual!W13,""))))))</f>
        <v/>
      </c>
      <c r="M13" s="181" t="str">
        <f ca="1">IF(OR(A13="",$I$5="",$I$6=""),"",ROUND(SUMIFS(aditivos!$L$2:$L$200,aditivos!$A$2:$A$200,A13,aditivos!$B$2:$B$200,"&gt;"&amp;$I$6,aditivos!$B$2:$B$200,"&lt;="&amp;$I$5),2))</f>
        <v/>
      </c>
      <c r="N13" s="181" t="str">
        <f t="shared" si="1"/>
        <v/>
      </c>
      <c r="O13" s="181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81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81" t="str">
        <f t="shared" si="2"/>
        <v/>
      </c>
      <c r="R13" s="181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21" t="str">
        <f t="shared" ca="1" si="3"/>
        <v/>
      </c>
      <c r="C14" s="222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22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23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30"/>
      <c r="K14" s="181" t="str">
        <f>IF(A14="","",itens_Remanesc!C14)</f>
        <v/>
      </c>
      <c r="L14" s="181" t="str">
        <f>IF(A14="","",IF($I$4="C0",posicao_contratual!G14,IF($I$4="C1",posicao_contratual!K14,IF($I$4="C2",posicao_contratual!O14,IF($I$4="C3",posicao_contratual!S14,IF($I$4="C4",posicao_contratual!W14,""))))))</f>
        <v/>
      </c>
      <c r="M14" s="181" t="str">
        <f ca="1">IF(OR(A14="",$I$5="",$I$6=""),"",ROUND(SUMIFS(aditivos!$L$2:$L$200,aditivos!$A$2:$A$200,A14,aditivos!$B$2:$B$200,"&gt;"&amp;$I$6,aditivos!$B$2:$B$200,"&lt;="&amp;$I$5),2))</f>
        <v/>
      </c>
      <c r="N14" s="181" t="str">
        <f t="shared" si="1"/>
        <v/>
      </c>
      <c r="O14" s="181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81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81" t="str">
        <f t="shared" si="2"/>
        <v/>
      </c>
      <c r="R14" s="181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21" t="str">
        <f t="shared" ca="1" si="3"/>
        <v/>
      </c>
      <c r="C15" s="222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22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23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30"/>
      <c r="K15" s="181" t="str">
        <f>IF(A15="","",itens_Remanesc!C15)</f>
        <v/>
      </c>
      <c r="L15" s="181" t="str">
        <f>IF(A15="","",IF($I$4="C0",posicao_contratual!G15,IF($I$4="C1",posicao_contratual!K15,IF($I$4="C2",posicao_contratual!O15,IF($I$4="C3",posicao_contratual!S15,IF($I$4="C4",posicao_contratual!W15,""))))))</f>
        <v/>
      </c>
      <c r="M15" s="181" t="str">
        <f ca="1">IF(OR(A15="",$I$5="",$I$6=""),"",ROUND(SUMIFS(aditivos!$L$2:$L$200,aditivos!$A$2:$A$200,A15,aditivos!$B$2:$B$200,"&gt;"&amp;$I$6,aditivos!$B$2:$B$200,"&lt;="&amp;$I$5),2))</f>
        <v/>
      </c>
      <c r="N15" s="181" t="str">
        <f t="shared" si="1"/>
        <v/>
      </c>
      <c r="O15" s="181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81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81" t="str">
        <f t="shared" si="2"/>
        <v/>
      </c>
      <c r="R15" s="181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21" t="str">
        <f t="shared" ca="1" si="3"/>
        <v/>
      </c>
      <c r="C16" s="222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22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23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30"/>
      <c r="K16" s="181" t="str">
        <f>IF(A16="","",itens_Remanesc!C16)</f>
        <v/>
      </c>
      <c r="L16" s="181" t="str">
        <f>IF(A16="","",IF($I$4="C0",posicao_contratual!G16,IF($I$4="C1",posicao_contratual!K16,IF($I$4="C2",posicao_contratual!O16,IF($I$4="C3",posicao_contratual!S16,IF($I$4="C4",posicao_contratual!W16,""))))))</f>
        <v/>
      </c>
      <c r="M16" s="181" t="str">
        <f ca="1">IF(OR(A16="",$I$5="",$I$6=""),"",ROUND(SUMIFS(aditivos!$L$2:$L$200,aditivos!$A$2:$A$200,A16,aditivos!$B$2:$B$200,"&gt;"&amp;$I$6,aditivos!$B$2:$B$200,"&lt;="&amp;$I$5),2))</f>
        <v/>
      </c>
      <c r="N16" s="181" t="str">
        <f t="shared" si="1"/>
        <v/>
      </c>
      <c r="O16" s="181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81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81" t="str">
        <f t="shared" si="2"/>
        <v/>
      </c>
      <c r="R16" s="181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21" t="str">
        <f t="shared" ca="1" si="3"/>
        <v/>
      </c>
      <c r="C17" s="222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22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23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30"/>
      <c r="K17" s="181" t="str">
        <f>IF(A17="","",itens_Remanesc!C17)</f>
        <v/>
      </c>
      <c r="L17" s="181" t="str">
        <f>IF(A17="","",IF($I$4="C0",posicao_contratual!G17,IF($I$4="C1",posicao_contratual!K17,IF($I$4="C2",posicao_contratual!O17,IF($I$4="C3",posicao_contratual!S17,IF($I$4="C4",posicao_contratual!W17,""))))))</f>
        <v/>
      </c>
      <c r="M17" s="181" t="str">
        <f ca="1">IF(OR(A17="",$I$5="",$I$6=""),"",ROUND(SUMIFS(aditivos!$L$2:$L$200,aditivos!$A$2:$A$200,A17,aditivos!$B$2:$B$200,"&gt;"&amp;$I$6,aditivos!$B$2:$B$200,"&lt;="&amp;$I$5),2))</f>
        <v/>
      </c>
      <c r="N17" s="181" t="str">
        <f t="shared" si="1"/>
        <v/>
      </c>
      <c r="O17" s="181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81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81" t="str">
        <f t="shared" si="2"/>
        <v/>
      </c>
      <c r="R17" s="181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21" t="str">
        <f t="shared" ca="1" si="3"/>
        <v/>
      </c>
      <c r="C18" s="222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22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23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30"/>
      <c r="K18" s="181" t="str">
        <f>IF(A18="","",itens_Remanesc!C18)</f>
        <v/>
      </c>
      <c r="L18" s="181" t="str">
        <f>IF(A18="","",IF($I$4="C0",posicao_contratual!G18,IF($I$4="C1",posicao_contratual!K18,IF($I$4="C2",posicao_contratual!O18,IF($I$4="C3",posicao_contratual!S18,IF($I$4="C4",posicao_contratual!W18,""))))))</f>
        <v/>
      </c>
      <c r="M18" s="181" t="str">
        <f ca="1">IF(OR(A18="",$I$5="",$I$6=""),"",ROUND(SUMIFS(aditivos!$L$2:$L$200,aditivos!$A$2:$A$200,A18,aditivos!$B$2:$B$200,"&gt;"&amp;$I$6,aditivos!$B$2:$B$200,"&lt;="&amp;$I$5),2))</f>
        <v/>
      </c>
      <c r="N18" s="181" t="str">
        <f t="shared" si="1"/>
        <v/>
      </c>
      <c r="O18" s="181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81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81" t="str">
        <f t="shared" si="2"/>
        <v/>
      </c>
      <c r="R18" s="181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21" t="str">
        <f t="shared" ca="1" si="3"/>
        <v/>
      </c>
      <c r="C19" s="222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22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23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30"/>
      <c r="K19" s="181" t="str">
        <f>IF(A19="","",itens_Remanesc!C19)</f>
        <v/>
      </c>
      <c r="L19" s="181" t="str">
        <f>IF(A19="","",IF($I$4="C0",posicao_contratual!G19,IF($I$4="C1",posicao_contratual!K19,IF($I$4="C2",posicao_contratual!O19,IF($I$4="C3",posicao_contratual!S19,IF($I$4="C4",posicao_contratual!W19,""))))))</f>
        <v/>
      </c>
      <c r="M19" s="181" t="str">
        <f ca="1">IF(OR(A19="",$I$5="",$I$6=""),"",ROUND(SUMIFS(aditivos!$L$2:$L$200,aditivos!$A$2:$A$200,A19,aditivos!$B$2:$B$200,"&gt;"&amp;$I$6,aditivos!$B$2:$B$200,"&lt;="&amp;$I$5),2))</f>
        <v/>
      </c>
      <c r="N19" s="181" t="str">
        <f t="shared" si="1"/>
        <v/>
      </c>
      <c r="O19" s="181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81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81" t="str">
        <f t="shared" si="2"/>
        <v/>
      </c>
      <c r="R19" s="181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21" t="str">
        <f t="shared" ca="1" si="3"/>
        <v/>
      </c>
      <c r="C20" s="222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22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23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30"/>
      <c r="K20" s="181" t="str">
        <f>IF(A20="","",itens_Remanesc!C20)</f>
        <v/>
      </c>
      <c r="L20" s="181" t="str">
        <f>IF(A20="","",IF($I$4="C0",posicao_contratual!G20,IF($I$4="C1",posicao_contratual!K20,IF($I$4="C2",posicao_contratual!O20,IF($I$4="C3",posicao_contratual!S20,IF($I$4="C4",posicao_contratual!W20,""))))))</f>
        <v/>
      </c>
      <c r="M20" s="181" t="str">
        <f ca="1">IF(OR(A20="",$I$5="",$I$6=""),"",ROUND(SUMIFS(aditivos!$L$2:$L$200,aditivos!$A$2:$A$200,A20,aditivos!$B$2:$B$200,"&gt;"&amp;$I$6,aditivos!$B$2:$B$200,"&lt;="&amp;$I$5),2))</f>
        <v/>
      </c>
      <c r="N20" s="181" t="str">
        <f t="shared" si="1"/>
        <v/>
      </c>
      <c r="O20" s="181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81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81" t="str">
        <f t="shared" si="2"/>
        <v/>
      </c>
      <c r="R20" s="181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21" t="str">
        <f t="shared" ca="1" si="3"/>
        <v/>
      </c>
      <c r="C21" s="222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22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23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30"/>
      <c r="K21" s="181" t="str">
        <f>IF(A21="","",itens_Remanesc!C21)</f>
        <v/>
      </c>
      <c r="L21" s="181" t="str">
        <f>IF(A21="","",IF($I$4="C0",posicao_contratual!G21,IF($I$4="C1",posicao_contratual!K21,IF($I$4="C2",posicao_contratual!O21,IF($I$4="C3",posicao_contratual!S21,IF($I$4="C4",posicao_contratual!W21,""))))))</f>
        <v/>
      </c>
      <c r="M21" s="181" t="str">
        <f ca="1">IF(OR(A21="",$I$5="",$I$6=""),"",ROUND(SUMIFS(aditivos!$L$2:$L$200,aditivos!$A$2:$A$200,A21,aditivos!$B$2:$B$200,"&gt;"&amp;$I$6,aditivos!$B$2:$B$200,"&lt;="&amp;$I$5),2))</f>
        <v/>
      </c>
      <c r="N21" s="181" t="str">
        <f t="shared" si="1"/>
        <v/>
      </c>
      <c r="O21" s="181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81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81" t="str">
        <f t="shared" si="2"/>
        <v/>
      </c>
      <c r="R21" s="181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21" t="str">
        <f t="shared" ca="1" si="3"/>
        <v/>
      </c>
      <c r="C22" s="222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22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23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30"/>
      <c r="K22" s="181" t="str">
        <f>IF(A22="","",itens_Remanesc!C22)</f>
        <v/>
      </c>
      <c r="L22" s="181" t="str">
        <f>IF(A22="","",IF($I$4="C0",posicao_contratual!G22,IF($I$4="C1",posicao_contratual!K22,IF($I$4="C2",posicao_contratual!O22,IF($I$4="C3",posicao_contratual!S22,IF($I$4="C4",posicao_contratual!W22,""))))))</f>
        <v/>
      </c>
      <c r="M22" s="181" t="str">
        <f ca="1">IF(OR(A22="",$I$5="",$I$6=""),"",ROUND(SUMIFS(aditivos!$L$2:$L$200,aditivos!$A$2:$A$200,A22,aditivos!$B$2:$B$200,"&gt;"&amp;$I$6,aditivos!$B$2:$B$200,"&lt;="&amp;$I$5),2))</f>
        <v/>
      </c>
      <c r="N22" s="181" t="str">
        <f t="shared" si="1"/>
        <v/>
      </c>
      <c r="O22" s="181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81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81" t="str">
        <f t="shared" si="2"/>
        <v/>
      </c>
      <c r="R22" s="181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21" t="str">
        <f t="shared" ca="1" si="3"/>
        <v/>
      </c>
      <c r="C23" s="222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22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23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30"/>
      <c r="K23" s="181" t="str">
        <f>IF(A23="","",itens_Remanesc!C23)</f>
        <v/>
      </c>
      <c r="L23" s="181" t="str">
        <f>IF(A23="","",IF($I$4="C0",posicao_contratual!G23,IF($I$4="C1",posicao_contratual!K23,IF($I$4="C2",posicao_contratual!O23,IF($I$4="C3",posicao_contratual!S23,IF($I$4="C4",posicao_contratual!W23,""))))))</f>
        <v/>
      </c>
      <c r="M23" s="181" t="str">
        <f ca="1">IF(OR(A23="",$I$5="",$I$6=""),"",ROUND(SUMIFS(aditivos!$L$2:$L$200,aditivos!$A$2:$A$200,A23,aditivos!$B$2:$B$200,"&gt;"&amp;$I$6,aditivos!$B$2:$B$200,"&lt;="&amp;$I$5),2))</f>
        <v/>
      </c>
      <c r="N23" s="181" t="str">
        <f t="shared" si="1"/>
        <v/>
      </c>
      <c r="O23" s="181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81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81" t="str">
        <f t="shared" si="2"/>
        <v/>
      </c>
      <c r="R23" s="181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21" t="str">
        <f t="shared" ca="1" si="3"/>
        <v/>
      </c>
      <c r="C24" s="222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22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23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30"/>
      <c r="K24" s="181" t="str">
        <f>IF(A24="","",itens_Remanesc!C24)</f>
        <v/>
      </c>
      <c r="L24" s="181" t="str">
        <f>IF(A24="","",IF($I$4="C0",posicao_contratual!G24,IF($I$4="C1",posicao_contratual!K24,IF($I$4="C2",posicao_contratual!O24,IF($I$4="C3",posicao_contratual!S24,IF($I$4="C4",posicao_contratual!W24,""))))))</f>
        <v/>
      </c>
      <c r="M24" s="181" t="str">
        <f ca="1">IF(OR(A24="",$I$5="",$I$6=""),"",ROUND(SUMIFS(aditivos!$L$2:$L$200,aditivos!$A$2:$A$200,A24,aditivos!$B$2:$B$200,"&gt;"&amp;$I$6,aditivos!$B$2:$B$200,"&lt;="&amp;$I$5),2))</f>
        <v/>
      </c>
      <c r="N24" s="181" t="str">
        <f t="shared" si="1"/>
        <v/>
      </c>
      <c r="O24" s="181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81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81" t="str">
        <f t="shared" si="2"/>
        <v/>
      </c>
      <c r="R24" s="181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21" t="str">
        <f t="shared" ca="1" si="3"/>
        <v/>
      </c>
      <c r="C25" s="222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22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23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30"/>
      <c r="K25" s="181" t="str">
        <f>IF(A25="","",itens_Remanesc!C25)</f>
        <v/>
      </c>
      <c r="L25" s="181" t="str">
        <f>IF(A25="","",IF($I$4="C0",posicao_contratual!G25,IF($I$4="C1",posicao_contratual!K25,IF($I$4="C2",posicao_contratual!O25,IF($I$4="C3",posicao_contratual!S25,IF($I$4="C4",posicao_contratual!W25,""))))))</f>
        <v/>
      </c>
      <c r="M25" s="181" t="str">
        <f ca="1">IF(OR(A25="",$I$5="",$I$6=""),"",ROUND(SUMIFS(aditivos!$L$2:$L$200,aditivos!$A$2:$A$200,A25,aditivos!$B$2:$B$200,"&gt;"&amp;$I$6,aditivos!$B$2:$B$200,"&lt;="&amp;$I$5),2))</f>
        <v/>
      </c>
      <c r="N25" s="181" t="str">
        <f t="shared" si="1"/>
        <v/>
      </c>
      <c r="O25" s="181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81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81" t="str">
        <f t="shared" si="2"/>
        <v/>
      </c>
      <c r="R25" s="181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21" t="str">
        <f t="shared" ca="1" si="3"/>
        <v/>
      </c>
      <c r="C26" s="222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22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23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30"/>
      <c r="K26" s="181" t="str">
        <f>IF(A26="","",itens_Remanesc!C26)</f>
        <v/>
      </c>
      <c r="L26" s="181" t="str">
        <f>IF(A26="","",IF($I$4="C0",posicao_contratual!G26,IF($I$4="C1",posicao_contratual!K26,IF($I$4="C2",posicao_contratual!O26,IF($I$4="C3",posicao_contratual!S26,IF($I$4="C4",posicao_contratual!W26,""))))))</f>
        <v/>
      </c>
      <c r="M26" s="181" t="str">
        <f ca="1">IF(OR(A26="",$I$5="",$I$6=""),"",ROUND(SUMIFS(aditivos!$L$2:$L$200,aditivos!$A$2:$A$200,A26,aditivos!$B$2:$B$200,"&gt;"&amp;$I$6,aditivos!$B$2:$B$200,"&lt;="&amp;$I$5),2))</f>
        <v/>
      </c>
      <c r="N26" s="181" t="str">
        <f t="shared" si="1"/>
        <v/>
      </c>
      <c r="O26" s="181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81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81" t="str">
        <f t="shared" si="2"/>
        <v/>
      </c>
      <c r="R26" s="181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21" t="str">
        <f t="shared" ca="1" si="3"/>
        <v/>
      </c>
      <c r="C27" s="222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22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23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30"/>
      <c r="K27" s="181" t="str">
        <f>IF(A27="","",itens_Remanesc!C27)</f>
        <v/>
      </c>
      <c r="L27" s="181" t="str">
        <f>IF(A27="","",IF($I$4="C0",posicao_contratual!G27,IF($I$4="C1",posicao_contratual!K27,IF($I$4="C2",posicao_contratual!O27,IF($I$4="C3",posicao_contratual!S27,IF($I$4="C4",posicao_contratual!W27,""))))))</f>
        <v/>
      </c>
      <c r="M27" s="181" t="str">
        <f ca="1">IF(OR(A27="",$I$5="",$I$6=""),"",ROUND(SUMIFS(aditivos!$L$2:$L$200,aditivos!$A$2:$A$200,A27,aditivos!$B$2:$B$200,"&gt;"&amp;$I$6,aditivos!$B$2:$B$200,"&lt;="&amp;$I$5),2))</f>
        <v/>
      </c>
      <c r="N27" s="181" t="str">
        <f t="shared" si="1"/>
        <v/>
      </c>
      <c r="O27" s="181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81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81" t="str">
        <f t="shared" si="2"/>
        <v/>
      </c>
      <c r="R27" s="181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21" t="str">
        <f t="shared" ca="1" si="3"/>
        <v/>
      </c>
      <c r="C28" s="222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22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23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30"/>
      <c r="K28" s="181" t="str">
        <f>IF(A28="","",itens_Remanesc!C28)</f>
        <v/>
      </c>
      <c r="L28" s="181" t="str">
        <f>IF(A28="","",IF($I$4="C0",posicao_contratual!G28,IF($I$4="C1",posicao_contratual!K28,IF($I$4="C2",posicao_contratual!O28,IF($I$4="C3",posicao_contratual!S28,IF($I$4="C4",posicao_contratual!W28,""))))))</f>
        <v/>
      </c>
      <c r="M28" s="181" t="str">
        <f ca="1">IF(OR(A28="",$I$5="",$I$6=""),"",ROUND(SUMIFS(aditivos!$L$2:$L$200,aditivos!$A$2:$A$200,A28,aditivos!$B$2:$B$200,"&gt;"&amp;$I$6,aditivos!$B$2:$B$200,"&lt;="&amp;$I$5),2))</f>
        <v/>
      </c>
      <c r="N28" s="181" t="str">
        <f t="shared" si="1"/>
        <v/>
      </c>
      <c r="O28" s="181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81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81" t="str">
        <f t="shared" si="2"/>
        <v/>
      </c>
      <c r="R28" s="181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21" t="str">
        <f t="shared" ca="1" si="3"/>
        <v/>
      </c>
      <c r="C29" s="222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22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23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30"/>
      <c r="K29" s="181" t="str">
        <f>IF(A29="","",itens_Remanesc!C29)</f>
        <v/>
      </c>
      <c r="L29" s="181" t="str">
        <f>IF(A29="","",IF($I$4="C0",posicao_contratual!G29,IF($I$4="C1",posicao_contratual!K29,IF($I$4="C2",posicao_contratual!O29,IF($I$4="C3",posicao_contratual!S29,IF($I$4="C4",posicao_contratual!W29,""))))))</f>
        <v/>
      </c>
      <c r="M29" s="181" t="str">
        <f ca="1">IF(OR(A29="",$I$5="",$I$6=""),"",ROUND(SUMIFS(aditivos!$L$2:$L$200,aditivos!$A$2:$A$200,A29,aditivos!$B$2:$B$200,"&gt;"&amp;$I$6,aditivos!$B$2:$B$200,"&lt;="&amp;$I$5),2))</f>
        <v/>
      </c>
      <c r="N29" s="181" t="str">
        <f t="shared" si="1"/>
        <v/>
      </c>
      <c r="O29" s="181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81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81" t="str">
        <f t="shared" si="2"/>
        <v/>
      </c>
      <c r="R29" s="181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21" t="str">
        <f t="shared" ca="1" si="3"/>
        <v/>
      </c>
      <c r="C30" s="222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22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23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30"/>
      <c r="K30" s="181" t="str">
        <f>IF(A30="","",itens_Remanesc!C30)</f>
        <v/>
      </c>
      <c r="L30" s="181" t="str">
        <f>IF(A30="","",IF($I$4="C0",posicao_contratual!G30,IF($I$4="C1",posicao_contratual!K30,IF($I$4="C2",posicao_contratual!O30,IF($I$4="C3",posicao_contratual!S30,IF($I$4="C4",posicao_contratual!W30,""))))))</f>
        <v/>
      </c>
      <c r="M30" s="181" t="str">
        <f ca="1">IF(OR(A30="",$I$5="",$I$6=""),"",ROUND(SUMIFS(aditivos!$L$2:$L$200,aditivos!$A$2:$A$200,A30,aditivos!$B$2:$B$200,"&gt;"&amp;$I$6,aditivos!$B$2:$B$200,"&lt;="&amp;$I$5),2))</f>
        <v/>
      </c>
      <c r="N30" s="181" t="str">
        <f t="shared" si="1"/>
        <v/>
      </c>
      <c r="O30" s="181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81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81" t="str">
        <f t="shared" si="2"/>
        <v/>
      </c>
      <c r="R30" s="181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21" t="str">
        <f t="shared" ca="1" si="3"/>
        <v/>
      </c>
      <c r="C31" s="222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22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23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30"/>
      <c r="K31" s="181" t="str">
        <f>IF(A31="","",itens_Remanesc!C31)</f>
        <v/>
      </c>
      <c r="L31" s="181" t="str">
        <f>IF(A31="","",IF($I$4="C0",posicao_contratual!G31,IF($I$4="C1",posicao_contratual!K31,IF($I$4="C2",posicao_contratual!O31,IF($I$4="C3",posicao_contratual!S31,IF($I$4="C4",posicao_contratual!W31,""))))))</f>
        <v/>
      </c>
      <c r="M31" s="181" t="str">
        <f ca="1">IF(OR(A31="",$I$5="",$I$6=""),"",ROUND(SUMIFS(aditivos!$L$2:$L$200,aditivos!$A$2:$A$200,A31,aditivos!$B$2:$B$200,"&gt;"&amp;$I$6,aditivos!$B$2:$B$200,"&lt;="&amp;$I$5),2))</f>
        <v/>
      </c>
      <c r="N31" s="181" t="str">
        <f t="shared" si="1"/>
        <v/>
      </c>
      <c r="O31" s="181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81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81" t="str">
        <f t="shared" si="2"/>
        <v/>
      </c>
      <c r="R31" s="181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21" t="str">
        <f t="shared" ca="1" si="3"/>
        <v/>
      </c>
      <c r="C32" s="222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22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23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30"/>
      <c r="K32" s="181" t="str">
        <f>IF(A32="","",itens_Remanesc!C32)</f>
        <v/>
      </c>
      <c r="L32" s="181" t="str">
        <f>IF(A32="","",IF($I$4="C0",posicao_contratual!G32,IF($I$4="C1",posicao_contratual!K32,IF($I$4="C2",posicao_contratual!O32,IF($I$4="C3",posicao_contratual!S32,IF($I$4="C4",posicao_contratual!W32,""))))))</f>
        <v/>
      </c>
      <c r="M32" s="181" t="str">
        <f ca="1">IF(OR(A32="",$I$5="",$I$6=""),"",ROUND(SUMIFS(aditivos!$L$2:$L$200,aditivos!$A$2:$A$200,A32,aditivos!$B$2:$B$200,"&gt;"&amp;$I$6,aditivos!$B$2:$B$200,"&lt;="&amp;$I$5),2))</f>
        <v/>
      </c>
      <c r="N32" s="181" t="str">
        <f t="shared" si="1"/>
        <v/>
      </c>
      <c r="O32" s="181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81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81" t="str">
        <f t="shared" si="2"/>
        <v/>
      </c>
      <c r="R32" s="181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21" t="str">
        <f t="shared" ca="1" si="3"/>
        <v/>
      </c>
      <c r="C33" s="222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22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23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30"/>
      <c r="K33" s="181" t="str">
        <f>IF(A33="","",itens_Remanesc!C33)</f>
        <v/>
      </c>
      <c r="L33" s="181" t="str">
        <f>IF(A33="","",IF($I$4="C0",posicao_contratual!G33,IF($I$4="C1",posicao_contratual!K33,IF($I$4="C2",posicao_contratual!O33,IF($I$4="C3",posicao_contratual!S33,IF($I$4="C4",posicao_contratual!W33,""))))))</f>
        <v/>
      </c>
      <c r="M33" s="181" t="str">
        <f ca="1">IF(OR(A33="",$I$5="",$I$6=""),"",ROUND(SUMIFS(aditivos!$L$2:$L$200,aditivos!$A$2:$A$200,A33,aditivos!$B$2:$B$200,"&gt;"&amp;$I$6,aditivos!$B$2:$B$200,"&lt;="&amp;$I$5),2))</f>
        <v/>
      </c>
      <c r="N33" s="181" t="str">
        <f t="shared" si="1"/>
        <v/>
      </c>
      <c r="O33" s="181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81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81" t="str">
        <f t="shared" si="2"/>
        <v/>
      </c>
      <c r="R33" s="181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21" t="str">
        <f t="shared" ca="1" si="3"/>
        <v/>
      </c>
      <c r="C34" s="222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22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23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30"/>
      <c r="K34" s="181" t="str">
        <f>IF(A34="","",itens_Remanesc!C34)</f>
        <v/>
      </c>
      <c r="L34" s="181" t="str">
        <f>IF(A34="","",IF($I$4="C0",posicao_contratual!G34,IF($I$4="C1",posicao_contratual!K34,IF($I$4="C2",posicao_contratual!O34,IF($I$4="C3",posicao_contratual!S34,IF($I$4="C4",posicao_contratual!W34,""))))))</f>
        <v/>
      </c>
      <c r="M34" s="181" t="str">
        <f ca="1">IF(OR(A34="",$I$5="",$I$6=""),"",ROUND(SUMIFS(aditivos!$L$2:$L$200,aditivos!$A$2:$A$200,A34,aditivos!$B$2:$B$200,"&gt;"&amp;$I$6,aditivos!$B$2:$B$200,"&lt;="&amp;$I$5),2))</f>
        <v/>
      </c>
      <c r="N34" s="181" t="str">
        <f t="shared" ref="N34:N65" si="5">IF(OR(A34="",L34="",D34=""),"",ROUND(MAX(L34+IF(ISNUMBER(M34),M34,0)-D34,0),2))</f>
        <v/>
      </c>
      <c r="O34" s="181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81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81" t="str">
        <f t="shared" ref="Q34:Q65" si="6">IF(OR(A34="",D34="",K34=""),"",ROUND(D34*K34,2))</f>
        <v/>
      </c>
      <c r="R34" s="181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21" t="str">
        <f t="shared" ca="1" si="3"/>
        <v/>
      </c>
      <c r="C35" s="222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22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23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30"/>
      <c r="K35" s="181" t="str">
        <f>IF(A35="","",itens_Remanesc!C35)</f>
        <v/>
      </c>
      <c r="L35" s="181" t="str">
        <f>IF(A35="","",IF($I$4="C0",posicao_contratual!G35,IF($I$4="C1",posicao_contratual!K35,IF($I$4="C2",posicao_contratual!O35,IF($I$4="C3",posicao_contratual!S35,IF($I$4="C4",posicao_contratual!W35,""))))))</f>
        <v/>
      </c>
      <c r="M35" s="181" t="str">
        <f ca="1">IF(OR(A35="",$I$5="",$I$6=""),"",ROUND(SUMIFS(aditivos!$L$2:$L$200,aditivos!$A$2:$A$200,A35,aditivos!$B$2:$B$200,"&gt;"&amp;$I$6,aditivos!$B$2:$B$200,"&lt;="&amp;$I$5),2))</f>
        <v/>
      </c>
      <c r="N35" s="181" t="str">
        <f t="shared" si="5"/>
        <v/>
      </c>
      <c r="O35" s="181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81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81" t="str">
        <f t="shared" si="6"/>
        <v/>
      </c>
      <c r="R35" s="181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21" t="str">
        <f t="shared" ca="1" si="3"/>
        <v/>
      </c>
      <c r="C36" s="222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22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23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30"/>
      <c r="K36" s="181" t="str">
        <f>IF(A36="","",itens_Remanesc!C36)</f>
        <v/>
      </c>
      <c r="L36" s="181" t="str">
        <f>IF(A36="","",IF($I$4="C0",posicao_contratual!G36,IF($I$4="C1",posicao_contratual!K36,IF($I$4="C2",posicao_contratual!O36,IF($I$4="C3",posicao_contratual!S36,IF($I$4="C4",posicao_contratual!W36,""))))))</f>
        <v/>
      </c>
      <c r="M36" s="181" t="str">
        <f ca="1">IF(OR(A36="",$I$5="",$I$6=""),"",ROUND(SUMIFS(aditivos!$L$2:$L$200,aditivos!$A$2:$A$200,A36,aditivos!$B$2:$B$200,"&gt;"&amp;$I$6,aditivos!$B$2:$B$200,"&lt;="&amp;$I$5),2))</f>
        <v/>
      </c>
      <c r="N36" s="181" t="str">
        <f t="shared" si="5"/>
        <v/>
      </c>
      <c r="O36" s="181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81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81" t="str">
        <f t="shared" si="6"/>
        <v/>
      </c>
      <c r="R36" s="181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21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22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22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23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30"/>
      <c r="K37" s="181" t="str">
        <f>IF(A37="","",itens_Remanesc!C37)</f>
        <v/>
      </c>
      <c r="L37" s="181" t="str">
        <f>IF(A37="","",IF($I$4="C0",posicao_contratual!G37,IF($I$4="C1",posicao_contratual!K37,IF($I$4="C2",posicao_contratual!O37,IF($I$4="C3",posicao_contratual!S37,IF($I$4="C4",posicao_contratual!W37,""))))))</f>
        <v/>
      </c>
      <c r="M37" s="181" t="str">
        <f ca="1">IF(OR(A37="",$I$5="",$I$6=""),"",ROUND(SUMIFS(aditivos!$L$2:$L$200,aditivos!$A$2:$A$200,A37,aditivos!$B$2:$B$200,"&gt;"&amp;$I$6,aditivos!$B$2:$B$200,"&lt;="&amp;$I$5),2))</f>
        <v/>
      </c>
      <c r="N37" s="181" t="str">
        <f t="shared" si="5"/>
        <v/>
      </c>
      <c r="O37" s="181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81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81" t="str">
        <f t="shared" si="6"/>
        <v/>
      </c>
      <c r="R37" s="181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21" t="str">
        <f t="shared" ca="1" si="7"/>
        <v/>
      </c>
      <c r="C38" s="222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22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23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30"/>
      <c r="K38" s="181" t="str">
        <f>IF(A38="","",itens_Remanesc!C38)</f>
        <v/>
      </c>
      <c r="L38" s="181" t="str">
        <f>IF(A38="","",IF($I$4="C0",posicao_contratual!G38,IF($I$4="C1",posicao_contratual!K38,IF($I$4="C2",posicao_contratual!O38,IF($I$4="C3",posicao_contratual!S38,IF($I$4="C4",posicao_contratual!W38,""))))))</f>
        <v/>
      </c>
      <c r="M38" s="181" t="str">
        <f ca="1">IF(OR(A38="",$I$5="",$I$6=""),"",ROUND(SUMIFS(aditivos!$L$2:$L$200,aditivos!$A$2:$A$200,A38,aditivos!$B$2:$B$200,"&gt;"&amp;$I$6,aditivos!$B$2:$B$200,"&lt;="&amp;$I$5),2))</f>
        <v/>
      </c>
      <c r="N38" s="181" t="str">
        <f t="shared" si="5"/>
        <v/>
      </c>
      <c r="O38" s="181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81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81" t="str">
        <f t="shared" si="6"/>
        <v/>
      </c>
      <c r="R38" s="181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21" t="str">
        <f t="shared" ca="1" si="7"/>
        <v/>
      </c>
      <c r="C39" s="222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22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23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30"/>
      <c r="K39" s="181" t="str">
        <f>IF(A39="","",itens_Remanesc!C39)</f>
        <v/>
      </c>
      <c r="L39" s="181" t="str">
        <f>IF(A39="","",IF($I$4="C0",posicao_contratual!G39,IF($I$4="C1",posicao_contratual!K39,IF($I$4="C2",posicao_contratual!O39,IF($I$4="C3",posicao_contratual!S39,IF($I$4="C4",posicao_contratual!W39,""))))))</f>
        <v/>
      </c>
      <c r="M39" s="181" t="str">
        <f ca="1">IF(OR(A39="",$I$5="",$I$6=""),"",ROUND(SUMIFS(aditivos!$L$2:$L$200,aditivos!$A$2:$A$200,A39,aditivos!$B$2:$B$200,"&gt;"&amp;$I$6,aditivos!$B$2:$B$200,"&lt;="&amp;$I$5),2))</f>
        <v/>
      </c>
      <c r="N39" s="181" t="str">
        <f t="shared" si="5"/>
        <v/>
      </c>
      <c r="O39" s="181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81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81" t="str">
        <f t="shared" si="6"/>
        <v/>
      </c>
      <c r="R39" s="181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21" t="str">
        <f t="shared" ca="1" si="7"/>
        <v/>
      </c>
      <c r="C40" s="222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22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23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30"/>
      <c r="K40" s="181" t="str">
        <f>IF(A40="","",itens_Remanesc!C40)</f>
        <v/>
      </c>
      <c r="L40" s="181" t="str">
        <f>IF(A40="","",IF($I$4="C0",posicao_contratual!G40,IF($I$4="C1",posicao_contratual!K40,IF($I$4="C2",posicao_contratual!O40,IF($I$4="C3",posicao_contratual!S40,IF($I$4="C4",posicao_contratual!W40,""))))))</f>
        <v/>
      </c>
      <c r="M40" s="181" t="str">
        <f ca="1">IF(OR(A40="",$I$5="",$I$6=""),"",ROUND(SUMIFS(aditivos!$L$2:$L$200,aditivos!$A$2:$A$200,A40,aditivos!$B$2:$B$200,"&gt;"&amp;$I$6,aditivos!$B$2:$B$200,"&lt;="&amp;$I$5),2))</f>
        <v/>
      </c>
      <c r="N40" s="181" t="str">
        <f t="shared" si="5"/>
        <v/>
      </c>
      <c r="O40" s="181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81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81" t="str">
        <f t="shared" si="6"/>
        <v/>
      </c>
      <c r="R40" s="181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21" t="str">
        <f t="shared" ca="1" si="7"/>
        <v/>
      </c>
      <c r="C41" s="222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22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23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81" t="str">
        <f>IF(A41="","",itens_Remanesc!C41)</f>
        <v/>
      </c>
      <c r="L41" s="181" t="str">
        <f>IF(A41="","",IF($I$4="C0",posicao_contratual!G41,IF($I$4="C1",posicao_contratual!K41,IF($I$4="C2",posicao_contratual!O41,IF($I$4="C3",posicao_contratual!S41,IF($I$4="C4",posicao_contratual!W41,""))))))</f>
        <v/>
      </c>
      <c r="M41" s="181" t="str">
        <f ca="1">IF(OR(A41="",$I$5="",$I$6=""),"",ROUND(SUMIFS(aditivos!$L$2:$L$200,aditivos!$A$2:$A$200,A41,aditivos!$B$2:$B$200,"&gt;"&amp;$I$6,aditivos!$B$2:$B$200,"&lt;="&amp;$I$5),2))</f>
        <v/>
      </c>
      <c r="N41" s="181" t="str">
        <f t="shared" si="5"/>
        <v/>
      </c>
      <c r="O41" s="181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81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81" t="str">
        <f t="shared" si="6"/>
        <v/>
      </c>
      <c r="R41" s="181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21" t="str">
        <f t="shared" ca="1" si="7"/>
        <v/>
      </c>
      <c r="C42" s="222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22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23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81" t="str">
        <f>IF(A42="","",itens_Remanesc!C42)</f>
        <v/>
      </c>
      <c r="L42" s="181" t="str">
        <f>IF(A42="","",IF($I$4="C0",posicao_contratual!G42,IF($I$4="C1",posicao_contratual!K42,IF($I$4="C2",posicao_contratual!O42,IF($I$4="C3",posicao_contratual!S42,IF($I$4="C4",posicao_contratual!W42,""))))))</f>
        <v/>
      </c>
      <c r="M42" s="181" t="str">
        <f ca="1">IF(OR(A42="",$I$5="",$I$6=""),"",ROUND(SUMIFS(aditivos!$L$2:$L$200,aditivos!$A$2:$A$200,A42,aditivos!$B$2:$B$200,"&gt;"&amp;$I$6,aditivos!$B$2:$B$200,"&lt;="&amp;$I$5),2))</f>
        <v/>
      </c>
      <c r="N42" s="181" t="str">
        <f t="shared" si="5"/>
        <v/>
      </c>
      <c r="O42" s="181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81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81" t="str">
        <f t="shared" si="6"/>
        <v/>
      </c>
      <c r="R42" s="181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21" t="str">
        <f t="shared" ca="1" si="7"/>
        <v/>
      </c>
      <c r="C43" s="222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22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23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81" t="str">
        <f>IF(A43="","",itens_Remanesc!C43)</f>
        <v/>
      </c>
      <c r="L43" s="181" t="str">
        <f>IF(A43="","",IF($I$4="C0",posicao_contratual!G43,IF($I$4="C1",posicao_contratual!K43,IF($I$4="C2",posicao_contratual!O43,IF($I$4="C3",posicao_contratual!S43,IF($I$4="C4",posicao_contratual!W43,""))))))</f>
        <v/>
      </c>
      <c r="M43" s="181" t="str">
        <f ca="1">IF(OR(A43="",$I$5="",$I$6=""),"",ROUND(SUMIFS(aditivos!$L$2:$L$200,aditivos!$A$2:$A$200,A43,aditivos!$B$2:$B$200,"&gt;"&amp;$I$6,aditivos!$B$2:$B$200,"&lt;="&amp;$I$5),2))</f>
        <v/>
      </c>
      <c r="N43" s="181" t="str">
        <f t="shared" si="5"/>
        <v/>
      </c>
      <c r="O43" s="181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81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81" t="str">
        <f t="shared" si="6"/>
        <v/>
      </c>
      <c r="R43" s="181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21" t="str">
        <f t="shared" ca="1" si="7"/>
        <v/>
      </c>
      <c r="C44" s="222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22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23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81" t="str">
        <f>IF(A44="","",itens_Remanesc!C44)</f>
        <v/>
      </c>
      <c r="L44" s="181" t="str">
        <f>IF(A44="","",IF($I$4="C0",posicao_contratual!G44,IF($I$4="C1",posicao_contratual!K44,IF($I$4="C2",posicao_contratual!O44,IF($I$4="C3",posicao_contratual!S44,IF($I$4="C4",posicao_contratual!W44,""))))))</f>
        <v/>
      </c>
      <c r="M44" s="181" t="str">
        <f ca="1">IF(OR(A44="",$I$5="",$I$6=""),"",ROUND(SUMIFS(aditivos!$L$2:$L$200,aditivos!$A$2:$A$200,A44,aditivos!$B$2:$B$200,"&gt;"&amp;$I$6,aditivos!$B$2:$B$200,"&lt;="&amp;$I$5),2))</f>
        <v/>
      </c>
      <c r="N44" s="181" t="str">
        <f t="shared" si="5"/>
        <v/>
      </c>
      <c r="O44" s="181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81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81" t="str">
        <f t="shared" si="6"/>
        <v/>
      </c>
      <c r="R44" s="181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21" t="str">
        <f t="shared" ca="1" si="7"/>
        <v/>
      </c>
      <c r="C45" s="222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22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23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81" t="str">
        <f>IF(A45="","",itens_Remanesc!C45)</f>
        <v/>
      </c>
      <c r="L45" s="181" t="str">
        <f>IF(A45="","",IF($I$4="C0",posicao_contratual!G45,IF($I$4="C1",posicao_contratual!K45,IF($I$4="C2",posicao_contratual!O45,IF($I$4="C3",posicao_contratual!S45,IF($I$4="C4",posicao_contratual!W45,""))))))</f>
        <v/>
      </c>
      <c r="M45" s="181" t="str">
        <f ca="1">IF(OR(A45="",$I$5="",$I$6=""),"",ROUND(SUMIFS(aditivos!$L$2:$L$200,aditivos!$A$2:$A$200,A45,aditivos!$B$2:$B$200,"&gt;"&amp;$I$6,aditivos!$B$2:$B$200,"&lt;="&amp;$I$5),2))</f>
        <v/>
      </c>
      <c r="N45" s="181" t="str">
        <f t="shared" si="5"/>
        <v/>
      </c>
      <c r="O45" s="181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81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81" t="str">
        <f t="shared" si="6"/>
        <v/>
      </c>
      <c r="R45" s="181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21" t="str">
        <f t="shared" ca="1" si="7"/>
        <v/>
      </c>
      <c r="C46" s="222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22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23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81" t="str">
        <f>IF(A46="","",itens_Remanesc!C46)</f>
        <v/>
      </c>
      <c r="L46" s="181" t="str">
        <f>IF(A46="","",IF($I$4="C0",posicao_contratual!G46,IF($I$4="C1",posicao_contratual!K46,IF($I$4="C2",posicao_contratual!O46,IF($I$4="C3",posicao_contratual!S46,IF($I$4="C4",posicao_contratual!W46,""))))))</f>
        <v/>
      </c>
      <c r="M46" s="181" t="str">
        <f ca="1">IF(OR(A46="",$I$5="",$I$6=""),"",ROUND(SUMIFS(aditivos!$L$2:$L$200,aditivos!$A$2:$A$200,A46,aditivos!$B$2:$B$200,"&gt;"&amp;$I$6,aditivos!$B$2:$B$200,"&lt;="&amp;$I$5),2))</f>
        <v/>
      </c>
      <c r="N46" s="181" t="str">
        <f t="shared" si="5"/>
        <v/>
      </c>
      <c r="O46" s="181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81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81" t="str">
        <f t="shared" si="6"/>
        <v/>
      </c>
      <c r="R46" s="181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21" t="str">
        <f t="shared" ca="1" si="7"/>
        <v/>
      </c>
      <c r="C47" s="222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22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23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81" t="str">
        <f>IF(A47="","",itens_Remanesc!C47)</f>
        <v/>
      </c>
      <c r="L47" s="181" t="str">
        <f>IF(A47="","",IF($I$4="C0",posicao_contratual!G47,IF($I$4="C1",posicao_contratual!K47,IF($I$4="C2",posicao_contratual!O47,IF($I$4="C3",posicao_contratual!S47,IF($I$4="C4",posicao_contratual!W47,""))))))</f>
        <v/>
      </c>
      <c r="M47" s="181" t="str">
        <f ca="1">IF(OR(A47="",$I$5="",$I$6=""),"",ROUND(SUMIFS(aditivos!$L$2:$L$200,aditivos!$A$2:$A$200,A47,aditivos!$B$2:$B$200,"&gt;"&amp;$I$6,aditivos!$B$2:$B$200,"&lt;="&amp;$I$5),2))</f>
        <v/>
      </c>
      <c r="N47" s="181" t="str">
        <f t="shared" si="5"/>
        <v/>
      </c>
      <c r="O47" s="181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81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81" t="str">
        <f t="shared" si="6"/>
        <v/>
      </c>
      <c r="R47" s="181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21" t="str">
        <f t="shared" ca="1" si="7"/>
        <v/>
      </c>
      <c r="C48" s="222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22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23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81" t="str">
        <f>IF(A48="","",itens_Remanesc!C48)</f>
        <v/>
      </c>
      <c r="L48" s="181" t="str">
        <f>IF(A48="","",IF($I$4="C0",posicao_contratual!G48,IF($I$4="C1",posicao_contratual!K48,IF($I$4="C2",posicao_contratual!O48,IF($I$4="C3",posicao_contratual!S48,IF($I$4="C4",posicao_contratual!W48,""))))))</f>
        <v/>
      </c>
      <c r="M48" s="181" t="str">
        <f ca="1">IF(OR(A48="",$I$5="",$I$6=""),"",ROUND(SUMIFS(aditivos!$L$2:$L$200,aditivos!$A$2:$A$200,A48,aditivos!$B$2:$B$200,"&gt;"&amp;$I$6,aditivos!$B$2:$B$200,"&lt;="&amp;$I$5),2))</f>
        <v/>
      </c>
      <c r="N48" s="181" t="str">
        <f t="shared" si="5"/>
        <v/>
      </c>
      <c r="O48" s="181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81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81" t="str">
        <f t="shared" si="6"/>
        <v/>
      </c>
      <c r="R48" s="181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21" t="str">
        <f t="shared" ca="1" si="7"/>
        <v/>
      </c>
      <c r="C49" s="222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22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23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81" t="str">
        <f>IF(A49="","",itens_Remanesc!C49)</f>
        <v/>
      </c>
      <c r="L49" s="181" t="str">
        <f>IF(A49="","",IF($I$4="C0",posicao_contratual!G49,IF($I$4="C1",posicao_contratual!K49,IF($I$4="C2",posicao_contratual!O49,IF($I$4="C3",posicao_contratual!S49,IF($I$4="C4",posicao_contratual!W49,""))))))</f>
        <v/>
      </c>
      <c r="M49" s="181" t="str">
        <f ca="1">IF(OR(A49="",$I$5="",$I$6=""),"",ROUND(SUMIFS(aditivos!$L$2:$L$200,aditivos!$A$2:$A$200,A49,aditivos!$B$2:$B$200,"&gt;"&amp;$I$6,aditivos!$B$2:$B$200,"&lt;="&amp;$I$5),2))</f>
        <v/>
      </c>
      <c r="N49" s="181" t="str">
        <f t="shared" si="5"/>
        <v/>
      </c>
      <c r="O49" s="181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81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81" t="str">
        <f t="shared" si="6"/>
        <v/>
      </c>
      <c r="R49" s="181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21" t="str">
        <f t="shared" ca="1" si="7"/>
        <v/>
      </c>
      <c r="C50" s="222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22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23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81" t="str">
        <f>IF(A50="","",itens_Remanesc!C50)</f>
        <v/>
      </c>
      <c r="L50" s="181" t="str">
        <f>IF(A50="","",IF($I$4="C0",posicao_contratual!G50,IF($I$4="C1",posicao_contratual!K50,IF($I$4="C2",posicao_contratual!O50,IF($I$4="C3",posicao_contratual!S50,IF($I$4="C4",posicao_contratual!W50,""))))))</f>
        <v/>
      </c>
      <c r="M50" s="181" t="str">
        <f ca="1">IF(OR(A50="",$I$5="",$I$6=""),"",ROUND(SUMIFS(aditivos!$L$2:$L$200,aditivos!$A$2:$A$200,A50,aditivos!$B$2:$B$200,"&gt;"&amp;$I$6,aditivos!$B$2:$B$200,"&lt;="&amp;$I$5),2))</f>
        <v/>
      </c>
      <c r="N50" s="181" t="str">
        <f t="shared" si="5"/>
        <v/>
      </c>
      <c r="O50" s="181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81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81" t="str">
        <f t="shared" si="6"/>
        <v/>
      </c>
      <c r="R50" s="181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21" t="str">
        <f t="shared" ca="1" si="7"/>
        <v/>
      </c>
      <c r="C51" s="222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22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23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81" t="str">
        <f>IF(A51="","",itens_Remanesc!C51)</f>
        <v/>
      </c>
      <c r="L51" s="181" t="str">
        <f>IF(A51="","",IF($I$4="C0",posicao_contratual!G51,IF($I$4="C1",posicao_contratual!K51,IF($I$4="C2",posicao_contratual!O51,IF($I$4="C3",posicao_contratual!S51,IF($I$4="C4",posicao_contratual!W51,""))))))</f>
        <v/>
      </c>
      <c r="M51" s="181" t="str">
        <f ca="1">IF(OR(A51="",$I$5="",$I$6=""),"",ROUND(SUMIFS(aditivos!$L$2:$L$200,aditivos!$A$2:$A$200,A51,aditivos!$B$2:$B$200,"&gt;"&amp;$I$6,aditivos!$B$2:$B$200,"&lt;="&amp;$I$5),2))</f>
        <v/>
      </c>
      <c r="N51" s="181" t="str">
        <f t="shared" si="5"/>
        <v/>
      </c>
      <c r="O51" s="181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81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81" t="str">
        <f t="shared" si="6"/>
        <v/>
      </c>
      <c r="R51" s="181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21" t="str">
        <f t="shared" ca="1" si="7"/>
        <v/>
      </c>
      <c r="C52" s="222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22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23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81" t="str">
        <f>IF(A52="","",itens_Remanesc!C52)</f>
        <v/>
      </c>
      <c r="L52" s="181" t="str">
        <f>IF(A52="","",IF($I$4="C0",posicao_contratual!G52,IF($I$4="C1",posicao_contratual!K52,IF($I$4="C2",posicao_contratual!O52,IF($I$4="C3",posicao_contratual!S52,IF($I$4="C4",posicao_contratual!W52,""))))))</f>
        <v/>
      </c>
      <c r="M52" s="181" t="str">
        <f ca="1">IF(OR(A52="",$I$5="",$I$6=""),"",ROUND(SUMIFS(aditivos!$L$2:$L$200,aditivos!$A$2:$A$200,A52,aditivos!$B$2:$B$200,"&gt;"&amp;$I$6,aditivos!$B$2:$B$200,"&lt;="&amp;$I$5),2))</f>
        <v/>
      </c>
      <c r="N52" s="181" t="str">
        <f t="shared" si="5"/>
        <v/>
      </c>
      <c r="O52" s="181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81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81" t="str">
        <f t="shared" si="6"/>
        <v/>
      </c>
      <c r="R52" s="181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21" t="str">
        <f t="shared" ca="1" si="7"/>
        <v/>
      </c>
      <c r="C53" s="222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22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23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81" t="str">
        <f>IF(A53="","",itens_Remanesc!C53)</f>
        <v/>
      </c>
      <c r="L53" s="181" t="str">
        <f>IF(A53="","",IF($I$4="C0",posicao_contratual!G53,IF($I$4="C1",posicao_contratual!K53,IF($I$4="C2",posicao_contratual!O53,IF($I$4="C3",posicao_contratual!S53,IF($I$4="C4",posicao_contratual!W53,""))))))</f>
        <v/>
      </c>
      <c r="M53" s="181" t="str">
        <f ca="1">IF(OR(A53="",$I$5="",$I$6=""),"",ROUND(SUMIFS(aditivos!$L$2:$L$200,aditivos!$A$2:$A$200,A53,aditivos!$B$2:$B$200,"&gt;"&amp;$I$6,aditivos!$B$2:$B$200,"&lt;="&amp;$I$5),2))</f>
        <v/>
      </c>
      <c r="N53" s="181" t="str">
        <f t="shared" si="5"/>
        <v/>
      </c>
      <c r="O53" s="181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81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81" t="str">
        <f t="shared" si="6"/>
        <v/>
      </c>
      <c r="R53" s="181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21" t="str">
        <f t="shared" ca="1" si="7"/>
        <v/>
      </c>
      <c r="C54" s="222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22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23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81" t="str">
        <f>IF(A54="","",itens_Remanesc!C54)</f>
        <v/>
      </c>
      <c r="L54" s="181" t="str">
        <f>IF(A54="","",IF($I$4="C0",posicao_contratual!G54,IF($I$4="C1",posicao_contratual!K54,IF($I$4="C2",posicao_contratual!O54,IF($I$4="C3",posicao_contratual!S54,IF($I$4="C4",posicao_contratual!W54,""))))))</f>
        <v/>
      </c>
      <c r="M54" s="181" t="str">
        <f ca="1">IF(OR(A54="",$I$5="",$I$6=""),"",ROUND(SUMIFS(aditivos!$L$2:$L$200,aditivos!$A$2:$A$200,A54,aditivos!$B$2:$B$200,"&gt;"&amp;$I$6,aditivos!$B$2:$B$200,"&lt;="&amp;$I$5),2))</f>
        <v/>
      </c>
      <c r="N54" s="181" t="str">
        <f t="shared" si="5"/>
        <v/>
      </c>
      <c r="O54" s="181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81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81" t="str">
        <f t="shared" si="6"/>
        <v/>
      </c>
      <c r="R54" s="181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21" t="str">
        <f t="shared" ca="1" si="7"/>
        <v/>
      </c>
      <c r="C55" s="222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22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23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81" t="str">
        <f>IF(A55="","",itens_Remanesc!C55)</f>
        <v/>
      </c>
      <c r="L55" s="181" t="str">
        <f>IF(A55="","",IF($I$4="C0",posicao_contratual!G55,IF($I$4="C1",posicao_contratual!K55,IF($I$4="C2",posicao_contratual!O55,IF($I$4="C3",posicao_contratual!S55,IF($I$4="C4",posicao_contratual!W55,""))))))</f>
        <v/>
      </c>
      <c r="M55" s="181" t="str">
        <f ca="1">IF(OR(A55="",$I$5="",$I$6=""),"",ROUND(SUMIFS(aditivos!$L$2:$L$200,aditivos!$A$2:$A$200,A55,aditivos!$B$2:$B$200,"&gt;"&amp;$I$6,aditivos!$B$2:$B$200,"&lt;="&amp;$I$5),2))</f>
        <v/>
      </c>
      <c r="N55" s="181" t="str">
        <f t="shared" si="5"/>
        <v/>
      </c>
      <c r="O55" s="181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81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81" t="str">
        <f t="shared" si="6"/>
        <v/>
      </c>
      <c r="R55" s="181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21" t="str">
        <f t="shared" ca="1" si="7"/>
        <v/>
      </c>
      <c r="C56" s="222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22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23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81" t="str">
        <f>IF(A56="","",itens_Remanesc!C56)</f>
        <v/>
      </c>
      <c r="L56" s="181" t="str">
        <f>IF(A56="","",IF($I$4="C0",posicao_contratual!G56,IF($I$4="C1",posicao_contratual!K56,IF($I$4="C2",posicao_contratual!O56,IF($I$4="C3",posicao_contratual!S56,IF($I$4="C4",posicao_contratual!W56,""))))))</f>
        <v/>
      </c>
      <c r="M56" s="181" t="str">
        <f ca="1">IF(OR(A56="",$I$5="",$I$6=""),"",ROUND(SUMIFS(aditivos!$L$2:$L$200,aditivos!$A$2:$A$200,A56,aditivos!$B$2:$B$200,"&gt;"&amp;$I$6,aditivos!$B$2:$B$200,"&lt;="&amp;$I$5),2))</f>
        <v/>
      </c>
      <c r="N56" s="181" t="str">
        <f t="shared" si="5"/>
        <v/>
      </c>
      <c r="O56" s="181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81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81" t="str">
        <f t="shared" si="6"/>
        <v/>
      </c>
      <c r="R56" s="181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21" t="str">
        <f t="shared" ca="1" si="7"/>
        <v/>
      </c>
      <c r="C57" s="222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22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23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81" t="str">
        <f>IF(A57="","",itens_Remanesc!C57)</f>
        <v/>
      </c>
      <c r="L57" s="181" t="str">
        <f>IF(A57="","",IF($I$4="C0",posicao_contratual!G57,IF($I$4="C1",posicao_contratual!K57,IF($I$4="C2",posicao_contratual!O57,IF($I$4="C3",posicao_contratual!S57,IF($I$4="C4",posicao_contratual!W57,""))))))</f>
        <v/>
      </c>
      <c r="M57" s="181" t="str">
        <f ca="1">IF(OR(A57="",$I$5="",$I$6=""),"",ROUND(SUMIFS(aditivos!$L$2:$L$200,aditivos!$A$2:$A$200,A57,aditivos!$B$2:$B$200,"&gt;"&amp;$I$6,aditivos!$B$2:$B$200,"&lt;="&amp;$I$5),2))</f>
        <v/>
      </c>
      <c r="N57" s="181" t="str">
        <f t="shared" si="5"/>
        <v/>
      </c>
      <c r="O57" s="181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81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81" t="str">
        <f t="shared" si="6"/>
        <v/>
      </c>
      <c r="R57" s="181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21" t="str">
        <f t="shared" ca="1" si="7"/>
        <v/>
      </c>
      <c r="C58" s="222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22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23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81" t="str">
        <f>IF(A58="","",itens_Remanesc!C58)</f>
        <v/>
      </c>
      <c r="L58" s="181" t="str">
        <f>IF(A58="","",IF($I$4="C0",posicao_contratual!G58,IF($I$4="C1",posicao_contratual!K58,IF($I$4="C2",posicao_contratual!O58,IF($I$4="C3",posicao_contratual!S58,IF($I$4="C4",posicao_contratual!W58,""))))))</f>
        <v/>
      </c>
      <c r="M58" s="181" t="str">
        <f ca="1">IF(OR(A58="",$I$5="",$I$6=""),"",ROUND(SUMIFS(aditivos!$L$2:$L$200,aditivos!$A$2:$A$200,A58,aditivos!$B$2:$B$200,"&gt;"&amp;$I$6,aditivos!$B$2:$B$200,"&lt;="&amp;$I$5),2))</f>
        <v/>
      </c>
      <c r="N58" s="181" t="str">
        <f t="shared" si="5"/>
        <v/>
      </c>
      <c r="O58" s="181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81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81" t="str">
        <f t="shared" si="6"/>
        <v/>
      </c>
      <c r="R58" s="181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21" t="str">
        <f t="shared" ca="1" si="7"/>
        <v/>
      </c>
      <c r="C59" s="222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22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23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81" t="str">
        <f>IF(A59="","",itens_Remanesc!C59)</f>
        <v/>
      </c>
      <c r="L59" s="181" t="str">
        <f>IF(A59="","",IF($I$4="C0",posicao_contratual!G59,IF($I$4="C1",posicao_contratual!K59,IF($I$4="C2",posicao_contratual!O59,IF($I$4="C3",posicao_contratual!S59,IF($I$4="C4",posicao_contratual!W59,""))))))</f>
        <v/>
      </c>
      <c r="M59" s="181" t="str">
        <f ca="1">IF(OR(A59="",$I$5="",$I$6=""),"",ROUND(SUMIFS(aditivos!$L$2:$L$200,aditivos!$A$2:$A$200,A59,aditivos!$B$2:$B$200,"&gt;"&amp;$I$6,aditivos!$B$2:$B$200,"&lt;="&amp;$I$5),2))</f>
        <v/>
      </c>
      <c r="N59" s="181" t="str">
        <f t="shared" si="5"/>
        <v/>
      </c>
      <c r="O59" s="181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81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81" t="str">
        <f t="shared" si="6"/>
        <v/>
      </c>
      <c r="R59" s="181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21" t="str">
        <f t="shared" ca="1" si="7"/>
        <v/>
      </c>
      <c r="C60" s="222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22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23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81" t="str">
        <f>IF(A60="","",itens_Remanesc!C60)</f>
        <v/>
      </c>
      <c r="L60" s="181" t="str">
        <f>IF(A60="","",IF($I$4="C0",posicao_contratual!G60,IF($I$4="C1",posicao_contratual!K60,IF($I$4="C2",posicao_contratual!O60,IF($I$4="C3",posicao_contratual!S60,IF($I$4="C4",posicao_contratual!W60,""))))))</f>
        <v/>
      </c>
      <c r="M60" s="181" t="str">
        <f ca="1">IF(OR(A60="",$I$5="",$I$6=""),"",ROUND(SUMIFS(aditivos!$L$2:$L$200,aditivos!$A$2:$A$200,A60,aditivos!$B$2:$B$200,"&gt;"&amp;$I$6,aditivos!$B$2:$B$200,"&lt;="&amp;$I$5),2))</f>
        <v/>
      </c>
      <c r="N60" s="181" t="str">
        <f t="shared" si="5"/>
        <v/>
      </c>
      <c r="O60" s="181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81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81" t="str">
        <f t="shared" si="6"/>
        <v/>
      </c>
      <c r="R60" s="181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21" t="str">
        <f t="shared" ca="1" si="7"/>
        <v/>
      </c>
      <c r="C61" s="222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22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23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81" t="str">
        <f>IF(A61="","",itens_Remanesc!C61)</f>
        <v/>
      </c>
      <c r="L61" s="181" t="str">
        <f>IF(A61="","",IF($I$4="C0",posicao_contratual!G61,IF($I$4="C1",posicao_contratual!K61,IF($I$4="C2",posicao_contratual!O61,IF($I$4="C3",posicao_contratual!S61,IF($I$4="C4",posicao_contratual!W61,""))))))</f>
        <v/>
      </c>
      <c r="M61" s="181" t="str">
        <f ca="1">IF(OR(A61="",$I$5="",$I$6=""),"",ROUND(SUMIFS(aditivos!$L$2:$L$200,aditivos!$A$2:$A$200,A61,aditivos!$B$2:$B$200,"&gt;"&amp;$I$6,aditivos!$B$2:$B$200,"&lt;="&amp;$I$5),2))</f>
        <v/>
      </c>
      <c r="N61" s="181" t="str">
        <f t="shared" si="5"/>
        <v/>
      </c>
      <c r="O61" s="181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81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81" t="str">
        <f t="shared" si="6"/>
        <v/>
      </c>
      <c r="R61" s="181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21" t="str">
        <f t="shared" ca="1" si="7"/>
        <v/>
      </c>
      <c r="C62" s="222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22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23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81" t="str">
        <f>IF(A62="","",itens_Remanesc!C62)</f>
        <v/>
      </c>
      <c r="L62" s="181" t="str">
        <f>IF(A62="","",IF($I$4="C0",posicao_contratual!G62,IF($I$4="C1",posicao_contratual!K62,IF($I$4="C2",posicao_contratual!O62,IF($I$4="C3",posicao_contratual!S62,IF($I$4="C4",posicao_contratual!W62,""))))))</f>
        <v/>
      </c>
      <c r="M62" s="181" t="str">
        <f ca="1">IF(OR(A62="",$I$5="",$I$6=""),"",ROUND(SUMIFS(aditivos!$L$2:$L$200,aditivos!$A$2:$A$200,A62,aditivos!$B$2:$B$200,"&gt;"&amp;$I$6,aditivos!$B$2:$B$200,"&lt;="&amp;$I$5),2))</f>
        <v/>
      </c>
      <c r="N62" s="181" t="str">
        <f t="shared" si="5"/>
        <v/>
      </c>
      <c r="O62" s="181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81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81" t="str">
        <f t="shared" si="6"/>
        <v/>
      </c>
      <c r="R62" s="181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21" t="str">
        <f t="shared" ca="1" si="7"/>
        <v/>
      </c>
      <c r="C63" s="222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22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23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81" t="str">
        <f>IF(A63="","",itens_Remanesc!C63)</f>
        <v/>
      </c>
      <c r="L63" s="181" t="str">
        <f>IF(A63="","",IF($I$4="C0",posicao_contratual!G63,IF($I$4="C1",posicao_contratual!K63,IF($I$4="C2",posicao_contratual!O63,IF($I$4="C3",posicao_contratual!S63,IF($I$4="C4",posicao_contratual!W63,""))))))</f>
        <v/>
      </c>
      <c r="M63" s="181" t="str">
        <f ca="1">IF(OR(A63="",$I$5="",$I$6=""),"",ROUND(SUMIFS(aditivos!$L$2:$L$200,aditivos!$A$2:$A$200,A63,aditivos!$B$2:$B$200,"&gt;"&amp;$I$6,aditivos!$B$2:$B$200,"&lt;="&amp;$I$5),2))</f>
        <v/>
      </c>
      <c r="N63" s="181" t="str">
        <f t="shared" si="5"/>
        <v/>
      </c>
      <c r="O63" s="181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81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81" t="str">
        <f t="shared" si="6"/>
        <v/>
      </c>
      <c r="R63" s="181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21" t="str">
        <f t="shared" ca="1" si="7"/>
        <v/>
      </c>
      <c r="C64" s="222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22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23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81" t="str">
        <f>IF(A64="","",itens_Remanesc!C64)</f>
        <v/>
      </c>
      <c r="L64" s="181" t="str">
        <f>IF(A64="","",IF($I$4="C0",posicao_contratual!G64,IF($I$4="C1",posicao_contratual!K64,IF($I$4="C2",posicao_contratual!O64,IF($I$4="C3",posicao_contratual!S64,IF($I$4="C4",posicao_contratual!W64,""))))))</f>
        <v/>
      </c>
      <c r="M64" s="181" t="str">
        <f ca="1">IF(OR(A64="",$I$5="",$I$6=""),"",ROUND(SUMIFS(aditivos!$L$2:$L$200,aditivos!$A$2:$A$200,A64,aditivos!$B$2:$B$200,"&gt;"&amp;$I$6,aditivos!$B$2:$B$200,"&lt;="&amp;$I$5),2))</f>
        <v/>
      </c>
      <c r="N64" s="181" t="str">
        <f t="shared" si="5"/>
        <v/>
      </c>
      <c r="O64" s="181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81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81" t="str">
        <f t="shared" si="6"/>
        <v/>
      </c>
      <c r="R64" s="181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21" t="str">
        <f t="shared" ca="1" si="7"/>
        <v/>
      </c>
      <c r="C65" s="222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22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23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81" t="str">
        <f>IF(A65="","",itens_Remanesc!C65)</f>
        <v/>
      </c>
      <c r="L65" s="181" t="str">
        <f>IF(A65="","",IF($I$4="C0",posicao_contratual!G65,IF($I$4="C1",posicao_contratual!K65,IF($I$4="C2",posicao_contratual!O65,IF($I$4="C3",posicao_contratual!S65,IF($I$4="C4",posicao_contratual!W65,""))))))</f>
        <v/>
      </c>
      <c r="M65" s="181" t="str">
        <f ca="1">IF(OR(A65="",$I$5="",$I$6=""),"",ROUND(SUMIFS(aditivos!$L$2:$L$200,aditivos!$A$2:$A$200,A65,aditivos!$B$2:$B$200,"&gt;"&amp;$I$6,aditivos!$B$2:$B$200,"&lt;="&amp;$I$5),2))</f>
        <v/>
      </c>
      <c r="N65" s="181" t="str">
        <f t="shared" si="5"/>
        <v/>
      </c>
      <c r="O65" s="181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81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81" t="str">
        <f t="shared" si="6"/>
        <v/>
      </c>
      <c r="R65" s="181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21" t="str">
        <f t="shared" ca="1" si="7"/>
        <v/>
      </c>
      <c r="C66" s="222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22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23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81" t="str">
        <f>IF(A66="","",itens_Remanesc!C66)</f>
        <v/>
      </c>
      <c r="L66" s="181" t="str">
        <f>IF(A66="","",IF($I$4="C0",posicao_contratual!G66,IF($I$4="C1",posicao_contratual!K66,IF($I$4="C2",posicao_contratual!O66,IF($I$4="C3",posicao_contratual!S66,IF($I$4="C4",posicao_contratual!W66,""))))))</f>
        <v/>
      </c>
      <c r="M66" s="181" t="str">
        <f ca="1">IF(OR(A66="",$I$5="",$I$6=""),"",ROUND(SUMIFS(aditivos!$L$2:$L$200,aditivos!$A$2:$A$200,A66,aditivos!$B$2:$B$200,"&gt;"&amp;$I$6,aditivos!$B$2:$B$200,"&lt;="&amp;$I$5),2))</f>
        <v/>
      </c>
      <c r="N66" s="181" t="str">
        <f t="shared" ref="N66:N97" si="9">IF(OR(A66="",L66="",D66=""),"",ROUND(MAX(L66+IF(ISNUMBER(M66),M66,0)-D66,0),2))</f>
        <v/>
      </c>
      <c r="O66" s="181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81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81" t="str">
        <f t="shared" ref="Q66:Q97" si="10">IF(OR(A66="",D66="",K66=""),"",ROUND(D66*K66,2))</f>
        <v/>
      </c>
      <c r="R66" s="181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21" t="str">
        <f t="shared" ca="1" si="7"/>
        <v/>
      </c>
      <c r="C67" s="222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22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23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81" t="str">
        <f>IF(A67="","",itens_Remanesc!C67)</f>
        <v/>
      </c>
      <c r="L67" s="181" t="str">
        <f>IF(A67="","",IF($I$4="C0",posicao_contratual!G67,IF($I$4="C1",posicao_contratual!K67,IF($I$4="C2",posicao_contratual!O67,IF($I$4="C3",posicao_contratual!S67,IF($I$4="C4",posicao_contratual!W67,""))))))</f>
        <v/>
      </c>
      <c r="M67" s="181" t="str">
        <f ca="1">IF(OR(A67="",$I$5="",$I$6=""),"",ROUND(SUMIFS(aditivos!$L$2:$L$200,aditivos!$A$2:$A$200,A67,aditivos!$B$2:$B$200,"&gt;"&amp;$I$6,aditivos!$B$2:$B$200,"&lt;="&amp;$I$5),2))</f>
        <v/>
      </c>
      <c r="N67" s="181" t="str">
        <f t="shared" si="9"/>
        <v/>
      </c>
      <c r="O67" s="181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81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81" t="str">
        <f t="shared" si="10"/>
        <v/>
      </c>
      <c r="R67" s="181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21" t="str">
        <f t="shared" ca="1" si="7"/>
        <v/>
      </c>
      <c r="C68" s="222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22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23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81" t="str">
        <f>IF(A68="","",itens_Remanesc!C68)</f>
        <v/>
      </c>
      <c r="L68" s="181" t="str">
        <f>IF(A68="","",IF($I$4="C0",posicao_contratual!G68,IF($I$4="C1",posicao_contratual!K68,IF($I$4="C2",posicao_contratual!O68,IF($I$4="C3",posicao_contratual!S68,IF($I$4="C4",posicao_contratual!W68,""))))))</f>
        <v/>
      </c>
      <c r="M68" s="181" t="str">
        <f ca="1">IF(OR(A68="",$I$5="",$I$6=""),"",ROUND(SUMIFS(aditivos!$L$2:$L$200,aditivos!$A$2:$A$200,A68,aditivos!$B$2:$B$200,"&gt;"&amp;$I$6,aditivos!$B$2:$B$200,"&lt;="&amp;$I$5),2))</f>
        <v/>
      </c>
      <c r="N68" s="181" t="str">
        <f t="shared" si="9"/>
        <v/>
      </c>
      <c r="O68" s="181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81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81" t="str">
        <f t="shared" si="10"/>
        <v/>
      </c>
      <c r="R68" s="181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21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22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22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23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81" t="str">
        <f>IF(A69="","",itens_Remanesc!C69)</f>
        <v/>
      </c>
      <c r="L69" s="181" t="str">
        <f>IF(A69="","",IF($I$4="C0",posicao_contratual!G69,IF($I$4="C1",posicao_contratual!K69,IF($I$4="C2",posicao_contratual!O69,IF($I$4="C3",posicao_contratual!S69,IF($I$4="C4",posicao_contratual!W69,""))))))</f>
        <v/>
      </c>
      <c r="M69" s="181" t="str">
        <f ca="1">IF(OR(A69="",$I$5="",$I$6=""),"",ROUND(SUMIFS(aditivos!$L$2:$L$200,aditivos!$A$2:$A$200,A69,aditivos!$B$2:$B$200,"&gt;"&amp;$I$6,aditivos!$B$2:$B$200,"&lt;="&amp;$I$5),2))</f>
        <v/>
      </c>
      <c r="N69" s="181" t="str">
        <f t="shared" si="9"/>
        <v/>
      </c>
      <c r="O69" s="181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81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81" t="str">
        <f t="shared" si="10"/>
        <v/>
      </c>
      <c r="R69" s="181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21" t="str">
        <f t="shared" ca="1" si="11"/>
        <v/>
      </c>
      <c r="C70" s="222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22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23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81" t="str">
        <f>IF(A70="","",itens_Remanesc!C70)</f>
        <v/>
      </c>
      <c r="L70" s="181" t="str">
        <f>IF(A70="","",IF($I$4="C0",posicao_contratual!G70,IF($I$4="C1",posicao_contratual!K70,IF($I$4="C2",posicao_contratual!O70,IF($I$4="C3",posicao_contratual!S70,IF($I$4="C4",posicao_contratual!W70,""))))))</f>
        <v/>
      </c>
      <c r="M70" s="181" t="str">
        <f ca="1">IF(OR(A70="",$I$5="",$I$6=""),"",ROUND(SUMIFS(aditivos!$L$2:$L$200,aditivos!$A$2:$A$200,A70,aditivos!$B$2:$B$200,"&gt;"&amp;$I$6,aditivos!$B$2:$B$200,"&lt;="&amp;$I$5),2))</f>
        <v/>
      </c>
      <c r="N70" s="181" t="str">
        <f t="shared" si="9"/>
        <v/>
      </c>
      <c r="O70" s="181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81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81" t="str">
        <f t="shared" si="10"/>
        <v/>
      </c>
      <c r="R70" s="181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21" t="str">
        <f t="shared" ca="1" si="11"/>
        <v/>
      </c>
      <c r="C71" s="222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22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23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81" t="str">
        <f>IF(A71="","",itens_Remanesc!C71)</f>
        <v/>
      </c>
      <c r="L71" s="181" t="str">
        <f>IF(A71="","",IF($I$4="C0",posicao_contratual!G71,IF($I$4="C1",posicao_contratual!K71,IF($I$4="C2",posicao_contratual!O71,IF($I$4="C3",posicao_contratual!S71,IF($I$4="C4",posicao_contratual!W71,""))))))</f>
        <v/>
      </c>
      <c r="M71" s="181" t="str">
        <f ca="1">IF(OR(A71="",$I$5="",$I$6=""),"",ROUND(SUMIFS(aditivos!$L$2:$L$200,aditivos!$A$2:$A$200,A71,aditivos!$B$2:$B$200,"&gt;"&amp;$I$6,aditivos!$B$2:$B$200,"&lt;="&amp;$I$5),2))</f>
        <v/>
      </c>
      <c r="N71" s="181" t="str">
        <f t="shared" si="9"/>
        <v/>
      </c>
      <c r="O71" s="181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81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81" t="str">
        <f t="shared" si="10"/>
        <v/>
      </c>
      <c r="R71" s="181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21" t="str">
        <f t="shared" ca="1" si="11"/>
        <v/>
      </c>
      <c r="C72" s="222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22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23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81" t="str">
        <f>IF(A72="","",itens_Remanesc!C72)</f>
        <v/>
      </c>
      <c r="L72" s="181" t="str">
        <f>IF(A72="","",IF($I$4="C0",posicao_contratual!G72,IF($I$4="C1",posicao_contratual!K72,IF($I$4="C2",posicao_contratual!O72,IF($I$4="C3",posicao_contratual!S72,IF($I$4="C4",posicao_contratual!W72,""))))))</f>
        <v/>
      </c>
      <c r="M72" s="181" t="str">
        <f ca="1">IF(OR(A72="",$I$5="",$I$6=""),"",ROUND(SUMIFS(aditivos!$L$2:$L$200,aditivos!$A$2:$A$200,A72,aditivos!$B$2:$B$200,"&gt;"&amp;$I$6,aditivos!$B$2:$B$200,"&lt;="&amp;$I$5),2))</f>
        <v/>
      </c>
      <c r="N72" s="181" t="str">
        <f t="shared" si="9"/>
        <v/>
      </c>
      <c r="O72" s="181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81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81" t="str">
        <f t="shared" si="10"/>
        <v/>
      </c>
      <c r="R72" s="181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21" t="str">
        <f t="shared" ca="1" si="11"/>
        <v/>
      </c>
      <c r="C73" s="222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22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23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81" t="str">
        <f>IF(A73="","",itens_Remanesc!C73)</f>
        <v/>
      </c>
      <c r="L73" s="181" t="str">
        <f>IF(A73="","",IF($I$4="C0",posicao_contratual!G73,IF($I$4="C1",posicao_contratual!K73,IF($I$4="C2",posicao_contratual!O73,IF($I$4="C3",posicao_contratual!S73,IF($I$4="C4",posicao_contratual!W73,""))))))</f>
        <v/>
      </c>
      <c r="M73" s="181" t="str">
        <f ca="1">IF(OR(A73="",$I$5="",$I$6=""),"",ROUND(SUMIFS(aditivos!$L$2:$L$200,aditivos!$A$2:$A$200,A73,aditivos!$B$2:$B$200,"&gt;"&amp;$I$6,aditivos!$B$2:$B$200,"&lt;="&amp;$I$5),2))</f>
        <v/>
      </c>
      <c r="N73" s="181" t="str">
        <f t="shared" si="9"/>
        <v/>
      </c>
      <c r="O73" s="181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81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81" t="str">
        <f t="shared" si="10"/>
        <v/>
      </c>
      <c r="R73" s="181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21" t="str">
        <f t="shared" ca="1" si="11"/>
        <v/>
      </c>
      <c r="C74" s="222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22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23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81" t="str">
        <f>IF(A74="","",itens_Remanesc!C74)</f>
        <v/>
      </c>
      <c r="L74" s="181" t="str">
        <f>IF(A74="","",IF($I$4="C0",posicao_contratual!G74,IF($I$4="C1",posicao_contratual!K74,IF($I$4="C2",posicao_contratual!O74,IF($I$4="C3",posicao_contratual!S74,IF($I$4="C4",posicao_contratual!W74,""))))))</f>
        <v/>
      </c>
      <c r="M74" s="181" t="str">
        <f ca="1">IF(OR(A74="",$I$5="",$I$6=""),"",ROUND(SUMIFS(aditivos!$L$2:$L$200,aditivos!$A$2:$A$200,A74,aditivos!$B$2:$B$200,"&gt;"&amp;$I$6,aditivos!$B$2:$B$200,"&lt;="&amp;$I$5),2))</f>
        <v/>
      </c>
      <c r="N74" s="181" t="str">
        <f t="shared" si="9"/>
        <v/>
      </c>
      <c r="O74" s="181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81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81" t="str">
        <f t="shared" si="10"/>
        <v/>
      </c>
      <c r="R74" s="181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21" t="str">
        <f t="shared" ca="1" si="11"/>
        <v/>
      </c>
      <c r="C75" s="222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22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23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81" t="str">
        <f>IF(A75="","",itens_Remanesc!C75)</f>
        <v/>
      </c>
      <c r="L75" s="181" t="str">
        <f>IF(A75="","",IF($I$4="C0",posicao_contratual!G75,IF($I$4="C1",posicao_contratual!K75,IF($I$4="C2",posicao_contratual!O75,IF($I$4="C3",posicao_contratual!S75,IF($I$4="C4",posicao_contratual!W75,""))))))</f>
        <v/>
      </c>
      <c r="M75" s="181" t="str">
        <f ca="1">IF(OR(A75="",$I$5="",$I$6=""),"",ROUND(SUMIFS(aditivos!$L$2:$L$200,aditivos!$A$2:$A$200,A75,aditivos!$B$2:$B$200,"&gt;"&amp;$I$6,aditivos!$B$2:$B$200,"&lt;="&amp;$I$5),2))</f>
        <v/>
      </c>
      <c r="N75" s="181" t="str">
        <f t="shared" si="9"/>
        <v/>
      </c>
      <c r="O75" s="181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81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81" t="str">
        <f t="shared" si="10"/>
        <v/>
      </c>
      <c r="R75" s="181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21" t="str">
        <f t="shared" ca="1" si="11"/>
        <v/>
      </c>
      <c r="C76" s="222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22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23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81" t="str">
        <f>IF(A76="","",itens_Remanesc!C76)</f>
        <v/>
      </c>
      <c r="L76" s="181" t="str">
        <f>IF(A76="","",IF($I$4="C0",posicao_contratual!G76,IF($I$4="C1",posicao_contratual!K76,IF($I$4="C2",posicao_contratual!O76,IF($I$4="C3",posicao_contratual!S76,IF($I$4="C4",posicao_contratual!W76,""))))))</f>
        <v/>
      </c>
      <c r="M76" s="181" t="str">
        <f ca="1">IF(OR(A76="",$I$5="",$I$6=""),"",ROUND(SUMIFS(aditivos!$L$2:$L$200,aditivos!$A$2:$A$200,A76,aditivos!$B$2:$B$200,"&gt;"&amp;$I$6,aditivos!$B$2:$B$200,"&lt;="&amp;$I$5),2))</f>
        <v/>
      </c>
      <c r="N76" s="181" t="str">
        <f t="shared" si="9"/>
        <v/>
      </c>
      <c r="O76" s="181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81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81" t="str">
        <f t="shared" si="10"/>
        <v/>
      </c>
      <c r="R76" s="181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21" t="str">
        <f t="shared" ca="1" si="11"/>
        <v/>
      </c>
      <c r="C77" s="222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22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23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81" t="str">
        <f>IF(A77="","",itens_Remanesc!C77)</f>
        <v/>
      </c>
      <c r="L77" s="181" t="str">
        <f>IF(A77="","",IF($I$4="C0",posicao_contratual!G77,IF($I$4="C1",posicao_contratual!K77,IF($I$4="C2",posicao_contratual!O77,IF($I$4="C3",posicao_contratual!S77,IF($I$4="C4",posicao_contratual!W77,""))))))</f>
        <v/>
      </c>
      <c r="M77" s="181" t="str">
        <f ca="1">IF(OR(A77="",$I$5="",$I$6=""),"",ROUND(SUMIFS(aditivos!$L$2:$L$200,aditivos!$A$2:$A$200,A77,aditivos!$B$2:$B$200,"&gt;"&amp;$I$6,aditivos!$B$2:$B$200,"&lt;="&amp;$I$5),2))</f>
        <v/>
      </c>
      <c r="N77" s="181" t="str">
        <f t="shared" si="9"/>
        <v/>
      </c>
      <c r="O77" s="181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81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81" t="str">
        <f t="shared" si="10"/>
        <v/>
      </c>
      <c r="R77" s="181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21" t="str">
        <f t="shared" ca="1" si="11"/>
        <v/>
      </c>
      <c r="C78" s="222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22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23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81" t="str">
        <f>IF(A78="","",itens_Remanesc!C78)</f>
        <v/>
      </c>
      <c r="L78" s="181" t="str">
        <f>IF(A78="","",IF($I$4="C0",posicao_contratual!G78,IF($I$4="C1",posicao_contratual!K78,IF($I$4="C2",posicao_contratual!O78,IF($I$4="C3",posicao_contratual!S78,IF($I$4="C4",posicao_contratual!W78,""))))))</f>
        <v/>
      </c>
      <c r="M78" s="181" t="str">
        <f ca="1">IF(OR(A78="",$I$5="",$I$6=""),"",ROUND(SUMIFS(aditivos!$L$2:$L$200,aditivos!$A$2:$A$200,A78,aditivos!$B$2:$B$200,"&gt;"&amp;$I$6,aditivos!$B$2:$B$200,"&lt;="&amp;$I$5),2))</f>
        <v/>
      </c>
      <c r="N78" s="181" t="str">
        <f t="shared" si="9"/>
        <v/>
      </c>
      <c r="O78" s="181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81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81" t="str">
        <f t="shared" si="10"/>
        <v/>
      </c>
      <c r="R78" s="181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21" t="str">
        <f t="shared" ca="1" si="11"/>
        <v/>
      </c>
      <c r="C79" s="222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22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23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81" t="str">
        <f>IF(A79="","",itens_Remanesc!C79)</f>
        <v/>
      </c>
      <c r="L79" s="181" t="str">
        <f>IF(A79="","",IF($I$4="C0",posicao_contratual!G79,IF($I$4="C1",posicao_contratual!K79,IF($I$4="C2",posicao_contratual!O79,IF($I$4="C3",posicao_contratual!S79,IF($I$4="C4",posicao_contratual!W79,""))))))</f>
        <v/>
      </c>
      <c r="M79" s="181" t="str">
        <f ca="1">IF(OR(A79="",$I$5="",$I$6=""),"",ROUND(SUMIFS(aditivos!$L$2:$L$200,aditivos!$A$2:$A$200,A79,aditivos!$B$2:$B$200,"&gt;"&amp;$I$6,aditivos!$B$2:$B$200,"&lt;="&amp;$I$5),2))</f>
        <v/>
      </c>
      <c r="N79" s="181" t="str">
        <f t="shared" si="9"/>
        <v/>
      </c>
      <c r="O79" s="181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81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81" t="str">
        <f t="shared" si="10"/>
        <v/>
      </c>
      <c r="R79" s="181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21" t="str">
        <f t="shared" ca="1" si="11"/>
        <v/>
      </c>
      <c r="C80" s="222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22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23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81" t="str">
        <f>IF(A80="","",itens_Remanesc!C80)</f>
        <v/>
      </c>
      <c r="L80" s="181" t="str">
        <f>IF(A80="","",IF($I$4="C0",posicao_contratual!G80,IF($I$4="C1",posicao_contratual!K80,IF($I$4="C2",posicao_contratual!O80,IF($I$4="C3",posicao_contratual!S80,IF($I$4="C4",posicao_contratual!W80,""))))))</f>
        <v/>
      </c>
      <c r="M80" s="181" t="str">
        <f ca="1">IF(OR(A80="",$I$5="",$I$6=""),"",ROUND(SUMIFS(aditivos!$L$2:$L$200,aditivos!$A$2:$A$200,A80,aditivos!$B$2:$B$200,"&gt;"&amp;$I$6,aditivos!$B$2:$B$200,"&lt;="&amp;$I$5),2))</f>
        <v/>
      </c>
      <c r="N80" s="181" t="str">
        <f t="shared" si="9"/>
        <v/>
      </c>
      <c r="O80" s="181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81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81" t="str">
        <f t="shared" si="10"/>
        <v/>
      </c>
      <c r="R80" s="181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21" t="str">
        <f t="shared" ca="1" si="11"/>
        <v/>
      </c>
      <c r="C81" s="222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22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23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81" t="str">
        <f>IF(A81="","",itens_Remanesc!C81)</f>
        <v/>
      </c>
      <c r="L81" s="181" t="str">
        <f>IF(A81="","",IF($I$4="C0",posicao_contratual!G81,IF($I$4="C1",posicao_contratual!K81,IF($I$4="C2",posicao_contratual!O81,IF($I$4="C3",posicao_contratual!S81,IF($I$4="C4",posicao_contratual!W81,""))))))</f>
        <v/>
      </c>
      <c r="M81" s="181" t="str">
        <f ca="1">IF(OR(A81="",$I$5="",$I$6=""),"",ROUND(SUMIFS(aditivos!$L$2:$L$200,aditivos!$A$2:$A$200,A81,aditivos!$B$2:$B$200,"&gt;"&amp;$I$6,aditivos!$B$2:$B$200,"&lt;="&amp;$I$5),2))</f>
        <v/>
      </c>
      <c r="N81" s="181" t="str">
        <f t="shared" si="9"/>
        <v/>
      </c>
      <c r="O81" s="181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81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81" t="str">
        <f t="shared" si="10"/>
        <v/>
      </c>
      <c r="R81" s="181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21" t="str">
        <f t="shared" ca="1" si="11"/>
        <v/>
      </c>
      <c r="C82" s="222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22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23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81" t="str">
        <f>IF(A82="","",itens_Remanesc!C82)</f>
        <v/>
      </c>
      <c r="L82" s="181" t="str">
        <f>IF(A82="","",IF($I$4="C0",posicao_contratual!G82,IF($I$4="C1",posicao_contratual!K82,IF($I$4="C2",posicao_contratual!O82,IF($I$4="C3",posicao_contratual!S82,IF($I$4="C4",posicao_contratual!W82,""))))))</f>
        <v/>
      </c>
      <c r="M82" s="181" t="str">
        <f ca="1">IF(OR(A82="",$I$5="",$I$6=""),"",ROUND(SUMIFS(aditivos!$L$2:$L$200,aditivos!$A$2:$A$200,A82,aditivos!$B$2:$B$200,"&gt;"&amp;$I$6,aditivos!$B$2:$B$200,"&lt;="&amp;$I$5),2))</f>
        <v/>
      </c>
      <c r="N82" s="181" t="str">
        <f t="shared" si="9"/>
        <v/>
      </c>
      <c r="O82" s="181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81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81" t="str">
        <f t="shared" si="10"/>
        <v/>
      </c>
      <c r="R82" s="181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21" t="str">
        <f t="shared" ca="1" si="11"/>
        <v/>
      </c>
      <c r="C83" s="222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22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23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81" t="str">
        <f>IF(A83="","",itens_Remanesc!C83)</f>
        <v/>
      </c>
      <c r="L83" s="181" t="str">
        <f>IF(A83="","",IF($I$4="C0",posicao_contratual!G83,IF($I$4="C1",posicao_contratual!K83,IF($I$4="C2",posicao_contratual!O83,IF($I$4="C3",posicao_contratual!S83,IF($I$4="C4",posicao_contratual!W83,""))))))</f>
        <v/>
      </c>
      <c r="M83" s="181" t="str">
        <f ca="1">IF(OR(A83="",$I$5="",$I$6=""),"",ROUND(SUMIFS(aditivos!$L$2:$L$200,aditivos!$A$2:$A$200,A83,aditivos!$B$2:$B$200,"&gt;"&amp;$I$6,aditivos!$B$2:$B$200,"&lt;="&amp;$I$5),2))</f>
        <v/>
      </c>
      <c r="N83" s="181" t="str">
        <f t="shared" si="9"/>
        <v/>
      </c>
      <c r="O83" s="181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81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81" t="str">
        <f t="shared" si="10"/>
        <v/>
      </c>
      <c r="R83" s="181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21" t="str">
        <f t="shared" ca="1" si="11"/>
        <v/>
      </c>
      <c r="C84" s="222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22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23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81" t="str">
        <f>IF(A84="","",itens_Remanesc!C84)</f>
        <v/>
      </c>
      <c r="L84" s="181" t="str">
        <f>IF(A84="","",IF($I$4="C0",posicao_contratual!G84,IF($I$4="C1",posicao_contratual!K84,IF($I$4="C2",posicao_contratual!O84,IF($I$4="C3",posicao_contratual!S84,IF($I$4="C4",posicao_contratual!W84,""))))))</f>
        <v/>
      </c>
      <c r="M84" s="181" t="str">
        <f ca="1">IF(OR(A84="",$I$5="",$I$6=""),"",ROUND(SUMIFS(aditivos!$L$2:$L$200,aditivos!$A$2:$A$200,A84,aditivos!$B$2:$B$200,"&gt;"&amp;$I$6,aditivos!$B$2:$B$200,"&lt;="&amp;$I$5),2))</f>
        <v/>
      </c>
      <c r="N84" s="181" t="str">
        <f t="shared" si="9"/>
        <v/>
      </c>
      <c r="O84" s="181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81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81" t="str">
        <f t="shared" si="10"/>
        <v/>
      </c>
      <c r="R84" s="181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21" t="str">
        <f t="shared" ca="1" si="11"/>
        <v/>
      </c>
      <c r="C85" s="222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22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23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81" t="str">
        <f>IF(A85="","",itens_Remanesc!C85)</f>
        <v/>
      </c>
      <c r="L85" s="181" t="str">
        <f>IF(A85="","",IF($I$4="C0",posicao_contratual!G85,IF($I$4="C1",posicao_contratual!K85,IF($I$4="C2",posicao_contratual!O85,IF($I$4="C3",posicao_contratual!S85,IF($I$4="C4",posicao_contratual!W85,""))))))</f>
        <v/>
      </c>
      <c r="M85" s="181" t="str">
        <f ca="1">IF(OR(A85="",$I$5="",$I$6=""),"",ROUND(SUMIFS(aditivos!$L$2:$L$200,aditivos!$A$2:$A$200,A85,aditivos!$B$2:$B$200,"&gt;"&amp;$I$6,aditivos!$B$2:$B$200,"&lt;="&amp;$I$5),2))</f>
        <v/>
      </c>
      <c r="N85" s="181" t="str">
        <f t="shared" si="9"/>
        <v/>
      </c>
      <c r="O85" s="181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81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81" t="str">
        <f t="shared" si="10"/>
        <v/>
      </c>
      <c r="R85" s="181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21" t="str">
        <f t="shared" ca="1" si="11"/>
        <v/>
      </c>
      <c r="C86" s="222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22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23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81" t="str">
        <f>IF(A86="","",itens_Remanesc!C86)</f>
        <v/>
      </c>
      <c r="L86" s="181" t="str">
        <f>IF(A86="","",IF($I$4="C0",posicao_contratual!G86,IF($I$4="C1",posicao_contratual!K86,IF($I$4="C2",posicao_contratual!O86,IF($I$4="C3",posicao_contratual!S86,IF($I$4="C4",posicao_contratual!W86,""))))))</f>
        <v/>
      </c>
      <c r="M86" s="181" t="str">
        <f ca="1">IF(OR(A86="",$I$5="",$I$6=""),"",ROUND(SUMIFS(aditivos!$L$2:$L$200,aditivos!$A$2:$A$200,A86,aditivos!$B$2:$B$200,"&gt;"&amp;$I$6,aditivos!$B$2:$B$200,"&lt;="&amp;$I$5),2))</f>
        <v/>
      </c>
      <c r="N86" s="181" t="str">
        <f t="shared" si="9"/>
        <v/>
      </c>
      <c r="O86" s="181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81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81" t="str">
        <f t="shared" si="10"/>
        <v/>
      </c>
      <c r="R86" s="181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21" t="str">
        <f t="shared" ca="1" si="11"/>
        <v/>
      </c>
      <c r="C87" s="222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22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23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81" t="str">
        <f>IF(A87="","",itens_Remanesc!C87)</f>
        <v/>
      </c>
      <c r="L87" s="181" t="str">
        <f>IF(A87="","",IF($I$4="C0",posicao_contratual!G87,IF($I$4="C1",posicao_contratual!K87,IF($I$4="C2",posicao_contratual!O87,IF($I$4="C3",posicao_contratual!S87,IF($I$4="C4",posicao_contratual!W87,""))))))</f>
        <v/>
      </c>
      <c r="M87" s="181" t="str">
        <f ca="1">IF(OR(A87="",$I$5="",$I$6=""),"",ROUND(SUMIFS(aditivos!$L$2:$L$200,aditivos!$A$2:$A$200,A87,aditivos!$B$2:$B$200,"&gt;"&amp;$I$6,aditivos!$B$2:$B$200,"&lt;="&amp;$I$5),2))</f>
        <v/>
      </c>
      <c r="N87" s="181" t="str">
        <f t="shared" si="9"/>
        <v/>
      </c>
      <c r="O87" s="181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81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81" t="str">
        <f t="shared" si="10"/>
        <v/>
      </c>
      <c r="R87" s="181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21" t="str">
        <f t="shared" ca="1" si="11"/>
        <v/>
      </c>
      <c r="C88" s="222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22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23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81" t="str">
        <f>IF(A88="","",itens_Remanesc!C88)</f>
        <v/>
      </c>
      <c r="L88" s="181" t="str">
        <f>IF(A88="","",IF($I$4="C0",posicao_contratual!G88,IF($I$4="C1",posicao_contratual!K88,IF($I$4="C2",posicao_contratual!O88,IF($I$4="C3",posicao_contratual!S88,IF($I$4="C4",posicao_contratual!W88,""))))))</f>
        <v/>
      </c>
      <c r="M88" s="181" t="str">
        <f ca="1">IF(OR(A88="",$I$5="",$I$6=""),"",ROUND(SUMIFS(aditivos!$L$2:$L$200,aditivos!$A$2:$A$200,A88,aditivos!$B$2:$B$200,"&gt;"&amp;$I$6,aditivos!$B$2:$B$200,"&lt;="&amp;$I$5),2))</f>
        <v/>
      </c>
      <c r="N88" s="181" t="str">
        <f t="shared" si="9"/>
        <v/>
      </c>
      <c r="O88" s="181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81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81" t="str">
        <f t="shared" si="10"/>
        <v/>
      </c>
      <c r="R88" s="181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21" t="str">
        <f t="shared" ca="1" si="11"/>
        <v/>
      </c>
      <c r="C89" s="222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22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23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81" t="str">
        <f>IF(A89="","",itens_Remanesc!C89)</f>
        <v/>
      </c>
      <c r="L89" s="181" t="str">
        <f>IF(A89="","",IF($I$4="C0",posicao_contratual!G89,IF($I$4="C1",posicao_contratual!K89,IF($I$4="C2",posicao_contratual!O89,IF($I$4="C3",posicao_contratual!S89,IF($I$4="C4",posicao_contratual!W89,""))))))</f>
        <v/>
      </c>
      <c r="M89" s="181" t="str">
        <f ca="1">IF(OR(A89="",$I$5="",$I$6=""),"",ROUND(SUMIFS(aditivos!$L$2:$L$200,aditivos!$A$2:$A$200,A89,aditivos!$B$2:$B$200,"&gt;"&amp;$I$6,aditivos!$B$2:$B$200,"&lt;="&amp;$I$5),2))</f>
        <v/>
      </c>
      <c r="N89" s="181" t="str">
        <f t="shared" si="9"/>
        <v/>
      </c>
      <c r="O89" s="181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81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81" t="str">
        <f t="shared" si="10"/>
        <v/>
      </c>
      <c r="R89" s="181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21" t="str">
        <f t="shared" ca="1" si="11"/>
        <v/>
      </c>
      <c r="C90" s="222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22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23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81" t="str">
        <f>IF(A90="","",itens_Remanesc!C90)</f>
        <v/>
      </c>
      <c r="L90" s="181" t="str">
        <f>IF(A90="","",IF($I$4="C0",posicao_contratual!G90,IF($I$4="C1",posicao_contratual!K90,IF($I$4="C2",posicao_contratual!O90,IF($I$4="C3",posicao_contratual!S90,IF($I$4="C4",posicao_contratual!W90,""))))))</f>
        <v/>
      </c>
      <c r="M90" s="181" t="str">
        <f ca="1">IF(OR(A90="",$I$5="",$I$6=""),"",ROUND(SUMIFS(aditivos!$L$2:$L$200,aditivos!$A$2:$A$200,A90,aditivos!$B$2:$B$200,"&gt;"&amp;$I$6,aditivos!$B$2:$B$200,"&lt;="&amp;$I$5),2))</f>
        <v/>
      </c>
      <c r="N90" s="181" t="str">
        <f t="shared" si="9"/>
        <v/>
      </c>
      <c r="O90" s="181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81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81" t="str">
        <f t="shared" si="10"/>
        <v/>
      </c>
      <c r="R90" s="181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21" t="str">
        <f t="shared" ca="1" si="11"/>
        <v/>
      </c>
      <c r="C91" s="222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22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23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81" t="str">
        <f>IF(A91="","",itens_Remanesc!C91)</f>
        <v/>
      </c>
      <c r="L91" s="181" t="str">
        <f>IF(A91="","",IF($I$4="C0",posicao_contratual!G91,IF($I$4="C1",posicao_contratual!K91,IF($I$4="C2",posicao_contratual!O91,IF($I$4="C3",posicao_contratual!S91,IF($I$4="C4",posicao_contratual!W91,""))))))</f>
        <v/>
      </c>
      <c r="M91" s="181" t="str">
        <f ca="1">IF(OR(A91="",$I$5="",$I$6=""),"",ROUND(SUMIFS(aditivos!$L$2:$L$200,aditivos!$A$2:$A$200,A91,aditivos!$B$2:$B$200,"&gt;"&amp;$I$6,aditivos!$B$2:$B$200,"&lt;="&amp;$I$5),2))</f>
        <v/>
      </c>
      <c r="N91" s="181" t="str">
        <f t="shared" si="9"/>
        <v/>
      </c>
      <c r="O91" s="181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81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81" t="str">
        <f t="shared" si="10"/>
        <v/>
      </c>
      <c r="R91" s="181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21" t="str">
        <f t="shared" ca="1" si="11"/>
        <v/>
      </c>
      <c r="C92" s="222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22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23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81" t="str">
        <f>IF(A92="","",itens_Remanesc!C92)</f>
        <v/>
      </c>
      <c r="L92" s="181" t="str">
        <f>IF(A92="","",IF($I$4="C0",posicao_contratual!G92,IF($I$4="C1",posicao_contratual!K92,IF($I$4="C2",posicao_contratual!O92,IF($I$4="C3",posicao_contratual!S92,IF($I$4="C4",posicao_contratual!W92,""))))))</f>
        <v/>
      </c>
      <c r="M92" s="181" t="str">
        <f ca="1">IF(OR(A92="",$I$5="",$I$6=""),"",ROUND(SUMIFS(aditivos!$L$2:$L$200,aditivos!$A$2:$A$200,A92,aditivos!$B$2:$B$200,"&gt;"&amp;$I$6,aditivos!$B$2:$B$200,"&lt;="&amp;$I$5),2))</f>
        <v/>
      </c>
      <c r="N92" s="181" t="str">
        <f t="shared" si="9"/>
        <v/>
      </c>
      <c r="O92" s="181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81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81" t="str">
        <f t="shared" si="10"/>
        <v/>
      </c>
      <c r="R92" s="181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21" t="str">
        <f t="shared" ca="1" si="11"/>
        <v/>
      </c>
      <c r="C93" s="222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22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23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81" t="str">
        <f>IF(A93="","",itens_Remanesc!C93)</f>
        <v/>
      </c>
      <c r="L93" s="181" t="str">
        <f>IF(A93="","",IF($I$4="C0",posicao_contratual!G93,IF($I$4="C1",posicao_contratual!K93,IF($I$4="C2",posicao_contratual!O93,IF($I$4="C3",posicao_contratual!S93,IF($I$4="C4",posicao_contratual!W93,""))))))</f>
        <v/>
      </c>
      <c r="M93" s="181" t="str">
        <f ca="1">IF(OR(A93="",$I$5="",$I$6=""),"",ROUND(SUMIFS(aditivos!$L$2:$L$200,aditivos!$A$2:$A$200,A93,aditivos!$B$2:$B$200,"&gt;"&amp;$I$6,aditivos!$B$2:$B$200,"&lt;="&amp;$I$5),2))</f>
        <v/>
      </c>
      <c r="N93" s="181" t="str">
        <f t="shared" si="9"/>
        <v/>
      </c>
      <c r="O93" s="181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81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81" t="str">
        <f t="shared" si="10"/>
        <v/>
      </c>
      <c r="R93" s="181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21" t="str">
        <f t="shared" ca="1" si="11"/>
        <v/>
      </c>
      <c r="C94" s="222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22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23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81" t="str">
        <f>IF(A94="","",itens_Remanesc!C94)</f>
        <v/>
      </c>
      <c r="L94" s="181" t="str">
        <f>IF(A94="","",IF($I$4="C0",posicao_contratual!G94,IF($I$4="C1",posicao_contratual!K94,IF($I$4="C2",posicao_contratual!O94,IF($I$4="C3",posicao_contratual!S94,IF($I$4="C4",posicao_contratual!W94,""))))))</f>
        <v/>
      </c>
      <c r="M94" s="181" t="str">
        <f ca="1">IF(OR(A94="",$I$5="",$I$6=""),"",ROUND(SUMIFS(aditivos!$L$2:$L$200,aditivos!$A$2:$A$200,A94,aditivos!$B$2:$B$200,"&gt;"&amp;$I$6,aditivos!$B$2:$B$200,"&lt;="&amp;$I$5),2))</f>
        <v/>
      </c>
      <c r="N94" s="181" t="str">
        <f t="shared" si="9"/>
        <v/>
      </c>
      <c r="O94" s="181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81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81" t="str">
        <f t="shared" si="10"/>
        <v/>
      </c>
      <c r="R94" s="181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21" t="str">
        <f t="shared" ca="1" si="11"/>
        <v/>
      </c>
      <c r="C95" s="222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22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23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81" t="str">
        <f>IF(A95="","",itens_Remanesc!C95)</f>
        <v/>
      </c>
      <c r="L95" s="181" t="str">
        <f>IF(A95="","",IF($I$4="C0",posicao_contratual!G95,IF($I$4="C1",posicao_contratual!K95,IF($I$4="C2",posicao_contratual!O95,IF($I$4="C3",posicao_contratual!S95,IF($I$4="C4",posicao_contratual!W95,""))))))</f>
        <v/>
      </c>
      <c r="M95" s="181" t="str">
        <f ca="1">IF(OR(A95="",$I$5="",$I$6=""),"",ROUND(SUMIFS(aditivos!$L$2:$L$200,aditivos!$A$2:$A$200,A95,aditivos!$B$2:$B$200,"&gt;"&amp;$I$6,aditivos!$B$2:$B$200,"&lt;="&amp;$I$5),2))</f>
        <v/>
      </c>
      <c r="N95" s="181" t="str">
        <f t="shared" si="9"/>
        <v/>
      </c>
      <c r="O95" s="181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81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81" t="str">
        <f t="shared" si="10"/>
        <v/>
      </c>
      <c r="R95" s="181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21" t="str">
        <f t="shared" ca="1" si="11"/>
        <v/>
      </c>
      <c r="C96" s="222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22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23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81" t="str">
        <f>IF(A96="","",itens_Remanesc!C96)</f>
        <v/>
      </c>
      <c r="L96" s="181" t="str">
        <f>IF(A96="","",IF($I$4="C0",posicao_contratual!G96,IF($I$4="C1",posicao_contratual!K96,IF($I$4="C2",posicao_contratual!O96,IF($I$4="C3",posicao_contratual!S96,IF($I$4="C4",posicao_contratual!W96,""))))))</f>
        <v/>
      </c>
      <c r="M96" s="181" t="str">
        <f ca="1">IF(OR(A96="",$I$5="",$I$6=""),"",ROUND(SUMIFS(aditivos!$L$2:$L$200,aditivos!$A$2:$A$200,A96,aditivos!$B$2:$B$200,"&gt;"&amp;$I$6,aditivos!$B$2:$B$200,"&lt;="&amp;$I$5),2))</f>
        <v/>
      </c>
      <c r="N96" s="181" t="str">
        <f t="shared" si="9"/>
        <v/>
      </c>
      <c r="O96" s="181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81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81" t="str">
        <f t="shared" si="10"/>
        <v/>
      </c>
      <c r="R96" s="181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21" t="str">
        <f t="shared" ca="1" si="11"/>
        <v/>
      </c>
      <c r="C97" s="222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22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23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81" t="str">
        <f>IF(A97="","",itens_Remanesc!C97)</f>
        <v/>
      </c>
      <c r="L97" s="181" t="str">
        <f>IF(A97="","",IF($I$4="C0",posicao_contratual!G97,IF($I$4="C1",posicao_contratual!K97,IF($I$4="C2",posicao_contratual!O97,IF($I$4="C3",posicao_contratual!S97,IF($I$4="C4",posicao_contratual!W97,""))))))</f>
        <v/>
      </c>
      <c r="M97" s="181" t="str">
        <f ca="1">IF(OR(A97="",$I$5="",$I$6=""),"",ROUND(SUMIFS(aditivos!$L$2:$L$200,aditivos!$A$2:$A$200,A97,aditivos!$B$2:$B$200,"&gt;"&amp;$I$6,aditivos!$B$2:$B$200,"&lt;="&amp;$I$5),2))</f>
        <v/>
      </c>
      <c r="N97" s="181" t="str">
        <f t="shared" si="9"/>
        <v/>
      </c>
      <c r="O97" s="181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81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81" t="str">
        <f t="shared" si="10"/>
        <v/>
      </c>
      <c r="R97" s="181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21" t="str">
        <f t="shared" ca="1" si="11"/>
        <v/>
      </c>
      <c r="C98" s="222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22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23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81" t="str">
        <f>IF(A98="","",itens_Remanesc!C98)</f>
        <v/>
      </c>
      <c r="L98" s="181" t="str">
        <f>IF(A98="","",IF($I$4="C0",posicao_contratual!G98,IF($I$4="C1",posicao_contratual!K98,IF($I$4="C2",posicao_contratual!O98,IF($I$4="C3",posicao_contratual!S98,IF($I$4="C4",posicao_contratual!W98,""))))))</f>
        <v/>
      </c>
      <c r="M98" s="181" t="str">
        <f ca="1">IF(OR(A98="",$I$5="",$I$6=""),"",ROUND(SUMIFS(aditivos!$L$2:$L$200,aditivos!$A$2:$A$200,A98,aditivos!$B$2:$B$200,"&gt;"&amp;$I$6,aditivos!$B$2:$B$200,"&lt;="&amp;$I$5),2))</f>
        <v/>
      </c>
      <c r="N98" s="181" t="str">
        <f t="shared" ref="N98:N129" si="13">IF(OR(A98="",L98="",D98=""),"",ROUND(MAX(L98+IF(ISNUMBER(M98),M98,0)-D98,0),2))</f>
        <v/>
      </c>
      <c r="O98" s="181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81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81" t="str">
        <f t="shared" ref="Q98:Q129" si="14">IF(OR(A98="",D98="",K98=""),"",ROUND(D98*K98,2))</f>
        <v/>
      </c>
      <c r="R98" s="181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21" t="str">
        <f t="shared" ca="1" si="11"/>
        <v/>
      </c>
      <c r="C99" s="222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22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23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81" t="str">
        <f>IF(A99="","",itens_Remanesc!C99)</f>
        <v/>
      </c>
      <c r="L99" s="181" t="str">
        <f>IF(A99="","",IF($I$4="C0",posicao_contratual!G99,IF($I$4="C1",posicao_contratual!K99,IF($I$4="C2",posicao_contratual!O99,IF($I$4="C3",posicao_contratual!S99,IF($I$4="C4",posicao_contratual!W99,""))))))</f>
        <v/>
      </c>
      <c r="M99" s="181" t="str">
        <f ca="1">IF(OR(A99="",$I$5="",$I$6=""),"",ROUND(SUMIFS(aditivos!$L$2:$L$200,aditivos!$A$2:$A$200,A99,aditivos!$B$2:$B$200,"&gt;"&amp;$I$6,aditivos!$B$2:$B$200,"&lt;="&amp;$I$5),2))</f>
        <v/>
      </c>
      <c r="N99" s="181" t="str">
        <f t="shared" si="13"/>
        <v/>
      </c>
      <c r="O99" s="181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81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81" t="str">
        <f t="shared" si="14"/>
        <v/>
      </c>
      <c r="R99" s="181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21" t="str">
        <f t="shared" ca="1" si="11"/>
        <v/>
      </c>
      <c r="C100" s="222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22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23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81" t="str">
        <f>IF(A100="","",itens_Remanesc!C100)</f>
        <v/>
      </c>
      <c r="L100" s="181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81" t="str">
        <f ca="1">IF(OR(A100="",$I$5="",$I$6=""),"",ROUND(SUMIFS(aditivos!$L$2:$L$200,aditivos!$A$2:$A$200,A100,aditivos!$B$2:$B$200,"&gt;"&amp;$I$6,aditivos!$B$2:$B$200,"&lt;="&amp;$I$5),2))</f>
        <v/>
      </c>
      <c r="N100" s="181" t="str">
        <f t="shared" si="13"/>
        <v/>
      </c>
      <c r="O100" s="181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81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81" t="str">
        <f t="shared" si="14"/>
        <v/>
      </c>
      <c r="R100" s="181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21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22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22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23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81" t="str">
        <f>IF(A101="","",itens_Remanesc!C101)</f>
        <v/>
      </c>
      <c r="L101" s="181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81" t="str">
        <f ca="1">IF(OR(A101="",$I$5="",$I$6=""),"",ROUND(SUMIFS(aditivos!$L$2:$L$200,aditivos!$A$2:$A$200,A101,aditivos!$B$2:$B$200,"&gt;"&amp;$I$6,aditivos!$B$2:$B$200,"&lt;="&amp;$I$5),2))</f>
        <v/>
      </c>
      <c r="N101" s="181" t="str">
        <f t="shared" si="13"/>
        <v/>
      </c>
      <c r="O101" s="181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81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81" t="str">
        <f t="shared" si="14"/>
        <v/>
      </c>
      <c r="R101" s="181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21" t="str">
        <f t="shared" ca="1" si="15"/>
        <v/>
      </c>
      <c r="C102" s="222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22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23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81" t="str">
        <f>IF(A102="","",itens_Remanesc!C102)</f>
        <v/>
      </c>
      <c r="L102" s="181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81" t="str">
        <f ca="1">IF(OR(A102="",$I$5="",$I$6=""),"",ROUND(SUMIFS(aditivos!$L$2:$L$200,aditivos!$A$2:$A$200,A102,aditivos!$B$2:$B$200,"&gt;"&amp;$I$6,aditivos!$B$2:$B$200,"&lt;="&amp;$I$5),2))</f>
        <v/>
      </c>
      <c r="N102" s="181" t="str">
        <f t="shared" si="13"/>
        <v/>
      </c>
      <c r="O102" s="181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81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81" t="str">
        <f t="shared" si="14"/>
        <v/>
      </c>
      <c r="R102" s="181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21" t="str">
        <f t="shared" ca="1" si="15"/>
        <v/>
      </c>
      <c r="C103" s="222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22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23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81" t="str">
        <f>IF(A103="","",itens_Remanesc!C103)</f>
        <v/>
      </c>
      <c r="L103" s="181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81" t="str">
        <f ca="1">IF(OR(A103="",$I$5="",$I$6=""),"",ROUND(SUMIFS(aditivos!$L$2:$L$200,aditivos!$A$2:$A$200,A103,aditivos!$B$2:$B$200,"&gt;"&amp;$I$6,aditivos!$B$2:$B$200,"&lt;="&amp;$I$5),2))</f>
        <v/>
      </c>
      <c r="N103" s="181" t="str">
        <f t="shared" si="13"/>
        <v/>
      </c>
      <c r="O103" s="181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81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81" t="str">
        <f t="shared" si="14"/>
        <v/>
      </c>
      <c r="R103" s="181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21" t="str">
        <f t="shared" ca="1" si="15"/>
        <v/>
      </c>
      <c r="C104" s="222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22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23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81" t="str">
        <f>IF(A104="","",itens_Remanesc!C104)</f>
        <v/>
      </c>
      <c r="L104" s="181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81" t="str">
        <f ca="1">IF(OR(A104="",$I$5="",$I$6=""),"",ROUND(SUMIFS(aditivos!$L$2:$L$200,aditivos!$A$2:$A$200,A104,aditivos!$B$2:$B$200,"&gt;"&amp;$I$6,aditivos!$B$2:$B$200,"&lt;="&amp;$I$5),2))</f>
        <v/>
      </c>
      <c r="N104" s="181" t="str">
        <f t="shared" si="13"/>
        <v/>
      </c>
      <c r="O104" s="181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81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81" t="str">
        <f t="shared" si="14"/>
        <v/>
      </c>
      <c r="R104" s="181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21" t="str">
        <f t="shared" ca="1" si="15"/>
        <v/>
      </c>
      <c r="C105" s="222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22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23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81" t="str">
        <f>IF(A105="","",itens_Remanesc!C105)</f>
        <v/>
      </c>
      <c r="L105" s="181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81" t="str">
        <f ca="1">IF(OR(A105="",$I$5="",$I$6=""),"",ROUND(SUMIFS(aditivos!$L$2:$L$200,aditivos!$A$2:$A$200,A105,aditivos!$B$2:$B$200,"&gt;"&amp;$I$6,aditivos!$B$2:$B$200,"&lt;="&amp;$I$5),2))</f>
        <v/>
      </c>
      <c r="N105" s="181" t="str">
        <f t="shared" si="13"/>
        <v/>
      </c>
      <c r="O105" s="181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81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81" t="str">
        <f t="shared" si="14"/>
        <v/>
      </c>
      <c r="R105" s="181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21" t="str">
        <f t="shared" ca="1" si="15"/>
        <v/>
      </c>
      <c r="C106" s="222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22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23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81" t="str">
        <f>IF(A106="","",itens_Remanesc!C106)</f>
        <v/>
      </c>
      <c r="L106" s="181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81" t="str">
        <f ca="1">IF(OR(A106="",$I$5="",$I$6=""),"",ROUND(SUMIFS(aditivos!$L$2:$L$200,aditivos!$A$2:$A$200,A106,aditivos!$B$2:$B$200,"&gt;"&amp;$I$6,aditivos!$B$2:$B$200,"&lt;="&amp;$I$5),2))</f>
        <v/>
      </c>
      <c r="N106" s="181" t="str">
        <f t="shared" si="13"/>
        <v/>
      </c>
      <c r="O106" s="181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81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81" t="str">
        <f t="shared" si="14"/>
        <v/>
      </c>
      <c r="R106" s="181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21" t="str">
        <f t="shared" ca="1" si="15"/>
        <v/>
      </c>
      <c r="C107" s="222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22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23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81" t="str">
        <f>IF(A107="","",itens_Remanesc!C107)</f>
        <v/>
      </c>
      <c r="L107" s="181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81" t="str">
        <f ca="1">IF(OR(A107="",$I$5="",$I$6=""),"",ROUND(SUMIFS(aditivos!$L$2:$L$200,aditivos!$A$2:$A$200,A107,aditivos!$B$2:$B$200,"&gt;"&amp;$I$6,aditivos!$B$2:$B$200,"&lt;="&amp;$I$5),2))</f>
        <v/>
      </c>
      <c r="N107" s="181" t="str">
        <f t="shared" si="13"/>
        <v/>
      </c>
      <c r="O107" s="181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81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81" t="str">
        <f t="shared" si="14"/>
        <v/>
      </c>
      <c r="R107" s="181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21" t="str">
        <f t="shared" ca="1" si="15"/>
        <v/>
      </c>
      <c r="C108" s="222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22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23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81" t="str">
        <f>IF(A108="","",itens_Remanesc!C108)</f>
        <v/>
      </c>
      <c r="L108" s="181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81" t="str">
        <f ca="1">IF(OR(A108="",$I$5="",$I$6=""),"",ROUND(SUMIFS(aditivos!$L$2:$L$200,aditivos!$A$2:$A$200,A108,aditivos!$B$2:$B$200,"&gt;"&amp;$I$6,aditivos!$B$2:$B$200,"&lt;="&amp;$I$5),2))</f>
        <v/>
      </c>
      <c r="N108" s="181" t="str">
        <f t="shared" si="13"/>
        <v/>
      </c>
      <c r="O108" s="181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81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81" t="str">
        <f t="shared" si="14"/>
        <v/>
      </c>
      <c r="R108" s="181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21" t="str">
        <f t="shared" ca="1" si="15"/>
        <v/>
      </c>
      <c r="C109" s="222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22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23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81" t="str">
        <f>IF(A109="","",itens_Remanesc!C109)</f>
        <v/>
      </c>
      <c r="L109" s="181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81" t="str">
        <f ca="1">IF(OR(A109="",$I$5="",$I$6=""),"",ROUND(SUMIFS(aditivos!$L$2:$L$200,aditivos!$A$2:$A$200,A109,aditivos!$B$2:$B$200,"&gt;"&amp;$I$6,aditivos!$B$2:$B$200,"&lt;="&amp;$I$5),2))</f>
        <v/>
      </c>
      <c r="N109" s="181" t="str">
        <f t="shared" si="13"/>
        <v/>
      </c>
      <c r="O109" s="181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81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81" t="str">
        <f t="shared" si="14"/>
        <v/>
      </c>
      <c r="R109" s="181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21" t="str">
        <f t="shared" ca="1" si="15"/>
        <v/>
      </c>
      <c r="C110" s="222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22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23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81" t="str">
        <f>IF(A110="","",itens_Remanesc!C110)</f>
        <v/>
      </c>
      <c r="L110" s="181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81" t="str">
        <f ca="1">IF(OR(A110="",$I$5="",$I$6=""),"",ROUND(SUMIFS(aditivos!$L$2:$L$200,aditivos!$A$2:$A$200,A110,aditivos!$B$2:$B$200,"&gt;"&amp;$I$6,aditivos!$B$2:$B$200,"&lt;="&amp;$I$5),2))</f>
        <v/>
      </c>
      <c r="N110" s="181" t="str">
        <f t="shared" si="13"/>
        <v/>
      </c>
      <c r="O110" s="181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81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81" t="str">
        <f t="shared" si="14"/>
        <v/>
      </c>
      <c r="R110" s="181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21" t="str">
        <f t="shared" ca="1" si="15"/>
        <v/>
      </c>
      <c r="C111" s="222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22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23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81" t="str">
        <f>IF(A111="","",itens_Remanesc!C111)</f>
        <v/>
      </c>
      <c r="L111" s="181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81" t="str">
        <f ca="1">IF(OR(A111="",$I$5="",$I$6=""),"",ROUND(SUMIFS(aditivos!$L$2:$L$200,aditivos!$A$2:$A$200,A111,aditivos!$B$2:$B$200,"&gt;"&amp;$I$6,aditivos!$B$2:$B$200,"&lt;="&amp;$I$5),2))</f>
        <v/>
      </c>
      <c r="N111" s="181" t="str">
        <f t="shared" si="13"/>
        <v/>
      </c>
      <c r="O111" s="181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81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81" t="str">
        <f t="shared" si="14"/>
        <v/>
      </c>
      <c r="R111" s="181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21" t="str">
        <f t="shared" ca="1" si="15"/>
        <v/>
      </c>
      <c r="C112" s="222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22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23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81" t="str">
        <f>IF(A112="","",itens_Remanesc!C112)</f>
        <v/>
      </c>
      <c r="L112" s="181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81" t="str">
        <f ca="1">IF(OR(A112="",$I$5="",$I$6=""),"",ROUND(SUMIFS(aditivos!$L$2:$L$200,aditivos!$A$2:$A$200,A112,aditivos!$B$2:$B$200,"&gt;"&amp;$I$6,aditivos!$B$2:$B$200,"&lt;="&amp;$I$5),2))</f>
        <v/>
      </c>
      <c r="N112" s="181" t="str">
        <f t="shared" si="13"/>
        <v/>
      </c>
      <c r="O112" s="181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81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81" t="str">
        <f t="shared" si="14"/>
        <v/>
      </c>
      <c r="R112" s="181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21" t="str">
        <f t="shared" ca="1" si="15"/>
        <v/>
      </c>
      <c r="C113" s="222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22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23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81" t="str">
        <f>IF(A113="","",itens_Remanesc!C113)</f>
        <v/>
      </c>
      <c r="L113" s="181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81" t="str">
        <f ca="1">IF(OR(A113="",$I$5="",$I$6=""),"",ROUND(SUMIFS(aditivos!$L$2:$L$200,aditivos!$A$2:$A$200,A113,aditivos!$B$2:$B$200,"&gt;"&amp;$I$6,aditivos!$B$2:$B$200,"&lt;="&amp;$I$5),2))</f>
        <v/>
      </c>
      <c r="N113" s="181" t="str">
        <f t="shared" si="13"/>
        <v/>
      </c>
      <c r="O113" s="181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81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81" t="str">
        <f t="shared" si="14"/>
        <v/>
      </c>
      <c r="R113" s="181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21" t="str">
        <f t="shared" ca="1" si="15"/>
        <v/>
      </c>
      <c r="C114" s="222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22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23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81" t="str">
        <f>IF(A114="","",itens_Remanesc!C114)</f>
        <v/>
      </c>
      <c r="L114" s="181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81" t="str">
        <f ca="1">IF(OR(A114="",$I$5="",$I$6=""),"",ROUND(SUMIFS(aditivos!$L$2:$L$200,aditivos!$A$2:$A$200,A114,aditivos!$B$2:$B$200,"&gt;"&amp;$I$6,aditivos!$B$2:$B$200,"&lt;="&amp;$I$5),2))</f>
        <v/>
      </c>
      <c r="N114" s="181" t="str">
        <f t="shared" si="13"/>
        <v/>
      </c>
      <c r="O114" s="181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81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81" t="str">
        <f t="shared" si="14"/>
        <v/>
      </c>
      <c r="R114" s="181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21" t="str">
        <f t="shared" ca="1" si="15"/>
        <v/>
      </c>
      <c r="C115" s="222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22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23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81" t="str">
        <f>IF(A115="","",itens_Remanesc!C115)</f>
        <v/>
      </c>
      <c r="L115" s="181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81" t="str">
        <f ca="1">IF(OR(A115="",$I$5="",$I$6=""),"",ROUND(SUMIFS(aditivos!$L$2:$L$200,aditivos!$A$2:$A$200,A115,aditivos!$B$2:$B$200,"&gt;"&amp;$I$6,aditivos!$B$2:$B$200,"&lt;="&amp;$I$5),2))</f>
        <v/>
      </c>
      <c r="N115" s="181" t="str">
        <f t="shared" si="13"/>
        <v/>
      </c>
      <c r="O115" s="181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81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81" t="str">
        <f t="shared" si="14"/>
        <v/>
      </c>
      <c r="R115" s="181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21" t="str">
        <f t="shared" ca="1" si="15"/>
        <v/>
      </c>
      <c r="C116" s="222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22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23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81" t="str">
        <f>IF(A116="","",itens_Remanesc!C116)</f>
        <v/>
      </c>
      <c r="L116" s="181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81" t="str">
        <f ca="1">IF(OR(A116="",$I$5="",$I$6=""),"",ROUND(SUMIFS(aditivos!$L$2:$L$200,aditivos!$A$2:$A$200,A116,aditivos!$B$2:$B$200,"&gt;"&amp;$I$6,aditivos!$B$2:$B$200,"&lt;="&amp;$I$5),2))</f>
        <v/>
      </c>
      <c r="N116" s="181" t="str">
        <f t="shared" si="13"/>
        <v/>
      </c>
      <c r="O116" s="181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81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81" t="str">
        <f t="shared" si="14"/>
        <v/>
      </c>
      <c r="R116" s="181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21" t="str">
        <f t="shared" ca="1" si="15"/>
        <v/>
      </c>
      <c r="C117" s="222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22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23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81" t="str">
        <f>IF(A117="","",itens_Remanesc!C117)</f>
        <v/>
      </c>
      <c r="L117" s="181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81" t="str">
        <f ca="1">IF(OR(A117="",$I$5="",$I$6=""),"",ROUND(SUMIFS(aditivos!$L$2:$L$200,aditivos!$A$2:$A$200,A117,aditivos!$B$2:$B$200,"&gt;"&amp;$I$6,aditivos!$B$2:$B$200,"&lt;="&amp;$I$5),2))</f>
        <v/>
      </c>
      <c r="N117" s="181" t="str">
        <f t="shared" si="13"/>
        <v/>
      </c>
      <c r="O117" s="181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81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81" t="str">
        <f t="shared" si="14"/>
        <v/>
      </c>
      <c r="R117" s="181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21" t="str">
        <f t="shared" ca="1" si="15"/>
        <v/>
      </c>
      <c r="C118" s="222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22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23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81" t="str">
        <f>IF(A118="","",itens_Remanesc!C118)</f>
        <v/>
      </c>
      <c r="L118" s="181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81" t="str">
        <f ca="1">IF(OR(A118="",$I$5="",$I$6=""),"",ROUND(SUMIFS(aditivos!$L$2:$L$200,aditivos!$A$2:$A$200,A118,aditivos!$B$2:$B$200,"&gt;"&amp;$I$6,aditivos!$B$2:$B$200,"&lt;="&amp;$I$5),2))</f>
        <v/>
      </c>
      <c r="N118" s="181" t="str">
        <f t="shared" si="13"/>
        <v/>
      </c>
      <c r="O118" s="181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81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81" t="str">
        <f t="shared" si="14"/>
        <v/>
      </c>
      <c r="R118" s="181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21" t="str">
        <f t="shared" ca="1" si="15"/>
        <v/>
      </c>
      <c r="C119" s="222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22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23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81" t="str">
        <f>IF(A119="","",itens_Remanesc!C119)</f>
        <v/>
      </c>
      <c r="L119" s="181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81" t="str">
        <f ca="1">IF(OR(A119="",$I$5="",$I$6=""),"",ROUND(SUMIFS(aditivos!$L$2:$L$200,aditivos!$A$2:$A$200,A119,aditivos!$B$2:$B$200,"&gt;"&amp;$I$6,aditivos!$B$2:$B$200,"&lt;="&amp;$I$5),2))</f>
        <v/>
      </c>
      <c r="N119" s="181" t="str">
        <f t="shared" si="13"/>
        <v/>
      </c>
      <c r="O119" s="181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81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81" t="str">
        <f t="shared" si="14"/>
        <v/>
      </c>
      <c r="R119" s="181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21" t="str">
        <f t="shared" ca="1" si="15"/>
        <v/>
      </c>
      <c r="C120" s="222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22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23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81" t="str">
        <f>IF(A120="","",itens_Remanesc!C120)</f>
        <v/>
      </c>
      <c r="L120" s="181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81" t="str">
        <f ca="1">IF(OR(A120="",$I$5="",$I$6=""),"",ROUND(SUMIFS(aditivos!$L$2:$L$200,aditivos!$A$2:$A$200,A120,aditivos!$B$2:$B$200,"&gt;"&amp;$I$6,aditivos!$B$2:$B$200,"&lt;="&amp;$I$5),2))</f>
        <v/>
      </c>
      <c r="N120" s="181" t="str">
        <f t="shared" si="13"/>
        <v/>
      </c>
      <c r="O120" s="181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81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81" t="str">
        <f t="shared" si="14"/>
        <v/>
      </c>
      <c r="R120" s="181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21" t="str">
        <f t="shared" ca="1" si="15"/>
        <v/>
      </c>
      <c r="C121" s="222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22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23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81" t="str">
        <f>IF(A121="","",itens_Remanesc!C121)</f>
        <v/>
      </c>
      <c r="L121" s="181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81" t="str">
        <f ca="1">IF(OR(A121="",$I$5="",$I$6=""),"",ROUND(SUMIFS(aditivos!$L$2:$L$200,aditivos!$A$2:$A$200,A121,aditivos!$B$2:$B$200,"&gt;"&amp;$I$6,aditivos!$B$2:$B$200,"&lt;="&amp;$I$5),2))</f>
        <v/>
      </c>
      <c r="N121" s="181" t="str">
        <f t="shared" si="13"/>
        <v/>
      </c>
      <c r="O121" s="181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81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81" t="str">
        <f t="shared" si="14"/>
        <v/>
      </c>
      <c r="R121" s="181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21" t="str">
        <f t="shared" ca="1" si="15"/>
        <v/>
      </c>
      <c r="C122" s="222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22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23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81" t="str">
        <f>IF(A122="","",itens_Remanesc!C122)</f>
        <v/>
      </c>
      <c r="L122" s="181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81" t="str">
        <f ca="1">IF(OR(A122="",$I$5="",$I$6=""),"",ROUND(SUMIFS(aditivos!$L$2:$L$200,aditivos!$A$2:$A$200,A122,aditivos!$B$2:$B$200,"&gt;"&amp;$I$6,aditivos!$B$2:$B$200,"&lt;="&amp;$I$5),2))</f>
        <v/>
      </c>
      <c r="N122" s="181" t="str">
        <f t="shared" si="13"/>
        <v/>
      </c>
      <c r="O122" s="181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81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81" t="str">
        <f t="shared" si="14"/>
        <v/>
      </c>
      <c r="R122" s="181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21" t="str">
        <f t="shared" ca="1" si="15"/>
        <v/>
      </c>
      <c r="C123" s="222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22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23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81" t="str">
        <f>IF(A123="","",itens_Remanesc!C123)</f>
        <v/>
      </c>
      <c r="L123" s="181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81" t="str">
        <f ca="1">IF(OR(A123="",$I$5="",$I$6=""),"",ROUND(SUMIFS(aditivos!$L$2:$L$200,aditivos!$A$2:$A$200,A123,aditivos!$B$2:$B$200,"&gt;"&amp;$I$6,aditivos!$B$2:$B$200,"&lt;="&amp;$I$5),2))</f>
        <v/>
      </c>
      <c r="N123" s="181" t="str">
        <f t="shared" si="13"/>
        <v/>
      </c>
      <c r="O123" s="181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81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81" t="str">
        <f t="shared" si="14"/>
        <v/>
      </c>
      <c r="R123" s="181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21" t="str">
        <f t="shared" ca="1" si="15"/>
        <v/>
      </c>
      <c r="C124" s="222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22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23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81" t="str">
        <f>IF(A124="","",itens_Remanesc!C124)</f>
        <v/>
      </c>
      <c r="L124" s="181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81" t="str">
        <f ca="1">IF(OR(A124="",$I$5="",$I$6=""),"",ROUND(SUMIFS(aditivos!$L$2:$L$200,aditivos!$A$2:$A$200,A124,aditivos!$B$2:$B$200,"&gt;"&amp;$I$6,aditivos!$B$2:$B$200,"&lt;="&amp;$I$5),2))</f>
        <v/>
      </c>
      <c r="N124" s="181" t="str">
        <f t="shared" si="13"/>
        <v/>
      </c>
      <c r="O124" s="181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81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81" t="str">
        <f t="shared" si="14"/>
        <v/>
      </c>
      <c r="R124" s="181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21" t="str">
        <f t="shared" ca="1" si="15"/>
        <v/>
      </c>
      <c r="C125" s="222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22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23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81" t="str">
        <f>IF(A125="","",itens_Remanesc!C125)</f>
        <v/>
      </c>
      <c r="L125" s="181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81" t="str">
        <f ca="1">IF(OR(A125="",$I$5="",$I$6=""),"",ROUND(SUMIFS(aditivos!$L$2:$L$200,aditivos!$A$2:$A$200,A125,aditivos!$B$2:$B$200,"&gt;"&amp;$I$6,aditivos!$B$2:$B$200,"&lt;="&amp;$I$5),2))</f>
        <v/>
      </c>
      <c r="N125" s="181" t="str">
        <f t="shared" si="13"/>
        <v/>
      </c>
      <c r="O125" s="181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81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81" t="str">
        <f t="shared" si="14"/>
        <v/>
      </c>
      <c r="R125" s="181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21" t="str">
        <f t="shared" ca="1" si="15"/>
        <v/>
      </c>
      <c r="C126" s="222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22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23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81" t="str">
        <f>IF(A126="","",itens_Remanesc!C126)</f>
        <v/>
      </c>
      <c r="L126" s="181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81" t="str">
        <f ca="1">IF(OR(A126="",$I$5="",$I$6=""),"",ROUND(SUMIFS(aditivos!$L$2:$L$200,aditivos!$A$2:$A$200,A126,aditivos!$B$2:$B$200,"&gt;"&amp;$I$6,aditivos!$B$2:$B$200,"&lt;="&amp;$I$5),2))</f>
        <v/>
      </c>
      <c r="N126" s="181" t="str">
        <f t="shared" si="13"/>
        <v/>
      </c>
      <c r="O126" s="181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81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81" t="str">
        <f t="shared" si="14"/>
        <v/>
      </c>
      <c r="R126" s="181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21" t="str">
        <f t="shared" ca="1" si="15"/>
        <v/>
      </c>
      <c r="C127" s="222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22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23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81" t="str">
        <f>IF(A127="","",itens_Remanesc!C127)</f>
        <v/>
      </c>
      <c r="L127" s="181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81" t="str">
        <f ca="1">IF(OR(A127="",$I$5="",$I$6=""),"",ROUND(SUMIFS(aditivos!$L$2:$L$200,aditivos!$A$2:$A$200,A127,aditivos!$B$2:$B$200,"&gt;"&amp;$I$6,aditivos!$B$2:$B$200,"&lt;="&amp;$I$5),2))</f>
        <v/>
      </c>
      <c r="N127" s="181" t="str">
        <f t="shared" si="13"/>
        <v/>
      </c>
      <c r="O127" s="181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81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81" t="str">
        <f t="shared" si="14"/>
        <v/>
      </c>
      <c r="R127" s="181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21" t="str">
        <f t="shared" ca="1" si="15"/>
        <v/>
      </c>
      <c r="C128" s="222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22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23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81" t="str">
        <f>IF(A128="","",itens_Remanesc!C128)</f>
        <v/>
      </c>
      <c r="L128" s="181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81" t="str">
        <f ca="1">IF(OR(A128="",$I$5="",$I$6=""),"",ROUND(SUMIFS(aditivos!$L$2:$L$200,aditivos!$A$2:$A$200,A128,aditivos!$B$2:$B$200,"&gt;"&amp;$I$6,aditivos!$B$2:$B$200,"&lt;="&amp;$I$5),2))</f>
        <v/>
      </c>
      <c r="N128" s="181" t="str">
        <f t="shared" si="13"/>
        <v/>
      </c>
      <c r="O128" s="181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81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81" t="str">
        <f t="shared" si="14"/>
        <v/>
      </c>
      <c r="R128" s="181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21" t="str">
        <f t="shared" ca="1" si="15"/>
        <v/>
      </c>
      <c r="C129" s="222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22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23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81" t="str">
        <f>IF(A129="","",itens_Remanesc!C129)</f>
        <v/>
      </c>
      <c r="L129" s="181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81" t="str">
        <f ca="1">IF(OR(A129="",$I$5="",$I$6=""),"",ROUND(SUMIFS(aditivos!$L$2:$L$200,aditivos!$A$2:$A$200,A129,aditivos!$B$2:$B$200,"&gt;"&amp;$I$6,aditivos!$B$2:$B$200,"&lt;="&amp;$I$5),2))</f>
        <v/>
      </c>
      <c r="N129" s="181" t="str">
        <f t="shared" si="13"/>
        <v/>
      </c>
      <c r="O129" s="181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81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81" t="str">
        <f t="shared" si="14"/>
        <v/>
      </c>
      <c r="R129" s="181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21" t="str">
        <f t="shared" ca="1" si="15"/>
        <v/>
      </c>
      <c r="C130" s="222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22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23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81" t="str">
        <f>IF(A130="","",itens_Remanesc!C130)</f>
        <v/>
      </c>
      <c r="L130" s="181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81" t="str">
        <f ca="1">IF(OR(A130="",$I$5="",$I$6=""),"",ROUND(SUMIFS(aditivos!$L$2:$L$200,aditivos!$A$2:$A$200,A130,aditivos!$B$2:$B$200,"&gt;"&amp;$I$6,aditivos!$B$2:$B$200,"&lt;="&amp;$I$5),2))</f>
        <v/>
      </c>
      <c r="N130" s="181" t="str">
        <f t="shared" ref="N130:N161" si="17">IF(OR(A130="",L130="",D130=""),"",ROUND(MAX(L130+IF(ISNUMBER(M130),M130,0)-D130,0),2))</f>
        <v/>
      </c>
      <c r="O130" s="181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81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81" t="str">
        <f t="shared" ref="Q130:Q161" si="18">IF(OR(A130="",D130="",K130=""),"",ROUND(D130*K130,2))</f>
        <v/>
      </c>
      <c r="R130" s="181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21" t="str">
        <f t="shared" ca="1" si="15"/>
        <v/>
      </c>
      <c r="C131" s="222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22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23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81" t="str">
        <f>IF(A131="","",itens_Remanesc!C131)</f>
        <v/>
      </c>
      <c r="L131" s="181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81" t="str">
        <f ca="1">IF(OR(A131="",$I$5="",$I$6=""),"",ROUND(SUMIFS(aditivos!$L$2:$L$200,aditivos!$A$2:$A$200,A131,aditivos!$B$2:$B$200,"&gt;"&amp;$I$6,aditivos!$B$2:$B$200,"&lt;="&amp;$I$5),2))</f>
        <v/>
      </c>
      <c r="N131" s="181" t="str">
        <f t="shared" si="17"/>
        <v/>
      </c>
      <c r="O131" s="181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81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81" t="str">
        <f t="shared" si="18"/>
        <v/>
      </c>
      <c r="R131" s="181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21" t="str">
        <f t="shared" ca="1" si="15"/>
        <v/>
      </c>
      <c r="C132" s="222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22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23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81" t="str">
        <f>IF(A132="","",itens_Remanesc!C132)</f>
        <v/>
      </c>
      <c r="L132" s="181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81" t="str">
        <f ca="1">IF(OR(A132="",$I$5="",$I$6=""),"",ROUND(SUMIFS(aditivos!$L$2:$L$200,aditivos!$A$2:$A$200,A132,aditivos!$B$2:$B$200,"&gt;"&amp;$I$6,aditivos!$B$2:$B$200,"&lt;="&amp;$I$5),2))</f>
        <v/>
      </c>
      <c r="N132" s="181" t="str">
        <f t="shared" si="17"/>
        <v/>
      </c>
      <c r="O132" s="181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81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81" t="str">
        <f t="shared" si="18"/>
        <v/>
      </c>
      <c r="R132" s="181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21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22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22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23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81" t="str">
        <f>IF(A133="","",itens_Remanesc!C133)</f>
        <v/>
      </c>
      <c r="L133" s="181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81" t="str">
        <f ca="1">IF(OR(A133="",$I$5="",$I$6=""),"",ROUND(SUMIFS(aditivos!$L$2:$L$200,aditivos!$A$2:$A$200,A133,aditivos!$B$2:$B$200,"&gt;"&amp;$I$6,aditivos!$B$2:$B$200,"&lt;="&amp;$I$5),2))</f>
        <v/>
      </c>
      <c r="N133" s="181" t="str">
        <f t="shared" si="17"/>
        <v/>
      </c>
      <c r="O133" s="181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81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81" t="str">
        <f t="shared" si="18"/>
        <v/>
      </c>
      <c r="R133" s="181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21" t="str">
        <f t="shared" ca="1" si="19"/>
        <v/>
      </c>
      <c r="C134" s="222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22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23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81" t="str">
        <f>IF(A134="","",itens_Remanesc!C134)</f>
        <v/>
      </c>
      <c r="L134" s="181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81" t="str">
        <f ca="1">IF(OR(A134="",$I$5="",$I$6=""),"",ROUND(SUMIFS(aditivos!$L$2:$L$200,aditivos!$A$2:$A$200,A134,aditivos!$B$2:$B$200,"&gt;"&amp;$I$6,aditivos!$B$2:$B$200,"&lt;="&amp;$I$5),2))</f>
        <v/>
      </c>
      <c r="N134" s="181" t="str">
        <f t="shared" si="17"/>
        <v/>
      </c>
      <c r="O134" s="181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81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81" t="str">
        <f t="shared" si="18"/>
        <v/>
      </c>
      <c r="R134" s="181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21" t="str">
        <f t="shared" ca="1" si="19"/>
        <v/>
      </c>
      <c r="C135" s="222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22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23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81" t="str">
        <f>IF(A135="","",itens_Remanesc!C135)</f>
        <v/>
      </c>
      <c r="L135" s="181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81" t="str">
        <f ca="1">IF(OR(A135="",$I$5="",$I$6=""),"",ROUND(SUMIFS(aditivos!$L$2:$L$200,aditivos!$A$2:$A$200,A135,aditivos!$B$2:$B$200,"&gt;"&amp;$I$6,aditivos!$B$2:$B$200,"&lt;="&amp;$I$5),2))</f>
        <v/>
      </c>
      <c r="N135" s="181" t="str">
        <f t="shared" si="17"/>
        <v/>
      </c>
      <c r="O135" s="181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81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81" t="str">
        <f t="shared" si="18"/>
        <v/>
      </c>
      <c r="R135" s="181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21" t="str">
        <f t="shared" ca="1" si="19"/>
        <v/>
      </c>
      <c r="C136" s="222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22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23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81" t="str">
        <f>IF(A136="","",itens_Remanesc!C136)</f>
        <v/>
      </c>
      <c r="L136" s="181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81" t="str">
        <f ca="1">IF(OR(A136="",$I$5="",$I$6=""),"",ROUND(SUMIFS(aditivos!$L$2:$L$200,aditivos!$A$2:$A$200,A136,aditivos!$B$2:$B$200,"&gt;"&amp;$I$6,aditivos!$B$2:$B$200,"&lt;="&amp;$I$5),2))</f>
        <v/>
      </c>
      <c r="N136" s="181" t="str">
        <f t="shared" si="17"/>
        <v/>
      </c>
      <c r="O136" s="181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81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81" t="str">
        <f t="shared" si="18"/>
        <v/>
      </c>
      <c r="R136" s="181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21" t="str">
        <f t="shared" ca="1" si="19"/>
        <v/>
      </c>
      <c r="C137" s="222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22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23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81" t="str">
        <f>IF(A137="","",itens_Remanesc!C137)</f>
        <v/>
      </c>
      <c r="L137" s="181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81" t="str">
        <f ca="1">IF(OR(A137="",$I$5="",$I$6=""),"",ROUND(SUMIFS(aditivos!$L$2:$L$200,aditivos!$A$2:$A$200,A137,aditivos!$B$2:$B$200,"&gt;"&amp;$I$6,aditivos!$B$2:$B$200,"&lt;="&amp;$I$5),2))</f>
        <v/>
      </c>
      <c r="N137" s="181" t="str">
        <f t="shared" si="17"/>
        <v/>
      </c>
      <c r="O137" s="181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81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81" t="str">
        <f t="shared" si="18"/>
        <v/>
      </c>
      <c r="R137" s="181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21" t="str">
        <f t="shared" ca="1" si="19"/>
        <v/>
      </c>
      <c r="C138" s="222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22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23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81" t="str">
        <f>IF(A138="","",itens_Remanesc!C138)</f>
        <v/>
      </c>
      <c r="L138" s="181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81" t="str">
        <f ca="1">IF(OR(A138="",$I$5="",$I$6=""),"",ROUND(SUMIFS(aditivos!$L$2:$L$200,aditivos!$A$2:$A$200,A138,aditivos!$B$2:$B$200,"&gt;"&amp;$I$6,aditivos!$B$2:$B$200,"&lt;="&amp;$I$5),2))</f>
        <v/>
      </c>
      <c r="N138" s="181" t="str">
        <f t="shared" si="17"/>
        <v/>
      </c>
      <c r="O138" s="181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81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81" t="str">
        <f t="shared" si="18"/>
        <v/>
      </c>
      <c r="R138" s="181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21" t="str">
        <f t="shared" ca="1" si="19"/>
        <v/>
      </c>
      <c r="C139" s="222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22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23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81" t="str">
        <f>IF(A139="","",itens_Remanesc!C139)</f>
        <v/>
      </c>
      <c r="L139" s="181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81" t="str">
        <f ca="1">IF(OR(A139="",$I$5="",$I$6=""),"",ROUND(SUMIFS(aditivos!$L$2:$L$200,aditivos!$A$2:$A$200,A139,aditivos!$B$2:$B$200,"&gt;"&amp;$I$6,aditivos!$B$2:$B$200,"&lt;="&amp;$I$5),2))</f>
        <v/>
      </c>
      <c r="N139" s="181" t="str">
        <f t="shared" si="17"/>
        <v/>
      </c>
      <c r="O139" s="181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81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81" t="str">
        <f t="shared" si="18"/>
        <v/>
      </c>
      <c r="R139" s="181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21" t="str">
        <f t="shared" ca="1" si="19"/>
        <v/>
      </c>
      <c r="C140" s="222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22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23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81" t="str">
        <f>IF(A140="","",itens_Remanesc!C140)</f>
        <v/>
      </c>
      <c r="L140" s="181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81" t="str">
        <f ca="1">IF(OR(A140="",$I$5="",$I$6=""),"",ROUND(SUMIFS(aditivos!$L$2:$L$200,aditivos!$A$2:$A$200,A140,aditivos!$B$2:$B$200,"&gt;"&amp;$I$6,aditivos!$B$2:$B$200,"&lt;="&amp;$I$5),2))</f>
        <v/>
      </c>
      <c r="N140" s="181" t="str">
        <f t="shared" si="17"/>
        <v/>
      </c>
      <c r="O140" s="181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81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81" t="str">
        <f t="shared" si="18"/>
        <v/>
      </c>
      <c r="R140" s="181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21" t="str">
        <f t="shared" ca="1" si="19"/>
        <v/>
      </c>
      <c r="C141" s="222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22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23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81" t="str">
        <f>IF(A141="","",itens_Remanesc!C141)</f>
        <v/>
      </c>
      <c r="L141" s="181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81" t="str">
        <f ca="1">IF(OR(A141="",$I$5="",$I$6=""),"",ROUND(SUMIFS(aditivos!$L$2:$L$200,aditivos!$A$2:$A$200,A141,aditivos!$B$2:$B$200,"&gt;"&amp;$I$6,aditivos!$B$2:$B$200,"&lt;="&amp;$I$5),2))</f>
        <v/>
      </c>
      <c r="N141" s="181" t="str">
        <f t="shared" si="17"/>
        <v/>
      </c>
      <c r="O141" s="181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81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81" t="str">
        <f t="shared" si="18"/>
        <v/>
      </c>
      <c r="R141" s="181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21" t="str">
        <f t="shared" ca="1" si="19"/>
        <v/>
      </c>
      <c r="C142" s="222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22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23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81" t="str">
        <f>IF(A142="","",itens_Remanesc!C142)</f>
        <v/>
      </c>
      <c r="L142" s="181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81" t="str">
        <f ca="1">IF(OR(A142="",$I$5="",$I$6=""),"",ROUND(SUMIFS(aditivos!$L$2:$L$200,aditivos!$A$2:$A$200,A142,aditivos!$B$2:$B$200,"&gt;"&amp;$I$6,aditivos!$B$2:$B$200,"&lt;="&amp;$I$5),2))</f>
        <v/>
      </c>
      <c r="N142" s="181" t="str">
        <f t="shared" si="17"/>
        <v/>
      </c>
      <c r="O142" s="181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81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81" t="str">
        <f t="shared" si="18"/>
        <v/>
      </c>
      <c r="R142" s="181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21" t="str">
        <f t="shared" ca="1" si="19"/>
        <v/>
      </c>
      <c r="C143" s="222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22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23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81" t="str">
        <f>IF(A143="","",itens_Remanesc!C143)</f>
        <v/>
      </c>
      <c r="L143" s="181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81" t="str">
        <f ca="1">IF(OR(A143="",$I$5="",$I$6=""),"",ROUND(SUMIFS(aditivos!$L$2:$L$200,aditivos!$A$2:$A$200,A143,aditivos!$B$2:$B$200,"&gt;"&amp;$I$6,aditivos!$B$2:$B$200,"&lt;="&amp;$I$5),2))</f>
        <v/>
      </c>
      <c r="N143" s="181" t="str">
        <f t="shared" si="17"/>
        <v/>
      </c>
      <c r="O143" s="181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81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81" t="str">
        <f t="shared" si="18"/>
        <v/>
      </c>
      <c r="R143" s="181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21" t="str">
        <f t="shared" ca="1" si="19"/>
        <v/>
      </c>
      <c r="C144" s="222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22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23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81" t="str">
        <f>IF(A144="","",itens_Remanesc!C144)</f>
        <v/>
      </c>
      <c r="L144" s="181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81" t="str">
        <f ca="1">IF(OR(A144="",$I$5="",$I$6=""),"",ROUND(SUMIFS(aditivos!$L$2:$L$200,aditivos!$A$2:$A$200,A144,aditivos!$B$2:$B$200,"&gt;"&amp;$I$6,aditivos!$B$2:$B$200,"&lt;="&amp;$I$5),2))</f>
        <v/>
      </c>
      <c r="N144" s="181" t="str">
        <f t="shared" si="17"/>
        <v/>
      </c>
      <c r="O144" s="181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81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81" t="str">
        <f t="shared" si="18"/>
        <v/>
      </c>
      <c r="R144" s="181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21" t="str">
        <f t="shared" ca="1" si="19"/>
        <v/>
      </c>
      <c r="C145" s="222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22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23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81" t="str">
        <f>IF(A145="","",itens_Remanesc!C145)</f>
        <v/>
      </c>
      <c r="L145" s="181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81" t="str">
        <f ca="1">IF(OR(A145="",$I$5="",$I$6=""),"",ROUND(SUMIFS(aditivos!$L$2:$L$200,aditivos!$A$2:$A$200,A145,aditivos!$B$2:$B$200,"&gt;"&amp;$I$6,aditivos!$B$2:$B$200,"&lt;="&amp;$I$5),2))</f>
        <v/>
      </c>
      <c r="N145" s="181" t="str">
        <f t="shared" si="17"/>
        <v/>
      </c>
      <c r="O145" s="181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81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81" t="str">
        <f t="shared" si="18"/>
        <v/>
      </c>
      <c r="R145" s="181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21" t="str">
        <f t="shared" ca="1" si="19"/>
        <v/>
      </c>
      <c r="C146" s="222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22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23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81" t="str">
        <f>IF(A146="","",itens_Remanesc!C146)</f>
        <v/>
      </c>
      <c r="L146" s="181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81" t="str">
        <f ca="1">IF(OR(A146="",$I$5="",$I$6=""),"",ROUND(SUMIFS(aditivos!$L$2:$L$200,aditivos!$A$2:$A$200,A146,aditivos!$B$2:$B$200,"&gt;"&amp;$I$6,aditivos!$B$2:$B$200,"&lt;="&amp;$I$5),2))</f>
        <v/>
      </c>
      <c r="N146" s="181" t="str">
        <f t="shared" si="17"/>
        <v/>
      </c>
      <c r="O146" s="181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81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81" t="str">
        <f t="shared" si="18"/>
        <v/>
      </c>
      <c r="R146" s="181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21" t="str">
        <f t="shared" ca="1" si="19"/>
        <v/>
      </c>
      <c r="C147" s="222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22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23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81" t="str">
        <f>IF(A147="","",itens_Remanesc!C147)</f>
        <v/>
      </c>
      <c r="L147" s="181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81" t="str">
        <f ca="1">IF(OR(A147="",$I$5="",$I$6=""),"",ROUND(SUMIFS(aditivos!$L$2:$L$200,aditivos!$A$2:$A$200,A147,aditivos!$B$2:$B$200,"&gt;"&amp;$I$6,aditivos!$B$2:$B$200,"&lt;="&amp;$I$5),2))</f>
        <v/>
      </c>
      <c r="N147" s="181" t="str">
        <f t="shared" si="17"/>
        <v/>
      </c>
      <c r="O147" s="181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81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81" t="str">
        <f t="shared" si="18"/>
        <v/>
      </c>
      <c r="R147" s="181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21" t="str">
        <f t="shared" ca="1" si="19"/>
        <v/>
      </c>
      <c r="C148" s="222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22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23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81" t="str">
        <f>IF(A148="","",itens_Remanesc!C148)</f>
        <v/>
      </c>
      <c r="L148" s="181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81" t="str">
        <f ca="1">IF(OR(A148="",$I$5="",$I$6=""),"",ROUND(SUMIFS(aditivos!$L$2:$L$200,aditivos!$A$2:$A$200,A148,aditivos!$B$2:$B$200,"&gt;"&amp;$I$6,aditivos!$B$2:$B$200,"&lt;="&amp;$I$5),2))</f>
        <v/>
      </c>
      <c r="N148" s="181" t="str">
        <f t="shared" si="17"/>
        <v/>
      </c>
      <c r="O148" s="181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81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81" t="str">
        <f t="shared" si="18"/>
        <v/>
      </c>
      <c r="R148" s="181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21" t="str">
        <f t="shared" ca="1" si="19"/>
        <v/>
      </c>
      <c r="C149" s="222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22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23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81" t="str">
        <f>IF(A149="","",itens_Remanesc!C149)</f>
        <v/>
      </c>
      <c r="L149" s="181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81" t="str">
        <f ca="1">IF(OR(A149="",$I$5="",$I$6=""),"",ROUND(SUMIFS(aditivos!$L$2:$L$200,aditivos!$A$2:$A$200,A149,aditivos!$B$2:$B$200,"&gt;"&amp;$I$6,aditivos!$B$2:$B$200,"&lt;="&amp;$I$5),2))</f>
        <v/>
      </c>
      <c r="N149" s="181" t="str">
        <f t="shared" si="17"/>
        <v/>
      </c>
      <c r="O149" s="181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81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81" t="str">
        <f t="shared" si="18"/>
        <v/>
      </c>
      <c r="R149" s="181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21" t="str">
        <f t="shared" ca="1" si="19"/>
        <v/>
      </c>
      <c r="C150" s="222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22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23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81" t="str">
        <f>IF(A150="","",itens_Remanesc!C150)</f>
        <v/>
      </c>
      <c r="L150" s="181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81" t="str">
        <f ca="1">IF(OR(A150="",$I$5="",$I$6=""),"",ROUND(SUMIFS(aditivos!$L$2:$L$200,aditivos!$A$2:$A$200,A150,aditivos!$B$2:$B$200,"&gt;"&amp;$I$6,aditivos!$B$2:$B$200,"&lt;="&amp;$I$5),2))</f>
        <v/>
      </c>
      <c r="N150" s="181" t="str">
        <f t="shared" si="17"/>
        <v/>
      </c>
      <c r="O150" s="181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81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81" t="str">
        <f t="shared" si="18"/>
        <v/>
      </c>
      <c r="R150" s="181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21" t="str">
        <f t="shared" ca="1" si="19"/>
        <v/>
      </c>
      <c r="C151" s="222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22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23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81" t="str">
        <f>IF(A151="","",itens_Remanesc!C151)</f>
        <v/>
      </c>
      <c r="L151" s="181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81" t="str">
        <f ca="1">IF(OR(A151="",$I$5="",$I$6=""),"",ROUND(SUMIFS(aditivos!$L$2:$L$200,aditivos!$A$2:$A$200,A151,aditivos!$B$2:$B$200,"&gt;"&amp;$I$6,aditivos!$B$2:$B$200,"&lt;="&amp;$I$5),2))</f>
        <v/>
      </c>
      <c r="N151" s="181" t="str">
        <f t="shared" si="17"/>
        <v/>
      </c>
      <c r="O151" s="181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81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81" t="str">
        <f t="shared" si="18"/>
        <v/>
      </c>
      <c r="R151" s="181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21" t="str">
        <f t="shared" ca="1" si="19"/>
        <v/>
      </c>
      <c r="C152" s="222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22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23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81" t="str">
        <f>IF(A152="","",itens_Remanesc!C152)</f>
        <v/>
      </c>
      <c r="L152" s="181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81" t="str">
        <f ca="1">IF(OR(A152="",$I$5="",$I$6=""),"",ROUND(SUMIFS(aditivos!$L$2:$L$200,aditivos!$A$2:$A$200,A152,aditivos!$B$2:$B$200,"&gt;"&amp;$I$6,aditivos!$B$2:$B$200,"&lt;="&amp;$I$5),2))</f>
        <v/>
      </c>
      <c r="N152" s="181" t="str">
        <f t="shared" si="17"/>
        <v/>
      </c>
      <c r="O152" s="181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81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81" t="str">
        <f t="shared" si="18"/>
        <v/>
      </c>
      <c r="R152" s="181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21" t="str">
        <f t="shared" ca="1" si="19"/>
        <v/>
      </c>
      <c r="C153" s="222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22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23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81" t="str">
        <f>IF(A153="","",itens_Remanesc!C153)</f>
        <v/>
      </c>
      <c r="L153" s="181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81" t="str">
        <f ca="1">IF(OR(A153="",$I$5="",$I$6=""),"",ROUND(SUMIFS(aditivos!$L$2:$L$200,aditivos!$A$2:$A$200,A153,aditivos!$B$2:$B$200,"&gt;"&amp;$I$6,aditivos!$B$2:$B$200,"&lt;="&amp;$I$5),2))</f>
        <v/>
      </c>
      <c r="N153" s="181" t="str">
        <f t="shared" si="17"/>
        <v/>
      </c>
      <c r="O153" s="181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81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81" t="str">
        <f t="shared" si="18"/>
        <v/>
      </c>
      <c r="R153" s="181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21" t="str">
        <f t="shared" ca="1" si="19"/>
        <v/>
      </c>
      <c r="C154" s="222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22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23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81" t="str">
        <f>IF(A154="","",itens_Remanesc!C154)</f>
        <v/>
      </c>
      <c r="L154" s="181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81" t="str">
        <f ca="1">IF(OR(A154="",$I$5="",$I$6=""),"",ROUND(SUMIFS(aditivos!$L$2:$L$200,aditivos!$A$2:$A$200,A154,aditivos!$B$2:$B$200,"&gt;"&amp;$I$6,aditivos!$B$2:$B$200,"&lt;="&amp;$I$5),2))</f>
        <v/>
      </c>
      <c r="N154" s="181" t="str">
        <f t="shared" si="17"/>
        <v/>
      </c>
      <c r="O154" s="181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81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81" t="str">
        <f t="shared" si="18"/>
        <v/>
      </c>
      <c r="R154" s="181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21" t="str">
        <f t="shared" ca="1" si="19"/>
        <v/>
      </c>
      <c r="C155" s="222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22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23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81" t="str">
        <f>IF(A155="","",itens_Remanesc!C155)</f>
        <v/>
      </c>
      <c r="L155" s="181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81" t="str">
        <f ca="1">IF(OR(A155="",$I$5="",$I$6=""),"",ROUND(SUMIFS(aditivos!$L$2:$L$200,aditivos!$A$2:$A$200,A155,aditivos!$B$2:$B$200,"&gt;"&amp;$I$6,aditivos!$B$2:$B$200,"&lt;="&amp;$I$5),2))</f>
        <v/>
      </c>
      <c r="N155" s="181" t="str">
        <f t="shared" si="17"/>
        <v/>
      </c>
      <c r="O155" s="181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81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81" t="str">
        <f t="shared" si="18"/>
        <v/>
      </c>
      <c r="R155" s="181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21" t="str">
        <f t="shared" ca="1" si="19"/>
        <v/>
      </c>
      <c r="C156" s="222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22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23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81" t="str">
        <f>IF(A156="","",itens_Remanesc!C156)</f>
        <v/>
      </c>
      <c r="L156" s="181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81" t="str">
        <f ca="1">IF(OR(A156="",$I$5="",$I$6=""),"",ROUND(SUMIFS(aditivos!$L$2:$L$200,aditivos!$A$2:$A$200,A156,aditivos!$B$2:$B$200,"&gt;"&amp;$I$6,aditivos!$B$2:$B$200,"&lt;="&amp;$I$5),2))</f>
        <v/>
      </c>
      <c r="N156" s="181" t="str">
        <f t="shared" si="17"/>
        <v/>
      </c>
      <c r="O156" s="181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81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81" t="str">
        <f t="shared" si="18"/>
        <v/>
      </c>
      <c r="R156" s="181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21" t="str">
        <f t="shared" ca="1" si="19"/>
        <v/>
      </c>
      <c r="C157" s="222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22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23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81" t="str">
        <f>IF(A157="","",itens_Remanesc!C157)</f>
        <v/>
      </c>
      <c r="L157" s="181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81" t="str">
        <f ca="1">IF(OR(A157="",$I$5="",$I$6=""),"",ROUND(SUMIFS(aditivos!$L$2:$L$200,aditivos!$A$2:$A$200,A157,aditivos!$B$2:$B$200,"&gt;"&amp;$I$6,aditivos!$B$2:$B$200,"&lt;="&amp;$I$5),2))</f>
        <v/>
      </c>
      <c r="N157" s="181" t="str">
        <f t="shared" si="17"/>
        <v/>
      </c>
      <c r="O157" s="181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81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81" t="str">
        <f t="shared" si="18"/>
        <v/>
      </c>
      <c r="R157" s="181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21" t="str">
        <f t="shared" ca="1" si="19"/>
        <v/>
      </c>
      <c r="C158" s="222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22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23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81" t="str">
        <f>IF(A158="","",itens_Remanesc!C158)</f>
        <v/>
      </c>
      <c r="L158" s="181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81" t="str">
        <f ca="1">IF(OR(A158="",$I$5="",$I$6=""),"",ROUND(SUMIFS(aditivos!$L$2:$L$200,aditivos!$A$2:$A$200,A158,aditivos!$B$2:$B$200,"&gt;"&amp;$I$6,aditivos!$B$2:$B$200,"&lt;="&amp;$I$5),2))</f>
        <v/>
      </c>
      <c r="N158" s="181" t="str">
        <f t="shared" si="17"/>
        <v/>
      </c>
      <c r="O158" s="181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81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81" t="str">
        <f t="shared" si="18"/>
        <v/>
      </c>
      <c r="R158" s="181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21" t="str">
        <f t="shared" ca="1" si="19"/>
        <v/>
      </c>
      <c r="C159" s="222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22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23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81" t="str">
        <f>IF(A159="","",itens_Remanesc!C159)</f>
        <v/>
      </c>
      <c r="L159" s="181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81" t="str">
        <f ca="1">IF(OR(A159="",$I$5="",$I$6=""),"",ROUND(SUMIFS(aditivos!$L$2:$L$200,aditivos!$A$2:$A$200,A159,aditivos!$B$2:$B$200,"&gt;"&amp;$I$6,aditivos!$B$2:$B$200,"&lt;="&amp;$I$5),2))</f>
        <v/>
      </c>
      <c r="N159" s="181" t="str">
        <f t="shared" si="17"/>
        <v/>
      </c>
      <c r="O159" s="181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81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81" t="str">
        <f t="shared" si="18"/>
        <v/>
      </c>
      <c r="R159" s="181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21" t="str">
        <f t="shared" ca="1" si="19"/>
        <v/>
      </c>
      <c r="C160" s="222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22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23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81" t="str">
        <f>IF(A160="","",itens_Remanesc!C160)</f>
        <v/>
      </c>
      <c r="L160" s="181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81" t="str">
        <f ca="1">IF(OR(A160="",$I$5="",$I$6=""),"",ROUND(SUMIFS(aditivos!$L$2:$L$200,aditivos!$A$2:$A$200,A160,aditivos!$B$2:$B$200,"&gt;"&amp;$I$6,aditivos!$B$2:$B$200,"&lt;="&amp;$I$5),2))</f>
        <v/>
      </c>
      <c r="N160" s="181" t="str">
        <f t="shared" si="17"/>
        <v/>
      </c>
      <c r="O160" s="181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81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81" t="str">
        <f t="shared" si="18"/>
        <v/>
      </c>
      <c r="R160" s="181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21" t="str">
        <f t="shared" ca="1" si="19"/>
        <v/>
      </c>
      <c r="C161" s="222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22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23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81" t="str">
        <f>IF(A161="","",itens_Remanesc!C161)</f>
        <v/>
      </c>
      <c r="L161" s="181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81" t="str">
        <f ca="1">IF(OR(A161="",$I$5="",$I$6=""),"",ROUND(SUMIFS(aditivos!$L$2:$L$200,aditivos!$A$2:$A$200,A161,aditivos!$B$2:$B$200,"&gt;"&amp;$I$6,aditivos!$B$2:$B$200,"&lt;="&amp;$I$5),2))</f>
        <v/>
      </c>
      <c r="N161" s="181" t="str">
        <f t="shared" si="17"/>
        <v/>
      </c>
      <c r="O161" s="181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81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81" t="str">
        <f t="shared" si="18"/>
        <v/>
      </c>
      <c r="R161" s="181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21" t="str">
        <f t="shared" ca="1" si="19"/>
        <v/>
      </c>
      <c r="C162" s="222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22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23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81" t="str">
        <f>IF(A162="","",itens_Remanesc!C162)</f>
        <v/>
      </c>
      <c r="L162" s="181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81" t="str">
        <f ca="1">IF(OR(A162="",$I$5="",$I$6=""),"",ROUND(SUMIFS(aditivos!$L$2:$L$200,aditivos!$A$2:$A$200,A162,aditivos!$B$2:$B$200,"&gt;"&amp;$I$6,aditivos!$B$2:$B$200,"&lt;="&amp;$I$5),2))</f>
        <v/>
      </c>
      <c r="N162" s="181" t="str">
        <f t="shared" ref="N162:N193" si="21">IF(OR(A162="",L162="",D162=""),"",ROUND(MAX(L162+IF(ISNUMBER(M162),M162,0)-D162,0),2))</f>
        <v/>
      </c>
      <c r="O162" s="181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81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81" t="str">
        <f t="shared" ref="Q162:Q193" si="22">IF(OR(A162="",D162="",K162=""),"",ROUND(D162*K162,2))</f>
        <v/>
      </c>
      <c r="R162" s="181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21" t="str">
        <f t="shared" ca="1" si="19"/>
        <v/>
      </c>
      <c r="C163" s="222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22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23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81" t="str">
        <f>IF(A163="","",itens_Remanesc!C163)</f>
        <v/>
      </c>
      <c r="L163" s="181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81" t="str">
        <f ca="1">IF(OR(A163="",$I$5="",$I$6=""),"",ROUND(SUMIFS(aditivos!$L$2:$L$200,aditivos!$A$2:$A$200,A163,aditivos!$B$2:$B$200,"&gt;"&amp;$I$6,aditivos!$B$2:$B$200,"&lt;="&amp;$I$5),2))</f>
        <v/>
      </c>
      <c r="N163" s="181" t="str">
        <f t="shared" si="21"/>
        <v/>
      </c>
      <c r="O163" s="181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81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81" t="str">
        <f t="shared" si="22"/>
        <v/>
      </c>
      <c r="R163" s="181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21" t="str">
        <f t="shared" ca="1" si="19"/>
        <v/>
      </c>
      <c r="C164" s="222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22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23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81" t="str">
        <f>IF(A164="","",itens_Remanesc!C164)</f>
        <v/>
      </c>
      <c r="L164" s="181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81" t="str">
        <f ca="1">IF(OR(A164="",$I$5="",$I$6=""),"",ROUND(SUMIFS(aditivos!$L$2:$L$200,aditivos!$A$2:$A$200,A164,aditivos!$B$2:$B$200,"&gt;"&amp;$I$6,aditivos!$B$2:$B$200,"&lt;="&amp;$I$5),2))</f>
        <v/>
      </c>
      <c r="N164" s="181" t="str">
        <f t="shared" si="21"/>
        <v/>
      </c>
      <c r="O164" s="181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81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81" t="str">
        <f t="shared" si="22"/>
        <v/>
      </c>
      <c r="R164" s="181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21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22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22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23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81" t="str">
        <f>IF(A165="","",itens_Remanesc!C165)</f>
        <v/>
      </c>
      <c r="L165" s="181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81" t="str">
        <f ca="1">IF(OR(A165="",$I$5="",$I$6=""),"",ROUND(SUMIFS(aditivos!$L$2:$L$200,aditivos!$A$2:$A$200,A165,aditivos!$B$2:$B$200,"&gt;"&amp;$I$6,aditivos!$B$2:$B$200,"&lt;="&amp;$I$5),2))</f>
        <v/>
      </c>
      <c r="N165" s="181" t="str">
        <f t="shared" si="21"/>
        <v/>
      </c>
      <c r="O165" s="181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81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81" t="str">
        <f t="shared" si="22"/>
        <v/>
      </c>
      <c r="R165" s="181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21" t="str">
        <f t="shared" ca="1" si="23"/>
        <v/>
      </c>
      <c r="C166" s="222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22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23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81" t="str">
        <f>IF(A166="","",itens_Remanesc!C166)</f>
        <v/>
      </c>
      <c r="L166" s="181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81" t="str">
        <f ca="1">IF(OR(A166="",$I$5="",$I$6=""),"",ROUND(SUMIFS(aditivos!$L$2:$L$200,aditivos!$A$2:$A$200,A166,aditivos!$B$2:$B$200,"&gt;"&amp;$I$6,aditivos!$B$2:$B$200,"&lt;="&amp;$I$5),2))</f>
        <v/>
      </c>
      <c r="N166" s="181" t="str">
        <f t="shared" si="21"/>
        <v/>
      </c>
      <c r="O166" s="181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81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81" t="str">
        <f t="shared" si="22"/>
        <v/>
      </c>
      <c r="R166" s="181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21" t="str">
        <f t="shared" ca="1" si="23"/>
        <v/>
      </c>
      <c r="C167" s="222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22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23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81" t="str">
        <f>IF(A167="","",itens_Remanesc!C167)</f>
        <v/>
      </c>
      <c r="L167" s="181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81" t="str">
        <f ca="1">IF(OR(A167="",$I$5="",$I$6=""),"",ROUND(SUMIFS(aditivos!$L$2:$L$200,aditivos!$A$2:$A$200,A167,aditivos!$B$2:$B$200,"&gt;"&amp;$I$6,aditivos!$B$2:$B$200,"&lt;="&amp;$I$5),2))</f>
        <v/>
      </c>
      <c r="N167" s="181" t="str">
        <f t="shared" si="21"/>
        <v/>
      </c>
      <c r="O167" s="181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81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81" t="str">
        <f t="shared" si="22"/>
        <v/>
      </c>
      <c r="R167" s="181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21" t="str">
        <f t="shared" ca="1" si="23"/>
        <v/>
      </c>
      <c r="C168" s="222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22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23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81" t="str">
        <f>IF(A168="","",itens_Remanesc!C168)</f>
        <v/>
      </c>
      <c r="L168" s="181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81" t="str">
        <f ca="1">IF(OR(A168="",$I$5="",$I$6=""),"",ROUND(SUMIFS(aditivos!$L$2:$L$200,aditivos!$A$2:$A$200,A168,aditivos!$B$2:$B$200,"&gt;"&amp;$I$6,aditivos!$B$2:$B$200,"&lt;="&amp;$I$5),2))</f>
        <v/>
      </c>
      <c r="N168" s="181" t="str">
        <f t="shared" si="21"/>
        <v/>
      </c>
      <c r="O168" s="181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81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81" t="str">
        <f t="shared" si="22"/>
        <v/>
      </c>
      <c r="R168" s="181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21" t="str">
        <f t="shared" ca="1" si="23"/>
        <v/>
      </c>
      <c r="C169" s="222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22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23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81" t="str">
        <f>IF(A169="","",itens_Remanesc!C169)</f>
        <v/>
      </c>
      <c r="L169" s="181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81" t="str">
        <f ca="1">IF(OR(A169="",$I$5="",$I$6=""),"",ROUND(SUMIFS(aditivos!$L$2:$L$200,aditivos!$A$2:$A$200,A169,aditivos!$B$2:$B$200,"&gt;"&amp;$I$6,aditivos!$B$2:$B$200,"&lt;="&amp;$I$5),2))</f>
        <v/>
      </c>
      <c r="N169" s="181" t="str">
        <f t="shared" si="21"/>
        <v/>
      </c>
      <c r="O169" s="181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81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81" t="str">
        <f t="shared" si="22"/>
        <v/>
      </c>
      <c r="R169" s="181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21" t="str">
        <f t="shared" ca="1" si="23"/>
        <v/>
      </c>
      <c r="C170" s="222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22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23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81" t="str">
        <f>IF(A170="","",itens_Remanesc!C170)</f>
        <v/>
      </c>
      <c r="L170" s="181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81" t="str">
        <f ca="1">IF(OR(A170="",$I$5="",$I$6=""),"",ROUND(SUMIFS(aditivos!$L$2:$L$200,aditivos!$A$2:$A$200,A170,aditivos!$B$2:$B$200,"&gt;"&amp;$I$6,aditivos!$B$2:$B$200,"&lt;="&amp;$I$5),2))</f>
        <v/>
      </c>
      <c r="N170" s="181" t="str">
        <f t="shared" si="21"/>
        <v/>
      </c>
      <c r="O170" s="181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81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81" t="str">
        <f t="shared" si="22"/>
        <v/>
      </c>
      <c r="R170" s="181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21" t="str">
        <f t="shared" ca="1" si="23"/>
        <v/>
      </c>
      <c r="C171" s="222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22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23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81" t="str">
        <f>IF(A171="","",itens_Remanesc!C171)</f>
        <v/>
      </c>
      <c r="L171" s="181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81" t="str">
        <f ca="1">IF(OR(A171="",$I$5="",$I$6=""),"",ROUND(SUMIFS(aditivos!$L$2:$L$200,aditivos!$A$2:$A$200,A171,aditivos!$B$2:$B$200,"&gt;"&amp;$I$6,aditivos!$B$2:$B$200,"&lt;="&amp;$I$5),2))</f>
        <v/>
      </c>
      <c r="N171" s="181" t="str">
        <f t="shared" si="21"/>
        <v/>
      </c>
      <c r="O171" s="181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81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81" t="str">
        <f t="shared" si="22"/>
        <v/>
      </c>
      <c r="R171" s="181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21" t="str">
        <f t="shared" ca="1" si="23"/>
        <v/>
      </c>
      <c r="C172" s="222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22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23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81" t="str">
        <f>IF(A172="","",itens_Remanesc!C172)</f>
        <v/>
      </c>
      <c r="L172" s="181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81" t="str">
        <f ca="1">IF(OR(A172="",$I$5="",$I$6=""),"",ROUND(SUMIFS(aditivos!$L$2:$L$200,aditivos!$A$2:$A$200,A172,aditivos!$B$2:$B$200,"&gt;"&amp;$I$6,aditivos!$B$2:$B$200,"&lt;="&amp;$I$5),2))</f>
        <v/>
      </c>
      <c r="N172" s="181" t="str">
        <f t="shared" si="21"/>
        <v/>
      </c>
      <c r="O172" s="181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81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81" t="str">
        <f t="shared" si="22"/>
        <v/>
      </c>
      <c r="R172" s="181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21" t="str">
        <f t="shared" ca="1" si="23"/>
        <v/>
      </c>
      <c r="C173" s="222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22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23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81" t="str">
        <f>IF(A173="","",itens_Remanesc!C173)</f>
        <v/>
      </c>
      <c r="L173" s="181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81" t="str">
        <f ca="1">IF(OR(A173="",$I$5="",$I$6=""),"",ROUND(SUMIFS(aditivos!$L$2:$L$200,aditivos!$A$2:$A$200,A173,aditivos!$B$2:$B$200,"&gt;"&amp;$I$6,aditivos!$B$2:$B$200,"&lt;="&amp;$I$5),2))</f>
        <v/>
      </c>
      <c r="N173" s="181" t="str">
        <f t="shared" si="21"/>
        <v/>
      </c>
      <c r="O173" s="181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81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81" t="str">
        <f t="shared" si="22"/>
        <v/>
      </c>
      <c r="R173" s="181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21" t="str">
        <f t="shared" ca="1" si="23"/>
        <v/>
      </c>
      <c r="C174" s="222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22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23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81" t="str">
        <f>IF(A174="","",itens_Remanesc!C174)</f>
        <v/>
      </c>
      <c r="L174" s="181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81" t="str">
        <f ca="1">IF(OR(A174="",$I$5="",$I$6=""),"",ROUND(SUMIFS(aditivos!$L$2:$L$200,aditivos!$A$2:$A$200,A174,aditivos!$B$2:$B$200,"&gt;"&amp;$I$6,aditivos!$B$2:$B$200,"&lt;="&amp;$I$5),2))</f>
        <v/>
      </c>
      <c r="N174" s="181" t="str">
        <f t="shared" si="21"/>
        <v/>
      </c>
      <c r="O174" s="181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81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81" t="str">
        <f t="shared" si="22"/>
        <v/>
      </c>
      <c r="R174" s="181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21" t="str">
        <f t="shared" ca="1" si="23"/>
        <v/>
      </c>
      <c r="C175" s="222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22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23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81" t="str">
        <f>IF(A175="","",itens_Remanesc!C175)</f>
        <v/>
      </c>
      <c r="L175" s="181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81" t="str">
        <f ca="1">IF(OR(A175="",$I$5="",$I$6=""),"",ROUND(SUMIFS(aditivos!$L$2:$L$200,aditivos!$A$2:$A$200,A175,aditivos!$B$2:$B$200,"&gt;"&amp;$I$6,aditivos!$B$2:$B$200,"&lt;="&amp;$I$5),2))</f>
        <v/>
      </c>
      <c r="N175" s="181" t="str">
        <f t="shared" si="21"/>
        <v/>
      </c>
      <c r="O175" s="181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81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81" t="str">
        <f t="shared" si="22"/>
        <v/>
      </c>
      <c r="R175" s="181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21" t="str">
        <f t="shared" ca="1" si="23"/>
        <v/>
      </c>
      <c r="C176" s="222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22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23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81" t="str">
        <f>IF(A176="","",itens_Remanesc!C176)</f>
        <v/>
      </c>
      <c r="L176" s="181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81" t="str">
        <f ca="1">IF(OR(A176="",$I$5="",$I$6=""),"",ROUND(SUMIFS(aditivos!$L$2:$L$200,aditivos!$A$2:$A$200,A176,aditivos!$B$2:$B$200,"&gt;"&amp;$I$6,aditivos!$B$2:$B$200,"&lt;="&amp;$I$5),2))</f>
        <v/>
      </c>
      <c r="N176" s="181" t="str">
        <f t="shared" si="21"/>
        <v/>
      </c>
      <c r="O176" s="181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81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81" t="str">
        <f t="shared" si="22"/>
        <v/>
      </c>
      <c r="R176" s="181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21" t="str">
        <f t="shared" ca="1" si="23"/>
        <v/>
      </c>
      <c r="C177" s="222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22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23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81" t="str">
        <f>IF(A177="","",itens_Remanesc!C177)</f>
        <v/>
      </c>
      <c r="L177" s="181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81" t="str">
        <f ca="1">IF(OR(A177="",$I$5="",$I$6=""),"",ROUND(SUMIFS(aditivos!$L$2:$L$200,aditivos!$A$2:$A$200,A177,aditivos!$B$2:$B$200,"&gt;"&amp;$I$6,aditivos!$B$2:$B$200,"&lt;="&amp;$I$5),2))</f>
        <v/>
      </c>
      <c r="N177" s="181" t="str">
        <f t="shared" si="21"/>
        <v/>
      </c>
      <c r="O177" s="181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81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81" t="str">
        <f t="shared" si="22"/>
        <v/>
      </c>
      <c r="R177" s="181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21" t="str">
        <f t="shared" ca="1" si="23"/>
        <v/>
      </c>
      <c r="C178" s="222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22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23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81" t="str">
        <f>IF(A178="","",itens_Remanesc!C178)</f>
        <v/>
      </c>
      <c r="L178" s="181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81" t="str">
        <f ca="1">IF(OR(A178="",$I$5="",$I$6=""),"",ROUND(SUMIFS(aditivos!$L$2:$L$200,aditivos!$A$2:$A$200,A178,aditivos!$B$2:$B$200,"&gt;"&amp;$I$6,aditivos!$B$2:$B$200,"&lt;="&amp;$I$5),2))</f>
        <v/>
      </c>
      <c r="N178" s="181" t="str">
        <f t="shared" si="21"/>
        <v/>
      </c>
      <c r="O178" s="181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81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81" t="str">
        <f t="shared" si="22"/>
        <v/>
      </c>
      <c r="R178" s="181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21" t="str">
        <f t="shared" ca="1" si="23"/>
        <v/>
      </c>
      <c r="C179" s="222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22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23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81" t="str">
        <f>IF(A179="","",itens_Remanesc!C179)</f>
        <v/>
      </c>
      <c r="L179" s="181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81" t="str">
        <f ca="1">IF(OR(A179="",$I$5="",$I$6=""),"",ROUND(SUMIFS(aditivos!$L$2:$L$200,aditivos!$A$2:$A$200,A179,aditivos!$B$2:$B$200,"&gt;"&amp;$I$6,aditivos!$B$2:$B$200,"&lt;="&amp;$I$5),2))</f>
        <v/>
      </c>
      <c r="N179" s="181" t="str">
        <f t="shared" si="21"/>
        <v/>
      </c>
      <c r="O179" s="181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81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81" t="str">
        <f t="shared" si="22"/>
        <v/>
      </c>
      <c r="R179" s="181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21" t="str">
        <f t="shared" ca="1" si="23"/>
        <v/>
      </c>
      <c r="C180" s="222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22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23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81" t="str">
        <f>IF(A180="","",itens_Remanesc!C180)</f>
        <v/>
      </c>
      <c r="L180" s="181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81" t="str">
        <f ca="1">IF(OR(A180="",$I$5="",$I$6=""),"",ROUND(SUMIFS(aditivos!$L$2:$L$200,aditivos!$A$2:$A$200,A180,aditivos!$B$2:$B$200,"&gt;"&amp;$I$6,aditivos!$B$2:$B$200,"&lt;="&amp;$I$5),2))</f>
        <v/>
      </c>
      <c r="N180" s="181" t="str">
        <f t="shared" si="21"/>
        <v/>
      </c>
      <c r="O180" s="181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81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81" t="str">
        <f t="shared" si="22"/>
        <v/>
      </c>
      <c r="R180" s="181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21" t="str">
        <f t="shared" ca="1" si="23"/>
        <v/>
      </c>
      <c r="C181" s="222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22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23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81" t="str">
        <f>IF(A181="","",itens_Remanesc!C181)</f>
        <v/>
      </c>
      <c r="L181" s="181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81" t="str">
        <f ca="1">IF(OR(A181="",$I$5="",$I$6=""),"",ROUND(SUMIFS(aditivos!$L$2:$L$200,aditivos!$A$2:$A$200,A181,aditivos!$B$2:$B$200,"&gt;"&amp;$I$6,aditivos!$B$2:$B$200,"&lt;="&amp;$I$5),2))</f>
        <v/>
      </c>
      <c r="N181" s="181" t="str">
        <f t="shared" si="21"/>
        <v/>
      </c>
      <c r="O181" s="181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81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81" t="str">
        <f t="shared" si="22"/>
        <v/>
      </c>
      <c r="R181" s="181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21" t="str">
        <f t="shared" ca="1" si="23"/>
        <v/>
      </c>
      <c r="C182" s="222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22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23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81" t="str">
        <f>IF(A182="","",itens_Remanesc!C182)</f>
        <v/>
      </c>
      <c r="L182" s="181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81" t="str">
        <f ca="1">IF(OR(A182="",$I$5="",$I$6=""),"",ROUND(SUMIFS(aditivos!$L$2:$L$200,aditivos!$A$2:$A$200,A182,aditivos!$B$2:$B$200,"&gt;"&amp;$I$6,aditivos!$B$2:$B$200,"&lt;="&amp;$I$5),2))</f>
        <v/>
      </c>
      <c r="N182" s="181" t="str">
        <f t="shared" si="21"/>
        <v/>
      </c>
      <c r="O182" s="181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81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81" t="str">
        <f t="shared" si="22"/>
        <v/>
      </c>
      <c r="R182" s="181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21" t="str">
        <f t="shared" ca="1" si="23"/>
        <v/>
      </c>
      <c r="C183" s="222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22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23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81" t="str">
        <f>IF(A183="","",itens_Remanesc!C183)</f>
        <v/>
      </c>
      <c r="L183" s="181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81" t="str">
        <f ca="1">IF(OR(A183="",$I$5="",$I$6=""),"",ROUND(SUMIFS(aditivos!$L$2:$L$200,aditivos!$A$2:$A$200,A183,aditivos!$B$2:$B$200,"&gt;"&amp;$I$6,aditivos!$B$2:$B$200,"&lt;="&amp;$I$5),2))</f>
        <v/>
      </c>
      <c r="N183" s="181" t="str">
        <f t="shared" si="21"/>
        <v/>
      </c>
      <c r="O183" s="181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81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81" t="str">
        <f t="shared" si="22"/>
        <v/>
      </c>
      <c r="R183" s="181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21" t="str">
        <f t="shared" ca="1" si="23"/>
        <v/>
      </c>
      <c r="C184" s="222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22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23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81" t="str">
        <f>IF(A184="","",itens_Remanesc!C184)</f>
        <v/>
      </c>
      <c r="L184" s="181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81" t="str">
        <f ca="1">IF(OR(A184="",$I$5="",$I$6=""),"",ROUND(SUMIFS(aditivos!$L$2:$L$200,aditivos!$A$2:$A$200,A184,aditivos!$B$2:$B$200,"&gt;"&amp;$I$6,aditivos!$B$2:$B$200,"&lt;="&amp;$I$5),2))</f>
        <v/>
      </c>
      <c r="N184" s="181" t="str">
        <f t="shared" si="21"/>
        <v/>
      </c>
      <c r="O184" s="181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81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81" t="str">
        <f t="shared" si="22"/>
        <v/>
      </c>
      <c r="R184" s="181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21" t="str">
        <f t="shared" ca="1" si="23"/>
        <v/>
      </c>
      <c r="C185" s="222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22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23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81" t="str">
        <f>IF(A185="","",itens_Remanesc!C185)</f>
        <v/>
      </c>
      <c r="L185" s="181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81" t="str">
        <f ca="1">IF(OR(A185="",$I$5="",$I$6=""),"",ROUND(SUMIFS(aditivos!$L$2:$L$200,aditivos!$A$2:$A$200,A185,aditivos!$B$2:$B$200,"&gt;"&amp;$I$6,aditivos!$B$2:$B$200,"&lt;="&amp;$I$5),2))</f>
        <v/>
      </c>
      <c r="N185" s="181" t="str">
        <f t="shared" si="21"/>
        <v/>
      </c>
      <c r="O185" s="181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81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81" t="str">
        <f t="shared" si="22"/>
        <v/>
      </c>
      <c r="R185" s="181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21" t="str">
        <f t="shared" ca="1" si="23"/>
        <v/>
      </c>
      <c r="C186" s="222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22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23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81" t="str">
        <f>IF(A186="","",itens_Remanesc!C186)</f>
        <v/>
      </c>
      <c r="L186" s="181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81" t="str">
        <f ca="1">IF(OR(A186="",$I$5="",$I$6=""),"",ROUND(SUMIFS(aditivos!$L$2:$L$200,aditivos!$A$2:$A$200,A186,aditivos!$B$2:$B$200,"&gt;"&amp;$I$6,aditivos!$B$2:$B$200,"&lt;="&amp;$I$5),2))</f>
        <v/>
      </c>
      <c r="N186" s="181" t="str">
        <f t="shared" si="21"/>
        <v/>
      </c>
      <c r="O186" s="181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81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81" t="str">
        <f t="shared" si="22"/>
        <v/>
      </c>
      <c r="R186" s="181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21" t="str">
        <f t="shared" ca="1" si="23"/>
        <v/>
      </c>
      <c r="C187" s="222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22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23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81" t="str">
        <f>IF(A187="","",itens_Remanesc!C187)</f>
        <v/>
      </c>
      <c r="L187" s="181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81" t="str">
        <f ca="1">IF(OR(A187="",$I$5="",$I$6=""),"",ROUND(SUMIFS(aditivos!$L$2:$L$200,aditivos!$A$2:$A$200,A187,aditivos!$B$2:$B$200,"&gt;"&amp;$I$6,aditivos!$B$2:$B$200,"&lt;="&amp;$I$5),2))</f>
        <v/>
      </c>
      <c r="N187" s="181" t="str">
        <f t="shared" si="21"/>
        <v/>
      </c>
      <c r="O187" s="181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81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81" t="str">
        <f t="shared" si="22"/>
        <v/>
      </c>
      <c r="R187" s="181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21" t="str">
        <f t="shared" ca="1" si="23"/>
        <v/>
      </c>
      <c r="C188" s="222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22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23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81" t="str">
        <f>IF(A188="","",itens_Remanesc!C188)</f>
        <v/>
      </c>
      <c r="L188" s="181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81" t="str">
        <f ca="1">IF(OR(A188="",$I$5="",$I$6=""),"",ROUND(SUMIFS(aditivos!$L$2:$L$200,aditivos!$A$2:$A$200,A188,aditivos!$B$2:$B$200,"&gt;"&amp;$I$6,aditivos!$B$2:$B$200,"&lt;="&amp;$I$5),2))</f>
        <v/>
      </c>
      <c r="N188" s="181" t="str">
        <f t="shared" si="21"/>
        <v/>
      </c>
      <c r="O188" s="181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81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81" t="str">
        <f t="shared" si="22"/>
        <v/>
      </c>
      <c r="R188" s="181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21" t="str">
        <f t="shared" ca="1" si="23"/>
        <v/>
      </c>
      <c r="C189" s="222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22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23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81" t="str">
        <f>IF(A189="","",itens_Remanesc!C189)</f>
        <v/>
      </c>
      <c r="L189" s="181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81" t="str">
        <f ca="1">IF(OR(A189="",$I$5="",$I$6=""),"",ROUND(SUMIFS(aditivos!$L$2:$L$200,aditivos!$A$2:$A$200,A189,aditivos!$B$2:$B$200,"&gt;"&amp;$I$6,aditivos!$B$2:$B$200,"&lt;="&amp;$I$5),2))</f>
        <v/>
      </c>
      <c r="N189" s="181" t="str">
        <f t="shared" si="21"/>
        <v/>
      </c>
      <c r="O189" s="181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81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81" t="str">
        <f t="shared" si="22"/>
        <v/>
      </c>
      <c r="R189" s="181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21" t="str">
        <f t="shared" ca="1" si="23"/>
        <v/>
      </c>
      <c r="C190" s="222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22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23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81" t="str">
        <f>IF(A190="","",itens_Remanesc!C190)</f>
        <v/>
      </c>
      <c r="L190" s="181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81" t="str">
        <f ca="1">IF(OR(A190="",$I$5="",$I$6=""),"",ROUND(SUMIFS(aditivos!$L$2:$L$200,aditivos!$A$2:$A$200,A190,aditivos!$B$2:$B$200,"&gt;"&amp;$I$6,aditivos!$B$2:$B$200,"&lt;="&amp;$I$5),2))</f>
        <v/>
      </c>
      <c r="N190" s="181" t="str">
        <f t="shared" si="21"/>
        <v/>
      </c>
      <c r="O190" s="181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81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81" t="str">
        <f t="shared" si="22"/>
        <v/>
      </c>
      <c r="R190" s="181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21" t="str">
        <f t="shared" ca="1" si="23"/>
        <v/>
      </c>
      <c r="C191" s="222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22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23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81" t="str">
        <f>IF(A191="","",itens_Remanesc!C191)</f>
        <v/>
      </c>
      <c r="L191" s="181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81" t="str">
        <f ca="1">IF(OR(A191="",$I$5="",$I$6=""),"",ROUND(SUMIFS(aditivos!$L$2:$L$200,aditivos!$A$2:$A$200,A191,aditivos!$B$2:$B$200,"&gt;"&amp;$I$6,aditivos!$B$2:$B$200,"&lt;="&amp;$I$5),2))</f>
        <v/>
      </c>
      <c r="N191" s="181" t="str">
        <f t="shared" si="21"/>
        <v/>
      </c>
      <c r="O191" s="181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81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81" t="str">
        <f t="shared" si="22"/>
        <v/>
      </c>
      <c r="R191" s="181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21" t="str">
        <f t="shared" ca="1" si="23"/>
        <v/>
      </c>
      <c r="C192" s="222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22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23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81" t="str">
        <f>IF(A192="","",itens_Remanesc!C192)</f>
        <v/>
      </c>
      <c r="L192" s="181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81" t="str">
        <f ca="1">IF(OR(A192="",$I$5="",$I$6=""),"",ROUND(SUMIFS(aditivos!$L$2:$L$200,aditivos!$A$2:$A$200,A192,aditivos!$B$2:$B$200,"&gt;"&amp;$I$6,aditivos!$B$2:$B$200,"&lt;="&amp;$I$5),2))</f>
        <v/>
      </c>
      <c r="N192" s="181" t="str">
        <f t="shared" si="21"/>
        <v/>
      </c>
      <c r="O192" s="181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81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81" t="str">
        <f t="shared" si="22"/>
        <v/>
      </c>
      <c r="R192" s="181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21" t="str">
        <f t="shared" ca="1" si="23"/>
        <v/>
      </c>
      <c r="C193" s="222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22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23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81" t="str">
        <f>IF(A193="","",itens_Remanesc!C193)</f>
        <v/>
      </c>
      <c r="L193" s="181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81" t="str">
        <f ca="1">IF(OR(A193="",$I$5="",$I$6=""),"",ROUND(SUMIFS(aditivos!$L$2:$L$200,aditivos!$A$2:$A$200,A193,aditivos!$B$2:$B$200,"&gt;"&amp;$I$6,aditivos!$B$2:$B$200,"&lt;="&amp;$I$5),2))</f>
        <v/>
      </c>
      <c r="N193" s="181" t="str">
        <f t="shared" si="21"/>
        <v/>
      </c>
      <c r="O193" s="181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81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81" t="str">
        <f t="shared" si="22"/>
        <v/>
      </c>
      <c r="R193" s="181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21" t="str">
        <f t="shared" ca="1" si="23"/>
        <v/>
      </c>
      <c r="C194" s="222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22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23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81" t="str">
        <f>IF(A194="","",itens_Remanesc!C194)</f>
        <v/>
      </c>
      <c r="L194" s="181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81" t="str">
        <f ca="1">IF(OR(A194="",$I$5="",$I$6=""),"",ROUND(SUMIFS(aditivos!$L$2:$L$200,aditivos!$A$2:$A$200,A194,aditivos!$B$2:$B$200,"&gt;"&amp;$I$6,aditivos!$B$2:$B$200,"&lt;="&amp;$I$5),2))</f>
        <v/>
      </c>
      <c r="N194" s="181" t="str">
        <f t="shared" ref="N194:N225" si="25">IF(OR(A194="",L194="",D194=""),"",ROUND(MAX(L194+IF(ISNUMBER(M194),M194,0)-D194,0),2))</f>
        <v/>
      </c>
      <c r="O194" s="181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81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81" t="str">
        <f t="shared" ref="Q194:Q200" si="26">IF(OR(A194="",D194="",K194=""),"",ROUND(D194*K194,2))</f>
        <v/>
      </c>
      <c r="R194" s="181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21" t="str">
        <f t="shared" ca="1" si="23"/>
        <v/>
      </c>
      <c r="C195" s="222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22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23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81" t="str">
        <f>IF(A195="","",itens_Remanesc!C195)</f>
        <v/>
      </c>
      <c r="L195" s="181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81" t="str">
        <f ca="1">IF(OR(A195="",$I$5="",$I$6=""),"",ROUND(SUMIFS(aditivos!$L$2:$L$200,aditivos!$A$2:$A$200,A195,aditivos!$B$2:$B$200,"&gt;"&amp;$I$6,aditivos!$B$2:$B$200,"&lt;="&amp;$I$5),2))</f>
        <v/>
      </c>
      <c r="N195" s="181" t="str">
        <f t="shared" si="25"/>
        <v/>
      </c>
      <c r="O195" s="181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81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81" t="str">
        <f t="shared" si="26"/>
        <v/>
      </c>
      <c r="R195" s="181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21" t="str">
        <f t="shared" ca="1" si="23"/>
        <v/>
      </c>
      <c r="C196" s="222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22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23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81" t="str">
        <f>IF(A196="","",itens_Remanesc!C196)</f>
        <v/>
      </c>
      <c r="L196" s="181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81" t="str">
        <f ca="1">IF(OR(A196="",$I$5="",$I$6=""),"",ROUND(SUMIFS(aditivos!$L$2:$L$200,aditivos!$A$2:$A$200,A196,aditivos!$B$2:$B$200,"&gt;"&amp;$I$6,aditivos!$B$2:$B$200,"&lt;="&amp;$I$5),2))</f>
        <v/>
      </c>
      <c r="N196" s="181" t="str">
        <f t="shared" si="25"/>
        <v/>
      </c>
      <c r="O196" s="181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81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81" t="str">
        <f t="shared" si="26"/>
        <v/>
      </c>
      <c r="R196" s="181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21" t="str">
        <f t="shared" ca="1" si="23"/>
        <v/>
      </c>
      <c r="C197" s="222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22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23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81" t="str">
        <f>IF(A197="","",itens_Remanesc!C197)</f>
        <v/>
      </c>
      <c r="L197" s="181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81" t="str">
        <f ca="1">IF(OR(A197="",$I$5="",$I$6=""),"",ROUND(SUMIFS(aditivos!$L$2:$L$200,aditivos!$A$2:$A$200,A197,aditivos!$B$2:$B$200,"&gt;"&amp;$I$6,aditivos!$B$2:$B$200,"&lt;="&amp;$I$5),2))</f>
        <v/>
      </c>
      <c r="N197" s="181" t="str">
        <f t="shared" si="25"/>
        <v/>
      </c>
      <c r="O197" s="181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81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81" t="str">
        <f t="shared" si="26"/>
        <v/>
      </c>
      <c r="R197" s="181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21" t="str">
        <f t="shared" ca="1" si="23"/>
        <v/>
      </c>
      <c r="C198" s="222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22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23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81" t="str">
        <f>IF(A198="","",itens_Remanesc!C198)</f>
        <v/>
      </c>
      <c r="L198" s="181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81" t="str">
        <f ca="1">IF(OR(A198="",$I$5="",$I$6=""),"",ROUND(SUMIFS(aditivos!$L$2:$L$200,aditivos!$A$2:$A$200,A198,aditivos!$B$2:$B$200,"&gt;"&amp;$I$6,aditivos!$B$2:$B$200,"&lt;="&amp;$I$5),2))</f>
        <v/>
      </c>
      <c r="N198" s="181" t="str">
        <f t="shared" si="25"/>
        <v/>
      </c>
      <c r="O198" s="181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81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81" t="str">
        <f t="shared" si="26"/>
        <v/>
      </c>
      <c r="R198" s="181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21" t="str">
        <f t="shared" ca="1" si="23"/>
        <v/>
      </c>
      <c r="C199" s="222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22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23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81" t="str">
        <f>IF(A199="","",itens_Remanesc!C199)</f>
        <v/>
      </c>
      <c r="L199" s="181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81" t="str">
        <f ca="1">IF(OR(A199="",$I$5="",$I$6=""),"",ROUND(SUMIFS(aditivos!$L$2:$L$200,aditivos!$A$2:$A$200,A199,aditivos!$B$2:$B$200,"&gt;"&amp;$I$6,aditivos!$B$2:$B$200,"&lt;="&amp;$I$5),2))</f>
        <v/>
      </c>
      <c r="N199" s="181" t="str">
        <f t="shared" si="25"/>
        <v/>
      </c>
      <c r="O199" s="181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81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81" t="str">
        <f t="shared" si="26"/>
        <v/>
      </c>
      <c r="R199" s="181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21" t="str">
        <f t="shared" ca="1" si="23"/>
        <v/>
      </c>
      <c r="C200" s="222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22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23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81" t="str">
        <f>IF(A200="","",itens_Remanesc!C200)</f>
        <v/>
      </c>
      <c r="L200" s="181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81" t="str">
        <f ca="1">IF(OR(A200="",$I$5="",$I$6=""),"",ROUND(SUMIFS(aditivos!$L$2:$L$200,aditivos!$A$2:$A$200,A200,aditivos!$B$2:$B$200,"&gt;"&amp;$I$6,aditivos!$B$2:$B$200,"&lt;="&amp;$I$5),2))</f>
        <v/>
      </c>
      <c r="N200" s="181" t="str">
        <f t="shared" si="25"/>
        <v/>
      </c>
      <c r="O200" s="181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81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81" t="str">
        <f t="shared" si="26"/>
        <v/>
      </c>
      <c r="R200" s="181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19" t="s">
        <v>223</v>
      </c>
      <c r="B1" s="406"/>
      <c r="C1" s="406"/>
      <c r="D1" s="406"/>
      <c r="E1" s="406"/>
      <c r="F1" s="406"/>
      <c r="G1" s="406"/>
      <c r="H1" t="s">
        <v>224</v>
      </c>
    </row>
    <row r="2" spans="1:15" x14ac:dyDescent="0.35">
      <c r="H2" t="s">
        <v>225</v>
      </c>
    </row>
    <row r="3" spans="1:15" ht="28" customHeight="1" x14ac:dyDescent="0.35">
      <c r="A3" s="425" t="s">
        <v>226</v>
      </c>
      <c r="B3" s="406"/>
      <c r="C3" s="394" t="str">
        <f>CONTROLE!$B$2</f>
        <v>C1</v>
      </c>
      <c r="D3" s="425" t="s">
        <v>227</v>
      </c>
      <c r="E3" s="406"/>
      <c r="F3" s="418">
        <f>IFERROR(INDEX(parametros!$C$2:$C$6,MATCH($C$3,parametros!$B$2:$B$6,0)),"")</f>
        <v>45292</v>
      </c>
      <c r="G3" s="406"/>
      <c r="H3" s="183">
        <f>IFERROR(INDEX(parametros!$D$2:$D$6,MATCH($C$3,parametros!$B$2:$B$6,0)),"")</f>
        <v>45657</v>
      </c>
    </row>
    <row r="5" spans="1:15" ht="34" customHeight="1" x14ac:dyDescent="0.35">
      <c r="A5" s="421" t="s">
        <v>228</v>
      </c>
      <c r="B5" s="406"/>
      <c r="C5" s="406"/>
      <c r="D5" s="424">
        <v>45657</v>
      </c>
      <c r="E5" s="406"/>
      <c r="F5" s="406"/>
      <c r="G5" s="406"/>
    </row>
    <row r="7" spans="1:15" ht="28" customHeight="1" x14ac:dyDescent="0.35">
      <c r="A7" s="422" t="s">
        <v>229</v>
      </c>
      <c r="B7" s="406"/>
      <c r="C7" s="406"/>
      <c r="D7" s="406"/>
      <c r="E7" s="406"/>
      <c r="F7" s="406"/>
      <c r="G7" s="406"/>
    </row>
    <row r="8" spans="1:15" ht="23" customHeight="1" x14ac:dyDescent="0.35">
      <c r="A8" s="422" t="str">
        <f>IF($D$5="","Data da posicao fisica: [PREENCHER]","Data da posicao fisica: "&amp;RIGHT("0"&amp;DAY($D$5),2)&amp;"/"&amp;RIGHT("0"&amp;MONTH($D$5),2)&amp;"/"&amp;YEAR($D$5))</f>
        <v>Data da posicao fisica: 31/12/2024</v>
      </c>
      <c r="B8" s="406"/>
      <c r="C8" s="406"/>
      <c r="D8" s="406"/>
      <c r="E8" s="406"/>
      <c r="F8" s="406"/>
      <c r="G8" s="406"/>
    </row>
    <row r="9" spans="1:15" ht="26" customHeight="1" x14ac:dyDescent="0.35">
      <c r="A9" s="423">
        <f>IF(OR($D$5="",COUNTIF($A$13:$A$211,"&lt;&gt;")=0,COUNTIF($K$13:$K$211,"ERRO:*")&gt;0,COUNTIF($K$13:$K$211,"INCOMPLETO:*")&gt;0),"",ROUND(SUM($G$13:$G$211),2))</f>
        <v>99496.08</v>
      </c>
      <c r="B9" s="406"/>
      <c r="C9" s="406"/>
      <c r="D9" s="406"/>
      <c r="E9" s="406"/>
      <c r="F9" s="406"/>
      <c r="G9" s="406"/>
    </row>
    <row r="10" spans="1:15" ht="26" customHeight="1" x14ac:dyDescent="0.35">
      <c r="A10" s="406"/>
      <c r="B10" s="406"/>
      <c r="C10" s="406"/>
      <c r="D10" s="406"/>
      <c r="E10" s="406"/>
      <c r="F10" s="406"/>
      <c r="G10" s="406"/>
    </row>
    <row r="11" spans="1:15" ht="22" customHeight="1" x14ac:dyDescent="0.35">
      <c r="A11" s="420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06"/>
      <c r="C11" s="406"/>
      <c r="D11" s="406"/>
      <c r="E11" s="406"/>
      <c r="F11" s="406"/>
      <c r="G11" s="406"/>
    </row>
    <row r="12" spans="1:15" ht="58" customHeight="1" x14ac:dyDescent="0.35">
      <c r="A12" s="393" t="s">
        <v>230</v>
      </c>
      <c r="B12" s="395" t="s">
        <v>231</v>
      </c>
      <c r="C12" s="396" t="s">
        <v>232</v>
      </c>
      <c r="D12" s="395" t="s">
        <v>233</v>
      </c>
      <c r="E12" s="397" t="s">
        <v>234</v>
      </c>
      <c r="F12" s="397" t="s">
        <v>235</v>
      </c>
      <c r="G12" s="397" t="s">
        <v>236</v>
      </c>
      <c r="I12" t="s">
        <v>237</v>
      </c>
      <c r="J12" t="s">
        <v>238</v>
      </c>
      <c r="K12" t="s">
        <v>239</v>
      </c>
      <c r="L12" t="s">
        <v>240</v>
      </c>
      <c r="M12" t="s">
        <v>241</v>
      </c>
      <c r="N12" t="s">
        <v>242</v>
      </c>
      <c r="O12" t="s">
        <v>243</v>
      </c>
    </row>
    <row r="13" spans="1:15" ht="20" customHeight="1" x14ac:dyDescent="0.35">
      <c r="A13" s="398" t="str">
        <f>IF(itens_Remanesc!$A2="","",IF(NOT(posicao_contratual!$Z2),itens_Remanesc!$A2,IF(AND(ISNUMBER($D$5),$O13&gt;0),itens_Remanesc!$A2,"")))</f>
        <v>ITEM-001</v>
      </c>
      <c r="B13" s="399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120</v>
      </c>
      <c r="C13" s="400">
        <v>45</v>
      </c>
      <c r="D13" s="399">
        <f t="shared" ref="D13:D44" si="0">IF(OR(A13="",$D$5="",C13=""),"",ROUND(B13+I13-C13,2))</f>
        <v>85</v>
      </c>
      <c r="E13" s="401">
        <f>IF(A13="","",IF($C$3="C0",historico_VU!$C2,IF($C$3="C1",historico_VU!$D2,IF($C$3="C2",historico_VU!$E2,IF($C$3="C3",historico_VU!$F2,IF($C$3="C4",historico_VU!$G2,""))))))</f>
        <v>262.8</v>
      </c>
      <c r="F13" s="401">
        <f t="shared" ref="F13:F44" si="1">IF(OR(D13="",E13=""),"",ROUND(D13*E13,2))</f>
        <v>22338</v>
      </c>
      <c r="G13" s="401">
        <f t="shared" ref="G13:G44" si="2">IF(OR(C13="",E13=""),"",ROUND(C13*E13,2))</f>
        <v>11826</v>
      </c>
      <c r="I13">
        <f>IF(OR(A13="",$D$5="",$F$3=""),"",ROUND(SUMIFS(aditivos!$L$2:$L$200,aditivos!$A$2:$A$200,A13,aditivos!$B$2:$B$200,"&gt;="&amp;(INT($F$3)+1),aditivos!$B$2:$B$200,"&lt;="&amp;$D$5),2))</f>
        <v>10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55</v>
      </c>
      <c r="M13">
        <f t="shared" ref="M13:M44" si="5">IF(OR(A13="",D13="",N13=0),"",ROUND(D13-L13,2))</f>
        <v>30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1</v>
      </c>
    </row>
    <row r="14" spans="1:15" ht="20" customHeight="1" x14ac:dyDescent="0.35">
      <c r="A14" s="398" t="str">
        <f>IF(itens_Remanesc!$A3="","",IF(NOT(posicao_contratual!$Z3),itens_Remanesc!$A3,IF(AND(ISNUMBER($D$5),$O14&gt;0),itens_Remanesc!$A3,"")))</f>
        <v>ITEM-002</v>
      </c>
      <c r="B14" s="399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80</v>
      </c>
      <c r="C14" s="400">
        <v>30</v>
      </c>
      <c r="D14" s="399">
        <f t="shared" si="0"/>
        <v>50</v>
      </c>
      <c r="E14" s="401">
        <f>IF(A14="","",IF($C$3="C0",historico_VU!$C3,IF($C$3="C1",historico_VU!$D3,IF($C$3="C2",historico_VU!$E3,IF($C$3="C3",historico_VU!$F3,IF($C$3="C4",historico_VU!$G3,""))))))</f>
        <v>1576.8</v>
      </c>
      <c r="F14" s="401">
        <f t="shared" si="1"/>
        <v>78840</v>
      </c>
      <c r="G14" s="401">
        <f t="shared" si="2"/>
        <v>47304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35</v>
      </c>
      <c r="M14">
        <f t="shared" si="5"/>
        <v>15</v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1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398" t="str">
        <f>IF(itens_Remanesc!$A4="","",IF(NOT(posicao_contratual!$Z4),itens_Remanesc!$A4,IF(AND(ISNUMBER($D$5),$O15&gt;0),itens_Remanesc!$A4,"")))</f>
        <v>ITEM-003</v>
      </c>
      <c r="B15" s="399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40</v>
      </c>
      <c r="C15" s="400">
        <v>12</v>
      </c>
      <c r="D15" s="399">
        <f t="shared" si="0"/>
        <v>28</v>
      </c>
      <c r="E15" s="401">
        <f>IF(A15="","",IF($C$3="C0",historico_VU!$C4,IF($C$3="C1",historico_VU!$D4,IF($C$3="C2",historico_VU!$E4,IF($C$3="C3",historico_VU!$F4,IF($C$3="C4",historico_VU!$G4,""))))))</f>
        <v>3363.84</v>
      </c>
      <c r="F15" s="401">
        <f t="shared" si="1"/>
        <v>94187.520000000004</v>
      </c>
      <c r="G15" s="401">
        <f t="shared" si="2"/>
        <v>40366.080000000002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20</v>
      </c>
      <c r="M15">
        <f t="shared" si="5"/>
        <v>8</v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1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398" t="str">
        <f>IF(itens_Remanesc!$A5="","",IF(NOT(posicao_contratual!$Z5),itens_Remanesc!$A5,IF(AND(ISNUMBER($D$5),$O16&gt;0),itens_Remanesc!$A5,"")))</f>
        <v/>
      </c>
      <c r="B16" s="399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00"/>
      <c r="D16" s="399" t="str">
        <f t="shared" si="0"/>
        <v/>
      </c>
      <c r="E16" s="401" t="str">
        <f>IF(A16="","",IF($C$3="C0",historico_VU!$C5,IF($C$3="C1",historico_VU!$D5,IF($C$3="C2",historico_VU!$E5,IF($C$3="C3",historico_VU!$F5,IF($C$3="C4",historico_VU!$G5,""))))))</f>
        <v/>
      </c>
      <c r="F16" s="401" t="str">
        <f t="shared" si="1"/>
        <v/>
      </c>
      <c r="G16" s="401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398" t="str">
        <f>IF(itens_Remanesc!$A6="","",IF(NOT(posicao_contratual!$Z6),itens_Remanesc!$A6,IF(AND(ISNUMBER($D$5),$O17&gt;0),itens_Remanesc!$A6,"")))</f>
        <v/>
      </c>
      <c r="B17" s="399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00"/>
      <c r="D17" s="399" t="str">
        <f t="shared" si="0"/>
        <v/>
      </c>
      <c r="E17" s="401" t="str">
        <f>IF(A17="","",IF($C$3="C0",historico_VU!$C6,IF($C$3="C1",historico_VU!$D6,IF($C$3="C2",historico_VU!$E6,IF($C$3="C3",historico_VU!$F6,IF($C$3="C4",historico_VU!$G6,""))))))</f>
        <v/>
      </c>
      <c r="F17" s="401" t="str">
        <f t="shared" si="1"/>
        <v/>
      </c>
      <c r="G17" s="401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398" t="str">
        <f>IF(itens_Remanesc!$A7="","",IF(NOT(posicao_contratual!$Z7),itens_Remanesc!$A7,IF(AND(ISNUMBER($D$5),$O18&gt;0),itens_Remanesc!$A7,"")))</f>
        <v/>
      </c>
      <c r="B18" s="399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00"/>
      <c r="D18" s="399" t="str">
        <f t="shared" si="0"/>
        <v/>
      </c>
      <c r="E18" s="401" t="str">
        <f>IF(A18="","",IF($C$3="C0",historico_VU!$C7,IF($C$3="C1",historico_VU!$D7,IF($C$3="C2",historico_VU!$E7,IF($C$3="C3",historico_VU!$F7,IF($C$3="C4",historico_VU!$G7,""))))))</f>
        <v/>
      </c>
      <c r="F18" s="401" t="str">
        <f t="shared" si="1"/>
        <v/>
      </c>
      <c r="G18" s="401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398" t="str">
        <f>IF(itens_Remanesc!$A8="","",IF(NOT(posicao_contratual!$Z8),itens_Remanesc!$A8,IF(AND(ISNUMBER($D$5),$O19&gt;0),itens_Remanesc!$A8,"")))</f>
        <v/>
      </c>
      <c r="B19" s="399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00"/>
      <c r="D19" s="399" t="str">
        <f t="shared" si="0"/>
        <v/>
      </c>
      <c r="E19" s="401" t="str">
        <f>IF(A19="","",IF($C$3="C0",historico_VU!$C8,IF($C$3="C1",historico_VU!$D8,IF($C$3="C2",historico_VU!$E8,IF($C$3="C3",historico_VU!$F8,IF($C$3="C4",historico_VU!$G8,""))))))</f>
        <v/>
      </c>
      <c r="F19" s="401" t="str">
        <f t="shared" si="1"/>
        <v/>
      </c>
      <c r="G19" s="401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398" t="str">
        <f>IF(itens_Remanesc!$A9="","",IF(NOT(posicao_contratual!$Z9),itens_Remanesc!$A9,IF(AND(ISNUMBER($D$5),$O20&gt;0),itens_Remanesc!$A9,"")))</f>
        <v/>
      </c>
      <c r="B20" s="399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00"/>
      <c r="D20" s="399" t="str">
        <f t="shared" si="0"/>
        <v/>
      </c>
      <c r="E20" s="401" t="str">
        <f>IF(A20="","",IF($C$3="C0",historico_VU!$C9,IF($C$3="C1",historico_VU!$D9,IF($C$3="C2",historico_VU!$E9,IF($C$3="C3",historico_VU!$F9,IF($C$3="C4",historico_VU!$G9,""))))))</f>
        <v/>
      </c>
      <c r="F20" s="401" t="str">
        <f t="shared" si="1"/>
        <v/>
      </c>
      <c r="G20" s="401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398" t="str">
        <f>IF(itens_Remanesc!$A10="","",IF(NOT(posicao_contratual!$Z10),itens_Remanesc!$A10,IF(AND(ISNUMBER($D$5),$O21&gt;0),itens_Remanesc!$A10,"")))</f>
        <v/>
      </c>
      <c r="B21" s="399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00"/>
      <c r="D21" s="399" t="str">
        <f t="shared" si="0"/>
        <v/>
      </c>
      <c r="E21" s="401" t="str">
        <f>IF(A21="","",IF($C$3="C0",historico_VU!$C10,IF($C$3="C1",historico_VU!$D10,IF($C$3="C2",historico_VU!$E10,IF($C$3="C3",historico_VU!$F10,IF($C$3="C4",historico_VU!$G10,""))))))</f>
        <v/>
      </c>
      <c r="F21" s="401" t="str">
        <f t="shared" si="1"/>
        <v/>
      </c>
      <c r="G21" s="401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398" t="str">
        <f>IF(itens_Remanesc!$A11="","",IF(NOT(posicao_contratual!$Z11),itens_Remanesc!$A11,IF(AND(ISNUMBER($D$5),$O22&gt;0),itens_Remanesc!$A11,"")))</f>
        <v/>
      </c>
      <c r="B22" s="399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00"/>
      <c r="D22" s="399" t="str">
        <f t="shared" si="0"/>
        <v/>
      </c>
      <c r="E22" s="401" t="str">
        <f>IF(A22="","",IF($C$3="C0",historico_VU!$C11,IF($C$3="C1",historico_VU!$D11,IF($C$3="C2",historico_VU!$E11,IF($C$3="C3",historico_VU!$F11,IF($C$3="C4",historico_VU!$G11,""))))))</f>
        <v/>
      </c>
      <c r="F22" s="401" t="str">
        <f t="shared" si="1"/>
        <v/>
      </c>
      <c r="G22" s="401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398" t="str">
        <f>IF(itens_Remanesc!$A12="","",IF(NOT(posicao_contratual!$Z12),itens_Remanesc!$A12,IF(AND(ISNUMBER($D$5),$O23&gt;0),itens_Remanesc!$A12,"")))</f>
        <v/>
      </c>
      <c r="B23" s="399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00"/>
      <c r="D23" s="399" t="str">
        <f t="shared" si="0"/>
        <v/>
      </c>
      <c r="E23" s="401" t="str">
        <f>IF(A23="","",IF($C$3="C0",historico_VU!$C12,IF($C$3="C1",historico_VU!$D12,IF($C$3="C2",historico_VU!$E12,IF($C$3="C3",historico_VU!$F12,IF($C$3="C4",historico_VU!$G12,""))))))</f>
        <v/>
      </c>
      <c r="F23" s="401" t="str">
        <f t="shared" si="1"/>
        <v/>
      </c>
      <c r="G23" s="401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398" t="str">
        <f>IF(itens_Remanesc!$A13="","",IF(NOT(posicao_contratual!$Z13),itens_Remanesc!$A13,IF(AND(ISNUMBER($D$5),$O24&gt;0),itens_Remanesc!$A13,"")))</f>
        <v/>
      </c>
      <c r="B24" s="399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00"/>
      <c r="D24" s="399" t="str">
        <f t="shared" si="0"/>
        <v/>
      </c>
      <c r="E24" s="401" t="str">
        <f>IF(A24="","",IF($C$3="C0",historico_VU!$C13,IF($C$3="C1",historico_VU!$D13,IF($C$3="C2",historico_VU!$E13,IF($C$3="C3",historico_VU!$F13,IF($C$3="C4",historico_VU!$G13,""))))))</f>
        <v/>
      </c>
      <c r="F24" s="401" t="str">
        <f t="shared" si="1"/>
        <v/>
      </c>
      <c r="G24" s="401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398" t="str">
        <f>IF(itens_Remanesc!$A14="","",IF(NOT(posicao_contratual!$Z14),itens_Remanesc!$A14,IF(AND(ISNUMBER($D$5),$O25&gt;0),itens_Remanesc!$A14,"")))</f>
        <v/>
      </c>
      <c r="B25" s="399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00"/>
      <c r="D25" s="399" t="str">
        <f t="shared" si="0"/>
        <v/>
      </c>
      <c r="E25" s="401" t="str">
        <f>IF(A25="","",IF($C$3="C0",historico_VU!$C14,IF($C$3="C1",historico_VU!$D14,IF($C$3="C2",historico_VU!$E14,IF($C$3="C3",historico_VU!$F14,IF($C$3="C4",historico_VU!$G14,""))))))</f>
        <v/>
      </c>
      <c r="F25" s="401" t="str">
        <f t="shared" si="1"/>
        <v/>
      </c>
      <c r="G25" s="401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398" t="str">
        <f>IF(itens_Remanesc!$A15="","",IF(NOT(posicao_contratual!$Z15),itens_Remanesc!$A15,IF(AND(ISNUMBER($D$5),$O26&gt;0),itens_Remanesc!$A15,"")))</f>
        <v/>
      </c>
      <c r="B26" s="399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00"/>
      <c r="D26" s="399" t="str">
        <f t="shared" si="0"/>
        <v/>
      </c>
      <c r="E26" s="401" t="str">
        <f>IF(A26="","",IF($C$3="C0",historico_VU!$C15,IF($C$3="C1",historico_VU!$D15,IF($C$3="C2",historico_VU!$E15,IF($C$3="C3",historico_VU!$F15,IF($C$3="C4",historico_VU!$G15,""))))))</f>
        <v/>
      </c>
      <c r="F26" s="401" t="str">
        <f t="shared" si="1"/>
        <v/>
      </c>
      <c r="G26" s="401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398" t="str">
        <f>IF(itens_Remanesc!$A16="","",IF(NOT(posicao_contratual!$Z16),itens_Remanesc!$A16,IF(AND(ISNUMBER($D$5),$O27&gt;0),itens_Remanesc!$A16,"")))</f>
        <v/>
      </c>
      <c r="B27" s="399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00"/>
      <c r="D27" s="399" t="str">
        <f t="shared" si="0"/>
        <v/>
      </c>
      <c r="E27" s="401" t="str">
        <f>IF(A27="","",IF($C$3="C0",historico_VU!$C16,IF($C$3="C1",historico_VU!$D16,IF($C$3="C2",historico_VU!$E16,IF($C$3="C3",historico_VU!$F16,IF($C$3="C4",historico_VU!$G16,""))))))</f>
        <v/>
      </c>
      <c r="F27" s="401" t="str">
        <f t="shared" si="1"/>
        <v/>
      </c>
      <c r="G27" s="401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398" t="str">
        <f>IF(itens_Remanesc!$A17="","",IF(NOT(posicao_contratual!$Z17),itens_Remanesc!$A17,IF(AND(ISNUMBER($D$5),$O28&gt;0),itens_Remanesc!$A17,"")))</f>
        <v/>
      </c>
      <c r="B28" s="399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00"/>
      <c r="D28" s="399" t="str">
        <f t="shared" si="0"/>
        <v/>
      </c>
      <c r="E28" s="401" t="str">
        <f>IF(A28="","",IF($C$3="C0",historico_VU!$C17,IF($C$3="C1",historico_VU!$D17,IF($C$3="C2",historico_VU!$E17,IF($C$3="C3",historico_VU!$F17,IF($C$3="C4",historico_VU!$G17,""))))))</f>
        <v/>
      </c>
      <c r="F28" s="401" t="str">
        <f t="shared" si="1"/>
        <v/>
      </c>
      <c r="G28" s="401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398" t="str">
        <f>IF(itens_Remanesc!$A18="","",IF(NOT(posicao_contratual!$Z18),itens_Remanesc!$A18,IF(AND(ISNUMBER($D$5),$O29&gt;0),itens_Remanesc!$A18,"")))</f>
        <v/>
      </c>
      <c r="B29" s="399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00"/>
      <c r="D29" s="399" t="str">
        <f t="shared" si="0"/>
        <v/>
      </c>
      <c r="E29" s="401" t="str">
        <f>IF(A29="","",IF($C$3="C0",historico_VU!$C18,IF($C$3="C1",historico_VU!$D18,IF($C$3="C2",historico_VU!$E18,IF($C$3="C3",historico_VU!$F18,IF($C$3="C4",historico_VU!$G18,""))))))</f>
        <v/>
      </c>
      <c r="F29" s="401" t="str">
        <f t="shared" si="1"/>
        <v/>
      </c>
      <c r="G29" s="401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398" t="str">
        <f>IF(itens_Remanesc!$A19="","",IF(NOT(posicao_contratual!$Z19),itens_Remanesc!$A19,IF(AND(ISNUMBER($D$5),$O30&gt;0),itens_Remanesc!$A19,"")))</f>
        <v/>
      </c>
      <c r="B30" s="399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00"/>
      <c r="D30" s="399" t="str">
        <f t="shared" si="0"/>
        <v/>
      </c>
      <c r="E30" s="401" t="str">
        <f>IF(A30="","",IF($C$3="C0",historico_VU!$C19,IF($C$3="C1",historico_VU!$D19,IF($C$3="C2",historico_VU!$E19,IF($C$3="C3",historico_VU!$F19,IF($C$3="C4",historico_VU!$G19,""))))))</f>
        <v/>
      </c>
      <c r="F30" s="401" t="str">
        <f t="shared" si="1"/>
        <v/>
      </c>
      <c r="G30" s="401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398" t="str">
        <f>IF(itens_Remanesc!$A20="","",IF(NOT(posicao_contratual!$Z20),itens_Remanesc!$A20,IF(AND(ISNUMBER($D$5),$O31&gt;0),itens_Remanesc!$A20,"")))</f>
        <v/>
      </c>
      <c r="B31" s="399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00"/>
      <c r="D31" s="399" t="str">
        <f t="shared" si="0"/>
        <v/>
      </c>
      <c r="E31" s="401" t="str">
        <f>IF(A31="","",IF($C$3="C0",historico_VU!$C20,IF($C$3="C1",historico_VU!$D20,IF($C$3="C2",historico_VU!$E20,IF($C$3="C3",historico_VU!$F20,IF($C$3="C4",historico_VU!$G20,""))))))</f>
        <v/>
      </c>
      <c r="F31" s="401" t="str">
        <f t="shared" si="1"/>
        <v/>
      </c>
      <c r="G31" s="401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398" t="str">
        <f>IF(itens_Remanesc!$A21="","",IF(NOT(posicao_contratual!$Z21),itens_Remanesc!$A21,IF(AND(ISNUMBER($D$5),$O32&gt;0),itens_Remanesc!$A21,"")))</f>
        <v/>
      </c>
      <c r="B32" s="399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00"/>
      <c r="D32" s="399" t="str">
        <f t="shared" si="0"/>
        <v/>
      </c>
      <c r="E32" s="401" t="str">
        <f>IF(A32="","",IF($C$3="C0",historico_VU!$C21,IF($C$3="C1",historico_VU!$D21,IF($C$3="C2",historico_VU!$E21,IF($C$3="C3",historico_VU!$F21,IF($C$3="C4",historico_VU!$G21,""))))))</f>
        <v/>
      </c>
      <c r="F32" s="401" t="str">
        <f t="shared" si="1"/>
        <v/>
      </c>
      <c r="G32" s="401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398" t="str">
        <f>IF(itens_Remanesc!$A22="","",IF(NOT(posicao_contratual!$Z22),itens_Remanesc!$A22,IF(AND(ISNUMBER($D$5),$O33&gt;0),itens_Remanesc!$A22,"")))</f>
        <v/>
      </c>
      <c r="B33" s="399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00"/>
      <c r="D33" s="399" t="str">
        <f t="shared" si="0"/>
        <v/>
      </c>
      <c r="E33" s="401" t="str">
        <f>IF(A33="","",IF($C$3="C0",historico_VU!$C22,IF($C$3="C1",historico_VU!$D22,IF($C$3="C2",historico_VU!$E22,IF($C$3="C3",historico_VU!$F22,IF($C$3="C4",historico_VU!$G22,""))))))</f>
        <v/>
      </c>
      <c r="F33" s="401" t="str">
        <f t="shared" si="1"/>
        <v/>
      </c>
      <c r="G33" s="401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398" t="str">
        <f>IF(itens_Remanesc!$A23="","",IF(NOT(posicao_contratual!$Z23),itens_Remanesc!$A23,IF(AND(ISNUMBER($D$5),$O34&gt;0),itens_Remanesc!$A23,"")))</f>
        <v/>
      </c>
      <c r="B34" s="399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00"/>
      <c r="D34" s="399" t="str">
        <f t="shared" si="0"/>
        <v/>
      </c>
      <c r="E34" s="401" t="str">
        <f>IF(A34="","",IF($C$3="C0",historico_VU!$C23,IF($C$3="C1",historico_VU!$D23,IF($C$3="C2",historico_VU!$E23,IF($C$3="C3",historico_VU!$F23,IF($C$3="C4",historico_VU!$G23,""))))))</f>
        <v/>
      </c>
      <c r="F34" s="401" t="str">
        <f t="shared" si="1"/>
        <v/>
      </c>
      <c r="G34" s="401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398" t="str">
        <f>IF(itens_Remanesc!$A24="","",IF(NOT(posicao_contratual!$Z24),itens_Remanesc!$A24,IF(AND(ISNUMBER($D$5),$O35&gt;0),itens_Remanesc!$A24,"")))</f>
        <v/>
      </c>
      <c r="B35" s="399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00"/>
      <c r="D35" s="399" t="str">
        <f t="shared" si="0"/>
        <v/>
      </c>
      <c r="E35" s="401" t="str">
        <f>IF(A35="","",IF($C$3="C0",historico_VU!$C24,IF($C$3="C1",historico_VU!$D24,IF($C$3="C2",historico_VU!$E24,IF($C$3="C3",historico_VU!$F24,IF($C$3="C4",historico_VU!$G24,""))))))</f>
        <v/>
      </c>
      <c r="F35" s="401" t="str">
        <f t="shared" si="1"/>
        <v/>
      </c>
      <c r="G35" s="401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398" t="str">
        <f>IF(itens_Remanesc!$A25="","",IF(NOT(posicao_contratual!$Z25),itens_Remanesc!$A25,IF(AND(ISNUMBER($D$5),$O36&gt;0),itens_Remanesc!$A25,"")))</f>
        <v/>
      </c>
      <c r="B36" s="399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00"/>
      <c r="D36" s="399" t="str">
        <f t="shared" si="0"/>
        <v/>
      </c>
      <c r="E36" s="401" t="str">
        <f>IF(A36="","",IF($C$3="C0",historico_VU!$C25,IF($C$3="C1",historico_VU!$D25,IF($C$3="C2",historico_VU!$E25,IF($C$3="C3",historico_VU!$F25,IF($C$3="C4",historico_VU!$G25,""))))))</f>
        <v/>
      </c>
      <c r="F36" s="401" t="str">
        <f t="shared" si="1"/>
        <v/>
      </c>
      <c r="G36" s="401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398" t="str">
        <f>IF(itens_Remanesc!$A26="","",IF(NOT(posicao_contratual!$Z26),itens_Remanesc!$A26,IF(AND(ISNUMBER($D$5),$O37&gt;0),itens_Remanesc!$A26,"")))</f>
        <v/>
      </c>
      <c r="B37" s="399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00"/>
      <c r="D37" s="399" t="str">
        <f t="shared" si="0"/>
        <v/>
      </c>
      <c r="E37" s="401" t="str">
        <f>IF(A37="","",IF($C$3="C0",historico_VU!$C26,IF($C$3="C1",historico_VU!$D26,IF($C$3="C2",historico_VU!$E26,IF($C$3="C3",historico_VU!$F26,IF($C$3="C4",historico_VU!$G26,""))))))</f>
        <v/>
      </c>
      <c r="F37" s="401" t="str">
        <f t="shared" si="1"/>
        <v/>
      </c>
      <c r="G37" s="401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398" t="str">
        <f>IF(itens_Remanesc!$A27="","",IF(NOT(posicao_contratual!$Z27),itens_Remanesc!$A27,IF(AND(ISNUMBER($D$5),$O38&gt;0),itens_Remanesc!$A27,"")))</f>
        <v/>
      </c>
      <c r="B38" s="399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00"/>
      <c r="D38" s="399" t="str">
        <f t="shared" si="0"/>
        <v/>
      </c>
      <c r="E38" s="401" t="str">
        <f>IF(A38="","",IF($C$3="C0",historico_VU!$C27,IF($C$3="C1",historico_VU!$D27,IF($C$3="C2",historico_VU!$E27,IF($C$3="C3",historico_VU!$F27,IF($C$3="C4",historico_VU!$G27,""))))))</f>
        <v/>
      </c>
      <c r="F38" s="401" t="str">
        <f t="shared" si="1"/>
        <v/>
      </c>
      <c r="G38" s="401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398" t="str">
        <f>IF(itens_Remanesc!$A28="","",IF(NOT(posicao_contratual!$Z28),itens_Remanesc!$A28,IF(AND(ISNUMBER($D$5),$O39&gt;0),itens_Remanesc!$A28,"")))</f>
        <v/>
      </c>
      <c r="B39" s="399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00"/>
      <c r="D39" s="399" t="str">
        <f t="shared" si="0"/>
        <v/>
      </c>
      <c r="E39" s="401" t="str">
        <f>IF(A39="","",IF($C$3="C0",historico_VU!$C28,IF($C$3="C1",historico_VU!$D28,IF($C$3="C2",historico_VU!$E28,IF($C$3="C3",historico_VU!$F28,IF($C$3="C4",historico_VU!$G28,""))))))</f>
        <v/>
      </c>
      <c r="F39" s="401" t="str">
        <f t="shared" si="1"/>
        <v/>
      </c>
      <c r="G39" s="401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398" t="str">
        <f>IF(itens_Remanesc!$A29="","",IF(NOT(posicao_contratual!$Z29),itens_Remanesc!$A29,IF(AND(ISNUMBER($D$5),$O40&gt;0),itens_Remanesc!$A29,"")))</f>
        <v/>
      </c>
      <c r="B40" s="399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00"/>
      <c r="D40" s="399" t="str">
        <f t="shared" si="0"/>
        <v/>
      </c>
      <c r="E40" s="401" t="str">
        <f>IF(A40="","",IF($C$3="C0",historico_VU!$C29,IF($C$3="C1",historico_VU!$D29,IF($C$3="C2",historico_VU!$E29,IF($C$3="C3",historico_VU!$F29,IF($C$3="C4",historico_VU!$G29,""))))))</f>
        <v/>
      </c>
      <c r="F40" s="401" t="str">
        <f t="shared" si="1"/>
        <v/>
      </c>
      <c r="G40" s="401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398" t="str">
        <f>IF(itens_Remanesc!$A30="","",IF(NOT(posicao_contratual!$Z30),itens_Remanesc!$A30,IF(AND(ISNUMBER($D$5),$O41&gt;0),itens_Remanesc!$A30,"")))</f>
        <v/>
      </c>
      <c r="B41" s="399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00"/>
      <c r="D41" s="399" t="str">
        <f t="shared" si="0"/>
        <v/>
      </c>
      <c r="E41" s="401" t="str">
        <f>IF(A41="","",IF($C$3="C0",historico_VU!$C30,IF($C$3="C1",historico_VU!$D30,IF($C$3="C2",historico_VU!$E30,IF($C$3="C3",historico_VU!$F30,IF($C$3="C4",historico_VU!$G30,""))))))</f>
        <v/>
      </c>
      <c r="F41" s="401" t="str">
        <f t="shared" si="1"/>
        <v/>
      </c>
      <c r="G41" s="401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398" t="str">
        <f>IF(itens_Remanesc!$A31="","",IF(NOT(posicao_contratual!$Z31),itens_Remanesc!$A31,IF(AND(ISNUMBER($D$5),$O42&gt;0),itens_Remanesc!$A31,"")))</f>
        <v/>
      </c>
      <c r="B42" s="399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00"/>
      <c r="D42" s="399" t="str">
        <f t="shared" si="0"/>
        <v/>
      </c>
      <c r="E42" s="401" t="str">
        <f>IF(A42="","",IF($C$3="C0",historico_VU!$C31,IF($C$3="C1",historico_VU!$D31,IF($C$3="C2",historico_VU!$E31,IF($C$3="C3",historico_VU!$F31,IF($C$3="C4",historico_VU!$G31,""))))))</f>
        <v/>
      </c>
      <c r="F42" s="401" t="str">
        <f t="shared" si="1"/>
        <v/>
      </c>
      <c r="G42" s="401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398" t="str">
        <f>IF(itens_Remanesc!$A32="","",IF(NOT(posicao_contratual!$Z32),itens_Remanesc!$A32,IF(AND(ISNUMBER($D$5),$O43&gt;0),itens_Remanesc!$A32,"")))</f>
        <v/>
      </c>
      <c r="B43" s="399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00"/>
      <c r="D43" s="399" t="str">
        <f t="shared" si="0"/>
        <v/>
      </c>
      <c r="E43" s="401" t="str">
        <f>IF(A43="","",IF($C$3="C0",historico_VU!$C32,IF($C$3="C1",historico_VU!$D32,IF($C$3="C2",historico_VU!$E32,IF($C$3="C3",historico_VU!$F32,IF($C$3="C4",historico_VU!$G32,""))))))</f>
        <v/>
      </c>
      <c r="F43" s="401" t="str">
        <f t="shared" si="1"/>
        <v/>
      </c>
      <c r="G43" s="401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398" t="str">
        <f>IF(itens_Remanesc!$A33="","",IF(NOT(posicao_contratual!$Z33),itens_Remanesc!$A33,IF(AND(ISNUMBER($D$5),$O44&gt;0),itens_Remanesc!$A33,"")))</f>
        <v/>
      </c>
      <c r="B44" s="399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00"/>
      <c r="D44" s="399" t="str">
        <f t="shared" si="0"/>
        <v/>
      </c>
      <c r="E44" s="401" t="str">
        <f>IF(A44="","",IF($C$3="C0",historico_VU!$C33,IF($C$3="C1",historico_VU!$D33,IF($C$3="C2",historico_VU!$E33,IF($C$3="C3",historico_VU!$F33,IF($C$3="C4",historico_VU!$G33,""))))))</f>
        <v/>
      </c>
      <c r="F44" s="401" t="str">
        <f t="shared" si="1"/>
        <v/>
      </c>
      <c r="G44" s="401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398" t="str">
        <f>IF(itens_Remanesc!$A34="","",IF(NOT(posicao_contratual!$Z34),itens_Remanesc!$A34,IF(AND(ISNUMBER($D$5),$O45&gt;0),itens_Remanesc!$A34,"")))</f>
        <v/>
      </c>
      <c r="B45" s="399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00"/>
      <c r="D45" s="399" t="str">
        <f t="shared" ref="D45:D76" si="6">IF(OR(A45="",$D$5="",C45=""),"",ROUND(B45+I45-C45,2))</f>
        <v/>
      </c>
      <c r="E45" s="401" t="str">
        <f>IF(A45="","",IF($C$3="C0",historico_VU!$C34,IF($C$3="C1",historico_VU!$D34,IF($C$3="C2",historico_VU!$E34,IF($C$3="C3",historico_VU!$F34,IF($C$3="C4",historico_VU!$G34,""))))))</f>
        <v/>
      </c>
      <c r="F45" s="401" t="str">
        <f t="shared" ref="F45:F76" si="7">IF(OR(D45="",E45=""),"",ROUND(D45*E45,2))</f>
        <v/>
      </c>
      <c r="G45" s="401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398" t="str">
        <f>IF(itens_Remanesc!$A35="","",IF(NOT(posicao_contratual!$Z35),itens_Remanesc!$A35,IF(AND(ISNUMBER($D$5),$O46&gt;0),itens_Remanesc!$A35,"")))</f>
        <v/>
      </c>
      <c r="B46" s="399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00"/>
      <c r="D46" s="399" t="str">
        <f t="shared" si="6"/>
        <v/>
      </c>
      <c r="E46" s="401" t="str">
        <f>IF(A46="","",IF($C$3="C0",historico_VU!$C35,IF($C$3="C1",historico_VU!$D35,IF($C$3="C2",historico_VU!$E35,IF($C$3="C3",historico_VU!$F35,IF($C$3="C4",historico_VU!$G35,""))))))</f>
        <v/>
      </c>
      <c r="F46" s="401" t="str">
        <f t="shared" si="7"/>
        <v/>
      </c>
      <c r="G46" s="401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398" t="str">
        <f>IF(itens_Remanesc!$A36="","",IF(NOT(posicao_contratual!$Z36),itens_Remanesc!$A36,IF(AND(ISNUMBER($D$5),$O47&gt;0),itens_Remanesc!$A36,"")))</f>
        <v/>
      </c>
      <c r="B47" s="399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00"/>
      <c r="D47" s="399" t="str">
        <f t="shared" si="6"/>
        <v/>
      </c>
      <c r="E47" s="401" t="str">
        <f>IF(A47="","",IF($C$3="C0",historico_VU!$C36,IF($C$3="C1",historico_VU!$D36,IF($C$3="C2",historico_VU!$E36,IF($C$3="C3",historico_VU!$F36,IF($C$3="C4",historico_VU!$G36,""))))))</f>
        <v/>
      </c>
      <c r="F47" s="401" t="str">
        <f t="shared" si="7"/>
        <v/>
      </c>
      <c r="G47" s="401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398" t="str">
        <f>IF(itens_Remanesc!$A37="","",IF(NOT(posicao_contratual!$Z37),itens_Remanesc!$A37,IF(AND(ISNUMBER($D$5),$O48&gt;0),itens_Remanesc!$A37,"")))</f>
        <v/>
      </c>
      <c r="B48" s="399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00"/>
      <c r="D48" s="399" t="str">
        <f t="shared" si="6"/>
        <v/>
      </c>
      <c r="E48" s="401" t="str">
        <f>IF(A48="","",IF($C$3="C0",historico_VU!$C37,IF($C$3="C1",historico_VU!$D37,IF($C$3="C2",historico_VU!$E37,IF($C$3="C3",historico_VU!$F37,IF($C$3="C4",historico_VU!$G37,""))))))</f>
        <v/>
      </c>
      <c r="F48" s="401" t="str">
        <f t="shared" si="7"/>
        <v/>
      </c>
      <c r="G48" s="401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398" t="str">
        <f>IF(itens_Remanesc!$A38="","",IF(NOT(posicao_contratual!$Z38),itens_Remanesc!$A38,IF(AND(ISNUMBER($D$5),$O49&gt;0),itens_Remanesc!$A38,"")))</f>
        <v/>
      </c>
      <c r="B49" s="399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00"/>
      <c r="D49" s="399" t="str">
        <f t="shared" si="6"/>
        <v/>
      </c>
      <c r="E49" s="401" t="str">
        <f>IF(A49="","",IF($C$3="C0",historico_VU!$C38,IF($C$3="C1",historico_VU!$D38,IF($C$3="C2",historico_VU!$E38,IF($C$3="C3",historico_VU!$F38,IF($C$3="C4",historico_VU!$G38,""))))))</f>
        <v/>
      </c>
      <c r="F49" s="401" t="str">
        <f t="shared" si="7"/>
        <v/>
      </c>
      <c r="G49" s="401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398" t="str">
        <f>IF(itens_Remanesc!$A39="","",IF(NOT(posicao_contratual!$Z39),itens_Remanesc!$A39,IF(AND(ISNUMBER($D$5),$O50&gt;0),itens_Remanesc!$A39,"")))</f>
        <v/>
      </c>
      <c r="B50" s="399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00"/>
      <c r="D50" s="399" t="str">
        <f t="shared" si="6"/>
        <v/>
      </c>
      <c r="E50" s="401" t="str">
        <f>IF(A50="","",IF($C$3="C0",historico_VU!$C39,IF($C$3="C1",historico_VU!$D39,IF($C$3="C2",historico_VU!$E39,IF($C$3="C3",historico_VU!$F39,IF($C$3="C4",historico_VU!$G39,""))))))</f>
        <v/>
      </c>
      <c r="F50" s="401" t="str">
        <f t="shared" si="7"/>
        <v/>
      </c>
      <c r="G50" s="401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398" t="str">
        <f>IF(itens_Remanesc!$A40="","",IF(NOT(posicao_contratual!$Z40),itens_Remanesc!$A40,IF(AND(ISNUMBER($D$5),$O51&gt;0),itens_Remanesc!$A40,"")))</f>
        <v/>
      </c>
      <c r="B51" s="399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00"/>
      <c r="D51" s="399" t="str">
        <f t="shared" si="6"/>
        <v/>
      </c>
      <c r="E51" s="401" t="str">
        <f>IF(A51="","",IF($C$3="C0",historico_VU!$C40,IF($C$3="C1",historico_VU!$D40,IF($C$3="C2",historico_VU!$E40,IF($C$3="C3",historico_VU!$F40,IF($C$3="C4",historico_VU!$G40,""))))))</f>
        <v/>
      </c>
      <c r="F51" s="401" t="str">
        <f t="shared" si="7"/>
        <v/>
      </c>
      <c r="G51" s="401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398" t="str">
        <f>IF(itens_Remanesc!$A41="","",IF(NOT(posicao_contratual!$Z41),itens_Remanesc!$A41,IF(AND(ISNUMBER($D$5),$O52&gt;0),itens_Remanesc!$A41,"")))</f>
        <v/>
      </c>
      <c r="B52" s="399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00"/>
      <c r="D52" s="399" t="str">
        <f t="shared" si="6"/>
        <v/>
      </c>
      <c r="E52" s="401" t="str">
        <f>IF(A52="","",IF($C$3="C0",historico_VU!$C41,IF($C$3="C1",historico_VU!$D41,IF($C$3="C2",historico_VU!$E41,IF($C$3="C3",historico_VU!$F41,IF($C$3="C4",historico_VU!$G41,""))))))</f>
        <v/>
      </c>
      <c r="F52" s="401" t="str">
        <f t="shared" si="7"/>
        <v/>
      </c>
      <c r="G52" s="401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398" t="str">
        <f>IF(itens_Remanesc!$A42="","",IF(NOT(posicao_contratual!$Z42),itens_Remanesc!$A42,IF(AND(ISNUMBER($D$5),$O53&gt;0),itens_Remanesc!$A42,"")))</f>
        <v/>
      </c>
      <c r="B53" s="399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00"/>
      <c r="D53" s="399" t="str">
        <f t="shared" si="6"/>
        <v/>
      </c>
      <c r="E53" s="401" t="str">
        <f>IF(A53="","",IF($C$3="C0",historico_VU!$C42,IF($C$3="C1",historico_VU!$D42,IF($C$3="C2",historico_VU!$E42,IF($C$3="C3",historico_VU!$F42,IF($C$3="C4",historico_VU!$G42,""))))))</f>
        <v/>
      </c>
      <c r="F53" s="401" t="str">
        <f t="shared" si="7"/>
        <v/>
      </c>
      <c r="G53" s="401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398" t="str">
        <f>IF(itens_Remanesc!$A43="","",IF(NOT(posicao_contratual!$Z43),itens_Remanesc!$A43,IF(AND(ISNUMBER($D$5),$O54&gt;0),itens_Remanesc!$A43,"")))</f>
        <v/>
      </c>
      <c r="B54" s="399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00"/>
      <c r="D54" s="399" t="str">
        <f t="shared" si="6"/>
        <v/>
      </c>
      <c r="E54" s="401" t="str">
        <f>IF(A54="","",IF($C$3="C0",historico_VU!$C43,IF($C$3="C1",historico_VU!$D43,IF($C$3="C2",historico_VU!$E43,IF($C$3="C3",historico_VU!$F43,IF($C$3="C4",historico_VU!$G43,""))))))</f>
        <v/>
      </c>
      <c r="F54" s="401" t="str">
        <f t="shared" si="7"/>
        <v/>
      </c>
      <c r="G54" s="401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398" t="str">
        <f>IF(itens_Remanesc!$A44="","",IF(NOT(posicao_contratual!$Z44),itens_Remanesc!$A44,IF(AND(ISNUMBER($D$5),$O55&gt;0),itens_Remanesc!$A44,"")))</f>
        <v/>
      </c>
      <c r="B55" s="399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00"/>
      <c r="D55" s="399" t="str">
        <f t="shared" si="6"/>
        <v/>
      </c>
      <c r="E55" s="401" t="str">
        <f>IF(A55="","",IF($C$3="C0",historico_VU!$C44,IF($C$3="C1",historico_VU!$D44,IF($C$3="C2",historico_VU!$E44,IF($C$3="C3",historico_VU!$F44,IF($C$3="C4",historico_VU!$G44,""))))))</f>
        <v/>
      </c>
      <c r="F55" s="401" t="str">
        <f t="shared" si="7"/>
        <v/>
      </c>
      <c r="G55" s="401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398" t="str">
        <f>IF(itens_Remanesc!$A45="","",IF(NOT(posicao_contratual!$Z45),itens_Remanesc!$A45,IF(AND(ISNUMBER($D$5),$O56&gt;0),itens_Remanesc!$A45,"")))</f>
        <v/>
      </c>
      <c r="B56" s="399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00"/>
      <c r="D56" s="399" t="str">
        <f t="shared" si="6"/>
        <v/>
      </c>
      <c r="E56" s="401" t="str">
        <f>IF(A56="","",IF($C$3="C0",historico_VU!$C45,IF($C$3="C1",historico_VU!$D45,IF($C$3="C2",historico_VU!$E45,IF($C$3="C3",historico_VU!$F45,IF($C$3="C4",historico_VU!$G45,""))))))</f>
        <v/>
      </c>
      <c r="F56" s="401" t="str">
        <f t="shared" si="7"/>
        <v/>
      </c>
      <c r="G56" s="401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398" t="str">
        <f>IF(itens_Remanesc!$A46="","",IF(NOT(posicao_contratual!$Z46),itens_Remanesc!$A46,IF(AND(ISNUMBER($D$5),$O57&gt;0),itens_Remanesc!$A46,"")))</f>
        <v/>
      </c>
      <c r="B57" s="399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00"/>
      <c r="D57" s="399" t="str">
        <f t="shared" si="6"/>
        <v/>
      </c>
      <c r="E57" s="401" t="str">
        <f>IF(A57="","",IF($C$3="C0",historico_VU!$C46,IF($C$3="C1",historico_VU!$D46,IF($C$3="C2",historico_VU!$E46,IF($C$3="C3",historico_VU!$F46,IF($C$3="C4",historico_VU!$G46,""))))))</f>
        <v/>
      </c>
      <c r="F57" s="401" t="str">
        <f t="shared" si="7"/>
        <v/>
      </c>
      <c r="G57" s="401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398" t="str">
        <f>IF(itens_Remanesc!$A47="","",IF(NOT(posicao_contratual!$Z47),itens_Remanesc!$A47,IF(AND(ISNUMBER($D$5),$O58&gt;0),itens_Remanesc!$A47,"")))</f>
        <v/>
      </c>
      <c r="B58" s="399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00"/>
      <c r="D58" s="399" t="str">
        <f t="shared" si="6"/>
        <v/>
      </c>
      <c r="E58" s="401" t="str">
        <f>IF(A58="","",IF($C$3="C0",historico_VU!$C47,IF($C$3="C1",historico_VU!$D47,IF($C$3="C2",historico_VU!$E47,IF($C$3="C3",historico_VU!$F47,IF($C$3="C4",historico_VU!$G47,""))))))</f>
        <v/>
      </c>
      <c r="F58" s="401" t="str">
        <f t="shared" si="7"/>
        <v/>
      </c>
      <c r="G58" s="401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398" t="str">
        <f>IF(itens_Remanesc!$A48="","",IF(NOT(posicao_contratual!$Z48),itens_Remanesc!$A48,IF(AND(ISNUMBER($D$5),$O59&gt;0),itens_Remanesc!$A48,"")))</f>
        <v/>
      </c>
      <c r="B59" s="399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00"/>
      <c r="D59" s="399" t="str">
        <f t="shared" si="6"/>
        <v/>
      </c>
      <c r="E59" s="401" t="str">
        <f>IF(A59="","",IF($C$3="C0",historico_VU!$C48,IF($C$3="C1",historico_VU!$D48,IF($C$3="C2",historico_VU!$E48,IF($C$3="C3",historico_VU!$F48,IF($C$3="C4",historico_VU!$G48,""))))))</f>
        <v/>
      </c>
      <c r="F59" s="401" t="str">
        <f t="shared" si="7"/>
        <v/>
      </c>
      <c r="G59" s="401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398" t="str">
        <f>IF(itens_Remanesc!$A49="","",IF(NOT(posicao_contratual!$Z49),itens_Remanesc!$A49,IF(AND(ISNUMBER($D$5),$O60&gt;0),itens_Remanesc!$A49,"")))</f>
        <v/>
      </c>
      <c r="B60" s="399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00"/>
      <c r="D60" s="399" t="str">
        <f t="shared" si="6"/>
        <v/>
      </c>
      <c r="E60" s="401" t="str">
        <f>IF(A60="","",IF($C$3="C0",historico_VU!$C49,IF($C$3="C1",historico_VU!$D49,IF($C$3="C2",historico_VU!$E49,IF($C$3="C3",historico_VU!$F49,IF($C$3="C4",historico_VU!$G49,""))))))</f>
        <v/>
      </c>
      <c r="F60" s="401" t="str">
        <f t="shared" si="7"/>
        <v/>
      </c>
      <c r="G60" s="401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398" t="str">
        <f>IF(itens_Remanesc!$A50="","",IF(NOT(posicao_contratual!$Z50),itens_Remanesc!$A50,IF(AND(ISNUMBER($D$5),$O61&gt;0),itens_Remanesc!$A50,"")))</f>
        <v/>
      </c>
      <c r="B61" s="399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00"/>
      <c r="D61" s="399" t="str">
        <f t="shared" si="6"/>
        <v/>
      </c>
      <c r="E61" s="401" t="str">
        <f>IF(A61="","",IF($C$3="C0",historico_VU!$C50,IF($C$3="C1",historico_VU!$D50,IF($C$3="C2",historico_VU!$E50,IF($C$3="C3",historico_VU!$F50,IF($C$3="C4",historico_VU!$G50,""))))))</f>
        <v/>
      </c>
      <c r="F61" s="401" t="str">
        <f t="shared" si="7"/>
        <v/>
      </c>
      <c r="G61" s="401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398" t="str">
        <f>IF(itens_Remanesc!$A51="","",IF(NOT(posicao_contratual!$Z51),itens_Remanesc!$A51,IF(AND(ISNUMBER($D$5),$O62&gt;0),itens_Remanesc!$A51,"")))</f>
        <v/>
      </c>
      <c r="B62" s="399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00"/>
      <c r="D62" s="399" t="str">
        <f t="shared" si="6"/>
        <v/>
      </c>
      <c r="E62" s="401" t="str">
        <f>IF(A62="","",IF($C$3="C0",historico_VU!$C51,IF($C$3="C1",historico_VU!$D51,IF($C$3="C2",historico_VU!$E51,IF($C$3="C3",historico_VU!$F51,IF($C$3="C4",historico_VU!$G51,""))))))</f>
        <v/>
      </c>
      <c r="F62" s="401" t="str">
        <f t="shared" si="7"/>
        <v/>
      </c>
      <c r="G62" s="401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398" t="str">
        <f>IF(itens_Remanesc!$A52="","",IF(NOT(posicao_contratual!$Z52),itens_Remanesc!$A52,IF(AND(ISNUMBER($D$5),$O63&gt;0),itens_Remanesc!$A52,"")))</f>
        <v/>
      </c>
      <c r="B63" s="399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00"/>
      <c r="D63" s="399" t="str">
        <f t="shared" si="6"/>
        <v/>
      </c>
      <c r="E63" s="401" t="str">
        <f>IF(A63="","",IF($C$3="C0",historico_VU!$C52,IF($C$3="C1",historico_VU!$D52,IF($C$3="C2",historico_VU!$E52,IF($C$3="C3",historico_VU!$F52,IF($C$3="C4",historico_VU!$G52,""))))))</f>
        <v/>
      </c>
      <c r="F63" s="401" t="str">
        <f t="shared" si="7"/>
        <v/>
      </c>
      <c r="G63" s="401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398" t="str">
        <f>IF(itens_Remanesc!$A53="","",IF(NOT(posicao_contratual!$Z53),itens_Remanesc!$A53,IF(AND(ISNUMBER($D$5),$O64&gt;0),itens_Remanesc!$A53,"")))</f>
        <v/>
      </c>
      <c r="B64" s="399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00"/>
      <c r="D64" s="399" t="str">
        <f t="shared" si="6"/>
        <v/>
      </c>
      <c r="E64" s="401" t="str">
        <f>IF(A64="","",IF($C$3="C0",historico_VU!$C53,IF($C$3="C1",historico_VU!$D53,IF($C$3="C2",historico_VU!$E53,IF($C$3="C3",historico_VU!$F53,IF($C$3="C4",historico_VU!$G53,""))))))</f>
        <v/>
      </c>
      <c r="F64" s="401" t="str">
        <f t="shared" si="7"/>
        <v/>
      </c>
      <c r="G64" s="401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398" t="str">
        <f>IF(itens_Remanesc!$A54="","",IF(NOT(posicao_contratual!$Z54),itens_Remanesc!$A54,IF(AND(ISNUMBER($D$5),$O65&gt;0),itens_Remanesc!$A54,"")))</f>
        <v/>
      </c>
      <c r="B65" s="399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00"/>
      <c r="D65" s="399" t="str">
        <f t="shared" si="6"/>
        <v/>
      </c>
      <c r="E65" s="401" t="str">
        <f>IF(A65="","",IF($C$3="C0",historico_VU!$C54,IF($C$3="C1",historico_VU!$D54,IF($C$3="C2",historico_VU!$E54,IF($C$3="C3",historico_VU!$F54,IF($C$3="C4",historico_VU!$G54,""))))))</f>
        <v/>
      </c>
      <c r="F65" s="401" t="str">
        <f t="shared" si="7"/>
        <v/>
      </c>
      <c r="G65" s="401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398" t="str">
        <f>IF(itens_Remanesc!$A55="","",IF(NOT(posicao_contratual!$Z55),itens_Remanesc!$A55,IF(AND(ISNUMBER($D$5),$O66&gt;0),itens_Remanesc!$A55,"")))</f>
        <v/>
      </c>
      <c r="B66" s="399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00"/>
      <c r="D66" s="399" t="str">
        <f t="shared" si="6"/>
        <v/>
      </c>
      <c r="E66" s="401" t="str">
        <f>IF(A66="","",IF($C$3="C0",historico_VU!$C55,IF($C$3="C1",historico_VU!$D55,IF($C$3="C2",historico_VU!$E55,IF($C$3="C3",historico_VU!$F55,IF($C$3="C4",historico_VU!$G55,""))))))</f>
        <v/>
      </c>
      <c r="F66" s="401" t="str">
        <f t="shared" si="7"/>
        <v/>
      </c>
      <c r="G66" s="401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398" t="str">
        <f>IF(itens_Remanesc!$A56="","",IF(NOT(posicao_contratual!$Z56),itens_Remanesc!$A56,IF(AND(ISNUMBER($D$5),$O67&gt;0),itens_Remanesc!$A56,"")))</f>
        <v/>
      </c>
      <c r="B67" s="399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00"/>
      <c r="D67" s="399" t="str">
        <f t="shared" si="6"/>
        <v/>
      </c>
      <c r="E67" s="401" t="str">
        <f>IF(A67="","",IF($C$3="C0",historico_VU!$C56,IF($C$3="C1",historico_VU!$D56,IF($C$3="C2",historico_VU!$E56,IF($C$3="C3",historico_VU!$F56,IF($C$3="C4",historico_VU!$G56,""))))))</f>
        <v/>
      </c>
      <c r="F67" s="401" t="str">
        <f t="shared" si="7"/>
        <v/>
      </c>
      <c r="G67" s="401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398" t="str">
        <f>IF(itens_Remanesc!$A57="","",IF(NOT(posicao_contratual!$Z57),itens_Remanesc!$A57,IF(AND(ISNUMBER($D$5),$O68&gt;0),itens_Remanesc!$A57,"")))</f>
        <v/>
      </c>
      <c r="B68" s="399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00"/>
      <c r="D68" s="399" t="str">
        <f t="shared" si="6"/>
        <v/>
      </c>
      <c r="E68" s="401" t="str">
        <f>IF(A68="","",IF($C$3="C0",historico_VU!$C57,IF($C$3="C1",historico_VU!$D57,IF($C$3="C2",historico_VU!$E57,IF($C$3="C3",historico_VU!$F57,IF($C$3="C4",historico_VU!$G57,""))))))</f>
        <v/>
      </c>
      <c r="F68" s="401" t="str">
        <f t="shared" si="7"/>
        <v/>
      </c>
      <c r="G68" s="401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398" t="str">
        <f>IF(itens_Remanesc!$A58="","",IF(NOT(posicao_contratual!$Z58),itens_Remanesc!$A58,IF(AND(ISNUMBER($D$5),$O69&gt;0),itens_Remanesc!$A58,"")))</f>
        <v/>
      </c>
      <c r="B69" s="399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00"/>
      <c r="D69" s="399" t="str">
        <f t="shared" si="6"/>
        <v/>
      </c>
      <c r="E69" s="401" t="str">
        <f>IF(A69="","",IF($C$3="C0",historico_VU!$C58,IF($C$3="C1",historico_VU!$D58,IF($C$3="C2",historico_VU!$E58,IF($C$3="C3",historico_VU!$F58,IF($C$3="C4",historico_VU!$G58,""))))))</f>
        <v/>
      </c>
      <c r="F69" s="401" t="str">
        <f t="shared" si="7"/>
        <v/>
      </c>
      <c r="G69" s="401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398" t="str">
        <f>IF(itens_Remanesc!$A59="","",IF(NOT(posicao_contratual!$Z59),itens_Remanesc!$A59,IF(AND(ISNUMBER($D$5),$O70&gt;0),itens_Remanesc!$A59,"")))</f>
        <v/>
      </c>
      <c r="B70" s="399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00"/>
      <c r="D70" s="399" t="str">
        <f t="shared" si="6"/>
        <v/>
      </c>
      <c r="E70" s="401" t="str">
        <f>IF(A70="","",IF($C$3="C0",historico_VU!$C59,IF($C$3="C1",historico_VU!$D59,IF($C$3="C2",historico_VU!$E59,IF($C$3="C3",historico_VU!$F59,IF($C$3="C4",historico_VU!$G59,""))))))</f>
        <v/>
      </c>
      <c r="F70" s="401" t="str">
        <f t="shared" si="7"/>
        <v/>
      </c>
      <c r="G70" s="401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398" t="str">
        <f>IF(itens_Remanesc!$A60="","",IF(NOT(posicao_contratual!$Z60),itens_Remanesc!$A60,IF(AND(ISNUMBER($D$5),$O71&gt;0),itens_Remanesc!$A60,"")))</f>
        <v/>
      </c>
      <c r="B71" s="399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00"/>
      <c r="D71" s="399" t="str">
        <f t="shared" si="6"/>
        <v/>
      </c>
      <c r="E71" s="401" t="str">
        <f>IF(A71="","",IF($C$3="C0",historico_VU!$C60,IF($C$3="C1",historico_VU!$D60,IF($C$3="C2",historico_VU!$E60,IF($C$3="C3",historico_VU!$F60,IF($C$3="C4",historico_VU!$G60,""))))))</f>
        <v/>
      </c>
      <c r="F71" s="401" t="str">
        <f t="shared" si="7"/>
        <v/>
      </c>
      <c r="G71" s="401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398" t="str">
        <f>IF(itens_Remanesc!$A61="","",IF(NOT(posicao_contratual!$Z61),itens_Remanesc!$A61,IF(AND(ISNUMBER($D$5),$O72&gt;0),itens_Remanesc!$A61,"")))</f>
        <v/>
      </c>
      <c r="B72" s="399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00"/>
      <c r="D72" s="399" t="str">
        <f t="shared" si="6"/>
        <v/>
      </c>
      <c r="E72" s="401" t="str">
        <f>IF(A72="","",IF($C$3="C0",historico_VU!$C61,IF($C$3="C1",historico_VU!$D61,IF($C$3="C2",historico_VU!$E61,IF($C$3="C3",historico_VU!$F61,IF($C$3="C4",historico_VU!$G61,""))))))</f>
        <v/>
      </c>
      <c r="F72" s="401" t="str">
        <f t="shared" si="7"/>
        <v/>
      </c>
      <c r="G72" s="401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398" t="str">
        <f>IF(itens_Remanesc!$A62="","",IF(NOT(posicao_contratual!$Z62),itens_Remanesc!$A62,IF(AND(ISNUMBER($D$5),$O73&gt;0),itens_Remanesc!$A62,"")))</f>
        <v/>
      </c>
      <c r="B73" s="399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00"/>
      <c r="D73" s="399" t="str">
        <f t="shared" si="6"/>
        <v/>
      </c>
      <c r="E73" s="401" t="str">
        <f>IF(A73="","",IF($C$3="C0",historico_VU!$C62,IF($C$3="C1",historico_VU!$D62,IF($C$3="C2",historico_VU!$E62,IF($C$3="C3",historico_VU!$F62,IF($C$3="C4",historico_VU!$G62,""))))))</f>
        <v/>
      </c>
      <c r="F73" s="401" t="str">
        <f t="shared" si="7"/>
        <v/>
      </c>
      <c r="G73" s="401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398" t="str">
        <f>IF(itens_Remanesc!$A63="","",IF(NOT(posicao_contratual!$Z63),itens_Remanesc!$A63,IF(AND(ISNUMBER($D$5),$O74&gt;0),itens_Remanesc!$A63,"")))</f>
        <v/>
      </c>
      <c r="B74" s="399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00"/>
      <c r="D74" s="399" t="str">
        <f t="shared" si="6"/>
        <v/>
      </c>
      <c r="E74" s="401" t="str">
        <f>IF(A74="","",IF($C$3="C0",historico_VU!$C63,IF($C$3="C1",historico_VU!$D63,IF($C$3="C2",historico_VU!$E63,IF($C$3="C3",historico_VU!$F63,IF($C$3="C4",historico_VU!$G63,""))))))</f>
        <v/>
      </c>
      <c r="F74" s="401" t="str">
        <f t="shared" si="7"/>
        <v/>
      </c>
      <c r="G74" s="401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398" t="str">
        <f>IF(itens_Remanesc!$A64="","",IF(NOT(posicao_contratual!$Z64),itens_Remanesc!$A64,IF(AND(ISNUMBER($D$5),$O75&gt;0),itens_Remanesc!$A64,"")))</f>
        <v/>
      </c>
      <c r="B75" s="399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00"/>
      <c r="D75" s="399" t="str">
        <f t="shared" si="6"/>
        <v/>
      </c>
      <c r="E75" s="401" t="str">
        <f>IF(A75="","",IF($C$3="C0",historico_VU!$C64,IF($C$3="C1",historico_VU!$D64,IF($C$3="C2",historico_VU!$E64,IF($C$3="C3",historico_VU!$F64,IF($C$3="C4",historico_VU!$G64,""))))))</f>
        <v/>
      </c>
      <c r="F75" s="401" t="str">
        <f t="shared" si="7"/>
        <v/>
      </c>
      <c r="G75" s="401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398" t="str">
        <f>IF(itens_Remanesc!$A65="","",IF(NOT(posicao_contratual!$Z65),itens_Remanesc!$A65,IF(AND(ISNUMBER($D$5),$O76&gt;0),itens_Remanesc!$A65,"")))</f>
        <v/>
      </c>
      <c r="B76" s="399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00"/>
      <c r="D76" s="399" t="str">
        <f t="shared" si="6"/>
        <v/>
      </c>
      <c r="E76" s="401" t="str">
        <f>IF(A76="","",IF($C$3="C0",historico_VU!$C65,IF($C$3="C1",historico_VU!$D65,IF($C$3="C2",historico_VU!$E65,IF($C$3="C3",historico_VU!$F65,IF($C$3="C4",historico_VU!$G65,""))))))</f>
        <v/>
      </c>
      <c r="F76" s="401" t="str">
        <f t="shared" si="7"/>
        <v/>
      </c>
      <c r="G76" s="401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398" t="str">
        <f>IF(itens_Remanesc!$A66="","",IF(NOT(posicao_contratual!$Z66),itens_Remanesc!$A66,IF(AND(ISNUMBER($D$5),$O77&gt;0),itens_Remanesc!$A66,"")))</f>
        <v/>
      </c>
      <c r="B77" s="399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00"/>
      <c r="D77" s="399" t="str">
        <f t="shared" ref="D77:D108" si="12">IF(OR(A77="",$D$5="",C77=""),"",ROUND(B77+I77-C77,2))</f>
        <v/>
      </c>
      <c r="E77" s="401" t="str">
        <f>IF(A77="","",IF($C$3="C0",historico_VU!$C66,IF($C$3="C1",historico_VU!$D66,IF($C$3="C2",historico_VU!$E66,IF($C$3="C3",historico_VU!$F66,IF($C$3="C4",historico_VU!$G66,""))))))</f>
        <v/>
      </c>
      <c r="F77" s="401" t="str">
        <f t="shared" ref="F77:F108" si="13">IF(OR(D77="",E77=""),"",ROUND(D77*E77,2))</f>
        <v/>
      </c>
      <c r="G77" s="401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398" t="str">
        <f>IF(itens_Remanesc!$A67="","",IF(NOT(posicao_contratual!$Z67),itens_Remanesc!$A67,IF(AND(ISNUMBER($D$5),$O78&gt;0),itens_Remanesc!$A67,"")))</f>
        <v/>
      </c>
      <c r="B78" s="399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00"/>
      <c r="D78" s="399" t="str">
        <f t="shared" si="12"/>
        <v/>
      </c>
      <c r="E78" s="401" t="str">
        <f>IF(A78="","",IF($C$3="C0",historico_VU!$C67,IF($C$3="C1",historico_VU!$D67,IF($C$3="C2",historico_VU!$E67,IF($C$3="C3",historico_VU!$F67,IF($C$3="C4",historico_VU!$G67,""))))))</f>
        <v/>
      </c>
      <c r="F78" s="401" t="str">
        <f t="shared" si="13"/>
        <v/>
      </c>
      <c r="G78" s="401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398" t="str">
        <f>IF(itens_Remanesc!$A68="","",IF(NOT(posicao_contratual!$Z68),itens_Remanesc!$A68,IF(AND(ISNUMBER($D$5),$O79&gt;0),itens_Remanesc!$A68,"")))</f>
        <v/>
      </c>
      <c r="B79" s="399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00"/>
      <c r="D79" s="399" t="str">
        <f t="shared" si="12"/>
        <v/>
      </c>
      <c r="E79" s="401" t="str">
        <f>IF(A79="","",IF($C$3="C0",historico_VU!$C68,IF($C$3="C1",historico_VU!$D68,IF($C$3="C2",historico_VU!$E68,IF($C$3="C3",historico_VU!$F68,IF($C$3="C4",historico_VU!$G68,""))))))</f>
        <v/>
      </c>
      <c r="F79" s="401" t="str">
        <f t="shared" si="13"/>
        <v/>
      </c>
      <c r="G79" s="401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398" t="str">
        <f>IF(itens_Remanesc!$A69="","",IF(NOT(posicao_contratual!$Z69),itens_Remanesc!$A69,IF(AND(ISNUMBER($D$5),$O80&gt;0),itens_Remanesc!$A69,"")))</f>
        <v/>
      </c>
      <c r="B80" s="399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00"/>
      <c r="D80" s="399" t="str">
        <f t="shared" si="12"/>
        <v/>
      </c>
      <c r="E80" s="401" t="str">
        <f>IF(A80="","",IF($C$3="C0",historico_VU!$C69,IF($C$3="C1",historico_VU!$D69,IF($C$3="C2",historico_VU!$E69,IF($C$3="C3",historico_VU!$F69,IF($C$3="C4",historico_VU!$G69,""))))))</f>
        <v/>
      </c>
      <c r="F80" s="401" t="str">
        <f t="shared" si="13"/>
        <v/>
      </c>
      <c r="G80" s="401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398" t="str">
        <f>IF(itens_Remanesc!$A70="","",IF(NOT(posicao_contratual!$Z70),itens_Remanesc!$A70,IF(AND(ISNUMBER($D$5),$O81&gt;0),itens_Remanesc!$A70,"")))</f>
        <v/>
      </c>
      <c r="B81" s="399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00"/>
      <c r="D81" s="399" t="str">
        <f t="shared" si="12"/>
        <v/>
      </c>
      <c r="E81" s="401" t="str">
        <f>IF(A81="","",IF($C$3="C0",historico_VU!$C70,IF($C$3="C1",historico_VU!$D70,IF($C$3="C2",historico_VU!$E70,IF($C$3="C3",historico_VU!$F70,IF($C$3="C4",historico_VU!$G70,""))))))</f>
        <v/>
      </c>
      <c r="F81" s="401" t="str">
        <f t="shared" si="13"/>
        <v/>
      </c>
      <c r="G81" s="401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398" t="str">
        <f>IF(itens_Remanesc!$A71="","",IF(NOT(posicao_contratual!$Z71),itens_Remanesc!$A71,IF(AND(ISNUMBER($D$5),$O82&gt;0),itens_Remanesc!$A71,"")))</f>
        <v/>
      </c>
      <c r="B82" s="399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00"/>
      <c r="D82" s="399" t="str">
        <f t="shared" si="12"/>
        <v/>
      </c>
      <c r="E82" s="401" t="str">
        <f>IF(A82="","",IF($C$3="C0",historico_VU!$C71,IF($C$3="C1",historico_VU!$D71,IF($C$3="C2",historico_VU!$E71,IF($C$3="C3",historico_VU!$F71,IF($C$3="C4",historico_VU!$G71,""))))))</f>
        <v/>
      </c>
      <c r="F82" s="401" t="str">
        <f t="shared" si="13"/>
        <v/>
      </c>
      <c r="G82" s="401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398" t="str">
        <f>IF(itens_Remanesc!$A72="","",IF(NOT(posicao_contratual!$Z72),itens_Remanesc!$A72,IF(AND(ISNUMBER($D$5),$O83&gt;0),itens_Remanesc!$A72,"")))</f>
        <v/>
      </c>
      <c r="B83" s="399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00"/>
      <c r="D83" s="399" t="str">
        <f t="shared" si="12"/>
        <v/>
      </c>
      <c r="E83" s="401" t="str">
        <f>IF(A83="","",IF($C$3="C0",historico_VU!$C72,IF($C$3="C1",historico_VU!$D72,IF($C$3="C2",historico_VU!$E72,IF($C$3="C3",historico_VU!$F72,IF($C$3="C4",historico_VU!$G72,""))))))</f>
        <v/>
      </c>
      <c r="F83" s="401" t="str">
        <f t="shared" si="13"/>
        <v/>
      </c>
      <c r="G83" s="401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398" t="str">
        <f>IF(itens_Remanesc!$A73="","",IF(NOT(posicao_contratual!$Z73),itens_Remanesc!$A73,IF(AND(ISNUMBER($D$5),$O84&gt;0),itens_Remanesc!$A73,"")))</f>
        <v/>
      </c>
      <c r="B84" s="399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00"/>
      <c r="D84" s="399" t="str">
        <f t="shared" si="12"/>
        <v/>
      </c>
      <c r="E84" s="401" t="str">
        <f>IF(A84="","",IF($C$3="C0",historico_VU!$C73,IF($C$3="C1",historico_VU!$D73,IF($C$3="C2",historico_VU!$E73,IF($C$3="C3",historico_VU!$F73,IF($C$3="C4",historico_VU!$G73,""))))))</f>
        <v/>
      </c>
      <c r="F84" s="401" t="str">
        <f t="shared" si="13"/>
        <v/>
      </c>
      <c r="G84" s="401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398" t="str">
        <f>IF(itens_Remanesc!$A74="","",IF(NOT(posicao_contratual!$Z74),itens_Remanesc!$A74,IF(AND(ISNUMBER($D$5),$O85&gt;0),itens_Remanesc!$A74,"")))</f>
        <v/>
      </c>
      <c r="B85" s="399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00"/>
      <c r="D85" s="399" t="str">
        <f t="shared" si="12"/>
        <v/>
      </c>
      <c r="E85" s="401" t="str">
        <f>IF(A85="","",IF($C$3="C0",historico_VU!$C74,IF($C$3="C1",historico_VU!$D74,IF($C$3="C2",historico_VU!$E74,IF($C$3="C3",historico_VU!$F74,IF($C$3="C4",historico_VU!$G74,""))))))</f>
        <v/>
      </c>
      <c r="F85" s="401" t="str">
        <f t="shared" si="13"/>
        <v/>
      </c>
      <c r="G85" s="401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398" t="str">
        <f>IF(itens_Remanesc!$A75="","",IF(NOT(posicao_contratual!$Z75),itens_Remanesc!$A75,IF(AND(ISNUMBER($D$5),$O86&gt;0),itens_Remanesc!$A75,"")))</f>
        <v/>
      </c>
      <c r="B86" s="399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00"/>
      <c r="D86" s="399" t="str">
        <f t="shared" si="12"/>
        <v/>
      </c>
      <c r="E86" s="401" t="str">
        <f>IF(A86="","",IF($C$3="C0",historico_VU!$C75,IF($C$3="C1",historico_VU!$D75,IF($C$3="C2",historico_VU!$E75,IF($C$3="C3",historico_VU!$F75,IF($C$3="C4",historico_VU!$G75,""))))))</f>
        <v/>
      </c>
      <c r="F86" s="401" t="str">
        <f t="shared" si="13"/>
        <v/>
      </c>
      <c r="G86" s="401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398" t="str">
        <f>IF(itens_Remanesc!$A76="","",IF(NOT(posicao_contratual!$Z76),itens_Remanesc!$A76,IF(AND(ISNUMBER($D$5),$O87&gt;0),itens_Remanesc!$A76,"")))</f>
        <v/>
      </c>
      <c r="B87" s="399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00"/>
      <c r="D87" s="399" t="str">
        <f t="shared" si="12"/>
        <v/>
      </c>
      <c r="E87" s="401" t="str">
        <f>IF(A87="","",IF($C$3="C0",historico_VU!$C76,IF($C$3="C1",historico_VU!$D76,IF($C$3="C2",historico_VU!$E76,IF($C$3="C3",historico_VU!$F76,IF($C$3="C4",historico_VU!$G76,""))))))</f>
        <v/>
      </c>
      <c r="F87" s="401" t="str">
        <f t="shared" si="13"/>
        <v/>
      </c>
      <c r="G87" s="401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398" t="str">
        <f>IF(itens_Remanesc!$A77="","",IF(NOT(posicao_contratual!$Z77),itens_Remanesc!$A77,IF(AND(ISNUMBER($D$5),$O88&gt;0),itens_Remanesc!$A77,"")))</f>
        <v/>
      </c>
      <c r="B88" s="399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00"/>
      <c r="D88" s="399" t="str">
        <f t="shared" si="12"/>
        <v/>
      </c>
      <c r="E88" s="401" t="str">
        <f>IF(A88="","",IF($C$3="C0",historico_VU!$C77,IF($C$3="C1",historico_VU!$D77,IF($C$3="C2",historico_VU!$E77,IF($C$3="C3",historico_VU!$F77,IF($C$3="C4",historico_VU!$G77,""))))))</f>
        <v/>
      </c>
      <c r="F88" s="401" t="str">
        <f t="shared" si="13"/>
        <v/>
      </c>
      <c r="G88" s="401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398" t="str">
        <f>IF(itens_Remanesc!$A78="","",IF(NOT(posicao_contratual!$Z78),itens_Remanesc!$A78,IF(AND(ISNUMBER($D$5),$O89&gt;0),itens_Remanesc!$A78,"")))</f>
        <v/>
      </c>
      <c r="B89" s="399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00"/>
      <c r="D89" s="399" t="str">
        <f t="shared" si="12"/>
        <v/>
      </c>
      <c r="E89" s="401" t="str">
        <f>IF(A89="","",IF($C$3="C0",historico_VU!$C78,IF($C$3="C1",historico_VU!$D78,IF($C$3="C2",historico_VU!$E78,IF($C$3="C3",historico_VU!$F78,IF($C$3="C4",historico_VU!$G78,""))))))</f>
        <v/>
      </c>
      <c r="F89" s="401" t="str">
        <f t="shared" si="13"/>
        <v/>
      </c>
      <c r="G89" s="401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398" t="str">
        <f>IF(itens_Remanesc!$A79="","",IF(NOT(posicao_contratual!$Z79),itens_Remanesc!$A79,IF(AND(ISNUMBER($D$5),$O90&gt;0),itens_Remanesc!$A79,"")))</f>
        <v/>
      </c>
      <c r="B90" s="399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00"/>
      <c r="D90" s="399" t="str">
        <f t="shared" si="12"/>
        <v/>
      </c>
      <c r="E90" s="401" t="str">
        <f>IF(A90="","",IF($C$3="C0",historico_VU!$C79,IF($C$3="C1",historico_VU!$D79,IF($C$3="C2",historico_VU!$E79,IF($C$3="C3",historico_VU!$F79,IF($C$3="C4",historico_VU!$G79,""))))))</f>
        <v/>
      </c>
      <c r="F90" s="401" t="str">
        <f t="shared" si="13"/>
        <v/>
      </c>
      <c r="G90" s="401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398" t="str">
        <f>IF(itens_Remanesc!$A80="","",IF(NOT(posicao_contratual!$Z80),itens_Remanesc!$A80,IF(AND(ISNUMBER($D$5),$O91&gt;0),itens_Remanesc!$A80,"")))</f>
        <v/>
      </c>
      <c r="B91" s="399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00"/>
      <c r="D91" s="399" t="str">
        <f t="shared" si="12"/>
        <v/>
      </c>
      <c r="E91" s="401" t="str">
        <f>IF(A91="","",IF($C$3="C0",historico_VU!$C80,IF($C$3="C1",historico_VU!$D80,IF($C$3="C2",historico_VU!$E80,IF($C$3="C3",historico_VU!$F80,IF($C$3="C4",historico_VU!$G80,""))))))</f>
        <v/>
      </c>
      <c r="F91" s="401" t="str">
        <f t="shared" si="13"/>
        <v/>
      </c>
      <c r="G91" s="401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398" t="str">
        <f>IF(itens_Remanesc!$A81="","",IF(NOT(posicao_contratual!$Z81),itens_Remanesc!$A81,IF(AND(ISNUMBER($D$5),$O92&gt;0),itens_Remanesc!$A81,"")))</f>
        <v/>
      </c>
      <c r="B92" s="399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00"/>
      <c r="D92" s="399" t="str">
        <f t="shared" si="12"/>
        <v/>
      </c>
      <c r="E92" s="401" t="str">
        <f>IF(A92="","",IF($C$3="C0",historico_VU!$C81,IF($C$3="C1",historico_VU!$D81,IF($C$3="C2",historico_VU!$E81,IF($C$3="C3",historico_VU!$F81,IF($C$3="C4",historico_VU!$G81,""))))))</f>
        <v/>
      </c>
      <c r="F92" s="401" t="str">
        <f t="shared" si="13"/>
        <v/>
      </c>
      <c r="G92" s="401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398" t="str">
        <f>IF(itens_Remanesc!$A82="","",IF(NOT(posicao_contratual!$Z82),itens_Remanesc!$A82,IF(AND(ISNUMBER($D$5),$O93&gt;0),itens_Remanesc!$A82,"")))</f>
        <v/>
      </c>
      <c r="B93" s="399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00"/>
      <c r="D93" s="399" t="str">
        <f t="shared" si="12"/>
        <v/>
      </c>
      <c r="E93" s="401" t="str">
        <f>IF(A93="","",IF($C$3="C0",historico_VU!$C82,IF($C$3="C1",historico_VU!$D82,IF($C$3="C2",historico_VU!$E82,IF($C$3="C3",historico_VU!$F82,IF($C$3="C4",historico_VU!$G82,""))))))</f>
        <v/>
      </c>
      <c r="F93" s="401" t="str">
        <f t="shared" si="13"/>
        <v/>
      </c>
      <c r="G93" s="401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398" t="str">
        <f>IF(itens_Remanesc!$A83="","",IF(NOT(posicao_contratual!$Z83),itens_Remanesc!$A83,IF(AND(ISNUMBER($D$5),$O94&gt;0),itens_Remanesc!$A83,"")))</f>
        <v/>
      </c>
      <c r="B94" s="399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00"/>
      <c r="D94" s="399" t="str">
        <f t="shared" si="12"/>
        <v/>
      </c>
      <c r="E94" s="401" t="str">
        <f>IF(A94="","",IF($C$3="C0",historico_VU!$C83,IF($C$3="C1",historico_VU!$D83,IF($C$3="C2",historico_VU!$E83,IF($C$3="C3",historico_VU!$F83,IF($C$3="C4",historico_VU!$G83,""))))))</f>
        <v/>
      </c>
      <c r="F94" s="401" t="str">
        <f t="shared" si="13"/>
        <v/>
      </c>
      <c r="G94" s="401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398" t="str">
        <f>IF(itens_Remanesc!$A84="","",IF(NOT(posicao_contratual!$Z84),itens_Remanesc!$A84,IF(AND(ISNUMBER($D$5),$O95&gt;0),itens_Remanesc!$A84,"")))</f>
        <v/>
      </c>
      <c r="B95" s="399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00"/>
      <c r="D95" s="399" t="str">
        <f t="shared" si="12"/>
        <v/>
      </c>
      <c r="E95" s="401" t="str">
        <f>IF(A95="","",IF($C$3="C0",historico_VU!$C84,IF($C$3="C1",historico_VU!$D84,IF($C$3="C2",historico_VU!$E84,IF($C$3="C3",historico_VU!$F84,IF($C$3="C4",historico_VU!$G84,""))))))</f>
        <v/>
      </c>
      <c r="F95" s="401" t="str">
        <f t="shared" si="13"/>
        <v/>
      </c>
      <c r="G95" s="401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398" t="str">
        <f>IF(itens_Remanesc!$A85="","",IF(NOT(posicao_contratual!$Z85),itens_Remanesc!$A85,IF(AND(ISNUMBER($D$5),$O96&gt;0),itens_Remanesc!$A85,"")))</f>
        <v/>
      </c>
      <c r="B96" s="399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00"/>
      <c r="D96" s="399" t="str">
        <f t="shared" si="12"/>
        <v/>
      </c>
      <c r="E96" s="401" t="str">
        <f>IF(A96="","",IF($C$3="C0",historico_VU!$C85,IF($C$3="C1",historico_VU!$D85,IF($C$3="C2",historico_VU!$E85,IF($C$3="C3",historico_VU!$F85,IF($C$3="C4",historico_VU!$G85,""))))))</f>
        <v/>
      </c>
      <c r="F96" s="401" t="str">
        <f t="shared" si="13"/>
        <v/>
      </c>
      <c r="G96" s="401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398" t="str">
        <f>IF(itens_Remanesc!$A86="","",IF(NOT(posicao_contratual!$Z86),itens_Remanesc!$A86,IF(AND(ISNUMBER($D$5),$O97&gt;0),itens_Remanesc!$A86,"")))</f>
        <v/>
      </c>
      <c r="B97" s="399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00"/>
      <c r="D97" s="399" t="str">
        <f t="shared" si="12"/>
        <v/>
      </c>
      <c r="E97" s="401" t="str">
        <f>IF(A97="","",IF($C$3="C0",historico_VU!$C86,IF($C$3="C1",historico_VU!$D86,IF($C$3="C2",historico_VU!$E86,IF($C$3="C3",historico_VU!$F86,IF($C$3="C4",historico_VU!$G86,""))))))</f>
        <v/>
      </c>
      <c r="F97" s="401" t="str">
        <f t="shared" si="13"/>
        <v/>
      </c>
      <c r="G97" s="401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398" t="str">
        <f>IF(itens_Remanesc!$A87="","",IF(NOT(posicao_contratual!$Z87),itens_Remanesc!$A87,IF(AND(ISNUMBER($D$5),$O98&gt;0),itens_Remanesc!$A87,"")))</f>
        <v/>
      </c>
      <c r="B98" s="399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00"/>
      <c r="D98" s="399" t="str">
        <f t="shared" si="12"/>
        <v/>
      </c>
      <c r="E98" s="401" t="str">
        <f>IF(A98="","",IF($C$3="C0",historico_VU!$C87,IF($C$3="C1",historico_VU!$D87,IF($C$3="C2",historico_VU!$E87,IF($C$3="C3",historico_VU!$F87,IF($C$3="C4",historico_VU!$G87,""))))))</f>
        <v/>
      </c>
      <c r="F98" s="401" t="str">
        <f t="shared" si="13"/>
        <v/>
      </c>
      <c r="G98" s="401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398" t="str">
        <f>IF(itens_Remanesc!$A88="","",IF(NOT(posicao_contratual!$Z88),itens_Remanesc!$A88,IF(AND(ISNUMBER($D$5),$O99&gt;0),itens_Remanesc!$A88,"")))</f>
        <v/>
      </c>
      <c r="B99" s="399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00"/>
      <c r="D99" s="399" t="str">
        <f t="shared" si="12"/>
        <v/>
      </c>
      <c r="E99" s="401" t="str">
        <f>IF(A99="","",IF($C$3="C0",historico_VU!$C88,IF($C$3="C1",historico_VU!$D88,IF($C$3="C2",historico_VU!$E88,IF($C$3="C3",historico_VU!$F88,IF($C$3="C4",historico_VU!$G88,""))))))</f>
        <v/>
      </c>
      <c r="F99" s="401" t="str">
        <f t="shared" si="13"/>
        <v/>
      </c>
      <c r="G99" s="401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398" t="str">
        <f>IF(itens_Remanesc!$A89="","",IF(NOT(posicao_contratual!$Z89),itens_Remanesc!$A89,IF(AND(ISNUMBER($D$5),$O100&gt;0),itens_Remanesc!$A89,"")))</f>
        <v/>
      </c>
      <c r="B100" s="399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00"/>
      <c r="D100" s="399" t="str">
        <f t="shared" si="12"/>
        <v/>
      </c>
      <c r="E100" s="401" t="str">
        <f>IF(A100="","",IF($C$3="C0",historico_VU!$C89,IF($C$3="C1",historico_VU!$D89,IF($C$3="C2",historico_VU!$E89,IF($C$3="C3",historico_VU!$F89,IF($C$3="C4",historico_VU!$G89,""))))))</f>
        <v/>
      </c>
      <c r="F100" s="401" t="str">
        <f t="shared" si="13"/>
        <v/>
      </c>
      <c r="G100" s="401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398" t="str">
        <f>IF(itens_Remanesc!$A90="","",IF(NOT(posicao_contratual!$Z90),itens_Remanesc!$A90,IF(AND(ISNUMBER($D$5),$O101&gt;0),itens_Remanesc!$A90,"")))</f>
        <v/>
      </c>
      <c r="B101" s="399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00"/>
      <c r="D101" s="399" t="str">
        <f t="shared" si="12"/>
        <v/>
      </c>
      <c r="E101" s="401" t="str">
        <f>IF(A101="","",IF($C$3="C0",historico_VU!$C90,IF($C$3="C1",historico_VU!$D90,IF($C$3="C2",historico_VU!$E90,IF($C$3="C3",historico_VU!$F90,IF($C$3="C4",historico_VU!$G90,""))))))</f>
        <v/>
      </c>
      <c r="F101" s="401" t="str">
        <f t="shared" si="13"/>
        <v/>
      </c>
      <c r="G101" s="401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398" t="str">
        <f>IF(itens_Remanesc!$A91="","",IF(NOT(posicao_contratual!$Z91),itens_Remanesc!$A91,IF(AND(ISNUMBER($D$5),$O102&gt;0),itens_Remanesc!$A91,"")))</f>
        <v/>
      </c>
      <c r="B102" s="399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00"/>
      <c r="D102" s="399" t="str">
        <f t="shared" si="12"/>
        <v/>
      </c>
      <c r="E102" s="401" t="str">
        <f>IF(A102="","",IF($C$3="C0",historico_VU!$C91,IF($C$3="C1",historico_VU!$D91,IF($C$3="C2",historico_VU!$E91,IF($C$3="C3",historico_VU!$F91,IF($C$3="C4",historico_VU!$G91,""))))))</f>
        <v/>
      </c>
      <c r="F102" s="401" t="str">
        <f t="shared" si="13"/>
        <v/>
      </c>
      <c r="G102" s="401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398" t="str">
        <f>IF(itens_Remanesc!$A92="","",IF(NOT(posicao_contratual!$Z92),itens_Remanesc!$A92,IF(AND(ISNUMBER($D$5),$O103&gt;0),itens_Remanesc!$A92,"")))</f>
        <v/>
      </c>
      <c r="B103" s="399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00"/>
      <c r="D103" s="399" t="str">
        <f t="shared" si="12"/>
        <v/>
      </c>
      <c r="E103" s="401" t="str">
        <f>IF(A103="","",IF($C$3="C0",historico_VU!$C92,IF($C$3="C1",historico_VU!$D92,IF($C$3="C2",historico_VU!$E92,IF($C$3="C3",historico_VU!$F92,IF($C$3="C4",historico_VU!$G92,""))))))</f>
        <v/>
      </c>
      <c r="F103" s="401" t="str">
        <f t="shared" si="13"/>
        <v/>
      </c>
      <c r="G103" s="401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398" t="str">
        <f>IF(itens_Remanesc!$A93="","",IF(NOT(posicao_contratual!$Z93),itens_Remanesc!$A93,IF(AND(ISNUMBER($D$5),$O104&gt;0),itens_Remanesc!$A93,"")))</f>
        <v/>
      </c>
      <c r="B104" s="399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00"/>
      <c r="D104" s="399" t="str">
        <f t="shared" si="12"/>
        <v/>
      </c>
      <c r="E104" s="401" t="str">
        <f>IF(A104="","",IF($C$3="C0",historico_VU!$C93,IF($C$3="C1",historico_VU!$D93,IF($C$3="C2",historico_VU!$E93,IF($C$3="C3",historico_VU!$F93,IF($C$3="C4",historico_VU!$G93,""))))))</f>
        <v/>
      </c>
      <c r="F104" s="401" t="str">
        <f t="shared" si="13"/>
        <v/>
      </c>
      <c r="G104" s="401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398" t="str">
        <f>IF(itens_Remanesc!$A94="","",IF(NOT(posicao_contratual!$Z94),itens_Remanesc!$A94,IF(AND(ISNUMBER($D$5),$O105&gt;0),itens_Remanesc!$A94,"")))</f>
        <v/>
      </c>
      <c r="B105" s="399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00"/>
      <c r="D105" s="399" t="str">
        <f t="shared" si="12"/>
        <v/>
      </c>
      <c r="E105" s="401" t="str">
        <f>IF(A105="","",IF($C$3="C0",historico_VU!$C94,IF($C$3="C1",historico_VU!$D94,IF($C$3="C2",historico_VU!$E94,IF($C$3="C3",historico_VU!$F94,IF($C$3="C4",historico_VU!$G94,""))))))</f>
        <v/>
      </c>
      <c r="F105" s="401" t="str">
        <f t="shared" si="13"/>
        <v/>
      </c>
      <c r="G105" s="401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398" t="str">
        <f>IF(itens_Remanesc!$A95="","",IF(NOT(posicao_contratual!$Z95),itens_Remanesc!$A95,IF(AND(ISNUMBER($D$5),$O106&gt;0),itens_Remanesc!$A95,"")))</f>
        <v/>
      </c>
      <c r="B106" s="399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00"/>
      <c r="D106" s="399" t="str">
        <f t="shared" si="12"/>
        <v/>
      </c>
      <c r="E106" s="401" t="str">
        <f>IF(A106="","",IF($C$3="C0",historico_VU!$C95,IF($C$3="C1",historico_VU!$D95,IF($C$3="C2",historico_VU!$E95,IF($C$3="C3",historico_VU!$F95,IF($C$3="C4",historico_VU!$G95,""))))))</f>
        <v/>
      </c>
      <c r="F106" s="401" t="str">
        <f t="shared" si="13"/>
        <v/>
      </c>
      <c r="G106" s="401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398" t="str">
        <f>IF(itens_Remanesc!$A96="","",IF(NOT(posicao_contratual!$Z96),itens_Remanesc!$A96,IF(AND(ISNUMBER($D$5),$O107&gt;0),itens_Remanesc!$A96,"")))</f>
        <v/>
      </c>
      <c r="B107" s="399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00"/>
      <c r="D107" s="399" t="str">
        <f t="shared" si="12"/>
        <v/>
      </c>
      <c r="E107" s="401" t="str">
        <f>IF(A107="","",IF($C$3="C0",historico_VU!$C96,IF($C$3="C1",historico_VU!$D96,IF($C$3="C2",historico_VU!$E96,IF($C$3="C3",historico_VU!$F96,IF($C$3="C4",historico_VU!$G96,""))))))</f>
        <v/>
      </c>
      <c r="F107" s="401" t="str">
        <f t="shared" si="13"/>
        <v/>
      </c>
      <c r="G107" s="401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398" t="str">
        <f>IF(itens_Remanesc!$A97="","",IF(NOT(posicao_contratual!$Z97),itens_Remanesc!$A97,IF(AND(ISNUMBER($D$5),$O108&gt;0),itens_Remanesc!$A97,"")))</f>
        <v/>
      </c>
      <c r="B108" s="399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00"/>
      <c r="D108" s="399" t="str">
        <f t="shared" si="12"/>
        <v/>
      </c>
      <c r="E108" s="401" t="str">
        <f>IF(A108="","",IF($C$3="C0",historico_VU!$C97,IF($C$3="C1",historico_VU!$D97,IF($C$3="C2",historico_VU!$E97,IF($C$3="C3",historico_VU!$F97,IF($C$3="C4",historico_VU!$G97,""))))))</f>
        <v/>
      </c>
      <c r="F108" s="401" t="str">
        <f t="shared" si="13"/>
        <v/>
      </c>
      <c r="G108" s="401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398" t="str">
        <f>IF(itens_Remanesc!$A98="","",IF(NOT(posicao_contratual!$Z98),itens_Remanesc!$A98,IF(AND(ISNUMBER($D$5),$O109&gt;0),itens_Remanesc!$A98,"")))</f>
        <v/>
      </c>
      <c r="B109" s="399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00"/>
      <c r="D109" s="399" t="str">
        <f t="shared" ref="D109:D140" si="18">IF(OR(A109="",$D$5="",C109=""),"",ROUND(B109+I109-C109,2))</f>
        <v/>
      </c>
      <c r="E109" s="401" t="str">
        <f>IF(A109="","",IF($C$3="C0",historico_VU!$C98,IF($C$3="C1",historico_VU!$D98,IF($C$3="C2",historico_VU!$E98,IF($C$3="C3",historico_VU!$F98,IF($C$3="C4",historico_VU!$G98,""))))))</f>
        <v/>
      </c>
      <c r="F109" s="401" t="str">
        <f t="shared" ref="F109:F140" si="19">IF(OR(D109="",E109=""),"",ROUND(D109*E109,2))</f>
        <v/>
      </c>
      <c r="G109" s="401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398" t="str">
        <f>IF(itens_Remanesc!$A99="","",IF(NOT(posicao_contratual!$Z99),itens_Remanesc!$A99,IF(AND(ISNUMBER($D$5),$O110&gt;0),itens_Remanesc!$A99,"")))</f>
        <v/>
      </c>
      <c r="B110" s="399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00"/>
      <c r="D110" s="399" t="str">
        <f t="shared" si="18"/>
        <v/>
      </c>
      <c r="E110" s="401" t="str">
        <f>IF(A110="","",IF($C$3="C0",historico_VU!$C99,IF($C$3="C1",historico_VU!$D99,IF($C$3="C2",historico_VU!$E99,IF($C$3="C3",historico_VU!$F99,IF($C$3="C4",historico_VU!$G99,""))))))</f>
        <v/>
      </c>
      <c r="F110" s="401" t="str">
        <f t="shared" si="19"/>
        <v/>
      </c>
      <c r="G110" s="401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398" t="str">
        <f>IF(itens_Remanesc!$A100="","",IF(NOT(posicao_contratual!$Z100),itens_Remanesc!$A100,IF(AND(ISNUMBER($D$5),$O111&gt;0),itens_Remanesc!$A100,"")))</f>
        <v/>
      </c>
      <c r="B111" s="399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00"/>
      <c r="D111" s="399" t="str">
        <f t="shared" si="18"/>
        <v/>
      </c>
      <c r="E111" s="401" t="str">
        <f>IF(A111="","",IF($C$3="C0",historico_VU!$C100,IF($C$3="C1",historico_VU!$D100,IF($C$3="C2",historico_VU!$E100,IF($C$3="C3",historico_VU!$F100,IF($C$3="C4",historico_VU!$G100,""))))))</f>
        <v/>
      </c>
      <c r="F111" s="401" t="str">
        <f t="shared" si="19"/>
        <v/>
      </c>
      <c r="G111" s="401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398" t="str">
        <f>IF(itens_Remanesc!$A101="","",IF(NOT(posicao_contratual!$Z101),itens_Remanesc!$A101,IF(AND(ISNUMBER($D$5),$O112&gt;0),itens_Remanesc!$A101,"")))</f>
        <v/>
      </c>
      <c r="B112" s="399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00"/>
      <c r="D112" s="399" t="str">
        <f t="shared" si="18"/>
        <v/>
      </c>
      <c r="E112" s="401" t="str">
        <f>IF(A112="","",IF($C$3="C0",historico_VU!$C101,IF($C$3="C1",historico_VU!$D101,IF($C$3="C2",historico_VU!$E101,IF($C$3="C3",historico_VU!$F101,IF($C$3="C4",historico_VU!$G101,""))))))</f>
        <v/>
      </c>
      <c r="F112" s="401" t="str">
        <f t="shared" si="19"/>
        <v/>
      </c>
      <c r="G112" s="401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398" t="str">
        <f>IF(itens_Remanesc!$A102="","",IF(NOT(posicao_contratual!$Z102),itens_Remanesc!$A102,IF(AND(ISNUMBER($D$5),$O113&gt;0),itens_Remanesc!$A102,"")))</f>
        <v/>
      </c>
      <c r="B113" s="399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00"/>
      <c r="D113" s="399" t="str">
        <f t="shared" si="18"/>
        <v/>
      </c>
      <c r="E113" s="401" t="str">
        <f>IF(A113="","",IF($C$3="C0",historico_VU!$C102,IF($C$3="C1",historico_VU!$D102,IF($C$3="C2",historico_VU!$E102,IF($C$3="C3",historico_VU!$F102,IF($C$3="C4",historico_VU!$G102,""))))))</f>
        <v/>
      </c>
      <c r="F113" s="401" t="str">
        <f t="shared" si="19"/>
        <v/>
      </c>
      <c r="G113" s="401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398" t="str">
        <f>IF(itens_Remanesc!$A103="","",IF(NOT(posicao_contratual!$Z103),itens_Remanesc!$A103,IF(AND(ISNUMBER($D$5),$O114&gt;0),itens_Remanesc!$A103,"")))</f>
        <v/>
      </c>
      <c r="B114" s="399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00"/>
      <c r="D114" s="399" t="str">
        <f t="shared" si="18"/>
        <v/>
      </c>
      <c r="E114" s="401" t="str">
        <f>IF(A114="","",IF($C$3="C0",historico_VU!$C103,IF($C$3="C1",historico_VU!$D103,IF($C$3="C2",historico_VU!$E103,IF($C$3="C3",historico_VU!$F103,IF($C$3="C4",historico_VU!$G103,""))))))</f>
        <v/>
      </c>
      <c r="F114" s="401" t="str">
        <f t="shared" si="19"/>
        <v/>
      </c>
      <c r="G114" s="401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398" t="str">
        <f>IF(itens_Remanesc!$A104="","",IF(NOT(posicao_contratual!$Z104),itens_Remanesc!$A104,IF(AND(ISNUMBER($D$5),$O115&gt;0),itens_Remanesc!$A104,"")))</f>
        <v/>
      </c>
      <c r="B115" s="399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00"/>
      <c r="D115" s="399" t="str">
        <f t="shared" si="18"/>
        <v/>
      </c>
      <c r="E115" s="401" t="str">
        <f>IF(A115="","",IF($C$3="C0",historico_VU!$C104,IF($C$3="C1",historico_VU!$D104,IF($C$3="C2",historico_VU!$E104,IF($C$3="C3",historico_VU!$F104,IF($C$3="C4",historico_VU!$G104,""))))))</f>
        <v/>
      </c>
      <c r="F115" s="401" t="str">
        <f t="shared" si="19"/>
        <v/>
      </c>
      <c r="G115" s="401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398" t="str">
        <f>IF(itens_Remanesc!$A105="","",IF(NOT(posicao_contratual!$Z105),itens_Remanesc!$A105,IF(AND(ISNUMBER($D$5),$O116&gt;0),itens_Remanesc!$A105,"")))</f>
        <v/>
      </c>
      <c r="B116" s="399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00"/>
      <c r="D116" s="399" t="str">
        <f t="shared" si="18"/>
        <v/>
      </c>
      <c r="E116" s="401" t="str">
        <f>IF(A116="","",IF($C$3="C0",historico_VU!$C105,IF($C$3="C1",historico_VU!$D105,IF($C$3="C2",historico_VU!$E105,IF($C$3="C3",historico_VU!$F105,IF($C$3="C4",historico_VU!$G105,""))))))</f>
        <v/>
      </c>
      <c r="F116" s="401" t="str">
        <f t="shared" si="19"/>
        <v/>
      </c>
      <c r="G116" s="401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398" t="str">
        <f>IF(itens_Remanesc!$A106="","",IF(NOT(posicao_contratual!$Z106),itens_Remanesc!$A106,IF(AND(ISNUMBER($D$5),$O117&gt;0),itens_Remanesc!$A106,"")))</f>
        <v/>
      </c>
      <c r="B117" s="399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00"/>
      <c r="D117" s="399" t="str">
        <f t="shared" si="18"/>
        <v/>
      </c>
      <c r="E117" s="401" t="str">
        <f>IF(A117="","",IF($C$3="C0",historico_VU!$C106,IF($C$3="C1",historico_VU!$D106,IF($C$3="C2",historico_VU!$E106,IF($C$3="C3",historico_VU!$F106,IF($C$3="C4",historico_VU!$G106,""))))))</f>
        <v/>
      </c>
      <c r="F117" s="401" t="str">
        <f t="shared" si="19"/>
        <v/>
      </c>
      <c r="G117" s="401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398" t="str">
        <f>IF(itens_Remanesc!$A107="","",IF(NOT(posicao_contratual!$Z107),itens_Remanesc!$A107,IF(AND(ISNUMBER($D$5),$O118&gt;0),itens_Remanesc!$A107,"")))</f>
        <v/>
      </c>
      <c r="B118" s="399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00"/>
      <c r="D118" s="399" t="str">
        <f t="shared" si="18"/>
        <v/>
      </c>
      <c r="E118" s="401" t="str">
        <f>IF(A118="","",IF($C$3="C0",historico_VU!$C107,IF($C$3="C1",historico_VU!$D107,IF($C$3="C2",historico_VU!$E107,IF($C$3="C3",historico_VU!$F107,IF($C$3="C4",historico_VU!$G107,""))))))</f>
        <v/>
      </c>
      <c r="F118" s="401" t="str">
        <f t="shared" si="19"/>
        <v/>
      </c>
      <c r="G118" s="401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398" t="str">
        <f>IF(itens_Remanesc!$A108="","",IF(NOT(posicao_contratual!$Z108),itens_Remanesc!$A108,IF(AND(ISNUMBER($D$5),$O119&gt;0),itens_Remanesc!$A108,"")))</f>
        <v/>
      </c>
      <c r="B119" s="399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00"/>
      <c r="D119" s="399" t="str">
        <f t="shared" si="18"/>
        <v/>
      </c>
      <c r="E119" s="401" t="str">
        <f>IF(A119="","",IF($C$3="C0",historico_VU!$C108,IF($C$3="C1",historico_VU!$D108,IF($C$3="C2",historico_VU!$E108,IF($C$3="C3",historico_VU!$F108,IF($C$3="C4",historico_VU!$G108,""))))))</f>
        <v/>
      </c>
      <c r="F119" s="401" t="str">
        <f t="shared" si="19"/>
        <v/>
      </c>
      <c r="G119" s="401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398" t="str">
        <f>IF(itens_Remanesc!$A109="","",IF(NOT(posicao_contratual!$Z109),itens_Remanesc!$A109,IF(AND(ISNUMBER($D$5),$O120&gt;0),itens_Remanesc!$A109,"")))</f>
        <v/>
      </c>
      <c r="B120" s="399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00"/>
      <c r="D120" s="399" t="str">
        <f t="shared" si="18"/>
        <v/>
      </c>
      <c r="E120" s="401" t="str">
        <f>IF(A120="","",IF($C$3="C0",historico_VU!$C109,IF($C$3="C1",historico_VU!$D109,IF($C$3="C2",historico_VU!$E109,IF($C$3="C3",historico_VU!$F109,IF($C$3="C4",historico_VU!$G109,""))))))</f>
        <v/>
      </c>
      <c r="F120" s="401" t="str">
        <f t="shared" si="19"/>
        <v/>
      </c>
      <c r="G120" s="401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398" t="str">
        <f>IF(itens_Remanesc!$A110="","",IF(NOT(posicao_contratual!$Z110),itens_Remanesc!$A110,IF(AND(ISNUMBER($D$5),$O121&gt;0),itens_Remanesc!$A110,"")))</f>
        <v/>
      </c>
      <c r="B121" s="399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00"/>
      <c r="D121" s="399" t="str">
        <f t="shared" si="18"/>
        <v/>
      </c>
      <c r="E121" s="401" t="str">
        <f>IF(A121="","",IF($C$3="C0",historico_VU!$C110,IF($C$3="C1",historico_VU!$D110,IF($C$3="C2",historico_VU!$E110,IF($C$3="C3",historico_VU!$F110,IF($C$3="C4",historico_VU!$G110,""))))))</f>
        <v/>
      </c>
      <c r="F121" s="401" t="str">
        <f t="shared" si="19"/>
        <v/>
      </c>
      <c r="G121" s="401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398" t="str">
        <f>IF(itens_Remanesc!$A111="","",IF(NOT(posicao_contratual!$Z111),itens_Remanesc!$A111,IF(AND(ISNUMBER($D$5),$O122&gt;0),itens_Remanesc!$A111,"")))</f>
        <v/>
      </c>
      <c r="B122" s="399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00"/>
      <c r="D122" s="399" t="str">
        <f t="shared" si="18"/>
        <v/>
      </c>
      <c r="E122" s="401" t="str">
        <f>IF(A122="","",IF($C$3="C0",historico_VU!$C111,IF($C$3="C1",historico_VU!$D111,IF($C$3="C2",historico_VU!$E111,IF($C$3="C3",historico_VU!$F111,IF($C$3="C4",historico_VU!$G111,""))))))</f>
        <v/>
      </c>
      <c r="F122" s="401" t="str">
        <f t="shared" si="19"/>
        <v/>
      </c>
      <c r="G122" s="401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398" t="str">
        <f>IF(itens_Remanesc!$A112="","",IF(NOT(posicao_contratual!$Z112),itens_Remanesc!$A112,IF(AND(ISNUMBER($D$5),$O123&gt;0),itens_Remanesc!$A112,"")))</f>
        <v/>
      </c>
      <c r="B123" s="399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00"/>
      <c r="D123" s="399" t="str">
        <f t="shared" si="18"/>
        <v/>
      </c>
      <c r="E123" s="401" t="str">
        <f>IF(A123="","",IF($C$3="C0",historico_VU!$C112,IF($C$3="C1",historico_VU!$D112,IF($C$3="C2",historico_VU!$E112,IF($C$3="C3",historico_VU!$F112,IF($C$3="C4",historico_VU!$G112,""))))))</f>
        <v/>
      </c>
      <c r="F123" s="401" t="str">
        <f t="shared" si="19"/>
        <v/>
      </c>
      <c r="G123" s="401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398" t="str">
        <f>IF(itens_Remanesc!$A113="","",IF(NOT(posicao_contratual!$Z113),itens_Remanesc!$A113,IF(AND(ISNUMBER($D$5),$O124&gt;0),itens_Remanesc!$A113,"")))</f>
        <v/>
      </c>
      <c r="B124" s="399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00"/>
      <c r="D124" s="399" t="str">
        <f t="shared" si="18"/>
        <v/>
      </c>
      <c r="E124" s="401" t="str">
        <f>IF(A124="","",IF($C$3="C0",historico_VU!$C113,IF($C$3="C1",historico_VU!$D113,IF($C$3="C2",historico_VU!$E113,IF($C$3="C3",historico_VU!$F113,IF($C$3="C4",historico_VU!$G113,""))))))</f>
        <v/>
      </c>
      <c r="F124" s="401" t="str">
        <f t="shared" si="19"/>
        <v/>
      </c>
      <c r="G124" s="401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398" t="str">
        <f>IF(itens_Remanesc!$A114="","",IF(NOT(posicao_contratual!$Z114),itens_Remanesc!$A114,IF(AND(ISNUMBER($D$5),$O125&gt;0),itens_Remanesc!$A114,"")))</f>
        <v/>
      </c>
      <c r="B125" s="399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00"/>
      <c r="D125" s="399" t="str">
        <f t="shared" si="18"/>
        <v/>
      </c>
      <c r="E125" s="401" t="str">
        <f>IF(A125="","",IF($C$3="C0",historico_VU!$C114,IF($C$3="C1",historico_VU!$D114,IF($C$3="C2",historico_VU!$E114,IF($C$3="C3",historico_VU!$F114,IF($C$3="C4",historico_VU!$G114,""))))))</f>
        <v/>
      </c>
      <c r="F125" s="401" t="str">
        <f t="shared" si="19"/>
        <v/>
      </c>
      <c r="G125" s="401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398" t="str">
        <f>IF(itens_Remanesc!$A115="","",IF(NOT(posicao_contratual!$Z115),itens_Remanesc!$A115,IF(AND(ISNUMBER($D$5),$O126&gt;0),itens_Remanesc!$A115,"")))</f>
        <v/>
      </c>
      <c r="B126" s="399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00"/>
      <c r="D126" s="399" t="str">
        <f t="shared" si="18"/>
        <v/>
      </c>
      <c r="E126" s="401" t="str">
        <f>IF(A126="","",IF($C$3="C0",historico_VU!$C115,IF($C$3="C1",historico_VU!$D115,IF($C$3="C2",historico_VU!$E115,IF($C$3="C3",historico_VU!$F115,IF($C$3="C4",historico_VU!$G115,""))))))</f>
        <v/>
      </c>
      <c r="F126" s="401" t="str">
        <f t="shared" si="19"/>
        <v/>
      </c>
      <c r="G126" s="401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398" t="str">
        <f>IF(itens_Remanesc!$A116="","",IF(NOT(posicao_contratual!$Z116),itens_Remanesc!$A116,IF(AND(ISNUMBER($D$5),$O127&gt;0),itens_Remanesc!$A116,"")))</f>
        <v/>
      </c>
      <c r="B127" s="399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00"/>
      <c r="D127" s="399" t="str">
        <f t="shared" si="18"/>
        <v/>
      </c>
      <c r="E127" s="401" t="str">
        <f>IF(A127="","",IF($C$3="C0",historico_VU!$C116,IF($C$3="C1",historico_VU!$D116,IF($C$3="C2",historico_VU!$E116,IF($C$3="C3",historico_VU!$F116,IF($C$3="C4",historico_VU!$G116,""))))))</f>
        <v/>
      </c>
      <c r="F127" s="401" t="str">
        <f t="shared" si="19"/>
        <v/>
      </c>
      <c r="G127" s="401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398" t="str">
        <f>IF(itens_Remanesc!$A117="","",IF(NOT(posicao_contratual!$Z117),itens_Remanesc!$A117,IF(AND(ISNUMBER($D$5),$O128&gt;0),itens_Remanesc!$A117,"")))</f>
        <v/>
      </c>
      <c r="B128" s="399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00"/>
      <c r="D128" s="399" t="str">
        <f t="shared" si="18"/>
        <v/>
      </c>
      <c r="E128" s="401" t="str">
        <f>IF(A128="","",IF($C$3="C0",historico_VU!$C117,IF($C$3="C1",historico_VU!$D117,IF($C$3="C2",historico_VU!$E117,IF($C$3="C3",historico_VU!$F117,IF($C$3="C4",historico_VU!$G117,""))))))</f>
        <v/>
      </c>
      <c r="F128" s="401" t="str">
        <f t="shared" si="19"/>
        <v/>
      </c>
      <c r="G128" s="401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398" t="str">
        <f>IF(itens_Remanesc!$A118="","",IF(NOT(posicao_contratual!$Z118),itens_Remanesc!$A118,IF(AND(ISNUMBER($D$5),$O129&gt;0),itens_Remanesc!$A118,"")))</f>
        <v/>
      </c>
      <c r="B129" s="399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00"/>
      <c r="D129" s="399" t="str">
        <f t="shared" si="18"/>
        <v/>
      </c>
      <c r="E129" s="401" t="str">
        <f>IF(A129="","",IF($C$3="C0",historico_VU!$C118,IF($C$3="C1",historico_VU!$D118,IF($C$3="C2",historico_VU!$E118,IF($C$3="C3",historico_VU!$F118,IF($C$3="C4",historico_VU!$G118,""))))))</f>
        <v/>
      </c>
      <c r="F129" s="401" t="str">
        <f t="shared" si="19"/>
        <v/>
      </c>
      <c r="G129" s="401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398" t="str">
        <f>IF(itens_Remanesc!$A119="","",IF(NOT(posicao_contratual!$Z119),itens_Remanesc!$A119,IF(AND(ISNUMBER($D$5),$O130&gt;0),itens_Remanesc!$A119,"")))</f>
        <v/>
      </c>
      <c r="B130" s="399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00"/>
      <c r="D130" s="399" t="str">
        <f t="shared" si="18"/>
        <v/>
      </c>
      <c r="E130" s="401" t="str">
        <f>IF(A130="","",IF($C$3="C0",historico_VU!$C119,IF($C$3="C1",historico_VU!$D119,IF($C$3="C2",historico_VU!$E119,IF($C$3="C3",historico_VU!$F119,IF($C$3="C4",historico_VU!$G119,""))))))</f>
        <v/>
      </c>
      <c r="F130" s="401" t="str">
        <f t="shared" si="19"/>
        <v/>
      </c>
      <c r="G130" s="401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398" t="str">
        <f>IF(itens_Remanesc!$A120="","",IF(NOT(posicao_contratual!$Z120),itens_Remanesc!$A120,IF(AND(ISNUMBER($D$5),$O131&gt;0),itens_Remanesc!$A120,"")))</f>
        <v/>
      </c>
      <c r="B131" s="399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00"/>
      <c r="D131" s="399" t="str">
        <f t="shared" si="18"/>
        <v/>
      </c>
      <c r="E131" s="401" t="str">
        <f>IF(A131="","",IF($C$3="C0",historico_VU!$C120,IF($C$3="C1",historico_VU!$D120,IF($C$3="C2",historico_VU!$E120,IF($C$3="C3",historico_VU!$F120,IF($C$3="C4",historico_VU!$G120,""))))))</f>
        <v/>
      </c>
      <c r="F131" s="401" t="str">
        <f t="shared" si="19"/>
        <v/>
      </c>
      <c r="G131" s="401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398" t="str">
        <f>IF(itens_Remanesc!$A121="","",IF(NOT(posicao_contratual!$Z121),itens_Remanesc!$A121,IF(AND(ISNUMBER($D$5),$O132&gt;0),itens_Remanesc!$A121,"")))</f>
        <v/>
      </c>
      <c r="B132" s="399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00"/>
      <c r="D132" s="399" t="str">
        <f t="shared" si="18"/>
        <v/>
      </c>
      <c r="E132" s="401" t="str">
        <f>IF(A132="","",IF($C$3="C0",historico_VU!$C121,IF($C$3="C1",historico_VU!$D121,IF($C$3="C2",historico_VU!$E121,IF($C$3="C3",historico_VU!$F121,IF($C$3="C4",historico_VU!$G121,""))))))</f>
        <v/>
      </c>
      <c r="F132" s="401" t="str">
        <f t="shared" si="19"/>
        <v/>
      </c>
      <c r="G132" s="401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398" t="str">
        <f>IF(itens_Remanesc!$A122="","",IF(NOT(posicao_contratual!$Z122),itens_Remanesc!$A122,IF(AND(ISNUMBER($D$5),$O133&gt;0),itens_Remanesc!$A122,"")))</f>
        <v/>
      </c>
      <c r="B133" s="399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00"/>
      <c r="D133" s="399" t="str">
        <f t="shared" si="18"/>
        <v/>
      </c>
      <c r="E133" s="401" t="str">
        <f>IF(A133="","",IF($C$3="C0",historico_VU!$C122,IF($C$3="C1",historico_VU!$D122,IF($C$3="C2",historico_VU!$E122,IF($C$3="C3",historico_VU!$F122,IF($C$3="C4",historico_VU!$G122,""))))))</f>
        <v/>
      </c>
      <c r="F133" s="401" t="str">
        <f t="shared" si="19"/>
        <v/>
      </c>
      <c r="G133" s="401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398" t="str">
        <f>IF(itens_Remanesc!$A123="","",IF(NOT(posicao_contratual!$Z123),itens_Remanesc!$A123,IF(AND(ISNUMBER($D$5),$O134&gt;0),itens_Remanesc!$A123,"")))</f>
        <v/>
      </c>
      <c r="B134" s="399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00"/>
      <c r="D134" s="399" t="str">
        <f t="shared" si="18"/>
        <v/>
      </c>
      <c r="E134" s="401" t="str">
        <f>IF(A134="","",IF($C$3="C0",historico_VU!$C123,IF($C$3="C1",historico_VU!$D123,IF($C$3="C2",historico_VU!$E123,IF($C$3="C3",historico_VU!$F123,IF($C$3="C4",historico_VU!$G123,""))))))</f>
        <v/>
      </c>
      <c r="F134" s="401" t="str">
        <f t="shared" si="19"/>
        <v/>
      </c>
      <c r="G134" s="401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398" t="str">
        <f>IF(itens_Remanesc!$A124="","",IF(NOT(posicao_contratual!$Z124),itens_Remanesc!$A124,IF(AND(ISNUMBER($D$5),$O135&gt;0),itens_Remanesc!$A124,"")))</f>
        <v/>
      </c>
      <c r="B135" s="399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00"/>
      <c r="D135" s="399" t="str">
        <f t="shared" si="18"/>
        <v/>
      </c>
      <c r="E135" s="401" t="str">
        <f>IF(A135="","",IF($C$3="C0",historico_VU!$C124,IF($C$3="C1",historico_VU!$D124,IF($C$3="C2",historico_VU!$E124,IF($C$3="C3",historico_VU!$F124,IF($C$3="C4",historico_VU!$G124,""))))))</f>
        <v/>
      </c>
      <c r="F135" s="401" t="str">
        <f t="shared" si="19"/>
        <v/>
      </c>
      <c r="G135" s="401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398" t="str">
        <f>IF(itens_Remanesc!$A125="","",IF(NOT(posicao_contratual!$Z125),itens_Remanesc!$A125,IF(AND(ISNUMBER($D$5),$O136&gt;0),itens_Remanesc!$A125,"")))</f>
        <v/>
      </c>
      <c r="B136" s="399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00"/>
      <c r="D136" s="399" t="str">
        <f t="shared" si="18"/>
        <v/>
      </c>
      <c r="E136" s="401" t="str">
        <f>IF(A136="","",IF($C$3="C0",historico_VU!$C125,IF($C$3="C1",historico_VU!$D125,IF($C$3="C2",historico_VU!$E125,IF($C$3="C3",historico_VU!$F125,IF($C$3="C4",historico_VU!$G125,""))))))</f>
        <v/>
      </c>
      <c r="F136" s="401" t="str">
        <f t="shared" si="19"/>
        <v/>
      </c>
      <c r="G136" s="401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398" t="str">
        <f>IF(itens_Remanesc!$A126="","",IF(NOT(posicao_contratual!$Z126),itens_Remanesc!$A126,IF(AND(ISNUMBER($D$5),$O137&gt;0),itens_Remanesc!$A126,"")))</f>
        <v/>
      </c>
      <c r="B137" s="399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00"/>
      <c r="D137" s="399" t="str">
        <f t="shared" si="18"/>
        <v/>
      </c>
      <c r="E137" s="401" t="str">
        <f>IF(A137="","",IF($C$3="C0",historico_VU!$C126,IF($C$3="C1",historico_VU!$D126,IF($C$3="C2",historico_VU!$E126,IF($C$3="C3",historico_VU!$F126,IF($C$3="C4",historico_VU!$G126,""))))))</f>
        <v/>
      </c>
      <c r="F137" s="401" t="str">
        <f t="shared" si="19"/>
        <v/>
      </c>
      <c r="G137" s="401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398" t="str">
        <f>IF(itens_Remanesc!$A127="","",IF(NOT(posicao_contratual!$Z127),itens_Remanesc!$A127,IF(AND(ISNUMBER($D$5),$O138&gt;0),itens_Remanesc!$A127,"")))</f>
        <v/>
      </c>
      <c r="B138" s="399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00"/>
      <c r="D138" s="399" t="str">
        <f t="shared" si="18"/>
        <v/>
      </c>
      <c r="E138" s="401" t="str">
        <f>IF(A138="","",IF($C$3="C0",historico_VU!$C127,IF($C$3="C1",historico_VU!$D127,IF($C$3="C2",historico_VU!$E127,IF($C$3="C3",historico_VU!$F127,IF($C$3="C4",historico_VU!$G127,""))))))</f>
        <v/>
      </c>
      <c r="F138" s="401" t="str">
        <f t="shared" si="19"/>
        <v/>
      </c>
      <c r="G138" s="401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398" t="str">
        <f>IF(itens_Remanesc!$A128="","",IF(NOT(posicao_contratual!$Z128),itens_Remanesc!$A128,IF(AND(ISNUMBER($D$5),$O139&gt;0),itens_Remanesc!$A128,"")))</f>
        <v/>
      </c>
      <c r="B139" s="399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00"/>
      <c r="D139" s="399" t="str">
        <f t="shared" si="18"/>
        <v/>
      </c>
      <c r="E139" s="401" t="str">
        <f>IF(A139="","",IF($C$3="C0",historico_VU!$C128,IF($C$3="C1",historico_VU!$D128,IF($C$3="C2",historico_VU!$E128,IF($C$3="C3",historico_VU!$F128,IF($C$3="C4",historico_VU!$G128,""))))))</f>
        <v/>
      </c>
      <c r="F139" s="401" t="str">
        <f t="shared" si="19"/>
        <v/>
      </c>
      <c r="G139" s="401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398" t="str">
        <f>IF(itens_Remanesc!$A129="","",IF(NOT(posicao_contratual!$Z129),itens_Remanesc!$A129,IF(AND(ISNUMBER($D$5),$O140&gt;0),itens_Remanesc!$A129,"")))</f>
        <v/>
      </c>
      <c r="B140" s="399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00"/>
      <c r="D140" s="399" t="str">
        <f t="shared" si="18"/>
        <v/>
      </c>
      <c r="E140" s="401" t="str">
        <f>IF(A140="","",IF($C$3="C0",historico_VU!$C129,IF($C$3="C1",historico_VU!$D129,IF($C$3="C2",historico_VU!$E129,IF($C$3="C3",historico_VU!$F129,IF($C$3="C4",historico_VU!$G129,""))))))</f>
        <v/>
      </c>
      <c r="F140" s="401" t="str">
        <f t="shared" si="19"/>
        <v/>
      </c>
      <c r="G140" s="401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398" t="str">
        <f>IF(itens_Remanesc!$A130="","",IF(NOT(posicao_contratual!$Z130),itens_Remanesc!$A130,IF(AND(ISNUMBER($D$5),$O141&gt;0),itens_Remanesc!$A130,"")))</f>
        <v/>
      </c>
      <c r="B141" s="399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00"/>
      <c r="D141" s="399" t="str">
        <f t="shared" ref="D141:D172" si="24">IF(OR(A141="",$D$5="",C141=""),"",ROUND(B141+I141-C141,2))</f>
        <v/>
      </c>
      <c r="E141" s="401" t="str">
        <f>IF(A141="","",IF($C$3="C0",historico_VU!$C130,IF($C$3="C1",historico_VU!$D130,IF($C$3="C2",historico_VU!$E130,IF($C$3="C3",historico_VU!$F130,IF($C$3="C4",historico_VU!$G130,""))))))</f>
        <v/>
      </c>
      <c r="F141" s="401" t="str">
        <f t="shared" ref="F141:F172" si="25">IF(OR(D141="",E141=""),"",ROUND(D141*E141,2))</f>
        <v/>
      </c>
      <c r="G141" s="401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398" t="str">
        <f>IF(itens_Remanesc!$A131="","",IF(NOT(posicao_contratual!$Z131),itens_Remanesc!$A131,IF(AND(ISNUMBER($D$5),$O142&gt;0),itens_Remanesc!$A131,"")))</f>
        <v/>
      </c>
      <c r="B142" s="399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00"/>
      <c r="D142" s="399" t="str">
        <f t="shared" si="24"/>
        <v/>
      </c>
      <c r="E142" s="401" t="str">
        <f>IF(A142="","",IF($C$3="C0",historico_VU!$C131,IF($C$3="C1",historico_VU!$D131,IF($C$3="C2",historico_VU!$E131,IF($C$3="C3",historico_VU!$F131,IF($C$3="C4",historico_VU!$G131,""))))))</f>
        <v/>
      </c>
      <c r="F142" s="401" t="str">
        <f t="shared" si="25"/>
        <v/>
      </c>
      <c r="G142" s="401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398" t="str">
        <f>IF(itens_Remanesc!$A132="","",IF(NOT(posicao_contratual!$Z132),itens_Remanesc!$A132,IF(AND(ISNUMBER($D$5),$O143&gt;0),itens_Remanesc!$A132,"")))</f>
        <v/>
      </c>
      <c r="B143" s="399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00"/>
      <c r="D143" s="399" t="str">
        <f t="shared" si="24"/>
        <v/>
      </c>
      <c r="E143" s="401" t="str">
        <f>IF(A143="","",IF($C$3="C0",historico_VU!$C132,IF($C$3="C1",historico_VU!$D132,IF($C$3="C2",historico_VU!$E132,IF($C$3="C3",historico_VU!$F132,IF($C$3="C4",historico_VU!$G132,""))))))</f>
        <v/>
      </c>
      <c r="F143" s="401" t="str">
        <f t="shared" si="25"/>
        <v/>
      </c>
      <c r="G143" s="401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398" t="str">
        <f>IF(itens_Remanesc!$A133="","",IF(NOT(posicao_contratual!$Z133),itens_Remanesc!$A133,IF(AND(ISNUMBER($D$5),$O144&gt;0),itens_Remanesc!$A133,"")))</f>
        <v/>
      </c>
      <c r="B144" s="399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00"/>
      <c r="D144" s="399" t="str">
        <f t="shared" si="24"/>
        <v/>
      </c>
      <c r="E144" s="401" t="str">
        <f>IF(A144="","",IF($C$3="C0",historico_VU!$C133,IF($C$3="C1",historico_VU!$D133,IF($C$3="C2",historico_VU!$E133,IF($C$3="C3",historico_VU!$F133,IF($C$3="C4",historico_VU!$G133,""))))))</f>
        <v/>
      </c>
      <c r="F144" s="401" t="str">
        <f t="shared" si="25"/>
        <v/>
      </c>
      <c r="G144" s="401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398" t="str">
        <f>IF(itens_Remanesc!$A134="","",IF(NOT(posicao_contratual!$Z134),itens_Remanesc!$A134,IF(AND(ISNUMBER($D$5),$O145&gt;0),itens_Remanesc!$A134,"")))</f>
        <v/>
      </c>
      <c r="B145" s="399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00"/>
      <c r="D145" s="399" t="str">
        <f t="shared" si="24"/>
        <v/>
      </c>
      <c r="E145" s="401" t="str">
        <f>IF(A145="","",IF($C$3="C0",historico_VU!$C134,IF($C$3="C1",historico_VU!$D134,IF($C$3="C2",historico_VU!$E134,IF($C$3="C3",historico_VU!$F134,IF($C$3="C4",historico_VU!$G134,""))))))</f>
        <v/>
      </c>
      <c r="F145" s="401" t="str">
        <f t="shared" si="25"/>
        <v/>
      </c>
      <c r="G145" s="401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398" t="str">
        <f>IF(itens_Remanesc!$A135="","",IF(NOT(posicao_contratual!$Z135),itens_Remanesc!$A135,IF(AND(ISNUMBER($D$5),$O146&gt;0),itens_Remanesc!$A135,"")))</f>
        <v/>
      </c>
      <c r="B146" s="399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00"/>
      <c r="D146" s="399" t="str">
        <f t="shared" si="24"/>
        <v/>
      </c>
      <c r="E146" s="401" t="str">
        <f>IF(A146="","",IF($C$3="C0",historico_VU!$C135,IF($C$3="C1",historico_VU!$D135,IF($C$3="C2",historico_VU!$E135,IF($C$3="C3",historico_VU!$F135,IF($C$3="C4",historico_VU!$G135,""))))))</f>
        <v/>
      </c>
      <c r="F146" s="401" t="str">
        <f t="shared" si="25"/>
        <v/>
      </c>
      <c r="G146" s="401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398" t="str">
        <f>IF(itens_Remanesc!$A136="","",IF(NOT(posicao_contratual!$Z136),itens_Remanesc!$A136,IF(AND(ISNUMBER($D$5),$O147&gt;0),itens_Remanesc!$A136,"")))</f>
        <v/>
      </c>
      <c r="B147" s="399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00"/>
      <c r="D147" s="399" t="str">
        <f t="shared" si="24"/>
        <v/>
      </c>
      <c r="E147" s="401" t="str">
        <f>IF(A147="","",IF($C$3="C0",historico_VU!$C136,IF($C$3="C1",historico_VU!$D136,IF($C$3="C2",historico_VU!$E136,IF($C$3="C3",historico_VU!$F136,IF($C$3="C4",historico_VU!$G136,""))))))</f>
        <v/>
      </c>
      <c r="F147" s="401" t="str">
        <f t="shared" si="25"/>
        <v/>
      </c>
      <c r="G147" s="401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398" t="str">
        <f>IF(itens_Remanesc!$A137="","",IF(NOT(posicao_contratual!$Z137),itens_Remanesc!$A137,IF(AND(ISNUMBER($D$5),$O148&gt;0),itens_Remanesc!$A137,"")))</f>
        <v/>
      </c>
      <c r="B148" s="399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00"/>
      <c r="D148" s="399" t="str">
        <f t="shared" si="24"/>
        <v/>
      </c>
      <c r="E148" s="401" t="str">
        <f>IF(A148="","",IF($C$3="C0",historico_VU!$C137,IF($C$3="C1",historico_VU!$D137,IF($C$3="C2",historico_VU!$E137,IF($C$3="C3",historico_VU!$F137,IF($C$3="C4",historico_VU!$G137,""))))))</f>
        <v/>
      </c>
      <c r="F148" s="401" t="str">
        <f t="shared" si="25"/>
        <v/>
      </c>
      <c r="G148" s="401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398" t="str">
        <f>IF(itens_Remanesc!$A138="","",IF(NOT(posicao_contratual!$Z138),itens_Remanesc!$A138,IF(AND(ISNUMBER($D$5),$O149&gt;0),itens_Remanesc!$A138,"")))</f>
        <v/>
      </c>
      <c r="B149" s="399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00"/>
      <c r="D149" s="399" t="str">
        <f t="shared" si="24"/>
        <v/>
      </c>
      <c r="E149" s="401" t="str">
        <f>IF(A149="","",IF($C$3="C0",historico_VU!$C138,IF($C$3="C1",historico_VU!$D138,IF($C$3="C2",historico_VU!$E138,IF($C$3="C3",historico_VU!$F138,IF($C$3="C4",historico_VU!$G138,""))))))</f>
        <v/>
      </c>
      <c r="F149" s="401" t="str">
        <f t="shared" si="25"/>
        <v/>
      </c>
      <c r="G149" s="401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398" t="str">
        <f>IF(itens_Remanesc!$A139="","",IF(NOT(posicao_contratual!$Z139),itens_Remanesc!$A139,IF(AND(ISNUMBER($D$5),$O150&gt;0),itens_Remanesc!$A139,"")))</f>
        <v/>
      </c>
      <c r="B150" s="399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00"/>
      <c r="D150" s="399" t="str">
        <f t="shared" si="24"/>
        <v/>
      </c>
      <c r="E150" s="401" t="str">
        <f>IF(A150="","",IF($C$3="C0",historico_VU!$C139,IF($C$3="C1",historico_VU!$D139,IF($C$3="C2",historico_VU!$E139,IF($C$3="C3",historico_VU!$F139,IF($C$3="C4",historico_VU!$G139,""))))))</f>
        <v/>
      </c>
      <c r="F150" s="401" t="str">
        <f t="shared" si="25"/>
        <v/>
      </c>
      <c r="G150" s="401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398" t="str">
        <f>IF(itens_Remanesc!$A140="","",IF(NOT(posicao_contratual!$Z140),itens_Remanesc!$A140,IF(AND(ISNUMBER($D$5),$O151&gt;0),itens_Remanesc!$A140,"")))</f>
        <v/>
      </c>
      <c r="B151" s="399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00"/>
      <c r="D151" s="399" t="str">
        <f t="shared" si="24"/>
        <v/>
      </c>
      <c r="E151" s="401" t="str">
        <f>IF(A151="","",IF($C$3="C0",historico_VU!$C140,IF($C$3="C1",historico_VU!$D140,IF($C$3="C2",historico_VU!$E140,IF($C$3="C3",historico_VU!$F140,IF($C$3="C4",historico_VU!$G140,""))))))</f>
        <v/>
      </c>
      <c r="F151" s="401" t="str">
        <f t="shared" si="25"/>
        <v/>
      </c>
      <c r="G151" s="401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398" t="str">
        <f>IF(itens_Remanesc!$A141="","",IF(NOT(posicao_contratual!$Z141),itens_Remanesc!$A141,IF(AND(ISNUMBER($D$5),$O152&gt;0),itens_Remanesc!$A141,"")))</f>
        <v/>
      </c>
      <c r="B152" s="399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00"/>
      <c r="D152" s="399" t="str">
        <f t="shared" si="24"/>
        <v/>
      </c>
      <c r="E152" s="401" t="str">
        <f>IF(A152="","",IF($C$3="C0",historico_VU!$C141,IF($C$3="C1",historico_VU!$D141,IF($C$3="C2",historico_VU!$E141,IF($C$3="C3",historico_VU!$F141,IF($C$3="C4",historico_VU!$G141,""))))))</f>
        <v/>
      </c>
      <c r="F152" s="401" t="str">
        <f t="shared" si="25"/>
        <v/>
      </c>
      <c r="G152" s="401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398" t="str">
        <f>IF(itens_Remanesc!$A142="","",IF(NOT(posicao_contratual!$Z142),itens_Remanesc!$A142,IF(AND(ISNUMBER($D$5),$O153&gt;0),itens_Remanesc!$A142,"")))</f>
        <v/>
      </c>
      <c r="B153" s="399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00"/>
      <c r="D153" s="399" t="str">
        <f t="shared" si="24"/>
        <v/>
      </c>
      <c r="E153" s="401" t="str">
        <f>IF(A153="","",IF($C$3="C0",historico_VU!$C142,IF($C$3="C1",historico_VU!$D142,IF($C$3="C2",historico_VU!$E142,IF($C$3="C3",historico_VU!$F142,IF($C$3="C4",historico_VU!$G142,""))))))</f>
        <v/>
      </c>
      <c r="F153" s="401" t="str">
        <f t="shared" si="25"/>
        <v/>
      </c>
      <c r="G153" s="401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398" t="str">
        <f>IF(itens_Remanesc!$A143="","",IF(NOT(posicao_contratual!$Z143),itens_Remanesc!$A143,IF(AND(ISNUMBER($D$5),$O154&gt;0),itens_Remanesc!$A143,"")))</f>
        <v/>
      </c>
      <c r="B154" s="399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00"/>
      <c r="D154" s="399" t="str">
        <f t="shared" si="24"/>
        <v/>
      </c>
      <c r="E154" s="401" t="str">
        <f>IF(A154="","",IF($C$3="C0",historico_VU!$C143,IF($C$3="C1",historico_VU!$D143,IF($C$3="C2",historico_VU!$E143,IF($C$3="C3",historico_VU!$F143,IF($C$3="C4",historico_VU!$G143,""))))))</f>
        <v/>
      </c>
      <c r="F154" s="401" t="str">
        <f t="shared" si="25"/>
        <v/>
      </c>
      <c r="G154" s="401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398" t="str">
        <f>IF(itens_Remanesc!$A144="","",IF(NOT(posicao_contratual!$Z144),itens_Remanesc!$A144,IF(AND(ISNUMBER($D$5),$O155&gt;0),itens_Remanesc!$A144,"")))</f>
        <v/>
      </c>
      <c r="B155" s="399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00"/>
      <c r="D155" s="399" t="str">
        <f t="shared" si="24"/>
        <v/>
      </c>
      <c r="E155" s="401" t="str">
        <f>IF(A155="","",IF($C$3="C0",historico_VU!$C144,IF($C$3="C1",historico_VU!$D144,IF($C$3="C2",historico_VU!$E144,IF($C$3="C3",historico_VU!$F144,IF($C$3="C4",historico_VU!$G144,""))))))</f>
        <v/>
      </c>
      <c r="F155" s="401" t="str">
        <f t="shared" si="25"/>
        <v/>
      </c>
      <c r="G155" s="401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398" t="str">
        <f>IF(itens_Remanesc!$A145="","",IF(NOT(posicao_contratual!$Z145),itens_Remanesc!$A145,IF(AND(ISNUMBER($D$5),$O156&gt;0),itens_Remanesc!$A145,"")))</f>
        <v/>
      </c>
      <c r="B156" s="399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00"/>
      <c r="D156" s="399" t="str">
        <f t="shared" si="24"/>
        <v/>
      </c>
      <c r="E156" s="401" t="str">
        <f>IF(A156="","",IF($C$3="C0",historico_VU!$C145,IF($C$3="C1",historico_VU!$D145,IF($C$3="C2",historico_VU!$E145,IF($C$3="C3",historico_VU!$F145,IF($C$3="C4",historico_VU!$G145,""))))))</f>
        <v/>
      </c>
      <c r="F156" s="401" t="str">
        <f t="shared" si="25"/>
        <v/>
      </c>
      <c r="G156" s="401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398" t="str">
        <f>IF(itens_Remanesc!$A146="","",IF(NOT(posicao_contratual!$Z146),itens_Remanesc!$A146,IF(AND(ISNUMBER($D$5),$O157&gt;0),itens_Remanesc!$A146,"")))</f>
        <v/>
      </c>
      <c r="B157" s="399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00"/>
      <c r="D157" s="399" t="str">
        <f t="shared" si="24"/>
        <v/>
      </c>
      <c r="E157" s="401" t="str">
        <f>IF(A157="","",IF($C$3="C0",historico_VU!$C146,IF($C$3="C1",historico_VU!$D146,IF($C$3="C2",historico_VU!$E146,IF($C$3="C3",historico_VU!$F146,IF($C$3="C4",historico_VU!$G146,""))))))</f>
        <v/>
      </c>
      <c r="F157" s="401" t="str">
        <f t="shared" si="25"/>
        <v/>
      </c>
      <c r="G157" s="401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398" t="str">
        <f>IF(itens_Remanesc!$A147="","",IF(NOT(posicao_contratual!$Z147),itens_Remanesc!$A147,IF(AND(ISNUMBER($D$5),$O158&gt;0),itens_Remanesc!$A147,"")))</f>
        <v/>
      </c>
      <c r="B158" s="399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00"/>
      <c r="D158" s="399" t="str">
        <f t="shared" si="24"/>
        <v/>
      </c>
      <c r="E158" s="401" t="str">
        <f>IF(A158="","",IF($C$3="C0",historico_VU!$C147,IF($C$3="C1",historico_VU!$D147,IF($C$3="C2",historico_VU!$E147,IF($C$3="C3",historico_VU!$F147,IF($C$3="C4",historico_VU!$G147,""))))))</f>
        <v/>
      </c>
      <c r="F158" s="401" t="str">
        <f t="shared" si="25"/>
        <v/>
      </c>
      <c r="G158" s="401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398" t="str">
        <f>IF(itens_Remanesc!$A148="","",IF(NOT(posicao_contratual!$Z148),itens_Remanesc!$A148,IF(AND(ISNUMBER($D$5),$O159&gt;0),itens_Remanesc!$A148,"")))</f>
        <v/>
      </c>
      <c r="B159" s="399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00"/>
      <c r="D159" s="399" t="str">
        <f t="shared" si="24"/>
        <v/>
      </c>
      <c r="E159" s="401" t="str">
        <f>IF(A159="","",IF($C$3="C0",historico_VU!$C148,IF($C$3="C1",historico_VU!$D148,IF($C$3="C2",historico_VU!$E148,IF($C$3="C3",historico_VU!$F148,IF($C$3="C4",historico_VU!$G148,""))))))</f>
        <v/>
      </c>
      <c r="F159" s="401" t="str">
        <f t="shared" si="25"/>
        <v/>
      </c>
      <c r="G159" s="401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398" t="str">
        <f>IF(itens_Remanesc!$A149="","",IF(NOT(posicao_contratual!$Z149),itens_Remanesc!$A149,IF(AND(ISNUMBER($D$5),$O160&gt;0),itens_Remanesc!$A149,"")))</f>
        <v/>
      </c>
      <c r="B160" s="399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00"/>
      <c r="D160" s="399" t="str">
        <f t="shared" si="24"/>
        <v/>
      </c>
      <c r="E160" s="401" t="str">
        <f>IF(A160="","",IF($C$3="C0",historico_VU!$C149,IF($C$3="C1",historico_VU!$D149,IF($C$3="C2",historico_VU!$E149,IF($C$3="C3",historico_VU!$F149,IF($C$3="C4",historico_VU!$G149,""))))))</f>
        <v/>
      </c>
      <c r="F160" s="401" t="str">
        <f t="shared" si="25"/>
        <v/>
      </c>
      <c r="G160" s="401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398" t="str">
        <f>IF(itens_Remanesc!$A150="","",IF(NOT(posicao_contratual!$Z150),itens_Remanesc!$A150,IF(AND(ISNUMBER($D$5),$O161&gt;0),itens_Remanesc!$A150,"")))</f>
        <v/>
      </c>
      <c r="B161" s="399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00"/>
      <c r="D161" s="399" t="str">
        <f t="shared" si="24"/>
        <v/>
      </c>
      <c r="E161" s="401" t="str">
        <f>IF(A161="","",IF($C$3="C0",historico_VU!$C150,IF($C$3="C1",historico_VU!$D150,IF($C$3="C2",historico_VU!$E150,IF($C$3="C3",historico_VU!$F150,IF($C$3="C4",historico_VU!$G150,""))))))</f>
        <v/>
      </c>
      <c r="F161" s="401" t="str">
        <f t="shared" si="25"/>
        <v/>
      </c>
      <c r="G161" s="401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398" t="str">
        <f>IF(itens_Remanesc!$A151="","",IF(NOT(posicao_contratual!$Z151),itens_Remanesc!$A151,IF(AND(ISNUMBER($D$5),$O162&gt;0),itens_Remanesc!$A151,"")))</f>
        <v/>
      </c>
      <c r="B162" s="399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00"/>
      <c r="D162" s="399" t="str">
        <f t="shared" si="24"/>
        <v/>
      </c>
      <c r="E162" s="401" t="str">
        <f>IF(A162="","",IF($C$3="C0",historico_VU!$C151,IF($C$3="C1",historico_VU!$D151,IF($C$3="C2",historico_VU!$E151,IF($C$3="C3",historico_VU!$F151,IF($C$3="C4",historico_VU!$G151,""))))))</f>
        <v/>
      </c>
      <c r="F162" s="401" t="str">
        <f t="shared" si="25"/>
        <v/>
      </c>
      <c r="G162" s="401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398" t="str">
        <f>IF(itens_Remanesc!$A152="","",IF(NOT(posicao_contratual!$Z152),itens_Remanesc!$A152,IF(AND(ISNUMBER($D$5),$O163&gt;0),itens_Remanesc!$A152,"")))</f>
        <v/>
      </c>
      <c r="B163" s="399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00"/>
      <c r="D163" s="399" t="str">
        <f t="shared" si="24"/>
        <v/>
      </c>
      <c r="E163" s="401" t="str">
        <f>IF(A163="","",IF($C$3="C0",historico_VU!$C152,IF($C$3="C1",historico_VU!$D152,IF($C$3="C2",historico_VU!$E152,IF($C$3="C3",historico_VU!$F152,IF($C$3="C4",historico_VU!$G152,""))))))</f>
        <v/>
      </c>
      <c r="F163" s="401" t="str">
        <f t="shared" si="25"/>
        <v/>
      </c>
      <c r="G163" s="401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398" t="str">
        <f>IF(itens_Remanesc!$A153="","",IF(NOT(posicao_contratual!$Z153),itens_Remanesc!$A153,IF(AND(ISNUMBER($D$5),$O164&gt;0),itens_Remanesc!$A153,"")))</f>
        <v/>
      </c>
      <c r="B164" s="399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00"/>
      <c r="D164" s="399" t="str">
        <f t="shared" si="24"/>
        <v/>
      </c>
      <c r="E164" s="401" t="str">
        <f>IF(A164="","",IF($C$3="C0",historico_VU!$C153,IF($C$3="C1",historico_VU!$D153,IF($C$3="C2",historico_VU!$E153,IF($C$3="C3",historico_VU!$F153,IF($C$3="C4",historico_VU!$G153,""))))))</f>
        <v/>
      </c>
      <c r="F164" s="401" t="str">
        <f t="shared" si="25"/>
        <v/>
      </c>
      <c r="G164" s="401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398" t="str">
        <f>IF(itens_Remanesc!$A154="","",IF(NOT(posicao_contratual!$Z154),itens_Remanesc!$A154,IF(AND(ISNUMBER($D$5),$O165&gt;0),itens_Remanesc!$A154,"")))</f>
        <v/>
      </c>
      <c r="B165" s="399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00"/>
      <c r="D165" s="399" t="str">
        <f t="shared" si="24"/>
        <v/>
      </c>
      <c r="E165" s="401" t="str">
        <f>IF(A165="","",IF($C$3="C0",historico_VU!$C154,IF($C$3="C1",historico_VU!$D154,IF($C$3="C2",historico_VU!$E154,IF($C$3="C3",historico_VU!$F154,IF($C$3="C4",historico_VU!$G154,""))))))</f>
        <v/>
      </c>
      <c r="F165" s="401" t="str">
        <f t="shared" si="25"/>
        <v/>
      </c>
      <c r="G165" s="401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398" t="str">
        <f>IF(itens_Remanesc!$A155="","",IF(NOT(posicao_contratual!$Z155),itens_Remanesc!$A155,IF(AND(ISNUMBER($D$5),$O166&gt;0),itens_Remanesc!$A155,"")))</f>
        <v/>
      </c>
      <c r="B166" s="399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00"/>
      <c r="D166" s="399" t="str">
        <f t="shared" si="24"/>
        <v/>
      </c>
      <c r="E166" s="401" t="str">
        <f>IF(A166="","",IF($C$3="C0",historico_VU!$C155,IF($C$3="C1",historico_VU!$D155,IF($C$3="C2",historico_VU!$E155,IF($C$3="C3",historico_VU!$F155,IF($C$3="C4",historico_VU!$G155,""))))))</f>
        <v/>
      </c>
      <c r="F166" s="401" t="str">
        <f t="shared" si="25"/>
        <v/>
      </c>
      <c r="G166" s="401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398" t="str">
        <f>IF(itens_Remanesc!$A156="","",IF(NOT(posicao_contratual!$Z156),itens_Remanesc!$A156,IF(AND(ISNUMBER($D$5),$O167&gt;0),itens_Remanesc!$A156,"")))</f>
        <v/>
      </c>
      <c r="B167" s="399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00"/>
      <c r="D167" s="399" t="str">
        <f t="shared" si="24"/>
        <v/>
      </c>
      <c r="E167" s="401" t="str">
        <f>IF(A167="","",IF($C$3="C0",historico_VU!$C156,IF($C$3="C1",historico_VU!$D156,IF($C$3="C2",historico_VU!$E156,IF($C$3="C3",historico_VU!$F156,IF($C$3="C4",historico_VU!$G156,""))))))</f>
        <v/>
      </c>
      <c r="F167" s="401" t="str">
        <f t="shared" si="25"/>
        <v/>
      </c>
      <c r="G167" s="401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398" t="str">
        <f>IF(itens_Remanesc!$A157="","",IF(NOT(posicao_contratual!$Z157),itens_Remanesc!$A157,IF(AND(ISNUMBER($D$5),$O168&gt;0),itens_Remanesc!$A157,"")))</f>
        <v/>
      </c>
      <c r="B168" s="399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00"/>
      <c r="D168" s="399" t="str">
        <f t="shared" si="24"/>
        <v/>
      </c>
      <c r="E168" s="401" t="str">
        <f>IF(A168="","",IF($C$3="C0",historico_VU!$C157,IF($C$3="C1",historico_VU!$D157,IF($C$3="C2",historico_VU!$E157,IF($C$3="C3",historico_VU!$F157,IF($C$3="C4",historico_VU!$G157,""))))))</f>
        <v/>
      </c>
      <c r="F168" s="401" t="str">
        <f t="shared" si="25"/>
        <v/>
      </c>
      <c r="G168" s="401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398" t="str">
        <f>IF(itens_Remanesc!$A158="","",IF(NOT(posicao_contratual!$Z158),itens_Remanesc!$A158,IF(AND(ISNUMBER($D$5),$O169&gt;0),itens_Remanesc!$A158,"")))</f>
        <v/>
      </c>
      <c r="B169" s="399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00"/>
      <c r="D169" s="399" t="str">
        <f t="shared" si="24"/>
        <v/>
      </c>
      <c r="E169" s="401" t="str">
        <f>IF(A169="","",IF($C$3="C0",historico_VU!$C158,IF($C$3="C1",historico_VU!$D158,IF($C$3="C2",historico_VU!$E158,IF($C$3="C3",historico_VU!$F158,IF($C$3="C4",historico_VU!$G158,""))))))</f>
        <v/>
      </c>
      <c r="F169" s="401" t="str">
        <f t="shared" si="25"/>
        <v/>
      </c>
      <c r="G169" s="401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398" t="str">
        <f>IF(itens_Remanesc!$A159="","",IF(NOT(posicao_contratual!$Z159),itens_Remanesc!$A159,IF(AND(ISNUMBER($D$5),$O170&gt;0),itens_Remanesc!$A159,"")))</f>
        <v/>
      </c>
      <c r="B170" s="399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00"/>
      <c r="D170" s="399" t="str">
        <f t="shared" si="24"/>
        <v/>
      </c>
      <c r="E170" s="401" t="str">
        <f>IF(A170="","",IF($C$3="C0",historico_VU!$C159,IF($C$3="C1",historico_VU!$D159,IF($C$3="C2",historico_VU!$E159,IF($C$3="C3",historico_VU!$F159,IF($C$3="C4",historico_VU!$G159,""))))))</f>
        <v/>
      </c>
      <c r="F170" s="401" t="str">
        <f t="shared" si="25"/>
        <v/>
      </c>
      <c r="G170" s="401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398" t="str">
        <f>IF(itens_Remanesc!$A160="","",IF(NOT(posicao_contratual!$Z160),itens_Remanesc!$A160,IF(AND(ISNUMBER($D$5),$O171&gt;0),itens_Remanesc!$A160,"")))</f>
        <v/>
      </c>
      <c r="B171" s="399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00"/>
      <c r="D171" s="399" t="str">
        <f t="shared" si="24"/>
        <v/>
      </c>
      <c r="E171" s="401" t="str">
        <f>IF(A171="","",IF($C$3="C0",historico_VU!$C160,IF($C$3="C1",historico_VU!$D160,IF($C$3="C2",historico_VU!$E160,IF($C$3="C3",historico_VU!$F160,IF($C$3="C4",historico_VU!$G160,""))))))</f>
        <v/>
      </c>
      <c r="F171" s="401" t="str">
        <f t="shared" si="25"/>
        <v/>
      </c>
      <c r="G171" s="401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398" t="str">
        <f>IF(itens_Remanesc!$A161="","",IF(NOT(posicao_contratual!$Z161),itens_Remanesc!$A161,IF(AND(ISNUMBER($D$5),$O172&gt;0),itens_Remanesc!$A161,"")))</f>
        <v/>
      </c>
      <c r="B172" s="399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00"/>
      <c r="D172" s="399" t="str">
        <f t="shared" si="24"/>
        <v/>
      </c>
      <c r="E172" s="401" t="str">
        <f>IF(A172="","",IF($C$3="C0",historico_VU!$C161,IF($C$3="C1",historico_VU!$D161,IF($C$3="C2",historico_VU!$E161,IF($C$3="C3",historico_VU!$F161,IF($C$3="C4",historico_VU!$G161,""))))))</f>
        <v/>
      </c>
      <c r="F172" s="401" t="str">
        <f t="shared" si="25"/>
        <v/>
      </c>
      <c r="G172" s="401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398" t="str">
        <f>IF(itens_Remanesc!$A162="","",IF(NOT(posicao_contratual!$Z162),itens_Remanesc!$A162,IF(AND(ISNUMBER($D$5),$O173&gt;0),itens_Remanesc!$A162,"")))</f>
        <v/>
      </c>
      <c r="B173" s="399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00"/>
      <c r="D173" s="399" t="str">
        <f t="shared" ref="D173:D204" si="30">IF(OR(A173="",$D$5="",C173=""),"",ROUND(B173+I173-C173,2))</f>
        <v/>
      </c>
      <c r="E173" s="401" t="str">
        <f>IF(A173="","",IF($C$3="C0",historico_VU!$C162,IF($C$3="C1",historico_VU!$D162,IF($C$3="C2",historico_VU!$E162,IF($C$3="C3",historico_VU!$F162,IF($C$3="C4",historico_VU!$G162,""))))))</f>
        <v/>
      </c>
      <c r="F173" s="401" t="str">
        <f t="shared" ref="F173:F204" si="31">IF(OR(D173="",E173=""),"",ROUND(D173*E173,2))</f>
        <v/>
      </c>
      <c r="G173" s="401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398" t="str">
        <f>IF(itens_Remanesc!$A163="","",IF(NOT(posicao_contratual!$Z163),itens_Remanesc!$A163,IF(AND(ISNUMBER($D$5),$O174&gt;0),itens_Remanesc!$A163,"")))</f>
        <v/>
      </c>
      <c r="B174" s="399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00"/>
      <c r="D174" s="399" t="str">
        <f t="shared" si="30"/>
        <v/>
      </c>
      <c r="E174" s="401" t="str">
        <f>IF(A174="","",IF($C$3="C0",historico_VU!$C163,IF($C$3="C1",historico_VU!$D163,IF($C$3="C2",historico_VU!$E163,IF($C$3="C3",historico_VU!$F163,IF($C$3="C4",historico_VU!$G163,""))))))</f>
        <v/>
      </c>
      <c r="F174" s="401" t="str">
        <f t="shared" si="31"/>
        <v/>
      </c>
      <c r="G174" s="401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398" t="str">
        <f>IF(itens_Remanesc!$A164="","",IF(NOT(posicao_contratual!$Z164),itens_Remanesc!$A164,IF(AND(ISNUMBER($D$5),$O175&gt;0),itens_Remanesc!$A164,"")))</f>
        <v/>
      </c>
      <c r="B175" s="399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00"/>
      <c r="D175" s="399" t="str">
        <f t="shared" si="30"/>
        <v/>
      </c>
      <c r="E175" s="401" t="str">
        <f>IF(A175="","",IF($C$3="C0",historico_VU!$C164,IF($C$3="C1",historico_VU!$D164,IF($C$3="C2",historico_VU!$E164,IF($C$3="C3",historico_VU!$F164,IF($C$3="C4",historico_VU!$G164,""))))))</f>
        <v/>
      </c>
      <c r="F175" s="401" t="str">
        <f t="shared" si="31"/>
        <v/>
      </c>
      <c r="G175" s="401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398" t="str">
        <f>IF(itens_Remanesc!$A165="","",IF(NOT(posicao_contratual!$Z165),itens_Remanesc!$A165,IF(AND(ISNUMBER($D$5),$O176&gt;0),itens_Remanesc!$A165,"")))</f>
        <v/>
      </c>
      <c r="B176" s="399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00"/>
      <c r="D176" s="399" t="str">
        <f t="shared" si="30"/>
        <v/>
      </c>
      <c r="E176" s="401" t="str">
        <f>IF(A176="","",IF($C$3="C0",historico_VU!$C165,IF($C$3="C1",historico_VU!$D165,IF($C$3="C2",historico_VU!$E165,IF($C$3="C3",historico_VU!$F165,IF($C$3="C4",historico_VU!$G165,""))))))</f>
        <v/>
      </c>
      <c r="F176" s="401" t="str">
        <f t="shared" si="31"/>
        <v/>
      </c>
      <c r="G176" s="401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398" t="str">
        <f>IF(itens_Remanesc!$A166="","",IF(NOT(posicao_contratual!$Z166),itens_Remanesc!$A166,IF(AND(ISNUMBER($D$5),$O177&gt;0),itens_Remanesc!$A166,"")))</f>
        <v/>
      </c>
      <c r="B177" s="399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00"/>
      <c r="D177" s="399" t="str">
        <f t="shared" si="30"/>
        <v/>
      </c>
      <c r="E177" s="401" t="str">
        <f>IF(A177="","",IF($C$3="C0",historico_VU!$C166,IF($C$3="C1",historico_VU!$D166,IF($C$3="C2",historico_VU!$E166,IF($C$3="C3",historico_VU!$F166,IF($C$3="C4",historico_VU!$G166,""))))))</f>
        <v/>
      </c>
      <c r="F177" s="401" t="str">
        <f t="shared" si="31"/>
        <v/>
      </c>
      <c r="G177" s="401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398" t="str">
        <f>IF(itens_Remanesc!$A167="","",IF(NOT(posicao_contratual!$Z167),itens_Remanesc!$A167,IF(AND(ISNUMBER($D$5),$O178&gt;0),itens_Remanesc!$A167,"")))</f>
        <v/>
      </c>
      <c r="B178" s="399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00"/>
      <c r="D178" s="399" t="str">
        <f t="shared" si="30"/>
        <v/>
      </c>
      <c r="E178" s="401" t="str">
        <f>IF(A178="","",IF($C$3="C0",historico_VU!$C167,IF($C$3="C1",historico_VU!$D167,IF($C$3="C2",historico_VU!$E167,IF($C$3="C3",historico_VU!$F167,IF($C$3="C4",historico_VU!$G167,""))))))</f>
        <v/>
      </c>
      <c r="F178" s="401" t="str">
        <f t="shared" si="31"/>
        <v/>
      </c>
      <c r="G178" s="401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398" t="str">
        <f>IF(itens_Remanesc!$A168="","",IF(NOT(posicao_contratual!$Z168),itens_Remanesc!$A168,IF(AND(ISNUMBER($D$5),$O179&gt;0),itens_Remanesc!$A168,"")))</f>
        <v/>
      </c>
      <c r="B179" s="399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00"/>
      <c r="D179" s="399" t="str">
        <f t="shared" si="30"/>
        <v/>
      </c>
      <c r="E179" s="401" t="str">
        <f>IF(A179="","",IF($C$3="C0",historico_VU!$C168,IF($C$3="C1",historico_VU!$D168,IF($C$3="C2",historico_VU!$E168,IF($C$3="C3",historico_VU!$F168,IF($C$3="C4",historico_VU!$G168,""))))))</f>
        <v/>
      </c>
      <c r="F179" s="401" t="str">
        <f t="shared" si="31"/>
        <v/>
      </c>
      <c r="G179" s="401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398" t="str">
        <f>IF(itens_Remanesc!$A169="","",IF(NOT(posicao_contratual!$Z169),itens_Remanesc!$A169,IF(AND(ISNUMBER($D$5),$O180&gt;0),itens_Remanesc!$A169,"")))</f>
        <v/>
      </c>
      <c r="B180" s="399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00"/>
      <c r="D180" s="399" t="str">
        <f t="shared" si="30"/>
        <v/>
      </c>
      <c r="E180" s="401" t="str">
        <f>IF(A180="","",IF($C$3="C0",historico_VU!$C169,IF($C$3="C1",historico_VU!$D169,IF($C$3="C2",historico_VU!$E169,IF($C$3="C3",historico_VU!$F169,IF($C$3="C4",historico_VU!$G169,""))))))</f>
        <v/>
      </c>
      <c r="F180" s="401" t="str">
        <f t="shared" si="31"/>
        <v/>
      </c>
      <c r="G180" s="401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398" t="str">
        <f>IF(itens_Remanesc!$A170="","",IF(NOT(posicao_contratual!$Z170),itens_Remanesc!$A170,IF(AND(ISNUMBER($D$5),$O181&gt;0),itens_Remanesc!$A170,"")))</f>
        <v/>
      </c>
      <c r="B181" s="399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00"/>
      <c r="D181" s="399" t="str">
        <f t="shared" si="30"/>
        <v/>
      </c>
      <c r="E181" s="401" t="str">
        <f>IF(A181="","",IF($C$3="C0",historico_VU!$C170,IF($C$3="C1",historico_VU!$D170,IF($C$3="C2",historico_VU!$E170,IF($C$3="C3",historico_VU!$F170,IF($C$3="C4",historico_VU!$G170,""))))))</f>
        <v/>
      </c>
      <c r="F181" s="401" t="str">
        <f t="shared" si="31"/>
        <v/>
      </c>
      <c r="G181" s="401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398" t="str">
        <f>IF(itens_Remanesc!$A171="","",IF(NOT(posicao_contratual!$Z171),itens_Remanesc!$A171,IF(AND(ISNUMBER($D$5),$O182&gt;0),itens_Remanesc!$A171,"")))</f>
        <v/>
      </c>
      <c r="B182" s="399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00"/>
      <c r="D182" s="399" t="str">
        <f t="shared" si="30"/>
        <v/>
      </c>
      <c r="E182" s="401" t="str">
        <f>IF(A182="","",IF($C$3="C0",historico_VU!$C171,IF($C$3="C1",historico_VU!$D171,IF($C$3="C2",historico_VU!$E171,IF($C$3="C3",historico_VU!$F171,IF($C$3="C4",historico_VU!$G171,""))))))</f>
        <v/>
      </c>
      <c r="F182" s="401" t="str">
        <f t="shared" si="31"/>
        <v/>
      </c>
      <c r="G182" s="401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398" t="str">
        <f>IF(itens_Remanesc!$A172="","",IF(NOT(posicao_contratual!$Z172),itens_Remanesc!$A172,IF(AND(ISNUMBER($D$5),$O183&gt;0),itens_Remanesc!$A172,"")))</f>
        <v/>
      </c>
      <c r="B183" s="399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00"/>
      <c r="D183" s="399" t="str">
        <f t="shared" si="30"/>
        <v/>
      </c>
      <c r="E183" s="401" t="str">
        <f>IF(A183="","",IF($C$3="C0",historico_VU!$C172,IF($C$3="C1",historico_VU!$D172,IF($C$3="C2",historico_VU!$E172,IF($C$3="C3",historico_VU!$F172,IF($C$3="C4",historico_VU!$G172,""))))))</f>
        <v/>
      </c>
      <c r="F183" s="401" t="str">
        <f t="shared" si="31"/>
        <v/>
      </c>
      <c r="G183" s="401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398" t="str">
        <f>IF(itens_Remanesc!$A173="","",IF(NOT(posicao_contratual!$Z173),itens_Remanesc!$A173,IF(AND(ISNUMBER($D$5),$O184&gt;0),itens_Remanesc!$A173,"")))</f>
        <v/>
      </c>
      <c r="B184" s="399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00"/>
      <c r="D184" s="399" t="str">
        <f t="shared" si="30"/>
        <v/>
      </c>
      <c r="E184" s="401" t="str">
        <f>IF(A184="","",IF($C$3="C0",historico_VU!$C173,IF($C$3="C1",historico_VU!$D173,IF($C$3="C2",historico_VU!$E173,IF($C$3="C3",historico_VU!$F173,IF($C$3="C4",historico_VU!$G173,""))))))</f>
        <v/>
      </c>
      <c r="F184" s="401" t="str">
        <f t="shared" si="31"/>
        <v/>
      </c>
      <c r="G184" s="401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398" t="str">
        <f>IF(itens_Remanesc!$A174="","",IF(NOT(posicao_contratual!$Z174),itens_Remanesc!$A174,IF(AND(ISNUMBER($D$5),$O185&gt;0),itens_Remanesc!$A174,"")))</f>
        <v/>
      </c>
      <c r="B185" s="399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00"/>
      <c r="D185" s="399" t="str">
        <f t="shared" si="30"/>
        <v/>
      </c>
      <c r="E185" s="401" t="str">
        <f>IF(A185="","",IF($C$3="C0",historico_VU!$C174,IF($C$3="C1",historico_VU!$D174,IF($C$3="C2",historico_VU!$E174,IF($C$3="C3",historico_VU!$F174,IF($C$3="C4",historico_VU!$G174,""))))))</f>
        <v/>
      </c>
      <c r="F185" s="401" t="str">
        <f t="shared" si="31"/>
        <v/>
      </c>
      <c r="G185" s="401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398" t="str">
        <f>IF(itens_Remanesc!$A175="","",IF(NOT(posicao_contratual!$Z175),itens_Remanesc!$A175,IF(AND(ISNUMBER($D$5),$O186&gt;0),itens_Remanesc!$A175,"")))</f>
        <v/>
      </c>
      <c r="B186" s="399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00"/>
      <c r="D186" s="399" t="str">
        <f t="shared" si="30"/>
        <v/>
      </c>
      <c r="E186" s="401" t="str">
        <f>IF(A186="","",IF($C$3="C0",historico_VU!$C175,IF($C$3="C1",historico_VU!$D175,IF($C$3="C2",historico_VU!$E175,IF($C$3="C3",historico_VU!$F175,IF($C$3="C4",historico_VU!$G175,""))))))</f>
        <v/>
      </c>
      <c r="F186" s="401" t="str">
        <f t="shared" si="31"/>
        <v/>
      </c>
      <c r="G186" s="401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398" t="str">
        <f>IF(itens_Remanesc!$A176="","",IF(NOT(posicao_contratual!$Z176),itens_Remanesc!$A176,IF(AND(ISNUMBER($D$5),$O187&gt;0),itens_Remanesc!$A176,"")))</f>
        <v/>
      </c>
      <c r="B187" s="399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00"/>
      <c r="D187" s="399" t="str">
        <f t="shared" si="30"/>
        <v/>
      </c>
      <c r="E187" s="401" t="str">
        <f>IF(A187="","",IF($C$3="C0",historico_VU!$C176,IF($C$3="C1",historico_VU!$D176,IF($C$3="C2",historico_VU!$E176,IF($C$3="C3",historico_VU!$F176,IF($C$3="C4",historico_VU!$G176,""))))))</f>
        <v/>
      </c>
      <c r="F187" s="401" t="str">
        <f t="shared" si="31"/>
        <v/>
      </c>
      <c r="G187" s="401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398" t="str">
        <f>IF(itens_Remanesc!$A177="","",IF(NOT(posicao_contratual!$Z177),itens_Remanesc!$A177,IF(AND(ISNUMBER($D$5),$O188&gt;0),itens_Remanesc!$A177,"")))</f>
        <v/>
      </c>
      <c r="B188" s="399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00"/>
      <c r="D188" s="399" t="str">
        <f t="shared" si="30"/>
        <v/>
      </c>
      <c r="E188" s="401" t="str">
        <f>IF(A188="","",IF($C$3="C0",historico_VU!$C177,IF($C$3="C1",historico_VU!$D177,IF($C$3="C2",historico_VU!$E177,IF($C$3="C3",historico_VU!$F177,IF($C$3="C4",historico_VU!$G177,""))))))</f>
        <v/>
      </c>
      <c r="F188" s="401" t="str">
        <f t="shared" si="31"/>
        <v/>
      </c>
      <c r="G188" s="401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398" t="str">
        <f>IF(itens_Remanesc!$A178="","",IF(NOT(posicao_contratual!$Z178),itens_Remanesc!$A178,IF(AND(ISNUMBER($D$5),$O189&gt;0),itens_Remanesc!$A178,"")))</f>
        <v/>
      </c>
      <c r="B189" s="399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00"/>
      <c r="D189" s="399" t="str">
        <f t="shared" si="30"/>
        <v/>
      </c>
      <c r="E189" s="401" t="str">
        <f>IF(A189="","",IF($C$3="C0",historico_VU!$C178,IF($C$3="C1",historico_VU!$D178,IF($C$3="C2",historico_VU!$E178,IF($C$3="C3",historico_VU!$F178,IF($C$3="C4",historico_VU!$G178,""))))))</f>
        <v/>
      </c>
      <c r="F189" s="401" t="str">
        <f t="shared" si="31"/>
        <v/>
      </c>
      <c r="G189" s="401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398" t="str">
        <f>IF(itens_Remanesc!$A179="","",IF(NOT(posicao_contratual!$Z179),itens_Remanesc!$A179,IF(AND(ISNUMBER($D$5),$O190&gt;0),itens_Remanesc!$A179,"")))</f>
        <v/>
      </c>
      <c r="B190" s="399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00"/>
      <c r="D190" s="399" t="str">
        <f t="shared" si="30"/>
        <v/>
      </c>
      <c r="E190" s="401" t="str">
        <f>IF(A190="","",IF($C$3="C0",historico_VU!$C179,IF($C$3="C1",historico_VU!$D179,IF($C$3="C2",historico_VU!$E179,IF($C$3="C3",historico_VU!$F179,IF($C$3="C4",historico_VU!$G179,""))))))</f>
        <v/>
      </c>
      <c r="F190" s="401" t="str">
        <f t="shared" si="31"/>
        <v/>
      </c>
      <c r="G190" s="401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398" t="str">
        <f>IF(itens_Remanesc!$A180="","",IF(NOT(posicao_contratual!$Z180),itens_Remanesc!$A180,IF(AND(ISNUMBER($D$5),$O191&gt;0),itens_Remanesc!$A180,"")))</f>
        <v/>
      </c>
      <c r="B191" s="399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00"/>
      <c r="D191" s="399" t="str">
        <f t="shared" si="30"/>
        <v/>
      </c>
      <c r="E191" s="401" t="str">
        <f>IF(A191="","",IF($C$3="C0",historico_VU!$C180,IF($C$3="C1",historico_VU!$D180,IF($C$3="C2",historico_VU!$E180,IF($C$3="C3",historico_VU!$F180,IF($C$3="C4",historico_VU!$G180,""))))))</f>
        <v/>
      </c>
      <c r="F191" s="401" t="str">
        <f t="shared" si="31"/>
        <v/>
      </c>
      <c r="G191" s="401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398" t="str">
        <f>IF(itens_Remanesc!$A181="","",IF(NOT(posicao_contratual!$Z181),itens_Remanesc!$A181,IF(AND(ISNUMBER($D$5),$O192&gt;0),itens_Remanesc!$A181,"")))</f>
        <v/>
      </c>
      <c r="B192" s="399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00"/>
      <c r="D192" s="399" t="str">
        <f t="shared" si="30"/>
        <v/>
      </c>
      <c r="E192" s="401" t="str">
        <f>IF(A192="","",IF($C$3="C0",historico_VU!$C181,IF($C$3="C1",historico_VU!$D181,IF($C$3="C2",historico_VU!$E181,IF($C$3="C3",historico_VU!$F181,IF($C$3="C4",historico_VU!$G181,""))))))</f>
        <v/>
      </c>
      <c r="F192" s="401" t="str">
        <f t="shared" si="31"/>
        <v/>
      </c>
      <c r="G192" s="401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398" t="str">
        <f>IF(itens_Remanesc!$A182="","",IF(NOT(posicao_contratual!$Z182),itens_Remanesc!$A182,IF(AND(ISNUMBER($D$5),$O193&gt;0),itens_Remanesc!$A182,"")))</f>
        <v/>
      </c>
      <c r="B193" s="399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00"/>
      <c r="D193" s="399" t="str">
        <f t="shared" si="30"/>
        <v/>
      </c>
      <c r="E193" s="401" t="str">
        <f>IF(A193="","",IF($C$3="C0",historico_VU!$C182,IF($C$3="C1",historico_VU!$D182,IF($C$3="C2",historico_VU!$E182,IF($C$3="C3",historico_VU!$F182,IF($C$3="C4",historico_VU!$G182,""))))))</f>
        <v/>
      </c>
      <c r="F193" s="401" t="str">
        <f t="shared" si="31"/>
        <v/>
      </c>
      <c r="G193" s="401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398" t="str">
        <f>IF(itens_Remanesc!$A183="","",IF(NOT(posicao_contratual!$Z183),itens_Remanesc!$A183,IF(AND(ISNUMBER($D$5),$O194&gt;0),itens_Remanesc!$A183,"")))</f>
        <v/>
      </c>
      <c r="B194" s="399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00"/>
      <c r="D194" s="399" t="str">
        <f t="shared" si="30"/>
        <v/>
      </c>
      <c r="E194" s="401" t="str">
        <f>IF(A194="","",IF($C$3="C0",historico_VU!$C183,IF($C$3="C1",historico_VU!$D183,IF($C$3="C2",historico_VU!$E183,IF($C$3="C3",historico_VU!$F183,IF($C$3="C4",historico_VU!$G183,""))))))</f>
        <v/>
      </c>
      <c r="F194" s="401" t="str">
        <f t="shared" si="31"/>
        <v/>
      </c>
      <c r="G194" s="401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398" t="str">
        <f>IF(itens_Remanesc!$A184="","",IF(NOT(posicao_contratual!$Z184),itens_Remanesc!$A184,IF(AND(ISNUMBER($D$5),$O195&gt;0),itens_Remanesc!$A184,"")))</f>
        <v/>
      </c>
      <c r="B195" s="399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00"/>
      <c r="D195" s="399" t="str">
        <f t="shared" si="30"/>
        <v/>
      </c>
      <c r="E195" s="401" t="str">
        <f>IF(A195="","",IF($C$3="C0",historico_VU!$C184,IF($C$3="C1",historico_VU!$D184,IF($C$3="C2",historico_VU!$E184,IF($C$3="C3",historico_VU!$F184,IF($C$3="C4",historico_VU!$G184,""))))))</f>
        <v/>
      </c>
      <c r="F195" s="401" t="str">
        <f t="shared" si="31"/>
        <v/>
      </c>
      <c r="G195" s="401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398" t="str">
        <f>IF(itens_Remanesc!$A185="","",IF(NOT(posicao_contratual!$Z185),itens_Remanesc!$A185,IF(AND(ISNUMBER($D$5),$O196&gt;0),itens_Remanesc!$A185,"")))</f>
        <v/>
      </c>
      <c r="B196" s="399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00"/>
      <c r="D196" s="399" t="str">
        <f t="shared" si="30"/>
        <v/>
      </c>
      <c r="E196" s="401" t="str">
        <f>IF(A196="","",IF($C$3="C0",historico_VU!$C185,IF($C$3="C1",historico_VU!$D185,IF($C$3="C2",historico_VU!$E185,IF($C$3="C3",historico_VU!$F185,IF($C$3="C4",historico_VU!$G185,""))))))</f>
        <v/>
      </c>
      <c r="F196" s="401" t="str">
        <f t="shared" si="31"/>
        <v/>
      </c>
      <c r="G196" s="401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398" t="str">
        <f>IF(itens_Remanesc!$A186="","",IF(NOT(posicao_contratual!$Z186),itens_Remanesc!$A186,IF(AND(ISNUMBER($D$5),$O197&gt;0),itens_Remanesc!$A186,"")))</f>
        <v/>
      </c>
      <c r="B197" s="399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00"/>
      <c r="D197" s="399" t="str">
        <f t="shared" si="30"/>
        <v/>
      </c>
      <c r="E197" s="401" t="str">
        <f>IF(A197="","",IF($C$3="C0",historico_VU!$C186,IF($C$3="C1",historico_VU!$D186,IF($C$3="C2",historico_VU!$E186,IF($C$3="C3",historico_VU!$F186,IF($C$3="C4",historico_VU!$G186,""))))))</f>
        <v/>
      </c>
      <c r="F197" s="401" t="str">
        <f t="shared" si="31"/>
        <v/>
      </c>
      <c r="G197" s="401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398" t="str">
        <f>IF(itens_Remanesc!$A187="","",IF(NOT(posicao_contratual!$Z187),itens_Remanesc!$A187,IF(AND(ISNUMBER($D$5),$O198&gt;0),itens_Remanesc!$A187,"")))</f>
        <v/>
      </c>
      <c r="B198" s="399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00"/>
      <c r="D198" s="399" t="str">
        <f t="shared" si="30"/>
        <v/>
      </c>
      <c r="E198" s="401" t="str">
        <f>IF(A198="","",IF($C$3="C0",historico_VU!$C187,IF($C$3="C1",historico_VU!$D187,IF($C$3="C2",historico_VU!$E187,IF($C$3="C3",historico_VU!$F187,IF($C$3="C4",historico_VU!$G187,""))))))</f>
        <v/>
      </c>
      <c r="F198" s="401" t="str">
        <f t="shared" si="31"/>
        <v/>
      </c>
      <c r="G198" s="401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398" t="str">
        <f>IF(itens_Remanesc!$A188="","",IF(NOT(posicao_contratual!$Z188),itens_Remanesc!$A188,IF(AND(ISNUMBER($D$5),$O199&gt;0),itens_Remanesc!$A188,"")))</f>
        <v/>
      </c>
      <c r="B199" s="399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00"/>
      <c r="D199" s="399" t="str">
        <f t="shared" si="30"/>
        <v/>
      </c>
      <c r="E199" s="401" t="str">
        <f>IF(A199="","",IF($C$3="C0",historico_VU!$C188,IF($C$3="C1",historico_VU!$D188,IF($C$3="C2",historico_VU!$E188,IF($C$3="C3",historico_VU!$F188,IF($C$3="C4",historico_VU!$G188,""))))))</f>
        <v/>
      </c>
      <c r="F199" s="401" t="str">
        <f t="shared" si="31"/>
        <v/>
      </c>
      <c r="G199" s="401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398" t="str">
        <f>IF(itens_Remanesc!$A189="","",IF(NOT(posicao_contratual!$Z189),itens_Remanesc!$A189,IF(AND(ISNUMBER($D$5),$O200&gt;0),itens_Remanesc!$A189,"")))</f>
        <v/>
      </c>
      <c r="B200" s="399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00"/>
      <c r="D200" s="399" t="str">
        <f t="shared" si="30"/>
        <v/>
      </c>
      <c r="E200" s="401" t="str">
        <f>IF(A200="","",IF($C$3="C0",historico_VU!$C189,IF($C$3="C1",historico_VU!$D189,IF($C$3="C2",historico_VU!$E189,IF($C$3="C3",historico_VU!$F189,IF($C$3="C4",historico_VU!$G189,""))))))</f>
        <v/>
      </c>
      <c r="F200" s="401" t="str">
        <f t="shared" si="31"/>
        <v/>
      </c>
      <c r="G200" s="401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398" t="str">
        <f>IF(itens_Remanesc!$A190="","",IF(NOT(posicao_contratual!$Z190),itens_Remanesc!$A190,IF(AND(ISNUMBER($D$5),$O201&gt;0),itens_Remanesc!$A190,"")))</f>
        <v/>
      </c>
      <c r="B201" s="399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00"/>
      <c r="D201" s="399" t="str">
        <f t="shared" si="30"/>
        <v/>
      </c>
      <c r="E201" s="401" t="str">
        <f>IF(A201="","",IF($C$3="C0",historico_VU!$C190,IF($C$3="C1",historico_VU!$D190,IF($C$3="C2",historico_VU!$E190,IF($C$3="C3",historico_VU!$F190,IF($C$3="C4",historico_VU!$G190,""))))))</f>
        <v/>
      </c>
      <c r="F201" s="401" t="str">
        <f t="shared" si="31"/>
        <v/>
      </c>
      <c r="G201" s="401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398" t="str">
        <f>IF(itens_Remanesc!$A191="","",IF(NOT(posicao_contratual!$Z191),itens_Remanesc!$A191,IF(AND(ISNUMBER($D$5),$O202&gt;0),itens_Remanesc!$A191,"")))</f>
        <v/>
      </c>
      <c r="B202" s="399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00"/>
      <c r="D202" s="399" t="str">
        <f t="shared" si="30"/>
        <v/>
      </c>
      <c r="E202" s="401" t="str">
        <f>IF(A202="","",IF($C$3="C0",historico_VU!$C191,IF($C$3="C1",historico_VU!$D191,IF($C$3="C2",historico_VU!$E191,IF($C$3="C3",historico_VU!$F191,IF($C$3="C4",historico_VU!$G191,""))))))</f>
        <v/>
      </c>
      <c r="F202" s="401" t="str">
        <f t="shared" si="31"/>
        <v/>
      </c>
      <c r="G202" s="401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398" t="str">
        <f>IF(itens_Remanesc!$A192="","",IF(NOT(posicao_contratual!$Z192),itens_Remanesc!$A192,IF(AND(ISNUMBER($D$5),$O203&gt;0),itens_Remanesc!$A192,"")))</f>
        <v/>
      </c>
      <c r="B203" s="399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00"/>
      <c r="D203" s="399" t="str">
        <f t="shared" si="30"/>
        <v/>
      </c>
      <c r="E203" s="401" t="str">
        <f>IF(A203="","",IF($C$3="C0",historico_VU!$C192,IF($C$3="C1",historico_VU!$D192,IF($C$3="C2",historico_VU!$E192,IF($C$3="C3",historico_VU!$F192,IF($C$3="C4",historico_VU!$G192,""))))))</f>
        <v/>
      </c>
      <c r="F203" s="401" t="str">
        <f t="shared" si="31"/>
        <v/>
      </c>
      <c r="G203" s="401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398" t="str">
        <f>IF(itens_Remanesc!$A193="","",IF(NOT(posicao_contratual!$Z193),itens_Remanesc!$A193,IF(AND(ISNUMBER($D$5),$O204&gt;0),itens_Remanesc!$A193,"")))</f>
        <v/>
      </c>
      <c r="B204" s="399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00"/>
      <c r="D204" s="399" t="str">
        <f t="shared" si="30"/>
        <v/>
      </c>
      <c r="E204" s="401" t="str">
        <f>IF(A204="","",IF($C$3="C0",historico_VU!$C193,IF($C$3="C1",historico_VU!$D193,IF($C$3="C2",historico_VU!$E193,IF($C$3="C3",historico_VU!$F193,IF($C$3="C4",historico_VU!$G193,""))))))</f>
        <v/>
      </c>
      <c r="F204" s="401" t="str">
        <f t="shared" si="31"/>
        <v/>
      </c>
      <c r="G204" s="401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398" t="str">
        <f>IF(itens_Remanesc!$A194="","",IF(NOT(posicao_contratual!$Z194),itens_Remanesc!$A194,IF(AND(ISNUMBER($D$5),$O205&gt;0),itens_Remanesc!$A194,"")))</f>
        <v/>
      </c>
      <c r="B205" s="399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00"/>
      <c r="D205" s="399" t="str">
        <f t="shared" ref="D205:D236" si="36">IF(OR(A205="",$D$5="",C205=""),"",ROUND(B205+I205-C205,2))</f>
        <v/>
      </c>
      <c r="E205" s="401" t="str">
        <f>IF(A205="","",IF($C$3="C0",historico_VU!$C194,IF($C$3="C1",historico_VU!$D194,IF($C$3="C2",historico_VU!$E194,IF($C$3="C3",historico_VU!$F194,IF($C$3="C4",historico_VU!$G194,""))))))</f>
        <v/>
      </c>
      <c r="F205" s="401" t="str">
        <f t="shared" ref="F205:F236" si="37">IF(OR(D205="",E205=""),"",ROUND(D205*E205,2))</f>
        <v/>
      </c>
      <c r="G205" s="401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398" t="str">
        <f>IF(itens_Remanesc!$A195="","",IF(NOT(posicao_contratual!$Z195),itens_Remanesc!$A195,IF(AND(ISNUMBER($D$5),$O206&gt;0),itens_Remanesc!$A195,"")))</f>
        <v/>
      </c>
      <c r="B206" s="399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00"/>
      <c r="D206" s="399" t="str">
        <f t="shared" si="36"/>
        <v/>
      </c>
      <c r="E206" s="401" t="str">
        <f>IF(A206="","",IF($C$3="C0",historico_VU!$C195,IF($C$3="C1",historico_VU!$D195,IF($C$3="C2",historico_VU!$E195,IF($C$3="C3",historico_VU!$F195,IF($C$3="C4",historico_VU!$G195,""))))))</f>
        <v/>
      </c>
      <c r="F206" s="401" t="str">
        <f t="shared" si="37"/>
        <v/>
      </c>
      <c r="G206" s="401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398" t="str">
        <f>IF(itens_Remanesc!$A196="","",IF(NOT(posicao_contratual!$Z196),itens_Remanesc!$A196,IF(AND(ISNUMBER($D$5),$O207&gt;0),itens_Remanesc!$A196,"")))</f>
        <v/>
      </c>
      <c r="B207" s="399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00"/>
      <c r="D207" s="399" t="str">
        <f t="shared" si="36"/>
        <v/>
      </c>
      <c r="E207" s="401" t="str">
        <f>IF(A207="","",IF($C$3="C0",historico_VU!$C196,IF($C$3="C1",historico_VU!$D196,IF($C$3="C2",historico_VU!$E196,IF($C$3="C3",historico_VU!$F196,IF($C$3="C4",historico_VU!$G196,""))))))</f>
        <v/>
      </c>
      <c r="F207" s="401" t="str">
        <f t="shared" si="37"/>
        <v/>
      </c>
      <c r="G207" s="401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398" t="str">
        <f>IF(itens_Remanesc!$A197="","",IF(NOT(posicao_contratual!$Z197),itens_Remanesc!$A197,IF(AND(ISNUMBER($D$5),$O208&gt;0),itens_Remanesc!$A197,"")))</f>
        <v/>
      </c>
      <c r="B208" s="399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00"/>
      <c r="D208" s="399" t="str">
        <f t="shared" si="36"/>
        <v/>
      </c>
      <c r="E208" s="401" t="str">
        <f>IF(A208="","",IF($C$3="C0",historico_VU!$C197,IF($C$3="C1",historico_VU!$D197,IF($C$3="C2",historico_VU!$E197,IF($C$3="C3",historico_VU!$F197,IF($C$3="C4",historico_VU!$G197,""))))))</f>
        <v/>
      </c>
      <c r="F208" s="401" t="str">
        <f t="shared" si="37"/>
        <v/>
      </c>
      <c r="G208" s="401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398" t="str">
        <f>IF(itens_Remanesc!$A198="","",IF(NOT(posicao_contratual!$Z198),itens_Remanesc!$A198,IF(AND(ISNUMBER($D$5),$O209&gt;0),itens_Remanesc!$A198,"")))</f>
        <v/>
      </c>
      <c r="B209" s="399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00"/>
      <c r="D209" s="399" t="str">
        <f t="shared" si="36"/>
        <v/>
      </c>
      <c r="E209" s="401" t="str">
        <f>IF(A209="","",IF($C$3="C0",historico_VU!$C198,IF($C$3="C1",historico_VU!$D198,IF($C$3="C2",historico_VU!$E198,IF($C$3="C3",historico_VU!$F198,IF($C$3="C4",historico_VU!$G198,""))))))</f>
        <v/>
      </c>
      <c r="F209" s="401" t="str">
        <f t="shared" si="37"/>
        <v/>
      </c>
      <c r="G209" s="401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398" t="str">
        <f>IF(itens_Remanesc!$A199="","",IF(NOT(posicao_contratual!$Z199),itens_Remanesc!$A199,IF(AND(ISNUMBER($D$5),$O210&gt;0),itens_Remanesc!$A199,"")))</f>
        <v/>
      </c>
      <c r="B210" s="399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00"/>
      <c r="D210" s="399" t="str">
        <f t="shared" si="36"/>
        <v/>
      </c>
      <c r="E210" s="401" t="str">
        <f>IF(A210="","",IF($C$3="C0",historico_VU!$C199,IF($C$3="C1",historico_VU!$D199,IF($C$3="C2",historico_VU!$E199,IF($C$3="C3",historico_VU!$F199,IF($C$3="C4",historico_VU!$G199,""))))))</f>
        <v/>
      </c>
      <c r="F210" s="401" t="str">
        <f t="shared" si="37"/>
        <v/>
      </c>
      <c r="G210" s="401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398" t="str">
        <f>IF(itens_Remanesc!$A200="","",IF(NOT(posicao_contratual!$Z200),itens_Remanesc!$A200,IF(AND(ISNUMBER($D$5),$O211&gt;0),itens_Remanesc!$A200,"")))</f>
        <v/>
      </c>
      <c r="B211" s="399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00"/>
      <c r="D211" s="399" t="str">
        <f t="shared" si="36"/>
        <v/>
      </c>
      <c r="E211" s="401" t="str">
        <f>IF(A211="","",IF($C$3="C0",historico_VU!$C200,IF($C$3="C1",historico_VU!$D200,IF($C$3="C2",historico_VU!$E200,IF($C$3="C3",historico_VU!$F200,IF($C$3="C4",historico_VU!$G200,""))))))</f>
        <v/>
      </c>
      <c r="F211" s="401" t="str">
        <f t="shared" si="37"/>
        <v/>
      </c>
      <c r="G211" s="401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21</v>
      </c>
      <c r="B1" s="63" t="s">
        <v>22</v>
      </c>
      <c r="C1" s="162" t="s">
        <v>244</v>
      </c>
      <c r="D1" s="164" t="s">
        <v>245</v>
      </c>
      <c r="E1" s="160" t="s">
        <v>246</v>
      </c>
      <c r="F1" s="160" t="s">
        <v>247</v>
      </c>
      <c r="G1" s="168" t="s">
        <v>79</v>
      </c>
      <c r="H1" s="170" t="s">
        <v>248</v>
      </c>
      <c r="I1" s="166" t="s">
        <v>249</v>
      </c>
      <c r="J1" s="166" t="s">
        <v>250</v>
      </c>
      <c r="K1" s="172" t="s">
        <v>80</v>
      </c>
      <c r="L1" s="164" t="s">
        <v>251</v>
      </c>
      <c r="M1" s="160" t="s">
        <v>252</v>
      </c>
      <c r="N1" s="160" t="s">
        <v>253</v>
      </c>
      <c r="O1" s="168" t="s">
        <v>81</v>
      </c>
      <c r="P1" s="170" t="s">
        <v>254</v>
      </c>
      <c r="Q1" s="166" t="s">
        <v>255</v>
      </c>
      <c r="R1" s="166" t="s">
        <v>256</v>
      </c>
      <c r="S1" s="172" t="s">
        <v>82</v>
      </c>
      <c r="T1" s="164" t="s">
        <v>257</v>
      </c>
      <c r="U1" s="160" t="s">
        <v>258</v>
      </c>
      <c r="V1" s="160" t="s">
        <v>259</v>
      </c>
      <c r="W1" s="160" t="s">
        <v>83</v>
      </c>
      <c r="X1" s="63" t="s">
        <v>84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  <c r="AD1" t="s">
        <v>265</v>
      </c>
      <c r="AE1" t="s">
        <v>266</v>
      </c>
      <c r="AF1" t="s">
        <v>267</v>
      </c>
      <c r="AG1" t="s">
        <v>268</v>
      </c>
      <c r="AH1" t="s">
        <v>269</v>
      </c>
      <c r="AI1" t="s">
        <v>270</v>
      </c>
      <c r="AJ1" t="s">
        <v>271</v>
      </c>
      <c r="AK1" t="s">
        <v>272</v>
      </c>
      <c r="AL1" t="s">
        <v>273</v>
      </c>
    </row>
    <row r="2" spans="1:38" x14ac:dyDescent="0.35">
      <c r="A2" s="148" t="str">
        <f>IF(itens_Remanesc!A2="","",itens_Remanesc!A2)</f>
        <v>ITEM-001</v>
      </c>
      <c r="B2" s="200">
        <f>IF(A2="","",itens_Remanesc!C2)</f>
        <v>250</v>
      </c>
      <c r="C2" s="163">
        <f>IF(A2="","",IF(itens_Remanesc!B2="",0,itens_Remanesc!B2))</f>
        <v>120</v>
      </c>
      <c r="D2" s="165">
        <f>IF(A2="","",ROUND(SUMIFS(aditivos!$L$2:$L$200,aditivos!$A$2:$A$200,A2,aditivos!$C$2:$C$200,"C0"),2))</f>
        <v>0</v>
      </c>
      <c r="E2" s="161">
        <f t="shared" ref="E2:E33" si="0">IF(A2="","",ROUND(C2+D2,2))</f>
        <v>120</v>
      </c>
      <c r="F2" s="161">
        <f>IF(A2="","",IF(itens_Remanesc!B2&lt;&gt;"",itens_Remanesc!B2,IF($Z2,0,"")))</f>
        <v>120</v>
      </c>
      <c r="G2" s="169">
        <f t="shared" ref="G2:G33" si="1">IF(A2="","",IF($Y2="","",IF($Y2&gt;0,"",ROUND(E2,2))))</f>
        <v>120</v>
      </c>
      <c r="H2" s="171">
        <f>IF(A2="","",ROUND(SUMIFS(aditivos!$L$2:$L$200,aditivos!$A$2:$A$200,A2,aditivos!$C$2:$C$200,"C1"),2))</f>
        <v>10</v>
      </c>
      <c r="I2" s="167">
        <f t="shared" ref="I2:I33" si="2">IF(A2="","",ROUND(E2+H2,2))</f>
        <v>130</v>
      </c>
      <c r="J2" s="167">
        <f>IF(A2="","",IF(itens_Remanesc!E2="","",itens_Remanesc!E2))</f>
        <v>120</v>
      </c>
      <c r="K2" s="173">
        <f t="shared" ref="K2:K33" si="3">IF(A2="","",IF($Y2="","",IF($Y2&gt;1,"",IF(ISNUMBER(J2),ROUND(J2+H2,2),IF($Y2=1,ROUND(H2,2),"")))))</f>
        <v>130</v>
      </c>
      <c r="L2" s="165">
        <f>IF(A2="","",ROUND(SUMIFS(aditivos!$L$2:$L$200,aditivos!$A$2:$A$200,A2,aditivos!$C$2:$C$200,"C2"),2))</f>
        <v>0</v>
      </c>
      <c r="M2" s="161">
        <f t="shared" ref="M2:M33" si="4">IF(A2="","",ROUND(I2+L2,2))</f>
        <v>130</v>
      </c>
      <c r="N2" s="161">
        <f>IF(A2="","",IF(itens_Remanesc!G2="","",itens_Remanesc!G2))</f>
        <v>120</v>
      </c>
      <c r="O2" s="169">
        <f t="shared" ref="O2:O33" si="5">IF(A2="","",IF($Y2="","",IF($Y2&gt;2,"",IF(ISNUMBER(N2),ROUND(N2+L2,2),IF($Y2=2,ROUND(L2,2),"")))))</f>
        <v>120</v>
      </c>
      <c r="P2" s="171">
        <f>IF(A2="","",ROUND(SUMIFS(aditivos!$L$2:$L$200,aditivos!$A$2:$A$200,A2,aditivos!$C$2:$C$200,"C3"),2))</f>
        <v>0</v>
      </c>
      <c r="Q2" s="167">
        <f t="shared" ref="Q2:Q33" si="6">IF(A2="","",ROUND(M2+P2,2))</f>
        <v>130</v>
      </c>
      <c r="R2" s="167">
        <f>IF(A2="","",IF(itens_Remanesc!I2="","",itens_Remanesc!I2))</f>
        <v>120</v>
      </c>
      <c r="S2" s="173">
        <f t="shared" ref="S2:S33" si="7">IF(A2="","",IF($Y2="","",IF($Y2&gt;3,"",IF(ISNUMBER(R2),ROUND(R2+P2,2),IF($Y2=3,ROUND(P2,2),"")))))</f>
        <v>120</v>
      </c>
      <c r="T2" s="165">
        <f>IF(A2="","",ROUND(SUMIFS(aditivos!$L$2:$L$200,aditivos!$A$2:$A$200,A2,aditivos!$C$2:$C$200,"C4"),2))</f>
        <v>0</v>
      </c>
      <c r="U2" s="161">
        <f t="shared" ref="U2:U33" si="8">IF(A2="","",ROUND(Q2+T2,2))</f>
        <v>130</v>
      </c>
      <c r="V2" s="161">
        <f>IF(A2="","",IF(itens_Remanesc!K2="","",itens_Remanesc!K2))</f>
        <v>120</v>
      </c>
      <c r="W2" s="161">
        <f t="shared" ref="W2:W33" si="9">IF(A2="","",IF($Y2="","",IF($Y2&gt;4,"",IF(ISNUMBER(V2),ROUND(V2+T2,2),IF($Y2=4,ROUND(T2,2),"")))))</f>
        <v>120</v>
      </c>
      <c r="X2" s="148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12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>45458</v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130</v>
      </c>
      <c r="AI2">
        <f t="shared" ref="AI2:AI33" si="14">IF($A2="","",IF(OR(NOT(ISNUMBER($M2)),NOT(ISNUMBER($AD2))),"",ROUND($M2-$AD2,2)))</f>
        <v>130</v>
      </c>
      <c r="AJ2">
        <f t="shared" ref="AJ2:AJ33" si="15">IF($A2="","",IF(OR(NOT(ISNUMBER($Q2)),NOT(ISNUMBER($AE2))),"",ROUND($Q2-$AE2,2)))</f>
        <v>130</v>
      </c>
      <c r="AK2">
        <f t="shared" ref="AK2:AK33" si="16">IF($A2="","",IF(OR(NOT(ISNUMBER($U2)),NOT(ISNUMBER($AF2))),"",ROUND($U2-$AF2,2)))</f>
        <v>130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8" t="str">
        <f>IF(itens_Remanesc!A3="","",itens_Remanesc!A3)</f>
        <v>ITEM-002</v>
      </c>
      <c r="B3" s="200">
        <f>IF(A3="","",itens_Remanesc!C3)</f>
        <v>1500</v>
      </c>
      <c r="C3" s="163">
        <f>IF(A3="","",IF(itens_Remanesc!B3="",0,itens_Remanesc!B3))</f>
        <v>80</v>
      </c>
      <c r="D3" s="165">
        <f>IF(A3="","",ROUND(SUMIFS(aditivos!$L$2:$L$200,aditivos!$A$2:$A$200,A3,aditivos!$C$2:$C$200,"C0"),2))</f>
        <v>0</v>
      </c>
      <c r="E3" s="161">
        <f t="shared" si="0"/>
        <v>80</v>
      </c>
      <c r="F3" s="161">
        <f>IF(A3="","",IF(itens_Remanesc!B3&lt;&gt;"",itens_Remanesc!B3,IF($Z3,0,"")))</f>
        <v>80</v>
      </c>
      <c r="G3" s="169">
        <f t="shared" si="1"/>
        <v>80</v>
      </c>
      <c r="H3" s="171">
        <f>IF(A3="","",ROUND(SUMIFS(aditivos!$L$2:$L$200,aditivos!$A$2:$A$200,A3,aditivos!$C$2:$C$200,"C1"),2))</f>
        <v>0</v>
      </c>
      <c r="I3" s="167">
        <f t="shared" si="2"/>
        <v>80</v>
      </c>
      <c r="J3" s="167">
        <f>IF(A3="","",IF(itens_Remanesc!E3="","",itens_Remanesc!E3))</f>
        <v>80</v>
      </c>
      <c r="K3" s="173">
        <f t="shared" si="3"/>
        <v>80</v>
      </c>
      <c r="L3" s="165">
        <f>IF(A3="","",ROUND(SUMIFS(aditivos!$L$2:$L$200,aditivos!$A$2:$A$200,A3,aditivos!$C$2:$C$200,"C2"),2))</f>
        <v>0</v>
      </c>
      <c r="M3" s="161">
        <f t="shared" si="4"/>
        <v>80</v>
      </c>
      <c r="N3" s="161">
        <f>IF(A3="","",IF(itens_Remanesc!G3="","",itens_Remanesc!G3))</f>
        <v>80</v>
      </c>
      <c r="O3" s="169">
        <f t="shared" si="5"/>
        <v>80</v>
      </c>
      <c r="P3" s="171">
        <f>IF(A3="","",ROUND(SUMIFS(aditivos!$L$2:$L$200,aditivos!$A$2:$A$200,A3,aditivos!$C$2:$C$200,"C3"),2))</f>
        <v>0</v>
      </c>
      <c r="Q3" s="167">
        <f t="shared" si="6"/>
        <v>80</v>
      </c>
      <c r="R3" s="167">
        <f>IF(A3="","",IF(itens_Remanesc!I3="","",itens_Remanesc!I3))</f>
        <v>80</v>
      </c>
      <c r="S3" s="173">
        <f t="shared" si="7"/>
        <v>80</v>
      </c>
      <c r="T3" s="165">
        <f>IF(A3="","",ROUND(SUMIFS(aditivos!$L$2:$L$200,aditivos!$A$2:$A$200,A3,aditivos!$C$2:$C$200,"C4"),2))</f>
        <v>0</v>
      </c>
      <c r="U3" s="161">
        <f t="shared" si="8"/>
        <v>80</v>
      </c>
      <c r="V3" s="161">
        <f>IF(A3="","",IF(itens_Remanesc!K3="","",itens_Remanesc!K3))</f>
        <v>80</v>
      </c>
      <c r="W3" s="161">
        <f t="shared" si="9"/>
        <v>80</v>
      </c>
      <c r="X3" s="148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12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8" t="str">
        <f>IF(itens_Remanesc!A4="","",itens_Remanesc!A4)</f>
        <v>ITEM-003</v>
      </c>
      <c r="B4" s="200">
        <f>IF(A4="","",itens_Remanesc!C4)</f>
        <v>3200</v>
      </c>
      <c r="C4" s="163">
        <f>IF(A4="","",IF(itens_Remanesc!B4="",0,itens_Remanesc!B4))</f>
        <v>40</v>
      </c>
      <c r="D4" s="165">
        <f>IF(A4="","",ROUND(SUMIFS(aditivos!$L$2:$L$200,aditivos!$A$2:$A$200,A4,aditivos!$C$2:$C$200,"C0"),2))</f>
        <v>0</v>
      </c>
      <c r="E4" s="161">
        <f t="shared" si="0"/>
        <v>40</v>
      </c>
      <c r="F4" s="161">
        <f>IF(A4="","",IF(itens_Remanesc!B4&lt;&gt;"",itens_Remanesc!B4,IF($Z4,0,"")))</f>
        <v>40</v>
      </c>
      <c r="G4" s="169">
        <f t="shared" si="1"/>
        <v>40</v>
      </c>
      <c r="H4" s="171">
        <f>IF(A4="","",ROUND(SUMIFS(aditivos!$L$2:$L$200,aditivos!$A$2:$A$200,A4,aditivos!$C$2:$C$200,"C1"),2))</f>
        <v>0</v>
      </c>
      <c r="I4" s="167">
        <f t="shared" si="2"/>
        <v>40</v>
      </c>
      <c r="J4" s="167">
        <f>IF(A4="","",IF(itens_Remanesc!E4="","",itens_Remanesc!E4))</f>
        <v>40</v>
      </c>
      <c r="K4" s="173">
        <f t="shared" si="3"/>
        <v>40</v>
      </c>
      <c r="L4" s="165">
        <f>IF(A4="","",ROUND(SUMIFS(aditivos!$L$2:$L$200,aditivos!$A$2:$A$200,A4,aditivos!$C$2:$C$200,"C2"),2))</f>
        <v>0</v>
      </c>
      <c r="M4" s="161">
        <f t="shared" si="4"/>
        <v>40</v>
      </c>
      <c r="N4" s="161">
        <f>IF(A4="","",IF(itens_Remanesc!G4="","",itens_Remanesc!G4))</f>
        <v>40</v>
      </c>
      <c r="O4" s="169">
        <f t="shared" si="5"/>
        <v>40</v>
      </c>
      <c r="P4" s="171">
        <f>IF(A4="","",ROUND(SUMIFS(aditivos!$L$2:$L$200,aditivos!$A$2:$A$200,A4,aditivos!$C$2:$C$200,"C3"),2))</f>
        <v>0</v>
      </c>
      <c r="Q4" s="167">
        <f t="shared" si="6"/>
        <v>40</v>
      </c>
      <c r="R4" s="167">
        <f>IF(A4="","",IF(itens_Remanesc!I4="","",itens_Remanesc!I4))</f>
        <v>40</v>
      </c>
      <c r="S4" s="173">
        <f t="shared" si="7"/>
        <v>40</v>
      </c>
      <c r="T4" s="165">
        <f>IF(A4="","",ROUND(SUMIFS(aditivos!$L$2:$L$200,aditivos!$A$2:$A$200,A4,aditivos!$C$2:$C$200,"C4"),2))</f>
        <v>0</v>
      </c>
      <c r="U4" s="161">
        <f t="shared" si="8"/>
        <v>40</v>
      </c>
      <c r="V4" s="161">
        <f>IF(A4="","",IF(itens_Remanesc!K4="","",itens_Remanesc!K4))</f>
        <v>40</v>
      </c>
      <c r="W4" s="161">
        <f t="shared" si="9"/>
        <v>40</v>
      </c>
      <c r="X4" s="148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12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8" t="str">
        <f>IF(itens_Remanesc!A5="","",itens_Remanesc!A5)</f>
        <v/>
      </c>
      <c r="B5" s="200" t="str">
        <f>IF(A5="","",itens_Remanesc!C5)</f>
        <v/>
      </c>
      <c r="C5" s="163" t="str">
        <f>IF(A5="","",IF(itens_Remanesc!B5="",0,itens_Remanesc!B5))</f>
        <v/>
      </c>
      <c r="D5" s="165" t="str">
        <f>IF(A5="","",ROUND(SUMIFS(aditivos!$L$2:$L$200,aditivos!$A$2:$A$200,A5,aditivos!$C$2:$C$200,"C0"),2))</f>
        <v/>
      </c>
      <c r="E5" s="161" t="str">
        <f t="shared" si="0"/>
        <v/>
      </c>
      <c r="F5" s="161" t="str">
        <f>IF(A5="","",IF(itens_Remanesc!B5&lt;&gt;"",itens_Remanesc!B5,IF($Z5,0,"")))</f>
        <v/>
      </c>
      <c r="G5" s="169" t="str">
        <f t="shared" si="1"/>
        <v/>
      </c>
      <c r="H5" s="171" t="str">
        <f>IF(A5="","",ROUND(SUMIFS(aditivos!$L$2:$L$200,aditivos!$A$2:$A$200,A5,aditivos!$C$2:$C$200,"C1"),2))</f>
        <v/>
      </c>
      <c r="I5" s="167" t="str">
        <f t="shared" si="2"/>
        <v/>
      </c>
      <c r="J5" s="167" t="str">
        <f>IF(A5="","",IF(itens_Remanesc!E5="","",itens_Remanesc!E5))</f>
        <v/>
      </c>
      <c r="K5" s="173" t="str">
        <f t="shared" si="3"/>
        <v/>
      </c>
      <c r="L5" s="165" t="str">
        <f>IF(A5="","",ROUND(SUMIFS(aditivos!$L$2:$L$200,aditivos!$A$2:$A$200,A5,aditivos!$C$2:$C$200,"C2"),2))</f>
        <v/>
      </c>
      <c r="M5" s="161" t="str">
        <f t="shared" si="4"/>
        <v/>
      </c>
      <c r="N5" s="161" t="str">
        <f>IF(A5="","",IF(itens_Remanesc!G5="","",itens_Remanesc!G5))</f>
        <v/>
      </c>
      <c r="O5" s="169" t="str">
        <f t="shared" si="5"/>
        <v/>
      </c>
      <c r="P5" s="171" t="str">
        <f>IF(A5="","",ROUND(SUMIFS(aditivos!$L$2:$L$200,aditivos!$A$2:$A$200,A5,aditivos!$C$2:$C$200,"C3"),2))</f>
        <v/>
      </c>
      <c r="Q5" s="167" t="str">
        <f t="shared" si="6"/>
        <v/>
      </c>
      <c r="R5" s="167" t="str">
        <f>IF(A5="","",IF(itens_Remanesc!I5="","",itens_Remanesc!I5))</f>
        <v/>
      </c>
      <c r="S5" s="173" t="str">
        <f t="shared" si="7"/>
        <v/>
      </c>
      <c r="T5" s="165" t="str">
        <f>IF(A5="","",ROUND(SUMIFS(aditivos!$L$2:$L$200,aditivos!$A$2:$A$200,A5,aditivos!$C$2:$C$200,"C4"),2))</f>
        <v/>
      </c>
      <c r="U5" s="161" t="str">
        <f t="shared" si="8"/>
        <v/>
      </c>
      <c r="V5" s="161" t="str">
        <f>IF(A5="","",IF(itens_Remanesc!K5="","",itens_Remanesc!K5))</f>
        <v/>
      </c>
      <c r="W5" s="161" t="str">
        <f t="shared" si="9"/>
        <v/>
      </c>
      <c r="X5" s="148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12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8" t="str">
        <f>IF(itens_Remanesc!A6="","",itens_Remanesc!A6)</f>
        <v/>
      </c>
      <c r="B6" s="200" t="str">
        <f>IF(A6="","",itens_Remanesc!C6)</f>
        <v/>
      </c>
      <c r="C6" s="163" t="str">
        <f>IF(A6="","",IF(itens_Remanesc!B6="",0,itens_Remanesc!B6))</f>
        <v/>
      </c>
      <c r="D6" s="165" t="str">
        <f>IF(A6="","",ROUND(SUMIFS(aditivos!$L$2:$L$200,aditivos!$A$2:$A$200,A6,aditivos!$C$2:$C$200,"C0"),2))</f>
        <v/>
      </c>
      <c r="E6" s="161" t="str">
        <f t="shared" si="0"/>
        <v/>
      </c>
      <c r="F6" s="161" t="str">
        <f>IF(A6="","",IF(itens_Remanesc!B6&lt;&gt;"",itens_Remanesc!B6,IF($Z6,0,"")))</f>
        <v/>
      </c>
      <c r="G6" s="169" t="str">
        <f t="shared" si="1"/>
        <v/>
      </c>
      <c r="H6" s="171" t="str">
        <f>IF(A6="","",ROUND(SUMIFS(aditivos!$L$2:$L$200,aditivos!$A$2:$A$200,A6,aditivos!$C$2:$C$200,"C1"),2))</f>
        <v/>
      </c>
      <c r="I6" s="167" t="str">
        <f t="shared" si="2"/>
        <v/>
      </c>
      <c r="J6" s="167" t="str">
        <f>IF(A6="","",IF(itens_Remanesc!E6="","",itens_Remanesc!E6))</f>
        <v/>
      </c>
      <c r="K6" s="173" t="str">
        <f t="shared" si="3"/>
        <v/>
      </c>
      <c r="L6" s="165" t="str">
        <f>IF(A6="","",ROUND(SUMIFS(aditivos!$L$2:$L$200,aditivos!$A$2:$A$200,A6,aditivos!$C$2:$C$200,"C2"),2))</f>
        <v/>
      </c>
      <c r="M6" s="161" t="str">
        <f t="shared" si="4"/>
        <v/>
      </c>
      <c r="N6" s="161" t="str">
        <f>IF(A6="","",IF(itens_Remanesc!G6="","",itens_Remanesc!G6))</f>
        <v/>
      </c>
      <c r="O6" s="169" t="str">
        <f t="shared" si="5"/>
        <v/>
      </c>
      <c r="P6" s="171" t="str">
        <f>IF(A6="","",ROUND(SUMIFS(aditivos!$L$2:$L$200,aditivos!$A$2:$A$200,A6,aditivos!$C$2:$C$200,"C3"),2))</f>
        <v/>
      </c>
      <c r="Q6" s="167" t="str">
        <f t="shared" si="6"/>
        <v/>
      </c>
      <c r="R6" s="167" t="str">
        <f>IF(A6="","",IF(itens_Remanesc!I6="","",itens_Remanesc!I6))</f>
        <v/>
      </c>
      <c r="S6" s="173" t="str">
        <f t="shared" si="7"/>
        <v/>
      </c>
      <c r="T6" s="165" t="str">
        <f>IF(A6="","",ROUND(SUMIFS(aditivos!$L$2:$L$200,aditivos!$A$2:$A$200,A6,aditivos!$C$2:$C$200,"C4"),2))</f>
        <v/>
      </c>
      <c r="U6" s="161" t="str">
        <f t="shared" si="8"/>
        <v/>
      </c>
      <c r="V6" s="161" t="str">
        <f>IF(A6="","",IF(itens_Remanesc!K6="","",itens_Remanesc!K6))</f>
        <v/>
      </c>
      <c r="W6" s="161" t="str">
        <f t="shared" si="9"/>
        <v/>
      </c>
      <c r="X6" s="148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12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8" t="str">
        <f>IF(itens_Remanesc!A7="","",itens_Remanesc!A7)</f>
        <v/>
      </c>
      <c r="B7" s="200" t="str">
        <f>IF(A7="","",itens_Remanesc!C7)</f>
        <v/>
      </c>
      <c r="C7" s="163" t="str">
        <f>IF(A7="","",IF(itens_Remanesc!B7="",0,itens_Remanesc!B7))</f>
        <v/>
      </c>
      <c r="D7" s="165" t="str">
        <f>IF(A7="","",ROUND(SUMIFS(aditivos!$L$2:$L$200,aditivos!$A$2:$A$200,A7,aditivos!$C$2:$C$200,"C0"),2))</f>
        <v/>
      </c>
      <c r="E7" s="161" t="str">
        <f t="shared" si="0"/>
        <v/>
      </c>
      <c r="F7" s="161" t="str">
        <f>IF(A7="","",IF(itens_Remanesc!B7&lt;&gt;"",itens_Remanesc!B7,IF($Z7,0,"")))</f>
        <v/>
      </c>
      <c r="G7" s="169" t="str">
        <f t="shared" si="1"/>
        <v/>
      </c>
      <c r="H7" s="171" t="str">
        <f>IF(A7="","",ROUND(SUMIFS(aditivos!$L$2:$L$200,aditivos!$A$2:$A$200,A7,aditivos!$C$2:$C$200,"C1"),2))</f>
        <v/>
      </c>
      <c r="I7" s="167" t="str">
        <f t="shared" si="2"/>
        <v/>
      </c>
      <c r="J7" s="167" t="str">
        <f>IF(A7="","",IF(itens_Remanesc!E7="","",itens_Remanesc!E7))</f>
        <v/>
      </c>
      <c r="K7" s="173" t="str">
        <f t="shared" si="3"/>
        <v/>
      </c>
      <c r="L7" s="165" t="str">
        <f>IF(A7="","",ROUND(SUMIFS(aditivos!$L$2:$L$200,aditivos!$A$2:$A$200,A7,aditivos!$C$2:$C$200,"C2"),2))</f>
        <v/>
      </c>
      <c r="M7" s="161" t="str">
        <f t="shared" si="4"/>
        <v/>
      </c>
      <c r="N7" s="161" t="str">
        <f>IF(A7="","",IF(itens_Remanesc!G7="","",itens_Remanesc!G7))</f>
        <v/>
      </c>
      <c r="O7" s="169" t="str">
        <f t="shared" si="5"/>
        <v/>
      </c>
      <c r="P7" s="171" t="str">
        <f>IF(A7="","",ROUND(SUMIFS(aditivos!$L$2:$L$200,aditivos!$A$2:$A$200,A7,aditivos!$C$2:$C$200,"C3"),2))</f>
        <v/>
      </c>
      <c r="Q7" s="167" t="str">
        <f t="shared" si="6"/>
        <v/>
      </c>
      <c r="R7" s="167" t="str">
        <f>IF(A7="","",IF(itens_Remanesc!I7="","",itens_Remanesc!I7))</f>
        <v/>
      </c>
      <c r="S7" s="173" t="str">
        <f t="shared" si="7"/>
        <v/>
      </c>
      <c r="T7" s="165" t="str">
        <f>IF(A7="","",ROUND(SUMIFS(aditivos!$L$2:$L$200,aditivos!$A$2:$A$200,A7,aditivos!$C$2:$C$200,"C4"),2))</f>
        <v/>
      </c>
      <c r="U7" s="161" t="str">
        <f t="shared" si="8"/>
        <v/>
      </c>
      <c r="V7" s="161" t="str">
        <f>IF(A7="","",IF(itens_Remanesc!K7="","",itens_Remanesc!K7))</f>
        <v/>
      </c>
      <c r="W7" s="161" t="str">
        <f t="shared" si="9"/>
        <v/>
      </c>
      <c r="X7" s="148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12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8" t="str">
        <f>IF(itens_Remanesc!A8="","",itens_Remanesc!A8)</f>
        <v/>
      </c>
      <c r="B8" s="200" t="str">
        <f>IF(A8="","",itens_Remanesc!C8)</f>
        <v/>
      </c>
      <c r="C8" s="163" t="str">
        <f>IF(A8="","",IF(itens_Remanesc!B8="",0,itens_Remanesc!B8))</f>
        <v/>
      </c>
      <c r="D8" s="165" t="str">
        <f>IF(A8="","",ROUND(SUMIFS(aditivos!$L$2:$L$200,aditivos!$A$2:$A$200,A8,aditivos!$C$2:$C$200,"C0"),2))</f>
        <v/>
      </c>
      <c r="E8" s="161" t="str">
        <f t="shared" si="0"/>
        <v/>
      </c>
      <c r="F8" s="161" t="str">
        <f>IF(A8="","",IF(itens_Remanesc!B8&lt;&gt;"",itens_Remanesc!B8,IF($Z8,0,"")))</f>
        <v/>
      </c>
      <c r="G8" s="169" t="str">
        <f t="shared" si="1"/>
        <v/>
      </c>
      <c r="H8" s="171" t="str">
        <f>IF(A8="","",ROUND(SUMIFS(aditivos!$L$2:$L$200,aditivos!$A$2:$A$200,A8,aditivos!$C$2:$C$200,"C1"),2))</f>
        <v/>
      </c>
      <c r="I8" s="167" t="str">
        <f t="shared" si="2"/>
        <v/>
      </c>
      <c r="J8" s="167" t="str">
        <f>IF(A8="","",IF(itens_Remanesc!E8="","",itens_Remanesc!E8))</f>
        <v/>
      </c>
      <c r="K8" s="173" t="str">
        <f t="shared" si="3"/>
        <v/>
      </c>
      <c r="L8" s="165" t="str">
        <f>IF(A8="","",ROUND(SUMIFS(aditivos!$L$2:$L$200,aditivos!$A$2:$A$200,A8,aditivos!$C$2:$C$200,"C2"),2))</f>
        <v/>
      </c>
      <c r="M8" s="161" t="str">
        <f t="shared" si="4"/>
        <v/>
      </c>
      <c r="N8" s="161" t="str">
        <f>IF(A8="","",IF(itens_Remanesc!G8="","",itens_Remanesc!G8))</f>
        <v/>
      </c>
      <c r="O8" s="169" t="str">
        <f t="shared" si="5"/>
        <v/>
      </c>
      <c r="P8" s="171" t="str">
        <f>IF(A8="","",ROUND(SUMIFS(aditivos!$L$2:$L$200,aditivos!$A$2:$A$200,A8,aditivos!$C$2:$C$200,"C3"),2))</f>
        <v/>
      </c>
      <c r="Q8" s="167" t="str">
        <f t="shared" si="6"/>
        <v/>
      </c>
      <c r="R8" s="167" t="str">
        <f>IF(A8="","",IF(itens_Remanesc!I8="","",itens_Remanesc!I8))</f>
        <v/>
      </c>
      <c r="S8" s="173" t="str">
        <f t="shared" si="7"/>
        <v/>
      </c>
      <c r="T8" s="165" t="str">
        <f>IF(A8="","",ROUND(SUMIFS(aditivos!$L$2:$L$200,aditivos!$A$2:$A$200,A8,aditivos!$C$2:$C$200,"C4"),2))</f>
        <v/>
      </c>
      <c r="U8" s="161" t="str">
        <f t="shared" si="8"/>
        <v/>
      </c>
      <c r="V8" s="161" t="str">
        <f>IF(A8="","",IF(itens_Remanesc!K8="","",itens_Remanesc!K8))</f>
        <v/>
      </c>
      <c r="W8" s="161" t="str">
        <f t="shared" si="9"/>
        <v/>
      </c>
      <c r="X8" s="148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12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8" t="str">
        <f>IF(itens_Remanesc!A9="","",itens_Remanesc!A9)</f>
        <v/>
      </c>
      <c r="B9" s="200" t="str">
        <f>IF(A9="","",itens_Remanesc!C9)</f>
        <v/>
      </c>
      <c r="C9" s="163" t="str">
        <f>IF(A9="","",IF(itens_Remanesc!B9="",0,itens_Remanesc!B9))</f>
        <v/>
      </c>
      <c r="D9" s="165" t="str">
        <f>IF(A9="","",ROUND(SUMIFS(aditivos!$L$2:$L$200,aditivos!$A$2:$A$200,A9,aditivos!$C$2:$C$200,"C0"),2))</f>
        <v/>
      </c>
      <c r="E9" s="161" t="str">
        <f t="shared" si="0"/>
        <v/>
      </c>
      <c r="F9" s="161" t="str">
        <f>IF(A9="","",IF(itens_Remanesc!B9&lt;&gt;"",itens_Remanesc!B9,IF($Z9,0,"")))</f>
        <v/>
      </c>
      <c r="G9" s="169" t="str">
        <f t="shared" si="1"/>
        <v/>
      </c>
      <c r="H9" s="171" t="str">
        <f>IF(A9="","",ROUND(SUMIFS(aditivos!$L$2:$L$200,aditivos!$A$2:$A$200,A9,aditivos!$C$2:$C$200,"C1"),2))</f>
        <v/>
      </c>
      <c r="I9" s="167" t="str">
        <f t="shared" si="2"/>
        <v/>
      </c>
      <c r="J9" s="167" t="str">
        <f>IF(A9="","",IF(itens_Remanesc!E9="","",itens_Remanesc!E9))</f>
        <v/>
      </c>
      <c r="K9" s="173" t="str">
        <f t="shared" si="3"/>
        <v/>
      </c>
      <c r="L9" s="165" t="str">
        <f>IF(A9="","",ROUND(SUMIFS(aditivos!$L$2:$L$200,aditivos!$A$2:$A$200,A9,aditivos!$C$2:$C$200,"C2"),2))</f>
        <v/>
      </c>
      <c r="M9" s="161" t="str">
        <f t="shared" si="4"/>
        <v/>
      </c>
      <c r="N9" s="161" t="str">
        <f>IF(A9="","",IF(itens_Remanesc!G9="","",itens_Remanesc!G9))</f>
        <v/>
      </c>
      <c r="O9" s="169" t="str">
        <f t="shared" si="5"/>
        <v/>
      </c>
      <c r="P9" s="171" t="str">
        <f>IF(A9="","",ROUND(SUMIFS(aditivos!$L$2:$L$200,aditivos!$A$2:$A$200,A9,aditivos!$C$2:$C$200,"C3"),2))</f>
        <v/>
      </c>
      <c r="Q9" s="167" t="str">
        <f t="shared" si="6"/>
        <v/>
      </c>
      <c r="R9" s="167" t="str">
        <f>IF(A9="","",IF(itens_Remanesc!I9="","",itens_Remanesc!I9))</f>
        <v/>
      </c>
      <c r="S9" s="173" t="str">
        <f t="shared" si="7"/>
        <v/>
      </c>
      <c r="T9" s="165" t="str">
        <f>IF(A9="","",ROUND(SUMIFS(aditivos!$L$2:$L$200,aditivos!$A$2:$A$200,A9,aditivos!$C$2:$C$200,"C4"),2))</f>
        <v/>
      </c>
      <c r="U9" s="161" t="str">
        <f t="shared" si="8"/>
        <v/>
      </c>
      <c r="V9" s="161" t="str">
        <f>IF(A9="","",IF(itens_Remanesc!K9="","",itens_Remanesc!K9))</f>
        <v/>
      </c>
      <c r="W9" s="161" t="str">
        <f t="shared" si="9"/>
        <v/>
      </c>
      <c r="X9" s="148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12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8" t="str">
        <f>IF(itens_Remanesc!A10="","",itens_Remanesc!A10)</f>
        <v/>
      </c>
      <c r="B10" s="200" t="str">
        <f>IF(A10="","",itens_Remanesc!C10)</f>
        <v/>
      </c>
      <c r="C10" s="163" t="str">
        <f>IF(A10="","",IF(itens_Remanesc!B10="",0,itens_Remanesc!B10))</f>
        <v/>
      </c>
      <c r="D10" s="165" t="str">
        <f>IF(A10="","",ROUND(SUMIFS(aditivos!$L$2:$L$200,aditivos!$A$2:$A$200,A10,aditivos!$C$2:$C$200,"C0"),2))</f>
        <v/>
      </c>
      <c r="E10" s="161" t="str">
        <f t="shared" si="0"/>
        <v/>
      </c>
      <c r="F10" s="161" t="str">
        <f>IF(A10="","",IF(itens_Remanesc!B10&lt;&gt;"",itens_Remanesc!B10,IF($Z10,0,"")))</f>
        <v/>
      </c>
      <c r="G10" s="169" t="str">
        <f t="shared" si="1"/>
        <v/>
      </c>
      <c r="H10" s="171" t="str">
        <f>IF(A10="","",ROUND(SUMIFS(aditivos!$L$2:$L$200,aditivos!$A$2:$A$200,A10,aditivos!$C$2:$C$200,"C1"),2))</f>
        <v/>
      </c>
      <c r="I10" s="167" t="str">
        <f t="shared" si="2"/>
        <v/>
      </c>
      <c r="J10" s="167" t="str">
        <f>IF(A10="","",IF(itens_Remanesc!E10="","",itens_Remanesc!E10))</f>
        <v/>
      </c>
      <c r="K10" s="173" t="str">
        <f t="shared" si="3"/>
        <v/>
      </c>
      <c r="L10" s="165" t="str">
        <f>IF(A10="","",ROUND(SUMIFS(aditivos!$L$2:$L$200,aditivos!$A$2:$A$200,A10,aditivos!$C$2:$C$200,"C2"),2))</f>
        <v/>
      </c>
      <c r="M10" s="161" t="str">
        <f t="shared" si="4"/>
        <v/>
      </c>
      <c r="N10" s="161" t="str">
        <f>IF(A10="","",IF(itens_Remanesc!G10="","",itens_Remanesc!G10))</f>
        <v/>
      </c>
      <c r="O10" s="169" t="str">
        <f t="shared" si="5"/>
        <v/>
      </c>
      <c r="P10" s="171" t="str">
        <f>IF(A10="","",ROUND(SUMIFS(aditivos!$L$2:$L$200,aditivos!$A$2:$A$200,A10,aditivos!$C$2:$C$200,"C3"),2))</f>
        <v/>
      </c>
      <c r="Q10" s="167" t="str">
        <f t="shared" si="6"/>
        <v/>
      </c>
      <c r="R10" s="167" t="str">
        <f>IF(A10="","",IF(itens_Remanesc!I10="","",itens_Remanesc!I10))</f>
        <v/>
      </c>
      <c r="S10" s="173" t="str">
        <f t="shared" si="7"/>
        <v/>
      </c>
      <c r="T10" s="165" t="str">
        <f>IF(A10="","",ROUND(SUMIFS(aditivos!$L$2:$L$200,aditivos!$A$2:$A$200,A10,aditivos!$C$2:$C$200,"C4"),2))</f>
        <v/>
      </c>
      <c r="U10" s="161" t="str">
        <f t="shared" si="8"/>
        <v/>
      </c>
      <c r="V10" s="161" t="str">
        <f>IF(A10="","",IF(itens_Remanesc!K10="","",itens_Remanesc!K10))</f>
        <v/>
      </c>
      <c r="W10" s="161" t="str">
        <f t="shared" si="9"/>
        <v/>
      </c>
      <c r="X10" s="148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12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8" t="str">
        <f>IF(itens_Remanesc!A11="","",itens_Remanesc!A11)</f>
        <v/>
      </c>
      <c r="B11" s="200" t="str">
        <f>IF(A11="","",itens_Remanesc!C11)</f>
        <v/>
      </c>
      <c r="C11" s="163" t="str">
        <f>IF(A11="","",IF(itens_Remanesc!B11="",0,itens_Remanesc!B11))</f>
        <v/>
      </c>
      <c r="D11" s="165" t="str">
        <f>IF(A11="","",ROUND(SUMIFS(aditivos!$L$2:$L$200,aditivos!$A$2:$A$200,A11,aditivos!$C$2:$C$200,"C0"),2))</f>
        <v/>
      </c>
      <c r="E11" s="161" t="str">
        <f t="shared" si="0"/>
        <v/>
      </c>
      <c r="F11" s="161" t="str">
        <f>IF(A11="","",IF(itens_Remanesc!B11&lt;&gt;"",itens_Remanesc!B11,IF($Z11,0,"")))</f>
        <v/>
      </c>
      <c r="G11" s="169" t="str">
        <f t="shared" si="1"/>
        <v/>
      </c>
      <c r="H11" s="171" t="str">
        <f>IF(A11="","",ROUND(SUMIFS(aditivos!$L$2:$L$200,aditivos!$A$2:$A$200,A11,aditivos!$C$2:$C$200,"C1"),2))</f>
        <v/>
      </c>
      <c r="I11" s="167" t="str">
        <f t="shared" si="2"/>
        <v/>
      </c>
      <c r="J11" s="167" t="str">
        <f>IF(A11="","",IF(itens_Remanesc!E11="","",itens_Remanesc!E11))</f>
        <v/>
      </c>
      <c r="K11" s="173" t="str">
        <f t="shared" si="3"/>
        <v/>
      </c>
      <c r="L11" s="165" t="str">
        <f>IF(A11="","",ROUND(SUMIFS(aditivos!$L$2:$L$200,aditivos!$A$2:$A$200,A11,aditivos!$C$2:$C$200,"C2"),2))</f>
        <v/>
      </c>
      <c r="M11" s="161" t="str">
        <f t="shared" si="4"/>
        <v/>
      </c>
      <c r="N11" s="161" t="str">
        <f>IF(A11="","",IF(itens_Remanesc!G11="","",itens_Remanesc!G11))</f>
        <v/>
      </c>
      <c r="O11" s="169" t="str">
        <f t="shared" si="5"/>
        <v/>
      </c>
      <c r="P11" s="171" t="str">
        <f>IF(A11="","",ROUND(SUMIFS(aditivos!$L$2:$L$200,aditivos!$A$2:$A$200,A11,aditivos!$C$2:$C$200,"C3"),2))</f>
        <v/>
      </c>
      <c r="Q11" s="167" t="str">
        <f t="shared" si="6"/>
        <v/>
      </c>
      <c r="R11" s="167" t="str">
        <f>IF(A11="","",IF(itens_Remanesc!I11="","",itens_Remanesc!I11))</f>
        <v/>
      </c>
      <c r="S11" s="173" t="str">
        <f t="shared" si="7"/>
        <v/>
      </c>
      <c r="T11" s="165" t="str">
        <f>IF(A11="","",ROUND(SUMIFS(aditivos!$L$2:$L$200,aditivos!$A$2:$A$200,A11,aditivos!$C$2:$C$200,"C4"),2))</f>
        <v/>
      </c>
      <c r="U11" s="161" t="str">
        <f t="shared" si="8"/>
        <v/>
      </c>
      <c r="V11" s="161" t="str">
        <f>IF(A11="","",IF(itens_Remanesc!K11="","",itens_Remanesc!K11))</f>
        <v/>
      </c>
      <c r="W11" s="161" t="str">
        <f t="shared" si="9"/>
        <v/>
      </c>
      <c r="X11" s="148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12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8" t="str">
        <f>IF(itens_Remanesc!A12="","",itens_Remanesc!A12)</f>
        <v/>
      </c>
      <c r="B12" s="200" t="str">
        <f>IF(A12="","",itens_Remanesc!C12)</f>
        <v/>
      </c>
      <c r="C12" s="163" t="str">
        <f>IF(A12="","",IF(itens_Remanesc!B12="",0,itens_Remanesc!B12))</f>
        <v/>
      </c>
      <c r="D12" s="165" t="str">
        <f>IF(A12="","",ROUND(SUMIFS(aditivos!$L$2:$L$200,aditivos!$A$2:$A$200,A12,aditivos!$C$2:$C$200,"C0"),2))</f>
        <v/>
      </c>
      <c r="E12" s="161" t="str">
        <f t="shared" si="0"/>
        <v/>
      </c>
      <c r="F12" s="161" t="str">
        <f>IF(A12="","",IF(itens_Remanesc!B12&lt;&gt;"",itens_Remanesc!B12,IF($Z12,0,"")))</f>
        <v/>
      </c>
      <c r="G12" s="169" t="str">
        <f t="shared" si="1"/>
        <v/>
      </c>
      <c r="H12" s="171" t="str">
        <f>IF(A12="","",ROUND(SUMIFS(aditivos!$L$2:$L$200,aditivos!$A$2:$A$200,A12,aditivos!$C$2:$C$200,"C1"),2))</f>
        <v/>
      </c>
      <c r="I12" s="167" t="str">
        <f t="shared" si="2"/>
        <v/>
      </c>
      <c r="J12" s="167" t="str">
        <f>IF(A12="","",IF(itens_Remanesc!E12="","",itens_Remanesc!E12))</f>
        <v/>
      </c>
      <c r="K12" s="173" t="str">
        <f t="shared" si="3"/>
        <v/>
      </c>
      <c r="L12" s="165" t="str">
        <f>IF(A12="","",ROUND(SUMIFS(aditivos!$L$2:$L$200,aditivos!$A$2:$A$200,A12,aditivos!$C$2:$C$200,"C2"),2))</f>
        <v/>
      </c>
      <c r="M12" s="161" t="str">
        <f t="shared" si="4"/>
        <v/>
      </c>
      <c r="N12" s="161" t="str">
        <f>IF(A12="","",IF(itens_Remanesc!G12="","",itens_Remanesc!G12))</f>
        <v/>
      </c>
      <c r="O12" s="169" t="str">
        <f t="shared" si="5"/>
        <v/>
      </c>
      <c r="P12" s="171" t="str">
        <f>IF(A12="","",ROUND(SUMIFS(aditivos!$L$2:$L$200,aditivos!$A$2:$A$200,A12,aditivos!$C$2:$C$200,"C3"),2))</f>
        <v/>
      </c>
      <c r="Q12" s="167" t="str">
        <f t="shared" si="6"/>
        <v/>
      </c>
      <c r="R12" s="167" t="str">
        <f>IF(A12="","",IF(itens_Remanesc!I12="","",itens_Remanesc!I12))</f>
        <v/>
      </c>
      <c r="S12" s="173" t="str">
        <f t="shared" si="7"/>
        <v/>
      </c>
      <c r="T12" s="165" t="str">
        <f>IF(A12="","",ROUND(SUMIFS(aditivos!$L$2:$L$200,aditivos!$A$2:$A$200,A12,aditivos!$C$2:$C$200,"C4"),2))</f>
        <v/>
      </c>
      <c r="U12" s="161" t="str">
        <f t="shared" si="8"/>
        <v/>
      </c>
      <c r="V12" s="161" t="str">
        <f>IF(A12="","",IF(itens_Remanesc!K12="","",itens_Remanesc!K12))</f>
        <v/>
      </c>
      <c r="W12" s="161" t="str">
        <f t="shared" si="9"/>
        <v/>
      </c>
      <c r="X12" s="148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12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8" t="str">
        <f>IF(itens_Remanesc!A13="","",itens_Remanesc!A13)</f>
        <v/>
      </c>
      <c r="B13" s="200" t="str">
        <f>IF(A13="","",itens_Remanesc!C13)</f>
        <v/>
      </c>
      <c r="C13" s="163" t="str">
        <f>IF(A13="","",IF(itens_Remanesc!B13="",0,itens_Remanesc!B13))</f>
        <v/>
      </c>
      <c r="D13" s="165" t="str">
        <f>IF(A13="","",ROUND(SUMIFS(aditivos!$L$2:$L$200,aditivos!$A$2:$A$200,A13,aditivos!$C$2:$C$200,"C0"),2))</f>
        <v/>
      </c>
      <c r="E13" s="161" t="str">
        <f t="shared" si="0"/>
        <v/>
      </c>
      <c r="F13" s="161" t="str">
        <f>IF(A13="","",IF(itens_Remanesc!B13&lt;&gt;"",itens_Remanesc!B13,IF($Z13,0,"")))</f>
        <v/>
      </c>
      <c r="G13" s="169" t="str">
        <f t="shared" si="1"/>
        <v/>
      </c>
      <c r="H13" s="171" t="str">
        <f>IF(A13="","",ROUND(SUMIFS(aditivos!$L$2:$L$200,aditivos!$A$2:$A$200,A13,aditivos!$C$2:$C$200,"C1"),2))</f>
        <v/>
      </c>
      <c r="I13" s="167" t="str">
        <f t="shared" si="2"/>
        <v/>
      </c>
      <c r="J13" s="167" t="str">
        <f>IF(A13="","",IF(itens_Remanesc!E13="","",itens_Remanesc!E13))</f>
        <v/>
      </c>
      <c r="K13" s="173" t="str">
        <f t="shared" si="3"/>
        <v/>
      </c>
      <c r="L13" s="165" t="str">
        <f>IF(A13="","",ROUND(SUMIFS(aditivos!$L$2:$L$200,aditivos!$A$2:$A$200,A13,aditivos!$C$2:$C$200,"C2"),2))</f>
        <v/>
      </c>
      <c r="M13" s="161" t="str">
        <f t="shared" si="4"/>
        <v/>
      </c>
      <c r="N13" s="161" t="str">
        <f>IF(A13="","",IF(itens_Remanesc!G13="","",itens_Remanesc!G13))</f>
        <v/>
      </c>
      <c r="O13" s="169" t="str">
        <f t="shared" si="5"/>
        <v/>
      </c>
      <c r="P13" s="171" t="str">
        <f>IF(A13="","",ROUND(SUMIFS(aditivos!$L$2:$L$200,aditivos!$A$2:$A$200,A13,aditivos!$C$2:$C$200,"C3"),2))</f>
        <v/>
      </c>
      <c r="Q13" s="167" t="str">
        <f t="shared" si="6"/>
        <v/>
      </c>
      <c r="R13" s="167" t="str">
        <f>IF(A13="","",IF(itens_Remanesc!I13="","",itens_Remanesc!I13))</f>
        <v/>
      </c>
      <c r="S13" s="173" t="str">
        <f t="shared" si="7"/>
        <v/>
      </c>
      <c r="T13" s="165" t="str">
        <f>IF(A13="","",ROUND(SUMIFS(aditivos!$L$2:$L$200,aditivos!$A$2:$A$200,A13,aditivos!$C$2:$C$200,"C4"),2))</f>
        <v/>
      </c>
      <c r="U13" s="161" t="str">
        <f t="shared" si="8"/>
        <v/>
      </c>
      <c r="V13" s="161" t="str">
        <f>IF(A13="","",IF(itens_Remanesc!K13="","",itens_Remanesc!K13))</f>
        <v/>
      </c>
      <c r="W13" s="161" t="str">
        <f t="shared" si="9"/>
        <v/>
      </c>
      <c r="X13" s="148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12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8" t="str">
        <f>IF(itens_Remanesc!A14="","",itens_Remanesc!A14)</f>
        <v/>
      </c>
      <c r="B14" s="200" t="str">
        <f>IF(A14="","",itens_Remanesc!C14)</f>
        <v/>
      </c>
      <c r="C14" s="163" t="str">
        <f>IF(A14="","",IF(itens_Remanesc!B14="",0,itens_Remanesc!B14))</f>
        <v/>
      </c>
      <c r="D14" s="165" t="str">
        <f>IF(A14="","",ROUND(SUMIFS(aditivos!$L$2:$L$200,aditivos!$A$2:$A$200,A14,aditivos!$C$2:$C$200,"C0"),2))</f>
        <v/>
      </c>
      <c r="E14" s="161" t="str">
        <f t="shared" si="0"/>
        <v/>
      </c>
      <c r="F14" s="161" t="str">
        <f>IF(A14="","",IF(itens_Remanesc!B14&lt;&gt;"",itens_Remanesc!B14,IF($Z14,0,"")))</f>
        <v/>
      </c>
      <c r="G14" s="169" t="str">
        <f t="shared" si="1"/>
        <v/>
      </c>
      <c r="H14" s="171" t="str">
        <f>IF(A14="","",ROUND(SUMIFS(aditivos!$L$2:$L$200,aditivos!$A$2:$A$200,A14,aditivos!$C$2:$C$200,"C1"),2))</f>
        <v/>
      </c>
      <c r="I14" s="167" t="str">
        <f t="shared" si="2"/>
        <v/>
      </c>
      <c r="J14" s="167" t="str">
        <f>IF(A14="","",IF(itens_Remanesc!E14="","",itens_Remanesc!E14))</f>
        <v/>
      </c>
      <c r="K14" s="173" t="str">
        <f t="shared" si="3"/>
        <v/>
      </c>
      <c r="L14" s="165" t="str">
        <f>IF(A14="","",ROUND(SUMIFS(aditivos!$L$2:$L$200,aditivos!$A$2:$A$200,A14,aditivos!$C$2:$C$200,"C2"),2))</f>
        <v/>
      </c>
      <c r="M14" s="161" t="str">
        <f t="shared" si="4"/>
        <v/>
      </c>
      <c r="N14" s="161" t="str">
        <f>IF(A14="","",IF(itens_Remanesc!G14="","",itens_Remanesc!G14))</f>
        <v/>
      </c>
      <c r="O14" s="169" t="str">
        <f t="shared" si="5"/>
        <v/>
      </c>
      <c r="P14" s="171" t="str">
        <f>IF(A14="","",ROUND(SUMIFS(aditivos!$L$2:$L$200,aditivos!$A$2:$A$200,A14,aditivos!$C$2:$C$200,"C3"),2))</f>
        <v/>
      </c>
      <c r="Q14" s="167" t="str">
        <f t="shared" si="6"/>
        <v/>
      </c>
      <c r="R14" s="167" t="str">
        <f>IF(A14="","",IF(itens_Remanesc!I14="","",itens_Remanesc!I14))</f>
        <v/>
      </c>
      <c r="S14" s="173" t="str">
        <f t="shared" si="7"/>
        <v/>
      </c>
      <c r="T14" s="165" t="str">
        <f>IF(A14="","",ROUND(SUMIFS(aditivos!$L$2:$L$200,aditivos!$A$2:$A$200,A14,aditivos!$C$2:$C$200,"C4"),2))</f>
        <v/>
      </c>
      <c r="U14" s="161" t="str">
        <f t="shared" si="8"/>
        <v/>
      </c>
      <c r="V14" s="161" t="str">
        <f>IF(A14="","",IF(itens_Remanesc!K14="","",itens_Remanesc!K14))</f>
        <v/>
      </c>
      <c r="W14" s="161" t="str">
        <f t="shared" si="9"/>
        <v/>
      </c>
      <c r="X14" s="148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12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8" t="str">
        <f>IF(itens_Remanesc!A15="","",itens_Remanesc!A15)</f>
        <v/>
      </c>
      <c r="B15" s="200" t="str">
        <f>IF(A15="","",itens_Remanesc!C15)</f>
        <v/>
      </c>
      <c r="C15" s="163" t="str">
        <f>IF(A15="","",IF(itens_Remanesc!B15="",0,itens_Remanesc!B15))</f>
        <v/>
      </c>
      <c r="D15" s="165" t="str">
        <f>IF(A15="","",ROUND(SUMIFS(aditivos!$L$2:$L$200,aditivos!$A$2:$A$200,A15,aditivos!$C$2:$C$200,"C0"),2))</f>
        <v/>
      </c>
      <c r="E15" s="161" t="str">
        <f t="shared" si="0"/>
        <v/>
      </c>
      <c r="F15" s="161" t="str">
        <f>IF(A15="","",IF(itens_Remanesc!B15&lt;&gt;"",itens_Remanesc!B15,IF($Z15,0,"")))</f>
        <v/>
      </c>
      <c r="G15" s="169" t="str">
        <f t="shared" si="1"/>
        <v/>
      </c>
      <c r="H15" s="171" t="str">
        <f>IF(A15="","",ROUND(SUMIFS(aditivos!$L$2:$L$200,aditivos!$A$2:$A$200,A15,aditivos!$C$2:$C$200,"C1"),2))</f>
        <v/>
      </c>
      <c r="I15" s="167" t="str">
        <f t="shared" si="2"/>
        <v/>
      </c>
      <c r="J15" s="167" t="str">
        <f>IF(A15="","",IF(itens_Remanesc!E15="","",itens_Remanesc!E15))</f>
        <v/>
      </c>
      <c r="K15" s="173" t="str">
        <f t="shared" si="3"/>
        <v/>
      </c>
      <c r="L15" s="165" t="str">
        <f>IF(A15="","",ROUND(SUMIFS(aditivos!$L$2:$L$200,aditivos!$A$2:$A$200,A15,aditivos!$C$2:$C$200,"C2"),2))</f>
        <v/>
      </c>
      <c r="M15" s="161" t="str">
        <f t="shared" si="4"/>
        <v/>
      </c>
      <c r="N15" s="161" t="str">
        <f>IF(A15="","",IF(itens_Remanesc!G15="","",itens_Remanesc!G15))</f>
        <v/>
      </c>
      <c r="O15" s="169" t="str">
        <f t="shared" si="5"/>
        <v/>
      </c>
      <c r="P15" s="171" t="str">
        <f>IF(A15="","",ROUND(SUMIFS(aditivos!$L$2:$L$200,aditivos!$A$2:$A$200,A15,aditivos!$C$2:$C$200,"C3"),2))</f>
        <v/>
      </c>
      <c r="Q15" s="167" t="str">
        <f t="shared" si="6"/>
        <v/>
      </c>
      <c r="R15" s="167" t="str">
        <f>IF(A15="","",IF(itens_Remanesc!I15="","",itens_Remanesc!I15))</f>
        <v/>
      </c>
      <c r="S15" s="173" t="str">
        <f t="shared" si="7"/>
        <v/>
      </c>
      <c r="T15" s="165" t="str">
        <f>IF(A15="","",ROUND(SUMIFS(aditivos!$L$2:$L$200,aditivos!$A$2:$A$200,A15,aditivos!$C$2:$C$200,"C4"),2))</f>
        <v/>
      </c>
      <c r="U15" s="161" t="str">
        <f t="shared" si="8"/>
        <v/>
      </c>
      <c r="V15" s="161" t="str">
        <f>IF(A15="","",IF(itens_Remanesc!K15="","",itens_Remanesc!K15))</f>
        <v/>
      </c>
      <c r="W15" s="161" t="str">
        <f t="shared" si="9"/>
        <v/>
      </c>
      <c r="X15" s="148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12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8" t="str">
        <f>IF(itens_Remanesc!A16="","",itens_Remanesc!A16)</f>
        <v/>
      </c>
      <c r="B16" s="200" t="str">
        <f>IF(A16="","",itens_Remanesc!C16)</f>
        <v/>
      </c>
      <c r="C16" s="163" t="str">
        <f>IF(A16="","",IF(itens_Remanesc!B16="",0,itens_Remanesc!B16))</f>
        <v/>
      </c>
      <c r="D16" s="165" t="str">
        <f>IF(A16="","",ROUND(SUMIFS(aditivos!$L$2:$L$200,aditivos!$A$2:$A$200,A16,aditivos!$C$2:$C$200,"C0"),2))</f>
        <v/>
      </c>
      <c r="E16" s="161" t="str">
        <f t="shared" si="0"/>
        <v/>
      </c>
      <c r="F16" s="161" t="str">
        <f>IF(A16="","",IF(itens_Remanesc!B16&lt;&gt;"",itens_Remanesc!B16,IF($Z16,0,"")))</f>
        <v/>
      </c>
      <c r="G16" s="169" t="str">
        <f t="shared" si="1"/>
        <v/>
      </c>
      <c r="H16" s="171" t="str">
        <f>IF(A16="","",ROUND(SUMIFS(aditivos!$L$2:$L$200,aditivos!$A$2:$A$200,A16,aditivos!$C$2:$C$200,"C1"),2))</f>
        <v/>
      </c>
      <c r="I16" s="167" t="str">
        <f t="shared" si="2"/>
        <v/>
      </c>
      <c r="J16" s="167" t="str">
        <f>IF(A16="","",IF(itens_Remanesc!E16="","",itens_Remanesc!E16))</f>
        <v/>
      </c>
      <c r="K16" s="173" t="str">
        <f t="shared" si="3"/>
        <v/>
      </c>
      <c r="L16" s="165" t="str">
        <f>IF(A16="","",ROUND(SUMIFS(aditivos!$L$2:$L$200,aditivos!$A$2:$A$200,A16,aditivos!$C$2:$C$200,"C2"),2))</f>
        <v/>
      </c>
      <c r="M16" s="161" t="str">
        <f t="shared" si="4"/>
        <v/>
      </c>
      <c r="N16" s="161" t="str">
        <f>IF(A16="","",IF(itens_Remanesc!G16="","",itens_Remanesc!G16))</f>
        <v/>
      </c>
      <c r="O16" s="169" t="str">
        <f t="shared" si="5"/>
        <v/>
      </c>
      <c r="P16" s="171" t="str">
        <f>IF(A16="","",ROUND(SUMIFS(aditivos!$L$2:$L$200,aditivos!$A$2:$A$200,A16,aditivos!$C$2:$C$200,"C3"),2))</f>
        <v/>
      </c>
      <c r="Q16" s="167" t="str">
        <f t="shared" si="6"/>
        <v/>
      </c>
      <c r="R16" s="167" t="str">
        <f>IF(A16="","",IF(itens_Remanesc!I16="","",itens_Remanesc!I16))</f>
        <v/>
      </c>
      <c r="S16" s="173" t="str">
        <f t="shared" si="7"/>
        <v/>
      </c>
      <c r="T16" s="165" t="str">
        <f>IF(A16="","",ROUND(SUMIFS(aditivos!$L$2:$L$200,aditivos!$A$2:$A$200,A16,aditivos!$C$2:$C$200,"C4"),2))</f>
        <v/>
      </c>
      <c r="U16" s="161" t="str">
        <f t="shared" si="8"/>
        <v/>
      </c>
      <c r="V16" s="161" t="str">
        <f>IF(A16="","",IF(itens_Remanesc!K16="","",itens_Remanesc!K16))</f>
        <v/>
      </c>
      <c r="W16" s="161" t="str">
        <f t="shared" si="9"/>
        <v/>
      </c>
      <c r="X16" s="148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12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8" t="str">
        <f>IF(itens_Remanesc!A17="","",itens_Remanesc!A17)</f>
        <v/>
      </c>
      <c r="B17" s="200" t="str">
        <f>IF(A17="","",itens_Remanesc!C17)</f>
        <v/>
      </c>
      <c r="C17" s="163" t="str">
        <f>IF(A17="","",IF(itens_Remanesc!B17="",0,itens_Remanesc!B17))</f>
        <v/>
      </c>
      <c r="D17" s="165" t="str">
        <f>IF(A17="","",ROUND(SUMIFS(aditivos!$L$2:$L$200,aditivos!$A$2:$A$200,A17,aditivos!$C$2:$C$200,"C0"),2))</f>
        <v/>
      </c>
      <c r="E17" s="161" t="str">
        <f t="shared" si="0"/>
        <v/>
      </c>
      <c r="F17" s="161" t="str">
        <f>IF(A17="","",IF(itens_Remanesc!B17&lt;&gt;"",itens_Remanesc!B17,IF($Z17,0,"")))</f>
        <v/>
      </c>
      <c r="G17" s="169" t="str">
        <f t="shared" si="1"/>
        <v/>
      </c>
      <c r="H17" s="171" t="str">
        <f>IF(A17="","",ROUND(SUMIFS(aditivos!$L$2:$L$200,aditivos!$A$2:$A$200,A17,aditivos!$C$2:$C$200,"C1"),2))</f>
        <v/>
      </c>
      <c r="I17" s="167" t="str">
        <f t="shared" si="2"/>
        <v/>
      </c>
      <c r="J17" s="167" t="str">
        <f>IF(A17="","",IF(itens_Remanesc!E17="","",itens_Remanesc!E17))</f>
        <v/>
      </c>
      <c r="K17" s="173" t="str">
        <f t="shared" si="3"/>
        <v/>
      </c>
      <c r="L17" s="165" t="str">
        <f>IF(A17="","",ROUND(SUMIFS(aditivos!$L$2:$L$200,aditivos!$A$2:$A$200,A17,aditivos!$C$2:$C$200,"C2"),2))</f>
        <v/>
      </c>
      <c r="M17" s="161" t="str">
        <f t="shared" si="4"/>
        <v/>
      </c>
      <c r="N17" s="161" t="str">
        <f>IF(A17="","",IF(itens_Remanesc!G17="","",itens_Remanesc!G17))</f>
        <v/>
      </c>
      <c r="O17" s="169" t="str">
        <f t="shared" si="5"/>
        <v/>
      </c>
      <c r="P17" s="171" t="str">
        <f>IF(A17="","",ROUND(SUMIFS(aditivos!$L$2:$L$200,aditivos!$A$2:$A$200,A17,aditivos!$C$2:$C$200,"C3"),2))</f>
        <v/>
      </c>
      <c r="Q17" s="167" t="str">
        <f t="shared" si="6"/>
        <v/>
      </c>
      <c r="R17" s="167" t="str">
        <f>IF(A17="","",IF(itens_Remanesc!I17="","",itens_Remanesc!I17))</f>
        <v/>
      </c>
      <c r="S17" s="173" t="str">
        <f t="shared" si="7"/>
        <v/>
      </c>
      <c r="T17" s="165" t="str">
        <f>IF(A17="","",ROUND(SUMIFS(aditivos!$L$2:$L$200,aditivos!$A$2:$A$200,A17,aditivos!$C$2:$C$200,"C4"),2))</f>
        <v/>
      </c>
      <c r="U17" s="161" t="str">
        <f t="shared" si="8"/>
        <v/>
      </c>
      <c r="V17" s="161" t="str">
        <f>IF(A17="","",IF(itens_Remanesc!K17="","",itens_Remanesc!K17))</f>
        <v/>
      </c>
      <c r="W17" s="161" t="str">
        <f t="shared" si="9"/>
        <v/>
      </c>
      <c r="X17" s="148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12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8" t="str">
        <f>IF(itens_Remanesc!A18="","",itens_Remanesc!A18)</f>
        <v/>
      </c>
      <c r="B18" s="200" t="str">
        <f>IF(A18="","",itens_Remanesc!C18)</f>
        <v/>
      </c>
      <c r="C18" s="163" t="str">
        <f>IF(A18="","",IF(itens_Remanesc!B18="",0,itens_Remanesc!B18))</f>
        <v/>
      </c>
      <c r="D18" s="165" t="str">
        <f>IF(A18="","",ROUND(SUMIFS(aditivos!$L$2:$L$200,aditivos!$A$2:$A$200,A18,aditivos!$C$2:$C$200,"C0"),2))</f>
        <v/>
      </c>
      <c r="E18" s="161" t="str">
        <f t="shared" si="0"/>
        <v/>
      </c>
      <c r="F18" s="161" t="str">
        <f>IF(A18="","",IF(itens_Remanesc!B18&lt;&gt;"",itens_Remanesc!B18,IF($Z18,0,"")))</f>
        <v/>
      </c>
      <c r="G18" s="169" t="str">
        <f t="shared" si="1"/>
        <v/>
      </c>
      <c r="H18" s="171" t="str">
        <f>IF(A18="","",ROUND(SUMIFS(aditivos!$L$2:$L$200,aditivos!$A$2:$A$200,A18,aditivos!$C$2:$C$200,"C1"),2))</f>
        <v/>
      </c>
      <c r="I18" s="167" t="str">
        <f t="shared" si="2"/>
        <v/>
      </c>
      <c r="J18" s="167" t="str">
        <f>IF(A18="","",IF(itens_Remanesc!E18="","",itens_Remanesc!E18))</f>
        <v/>
      </c>
      <c r="K18" s="173" t="str">
        <f t="shared" si="3"/>
        <v/>
      </c>
      <c r="L18" s="165" t="str">
        <f>IF(A18="","",ROUND(SUMIFS(aditivos!$L$2:$L$200,aditivos!$A$2:$A$200,A18,aditivos!$C$2:$C$200,"C2"),2))</f>
        <v/>
      </c>
      <c r="M18" s="161" t="str">
        <f t="shared" si="4"/>
        <v/>
      </c>
      <c r="N18" s="161" t="str">
        <f>IF(A18="","",IF(itens_Remanesc!G18="","",itens_Remanesc!G18))</f>
        <v/>
      </c>
      <c r="O18" s="169" t="str">
        <f t="shared" si="5"/>
        <v/>
      </c>
      <c r="P18" s="171" t="str">
        <f>IF(A18="","",ROUND(SUMIFS(aditivos!$L$2:$L$200,aditivos!$A$2:$A$200,A18,aditivos!$C$2:$C$200,"C3"),2))</f>
        <v/>
      </c>
      <c r="Q18" s="167" t="str">
        <f t="shared" si="6"/>
        <v/>
      </c>
      <c r="R18" s="167" t="str">
        <f>IF(A18="","",IF(itens_Remanesc!I18="","",itens_Remanesc!I18))</f>
        <v/>
      </c>
      <c r="S18" s="173" t="str">
        <f t="shared" si="7"/>
        <v/>
      </c>
      <c r="T18" s="165" t="str">
        <f>IF(A18="","",ROUND(SUMIFS(aditivos!$L$2:$L$200,aditivos!$A$2:$A$200,A18,aditivos!$C$2:$C$200,"C4"),2))</f>
        <v/>
      </c>
      <c r="U18" s="161" t="str">
        <f t="shared" si="8"/>
        <v/>
      </c>
      <c r="V18" s="161" t="str">
        <f>IF(A18="","",IF(itens_Remanesc!K18="","",itens_Remanesc!K18))</f>
        <v/>
      </c>
      <c r="W18" s="161" t="str">
        <f t="shared" si="9"/>
        <v/>
      </c>
      <c r="X18" s="148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12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8" t="str">
        <f>IF(itens_Remanesc!A19="","",itens_Remanesc!A19)</f>
        <v/>
      </c>
      <c r="B19" s="200" t="str">
        <f>IF(A19="","",itens_Remanesc!C19)</f>
        <v/>
      </c>
      <c r="C19" s="163" t="str">
        <f>IF(A19="","",IF(itens_Remanesc!B19="",0,itens_Remanesc!B19))</f>
        <v/>
      </c>
      <c r="D19" s="165" t="str">
        <f>IF(A19="","",ROUND(SUMIFS(aditivos!$L$2:$L$200,aditivos!$A$2:$A$200,A19,aditivos!$C$2:$C$200,"C0"),2))</f>
        <v/>
      </c>
      <c r="E19" s="161" t="str">
        <f t="shared" si="0"/>
        <v/>
      </c>
      <c r="F19" s="161" t="str">
        <f>IF(A19="","",IF(itens_Remanesc!B19&lt;&gt;"",itens_Remanesc!B19,IF($Z19,0,"")))</f>
        <v/>
      </c>
      <c r="G19" s="169" t="str">
        <f t="shared" si="1"/>
        <v/>
      </c>
      <c r="H19" s="171" t="str">
        <f>IF(A19="","",ROUND(SUMIFS(aditivos!$L$2:$L$200,aditivos!$A$2:$A$200,A19,aditivos!$C$2:$C$200,"C1"),2))</f>
        <v/>
      </c>
      <c r="I19" s="167" t="str">
        <f t="shared" si="2"/>
        <v/>
      </c>
      <c r="J19" s="167" t="str">
        <f>IF(A19="","",IF(itens_Remanesc!E19="","",itens_Remanesc!E19))</f>
        <v/>
      </c>
      <c r="K19" s="173" t="str">
        <f t="shared" si="3"/>
        <v/>
      </c>
      <c r="L19" s="165" t="str">
        <f>IF(A19="","",ROUND(SUMIFS(aditivos!$L$2:$L$200,aditivos!$A$2:$A$200,A19,aditivos!$C$2:$C$200,"C2"),2))</f>
        <v/>
      </c>
      <c r="M19" s="161" t="str">
        <f t="shared" si="4"/>
        <v/>
      </c>
      <c r="N19" s="161" t="str">
        <f>IF(A19="","",IF(itens_Remanesc!G19="","",itens_Remanesc!G19))</f>
        <v/>
      </c>
      <c r="O19" s="169" t="str">
        <f t="shared" si="5"/>
        <v/>
      </c>
      <c r="P19" s="171" t="str">
        <f>IF(A19="","",ROUND(SUMIFS(aditivos!$L$2:$L$200,aditivos!$A$2:$A$200,A19,aditivos!$C$2:$C$200,"C3"),2))</f>
        <v/>
      </c>
      <c r="Q19" s="167" t="str">
        <f t="shared" si="6"/>
        <v/>
      </c>
      <c r="R19" s="167" t="str">
        <f>IF(A19="","",IF(itens_Remanesc!I19="","",itens_Remanesc!I19))</f>
        <v/>
      </c>
      <c r="S19" s="173" t="str">
        <f t="shared" si="7"/>
        <v/>
      </c>
      <c r="T19" s="165" t="str">
        <f>IF(A19="","",ROUND(SUMIFS(aditivos!$L$2:$L$200,aditivos!$A$2:$A$200,A19,aditivos!$C$2:$C$200,"C4"),2))</f>
        <v/>
      </c>
      <c r="U19" s="161" t="str">
        <f t="shared" si="8"/>
        <v/>
      </c>
      <c r="V19" s="161" t="str">
        <f>IF(A19="","",IF(itens_Remanesc!K19="","",itens_Remanesc!K19))</f>
        <v/>
      </c>
      <c r="W19" s="161" t="str">
        <f t="shared" si="9"/>
        <v/>
      </c>
      <c r="X19" s="148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12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8" t="str">
        <f>IF(itens_Remanesc!A20="","",itens_Remanesc!A20)</f>
        <v/>
      </c>
      <c r="B20" s="200" t="str">
        <f>IF(A20="","",itens_Remanesc!C20)</f>
        <v/>
      </c>
      <c r="C20" s="163" t="str">
        <f>IF(A20="","",IF(itens_Remanesc!B20="",0,itens_Remanesc!B20))</f>
        <v/>
      </c>
      <c r="D20" s="165" t="str">
        <f>IF(A20="","",ROUND(SUMIFS(aditivos!$L$2:$L$200,aditivos!$A$2:$A$200,A20,aditivos!$C$2:$C$200,"C0"),2))</f>
        <v/>
      </c>
      <c r="E20" s="161" t="str">
        <f t="shared" si="0"/>
        <v/>
      </c>
      <c r="F20" s="161" t="str">
        <f>IF(A20="","",IF(itens_Remanesc!B20&lt;&gt;"",itens_Remanesc!B20,IF($Z20,0,"")))</f>
        <v/>
      </c>
      <c r="G20" s="169" t="str">
        <f t="shared" si="1"/>
        <v/>
      </c>
      <c r="H20" s="171" t="str">
        <f>IF(A20="","",ROUND(SUMIFS(aditivos!$L$2:$L$200,aditivos!$A$2:$A$200,A20,aditivos!$C$2:$C$200,"C1"),2))</f>
        <v/>
      </c>
      <c r="I20" s="167" t="str">
        <f t="shared" si="2"/>
        <v/>
      </c>
      <c r="J20" s="167" t="str">
        <f>IF(A20="","",IF(itens_Remanesc!E20="","",itens_Remanesc!E20))</f>
        <v/>
      </c>
      <c r="K20" s="173" t="str">
        <f t="shared" si="3"/>
        <v/>
      </c>
      <c r="L20" s="165" t="str">
        <f>IF(A20="","",ROUND(SUMIFS(aditivos!$L$2:$L$200,aditivos!$A$2:$A$200,A20,aditivos!$C$2:$C$200,"C2"),2))</f>
        <v/>
      </c>
      <c r="M20" s="161" t="str">
        <f t="shared" si="4"/>
        <v/>
      </c>
      <c r="N20" s="161" t="str">
        <f>IF(A20="","",IF(itens_Remanesc!G20="","",itens_Remanesc!G20))</f>
        <v/>
      </c>
      <c r="O20" s="169" t="str">
        <f t="shared" si="5"/>
        <v/>
      </c>
      <c r="P20" s="171" t="str">
        <f>IF(A20="","",ROUND(SUMIFS(aditivos!$L$2:$L$200,aditivos!$A$2:$A$200,A20,aditivos!$C$2:$C$200,"C3"),2))</f>
        <v/>
      </c>
      <c r="Q20" s="167" t="str">
        <f t="shared" si="6"/>
        <v/>
      </c>
      <c r="R20" s="167" t="str">
        <f>IF(A20="","",IF(itens_Remanesc!I20="","",itens_Remanesc!I20))</f>
        <v/>
      </c>
      <c r="S20" s="173" t="str">
        <f t="shared" si="7"/>
        <v/>
      </c>
      <c r="T20" s="165" t="str">
        <f>IF(A20="","",ROUND(SUMIFS(aditivos!$L$2:$L$200,aditivos!$A$2:$A$200,A20,aditivos!$C$2:$C$200,"C4"),2))</f>
        <v/>
      </c>
      <c r="U20" s="161" t="str">
        <f t="shared" si="8"/>
        <v/>
      </c>
      <c r="V20" s="161" t="str">
        <f>IF(A20="","",IF(itens_Remanesc!K20="","",itens_Remanesc!K20))</f>
        <v/>
      </c>
      <c r="W20" s="161" t="str">
        <f t="shared" si="9"/>
        <v/>
      </c>
      <c r="X20" s="148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12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8" t="str">
        <f>IF(itens_Remanesc!A21="","",itens_Remanesc!A21)</f>
        <v/>
      </c>
      <c r="B21" s="200" t="str">
        <f>IF(A21="","",itens_Remanesc!C21)</f>
        <v/>
      </c>
      <c r="C21" s="163" t="str">
        <f>IF(A21="","",IF(itens_Remanesc!B21="",0,itens_Remanesc!B21))</f>
        <v/>
      </c>
      <c r="D21" s="165" t="str">
        <f>IF(A21="","",ROUND(SUMIFS(aditivos!$L$2:$L$200,aditivos!$A$2:$A$200,A21,aditivos!$C$2:$C$200,"C0"),2))</f>
        <v/>
      </c>
      <c r="E21" s="161" t="str">
        <f t="shared" si="0"/>
        <v/>
      </c>
      <c r="F21" s="161" t="str">
        <f>IF(A21="","",IF(itens_Remanesc!B21&lt;&gt;"",itens_Remanesc!B21,IF($Z21,0,"")))</f>
        <v/>
      </c>
      <c r="G21" s="169" t="str">
        <f t="shared" si="1"/>
        <v/>
      </c>
      <c r="H21" s="171" t="str">
        <f>IF(A21="","",ROUND(SUMIFS(aditivos!$L$2:$L$200,aditivos!$A$2:$A$200,A21,aditivos!$C$2:$C$200,"C1"),2))</f>
        <v/>
      </c>
      <c r="I21" s="167" t="str">
        <f t="shared" si="2"/>
        <v/>
      </c>
      <c r="J21" s="167" t="str">
        <f>IF(A21="","",IF(itens_Remanesc!E21="","",itens_Remanesc!E21))</f>
        <v/>
      </c>
      <c r="K21" s="173" t="str">
        <f t="shared" si="3"/>
        <v/>
      </c>
      <c r="L21" s="165" t="str">
        <f>IF(A21="","",ROUND(SUMIFS(aditivos!$L$2:$L$200,aditivos!$A$2:$A$200,A21,aditivos!$C$2:$C$200,"C2"),2))</f>
        <v/>
      </c>
      <c r="M21" s="161" t="str">
        <f t="shared" si="4"/>
        <v/>
      </c>
      <c r="N21" s="161" t="str">
        <f>IF(A21="","",IF(itens_Remanesc!G21="","",itens_Remanesc!G21))</f>
        <v/>
      </c>
      <c r="O21" s="169" t="str">
        <f t="shared" si="5"/>
        <v/>
      </c>
      <c r="P21" s="171" t="str">
        <f>IF(A21="","",ROUND(SUMIFS(aditivos!$L$2:$L$200,aditivos!$A$2:$A$200,A21,aditivos!$C$2:$C$200,"C3"),2))</f>
        <v/>
      </c>
      <c r="Q21" s="167" t="str">
        <f t="shared" si="6"/>
        <v/>
      </c>
      <c r="R21" s="167" t="str">
        <f>IF(A21="","",IF(itens_Remanesc!I21="","",itens_Remanesc!I21))</f>
        <v/>
      </c>
      <c r="S21" s="173" t="str">
        <f t="shared" si="7"/>
        <v/>
      </c>
      <c r="T21" s="165" t="str">
        <f>IF(A21="","",ROUND(SUMIFS(aditivos!$L$2:$L$200,aditivos!$A$2:$A$200,A21,aditivos!$C$2:$C$200,"C4"),2))</f>
        <v/>
      </c>
      <c r="U21" s="161" t="str">
        <f t="shared" si="8"/>
        <v/>
      </c>
      <c r="V21" s="161" t="str">
        <f>IF(A21="","",IF(itens_Remanesc!K21="","",itens_Remanesc!K21))</f>
        <v/>
      </c>
      <c r="W21" s="161" t="str">
        <f t="shared" si="9"/>
        <v/>
      </c>
      <c r="X21" s="148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12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8" t="str">
        <f>IF(itens_Remanesc!A22="","",itens_Remanesc!A22)</f>
        <v/>
      </c>
      <c r="B22" s="200" t="str">
        <f>IF(A22="","",itens_Remanesc!C22)</f>
        <v/>
      </c>
      <c r="C22" s="163" t="str">
        <f>IF(A22="","",IF(itens_Remanesc!B22="",0,itens_Remanesc!B22))</f>
        <v/>
      </c>
      <c r="D22" s="165" t="str">
        <f>IF(A22="","",ROUND(SUMIFS(aditivos!$L$2:$L$200,aditivos!$A$2:$A$200,A22,aditivos!$C$2:$C$200,"C0"),2))</f>
        <v/>
      </c>
      <c r="E22" s="161" t="str">
        <f t="shared" si="0"/>
        <v/>
      </c>
      <c r="F22" s="161" t="str">
        <f>IF(A22="","",IF(itens_Remanesc!B22&lt;&gt;"",itens_Remanesc!B22,IF($Z22,0,"")))</f>
        <v/>
      </c>
      <c r="G22" s="169" t="str">
        <f t="shared" si="1"/>
        <v/>
      </c>
      <c r="H22" s="171" t="str">
        <f>IF(A22="","",ROUND(SUMIFS(aditivos!$L$2:$L$200,aditivos!$A$2:$A$200,A22,aditivos!$C$2:$C$200,"C1"),2))</f>
        <v/>
      </c>
      <c r="I22" s="167" t="str">
        <f t="shared" si="2"/>
        <v/>
      </c>
      <c r="J22" s="167" t="str">
        <f>IF(A22="","",IF(itens_Remanesc!E22="","",itens_Remanesc!E22))</f>
        <v/>
      </c>
      <c r="K22" s="173" t="str">
        <f t="shared" si="3"/>
        <v/>
      </c>
      <c r="L22" s="165" t="str">
        <f>IF(A22="","",ROUND(SUMIFS(aditivos!$L$2:$L$200,aditivos!$A$2:$A$200,A22,aditivos!$C$2:$C$200,"C2"),2))</f>
        <v/>
      </c>
      <c r="M22" s="161" t="str">
        <f t="shared" si="4"/>
        <v/>
      </c>
      <c r="N22" s="161" t="str">
        <f>IF(A22="","",IF(itens_Remanesc!G22="","",itens_Remanesc!G22))</f>
        <v/>
      </c>
      <c r="O22" s="169" t="str">
        <f t="shared" si="5"/>
        <v/>
      </c>
      <c r="P22" s="171" t="str">
        <f>IF(A22="","",ROUND(SUMIFS(aditivos!$L$2:$L$200,aditivos!$A$2:$A$200,A22,aditivos!$C$2:$C$200,"C3"),2))</f>
        <v/>
      </c>
      <c r="Q22" s="167" t="str">
        <f t="shared" si="6"/>
        <v/>
      </c>
      <c r="R22" s="167" t="str">
        <f>IF(A22="","",IF(itens_Remanesc!I22="","",itens_Remanesc!I22))</f>
        <v/>
      </c>
      <c r="S22" s="173" t="str">
        <f t="shared" si="7"/>
        <v/>
      </c>
      <c r="T22" s="165" t="str">
        <f>IF(A22="","",ROUND(SUMIFS(aditivos!$L$2:$L$200,aditivos!$A$2:$A$200,A22,aditivos!$C$2:$C$200,"C4"),2))</f>
        <v/>
      </c>
      <c r="U22" s="161" t="str">
        <f t="shared" si="8"/>
        <v/>
      </c>
      <c r="V22" s="161" t="str">
        <f>IF(A22="","",IF(itens_Remanesc!K22="","",itens_Remanesc!K22))</f>
        <v/>
      </c>
      <c r="W22" s="161" t="str">
        <f t="shared" si="9"/>
        <v/>
      </c>
      <c r="X22" s="148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12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8" t="str">
        <f>IF(itens_Remanesc!A23="","",itens_Remanesc!A23)</f>
        <v/>
      </c>
      <c r="B23" s="200" t="str">
        <f>IF(A23="","",itens_Remanesc!C23)</f>
        <v/>
      </c>
      <c r="C23" s="163" t="str">
        <f>IF(A23="","",IF(itens_Remanesc!B23="",0,itens_Remanesc!B23))</f>
        <v/>
      </c>
      <c r="D23" s="165" t="str">
        <f>IF(A23="","",ROUND(SUMIFS(aditivos!$L$2:$L$200,aditivos!$A$2:$A$200,A23,aditivos!$C$2:$C$200,"C0"),2))</f>
        <v/>
      </c>
      <c r="E23" s="161" t="str">
        <f t="shared" si="0"/>
        <v/>
      </c>
      <c r="F23" s="161" t="str">
        <f>IF(A23="","",IF(itens_Remanesc!B23&lt;&gt;"",itens_Remanesc!B23,IF($Z23,0,"")))</f>
        <v/>
      </c>
      <c r="G23" s="169" t="str">
        <f t="shared" si="1"/>
        <v/>
      </c>
      <c r="H23" s="171" t="str">
        <f>IF(A23="","",ROUND(SUMIFS(aditivos!$L$2:$L$200,aditivos!$A$2:$A$200,A23,aditivos!$C$2:$C$200,"C1"),2))</f>
        <v/>
      </c>
      <c r="I23" s="167" t="str">
        <f t="shared" si="2"/>
        <v/>
      </c>
      <c r="J23" s="167" t="str">
        <f>IF(A23="","",IF(itens_Remanesc!E23="","",itens_Remanesc!E23))</f>
        <v/>
      </c>
      <c r="K23" s="173" t="str">
        <f t="shared" si="3"/>
        <v/>
      </c>
      <c r="L23" s="165" t="str">
        <f>IF(A23="","",ROUND(SUMIFS(aditivos!$L$2:$L$200,aditivos!$A$2:$A$200,A23,aditivos!$C$2:$C$200,"C2"),2))</f>
        <v/>
      </c>
      <c r="M23" s="161" t="str">
        <f t="shared" si="4"/>
        <v/>
      </c>
      <c r="N23" s="161" t="str">
        <f>IF(A23="","",IF(itens_Remanesc!G23="","",itens_Remanesc!G23))</f>
        <v/>
      </c>
      <c r="O23" s="169" t="str">
        <f t="shared" si="5"/>
        <v/>
      </c>
      <c r="P23" s="171" t="str">
        <f>IF(A23="","",ROUND(SUMIFS(aditivos!$L$2:$L$200,aditivos!$A$2:$A$200,A23,aditivos!$C$2:$C$200,"C3"),2))</f>
        <v/>
      </c>
      <c r="Q23" s="167" t="str">
        <f t="shared" si="6"/>
        <v/>
      </c>
      <c r="R23" s="167" t="str">
        <f>IF(A23="","",IF(itens_Remanesc!I23="","",itens_Remanesc!I23))</f>
        <v/>
      </c>
      <c r="S23" s="173" t="str">
        <f t="shared" si="7"/>
        <v/>
      </c>
      <c r="T23" s="165" t="str">
        <f>IF(A23="","",ROUND(SUMIFS(aditivos!$L$2:$L$200,aditivos!$A$2:$A$200,A23,aditivos!$C$2:$C$200,"C4"),2))</f>
        <v/>
      </c>
      <c r="U23" s="161" t="str">
        <f t="shared" si="8"/>
        <v/>
      </c>
      <c r="V23" s="161" t="str">
        <f>IF(A23="","",IF(itens_Remanesc!K23="","",itens_Remanesc!K23))</f>
        <v/>
      </c>
      <c r="W23" s="161" t="str">
        <f t="shared" si="9"/>
        <v/>
      </c>
      <c r="X23" s="148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12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8" t="str">
        <f>IF(itens_Remanesc!A24="","",itens_Remanesc!A24)</f>
        <v/>
      </c>
      <c r="B24" s="200" t="str">
        <f>IF(A24="","",itens_Remanesc!C24)</f>
        <v/>
      </c>
      <c r="C24" s="163" t="str">
        <f>IF(A24="","",IF(itens_Remanesc!B24="",0,itens_Remanesc!B24))</f>
        <v/>
      </c>
      <c r="D24" s="165" t="str">
        <f>IF(A24="","",ROUND(SUMIFS(aditivos!$L$2:$L$200,aditivos!$A$2:$A$200,A24,aditivos!$C$2:$C$200,"C0"),2))</f>
        <v/>
      </c>
      <c r="E24" s="161" t="str">
        <f t="shared" si="0"/>
        <v/>
      </c>
      <c r="F24" s="161" t="str">
        <f>IF(A24="","",IF(itens_Remanesc!B24&lt;&gt;"",itens_Remanesc!B24,IF($Z24,0,"")))</f>
        <v/>
      </c>
      <c r="G24" s="169" t="str">
        <f t="shared" si="1"/>
        <v/>
      </c>
      <c r="H24" s="171" t="str">
        <f>IF(A24="","",ROUND(SUMIFS(aditivos!$L$2:$L$200,aditivos!$A$2:$A$200,A24,aditivos!$C$2:$C$200,"C1"),2))</f>
        <v/>
      </c>
      <c r="I24" s="167" t="str">
        <f t="shared" si="2"/>
        <v/>
      </c>
      <c r="J24" s="167" t="str">
        <f>IF(A24="","",IF(itens_Remanesc!E24="","",itens_Remanesc!E24))</f>
        <v/>
      </c>
      <c r="K24" s="173" t="str">
        <f t="shared" si="3"/>
        <v/>
      </c>
      <c r="L24" s="165" t="str">
        <f>IF(A24="","",ROUND(SUMIFS(aditivos!$L$2:$L$200,aditivos!$A$2:$A$200,A24,aditivos!$C$2:$C$200,"C2"),2))</f>
        <v/>
      </c>
      <c r="M24" s="161" t="str">
        <f t="shared" si="4"/>
        <v/>
      </c>
      <c r="N24" s="161" t="str">
        <f>IF(A24="","",IF(itens_Remanesc!G24="","",itens_Remanesc!G24))</f>
        <v/>
      </c>
      <c r="O24" s="169" t="str">
        <f t="shared" si="5"/>
        <v/>
      </c>
      <c r="P24" s="171" t="str">
        <f>IF(A24="","",ROUND(SUMIFS(aditivos!$L$2:$L$200,aditivos!$A$2:$A$200,A24,aditivos!$C$2:$C$200,"C3"),2))</f>
        <v/>
      </c>
      <c r="Q24" s="167" t="str">
        <f t="shared" si="6"/>
        <v/>
      </c>
      <c r="R24" s="167" t="str">
        <f>IF(A24="","",IF(itens_Remanesc!I24="","",itens_Remanesc!I24))</f>
        <v/>
      </c>
      <c r="S24" s="173" t="str">
        <f t="shared" si="7"/>
        <v/>
      </c>
      <c r="T24" s="165" t="str">
        <f>IF(A24="","",ROUND(SUMIFS(aditivos!$L$2:$L$200,aditivos!$A$2:$A$200,A24,aditivos!$C$2:$C$200,"C4"),2))</f>
        <v/>
      </c>
      <c r="U24" s="161" t="str">
        <f t="shared" si="8"/>
        <v/>
      </c>
      <c r="V24" s="161" t="str">
        <f>IF(A24="","",IF(itens_Remanesc!K24="","",itens_Remanesc!K24))</f>
        <v/>
      </c>
      <c r="W24" s="161" t="str">
        <f t="shared" si="9"/>
        <v/>
      </c>
      <c r="X24" s="148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12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8" t="str">
        <f>IF(itens_Remanesc!A25="","",itens_Remanesc!A25)</f>
        <v/>
      </c>
      <c r="B25" s="200" t="str">
        <f>IF(A25="","",itens_Remanesc!C25)</f>
        <v/>
      </c>
      <c r="C25" s="163" t="str">
        <f>IF(A25="","",IF(itens_Remanesc!B25="",0,itens_Remanesc!B25))</f>
        <v/>
      </c>
      <c r="D25" s="165" t="str">
        <f>IF(A25="","",ROUND(SUMIFS(aditivos!$L$2:$L$200,aditivos!$A$2:$A$200,A25,aditivos!$C$2:$C$200,"C0"),2))</f>
        <v/>
      </c>
      <c r="E25" s="161" t="str">
        <f t="shared" si="0"/>
        <v/>
      </c>
      <c r="F25" s="161" t="str">
        <f>IF(A25="","",IF(itens_Remanesc!B25&lt;&gt;"",itens_Remanesc!B25,IF($Z25,0,"")))</f>
        <v/>
      </c>
      <c r="G25" s="169" t="str">
        <f t="shared" si="1"/>
        <v/>
      </c>
      <c r="H25" s="171" t="str">
        <f>IF(A25="","",ROUND(SUMIFS(aditivos!$L$2:$L$200,aditivos!$A$2:$A$200,A25,aditivos!$C$2:$C$200,"C1"),2))</f>
        <v/>
      </c>
      <c r="I25" s="167" t="str">
        <f t="shared" si="2"/>
        <v/>
      </c>
      <c r="J25" s="167" t="str">
        <f>IF(A25="","",IF(itens_Remanesc!E25="","",itens_Remanesc!E25))</f>
        <v/>
      </c>
      <c r="K25" s="173" t="str">
        <f t="shared" si="3"/>
        <v/>
      </c>
      <c r="L25" s="165" t="str">
        <f>IF(A25="","",ROUND(SUMIFS(aditivos!$L$2:$L$200,aditivos!$A$2:$A$200,A25,aditivos!$C$2:$C$200,"C2"),2))</f>
        <v/>
      </c>
      <c r="M25" s="161" t="str">
        <f t="shared" si="4"/>
        <v/>
      </c>
      <c r="N25" s="161" t="str">
        <f>IF(A25="","",IF(itens_Remanesc!G25="","",itens_Remanesc!G25))</f>
        <v/>
      </c>
      <c r="O25" s="169" t="str">
        <f t="shared" si="5"/>
        <v/>
      </c>
      <c r="P25" s="171" t="str">
        <f>IF(A25="","",ROUND(SUMIFS(aditivos!$L$2:$L$200,aditivos!$A$2:$A$200,A25,aditivos!$C$2:$C$200,"C3"),2))</f>
        <v/>
      </c>
      <c r="Q25" s="167" t="str">
        <f t="shared" si="6"/>
        <v/>
      </c>
      <c r="R25" s="167" t="str">
        <f>IF(A25="","",IF(itens_Remanesc!I25="","",itens_Remanesc!I25))</f>
        <v/>
      </c>
      <c r="S25" s="173" t="str">
        <f t="shared" si="7"/>
        <v/>
      </c>
      <c r="T25" s="165" t="str">
        <f>IF(A25="","",ROUND(SUMIFS(aditivos!$L$2:$L$200,aditivos!$A$2:$A$200,A25,aditivos!$C$2:$C$200,"C4"),2))</f>
        <v/>
      </c>
      <c r="U25" s="161" t="str">
        <f t="shared" si="8"/>
        <v/>
      </c>
      <c r="V25" s="161" t="str">
        <f>IF(A25="","",IF(itens_Remanesc!K25="","",itens_Remanesc!K25))</f>
        <v/>
      </c>
      <c r="W25" s="161" t="str">
        <f t="shared" si="9"/>
        <v/>
      </c>
      <c r="X25" s="148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12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8" t="str">
        <f>IF(itens_Remanesc!A26="","",itens_Remanesc!A26)</f>
        <v/>
      </c>
      <c r="B26" s="200" t="str">
        <f>IF(A26="","",itens_Remanesc!C26)</f>
        <v/>
      </c>
      <c r="C26" s="163" t="str">
        <f>IF(A26="","",IF(itens_Remanesc!B26="",0,itens_Remanesc!B26))</f>
        <v/>
      </c>
      <c r="D26" s="165" t="str">
        <f>IF(A26="","",ROUND(SUMIFS(aditivos!$L$2:$L$200,aditivos!$A$2:$A$200,A26,aditivos!$C$2:$C$200,"C0"),2))</f>
        <v/>
      </c>
      <c r="E26" s="161" t="str">
        <f t="shared" si="0"/>
        <v/>
      </c>
      <c r="F26" s="161" t="str">
        <f>IF(A26="","",IF(itens_Remanesc!B26&lt;&gt;"",itens_Remanesc!B26,IF($Z26,0,"")))</f>
        <v/>
      </c>
      <c r="G26" s="169" t="str">
        <f t="shared" si="1"/>
        <v/>
      </c>
      <c r="H26" s="171" t="str">
        <f>IF(A26="","",ROUND(SUMIFS(aditivos!$L$2:$L$200,aditivos!$A$2:$A$200,A26,aditivos!$C$2:$C$200,"C1"),2))</f>
        <v/>
      </c>
      <c r="I26" s="167" t="str">
        <f t="shared" si="2"/>
        <v/>
      </c>
      <c r="J26" s="167" t="str">
        <f>IF(A26="","",IF(itens_Remanesc!E26="","",itens_Remanesc!E26))</f>
        <v/>
      </c>
      <c r="K26" s="173" t="str">
        <f t="shared" si="3"/>
        <v/>
      </c>
      <c r="L26" s="165" t="str">
        <f>IF(A26="","",ROUND(SUMIFS(aditivos!$L$2:$L$200,aditivos!$A$2:$A$200,A26,aditivos!$C$2:$C$200,"C2"),2))</f>
        <v/>
      </c>
      <c r="M26" s="161" t="str">
        <f t="shared" si="4"/>
        <v/>
      </c>
      <c r="N26" s="161" t="str">
        <f>IF(A26="","",IF(itens_Remanesc!G26="","",itens_Remanesc!G26))</f>
        <v/>
      </c>
      <c r="O26" s="169" t="str">
        <f t="shared" si="5"/>
        <v/>
      </c>
      <c r="P26" s="171" t="str">
        <f>IF(A26="","",ROUND(SUMIFS(aditivos!$L$2:$L$200,aditivos!$A$2:$A$200,A26,aditivos!$C$2:$C$200,"C3"),2))</f>
        <v/>
      </c>
      <c r="Q26" s="167" t="str">
        <f t="shared" si="6"/>
        <v/>
      </c>
      <c r="R26" s="167" t="str">
        <f>IF(A26="","",IF(itens_Remanesc!I26="","",itens_Remanesc!I26))</f>
        <v/>
      </c>
      <c r="S26" s="173" t="str">
        <f t="shared" si="7"/>
        <v/>
      </c>
      <c r="T26" s="165" t="str">
        <f>IF(A26="","",ROUND(SUMIFS(aditivos!$L$2:$L$200,aditivos!$A$2:$A$200,A26,aditivos!$C$2:$C$200,"C4"),2))</f>
        <v/>
      </c>
      <c r="U26" s="161" t="str">
        <f t="shared" si="8"/>
        <v/>
      </c>
      <c r="V26" s="161" t="str">
        <f>IF(A26="","",IF(itens_Remanesc!K26="","",itens_Remanesc!K26))</f>
        <v/>
      </c>
      <c r="W26" s="161" t="str">
        <f t="shared" si="9"/>
        <v/>
      </c>
      <c r="X26" s="148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12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8" t="str">
        <f>IF(itens_Remanesc!A27="","",itens_Remanesc!A27)</f>
        <v/>
      </c>
      <c r="B27" s="200" t="str">
        <f>IF(A27="","",itens_Remanesc!C27)</f>
        <v/>
      </c>
      <c r="C27" s="163" t="str">
        <f>IF(A27="","",IF(itens_Remanesc!B27="",0,itens_Remanesc!B27))</f>
        <v/>
      </c>
      <c r="D27" s="165" t="str">
        <f>IF(A27="","",ROUND(SUMIFS(aditivos!$L$2:$L$200,aditivos!$A$2:$A$200,A27,aditivos!$C$2:$C$200,"C0"),2))</f>
        <v/>
      </c>
      <c r="E27" s="161" t="str">
        <f t="shared" si="0"/>
        <v/>
      </c>
      <c r="F27" s="161" t="str">
        <f>IF(A27="","",IF(itens_Remanesc!B27&lt;&gt;"",itens_Remanesc!B27,IF($Z27,0,"")))</f>
        <v/>
      </c>
      <c r="G27" s="169" t="str">
        <f t="shared" si="1"/>
        <v/>
      </c>
      <c r="H27" s="171" t="str">
        <f>IF(A27="","",ROUND(SUMIFS(aditivos!$L$2:$L$200,aditivos!$A$2:$A$200,A27,aditivos!$C$2:$C$200,"C1"),2))</f>
        <v/>
      </c>
      <c r="I27" s="167" t="str">
        <f t="shared" si="2"/>
        <v/>
      </c>
      <c r="J27" s="167" t="str">
        <f>IF(A27="","",IF(itens_Remanesc!E27="","",itens_Remanesc!E27))</f>
        <v/>
      </c>
      <c r="K27" s="173" t="str">
        <f t="shared" si="3"/>
        <v/>
      </c>
      <c r="L27" s="165" t="str">
        <f>IF(A27="","",ROUND(SUMIFS(aditivos!$L$2:$L$200,aditivos!$A$2:$A$200,A27,aditivos!$C$2:$C$200,"C2"),2))</f>
        <v/>
      </c>
      <c r="M27" s="161" t="str">
        <f t="shared" si="4"/>
        <v/>
      </c>
      <c r="N27" s="161" t="str">
        <f>IF(A27="","",IF(itens_Remanesc!G27="","",itens_Remanesc!G27))</f>
        <v/>
      </c>
      <c r="O27" s="169" t="str">
        <f t="shared" si="5"/>
        <v/>
      </c>
      <c r="P27" s="171" t="str">
        <f>IF(A27="","",ROUND(SUMIFS(aditivos!$L$2:$L$200,aditivos!$A$2:$A$200,A27,aditivos!$C$2:$C$200,"C3"),2))</f>
        <v/>
      </c>
      <c r="Q27" s="167" t="str">
        <f t="shared" si="6"/>
        <v/>
      </c>
      <c r="R27" s="167" t="str">
        <f>IF(A27="","",IF(itens_Remanesc!I27="","",itens_Remanesc!I27))</f>
        <v/>
      </c>
      <c r="S27" s="173" t="str">
        <f t="shared" si="7"/>
        <v/>
      </c>
      <c r="T27" s="165" t="str">
        <f>IF(A27="","",ROUND(SUMIFS(aditivos!$L$2:$L$200,aditivos!$A$2:$A$200,A27,aditivos!$C$2:$C$200,"C4"),2))</f>
        <v/>
      </c>
      <c r="U27" s="161" t="str">
        <f t="shared" si="8"/>
        <v/>
      </c>
      <c r="V27" s="161" t="str">
        <f>IF(A27="","",IF(itens_Remanesc!K27="","",itens_Remanesc!K27))</f>
        <v/>
      </c>
      <c r="W27" s="161" t="str">
        <f t="shared" si="9"/>
        <v/>
      </c>
      <c r="X27" s="148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12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8" t="str">
        <f>IF(itens_Remanesc!A28="","",itens_Remanesc!A28)</f>
        <v/>
      </c>
      <c r="B28" s="200" t="str">
        <f>IF(A28="","",itens_Remanesc!C28)</f>
        <v/>
      </c>
      <c r="C28" s="163" t="str">
        <f>IF(A28="","",IF(itens_Remanesc!B28="",0,itens_Remanesc!B28))</f>
        <v/>
      </c>
      <c r="D28" s="165" t="str">
        <f>IF(A28="","",ROUND(SUMIFS(aditivos!$L$2:$L$200,aditivos!$A$2:$A$200,A28,aditivos!$C$2:$C$200,"C0"),2))</f>
        <v/>
      </c>
      <c r="E28" s="161" t="str">
        <f t="shared" si="0"/>
        <v/>
      </c>
      <c r="F28" s="161" t="str">
        <f>IF(A28="","",IF(itens_Remanesc!B28&lt;&gt;"",itens_Remanesc!B28,IF($Z28,0,"")))</f>
        <v/>
      </c>
      <c r="G28" s="169" t="str">
        <f t="shared" si="1"/>
        <v/>
      </c>
      <c r="H28" s="171" t="str">
        <f>IF(A28="","",ROUND(SUMIFS(aditivos!$L$2:$L$200,aditivos!$A$2:$A$200,A28,aditivos!$C$2:$C$200,"C1"),2))</f>
        <v/>
      </c>
      <c r="I28" s="167" t="str">
        <f t="shared" si="2"/>
        <v/>
      </c>
      <c r="J28" s="167" t="str">
        <f>IF(A28="","",IF(itens_Remanesc!E28="","",itens_Remanesc!E28))</f>
        <v/>
      </c>
      <c r="K28" s="173" t="str">
        <f t="shared" si="3"/>
        <v/>
      </c>
      <c r="L28" s="165" t="str">
        <f>IF(A28="","",ROUND(SUMIFS(aditivos!$L$2:$L$200,aditivos!$A$2:$A$200,A28,aditivos!$C$2:$C$200,"C2"),2))</f>
        <v/>
      </c>
      <c r="M28" s="161" t="str">
        <f t="shared" si="4"/>
        <v/>
      </c>
      <c r="N28" s="161" t="str">
        <f>IF(A28="","",IF(itens_Remanesc!G28="","",itens_Remanesc!G28))</f>
        <v/>
      </c>
      <c r="O28" s="169" t="str">
        <f t="shared" si="5"/>
        <v/>
      </c>
      <c r="P28" s="171" t="str">
        <f>IF(A28="","",ROUND(SUMIFS(aditivos!$L$2:$L$200,aditivos!$A$2:$A$200,A28,aditivos!$C$2:$C$200,"C3"),2))</f>
        <v/>
      </c>
      <c r="Q28" s="167" t="str">
        <f t="shared" si="6"/>
        <v/>
      </c>
      <c r="R28" s="167" t="str">
        <f>IF(A28="","",IF(itens_Remanesc!I28="","",itens_Remanesc!I28))</f>
        <v/>
      </c>
      <c r="S28" s="173" t="str">
        <f t="shared" si="7"/>
        <v/>
      </c>
      <c r="T28" s="165" t="str">
        <f>IF(A28="","",ROUND(SUMIFS(aditivos!$L$2:$L$200,aditivos!$A$2:$A$200,A28,aditivos!$C$2:$C$200,"C4"),2))</f>
        <v/>
      </c>
      <c r="U28" s="161" t="str">
        <f t="shared" si="8"/>
        <v/>
      </c>
      <c r="V28" s="161" t="str">
        <f>IF(A28="","",IF(itens_Remanesc!K28="","",itens_Remanesc!K28))</f>
        <v/>
      </c>
      <c r="W28" s="161" t="str">
        <f t="shared" si="9"/>
        <v/>
      </c>
      <c r="X28" s="148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12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8" t="str">
        <f>IF(itens_Remanesc!A29="","",itens_Remanesc!A29)</f>
        <v/>
      </c>
      <c r="B29" s="200" t="str">
        <f>IF(A29="","",itens_Remanesc!C29)</f>
        <v/>
      </c>
      <c r="C29" s="163" t="str">
        <f>IF(A29="","",IF(itens_Remanesc!B29="",0,itens_Remanesc!B29))</f>
        <v/>
      </c>
      <c r="D29" s="165" t="str">
        <f>IF(A29="","",ROUND(SUMIFS(aditivos!$L$2:$L$200,aditivos!$A$2:$A$200,A29,aditivos!$C$2:$C$200,"C0"),2))</f>
        <v/>
      </c>
      <c r="E29" s="161" t="str">
        <f t="shared" si="0"/>
        <v/>
      </c>
      <c r="F29" s="161" t="str">
        <f>IF(A29="","",IF(itens_Remanesc!B29&lt;&gt;"",itens_Remanesc!B29,IF($Z29,0,"")))</f>
        <v/>
      </c>
      <c r="G29" s="169" t="str">
        <f t="shared" si="1"/>
        <v/>
      </c>
      <c r="H29" s="171" t="str">
        <f>IF(A29="","",ROUND(SUMIFS(aditivos!$L$2:$L$200,aditivos!$A$2:$A$200,A29,aditivos!$C$2:$C$200,"C1"),2))</f>
        <v/>
      </c>
      <c r="I29" s="167" t="str">
        <f t="shared" si="2"/>
        <v/>
      </c>
      <c r="J29" s="167" t="str">
        <f>IF(A29="","",IF(itens_Remanesc!E29="","",itens_Remanesc!E29))</f>
        <v/>
      </c>
      <c r="K29" s="173" t="str">
        <f t="shared" si="3"/>
        <v/>
      </c>
      <c r="L29" s="165" t="str">
        <f>IF(A29="","",ROUND(SUMIFS(aditivos!$L$2:$L$200,aditivos!$A$2:$A$200,A29,aditivos!$C$2:$C$200,"C2"),2))</f>
        <v/>
      </c>
      <c r="M29" s="161" t="str">
        <f t="shared" si="4"/>
        <v/>
      </c>
      <c r="N29" s="161" t="str">
        <f>IF(A29="","",IF(itens_Remanesc!G29="","",itens_Remanesc!G29))</f>
        <v/>
      </c>
      <c r="O29" s="169" t="str">
        <f t="shared" si="5"/>
        <v/>
      </c>
      <c r="P29" s="171" t="str">
        <f>IF(A29="","",ROUND(SUMIFS(aditivos!$L$2:$L$200,aditivos!$A$2:$A$200,A29,aditivos!$C$2:$C$200,"C3"),2))</f>
        <v/>
      </c>
      <c r="Q29" s="167" t="str">
        <f t="shared" si="6"/>
        <v/>
      </c>
      <c r="R29" s="167" t="str">
        <f>IF(A29="","",IF(itens_Remanesc!I29="","",itens_Remanesc!I29))</f>
        <v/>
      </c>
      <c r="S29" s="173" t="str">
        <f t="shared" si="7"/>
        <v/>
      </c>
      <c r="T29" s="165" t="str">
        <f>IF(A29="","",ROUND(SUMIFS(aditivos!$L$2:$L$200,aditivos!$A$2:$A$200,A29,aditivos!$C$2:$C$200,"C4"),2))</f>
        <v/>
      </c>
      <c r="U29" s="161" t="str">
        <f t="shared" si="8"/>
        <v/>
      </c>
      <c r="V29" s="161" t="str">
        <f>IF(A29="","",IF(itens_Remanesc!K29="","",itens_Remanesc!K29))</f>
        <v/>
      </c>
      <c r="W29" s="161" t="str">
        <f t="shared" si="9"/>
        <v/>
      </c>
      <c r="X29" s="148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12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8" t="str">
        <f>IF(itens_Remanesc!A30="","",itens_Remanesc!A30)</f>
        <v/>
      </c>
      <c r="B30" s="200" t="str">
        <f>IF(A30="","",itens_Remanesc!C30)</f>
        <v/>
      </c>
      <c r="C30" s="163" t="str">
        <f>IF(A30="","",IF(itens_Remanesc!B30="",0,itens_Remanesc!B30))</f>
        <v/>
      </c>
      <c r="D30" s="165" t="str">
        <f>IF(A30="","",ROUND(SUMIFS(aditivos!$L$2:$L$200,aditivos!$A$2:$A$200,A30,aditivos!$C$2:$C$200,"C0"),2))</f>
        <v/>
      </c>
      <c r="E30" s="161" t="str">
        <f t="shared" si="0"/>
        <v/>
      </c>
      <c r="F30" s="161" t="str">
        <f>IF(A30="","",IF(itens_Remanesc!B30&lt;&gt;"",itens_Remanesc!B30,IF($Z30,0,"")))</f>
        <v/>
      </c>
      <c r="G30" s="169" t="str">
        <f t="shared" si="1"/>
        <v/>
      </c>
      <c r="H30" s="171" t="str">
        <f>IF(A30="","",ROUND(SUMIFS(aditivos!$L$2:$L$200,aditivos!$A$2:$A$200,A30,aditivos!$C$2:$C$200,"C1"),2))</f>
        <v/>
      </c>
      <c r="I30" s="167" t="str">
        <f t="shared" si="2"/>
        <v/>
      </c>
      <c r="J30" s="167" t="str">
        <f>IF(A30="","",IF(itens_Remanesc!E30="","",itens_Remanesc!E30))</f>
        <v/>
      </c>
      <c r="K30" s="173" t="str">
        <f t="shared" si="3"/>
        <v/>
      </c>
      <c r="L30" s="165" t="str">
        <f>IF(A30="","",ROUND(SUMIFS(aditivos!$L$2:$L$200,aditivos!$A$2:$A$200,A30,aditivos!$C$2:$C$200,"C2"),2))</f>
        <v/>
      </c>
      <c r="M30" s="161" t="str">
        <f t="shared" si="4"/>
        <v/>
      </c>
      <c r="N30" s="161" t="str">
        <f>IF(A30="","",IF(itens_Remanesc!G30="","",itens_Remanesc!G30))</f>
        <v/>
      </c>
      <c r="O30" s="169" t="str">
        <f t="shared" si="5"/>
        <v/>
      </c>
      <c r="P30" s="171" t="str">
        <f>IF(A30="","",ROUND(SUMIFS(aditivos!$L$2:$L$200,aditivos!$A$2:$A$200,A30,aditivos!$C$2:$C$200,"C3"),2))</f>
        <v/>
      </c>
      <c r="Q30" s="167" t="str">
        <f t="shared" si="6"/>
        <v/>
      </c>
      <c r="R30" s="167" t="str">
        <f>IF(A30="","",IF(itens_Remanesc!I30="","",itens_Remanesc!I30))</f>
        <v/>
      </c>
      <c r="S30" s="173" t="str">
        <f t="shared" si="7"/>
        <v/>
      </c>
      <c r="T30" s="165" t="str">
        <f>IF(A30="","",ROUND(SUMIFS(aditivos!$L$2:$L$200,aditivos!$A$2:$A$200,A30,aditivos!$C$2:$C$200,"C4"),2))</f>
        <v/>
      </c>
      <c r="U30" s="161" t="str">
        <f t="shared" si="8"/>
        <v/>
      </c>
      <c r="V30" s="161" t="str">
        <f>IF(A30="","",IF(itens_Remanesc!K30="","",itens_Remanesc!K30))</f>
        <v/>
      </c>
      <c r="W30" s="161" t="str">
        <f t="shared" si="9"/>
        <v/>
      </c>
      <c r="X30" s="148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12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8" t="str">
        <f>IF(itens_Remanesc!A31="","",itens_Remanesc!A31)</f>
        <v/>
      </c>
      <c r="B31" s="200" t="str">
        <f>IF(A31="","",itens_Remanesc!C31)</f>
        <v/>
      </c>
      <c r="C31" s="163" t="str">
        <f>IF(A31="","",IF(itens_Remanesc!B31="",0,itens_Remanesc!B31))</f>
        <v/>
      </c>
      <c r="D31" s="165" t="str">
        <f>IF(A31="","",ROUND(SUMIFS(aditivos!$L$2:$L$200,aditivos!$A$2:$A$200,A31,aditivos!$C$2:$C$200,"C0"),2))</f>
        <v/>
      </c>
      <c r="E31" s="161" t="str">
        <f t="shared" si="0"/>
        <v/>
      </c>
      <c r="F31" s="161" t="str">
        <f>IF(A31="","",IF(itens_Remanesc!B31&lt;&gt;"",itens_Remanesc!B31,IF($Z31,0,"")))</f>
        <v/>
      </c>
      <c r="G31" s="169" t="str">
        <f t="shared" si="1"/>
        <v/>
      </c>
      <c r="H31" s="171" t="str">
        <f>IF(A31="","",ROUND(SUMIFS(aditivos!$L$2:$L$200,aditivos!$A$2:$A$200,A31,aditivos!$C$2:$C$200,"C1"),2))</f>
        <v/>
      </c>
      <c r="I31" s="167" t="str">
        <f t="shared" si="2"/>
        <v/>
      </c>
      <c r="J31" s="167" t="str">
        <f>IF(A31="","",IF(itens_Remanesc!E31="","",itens_Remanesc!E31))</f>
        <v/>
      </c>
      <c r="K31" s="173" t="str">
        <f t="shared" si="3"/>
        <v/>
      </c>
      <c r="L31" s="165" t="str">
        <f>IF(A31="","",ROUND(SUMIFS(aditivos!$L$2:$L$200,aditivos!$A$2:$A$200,A31,aditivos!$C$2:$C$200,"C2"),2))</f>
        <v/>
      </c>
      <c r="M31" s="161" t="str">
        <f t="shared" si="4"/>
        <v/>
      </c>
      <c r="N31" s="161" t="str">
        <f>IF(A31="","",IF(itens_Remanesc!G31="","",itens_Remanesc!G31))</f>
        <v/>
      </c>
      <c r="O31" s="169" t="str">
        <f t="shared" si="5"/>
        <v/>
      </c>
      <c r="P31" s="171" t="str">
        <f>IF(A31="","",ROUND(SUMIFS(aditivos!$L$2:$L$200,aditivos!$A$2:$A$200,A31,aditivos!$C$2:$C$200,"C3"),2))</f>
        <v/>
      </c>
      <c r="Q31" s="167" t="str">
        <f t="shared" si="6"/>
        <v/>
      </c>
      <c r="R31" s="167" t="str">
        <f>IF(A31="","",IF(itens_Remanesc!I31="","",itens_Remanesc!I31))</f>
        <v/>
      </c>
      <c r="S31" s="173" t="str">
        <f t="shared" si="7"/>
        <v/>
      </c>
      <c r="T31" s="165" t="str">
        <f>IF(A31="","",ROUND(SUMIFS(aditivos!$L$2:$L$200,aditivos!$A$2:$A$200,A31,aditivos!$C$2:$C$200,"C4"),2))</f>
        <v/>
      </c>
      <c r="U31" s="161" t="str">
        <f t="shared" si="8"/>
        <v/>
      </c>
      <c r="V31" s="161" t="str">
        <f>IF(A31="","",IF(itens_Remanesc!K31="","",itens_Remanesc!K31))</f>
        <v/>
      </c>
      <c r="W31" s="161" t="str">
        <f t="shared" si="9"/>
        <v/>
      </c>
      <c r="X31" s="148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12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8" t="str">
        <f>IF(itens_Remanesc!A32="","",itens_Remanesc!A32)</f>
        <v/>
      </c>
      <c r="B32" s="200" t="str">
        <f>IF(A32="","",itens_Remanesc!C32)</f>
        <v/>
      </c>
      <c r="C32" s="163" t="str">
        <f>IF(A32="","",IF(itens_Remanesc!B32="",0,itens_Remanesc!B32))</f>
        <v/>
      </c>
      <c r="D32" s="165" t="str">
        <f>IF(A32="","",ROUND(SUMIFS(aditivos!$L$2:$L$200,aditivos!$A$2:$A$200,A32,aditivos!$C$2:$C$200,"C0"),2))</f>
        <v/>
      </c>
      <c r="E32" s="161" t="str">
        <f t="shared" si="0"/>
        <v/>
      </c>
      <c r="F32" s="161" t="str">
        <f>IF(A32="","",IF(itens_Remanesc!B32&lt;&gt;"",itens_Remanesc!B32,IF($Z32,0,"")))</f>
        <v/>
      </c>
      <c r="G32" s="169" t="str">
        <f t="shared" si="1"/>
        <v/>
      </c>
      <c r="H32" s="171" t="str">
        <f>IF(A32="","",ROUND(SUMIFS(aditivos!$L$2:$L$200,aditivos!$A$2:$A$200,A32,aditivos!$C$2:$C$200,"C1"),2))</f>
        <v/>
      </c>
      <c r="I32" s="167" t="str">
        <f t="shared" si="2"/>
        <v/>
      </c>
      <c r="J32" s="167" t="str">
        <f>IF(A32="","",IF(itens_Remanesc!E32="","",itens_Remanesc!E32))</f>
        <v/>
      </c>
      <c r="K32" s="173" t="str">
        <f t="shared" si="3"/>
        <v/>
      </c>
      <c r="L32" s="165" t="str">
        <f>IF(A32="","",ROUND(SUMIFS(aditivos!$L$2:$L$200,aditivos!$A$2:$A$200,A32,aditivos!$C$2:$C$200,"C2"),2))</f>
        <v/>
      </c>
      <c r="M32" s="161" t="str">
        <f t="shared" si="4"/>
        <v/>
      </c>
      <c r="N32" s="161" t="str">
        <f>IF(A32="","",IF(itens_Remanesc!G32="","",itens_Remanesc!G32))</f>
        <v/>
      </c>
      <c r="O32" s="169" t="str">
        <f t="shared" si="5"/>
        <v/>
      </c>
      <c r="P32" s="171" t="str">
        <f>IF(A32="","",ROUND(SUMIFS(aditivos!$L$2:$L$200,aditivos!$A$2:$A$200,A32,aditivos!$C$2:$C$200,"C3"),2))</f>
        <v/>
      </c>
      <c r="Q32" s="167" t="str">
        <f t="shared" si="6"/>
        <v/>
      </c>
      <c r="R32" s="167" t="str">
        <f>IF(A32="","",IF(itens_Remanesc!I32="","",itens_Remanesc!I32))</f>
        <v/>
      </c>
      <c r="S32" s="173" t="str">
        <f t="shared" si="7"/>
        <v/>
      </c>
      <c r="T32" s="165" t="str">
        <f>IF(A32="","",ROUND(SUMIFS(aditivos!$L$2:$L$200,aditivos!$A$2:$A$200,A32,aditivos!$C$2:$C$200,"C4"),2))</f>
        <v/>
      </c>
      <c r="U32" s="161" t="str">
        <f t="shared" si="8"/>
        <v/>
      </c>
      <c r="V32" s="161" t="str">
        <f>IF(A32="","",IF(itens_Remanesc!K32="","",itens_Remanesc!K32))</f>
        <v/>
      </c>
      <c r="W32" s="161" t="str">
        <f t="shared" si="9"/>
        <v/>
      </c>
      <c r="X32" s="148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12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8" t="str">
        <f>IF(itens_Remanesc!A33="","",itens_Remanesc!A33)</f>
        <v/>
      </c>
      <c r="B33" s="200" t="str">
        <f>IF(A33="","",itens_Remanesc!C33)</f>
        <v/>
      </c>
      <c r="C33" s="163" t="str">
        <f>IF(A33="","",IF(itens_Remanesc!B33="",0,itens_Remanesc!B33))</f>
        <v/>
      </c>
      <c r="D33" s="165" t="str">
        <f>IF(A33="","",ROUND(SUMIFS(aditivos!$L$2:$L$200,aditivos!$A$2:$A$200,A33,aditivos!$C$2:$C$200,"C0"),2))</f>
        <v/>
      </c>
      <c r="E33" s="161" t="str">
        <f t="shared" si="0"/>
        <v/>
      </c>
      <c r="F33" s="161" t="str">
        <f>IF(A33="","",IF(itens_Remanesc!B33&lt;&gt;"",itens_Remanesc!B33,IF($Z33,0,"")))</f>
        <v/>
      </c>
      <c r="G33" s="169" t="str">
        <f t="shared" si="1"/>
        <v/>
      </c>
      <c r="H33" s="171" t="str">
        <f>IF(A33="","",ROUND(SUMIFS(aditivos!$L$2:$L$200,aditivos!$A$2:$A$200,A33,aditivos!$C$2:$C$200,"C1"),2))</f>
        <v/>
      </c>
      <c r="I33" s="167" t="str">
        <f t="shared" si="2"/>
        <v/>
      </c>
      <c r="J33" s="167" t="str">
        <f>IF(A33="","",IF(itens_Remanesc!E33="","",itens_Remanesc!E33))</f>
        <v/>
      </c>
      <c r="K33" s="173" t="str">
        <f t="shared" si="3"/>
        <v/>
      </c>
      <c r="L33" s="165" t="str">
        <f>IF(A33="","",ROUND(SUMIFS(aditivos!$L$2:$L$200,aditivos!$A$2:$A$200,A33,aditivos!$C$2:$C$200,"C2"),2))</f>
        <v/>
      </c>
      <c r="M33" s="161" t="str">
        <f t="shared" si="4"/>
        <v/>
      </c>
      <c r="N33" s="161" t="str">
        <f>IF(A33="","",IF(itens_Remanesc!G33="","",itens_Remanesc!G33))</f>
        <v/>
      </c>
      <c r="O33" s="169" t="str">
        <f t="shared" si="5"/>
        <v/>
      </c>
      <c r="P33" s="171" t="str">
        <f>IF(A33="","",ROUND(SUMIFS(aditivos!$L$2:$L$200,aditivos!$A$2:$A$200,A33,aditivos!$C$2:$C$200,"C3"),2))</f>
        <v/>
      </c>
      <c r="Q33" s="167" t="str">
        <f t="shared" si="6"/>
        <v/>
      </c>
      <c r="R33" s="167" t="str">
        <f>IF(A33="","",IF(itens_Remanesc!I33="","",itens_Remanesc!I33))</f>
        <v/>
      </c>
      <c r="S33" s="173" t="str">
        <f t="shared" si="7"/>
        <v/>
      </c>
      <c r="T33" s="165" t="str">
        <f>IF(A33="","",ROUND(SUMIFS(aditivos!$L$2:$L$200,aditivos!$A$2:$A$200,A33,aditivos!$C$2:$C$200,"C4"),2))</f>
        <v/>
      </c>
      <c r="U33" s="161" t="str">
        <f t="shared" si="8"/>
        <v/>
      </c>
      <c r="V33" s="161" t="str">
        <f>IF(A33="","",IF(itens_Remanesc!K33="","",itens_Remanesc!K33))</f>
        <v/>
      </c>
      <c r="W33" s="161" t="str">
        <f t="shared" si="9"/>
        <v/>
      </c>
      <c r="X33" s="148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12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8" t="str">
        <f>IF(itens_Remanesc!A34="","",itens_Remanesc!A34)</f>
        <v/>
      </c>
      <c r="B34" s="200" t="str">
        <f>IF(A34="","",itens_Remanesc!C34)</f>
        <v/>
      </c>
      <c r="C34" s="163" t="str">
        <f>IF(A34="","",IF(itens_Remanesc!B34="",0,itens_Remanesc!B34))</f>
        <v/>
      </c>
      <c r="D34" s="165" t="str">
        <f>IF(A34="","",ROUND(SUMIFS(aditivos!$L$2:$L$200,aditivos!$A$2:$A$200,A34,aditivos!$C$2:$C$200,"C0"),2))</f>
        <v/>
      </c>
      <c r="E34" s="161" t="str">
        <f t="shared" ref="E34:E65" si="18">IF(A34="","",ROUND(C34+D34,2))</f>
        <v/>
      </c>
      <c r="F34" s="161" t="str">
        <f>IF(A34="","",IF(itens_Remanesc!B34&lt;&gt;"",itens_Remanesc!B34,IF($Z34,0,"")))</f>
        <v/>
      </c>
      <c r="G34" s="169" t="str">
        <f t="shared" ref="G34:G65" si="19">IF(A34="","",IF($Y34="","",IF($Y34&gt;0,"",ROUND(E34,2))))</f>
        <v/>
      </c>
      <c r="H34" s="171" t="str">
        <f>IF(A34="","",ROUND(SUMIFS(aditivos!$L$2:$L$200,aditivos!$A$2:$A$200,A34,aditivos!$C$2:$C$200,"C1"),2))</f>
        <v/>
      </c>
      <c r="I34" s="167" t="str">
        <f t="shared" ref="I34:I65" si="20">IF(A34="","",ROUND(E34+H34,2))</f>
        <v/>
      </c>
      <c r="J34" s="167" t="str">
        <f>IF(A34="","",IF(itens_Remanesc!E34="","",itens_Remanesc!E34))</f>
        <v/>
      </c>
      <c r="K34" s="173" t="str">
        <f t="shared" ref="K34:K65" si="21">IF(A34="","",IF($Y34="","",IF($Y34&gt;1,"",IF(ISNUMBER(J34),ROUND(J34+H34,2),IF($Y34=1,ROUND(H34,2),"")))))</f>
        <v/>
      </c>
      <c r="L34" s="165" t="str">
        <f>IF(A34="","",ROUND(SUMIFS(aditivos!$L$2:$L$200,aditivos!$A$2:$A$200,A34,aditivos!$C$2:$C$200,"C2"),2))</f>
        <v/>
      </c>
      <c r="M34" s="161" t="str">
        <f t="shared" ref="M34:M65" si="22">IF(A34="","",ROUND(I34+L34,2))</f>
        <v/>
      </c>
      <c r="N34" s="161" t="str">
        <f>IF(A34="","",IF(itens_Remanesc!G34="","",itens_Remanesc!G34))</f>
        <v/>
      </c>
      <c r="O34" s="169" t="str">
        <f t="shared" ref="O34:O65" si="23">IF(A34="","",IF($Y34="","",IF($Y34&gt;2,"",IF(ISNUMBER(N34),ROUND(N34+L34,2),IF($Y34=2,ROUND(L34,2),"")))))</f>
        <v/>
      </c>
      <c r="P34" s="171" t="str">
        <f>IF(A34="","",ROUND(SUMIFS(aditivos!$L$2:$L$200,aditivos!$A$2:$A$200,A34,aditivos!$C$2:$C$200,"C3"),2))</f>
        <v/>
      </c>
      <c r="Q34" s="167" t="str">
        <f t="shared" ref="Q34:Q65" si="24">IF(A34="","",ROUND(M34+P34,2))</f>
        <v/>
      </c>
      <c r="R34" s="167" t="str">
        <f>IF(A34="","",IF(itens_Remanesc!I34="","",itens_Remanesc!I34))</f>
        <v/>
      </c>
      <c r="S34" s="173" t="str">
        <f t="shared" ref="S34:S65" si="25">IF(A34="","",IF($Y34="","",IF($Y34&gt;3,"",IF(ISNUMBER(R34),ROUND(R34+P34,2),IF($Y34=3,ROUND(P34,2),"")))))</f>
        <v/>
      </c>
      <c r="T34" s="165" t="str">
        <f>IF(A34="","",ROUND(SUMIFS(aditivos!$L$2:$L$200,aditivos!$A$2:$A$200,A34,aditivos!$C$2:$C$200,"C4"),2))</f>
        <v/>
      </c>
      <c r="U34" s="161" t="str">
        <f t="shared" ref="U34:U65" si="26">IF(A34="","",ROUND(Q34+T34,2))</f>
        <v/>
      </c>
      <c r="V34" s="161" t="str">
        <f>IF(A34="","",IF(itens_Remanesc!K34="","",itens_Remanesc!K34))</f>
        <v/>
      </c>
      <c r="W34" s="161" t="str">
        <f t="shared" ref="W34:W65" si="27">IF(A34="","",IF($Y34="","",IF($Y34&gt;4,"",IF(ISNUMBER(V34),ROUND(V34+T34,2),IF($Y34=4,ROUND(T34,2),"")))))</f>
        <v/>
      </c>
      <c r="X34" s="148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12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8" t="str">
        <f>IF(itens_Remanesc!A35="","",itens_Remanesc!A35)</f>
        <v/>
      </c>
      <c r="B35" s="200" t="str">
        <f>IF(A35="","",itens_Remanesc!C35)</f>
        <v/>
      </c>
      <c r="C35" s="163" t="str">
        <f>IF(A35="","",IF(itens_Remanesc!B35="",0,itens_Remanesc!B35))</f>
        <v/>
      </c>
      <c r="D35" s="165" t="str">
        <f>IF(A35="","",ROUND(SUMIFS(aditivos!$L$2:$L$200,aditivos!$A$2:$A$200,A35,aditivos!$C$2:$C$200,"C0"),2))</f>
        <v/>
      </c>
      <c r="E35" s="161" t="str">
        <f t="shared" si="18"/>
        <v/>
      </c>
      <c r="F35" s="161" t="str">
        <f>IF(A35="","",IF(itens_Remanesc!B35&lt;&gt;"",itens_Remanesc!B35,IF($Z35,0,"")))</f>
        <v/>
      </c>
      <c r="G35" s="169" t="str">
        <f t="shared" si="19"/>
        <v/>
      </c>
      <c r="H35" s="171" t="str">
        <f>IF(A35="","",ROUND(SUMIFS(aditivos!$L$2:$L$200,aditivos!$A$2:$A$200,A35,aditivos!$C$2:$C$200,"C1"),2))</f>
        <v/>
      </c>
      <c r="I35" s="167" t="str">
        <f t="shared" si="20"/>
        <v/>
      </c>
      <c r="J35" s="167" t="str">
        <f>IF(A35="","",IF(itens_Remanesc!E35="","",itens_Remanesc!E35))</f>
        <v/>
      </c>
      <c r="K35" s="173" t="str">
        <f t="shared" si="21"/>
        <v/>
      </c>
      <c r="L35" s="165" t="str">
        <f>IF(A35="","",ROUND(SUMIFS(aditivos!$L$2:$L$200,aditivos!$A$2:$A$200,A35,aditivos!$C$2:$C$200,"C2"),2))</f>
        <v/>
      </c>
      <c r="M35" s="161" t="str">
        <f t="shared" si="22"/>
        <v/>
      </c>
      <c r="N35" s="161" t="str">
        <f>IF(A35="","",IF(itens_Remanesc!G35="","",itens_Remanesc!G35))</f>
        <v/>
      </c>
      <c r="O35" s="169" t="str">
        <f t="shared" si="23"/>
        <v/>
      </c>
      <c r="P35" s="171" t="str">
        <f>IF(A35="","",ROUND(SUMIFS(aditivos!$L$2:$L$200,aditivos!$A$2:$A$200,A35,aditivos!$C$2:$C$200,"C3"),2))</f>
        <v/>
      </c>
      <c r="Q35" s="167" t="str">
        <f t="shared" si="24"/>
        <v/>
      </c>
      <c r="R35" s="167" t="str">
        <f>IF(A35="","",IF(itens_Remanesc!I35="","",itens_Remanesc!I35))</f>
        <v/>
      </c>
      <c r="S35" s="173" t="str">
        <f t="shared" si="25"/>
        <v/>
      </c>
      <c r="T35" s="165" t="str">
        <f>IF(A35="","",ROUND(SUMIFS(aditivos!$L$2:$L$200,aditivos!$A$2:$A$200,A35,aditivos!$C$2:$C$200,"C4"),2))</f>
        <v/>
      </c>
      <c r="U35" s="161" t="str">
        <f t="shared" si="26"/>
        <v/>
      </c>
      <c r="V35" s="161" t="str">
        <f>IF(A35="","",IF(itens_Remanesc!K35="","",itens_Remanesc!K35))</f>
        <v/>
      </c>
      <c r="W35" s="161" t="str">
        <f t="shared" si="27"/>
        <v/>
      </c>
      <c r="X35" s="148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12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8" t="str">
        <f>IF(itens_Remanesc!A36="","",itens_Remanesc!A36)</f>
        <v/>
      </c>
      <c r="B36" s="200" t="str">
        <f>IF(A36="","",itens_Remanesc!C36)</f>
        <v/>
      </c>
      <c r="C36" s="163" t="str">
        <f>IF(A36="","",IF(itens_Remanesc!B36="",0,itens_Remanesc!B36))</f>
        <v/>
      </c>
      <c r="D36" s="165" t="str">
        <f>IF(A36="","",ROUND(SUMIFS(aditivos!$L$2:$L$200,aditivos!$A$2:$A$200,A36,aditivos!$C$2:$C$200,"C0"),2))</f>
        <v/>
      </c>
      <c r="E36" s="161" t="str">
        <f t="shared" si="18"/>
        <v/>
      </c>
      <c r="F36" s="161" t="str">
        <f>IF(A36="","",IF(itens_Remanesc!B36&lt;&gt;"",itens_Remanesc!B36,IF($Z36,0,"")))</f>
        <v/>
      </c>
      <c r="G36" s="169" t="str">
        <f t="shared" si="19"/>
        <v/>
      </c>
      <c r="H36" s="171" t="str">
        <f>IF(A36="","",ROUND(SUMIFS(aditivos!$L$2:$L$200,aditivos!$A$2:$A$200,A36,aditivos!$C$2:$C$200,"C1"),2))</f>
        <v/>
      </c>
      <c r="I36" s="167" t="str">
        <f t="shared" si="20"/>
        <v/>
      </c>
      <c r="J36" s="167" t="str">
        <f>IF(A36="","",IF(itens_Remanesc!E36="","",itens_Remanesc!E36))</f>
        <v/>
      </c>
      <c r="K36" s="173" t="str">
        <f t="shared" si="21"/>
        <v/>
      </c>
      <c r="L36" s="165" t="str">
        <f>IF(A36="","",ROUND(SUMIFS(aditivos!$L$2:$L$200,aditivos!$A$2:$A$200,A36,aditivos!$C$2:$C$200,"C2"),2))</f>
        <v/>
      </c>
      <c r="M36" s="161" t="str">
        <f t="shared" si="22"/>
        <v/>
      </c>
      <c r="N36" s="161" t="str">
        <f>IF(A36="","",IF(itens_Remanesc!G36="","",itens_Remanesc!G36))</f>
        <v/>
      </c>
      <c r="O36" s="169" t="str">
        <f t="shared" si="23"/>
        <v/>
      </c>
      <c r="P36" s="171" t="str">
        <f>IF(A36="","",ROUND(SUMIFS(aditivos!$L$2:$L$200,aditivos!$A$2:$A$200,A36,aditivos!$C$2:$C$200,"C3"),2))</f>
        <v/>
      </c>
      <c r="Q36" s="167" t="str">
        <f t="shared" si="24"/>
        <v/>
      </c>
      <c r="R36" s="167" t="str">
        <f>IF(A36="","",IF(itens_Remanesc!I36="","",itens_Remanesc!I36))</f>
        <v/>
      </c>
      <c r="S36" s="173" t="str">
        <f t="shared" si="25"/>
        <v/>
      </c>
      <c r="T36" s="165" t="str">
        <f>IF(A36="","",ROUND(SUMIFS(aditivos!$L$2:$L$200,aditivos!$A$2:$A$200,A36,aditivos!$C$2:$C$200,"C4"),2))</f>
        <v/>
      </c>
      <c r="U36" s="161" t="str">
        <f t="shared" si="26"/>
        <v/>
      </c>
      <c r="V36" s="161" t="str">
        <f>IF(A36="","",IF(itens_Remanesc!K36="","",itens_Remanesc!K36))</f>
        <v/>
      </c>
      <c r="W36" s="161" t="str">
        <f t="shared" si="27"/>
        <v/>
      </c>
      <c r="X36" s="148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12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8" t="str">
        <f>IF(itens_Remanesc!A37="","",itens_Remanesc!A37)</f>
        <v/>
      </c>
      <c r="B37" s="200" t="str">
        <f>IF(A37="","",itens_Remanesc!C37)</f>
        <v/>
      </c>
      <c r="C37" s="163" t="str">
        <f>IF(A37="","",IF(itens_Remanesc!B37="",0,itens_Remanesc!B37))</f>
        <v/>
      </c>
      <c r="D37" s="165" t="str">
        <f>IF(A37="","",ROUND(SUMIFS(aditivos!$L$2:$L$200,aditivos!$A$2:$A$200,A37,aditivos!$C$2:$C$200,"C0"),2))</f>
        <v/>
      </c>
      <c r="E37" s="161" t="str">
        <f t="shared" si="18"/>
        <v/>
      </c>
      <c r="F37" s="161" t="str">
        <f>IF(A37="","",IF(itens_Remanesc!B37&lt;&gt;"",itens_Remanesc!B37,IF($Z37,0,"")))</f>
        <v/>
      </c>
      <c r="G37" s="169" t="str">
        <f t="shared" si="19"/>
        <v/>
      </c>
      <c r="H37" s="171" t="str">
        <f>IF(A37="","",ROUND(SUMIFS(aditivos!$L$2:$L$200,aditivos!$A$2:$A$200,A37,aditivos!$C$2:$C$200,"C1"),2))</f>
        <v/>
      </c>
      <c r="I37" s="167" t="str">
        <f t="shared" si="20"/>
        <v/>
      </c>
      <c r="J37" s="167" t="str">
        <f>IF(A37="","",IF(itens_Remanesc!E37="","",itens_Remanesc!E37))</f>
        <v/>
      </c>
      <c r="K37" s="173" t="str">
        <f t="shared" si="21"/>
        <v/>
      </c>
      <c r="L37" s="165" t="str">
        <f>IF(A37="","",ROUND(SUMIFS(aditivos!$L$2:$L$200,aditivos!$A$2:$A$200,A37,aditivos!$C$2:$C$200,"C2"),2))</f>
        <v/>
      </c>
      <c r="M37" s="161" t="str">
        <f t="shared" si="22"/>
        <v/>
      </c>
      <c r="N37" s="161" t="str">
        <f>IF(A37="","",IF(itens_Remanesc!G37="","",itens_Remanesc!G37))</f>
        <v/>
      </c>
      <c r="O37" s="169" t="str">
        <f t="shared" si="23"/>
        <v/>
      </c>
      <c r="P37" s="171" t="str">
        <f>IF(A37="","",ROUND(SUMIFS(aditivos!$L$2:$L$200,aditivos!$A$2:$A$200,A37,aditivos!$C$2:$C$200,"C3"),2))</f>
        <v/>
      </c>
      <c r="Q37" s="167" t="str">
        <f t="shared" si="24"/>
        <v/>
      </c>
      <c r="R37" s="167" t="str">
        <f>IF(A37="","",IF(itens_Remanesc!I37="","",itens_Remanesc!I37))</f>
        <v/>
      </c>
      <c r="S37" s="173" t="str">
        <f t="shared" si="25"/>
        <v/>
      </c>
      <c r="T37" s="165" t="str">
        <f>IF(A37="","",ROUND(SUMIFS(aditivos!$L$2:$L$200,aditivos!$A$2:$A$200,A37,aditivos!$C$2:$C$200,"C4"),2))</f>
        <v/>
      </c>
      <c r="U37" s="161" t="str">
        <f t="shared" si="26"/>
        <v/>
      </c>
      <c r="V37" s="161" t="str">
        <f>IF(A37="","",IF(itens_Remanesc!K37="","",itens_Remanesc!K37))</f>
        <v/>
      </c>
      <c r="W37" s="161" t="str">
        <f t="shared" si="27"/>
        <v/>
      </c>
      <c r="X37" s="148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12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8" t="str">
        <f>IF(itens_Remanesc!A38="","",itens_Remanesc!A38)</f>
        <v/>
      </c>
      <c r="B38" s="200" t="str">
        <f>IF(A38="","",itens_Remanesc!C38)</f>
        <v/>
      </c>
      <c r="C38" s="163" t="str">
        <f>IF(A38="","",IF(itens_Remanesc!B38="",0,itens_Remanesc!B38))</f>
        <v/>
      </c>
      <c r="D38" s="165" t="str">
        <f>IF(A38="","",ROUND(SUMIFS(aditivos!$L$2:$L$200,aditivos!$A$2:$A$200,A38,aditivos!$C$2:$C$200,"C0"),2))</f>
        <v/>
      </c>
      <c r="E38" s="161" t="str">
        <f t="shared" si="18"/>
        <v/>
      </c>
      <c r="F38" s="161" t="str">
        <f>IF(A38="","",IF(itens_Remanesc!B38&lt;&gt;"",itens_Remanesc!B38,IF($Z38,0,"")))</f>
        <v/>
      </c>
      <c r="G38" s="169" t="str">
        <f t="shared" si="19"/>
        <v/>
      </c>
      <c r="H38" s="171" t="str">
        <f>IF(A38="","",ROUND(SUMIFS(aditivos!$L$2:$L$200,aditivos!$A$2:$A$200,A38,aditivos!$C$2:$C$200,"C1"),2))</f>
        <v/>
      </c>
      <c r="I38" s="167" t="str">
        <f t="shared" si="20"/>
        <v/>
      </c>
      <c r="J38" s="167" t="str">
        <f>IF(A38="","",IF(itens_Remanesc!E38="","",itens_Remanesc!E38))</f>
        <v/>
      </c>
      <c r="K38" s="173" t="str">
        <f t="shared" si="21"/>
        <v/>
      </c>
      <c r="L38" s="165" t="str">
        <f>IF(A38="","",ROUND(SUMIFS(aditivos!$L$2:$L$200,aditivos!$A$2:$A$200,A38,aditivos!$C$2:$C$200,"C2"),2))</f>
        <v/>
      </c>
      <c r="M38" s="161" t="str">
        <f t="shared" si="22"/>
        <v/>
      </c>
      <c r="N38" s="161" t="str">
        <f>IF(A38="","",IF(itens_Remanesc!G38="","",itens_Remanesc!G38))</f>
        <v/>
      </c>
      <c r="O38" s="169" t="str">
        <f t="shared" si="23"/>
        <v/>
      </c>
      <c r="P38" s="171" t="str">
        <f>IF(A38="","",ROUND(SUMIFS(aditivos!$L$2:$L$200,aditivos!$A$2:$A$200,A38,aditivos!$C$2:$C$200,"C3"),2))</f>
        <v/>
      </c>
      <c r="Q38" s="167" t="str">
        <f t="shared" si="24"/>
        <v/>
      </c>
      <c r="R38" s="167" t="str">
        <f>IF(A38="","",IF(itens_Remanesc!I38="","",itens_Remanesc!I38))</f>
        <v/>
      </c>
      <c r="S38" s="173" t="str">
        <f t="shared" si="25"/>
        <v/>
      </c>
      <c r="T38" s="165" t="str">
        <f>IF(A38="","",ROUND(SUMIFS(aditivos!$L$2:$L$200,aditivos!$A$2:$A$200,A38,aditivos!$C$2:$C$200,"C4"),2))</f>
        <v/>
      </c>
      <c r="U38" s="161" t="str">
        <f t="shared" si="26"/>
        <v/>
      </c>
      <c r="V38" s="161" t="str">
        <f>IF(A38="","",IF(itens_Remanesc!K38="","",itens_Remanesc!K38))</f>
        <v/>
      </c>
      <c r="W38" s="161" t="str">
        <f t="shared" si="27"/>
        <v/>
      </c>
      <c r="X38" s="148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12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8" t="str">
        <f>IF(itens_Remanesc!A39="","",itens_Remanesc!A39)</f>
        <v/>
      </c>
      <c r="B39" s="200" t="str">
        <f>IF(A39="","",itens_Remanesc!C39)</f>
        <v/>
      </c>
      <c r="C39" s="163" t="str">
        <f>IF(A39="","",IF(itens_Remanesc!B39="",0,itens_Remanesc!B39))</f>
        <v/>
      </c>
      <c r="D39" s="165" t="str">
        <f>IF(A39="","",ROUND(SUMIFS(aditivos!$L$2:$L$200,aditivos!$A$2:$A$200,A39,aditivos!$C$2:$C$200,"C0"),2))</f>
        <v/>
      </c>
      <c r="E39" s="161" t="str">
        <f t="shared" si="18"/>
        <v/>
      </c>
      <c r="F39" s="161" t="str">
        <f>IF(A39="","",IF(itens_Remanesc!B39&lt;&gt;"",itens_Remanesc!B39,IF($Z39,0,"")))</f>
        <v/>
      </c>
      <c r="G39" s="169" t="str">
        <f t="shared" si="19"/>
        <v/>
      </c>
      <c r="H39" s="171" t="str">
        <f>IF(A39="","",ROUND(SUMIFS(aditivos!$L$2:$L$200,aditivos!$A$2:$A$200,A39,aditivos!$C$2:$C$200,"C1"),2))</f>
        <v/>
      </c>
      <c r="I39" s="167" t="str">
        <f t="shared" si="20"/>
        <v/>
      </c>
      <c r="J39" s="167" t="str">
        <f>IF(A39="","",IF(itens_Remanesc!E39="","",itens_Remanesc!E39))</f>
        <v/>
      </c>
      <c r="K39" s="173" t="str">
        <f t="shared" si="21"/>
        <v/>
      </c>
      <c r="L39" s="165" t="str">
        <f>IF(A39="","",ROUND(SUMIFS(aditivos!$L$2:$L$200,aditivos!$A$2:$A$200,A39,aditivos!$C$2:$C$200,"C2"),2))</f>
        <v/>
      </c>
      <c r="M39" s="161" t="str">
        <f t="shared" si="22"/>
        <v/>
      </c>
      <c r="N39" s="161" t="str">
        <f>IF(A39="","",IF(itens_Remanesc!G39="","",itens_Remanesc!G39))</f>
        <v/>
      </c>
      <c r="O39" s="169" t="str">
        <f t="shared" si="23"/>
        <v/>
      </c>
      <c r="P39" s="171" t="str">
        <f>IF(A39="","",ROUND(SUMIFS(aditivos!$L$2:$L$200,aditivos!$A$2:$A$200,A39,aditivos!$C$2:$C$200,"C3"),2))</f>
        <v/>
      </c>
      <c r="Q39" s="167" t="str">
        <f t="shared" si="24"/>
        <v/>
      </c>
      <c r="R39" s="167" t="str">
        <f>IF(A39="","",IF(itens_Remanesc!I39="","",itens_Remanesc!I39))</f>
        <v/>
      </c>
      <c r="S39" s="173" t="str">
        <f t="shared" si="25"/>
        <v/>
      </c>
      <c r="T39" s="165" t="str">
        <f>IF(A39="","",ROUND(SUMIFS(aditivos!$L$2:$L$200,aditivos!$A$2:$A$200,A39,aditivos!$C$2:$C$200,"C4"),2))</f>
        <v/>
      </c>
      <c r="U39" s="161" t="str">
        <f t="shared" si="26"/>
        <v/>
      </c>
      <c r="V39" s="161" t="str">
        <f>IF(A39="","",IF(itens_Remanesc!K39="","",itens_Remanesc!K39))</f>
        <v/>
      </c>
      <c r="W39" s="161" t="str">
        <f t="shared" si="27"/>
        <v/>
      </c>
      <c r="X39" s="148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12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8" t="str">
        <f>IF(itens_Remanesc!A40="","",itens_Remanesc!A40)</f>
        <v/>
      </c>
      <c r="B40" s="200" t="str">
        <f>IF(A40="","",itens_Remanesc!C40)</f>
        <v/>
      </c>
      <c r="C40" s="163" t="str">
        <f>IF(A40="","",IF(itens_Remanesc!B40="",0,itens_Remanesc!B40))</f>
        <v/>
      </c>
      <c r="D40" s="165" t="str">
        <f>IF(A40="","",ROUND(SUMIFS(aditivos!$L$2:$L$200,aditivos!$A$2:$A$200,A40,aditivos!$C$2:$C$200,"C0"),2))</f>
        <v/>
      </c>
      <c r="E40" s="161" t="str">
        <f t="shared" si="18"/>
        <v/>
      </c>
      <c r="F40" s="161" t="str">
        <f>IF(A40="","",IF(itens_Remanesc!B40&lt;&gt;"",itens_Remanesc!B40,IF($Z40,0,"")))</f>
        <v/>
      </c>
      <c r="G40" s="169" t="str">
        <f t="shared" si="19"/>
        <v/>
      </c>
      <c r="H40" s="171" t="str">
        <f>IF(A40="","",ROUND(SUMIFS(aditivos!$L$2:$L$200,aditivos!$A$2:$A$200,A40,aditivos!$C$2:$C$200,"C1"),2))</f>
        <v/>
      </c>
      <c r="I40" s="167" t="str">
        <f t="shared" si="20"/>
        <v/>
      </c>
      <c r="J40" s="167" t="str">
        <f>IF(A40="","",IF(itens_Remanesc!E40="","",itens_Remanesc!E40))</f>
        <v/>
      </c>
      <c r="K40" s="173" t="str">
        <f t="shared" si="21"/>
        <v/>
      </c>
      <c r="L40" s="165" t="str">
        <f>IF(A40="","",ROUND(SUMIFS(aditivos!$L$2:$L$200,aditivos!$A$2:$A$200,A40,aditivos!$C$2:$C$200,"C2"),2))</f>
        <v/>
      </c>
      <c r="M40" s="161" t="str">
        <f t="shared" si="22"/>
        <v/>
      </c>
      <c r="N40" s="161" t="str">
        <f>IF(A40="","",IF(itens_Remanesc!G40="","",itens_Remanesc!G40))</f>
        <v/>
      </c>
      <c r="O40" s="169" t="str">
        <f t="shared" si="23"/>
        <v/>
      </c>
      <c r="P40" s="171" t="str">
        <f>IF(A40="","",ROUND(SUMIFS(aditivos!$L$2:$L$200,aditivos!$A$2:$A$200,A40,aditivos!$C$2:$C$200,"C3"),2))</f>
        <v/>
      </c>
      <c r="Q40" s="167" t="str">
        <f t="shared" si="24"/>
        <v/>
      </c>
      <c r="R40" s="167" t="str">
        <f>IF(A40="","",IF(itens_Remanesc!I40="","",itens_Remanesc!I40))</f>
        <v/>
      </c>
      <c r="S40" s="173" t="str">
        <f t="shared" si="25"/>
        <v/>
      </c>
      <c r="T40" s="165" t="str">
        <f>IF(A40="","",ROUND(SUMIFS(aditivos!$L$2:$L$200,aditivos!$A$2:$A$200,A40,aditivos!$C$2:$C$200,"C4"),2))</f>
        <v/>
      </c>
      <c r="U40" s="161" t="str">
        <f t="shared" si="26"/>
        <v/>
      </c>
      <c r="V40" s="161" t="str">
        <f>IF(A40="","",IF(itens_Remanesc!K40="","",itens_Remanesc!K40))</f>
        <v/>
      </c>
      <c r="W40" s="161" t="str">
        <f t="shared" si="27"/>
        <v/>
      </c>
      <c r="X40" s="148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12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8" t="str">
        <f>IF(itens_Remanesc!A41="","",itens_Remanesc!A41)</f>
        <v/>
      </c>
      <c r="B41" s="200" t="str">
        <f>IF(A41="","",itens_Remanesc!C41)</f>
        <v/>
      </c>
      <c r="C41" s="163" t="str">
        <f>IF(A41="","",IF(itens_Remanesc!B41="",0,itens_Remanesc!B41))</f>
        <v/>
      </c>
      <c r="D41" s="165" t="str">
        <f>IF(A41="","",ROUND(SUMIFS(aditivos!$L$2:$L$200,aditivos!$A$2:$A$200,A41,aditivos!$C$2:$C$200,"C0"),2))</f>
        <v/>
      </c>
      <c r="E41" s="161" t="str">
        <f t="shared" si="18"/>
        <v/>
      </c>
      <c r="F41" s="161" t="str">
        <f>IF(A41="","",IF(itens_Remanesc!B41&lt;&gt;"",itens_Remanesc!B41,IF($Z41,0,"")))</f>
        <v/>
      </c>
      <c r="G41" s="169" t="str">
        <f t="shared" si="19"/>
        <v/>
      </c>
      <c r="H41" s="171" t="str">
        <f>IF(A41="","",ROUND(SUMIFS(aditivos!$L$2:$L$200,aditivos!$A$2:$A$200,A41,aditivos!$C$2:$C$200,"C1"),2))</f>
        <v/>
      </c>
      <c r="I41" s="167" t="str">
        <f t="shared" si="20"/>
        <v/>
      </c>
      <c r="J41" s="167" t="str">
        <f>IF(A41="","",IF(itens_Remanesc!E41="","",itens_Remanesc!E41))</f>
        <v/>
      </c>
      <c r="K41" s="173" t="str">
        <f t="shared" si="21"/>
        <v/>
      </c>
      <c r="L41" s="165" t="str">
        <f>IF(A41="","",ROUND(SUMIFS(aditivos!$L$2:$L$200,aditivos!$A$2:$A$200,A41,aditivos!$C$2:$C$200,"C2"),2))</f>
        <v/>
      </c>
      <c r="M41" s="161" t="str">
        <f t="shared" si="22"/>
        <v/>
      </c>
      <c r="N41" s="161" t="str">
        <f>IF(A41="","",IF(itens_Remanesc!G41="","",itens_Remanesc!G41))</f>
        <v/>
      </c>
      <c r="O41" s="169" t="str">
        <f t="shared" si="23"/>
        <v/>
      </c>
      <c r="P41" s="171" t="str">
        <f>IF(A41="","",ROUND(SUMIFS(aditivos!$L$2:$L$200,aditivos!$A$2:$A$200,A41,aditivos!$C$2:$C$200,"C3"),2))</f>
        <v/>
      </c>
      <c r="Q41" s="167" t="str">
        <f t="shared" si="24"/>
        <v/>
      </c>
      <c r="R41" s="167" t="str">
        <f>IF(A41="","",IF(itens_Remanesc!I41="","",itens_Remanesc!I41))</f>
        <v/>
      </c>
      <c r="S41" s="173" t="str">
        <f t="shared" si="25"/>
        <v/>
      </c>
      <c r="T41" s="165" t="str">
        <f>IF(A41="","",ROUND(SUMIFS(aditivos!$L$2:$L$200,aditivos!$A$2:$A$200,A41,aditivos!$C$2:$C$200,"C4"),2))</f>
        <v/>
      </c>
      <c r="U41" s="161" t="str">
        <f t="shared" si="26"/>
        <v/>
      </c>
      <c r="V41" s="161" t="str">
        <f>IF(A41="","",IF(itens_Remanesc!K41="","",itens_Remanesc!K41))</f>
        <v/>
      </c>
      <c r="W41" s="161" t="str">
        <f t="shared" si="27"/>
        <v/>
      </c>
      <c r="X41" s="148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12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8" t="str">
        <f>IF(itens_Remanesc!A42="","",itens_Remanesc!A42)</f>
        <v/>
      </c>
      <c r="B42" s="200" t="str">
        <f>IF(A42="","",itens_Remanesc!C42)</f>
        <v/>
      </c>
      <c r="C42" s="163" t="str">
        <f>IF(A42="","",IF(itens_Remanesc!B42="",0,itens_Remanesc!B42))</f>
        <v/>
      </c>
      <c r="D42" s="165" t="str">
        <f>IF(A42="","",ROUND(SUMIFS(aditivos!$L$2:$L$200,aditivos!$A$2:$A$200,A42,aditivos!$C$2:$C$200,"C0"),2))</f>
        <v/>
      </c>
      <c r="E42" s="161" t="str">
        <f t="shared" si="18"/>
        <v/>
      </c>
      <c r="F42" s="161" t="str">
        <f>IF(A42="","",IF(itens_Remanesc!B42&lt;&gt;"",itens_Remanesc!B42,IF($Z42,0,"")))</f>
        <v/>
      </c>
      <c r="G42" s="169" t="str">
        <f t="shared" si="19"/>
        <v/>
      </c>
      <c r="H42" s="171" t="str">
        <f>IF(A42="","",ROUND(SUMIFS(aditivos!$L$2:$L$200,aditivos!$A$2:$A$200,A42,aditivos!$C$2:$C$200,"C1"),2))</f>
        <v/>
      </c>
      <c r="I42" s="167" t="str">
        <f t="shared" si="20"/>
        <v/>
      </c>
      <c r="J42" s="167" t="str">
        <f>IF(A42="","",IF(itens_Remanesc!E42="","",itens_Remanesc!E42))</f>
        <v/>
      </c>
      <c r="K42" s="173" t="str">
        <f t="shared" si="21"/>
        <v/>
      </c>
      <c r="L42" s="165" t="str">
        <f>IF(A42="","",ROUND(SUMIFS(aditivos!$L$2:$L$200,aditivos!$A$2:$A$200,A42,aditivos!$C$2:$C$200,"C2"),2))</f>
        <v/>
      </c>
      <c r="M42" s="161" t="str">
        <f t="shared" si="22"/>
        <v/>
      </c>
      <c r="N42" s="161" t="str">
        <f>IF(A42="","",IF(itens_Remanesc!G42="","",itens_Remanesc!G42))</f>
        <v/>
      </c>
      <c r="O42" s="169" t="str">
        <f t="shared" si="23"/>
        <v/>
      </c>
      <c r="P42" s="171" t="str">
        <f>IF(A42="","",ROUND(SUMIFS(aditivos!$L$2:$L$200,aditivos!$A$2:$A$200,A42,aditivos!$C$2:$C$200,"C3"),2))</f>
        <v/>
      </c>
      <c r="Q42" s="167" t="str">
        <f t="shared" si="24"/>
        <v/>
      </c>
      <c r="R42" s="167" t="str">
        <f>IF(A42="","",IF(itens_Remanesc!I42="","",itens_Remanesc!I42))</f>
        <v/>
      </c>
      <c r="S42" s="173" t="str">
        <f t="shared" si="25"/>
        <v/>
      </c>
      <c r="T42" s="165" t="str">
        <f>IF(A42="","",ROUND(SUMIFS(aditivos!$L$2:$L$200,aditivos!$A$2:$A$200,A42,aditivos!$C$2:$C$200,"C4"),2))</f>
        <v/>
      </c>
      <c r="U42" s="161" t="str">
        <f t="shared" si="26"/>
        <v/>
      </c>
      <c r="V42" s="161" t="str">
        <f>IF(A42="","",IF(itens_Remanesc!K42="","",itens_Remanesc!K42))</f>
        <v/>
      </c>
      <c r="W42" s="161" t="str">
        <f t="shared" si="27"/>
        <v/>
      </c>
      <c r="X42" s="148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12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8" t="str">
        <f>IF(itens_Remanesc!A43="","",itens_Remanesc!A43)</f>
        <v/>
      </c>
      <c r="B43" s="200" t="str">
        <f>IF(A43="","",itens_Remanesc!C43)</f>
        <v/>
      </c>
      <c r="C43" s="163" t="str">
        <f>IF(A43="","",IF(itens_Remanesc!B43="",0,itens_Remanesc!B43))</f>
        <v/>
      </c>
      <c r="D43" s="165" t="str">
        <f>IF(A43="","",ROUND(SUMIFS(aditivos!$L$2:$L$200,aditivos!$A$2:$A$200,A43,aditivos!$C$2:$C$200,"C0"),2))</f>
        <v/>
      </c>
      <c r="E43" s="161" t="str">
        <f t="shared" si="18"/>
        <v/>
      </c>
      <c r="F43" s="161" t="str">
        <f>IF(A43="","",IF(itens_Remanesc!B43&lt;&gt;"",itens_Remanesc!B43,IF($Z43,0,"")))</f>
        <v/>
      </c>
      <c r="G43" s="169" t="str">
        <f t="shared" si="19"/>
        <v/>
      </c>
      <c r="H43" s="171" t="str">
        <f>IF(A43="","",ROUND(SUMIFS(aditivos!$L$2:$L$200,aditivos!$A$2:$A$200,A43,aditivos!$C$2:$C$200,"C1"),2))</f>
        <v/>
      </c>
      <c r="I43" s="167" t="str">
        <f t="shared" si="20"/>
        <v/>
      </c>
      <c r="J43" s="167" t="str">
        <f>IF(A43="","",IF(itens_Remanesc!E43="","",itens_Remanesc!E43))</f>
        <v/>
      </c>
      <c r="K43" s="173" t="str">
        <f t="shared" si="21"/>
        <v/>
      </c>
      <c r="L43" s="165" t="str">
        <f>IF(A43="","",ROUND(SUMIFS(aditivos!$L$2:$L$200,aditivos!$A$2:$A$200,A43,aditivos!$C$2:$C$200,"C2"),2))</f>
        <v/>
      </c>
      <c r="M43" s="161" t="str">
        <f t="shared" si="22"/>
        <v/>
      </c>
      <c r="N43" s="161" t="str">
        <f>IF(A43="","",IF(itens_Remanesc!G43="","",itens_Remanesc!G43))</f>
        <v/>
      </c>
      <c r="O43" s="169" t="str">
        <f t="shared" si="23"/>
        <v/>
      </c>
      <c r="P43" s="171" t="str">
        <f>IF(A43="","",ROUND(SUMIFS(aditivos!$L$2:$L$200,aditivos!$A$2:$A$200,A43,aditivos!$C$2:$C$200,"C3"),2))</f>
        <v/>
      </c>
      <c r="Q43" s="167" t="str">
        <f t="shared" si="24"/>
        <v/>
      </c>
      <c r="R43" s="167" t="str">
        <f>IF(A43="","",IF(itens_Remanesc!I43="","",itens_Remanesc!I43))</f>
        <v/>
      </c>
      <c r="S43" s="173" t="str">
        <f t="shared" si="25"/>
        <v/>
      </c>
      <c r="T43" s="165" t="str">
        <f>IF(A43="","",ROUND(SUMIFS(aditivos!$L$2:$L$200,aditivos!$A$2:$A$200,A43,aditivos!$C$2:$C$200,"C4"),2))</f>
        <v/>
      </c>
      <c r="U43" s="161" t="str">
        <f t="shared" si="26"/>
        <v/>
      </c>
      <c r="V43" s="161" t="str">
        <f>IF(A43="","",IF(itens_Remanesc!K43="","",itens_Remanesc!K43))</f>
        <v/>
      </c>
      <c r="W43" s="161" t="str">
        <f t="shared" si="27"/>
        <v/>
      </c>
      <c r="X43" s="148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12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8" t="str">
        <f>IF(itens_Remanesc!A44="","",itens_Remanesc!A44)</f>
        <v/>
      </c>
      <c r="B44" s="200" t="str">
        <f>IF(A44="","",itens_Remanesc!C44)</f>
        <v/>
      </c>
      <c r="C44" s="163" t="str">
        <f>IF(A44="","",IF(itens_Remanesc!B44="",0,itens_Remanesc!B44))</f>
        <v/>
      </c>
      <c r="D44" s="165" t="str">
        <f>IF(A44="","",ROUND(SUMIFS(aditivos!$L$2:$L$200,aditivos!$A$2:$A$200,A44,aditivos!$C$2:$C$200,"C0"),2))</f>
        <v/>
      </c>
      <c r="E44" s="161" t="str">
        <f t="shared" si="18"/>
        <v/>
      </c>
      <c r="F44" s="161" t="str">
        <f>IF(A44="","",IF(itens_Remanesc!B44&lt;&gt;"",itens_Remanesc!B44,IF($Z44,0,"")))</f>
        <v/>
      </c>
      <c r="G44" s="169" t="str">
        <f t="shared" si="19"/>
        <v/>
      </c>
      <c r="H44" s="171" t="str">
        <f>IF(A44="","",ROUND(SUMIFS(aditivos!$L$2:$L$200,aditivos!$A$2:$A$200,A44,aditivos!$C$2:$C$200,"C1"),2))</f>
        <v/>
      </c>
      <c r="I44" s="167" t="str">
        <f t="shared" si="20"/>
        <v/>
      </c>
      <c r="J44" s="167" t="str">
        <f>IF(A44="","",IF(itens_Remanesc!E44="","",itens_Remanesc!E44))</f>
        <v/>
      </c>
      <c r="K44" s="173" t="str">
        <f t="shared" si="21"/>
        <v/>
      </c>
      <c r="L44" s="165" t="str">
        <f>IF(A44="","",ROUND(SUMIFS(aditivos!$L$2:$L$200,aditivos!$A$2:$A$200,A44,aditivos!$C$2:$C$200,"C2"),2))</f>
        <v/>
      </c>
      <c r="M44" s="161" t="str">
        <f t="shared" si="22"/>
        <v/>
      </c>
      <c r="N44" s="161" t="str">
        <f>IF(A44="","",IF(itens_Remanesc!G44="","",itens_Remanesc!G44))</f>
        <v/>
      </c>
      <c r="O44" s="169" t="str">
        <f t="shared" si="23"/>
        <v/>
      </c>
      <c r="P44" s="171" t="str">
        <f>IF(A44="","",ROUND(SUMIFS(aditivos!$L$2:$L$200,aditivos!$A$2:$A$200,A44,aditivos!$C$2:$C$200,"C3"),2))</f>
        <v/>
      </c>
      <c r="Q44" s="167" t="str">
        <f t="shared" si="24"/>
        <v/>
      </c>
      <c r="R44" s="167" t="str">
        <f>IF(A44="","",IF(itens_Remanesc!I44="","",itens_Remanesc!I44))</f>
        <v/>
      </c>
      <c r="S44" s="173" t="str">
        <f t="shared" si="25"/>
        <v/>
      </c>
      <c r="T44" s="165" t="str">
        <f>IF(A44="","",ROUND(SUMIFS(aditivos!$L$2:$L$200,aditivos!$A$2:$A$200,A44,aditivos!$C$2:$C$200,"C4"),2))</f>
        <v/>
      </c>
      <c r="U44" s="161" t="str">
        <f t="shared" si="26"/>
        <v/>
      </c>
      <c r="V44" s="161" t="str">
        <f>IF(A44="","",IF(itens_Remanesc!K44="","",itens_Remanesc!K44))</f>
        <v/>
      </c>
      <c r="W44" s="161" t="str">
        <f t="shared" si="27"/>
        <v/>
      </c>
      <c r="X44" s="148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12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8" t="str">
        <f>IF(itens_Remanesc!A45="","",itens_Remanesc!A45)</f>
        <v/>
      </c>
      <c r="B45" s="200" t="str">
        <f>IF(A45="","",itens_Remanesc!C45)</f>
        <v/>
      </c>
      <c r="C45" s="163" t="str">
        <f>IF(A45="","",IF(itens_Remanesc!B45="",0,itens_Remanesc!B45))</f>
        <v/>
      </c>
      <c r="D45" s="165" t="str">
        <f>IF(A45="","",ROUND(SUMIFS(aditivos!$L$2:$L$200,aditivos!$A$2:$A$200,A45,aditivos!$C$2:$C$200,"C0"),2))</f>
        <v/>
      </c>
      <c r="E45" s="161" t="str">
        <f t="shared" si="18"/>
        <v/>
      </c>
      <c r="F45" s="161" t="str">
        <f>IF(A45="","",IF(itens_Remanesc!B45&lt;&gt;"",itens_Remanesc!B45,IF($Z45,0,"")))</f>
        <v/>
      </c>
      <c r="G45" s="169" t="str">
        <f t="shared" si="19"/>
        <v/>
      </c>
      <c r="H45" s="171" t="str">
        <f>IF(A45="","",ROUND(SUMIFS(aditivos!$L$2:$L$200,aditivos!$A$2:$A$200,A45,aditivos!$C$2:$C$200,"C1"),2))</f>
        <v/>
      </c>
      <c r="I45" s="167" t="str">
        <f t="shared" si="20"/>
        <v/>
      </c>
      <c r="J45" s="167" t="str">
        <f>IF(A45="","",IF(itens_Remanesc!E45="","",itens_Remanesc!E45))</f>
        <v/>
      </c>
      <c r="K45" s="173" t="str">
        <f t="shared" si="21"/>
        <v/>
      </c>
      <c r="L45" s="165" t="str">
        <f>IF(A45="","",ROUND(SUMIFS(aditivos!$L$2:$L$200,aditivos!$A$2:$A$200,A45,aditivos!$C$2:$C$200,"C2"),2))</f>
        <v/>
      </c>
      <c r="M45" s="161" t="str">
        <f t="shared" si="22"/>
        <v/>
      </c>
      <c r="N45" s="161" t="str">
        <f>IF(A45="","",IF(itens_Remanesc!G45="","",itens_Remanesc!G45))</f>
        <v/>
      </c>
      <c r="O45" s="169" t="str">
        <f t="shared" si="23"/>
        <v/>
      </c>
      <c r="P45" s="171" t="str">
        <f>IF(A45="","",ROUND(SUMIFS(aditivos!$L$2:$L$200,aditivos!$A$2:$A$200,A45,aditivos!$C$2:$C$200,"C3"),2))</f>
        <v/>
      </c>
      <c r="Q45" s="167" t="str">
        <f t="shared" si="24"/>
        <v/>
      </c>
      <c r="R45" s="167" t="str">
        <f>IF(A45="","",IF(itens_Remanesc!I45="","",itens_Remanesc!I45))</f>
        <v/>
      </c>
      <c r="S45" s="173" t="str">
        <f t="shared" si="25"/>
        <v/>
      </c>
      <c r="T45" s="165" t="str">
        <f>IF(A45="","",ROUND(SUMIFS(aditivos!$L$2:$L$200,aditivos!$A$2:$A$200,A45,aditivos!$C$2:$C$200,"C4"),2))</f>
        <v/>
      </c>
      <c r="U45" s="161" t="str">
        <f t="shared" si="26"/>
        <v/>
      </c>
      <c r="V45" s="161" t="str">
        <f>IF(A45="","",IF(itens_Remanesc!K45="","",itens_Remanesc!K45))</f>
        <v/>
      </c>
      <c r="W45" s="161" t="str">
        <f t="shared" si="27"/>
        <v/>
      </c>
      <c r="X45" s="148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12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8" t="str">
        <f>IF(itens_Remanesc!A46="","",itens_Remanesc!A46)</f>
        <v/>
      </c>
      <c r="B46" s="200" t="str">
        <f>IF(A46="","",itens_Remanesc!C46)</f>
        <v/>
      </c>
      <c r="C46" s="163" t="str">
        <f>IF(A46="","",IF(itens_Remanesc!B46="",0,itens_Remanesc!B46))</f>
        <v/>
      </c>
      <c r="D46" s="165" t="str">
        <f>IF(A46="","",ROUND(SUMIFS(aditivos!$L$2:$L$200,aditivos!$A$2:$A$200,A46,aditivos!$C$2:$C$200,"C0"),2))</f>
        <v/>
      </c>
      <c r="E46" s="161" t="str">
        <f t="shared" si="18"/>
        <v/>
      </c>
      <c r="F46" s="161" t="str">
        <f>IF(A46="","",IF(itens_Remanesc!B46&lt;&gt;"",itens_Remanesc!B46,IF($Z46,0,"")))</f>
        <v/>
      </c>
      <c r="G46" s="169" t="str">
        <f t="shared" si="19"/>
        <v/>
      </c>
      <c r="H46" s="171" t="str">
        <f>IF(A46="","",ROUND(SUMIFS(aditivos!$L$2:$L$200,aditivos!$A$2:$A$200,A46,aditivos!$C$2:$C$200,"C1"),2))</f>
        <v/>
      </c>
      <c r="I46" s="167" t="str">
        <f t="shared" si="20"/>
        <v/>
      </c>
      <c r="J46" s="167" t="str">
        <f>IF(A46="","",IF(itens_Remanesc!E46="","",itens_Remanesc!E46))</f>
        <v/>
      </c>
      <c r="K46" s="173" t="str">
        <f t="shared" si="21"/>
        <v/>
      </c>
      <c r="L46" s="165" t="str">
        <f>IF(A46="","",ROUND(SUMIFS(aditivos!$L$2:$L$200,aditivos!$A$2:$A$200,A46,aditivos!$C$2:$C$200,"C2"),2))</f>
        <v/>
      </c>
      <c r="M46" s="161" t="str">
        <f t="shared" si="22"/>
        <v/>
      </c>
      <c r="N46" s="161" t="str">
        <f>IF(A46="","",IF(itens_Remanesc!G46="","",itens_Remanesc!G46))</f>
        <v/>
      </c>
      <c r="O46" s="169" t="str">
        <f t="shared" si="23"/>
        <v/>
      </c>
      <c r="P46" s="171" t="str">
        <f>IF(A46="","",ROUND(SUMIFS(aditivos!$L$2:$L$200,aditivos!$A$2:$A$200,A46,aditivos!$C$2:$C$200,"C3"),2))</f>
        <v/>
      </c>
      <c r="Q46" s="167" t="str">
        <f t="shared" si="24"/>
        <v/>
      </c>
      <c r="R46" s="167" t="str">
        <f>IF(A46="","",IF(itens_Remanesc!I46="","",itens_Remanesc!I46))</f>
        <v/>
      </c>
      <c r="S46" s="173" t="str">
        <f t="shared" si="25"/>
        <v/>
      </c>
      <c r="T46" s="165" t="str">
        <f>IF(A46="","",ROUND(SUMIFS(aditivos!$L$2:$L$200,aditivos!$A$2:$A$200,A46,aditivos!$C$2:$C$200,"C4"),2))</f>
        <v/>
      </c>
      <c r="U46" s="161" t="str">
        <f t="shared" si="26"/>
        <v/>
      </c>
      <c r="V46" s="161" t="str">
        <f>IF(A46="","",IF(itens_Remanesc!K46="","",itens_Remanesc!K46))</f>
        <v/>
      </c>
      <c r="W46" s="161" t="str">
        <f t="shared" si="27"/>
        <v/>
      </c>
      <c r="X46" s="148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12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8" t="str">
        <f>IF(itens_Remanesc!A47="","",itens_Remanesc!A47)</f>
        <v/>
      </c>
      <c r="B47" s="200" t="str">
        <f>IF(A47="","",itens_Remanesc!C47)</f>
        <v/>
      </c>
      <c r="C47" s="163" t="str">
        <f>IF(A47="","",IF(itens_Remanesc!B47="",0,itens_Remanesc!B47))</f>
        <v/>
      </c>
      <c r="D47" s="165" t="str">
        <f>IF(A47="","",ROUND(SUMIFS(aditivos!$L$2:$L$200,aditivos!$A$2:$A$200,A47,aditivos!$C$2:$C$200,"C0"),2))</f>
        <v/>
      </c>
      <c r="E47" s="161" t="str">
        <f t="shared" si="18"/>
        <v/>
      </c>
      <c r="F47" s="161" t="str">
        <f>IF(A47="","",IF(itens_Remanesc!B47&lt;&gt;"",itens_Remanesc!B47,IF($Z47,0,"")))</f>
        <v/>
      </c>
      <c r="G47" s="169" t="str">
        <f t="shared" si="19"/>
        <v/>
      </c>
      <c r="H47" s="171" t="str">
        <f>IF(A47="","",ROUND(SUMIFS(aditivos!$L$2:$L$200,aditivos!$A$2:$A$200,A47,aditivos!$C$2:$C$200,"C1"),2))</f>
        <v/>
      </c>
      <c r="I47" s="167" t="str">
        <f t="shared" si="20"/>
        <v/>
      </c>
      <c r="J47" s="167" t="str">
        <f>IF(A47="","",IF(itens_Remanesc!E47="","",itens_Remanesc!E47))</f>
        <v/>
      </c>
      <c r="K47" s="173" t="str">
        <f t="shared" si="21"/>
        <v/>
      </c>
      <c r="L47" s="165" t="str">
        <f>IF(A47="","",ROUND(SUMIFS(aditivos!$L$2:$L$200,aditivos!$A$2:$A$200,A47,aditivos!$C$2:$C$200,"C2"),2))</f>
        <v/>
      </c>
      <c r="M47" s="161" t="str">
        <f t="shared" si="22"/>
        <v/>
      </c>
      <c r="N47" s="161" t="str">
        <f>IF(A47="","",IF(itens_Remanesc!G47="","",itens_Remanesc!G47))</f>
        <v/>
      </c>
      <c r="O47" s="169" t="str">
        <f t="shared" si="23"/>
        <v/>
      </c>
      <c r="P47" s="171" t="str">
        <f>IF(A47="","",ROUND(SUMIFS(aditivos!$L$2:$L$200,aditivos!$A$2:$A$200,A47,aditivos!$C$2:$C$200,"C3"),2))</f>
        <v/>
      </c>
      <c r="Q47" s="167" t="str">
        <f t="shared" si="24"/>
        <v/>
      </c>
      <c r="R47" s="167" t="str">
        <f>IF(A47="","",IF(itens_Remanesc!I47="","",itens_Remanesc!I47))</f>
        <v/>
      </c>
      <c r="S47" s="173" t="str">
        <f t="shared" si="25"/>
        <v/>
      </c>
      <c r="T47" s="165" t="str">
        <f>IF(A47="","",ROUND(SUMIFS(aditivos!$L$2:$L$200,aditivos!$A$2:$A$200,A47,aditivos!$C$2:$C$200,"C4"),2))</f>
        <v/>
      </c>
      <c r="U47" s="161" t="str">
        <f t="shared" si="26"/>
        <v/>
      </c>
      <c r="V47" s="161" t="str">
        <f>IF(A47="","",IF(itens_Remanesc!K47="","",itens_Remanesc!K47))</f>
        <v/>
      </c>
      <c r="W47" s="161" t="str">
        <f t="shared" si="27"/>
        <v/>
      </c>
      <c r="X47" s="148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12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8" t="str">
        <f>IF(itens_Remanesc!A48="","",itens_Remanesc!A48)</f>
        <v/>
      </c>
      <c r="B48" s="200" t="str">
        <f>IF(A48="","",itens_Remanesc!C48)</f>
        <v/>
      </c>
      <c r="C48" s="163" t="str">
        <f>IF(A48="","",IF(itens_Remanesc!B48="",0,itens_Remanesc!B48))</f>
        <v/>
      </c>
      <c r="D48" s="165" t="str">
        <f>IF(A48="","",ROUND(SUMIFS(aditivos!$L$2:$L$200,aditivos!$A$2:$A$200,A48,aditivos!$C$2:$C$200,"C0"),2))</f>
        <v/>
      </c>
      <c r="E48" s="161" t="str">
        <f t="shared" si="18"/>
        <v/>
      </c>
      <c r="F48" s="161" t="str">
        <f>IF(A48="","",IF(itens_Remanesc!B48&lt;&gt;"",itens_Remanesc!B48,IF($Z48,0,"")))</f>
        <v/>
      </c>
      <c r="G48" s="169" t="str">
        <f t="shared" si="19"/>
        <v/>
      </c>
      <c r="H48" s="171" t="str">
        <f>IF(A48="","",ROUND(SUMIFS(aditivos!$L$2:$L$200,aditivos!$A$2:$A$200,A48,aditivos!$C$2:$C$200,"C1"),2))</f>
        <v/>
      </c>
      <c r="I48" s="167" t="str">
        <f t="shared" si="20"/>
        <v/>
      </c>
      <c r="J48" s="167" t="str">
        <f>IF(A48="","",IF(itens_Remanesc!E48="","",itens_Remanesc!E48))</f>
        <v/>
      </c>
      <c r="K48" s="173" t="str">
        <f t="shared" si="21"/>
        <v/>
      </c>
      <c r="L48" s="165" t="str">
        <f>IF(A48="","",ROUND(SUMIFS(aditivos!$L$2:$L$200,aditivos!$A$2:$A$200,A48,aditivos!$C$2:$C$200,"C2"),2))</f>
        <v/>
      </c>
      <c r="M48" s="161" t="str">
        <f t="shared" si="22"/>
        <v/>
      </c>
      <c r="N48" s="161" t="str">
        <f>IF(A48="","",IF(itens_Remanesc!G48="","",itens_Remanesc!G48))</f>
        <v/>
      </c>
      <c r="O48" s="169" t="str">
        <f t="shared" si="23"/>
        <v/>
      </c>
      <c r="P48" s="171" t="str">
        <f>IF(A48="","",ROUND(SUMIFS(aditivos!$L$2:$L$200,aditivos!$A$2:$A$200,A48,aditivos!$C$2:$C$200,"C3"),2))</f>
        <v/>
      </c>
      <c r="Q48" s="167" t="str">
        <f t="shared" si="24"/>
        <v/>
      </c>
      <c r="R48" s="167" t="str">
        <f>IF(A48="","",IF(itens_Remanesc!I48="","",itens_Remanesc!I48))</f>
        <v/>
      </c>
      <c r="S48" s="173" t="str">
        <f t="shared" si="25"/>
        <v/>
      </c>
      <c r="T48" s="165" t="str">
        <f>IF(A48="","",ROUND(SUMIFS(aditivos!$L$2:$L$200,aditivos!$A$2:$A$200,A48,aditivos!$C$2:$C$200,"C4"),2))</f>
        <v/>
      </c>
      <c r="U48" s="161" t="str">
        <f t="shared" si="26"/>
        <v/>
      </c>
      <c r="V48" s="161" t="str">
        <f>IF(A48="","",IF(itens_Remanesc!K48="","",itens_Remanesc!K48))</f>
        <v/>
      </c>
      <c r="W48" s="161" t="str">
        <f t="shared" si="27"/>
        <v/>
      </c>
      <c r="X48" s="148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12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8" t="str">
        <f>IF(itens_Remanesc!A49="","",itens_Remanesc!A49)</f>
        <v/>
      </c>
      <c r="B49" s="200" t="str">
        <f>IF(A49="","",itens_Remanesc!C49)</f>
        <v/>
      </c>
      <c r="C49" s="163" t="str">
        <f>IF(A49="","",IF(itens_Remanesc!B49="",0,itens_Remanesc!B49))</f>
        <v/>
      </c>
      <c r="D49" s="165" t="str">
        <f>IF(A49="","",ROUND(SUMIFS(aditivos!$L$2:$L$200,aditivos!$A$2:$A$200,A49,aditivos!$C$2:$C$200,"C0"),2))</f>
        <v/>
      </c>
      <c r="E49" s="161" t="str">
        <f t="shared" si="18"/>
        <v/>
      </c>
      <c r="F49" s="161" t="str">
        <f>IF(A49="","",IF(itens_Remanesc!B49&lt;&gt;"",itens_Remanesc!B49,IF($Z49,0,"")))</f>
        <v/>
      </c>
      <c r="G49" s="169" t="str">
        <f t="shared" si="19"/>
        <v/>
      </c>
      <c r="H49" s="171" t="str">
        <f>IF(A49="","",ROUND(SUMIFS(aditivos!$L$2:$L$200,aditivos!$A$2:$A$200,A49,aditivos!$C$2:$C$200,"C1"),2))</f>
        <v/>
      </c>
      <c r="I49" s="167" t="str">
        <f t="shared" si="20"/>
        <v/>
      </c>
      <c r="J49" s="167" t="str">
        <f>IF(A49="","",IF(itens_Remanesc!E49="","",itens_Remanesc!E49))</f>
        <v/>
      </c>
      <c r="K49" s="173" t="str">
        <f t="shared" si="21"/>
        <v/>
      </c>
      <c r="L49" s="165" t="str">
        <f>IF(A49="","",ROUND(SUMIFS(aditivos!$L$2:$L$200,aditivos!$A$2:$A$200,A49,aditivos!$C$2:$C$200,"C2"),2))</f>
        <v/>
      </c>
      <c r="M49" s="161" t="str">
        <f t="shared" si="22"/>
        <v/>
      </c>
      <c r="N49" s="161" t="str">
        <f>IF(A49="","",IF(itens_Remanesc!G49="","",itens_Remanesc!G49))</f>
        <v/>
      </c>
      <c r="O49" s="169" t="str">
        <f t="shared" si="23"/>
        <v/>
      </c>
      <c r="P49" s="171" t="str">
        <f>IF(A49="","",ROUND(SUMIFS(aditivos!$L$2:$L$200,aditivos!$A$2:$A$200,A49,aditivos!$C$2:$C$200,"C3"),2))</f>
        <v/>
      </c>
      <c r="Q49" s="167" t="str">
        <f t="shared" si="24"/>
        <v/>
      </c>
      <c r="R49" s="167" t="str">
        <f>IF(A49="","",IF(itens_Remanesc!I49="","",itens_Remanesc!I49))</f>
        <v/>
      </c>
      <c r="S49" s="173" t="str">
        <f t="shared" si="25"/>
        <v/>
      </c>
      <c r="T49" s="165" t="str">
        <f>IF(A49="","",ROUND(SUMIFS(aditivos!$L$2:$L$200,aditivos!$A$2:$A$200,A49,aditivos!$C$2:$C$200,"C4"),2))</f>
        <v/>
      </c>
      <c r="U49" s="161" t="str">
        <f t="shared" si="26"/>
        <v/>
      </c>
      <c r="V49" s="161" t="str">
        <f>IF(A49="","",IF(itens_Remanesc!K49="","",itens_Remanesc!K49))</f>
        <v/>
      </c>
      <c r="W49" s="161" t="str">
        <f t="shared" si="27"/>
        <v/>
      </c>
      <c r="X49" s="148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12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8" t="str">
        <f>IF(itens_Remanesc!A50="","",itens_Remanesc!A50)</f>
        <v/>
      </c>
      <c r="B50" s="200" t="str">
        <f>IF(A50="","",itens_Remanesc!C50)</f>
        <v/>
      </c>
      <c r="C50" s="163" t="str">
        <f>IF(A50="","",IF(itens_Remanesc!B50="",0,itens_Remanesc!B50))</f>
        <v/>
      </c>
      <c r="D50" s="165" t="str">
        <f>IF(A50="","",ROUND(SUMIFS(aditivos!$L$2:$L$200,aditivos!$A$2:$A$200,A50,aditivos!$C$2:$C$200,"C0"),2))</f>
        <v/>
      </c>
      <c r="E50" s="161" t="str">
        <f t="shared" si="18"/>
        <v/>
      </c>
      <c r="F50" s="161" t="str">
        <f>IF(A50="","",IF(itens_Remanesc!B50&lt;&gt;"",itens_Remanesc!B50,IF($Z50,0,"")))</f>
        <v/>
      </c>
      <c r="G50" s="169" t="str">
        <f t="shared" si="19"/>
        <v/>
      </c>
      <c r="H50" s="171" t="str">
        <f>IF(A50="","",ROUND(SUMIFS(aditivos!$L$2:$L$200,aditivos!$A$2:$A$200,A50,aditivos!$C$2:$C$200,"C1"),2))</f>
        <v/>
      </c>
      <c r="I50" s="167" t="str">
        <f t="shared" si="20"/>
        <v/>
      </c>
      <c r="J50" s="167" t="str">
        <f>IF(A50="","",IF(itens_Remanesc!E50="","",itens_Remanesc!E50))</f>
        <v/>
      </c>
      <c r="K50" s="173" t="str">
        <f t="shared" si="21"/>
        <v/>
      </c>
      <c r="L50" s="165" t="str">
        <f>IF(A50="","",ROUND(SUMIFS(aditivos!$L$2:$L$200,aditivos!$A$2:$A$200,A50,aditivos!$C$2:$C$200,"C2"),2))</f>
        <v/>
      </c>
      <c r="M50" s="161" t="str">
        <f t="shared" si="22"/>
        <v/>
      </c>
      <c r="N50" s="161" t="str">
        <f>IF(A50="","",IF(itens_Remanesc!G50="","",itens_Remanesc!G50))</f>
        <v/>
      </c>
      <c r="O50" s="169" t="str">
        <f t="shared" si="23"/>
        <v/>
      </c>
      <c r="P50" s="171" t="str">
        <f>IF(A50="","",ROUND(SUMIFS(aditivos!$L$2:$L$200,aditivos!$A$2:$A$200,A50,aditivos!$C$2:$C$200,"C3"),2))</f>
        <v/>
      </c>
      <c r="Q50" s="167" t="str">
        <f t="shared" si="24"/>
        <v/>
      </c>
      <c r="R50" s="167" t="str">
        <f>IF(A50="","",IF(itens_Remanesc!I50="","",itens_Remanesc!I50))</f>
        <v/>
      </c>
      <c r="S50" s="173" t="str">
        <f t="shared" si="25"/>
        <v/>
      </c>
      <c r="T50" s="165" t="str">
        <f>IF(A50="","",ROUND(SUMIFS(aditivos!$L$2:$L$200,aditivos!$A$2:$A$200,A50,aditivos!$C$2:$C$200,"C4"),2))</f>
        <v/>
      </c>
      <c r="U50" s="161" t="str">
        <f t="shared" si="26"/>
        <v/>
      </c>
      <c r="V50" s="161" t="str">
        <f>IF(A50="","",IF(itens_Remanesc!K50="","",itens_Remanesc!K50))</f>
        <v/>
      </c>
      <c r="W50" s="161" t="str">
        <f t="shared" si="27"/>
        <v/>
      </c>
      <c r="X50" s="148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12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8" t="str">
        <f>IF(itens_Remanesc!A51="","",itens_Remanesc!A51)</f>
        <v/>
      </c>
      <c r="B51" s="200" t="str">
        <f>IF(A51="","",itens_Remanesc!C51)</f>
        <v/>
      </c>
      <c r="C51" s="163" t="str">
        <f>IF(A51="","",IF(itens_Remanesc!B51="",0,itens_Remanesc!B51))</f>
        <v/>
      </c>
      <c r="D51" s="165" t="str">
        <f>IF(A51="","",ROUND(SUMIFS(aditivos!$L$2:$L$200,aditivos!$A$2:$A$200,A51,aditivos!$C$2:$C$200,"C0"),2))</f>
        <v/>
      </c>
      <c r="E51" s="161" t="str">
        <f t="shared" si="18"/>
        <v/>
      </c>
      <c r="F51" s="161" t="str">
        <f>IF(A51="","",IF(itens_Remanesc!B51&lt;&gt;"",itens_Remanesc!B51,IF($Z51,0,"")))</f>
        <v/>
      </c>
      <c r="G51" s="169" t="str">
        <f t="shared" si="19"/>
        <v/>
      </c>
      <c r="H51" s="171" t="str">
        <f>IF(A51="","",ROUND(SUMIFS(aditivos!$L$2:$L$200,aditivos!$A$2:$A$200,A51,aditivos!$C$2:$C$200,"C1"),2))</f>
        <v/>
      </c>
      <c r="I51" s="167" t="str">
        <f t="shared" si="20"/>
        <v/>
      </c>
      <c r="J51" s="167" t="str">
        <f>IF(A51="","",IF(itens_Remanesc!E51="","",itens_Remanesc!E51))</f>
        <v/>
      </c>
      <c r="K51" s="173" t="str">
        <f t="shared" si="21"/>
        <v/>
      </c>
      <c r="L51" s="165" t="str">
        <f>IF(A51="","",ROUND(SUMIFS(aditivos!$L$2:$L$200,aditivos!$A$2:$A$200,A51,aditivos!$C$2:$C$200,"C2"),2))</f>
        <v/>
      </c>
      <c r="M51" s="161" t="str">
        <f t="shared" si="22"/>
        <v/>
      </c>
      <c r="N51" s="161" t="str">
        <f>IF(A51="","",IF(itens_Remanesc!G51="","",itens_Remanesc!G51))</f>
        <v/>
      </c>
      <c r="O51" s="169" t="str">
        <f t="shared" si="23"/>
        <v/>
      </c>
      <c r="P51" s="171" t="str">
        <f>IF(A51="","",ROUND(SUMIFS(aditivos!$L$2:$L$200,aditivos!$A$2:$A$200,A51,aditivos!$C$2:$C$200,"C3"),2))</f>
        <v/>
      </c>
      <c r="Q51" s="167" t="str">
        <f t="shared" si="24"/>
        <v/>
      </c>
      <c r="R51" s="167" t="str">
        <f>IF(A51="","",IF(itens_Remanesc!I51="","",itens_Remanesc!I51))</f>
        <v/>
      </c>
      <c r="S51" s="173" t="str">
        <f t="shared" si="25"/>
        <v/>
      </c>
      <c r="T51" s="165" t="str">
        <f>IF(A51="","",ROUND(SUMIFS(aditivos!$L$2:$L$200,aditivos!$A$2:$A$200,A51,aditivos!$C$2:$C$200,"C4"),2))</f>
        <v/>
      </c>
      <c r="U51" s="161" t="str">
        <f t="shared" si="26"/>
        <v/>
      </c>
      <c r="V51" s="161" t="str">
        <f>IF(A51="","",IF(itens_Remanesc!K51="","",itens_Remanesc!K51))</f>
        <v/>
      </c>
      <c r="W51" s="161" t="str">
        <f t="shared" si="27"/>
        <v/>
      </c>
      <c r="X51" s="148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12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8" t="str">
        <f>IF(itens_Remanesc!A52="","",itens_Remanesc!A52)</f>
        <v/>
      </c>
      <c r="B52" s="200" t="str">
        <f>IF(A52="","",itens_Remanesc!C52)</f>
        <v/>
      </c>
      <c r="C52" s="163" t="str">
        <f>IF(A52="","",IF(itens_Remanesc!B52="",0,itens_Remanesc!B52))</f>
        <v/>
      </c>
      <c r="D52" s="165" t="str">
        <f>IF(A52="","",ROUND(SUMIFS(aditivos!$L$2:$L$200,aditivos!$A$2:$A$200,A52,aditivos!$C$2:$C$200,"C0"),2))</f>
        <v/>
      </c>
      <c r="E52" s="161" t="str">
        <f t="shared" si="18"/>
        <v/>
      </c>
      <c r="F52" s="161" t="str">
        <f>IF(A52="","",IF(itens_Remanesc!B52&lt;&gt;"",itens_Remanesc!B52,IF($Z52,0,"")))</f>
        <v/>
      </c>
      <c r="G52" s="169" t="str">
        <f t="shared" si="19"/>
        <v/>
      </c>
      <c r="H52" s="171" t="str">
        <f>IF(A52="","",ROUND(SUMIFS(aditivos!$L$2:$L$200,aditivos!$A$2:$A$200,A52,aditivos!$C$2:$C$200,"C1"),2))</f>
        <v/>
      </c>
      <c r="I52" s="167" t="str">
        <f t="shared" si="20"/>
        <v/>
      </c>
      <c r="J52" s="167" t="str">
        <f>IF(A52="","",IF(itens_Remanesc!E52="","",itens_Remanesc!E52))</f>
        <v/>
      </c>
      <c r="K52" s="173" t="str">
        <f t="shared" si="21"/>
        <v/>
      </c>
      <c r="L52" s="165" t="str">
        <f>IF(A52="","",ROUND(SUMIFS(aditivos!$L$2:$L$200,aditivos!$A$2:$A$200,A52,aditivos!$C$2:$C$200,"C2"),2))</f>
        <v/>
      </c>
      <c r="M52" s="161" t="str">
        <f t="shared" si="22"/>
        <v/>
      </c>
      <c r="N52" s="161" t="str">
        <f>IF(A52="","",IF(itens_Remanesc!G52="","",itens_Remanesc!G52))</f>
        <v/>
      </c>
      <c r="O52" s="169" t="str">
        <f t="shared" si="23"/>
        <v/>
      </c>
      <c r="P52" s="171" t="str">
        <f>IF(A52="","",ROUND(SUMIFS(aditivos!$L$2:$L$200,aditivos!$A$2:$A$200,A52,aditivos!$C$2:$C$200,"C3"),2))</f>
        <v/>
      </c>
      <c r="Q52" s="167" t="str">
        <f t="shared" si="24"/>
        <v/>
      </c>
      <c r="R52" s="167" t="str">
        <f>IF(A52="","",IF(itens_Remanesc!I52="","",itens_Remanesc!I52))</f>
        <v/>
      </c>
      <c r="S52" s="173" t="str">
        <f t="shared" si="25"/>
        <v/>
      </c>
      <c r="T52" s="165" t="str">
        <f>IF(A52="","",ROUND(SUMIFS(aditivos!$L$2:$L$200,aditivos!$A$2:$A$200,A52,aditivos!$C$2:$C$200,"C4"),2))</f>
        <v/>
      </c>
      <c r="U52" s="161" t="str">
        <f t="shared" si="26"/>
        <v/>
      </c>
      <c r="V52" s="161" t="str">
        <f>IF(A52="","",IF(itens_Remanesc!K52="","",itens_Remanesc!K52))</f>
        <v/>
      </c>
      <c r="W52" s="161" t="str">
        <f t="shared" si="27"/>
        <v/>
      </c>
      <c r="X52" s="148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12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8" t="str">
        <f>IF(itens_Remanesc!A53="","",itens_Remanesc!A53)</f>
        <v/>
      </c>
      <c r="B53" s="200" t="str">
        <f>IF(A53="","",itens_Remanesc!C53)</f>
        <v/>
      </c>
      <c r="C53" s="163" t="str">
        <f>IF(A53="","",IF(itens_Remanesc!B53="",0,itens_Remanesc!B53))</f>
        <v/>
      </c>
      <c r="D53" s="165" t="str">
        <f>IF(A53="","",ROUND(SUMIFS(aditivos!$L$2:$L$200,aditivos!$A$2:$A$200,A53,aditivos!$C$2:$C$200,"C0"),2))</f>
        <v/>
      </c>
      <c r="E53" s="161" t="str">
        <f t="shared" si="18"/>
        <v/>
      </c>
      <c r="F53" s="161" t="str">
        <f>IF(A53="","",IF(itens_Remanesc!B53&lt;&gt;"",itens_Remanesc!B53,IF($Z53,0,"")))</f>
        <v/>
      </c>
      <c r="G53" s="169" t="str">
        <f t="shared" si="19"/>
        <v/>
      </c>
      <c r="H53" s="171" t="str">
        <f>IF(A53="","",ROUND(SUMIFS(aditivos!$L$2:$L$200,aditivos!$A$2:$A$200,A53,aditivos!$C$2:$C$200,"C1"),2))</f>
        <v/>
      </c>
      <c r="I53" s="167" t="str">
        <f t="shared" si="20"/>
        <v/>
      </c>
      <c r="J53" s="167" t="str">
        <f>IF(A53="","",IF(itens_Remanesc!E53="","",itens_Remanesc!E53))</f>
        <v/>
      </c>
      <c r="K53" s="173" t="str">
        <f t="shared" si="21"/>
        <v/>
      </c>
      <c r="L53" s="165" t="str">
        <f>IF(A53="","",ROUND(SUMIFS(aditivos!$L$2:$L$200,aditivos!$A$2:$A$200,A53,aditivos!$C$2:$C$200,"C2"),2))</f>
        <v/>
      </c>
      <c r="M53" s="161" t="str">
        <f t="shared" si="22"/>
        <v/>
      </c>
      <c r="N53" s="161" t="str">
        <f>IF(A53="","",IF(itens_Remanesc!G53="","",itens_Remanesc!G53))</f>
        <v/>
      </c>
      <c r="O53" s="169" t="str">
        <f t="shared" si="23"/>
        <v/>
      </c>
      <c r="P53" s="171" t="str">
        <f>IF(A53="","",ROUND(SUMIFS(aditivos!$L$2:$L$200,aditivos!$A$2:$A$200,A53,aditivos!$C$2:$C$200,"C3"),2))</f>
        <v/>
      </c>
      <c r="Q53" s="167" t="str">
        <f t="shared" si="24"/>
        <v/>
      </c>
      <c r="R53" s="167" t="str">
        <f>IF(A53="","",IF(itens_Remanesc!I53="","",itens_Remanesc!I53))</f>
        <v/>
      </c>
      <c r="S53" s="173" t="str">
        <f t="shared" si="25"/>
        <v/>
      </c>
      <c r="T53" s="165" t="str">
        <f>IF(A53="","",ROUND(SUMIFS(aditivos!$L$2:$L$200,aditivos!$A$2:$A$200,A53,aditivos!$C$2:$C$200,"C4"),2))</f>
        <v/>
      </c>
      <c r="U53" s="161" t="str">
        <f t="shared" si="26"/>
        <v/>
      </c>
      <c r="V53" s="161" t="str">
        <f>IF(A53="","",IF(itens_Remanesc!K53="","",itens_Remanesc!K53))</f>
        <v/>
      </c>
      <c r="W53" s="161" t="str">
        <f t="shared" si="27"/>
        <v/>
      </c>
      <c r="X53" s="148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12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8" t="str">
        <f>IF(itens_Remanesc!A54="","",itens_Remanesc!A54)</f>
        <v/>
      </c>
      <c r="B54" s="200" t="str">
        <f>IF(A54="","",itens_Remanesc!C54)</f>
        <v/>
      </c>
      <c r="C54" s="163" t="str">
        <f>IF(A54="","",IF(itens_Remanesc!B54="",0,itens_Remanesc!B54))</f>
        <v/>
      </c>
      <c r="D54" s="165" t="str">
        <f>IF(A54="","",ROUND(SUMIFS(aditivos!$L$2:$L$200,aditivos!$A$2:$A$200,A54,aditivos!$C$2:$C$200,"C0"),2))</f>
        <v/>
      </c>
      <c r="E54" s="161" t="str">
        <f t="shared" si="18"/>
        <v/>
      </c>
      <c r="F54" s="161" t="str">
        <f>IF(A54="","",IF(itens_Remanesc!B54&lt;&gt;"",itens_Remanesc!B54,IF($Z54,0,"")))</f>
        <v/>
      </c>
      <c r="G54" s="169" t="str">
        <f t="shared" si="19"/>
        <v/>
      </c>
      <c r="H54" s="171" t="str">
        <f>IF(A54="","",ROUND(SUMIFS(aditivos!$L$2:$L$200,aditivos!$A$2:$A$200,A54,aditivos!$C$2:$C$200,"C1"),2))</f>
        <v/>
      </c>
      <c r="I54" s="167" t="str">
        <f t="shared" si="20"/>
        <v/>
      </c>
      <c r="J54" s="167" t="str">
        <f>IF(A54="","",IF(itens_Remanesc!E54="","",itens_Remanesc!E54))</f>
        <v/>
      </c>
      <c r="K54" s="173" t="str">
        <f t="shared" si="21"/>
        <v/>
      </c>
      <c r="L54" s="165" t="str">
        <f>IF(A54="","",ROUND(SUMIFS(aditivos!$L$2:$L$200,aditivos!$A$2:$A$200,A54,aditivos!$C$2:$C$200,"C2"),2))</f>
        <v/>
      </c>
      <c r="M54" s="161" t="str">
        <f t="shared" si="22"/>
        <v/>
      </c>
      <c r="N54" s="161" t="str">
        <f>IF(A54="","",IF(itens_Remanesc!G54="","",itens_Remanesc!G54))</f>
        <v/>
      </c>
      <c r="O54" s="169" t="str">
        <f t="shared" si="23"/>
        <v/>
      </c>
      <c r="P54" s="171" t="str">
        <f>IF(A54="","",ROUND(SUMIFS(aditivos!$L$2:$L$200,aditivos!$A$2:$A$200,A54,aditivos!$C$2:$C$200,"C3"),2))</f>
        <v/>
      </c>
      <c r="Q54" s="167" t="str">
        <f t="shared" si="24"/>
        <v/>
      </c>
      <c r="R54" s="167" t="str">
        <f>IF(A54="","",IF(itens_Remanesc!I54="","",itens_Remanesc!I54))</f>
        <v/>
      </c>
      <c r="S54" s="173" t="str">
        <f t="shared" si="25"/>
        <v/>
      </c>
      <c r="T54" s="165" t="str">
        <f>IF(A54="","",ROUND(SUMIFS(aditivos!$L$2:$L$200,aditivos!$A$2:$A$200,A54,aditivos!$C$2:$C$200,"C4"),2))</f>
        <v/>
      </c>
      <c r="U54" s="161" t="str">
        <f t="shared" si="26"/>
        <v/>
      </c>
      <c r="V54" s="161" t="str">
        <f>IF(A54="","",IF(itens_Remanesc!K54="","",itens_Remanesc!K54))</f>
        <v/>
      </c>
      <c r="W54" s="161" t="str">
        <f t="shared" si="27"/>
        <v/>
      </c>
      <c r="X54" s="148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12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8" t="str">
        <f>IF(itens_Remanesc!A55="","",itens_Remanesc!A55)</f>
        <v/>
      </c>
      <c r="B55" s="200" t="str">
        <f>IF(A55="","",itens_Remanesc!C55)</f>
        <v/>
      </c>
      <c r="C55" s="163" t="str">
        <f>IF(A55="","",IF(itens_Remanesc!B55="",0,itens_Remanesc!B55))</f>
        <v/>
      </c>
      <c r="D55" s="165" t="str">
        <f>IF(A55="","",ROUND(SUMIFS(aditivos!$L$2:$L$200,aditivos!$A$2:$A$200,A55,aditivos!$C$2:$C$200,"C0"),2))</f>
        <v/>
      </c>
      <c r="E55" s="161" t="str">
        <f t="shared" si="18"/>
        <v/>
      </c>
      <c r="F55" s="161" t="str">
        <f>IF(A55="","",IF(itens_Remanesc!B55&lt;&gt;"",itens_Remanesc!B55,IF($Z55,0,"")))</f>
        <v/>
      </c>
      <c r="G55" s="169" t="str">
        <f t="shared" si="19"/>
        <v/>
      </c>
      <c r="H55" s="171" t="str">
        <f>IF(A55="","",ROUND(SUMIFS(aditivos!$L$2:$L$200,aditivos!$A$2:$A$200,A55,aditivos!$C$2:$C$200,"C1"),2))</f>
        <v/>
      </c>
      <c r="I55" s="167" t="str">
        <f t="shared" si="20"/>
        <v/>
      </c>
      <c r="J55" s="167" t="str">
        <f>IF(A55="","",IF(itens_Remanesc!E55="","",itens_Remanesc!E55))</f>
        <v/>
      </c>
      <c r="K55" s="173" t="str">
        <f t="shared" si="21"/>
        <v/>
      </c>
      <c r="L55" s="165" t="str">
        <f>IF(A55="","",ROUND(SUMIFS(aditivos!$L$2:$L$200,aditivos!$A$2:$A$200,A55,aditivos!$C$2:$C$200,"C2"),2))</f>
        <v/>
      </c>
      <c r="M55" s="161" t="str">
        <f t="shared" si="22"/>
        <v/>
      </c>
      <c r="N55" s="161" t="str">
        <f>IF(A55="","",IF(itens_Remanesc!G55="","",itens_Remanesc!G55))</f>
        <v/>
      </c>
      <c r="O55" s="169" t="str">
        <f t="shared" si="23"/>
        <v/>
      </c>
      <c r="P55" s="171" t="str">
        <f>IF(A55="","",ROUND(SUMIFS(aditivos!$L$2:$L$200,aditivos!$A$2:$A$200,A55,aditivos!$C$2:$C$200,"C3"),2))</f>
        <v/>
      </c>
      <c r="Q55" s="167" t="str">
        <f t="shared" si="24"/>
        <v/>
      </c>
      <c r="R55" s="167" t="str">
        <f>IF(A55="","",IF(itens_Remanesc!I55="","",itens_Remanesc!I55))</f>
        <v/>
      </c>
      <c r="S55" s="173" t="str">
        <f t="shared" si="25"/>
        <v/>
      </c>
      <c r="T55" s="165" t="str">
        <f>IF(A55="","",ROUND(SUMIFS(aditivos!$L$2:$L$200,aditivos!$A$2:$A$200,A55,aditivos!$C$2:$C$200,"C4"),2))</f>
        <v/>
      </c>
      <c r="U55" s="161" t="str">
        <f t="shared" si="26"/>
        <v/>
      </c>
      <c r="V55" s="161" t="str">
        <f>IF(A55="","",IF(itens_Remanesc!K55="","",itens_Remanesc!K55))</f>
        <v/>
      </c>
      <c r="W55" s="161" t="str">
        <f t="shared" si="27"/>
        <v/>
      </c>
      <c r="X55" s="148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12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8" t="str">
        <f>IF(itens_Remanesc!A56="","",itens_Remanesc!A56)</f>
        <v/>
      </c>
      <c r="B56" s="200" t="str">
        <f>IF(A56="","",itens_Remanesc!C56)</f>
        <v/>
      </c>
      <c r="C56" s="163" t="str">
        <f>IF(A56="","",IF(itens_Remanesc!B56="",0,itens_Remanesc!B56))</f>
        <v/>
      </c>
      <c r="D56" s="165" t="str">
        <f>IF(A56="","",ROUND(SUMIFS(aditivos!$L$2:$L$200,aditivos!$A$2:$A$200,A56,aditivos!$C$2:$C$200,"C0"),2))</f>
        <v/>
      </c>
      <c r="E56" s="161" t="str">
        <f t="shared" si="18"/>
        <v/>
      </c>
      <c r="F56" s="161" t="str">
        <f>IF(A56="","",IF(itens_Remanesc!B56&lt;&gt;"",itens_Remanesc!B56,IF($Z56,0,"")))</f>
        <v/>
      </c>
      <c r="G56" s="169" t="str">
        <f t="shared" si="19"/>
        <v/>
      </c>
      <c r="H56" s="171" t="str">
        <f>IF(A56="","",ROUND(SUMIFS(aditivos!$L$2:$L$200,aditivos!$A$2:$A$200,A56,aditivos!$C$2:$C$200,"C1"),2))</f>
        <v/>
      </c>
      <c r="I56" s="167" t="str">
        <f t="shared" si="20"/>
        <v/>
      </c>
      <c r="J56" s="167" t="str">
        <f>IF(A56="","",IF(itens_Remanesc!E56="","",itens_Remanesc!E56))</f>
        <v/>
      </c>
      <c r="K56" s="173" t="str">
        <f t="shared" si="21"/>
        <v/>
      </c>
      <c r="L56" s="165" t="str">
        <f>IF(A56="","",ROUND(SUMIFS(aditivos!$L$2:$L$200,aditivos!$A$2:$A$200,A56,aditivos!$C$2:$C$200,"C2"),2))</f>
        <v/>
      </c>
      <c r="M56" s="161" t="str">
        <f t="shared" si="22"/>
        <v/>
      </c>
      <c r="N56" s="161" t="str">
        <f>IF(A56="","",IF(itens_Remanesc!G56="","",itens_Remanesc!G56))</f>
        <v/>
      </c>
      <c r="O56" s="169" t="str">
        <f t="shared" si="23"/>
        <v/>
      </c>
      <c r="P56" s="171" t="str">
        <f>IF(A56="","",ROUND(SUMIFS(aditivos!$L$2:$L$200,aditivos!$A$2:$A$200,A56,aditivos!$C$2:$C$200,"C3"),2))</f>
        <v/>
      </c>
      <c r="Q56" s="167" t="str">
        <f t="shared" si="24"/>
        <v/>
      </c>
      <c r="R56" s="167" t="str">
        <f>IF(A56="","",IF(itens_Remanesc!I56="","",itens_Remanesc!I56))</f>
        <v/>
      </c>
      <c r="S56" s="173" t="str">
        <f t="shared" si="25"/>
        <v/>
      </c>
      <c r="T56" s="165" t="str">
        <f>IF(A56="","",ROUND(SUMIFS(aditivos!$L$2:$L$200,aditivos!$A$2:$A$200,A56,aditivos!$C$2:$C$200,"C4"),2))</f>
        <v/>
      </c>
      <c r="U56" s="161" t="str">
        <f t="shared" si="26"/>
        <v/>
      </c>
      <c r="V56" s="161" t="str">
        <f>IF(A56="","",IF(itens_Remanesc!K56="","",itens_Remanesc!K56))</f>
        <v/>
      </c>
      <c r="W56" s="161" t="str">
        <f t="shared" si="27"/>
        <v/>
      </c>
      <c r="X56" s="148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12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8" t="str">
        <f>IF(itens_Remanesc!A57="","",itens_Remanesc!A57)</f>
        <v/>
      </c>
      <c r="B57" s="200" t="str">
        <f>IF(A57="","",itens_Remanesc!C57)</f>
        <v/>
      </c>
      <c r="C57" s="163" t="str">
        <f>IF(A57="","",IF(itens_Remanesc!B57="",0,itens_Remanesc!B57))</f>
        <v/>
      </c>
      <c r="D57" s="165" t="str">
        <f>IF(A57="","",ROUND(SUMIFS(aditivos!$L$2:$L$200,aditivos!$A$2:$A$200,A57,aditivos!$C$2:$C$200,"C0"),2))</f>
        <v/>
      </c>
      <c r="E57" s="161" t="str">
        <f t="shared" si="18"/>
        <v/>
      </c>
      <c r="F57" s="161" t="str">
        <f>IF(A57="","",IF(itens_Remanesc!B57&lt;&gt;"",itens_Remanesc!B57,IF($Z57,0,"")))</f>
        <v/>
      </c>
      <c r="G57" s="169" t="str">
        <f t="shared" si="19"/>
        <v/>
      </c>
      <c r="H57" s="171" t="str">
        <f>IF(A57="","",ROUND(SUMIFS(aditivos!$L$2:$L$200,aditivos!$A$2:$A$200,A57,aditivos!$C$2:$C$200,"C1"),2))</f>
        <v/>
      </c>
      <c r="I57" s="167" t="str">
        <f t="shared" si="20"/>
        <v/>
      </c>
      <c r="J57" s="167" t="str">
        <f>IF(A57="","",IF(itens_Remanesc!E57="","",itens_Remanesc!E57))</f>
        <v/>
      </c>
      <c r="K57" s="173" t="str">
        <f t="shared" si="21"/>
        <v/>
      </c>
      <c r="L57" s="165" t="str">
        <f>IF(A57="","",ROUND(SUMIFS(aditivos!$L$2:$L$200,aditivos!$A$2:$A$200,A57,aditivos!$C$2:$C$200,"C2"),2))</f>
        <v/>
      </c>
      <c r="M57" s="161" t="str">
        <f t="shared" si="22"/>
        <v/>
      </c>
      <c r="N57" s="161" t="str">
        <f>IF(A57="","",IF(itens_Remanesc!G57="","",itens_Remanesc!G57))</f>
        <v/>
      </c>
      <c r="O57" s="169" t="str">
        <f t="shared" si="23"/>
        <v/>
      </c>
      <c r="P57" s="171" t="str">
        <f>IF(A57="","",ROUND(SUMIFS(aditivos!$L$2:$L$200,aditivos!$A$2:$A$200,A57,aditivos!$C$2:$C$200,"C3"),2))</f>
        <v/>
      </c>
      <c r="Q57" s="167" t="str">
        <f t="shared" si="24"/>
        <v/>
      </c>
      <c r="R57" s="167" t="str">
        <f>IF(A57="","",IF(itens_Remanesc!I57="","",itens_Remanesc!I57))</f>
        <v/>
      </c>
      <c r="S57" s="173" t="str">
        <f t="shared" si="25"/>
        <v/>
      </c>
      <c r="T57" s="165" t="str">
        <f>IF(A57="","",ROUND(SUMIFS(aditivos!$L$2:$L$200,aditivos!$A$2:$A$200,A57,aditivos!$C$2:$C$200,"C4"),2))</f>
        <v/>
      </c>
      <c r="U57" s="161" t="str">
        <f t="shared" si="26"/>
        <v/>
      </c>
      <c r="V57" s="161" t="str">
        <f>IF(A57="","",IF(itens_Remanesc!K57="","",itens_Remanesc!K57))</f>
        <v/>
      </c>
      <c r="W57" s="161" t="str">
        <f t="shared" si="27"/>
        <v/>
      </c>
      <c r="X57" s="148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12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8" t="str">
        <f>IF(itens_Remanesc!A58="","",itens_Remanesc!A58)</f>
        <v/>
      </c>
      <c r="B58" s="200" t="str">
        <f>IF(A58="","",itens_Remanesc!C58)</f>
        <v/>
      </c>
      <c r="C58" s="163" t="str">
        <f>IF(A58="","",IF(itens_Remanesc!B58="",0,itens_Remanesc!B58))</f>
        <v/>
      </c>
      <c r="D58" s="165" t="str">
        <f>IF(A58="","",ROUND(SUMIFS(aditivos!$L$2:$L$200,aditivos!$A$2:$A$200,A58,aditivos!$C$2:$C$200,"C0"),2))</f>
        <v/>
      </c>
      <c r="E58" s="161" t="str">
        <f t="shared" si="18"/>
        <v/>
      </c>
      <c r="F58" s="161" t="str">
        <f>IF(A58="","",IF(itens_Remanesc!B58&lt;&gt;"",itens_Remanesc!B58,IF($Z58,0,"")))</f>
        <v/>
      </c>
      <c r="G58" s="169" t="str">
        <f t="shared" si="19"/>
        <v/>
      </c>
      <c r="H58" s="171" t="str">
        <f>IF(A58="","",ROUND(SUMIFS(aditivos!$L$2:$L$200,aditivos!$A$2:$A$200,A58,aditivos!$C$2:$C$200,"C1"),2))</f>
        <v/>
      </c>
      <c r="I58" s="167" t="str">
        <f t="shared" si="20"/>
        <v/>
      </c>
      <c r="J58" s="167" t="str">
        <f>IF(A58="","",IF(itens_Remanesc!E58="","",itens_Remanesc!E58))</f>
        <v/>
      </c>
      <c r="K58" s="173" t="str">
        <f t="shared" si="21"/>
        <v/>
      </c>
      <c r="L58" s="165" t="str">
        <f>IF(A58="","",ROUND(SUMIFS(aditivos!$L$2:$L$200,aditivos!$A$2:$A$200,A58,aditivos!$C$2:$C$200,"C2"),2))</f>
        <v/>
      </c>
      <c r="M58" s="161" t="str">
        <f t="shared" si="22"/>
        <v/>
      </c>
      <c r="N58" s="161" t="str">
        <f>IF(A58="","",IF(itens_Remanesc!G58="","",itens_Remanesc!G58))</f>
        <v/>
      </c>
      <c r="O58" s="169" t="str">
        <f t="shared" si="23"/>
        <v/>
      </c>
      <c r="P58" s="171" t="str">
        <f>IF(A58="","",ROUND(SUMIFS(aditivos!$L$2:$L$200,aditivos!$A$2:$A$200,A58,aditivos!$C$2:$C$200,"C3"),2))</f>
        <v/>
      </c>
      <c r="Q58" s="167" t="str">
        <f t="shared" si="24"/>
        <v/>
      </c>
      <c r="R58" s="167" t="str">
        <f>IF(A58="","",IF(itens_Remanesc!I58="","",itens_Remanesc!I58))</f>
        <v/>
      </c>
      <c r="S58" s="173" t="str">
        <f t="shared" si="25"/>
        <v/>
      </c>
      <c r="T58" s="165" t="str">
        <f>IF(A58="","",ROUND(SUMIFS(aditivos!$L$2:$L$200,aditivos!$A$2:$A$200,A58,aditivos!$C$2:$C$200,"C4"),2))</f>
        <v/>
      </c>
      <c r="U58" s="161" t="str">
        <f t="shared" si="26"/>
        <v/>
      </c>
      <c r="V58" s="161" t="str">
        <f>IF(A58="","",IF(itens_Remanesc!K58="","",itens_Remanesc!K58))</f>
        <v/>
      </c>
      <c r="W58" s="161" t="str">
        <f t="shared" si="27"/>
        <v/>
      </c>
      <c r="X58" s="148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12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8" t="str">
        <f>IF(itens_Remanesc!A59="","",itens_Remanesc!A59)</f>
        <v/>
      </c>
      <c r="B59" s="200" t="str">
        <f>IF(A59="","",itens_Remanesc!C59)</f>
        <v/>
      </c>
      <c r="C59" s="163" t="str">
        <f>IF(A59="","",IF(itens_Remanesc!B59="",0,itens_Remanesc!B59))</f>
        <v/>
      </c>
      <c r="D59" s="165" t="str">
        <f>IF(A59="","",ROUND(SUMIFS(aditivos!$L$2:$L$200,aditivos!$A$2:$A$200,A59,aditivos!$C$2:$C$200,"C0"),2))</f>
        <v/>
      </c>
      <c r="E59" s="161" t="str">
        <f t="shared" si="18"/>
        <v/>
      </c>
      <c r="F59" s="161" t="str">
        <f>IF(A59="","",IF(itens_Remanesc!B59&lt;&gt;"",itens_Remanesc!B59,IF($Z59,0,"")))</f>
        <v/>
      </c>
      <c r="G59" s="169" t="str">
        <f t="shared" si="19"/>
        <v/>
      </c>
      <c r="H59" s="171" t="str">
        <f>IF(A59="","",ROUND(SUMIFS(aditivos!$L$2:$L$200,aditivos!$A$2:$A$200,A59,aditivos!$C$2:$C$200,"C1"),2))</f>
        <v/>
      </c>
      <c r="I59" s="167" t="str">
        <f t="shared" si="20"/>
        <v/>
      </c>
      <c r="J59" s="167" t="str">
        <f>IF(A59="","",IF(itens_Remanesc!E59="","",itens_Remanesc!E59))</f>
        <v/>
      </c>
      <c r="K59" s="173" t="str">
        <f t="shared" si="21"/>
        <v/>
      </c>
      <c r="L59" s="165" t="str">
        <f>IF(A59="","",ROUND(SUMIFS(aditivos!$L$2:$L$200,aditivos!$A$2:$A$200,A59,aditivos!$C$2:$C$200,"C2"),2))</f>
        <v/>
      </c>
      <c r="M59" s="161" t="str">
        <f t="shared" si="22"/>
        <v/>
      </c>
      <c r="N59" s="161" t="str">
        <f>IF(A59="","",IF(itens_Remanesc!G59="","",itens_Remanesc!G59))</f>
        <v/>
      </c>
      <c r="O59" s="169" t="str">
        <f t="shared" si="23"/>
        <v/>
      </c>
      <c r="P59" s="171" t="str">
        <f>IF(A59="","",ROUND(SUMIFS(aditivos!$L$2:$L$200,aditivos!$A$2:$A$200,A59,aditivos!$C$2:$C$200,"C3"),2))</f>
        <v/>
      </c>
      <c r="Q59" s="167" t="str">
        <f t="shared" si="24"/>
        <v/>
      </c>
      <c r="R59" s="167" t="str">
        <f>IF(A59="","",IF(itens_Remanesc!I59="","",itens_Remanesc!I59))</f>
        <v/>
      </c>
      <c r="S59" s="173" t="str">
        <f t="shared" si="25"/>
        <v/>
      </c>
      <c r="T59" s="165" t="str">
        <f>IF(A59="","",ROUND(SUMIFS(aditivos!$L$2:$L$200,aditivos!$A$2:$A$200,A59,aditivos!$C$2:$C$200,"C4"),2))</f>
        <v/>
      </c>
      <c r="U59" s="161" t="str">
        <f t="shared" si="26"/>
        <v/>
      </c>
      <c r="V59" s="161" t="str">
        <f>IF(A59="","",IF(itens_Remanesc!K59="","",itens_Remanesc!K59))</f>
        <v/>
      </c>
      <c r="W59" s="161" t="str">
        <f t="shared" si="27"/>
        <v/>
      </c>
      <c r="X59" s="148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12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8" t="str">
        <f>IF(itens_Remanesc!A60="","",itens_Remanesc!A60)</f>
        <v/>
      </c>
      <c r="B60" s="200" t="str">
        <f>IF(A60="","",itens_Remanesc!C60)</f>
        <v/>
      </c>
      <c r="C60" s="163" t="str">
        <f>IF(A60="","",IF(itens_Remanesc!B60="",0,itens_Remanesc!B60))</f>
        <v/>
      </c>
      <c r="D60" s="165" t="str">
        <f>IF(A60="","",ROUND(SUMIFS(aditivos!$L$2:$L$200,aditivos!$A$2:$A$200,A60,aditivos!$C$2:$C$200,"C0"),2))</f>
        <v/>
      </c>
      <c r="E60" s="161" t="str">
        <f t="shared" si="18"/>
        <v/>
      </c>
      <c r="F60" s="161" t="str">
        <f>IF(A60="","",IF(itens_Remanesc!B60&lt;&gt;"",itens_Remanesc!B60,IF($Z60,0,"")))</f>
        <v/>
      </c>
      <c r="G60" s="169" t="str">
        <f t="shared" si="19"/>
        <v/>
      </c>
      <c r="H60" s="171" t="str">
        <f>IF(A60="","",ROUND(SUMIFS(aditivos!$L$2:$L$200,aditivos!$A$2:$A$200,A60,aditivos!$C$2:$C$200,"C1"),2))</f>
        <v/>
      </c>
      <c r="I60" s="167" t="str">
        <f t="shared" si="20"/>
        <v/>
      </c>
      <c r="J60" s="167" t="str">
        <f>IF(A60="","",IF(itens_Remanesc!E60="","",itens_Remanesc!E60))</f>
        <v/>
      </c>
      <c r="K60" s="173" t="str">
        <f t="shared" si="21"/>
        <v/>
      </c>
      <c r="L60" s="165" t="str">
        <f>IF(A60="","",ROUND(SUMIFS(aditivos!$L$2:$L$200,aditivos!$A$2:$A$200,A60,aditivos!$C$2:$C$200,"C2"),2))</f>
        <v/>
      </c>
      <c r="M60" s="161" t="str">
        <f t="shared" si="22"/>
        <v/>
      </c>
      <c r="N60" s="161" t="str">
        <f>IF(A60="","",IF(itens_Remanesc!G60="","",itens_Remanesc!G60))</f>
        <v/>
      </c>
      <c r="O60" s="169" t="str">
        <f t="shared" si="23"/>
        <v/>
      </c>
      <c r="P60" s="171" t="str">
        <f>IF(A60="","",ROUND(SUMIFS(aditivos!$L$2:$L$200,aditivos!$A$2:$A$200,A60,aditivos!$C$2:$C$200,"C3"),2))</f>
        <v/>
      </c>
      <c r="Q60" s="167" t="str">
        <f t="shared" si="24"/>
        <v/>
      </c>
      <c r="R60" s="167" t="str">
        <f>IF(A60="","",IF(itens_Remanesc!I60="","",itens_Remanesc!I60))</f>
        <v/>
      </c>
      <c r="S60" s="173" t="str">
        <f t="shared" si="25"/>
        <v/>
      </c>
      <c r="T60" s="165" t="str">
        <f>IF(A60="","",ROUND(SUMIFS(aditivos!$L$2:$L$200,aditivos!$A$2:$A$200,A60,aditivos!$C$2:$C$200,"C4"),2))</f>
        <v/>
      </c>
      <c r="U60" s="161" t="str">
        <f t="shared" si="26"/>
        <v/>
      </c>
      <c r="V60" s="161" t="str">
        <f>IF(A60="","",IF(itens_Remanesc!K60="","",itens_Remanesc!K60))</f>
        <v/>
      </c>
      <c r="W60" s="161" t="str">
        <f t="shared" si="27"/>
        <v/>
      </c>
      <c r="X60" s="148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12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8" t="str">
        <f>IF(itens_Remanesc!A61="","",itens_Remanesc!A61)</f>
        <v/>
      </c>
      <c r="B61" s="200" t="str">
        <f>IF(A61="","",itens_Remanesc!C61)</f>
        <v/>
      </c>
      <c r="C61" s="163" t="str">
        <f>IF(A61="","",IF(itens_Remanesc!B61="",0,itens_Remanesc!B61))</f>
        <v/>
      </c>
      <c r="D61" s="165" t="str">
        <f>IF(A61="","",ROUND(SUMIFS(aditivos!$L$2:$L$200,aditivos!$A$2:$A$200,A61,aditivos!$C$2:$C$200,"C0"),2))</f>
        <v/>
      </c>
      <c r="E61" s="161" t="str">
        <f t="shared" si="18"/>
        <v/>
      </c>
      <c r="F61" s="161" t="str">
        <f>IF(A61="","",IF(itens_Remanesc!B61&lt;&gt;"",itens_Remanesc!B61,IF($Z61,0,"")))</f>
        <v/>
      </c>
      <c r="G61" s="169" t="str">
        <f t="shared" si="19"/>
        <v/>
      </c>
      <c r="H61" s="171" t="str">
        <f>IF(A61="","",ROUND(SUMIFS(aditivos!$L$2:$L$200,aditivos!$A$2:$A$200,A61,aditivos!$C$2:$C$200,"C1"),2))</f>
        <v/>
      </c>
      <c r="I61" s="167" t="str">
        <f t="shared" si="20"/>
        <v/>
      </c>
      <c r="J61" s="167" t="str">
        <f>IF(A61="","",IF(itens_Remanesc!E61="","",itens_Remanesc!E61))</f>
        <v/>
      </c>
      <c r="K61" s="173" t="str">
        <f t="shared" si="21"/>
        <v/>
      </c>
      <c r="L61" s="165" t="str">
        <f>IF(A61="","",ROUND(SUMIFS(aditivos!$L$2:$L$200,aditivos!$A$2:$A$200,A61,aditivos!$C$2:$C$200,"C2"),2))</f>
        <v/>
      </c>
      <c r="M61" s="161" t="str">
        <f t="shared" si="22"/>
        <v/>
      </c>
      <c r="N61" s="161" t="str">
        <f>IF(A61="","",IF(itens_Remanesc!G61="","",itens_Remanesc!G61))</f>
        <v/>
      </c>
      <c r="O61" s="169" t="str">
        <f t="shared" si="23"/>
        <v/>
      </c>
      <c r="P61" s="171" t="str">
        <f>IF(A61="","",ROUND(SUMIFS(aditivos!$L$2:$L$200,aditivos!$A$2:$A$200,A61,aditivos!$C$2:$C$200,"C3"),2))</f>
        <v/>
      </c>
      <c r="Q61" s="167" t="str">
        <f t="shared" si="24"/>
        <v/>
      </c>
      <c r="R61" s="167" t="str">
        <f>IF(A61="","",IF(itens_Remanesc!I61="","",itens_Remanesc!I61))</f>
        <v/>
      </c>
      <c r="S61" s="173" t="str">
        <f t="shared" si="25"/>
        <v/>
      </c>
      <c r="T61" s="165" t="str">
        <f>IF(A61="","",ROUND(SUMIFS(aditivos!$L$2:$L$200,aditivos!$A$2:$A$200,A61,aditivos!$C$2:$C$200,"C4"),2))</f>
        <v/>
      </c>
      <c r="U61" s="161" t="str">
        <f t="shared" si="26"/>
        <v/>
      </c>
      <c r="V61" s="161" t="str">
        <f>IF(A61="","",IF(itens_Remanesc!K61="","",itens_Remanesc!K61))</f>
        <v/>
      </c>
      <c r="W61" s="161" t="str">
        <f t="shared" si="27"/>
        <v/>
      </c>
      <c r="X61" s="148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12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8" t="str">
        <f>IF(itens_Remanesc!A62="","",itens_Remanesc!A62)</f>
        <v/>
      </c>
      <c r="B62" s="200" t="str">
        <f>IF(A62="","",itens_Remanesc!C62)</f>
        <v/>
      </c>
      <c r="C62" s="163" t="str">
        <f>IF(A62="","",IF(itens_Remanesc!B62="",0,itens_Remanesc!B62))</f>
        <v/>
      </c>
      <c r="D62" s="165" t="str">
        <f>IF(A62="","",ROUND(SUMIFS(aditivos!$L$2:$L$200,aditivos!$A$2:$A$200,A62,aditivos!$C$2:$C$200,"C0"),2))</f>
        <v/>
      </c>
      <c r="E62" s="161" t="str">
        <f t="shared" si="18"/>
        <v/>
      </c>
      <c r="F62" s="161" t="str">
        <f>IF(A62="","",IF(itens_Remanesc!B62&lt;&gt;"",itens_Remanesc!B62,IF($Z62,0,"")))</f>
        <v/>
      </c>
      <c r="G62" s="169" t="str">
        <f t="shared" si="19"/>
        <v/>
      </c>
      <c r="H62" s="171" t="str">
        <f>IF(A62="","",ROUND(SUMIFS(aditivos!$L$2:$L$200,aditivos!$A$2:$A$200,A62,aditivos!$C$2:$C$200,"C1"),2))</f>
        <v/>
      </c>
      <c r="I62" s="167" t="str">
        <f t="shared" si="20"/>
        <v/>
      </c>
      <c r="J62" s="167" t="str">
        <f>IF(A62="","",IF(itens_Remanesc!E62="","",itens_Remanesc!E62))</f>
        <v/>
      </c>
      <c r="K62" s="173" t="str">
        <f t="shared" si="21"/>
        <v/>
      </c>
      <c r="L62" s="165" t="str">
        <f>IF(A62="","",ROUND(SUMIFS(aditivos!$L$2:$L$200,aditivos!$A$2:$A$200,A62,aditivos!$C$2:$C$200,"C2"),2))</f>
        <v/>
      </c>
      <c r="M62" s="161" t="str">
        <f t="shared" si="22"/>
        <v/>
      </c>
      <c r="N62" s="161" t="str">
        <f>IF(A62="","",IF(itens_Remanesc!G62="","",itens_Remanesc!G62))</f>
        <v/>
      </c>
      <c r="O62" s="169" t="str">
        <f t="shared" si="23"/>
        <v/>
      </c>
      <c r="P62" s="171" t="str">
        <f>IF(A62="","",ROUND(SUMIFS(aditivos!$L$2:$L$200,aditivos!$A$2:$A$200,A62,aditivos!$C$2:$C$200,"C3"),2))</f>
        <v/>
      </c>
      <c r="Q62" s="167" t="str">
        <f t="shared" si="24"/>
        <v/>
      </c>
      <c r="R62" s="167" t="str">
        <f>IF(A62="","",IF(itens_Remanesc!I62="","",itens_Remanesc!I62))</f>
        <v/>
      </c>
      <c r="S62" s="173" t="str">
        <f t="shared" si="25"/>
        <v/>
      </c>
      <c r="T62" s="165" t="str">
        <f>IF(A62="","",ROUND(SUMIFS(aditivos!$L$2:$L$200,aditivos!$A$2:$A$200,A62,aditivos!$C$2:$C$200,"C4"),2))</f>
        <v/>
      </c>
      <c r="U62" s="161" t="str">
        <f t="shared" si="26"/>
        <v/>
      </c>
      <c r="V62" s="161" t="str">
        <f>IF(A62="","",IF(itens_Remanesc!K62="","",itens_Remanesc!K62))</f>
        <v/>
      </c>
      <c r="W62" s="161" t="str">
        <f t="shared" si="27"/>
        <v/>
      </c>
      <c r="X62" s="148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12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8" t="str">
        <f>IF(itens_Remanesc!A63="","",itens_Remanesc!A63)</f>
        <v/>
      </c>
      <c r="B63" s="200" t="str">
        <f>IF(A63="","",itens_Remanesc!C63)</f>
        <v/>
      </c>
      <c r="C63" s="163" t="str">
        <f>IF(A63="","",IF(itens_Remanesc!B63="",0,itens_Remanesc!B63))</f>
        <v/>
      </c>
      <c r="D63" s="165" t="str">
        <f>IF(A63="","",ROUND(SUMIFS(aditivos!$L$2:$L$200,aditivos!$A$2:$A$200,A63,aditivos!$C$2:$C$200,"C0"),2))</f>
        <v/>
      </c>
      <c r="E63" s="161" t="str">
        <f t="shared" si="18"/>
        <v/>
      </c>
      <c r="F63" s="161" t="str">
        <f>IF(A63="","",IF(itens_Remanesc!B63&lt;&gt;"",itens_Remanesc!B63,IF($Z63,0,"")))</f>
        <v/>
      </c>
      <c r="G63" s="169" t="str">
        <f t="shared" si="19"/>
        <v/>
      </c>
      <c r="H63" s="171" t="str">
        <f>IF(A63="","",ROUND(SUMIFS(aditivos!$L$2:$L$200,aditivos!$A$2:$A$200,A63,aditivos!$C$2:$C$200,"C1"),2))</f>
        <v/>
      </c>
      <c r="I63" s="167" t="str">
        <f t="shared" si="20"/>
        <v/>
      </c>
      <c r="J63" s="167" t="str">
        <f>IF(A63="","",IF(itens_Remanesc!E63="","",itens_Remanesc!E63))</f>
        <v/>
      </c>
      <c r="K63" s="173" t="str">
        <f t="shared" si="21"/>
        <v/>
      </c>
      <c r="L63" s="165" t="str">
        <f>IF(A63="","",ROUND(SUMIFS(aditivos!$L$2:$L$200,aditivos!$A$2:$A$200,A63,aditivos!$C$2:$C$200,"C2"),2))</f>
        <v/>
      </c>
      <c r="M63" s="161" t="str">
        <f t="shared" si="22"/>
        <v/>
      </c>
      <c r="N63" s="161" t="str">
        <f>IF(A63="","",IF(itens_Remanesc!G63="","",itens_Remanesc!G63))</f>
        <v/>
      </c>
      <c r="O63" s="169" t="str">
        <f t="shared" si="23"/>
        <v/>
      </c>
      <c r="P63" s="171" t="str">
        <f>IF(A63="","",ROUND(SUMIFS(aditivos!$L$2:$L$200,aditivos!$A$2:$A$200,A63,aditivos!$C$2:$C$200,"C3"),2))</f>
        <v/>
      </c>
      <c r="Q63" s="167" t="str">
        <f t="shared" si="24"/>
        <v/>
      </c>
      <c r="R63" s="167" t="str">
        <f>IF(A63="","",IF(itens_Remanesc!I63="","",itens_Remanesc!I63))</f>
        <v/>
      </c>
      <c r="S63" s="173" t="str">
        <f t="shared" si="25"/>
        <v/>
      </c>
      <c r="T63" s="165" t="str">
        <f>IF(A63="","",ROUND(SUMIFS(aditivos!$L$2:$L$200,aditivos!$A$2:$A$200,A63,aditivos!$C$2:$C$200,"C4"),2))</f>
        <v/>
      </c>
      <c r="U63" s="161" t="str">
        <f t="shared" si="26"/>
        <v/>
      </c>
      <c r="V63" s="161" t="str">
        <f>IF(A63="","",IF(itens_Remanesc!K63="","",itens_Remanesc!K63))</f>
        <v/>
      </c>
      <c r="W63" s="161" t="str">
        <f t="shared" si="27"/>
        <v/>
      </c>
      <c r="X63" s="148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12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8" t="str">
        <f>IF(itens_Remanesc!A64="","",itens_Remanesc!A64)</f>
        <v/>
      </c>
      <c r="B64" s="200" t="str">
        <f>IF(A64="","",itens_Remanesc!C64)</f>
        <v/>
      </c>
      <c r="C64" s="163" t="str">
        <f>IF(A64="","",IF(itens_Remanesc!B64="",0,itens_Remanesc!B64))</f>
        <v/>
      </c>
      <c r="D64" s="165" t="str">
        <f>IF(A64="","",ROUND(SUMIFS(aditivos!$L$2:$L$200,aditivos!$A$2:$A$200,A64,aditivos!$C$2:$C$200,"C0"),2))</f>
        <v/>
      </c>
      <c r="E64" s="161" t="str">
        <f t="shared" si="18"/>
        <v/>
      </c>
      <c r="F64" s="161" t="str">
        <f>IF(A64="","",IF(itens_Remanesc!B64&lt;&gt;"",itens_Remanesc!B64,IF($Z64,0,"")))</f>
        <v/>
      </c>
      <c r="G64" s="169" t="str">
        <f t="shared" si="19"/>
        <v/>
      </c>
      <c r="H64" s="171" t="str">
        <f>IF(A64="","",ROUND(SUMIFS(aditivos!$L$2:$L$200,aditivos!$A$2:$A$200,A64,aditivos!$C$2:$C$200,"C1"),2))</f>
        <v/>
      </c>
      <c r="I64" s="167" t="str">
        <f t="shared" si="20"/>
        <v/>
      </c>
      <c r="J64" s="167" t="str">
        <f>IF(A64="","",IF(itens_Remanesc!E64="","",itens_Remanesc!E64))</f>
        <v/>
      </c>
      <c r="K64" s="173" t="str">
        <f t="shared" si="21"/>
        <v/>
      </c>
      <c r="L64" s="165" t="str">
        <f>IF(A64="","",ROUND(SUMIFS(aditivos!$L$2:$L$200,aditivos!$A$2:$A$200,A64,aditivos!$C$2:$C$200,"C2"),2))</f>
        <v/>
      </c>
      <c r="M64" s="161" t="str">
        <f t="shared" si="22"/>
        <v/>
      </c>
      <c r="N64" s="161" t="str">
        <f>IF(A64="","",IF(itens_Remanesc!G64="","",itens_Remanesc!G64))</f>
        <v/>
      </c>
      <c r="O64" s="169" t="str">
        <f t="shared" si="23"/>
        <v/>
      </c>
      <c r="P64" s="171" t="str">
        <f>IF(A64="","",ROUND(SUMIFS(aditivos!$L$2:$L$200,aditivos!$A$2:$A$200,A64,aditivos!$C$2:$C$200,"C3"),2))</f>
        <v/>
      </c>
      <c r="Q64" s="167" t="str">
        <f t="shared" si="24"/>
        <v/>
      </c>
      <c r="R64" s="167" t="str">
        <f>IF(A64="","",IF(itens_Remanesc!I64="","",itens_Remanesc!I64))</f>
        <v/>
      </c>
      <c r="S64" s="173" t="str">
        <f t="shared" si="25"/>
        <v/>
      </c>
      <c r="T64" s="165" t="str">
        <f>IF(A64="","",ROUND(SUMIFS(aditivos!$L$2:$L$200,aditivos!$A$2:$A$200,A64,aditivos!$C$2:$C$200,"C4"),2))</f>
        <v/>
      </c>
      <c r="U64" s="161" t="str">
        <f t="shared" si="26"/>
        <v/>
      </c>
      <c r="V64" s="161" t="str">
        <f>IF(A64="","",IF(itens_Remanesc!K64="","",itens_Remanesc!K64))</f>
        <v/>
      </c>
      <c r="W64" s="161" t="str">
        <f t="shared" si="27"/>
        <v/>
      </c>
      <c r="X64" s="148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12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8" t="str">
        <f>IF(itens_Remanesc!A65="","",itens_Remanesc!A65)</f>
        <v/>
      </c>
      <c r="B65" s="200" t="str">
        <f>IF(A65="","",itens_Remanesc!C65)</f>
        <v/>
      </c>
      <c r="C65" s="163" t="str">
        <f>IF(A65="","",IF(itens_Remanesc!B65="",0,itens_Remanesc!B65))</f>
        <v/>
      </c>
      <c r="D65" s="165" t="str">
        <f>IF(A65="","",ROUND(SUMIFS(aditivos!$L$2:$L$200,aditivos!$A$2:$A$200,A65,aditivos!$C$2:$C$200,"C0"),2))</f>
        <v/>
      </c>
      <c r="E65" s="161" t="str">
        <f t="shared" si="18"/>
        <v/>
      </c>
      <c r="F65" s="161" t="str">
        <f>IF(A65="","",IF(itens_Remanesc!B65&lt;&gt;"",itens_Remanesc!B65,IF($Z65,0,"")))</f>
        <v/>
      </c>
      <c r="G65" s="169" t="str">
        <f t="shared" si="19"/>
        <v/>
      </c>
      <c r="H65" s="171" t="str">
        <f>IF(A65="","",ROUND(SUMIFS(aditivos!$L$2:$L$200,aditivos!$A$2:$A$200,A65,aditivos!$C$2:$C$200,"C1"),2))</f>
        <v/>
      </c>
      <c r="I65" s="167" t="str">
        <f t="shared" si="20"/>
        <v/>
      </c>
      <c r="J65" s="167" t="str">
        <f>IF(A65="","",IF(itens_Remanesc!E65="","",itens_Remanesc!E65))</f>
        <v/>
      </c>
      <c r="K65" s="173" t="str">
        <f t="shared" si="21"/>
        <v/>
      </c>
      <c r="L65" s="165" t="str">
        <f>IF(A65="","",ROUND(SUMIFS(aditivos!$L$2:$L$200,aditivos!$A$2:$A$200,A65,aditivos!$C$2:$C$200,"C2"),2))</f>
        <v/>
      </c>
      <c r="M65" s="161" t="str">
        <f t="shared" si="22"/>
        <v/>
      </c>
      <c r="N65" s="161" t="str">
        <f>IF(A65="","",IF(itens_Remanesc!G65="","",itens_Remanesc!G65))</f>
        <v/>
      </c>
      <c r="O65" s="169" t="str">
        <f t="shared" si="23"/>
        <v/>
      </c>
      <c r="P65" s="171" t="str">
        <f>IF(A65="","",ROUND(SUMIFS(aditivos!$L$2:$L$200,aditivos!$A$2:$A$200,A65,aditivos!$C$2:$C$200,"C3"),2))</f>
        <v/>
      </c>
      <c r="Q65" s="167" t="str">
        <f t="shared" si="24"/>
        <v/>
      </c>
      <c r="R65" s="167" t="str">
        <f>IF(A65="","",IF(itens_Remanesc!I65="","",itens_Remanesc!I65))</f>
        <v/>
      </c>
      <c r="S65" s="173" t="str">
        <f t="shared" si="25"/>
        <v/>
      </c>
      <c r="T65" s="165" t="str">
        <f>IF(A65="","",ROUND(SUMIFS(aditivos!$L$2:$L$200,aditivos!$A$2:$A$200,A65,aditivos!$C$2:$C$200,"C4"),2))</f>
        <v/>
      </c>
      <c r="U65" s="161" t="str">
        <f t="shared" si="26"/>
        <v/>
      </c>
      <c r="V65" s="161" t="str">
        <f>IF(A65="","",IF(itens_Remanesc!K65="","",itens_Remanesc!K65))</f>
        <v/>
      </c>
      <c r="W65" s="161" t="str">
        <f t="shared" si="27"/>
        <v/>
      </c>
      <c r="X65" s="148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12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8" t="str">
        <f>IF(itens_Remanesc!A66="","",itens_Remanesc!A66)</f>
        <v/>
      </c>
      <c r="B66" s="200" t="str">
        <f>IF(A66="","",itens_Remanesc!C66)</f>
        <v/>
      </c>
      <c r="C66" s="163" t="str">
        <f>IF(A66="","",IF(itens_Remanesc!B66="",0,itens_Remanesc!B66))</f>
        <v/>
      </c>
      <c r="D66" s="165" t="str">
        <f>IF(A66="","",ROUND(SUMIFS(aditivos!$L$2:$L$200,aditivos!$A$2:$A$200,A66,aditivos!$C$2:$C$200,"C0"),2))</f>
        <v/>
      </c>
      <c r="E66" s="161" t="str">
        <f t="shared" ref="E66:E97" si="36">IF(A66="","",ROUND(C66+D66,2))</f>
        <v/>
      </c>
      <c r="F66" s="161" t="str">
        <f>IF(A66="","",IF(itens_Remanesc!B66&lt;&gt;"",itens_Remanesc!B66,IF($Z66,0,"")))</f>
        <v/>
      </c>
      <c r="G66" s="169" t="str">
        <f t="shared" ref="G66:G97" si="37">IF(A66="","",IF($Y66="","",IF($Y66&gt;0,"",ROUND(E66,2))))</f>
        <v/>
      </c>
      <c r="H66" s="171" t="str">
        <f>IF(A66="","",ROUND(SUMIFS(aditivos!$L$2:$L$200,aditivos!$A$2:$A$200,A66,aditivos!$C$2:$C$200,"C1"),2))</f>
        <v/>
      </c>
      <c r="I66" s="167" t="str">
        <f t="shared" ref="I66:I97" si="38">IF(A66="","",ROUND(E66+H66,2))</f>
        <v/>
      </c>
      <c r="J66" s="167" t="str">
        <f>IF(A66="","",IF(itens_Remanesc!E66="","",itens_Remanesc!E66))</f>
        <v/>
      </c>
      <c r="K66" s="173" t="str">
        <f t="shared" ref="K66:K97" si="39">IF(A66="","",IF($Y66="","",IF($Y66&gt;1,"",IF(ISNUMBER(J66),ROUND(J66+H66,2),IF($Y66=1,ROUND(H66,2),"")))))</f>
        <v/>
      </c>
      <c r="L66" s="165" t="str">
        <f>IF(A66="","",ROUND(SUMIFS(aditivos!$L$2:$L$200,aditivos!$A$2:$A$200,A66,aditivos!$C$2:$C$200,"C2"),2))</f>
        <v/>
      </c>
      <c r="M66" s="161" t="str">
        <f t="shared" ref="M66:M97" si="40">IF(A66="","",ROUND(I66+L66,2))</f>
        <v/>
      </c>
      <c r="N66" s="161" t="str">
        <f>IF(A66="","",IF(itens_Remanesc!G66="","",itens_Remanesc!G66))</f>
        <v/>
      </c>
      <c r="O66" s="169" t="str">
        <f t="shared" ref="O66:O97" si="41">IF(A66="","",IF($Y66="","",IF($Y66&gt;2,"",IF(ISNUMBER(N66),ROUND(N66+L66,2),IF($Y66=2,ROUND(L66,2),"")))))</f>
        <v/>
      </c>
      <c r="P66" s="171" t="str">
        <f>IF(A66="","",ROUND(SUMIFS(aditivos!$L$2:$L$200,aditivos!$A$2:$A$200,A66,aditivos!$C$2:$C$200,"C3"),2))</f>
        <v/>
      </c>
      <c r="Q66" s="167" t="str">
        <f t="shared" ref="Q66:Q97" si="42">IF(A66="","",ROUND(M66+P66,2))</f>
        <v/>
      </c>
      <c r="R66" s="167" t="str">
        <f>IF(A66="","",IF(itens_Remanesc!I66="","",itens_Remanesc!I66))</f>
        <v/>
      </c>
      <c r="S66" s="173" t="str">
        <f t="shared" ref="S66:S97" si="43">IF(A66="","",IF($Y66="","",IF($Y66&gt;3,"",IF(ISNUMBER(R66),ROUND(R66+P66,2),IF($Y66=3,ROUND(P66,2),"")))))</f>
        <v/>
      </c>
      <c r="T66" s="165" t="str">
        <f>IF(A66="","",ROUND(SUMIFS(aditivos!$L$2:$L$200,aditivos!$A$2:$A$200,A66,aditivos!$C$2:$C$200,"C4"),2))</f>
        <v/>
      </c>
      <c r="U66" s="161" t="str">
        <f t="shared" ref="U66:U97" si="44">IF(A66="","",ROUND(Q66+T66,2))</f>
        <v/>
      </c>
      <c r="V66" s="161" t="str">
        <f>IF(A66="","",IF(itens_Remanesc!K66="","",itens_Remanesc!K66))</f>
        <v/>
      </c>
      <c r="W66" s="161" t="str">
        <f t="shared" ref="W66:W97" si="45">IF(A66="","",IF($Y66="","",IF($Y66&gt;4,"",IF(ISNUMBER(V66),ROUND(V66+T66,2),IF($Y66=4,ROUND(T66,2),"")))))</f>
        <v/>
      </c>
      <c r="X66" s="148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12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8" t="str">
        <f>IF(itens_Remanesc!A67="","",itens_Remanesc!A67)</f>
        <v/>
      </c>
      <c r="B67" s="200" t="str">
        <f>IF(A67="","",itens_Remanesc!C67)</f>
        <v/>
      </c>
      <c r="C67" s="163" t="str">
        <f>IF(A67="","",IF(itens_Remanesc!B67="",0,itens_Remanesc!B67))</f>
        <v/>
      </c>
      <c r="D67" s="165" t="str">
        <f>IF(A67="","",ROUND(SUMIFS(aditivos!$L$2:$L$200,aditivos!$A$2:$A$200,A67,aditivos!$C$2:$C$200,"C0"),2))</f>
        <v/>
      </c>
      <c r="E67" s="161" t="str">
        <f t="shared" si="36"/>
        <v/>
      </c>
      <c r="F67" s="161" t="str">
        <f>IF(A67="","",IF(itens_Remanesc!B67&lt;&gt;"",itens_Remanesc!B67,IF($Z67,0,"")))</f>
        <v/>
      </c>
      <c r="G67" s="169" t="str">
        <f t="shared" si="37"/>
        <v/>
      </c>
      <c r="H67" s="171" t="str">
        <f>IF(A67="","",ROUND(SUMIFS(aditivos!$L$2:$L$200,aditivos!$A$2:$A$200,A67,aditivos!$C$2:$C$200,"C1"),2))</f>
        <v/>
      </c>
      <c r="I67" s="167" t="str">
        <f t="shared" si="38"/>
        <v/>
      </c>
      <c r="J67" s="167" t="str">
        <f>IF(A67="","",IF(itens_Remanesc!E67="","",itens_Remanesc!E67))</f>
        <v/>
      </c>
      <c r="K67" s="173" t="str">
        <f t="shared" si="39"/>
        <v/>
      </c>
      <c r="L67" s="165" t="str">
        <f>IF(A67="","",ROUND(SUMIFS(aditivos!$L$2:$L$200,aditivos!$A$2:$A$200,A67,aditivos!$C$2:$C$200,"C2"),2))</f>
        <v/>
      </c>
      <c r="M67" s="161" t="str">
        <f t="shared" si="40"/>
        <v/>
      </c>
      <c r="N67" s="161" t="str">
        <f>IF(A67="","",IF(itens_Remanesc!G67="","",itens_Remanesc!G67))</f>
        <v/>
      </c>
      <c r="O67" s="169" t="str">
        <f t="shared" si="41"/>
        <v/>
      </c>
      <c r="P67" s="171" t="str">
        <f>IF(A67="","",ROUND(SUMIFS(aditivos!$L$2:$L$200,aditivos!$A$2:$A$200,A67,aditivos!$C$2:$C$200,"C3"),2))</f>
        <v/>
      </c>
      <c r="Q67" s="167" t="str">
        <f t="shared" si="42"/>
        <v/>
      </c>
      <c r="R67" s="167" t="str">
        <f>IF(A67="","",IF(itens_Remanesc!I67="","",itens_Remanesc!I67))</f>
        <v/>
      </c>
      <c r="S67" s="173" t="str">
        <f t="shared" si="43"/>
        <v/>
      </c>
      <c r="T67" s="165" t="str">
        <f>IF(A67="","",ROUND(SUMIFS(aditivos!$L$2:$L$200,aditivos!$A$2:$A$200,A67,aditivos!$C$2:$C$200,"C4"),2))</f>
        <v/>
      </c>
      <c r="U67" s="161" t="str">
        <f t="shared" si="44"/>
        <v/>
      </c>
      <c r="V67" s="161" t="str">
        <f>IF(A67="","",IF(itens_Remanesc!K67="","",itens_Remanesc!K67))</f>
        <v/>
      </c>
      <c r="W67" s="161" t="str">
        <f t="shared" si="45"/>
        <v/>
      </c>
      <c r="X67" s="148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12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8" t="str">
        <f>IF(itens_Remanesc!A68="","",itens_Remanesc!A68)</f>
        <v/>
      </c>
      <c r="B68" s="200" t="str">
        <f>IF(A68="","",itens_Remanesc!C68)</f>
        <v/>
      </c>
      <c r="C68" s="163" t="str">
        <f>IF(A68="","",IF(itens_Remanesc!B68="",0,itens_Remanesc!B68))</f>
        <v/>
      </c>
      <c r="D68" s="165" t="str">
        <f>IF(A68="","",ROUND(SUMIFS(aditivos!$L$2:$L$200,aditivos!$A$2:$A$200,A68,aditivos!$C$2:$C$200,"C0"),2))</f>
        <v/>
      </c>
      <c r="E68" s="161" t="str">
        <f t="shared" si="36"/>
        <v/>
      </c>
      <c r="F68" s="161" t="str">
        <f>IF(A68="","",IF(itens_Remanesc!B68&lt;&gt;"",itens_Remanesc!B68,IF($Z68,0,"")))</f>
        <v/>
      </c>
      <c r="G68" s="169" t="str">
        <f t="shared" si="37"/>
        <v/>
      </c>
      <c r="H68" s="171" t="str">
        <f>IF(A68="","",ROUND(SUMIFS(aditivos!$L$2:$L$200,aditivos!$A$2:$A$200,A68,aditivos!$C$2:$C$200,"C1"),2))</f>
        <v/>
      </c>
      <c r="I68" s="167" t="str">
        <f t="shared" si="38"/>
        <v/>
      </c>
      <c r="J68" s="167" t="str">
        <f>IF(A68="","",IF(itens_Remanesc!E68="","",itens_Remanesc!E68))</f>
        <v/>
      </c>
      <c r="K68" s="173" t="str">
        <f t="shared" si="39"/>
        <v/>
      </c>
      <c r="L68" s="165" t="str">
        <f>IF(A68="","",ROUND(SUMIFS(aditivos!$L$2:$L$200,aditivos!$A$2:$A$200,A68,aditivos!$C$2:$C$200,"C2"),2))</f>
        <v/>
      </c>
      <c r="M68" s="161" t="str">
        <f t="shared" si="40"/>
        <v/>
      </c>
      <c r="N68" s="161" t="str">
        <f>IF(A68="","",IF(itens_Remanesc!G68="","",itens_Remanesc!G68))</f>
        <v/>
      </c>
      <c r="O68" s="169" t="str">
        <f t="shared" si="41"/>
        <v/>
      </c>
      <c r="P68" s="171" t="str">
        <f>IF(A68="","",ROUND(SUMIFS(aditivos!$L$2:$L$200,aditivos!$A$2:$A$200,A68,aditivos!$C$2:$C$200,"C3"),2))</f>
        <v/>
      </c>
      <c r="Q68" s="167" t="str">
        <f t="shared" si="42"/>
        <v/>
      </c>
      <c r="R68" s="167" t="str">
        <f>IF(A68="","",IF(itens_Remanesc!I68="","",itens_Remanesc!I68))</f>
        <v/>
      </c>
      <c r="S68" s="173" t="str">
        <f t="shared" si="43"/>
        <v/>
      </c>
      <c r="T68" s="165" t="str">
        <f>IF(A68="","",ROUND(SUMIFS(aditivos!$L$2:$L$200,aditivos!$A$2:$A$200,A68,aditivos!$C$2:$C$200,"C4"),2))</f>
        <v/>
      </c>
      <c r="U68" s="161" t="str">
        <f t="shared" si="44"/>
        <v/>
      </c>
      <c r="V68" s="161" t="str">
        <f>IF(A68="","",IF(itens_Remanesc!K68="","",itens_Remanesc!K68))</f>
        <v/>
      </c>
      <c r="W68" s="161" t="str">
        <f t="shared" si="45"/>
        <v/>
      </c>
      <c r="X68" s="148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12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8" t="str">
        <f>IF(itens_Remanesc!A69="","",itens_Remanesc!A69)</f>
        <v/>
      </c>
      <c r="B69" s="200" t="str">
        <f>IF(A69="","",itens_Remanesc!C69)</f>
        <v/>
      </c>
      <c r="C69" s="163" t="str">
        <f>IF(A69="","",IF(itens_Remanesc!B69="",0,itens_Remanesc!B69))</f>
        <v/>
      </c>
      <c r="D69" s="165" t="str">
        <f>IF(A69="","",ROUND(SUMIFS(aditivos!$L$2:$L$200,aditivos!$A$2:$A$200,A69,aditivos!$C$2:$C$200,"C0"),2))</f>
        <v/>
      </c>
      <c r="E69" s="161" t="str">
        <f t="shared" si="36"/>
        <v/>
      </c>
      <c r="F69" s="161" t="str">
        <f>IF(A69="","",IF(itens_Remanesc!B69&lt;&gt;"",itens_Remanesc!B69,IF($Z69,0,"")))</f>
        <v/>
      </c>
      <c r="G69" s="169" t="str">
        <f t="shared" si="37"/>
        <v/>
      </c>
      <c r="H69" s="171" t="str">
        <f>IF(A69="","",ROUND(SUMIFS(aditivos!$L$2:$L$200,aditivos!$A$2:$A$200,A69,aditivos!$C$2:$C$200,"C1"),2))</f>
        <v/>
      </c>
      <c r="I69" s="167" t="str">
        <f t="shared" si="38"/>
        <v/>
      </c>
      <c r="J69" s="167" t="str">
        <f>IF(A69="","",IF(itens_Remanesc!E69="","",itens_Remanesc!E69))</f>
        <v/>
      </c>
      <c r="K69" s="173" t="str">
        <f t="shared" si="39"/>
        <v/>
      </c>
      <c r="L69" s="165" t="str">
        <f>IF(A69="","",ROUND(SUMIFS(aditivos!$L$2:$L$200,aditivos!$A$2:$A$200,A69,aditivos!$C$2:$C$200,"C2"),2))</f>
        <v/>
      </c>
      <c r="M69" s="161" t="str">
        <f t="shared" si="40"/>
        <v/>
      </c>
      <c r="N69" s="161" t="str">
        <f>IF(A69="","",IF(itens_Remanesc!G69="","",itens_Remanesc!G69))</f>
        <v/>
      </c>
      <c r="O69" s="169" t="str">
        <f t="shared" si="41"/>
        <v/>
      </c>
      <c r="P69" s="171" t="str">
        <f>IF(A69="","",ROUND(SUMIFS(aditivos!$L$2:$L$200,aditivos!$A$2:$A$200,A69,aditivos!$C$2:$C$200,"C3"),2))</f>
        <v/>
      </c>
      <c r="Q69" s="167" t="str">
        <f t="shared" si="42"/>
        <v/>
      </c>
      <c r="R69" s="167" t="str">
        <f>IF(A69="","",IF(itens_Remanesc!I69="","",itens_Remanesc!I69))</f>
        <v/>
      </c>
      <c r="S69" s="173" t="str">
        <f t="shared" si="43"/>
        <v/>
      </c>
      <c r="T69" s="165" t="str">
        <f>IF(A69="","",ROUND(SUMIFS(aditivos!$L$2:$L$200,aditivos!$A$2:$A$200,A69,aditivos!$C$2:$C$200,"C4"),2))</f>
        <v/>
      </c>
      <c r="U69" s="161" t="str">
        <f t="shared" si="44"/>
        <v/>
      </c>
      <c r="V69" s="161" t="str">
        <f>IF(A69="","",IF(itens_Remanesc!K69="","",itens_Remanesc!K69))</f>
        <v/>
      </c>
      <c r="W69" s="161" t="str">
        <f t="shared" si="45"/>
        <v/>
      </c>
      <c r="X69" s="148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12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8" t="str">
        <f>IF(itens_Remanesc!A70="","",itens_Remanesc!A70)</f>
        <v/>
      </c>
      <c r="B70" s="200" t="str">
        <f>IF(A70="","",itens_Remanesc!C70)</f>
        <v/>
      </c>
      <c r="C70" s="163" t="str">
        <f>IF(A70="","",IF(itens_Remanesc!B70="",0,itens_Remanesc!B70))</f>
        <v/>
      </c>
      <c r="D70" s="165" t="str">
        <f>IF(A70="","",ROUND(SUMIFS(aditivos!$L$2:$L$200,aditivos!$A$2:$A$200,A70,aditivos!$C$2:$C$200,"C0"),2))</f>
        <v/>
      </c>
      <c r="E70" s="161" t="str">
        <f t="shared" si="36"/>
        <v/>
      </c>
      <c r="F70" s="161" t="str">
        <f>IF(A70="","",IF(itens_Remanesc!B70&lt;&gt;"",itens_Remanesc!B70,IF($Z70,0,"")))</f>
        <v/>
      </c>
      <c r="G70" s="169" t="str">
        <f t="shared" si="37"/>
        <v/>
      </c>
      <c r="H70" s="171" t="str">
        <f>IF(A70="","",ROUND(SUMIFS(aditivos!$L$2:$L$200,aditivos!$A$2:$A$200,A70,aditivos!$C$2:$C$200,"C1"),2))</f>
        <v/>
      </c>
      <c r="I70" s="167" t="str">
        <f t="shared" si="38"/>
        <v/>
      </c>
      <c r="J70" s="167" t="str">
        <f>IF(A70="","",IF(itens_Remanesc!E70="","",itens_Remanesc!E70))</f>
        <v/>
      </c>
      <c r="K70" s="173" t="str">
        <f t="shared" si="39"/>
        <v/>
      </c>
      <c r="L70" s="165" t="str">
        <f>IF(A70="","",ROUND(SUMIFS(aditivos!$L$2:$L$200,aditivos!$A$2:$A$200,A70,aditivos!$C$2:$C$200,"C2"),2))</f>
        <v/>
      </c>
      <c r="M70" s="161" t="str">
        <f t="shared" si="40"/>
        <v/>
      </c>
      <c r="N70" s="161" t="str">
        <f>IF(A70="","",IF(itens_Remanesc!G70="","",itens_Remanesc!G70))</f>
        <v/>
      </c>
      <c r="O70" s="169" t="str">
        <f t="shared" si="41"/>
        <v/>
      </c>
      <c r="P70" s="171" t="str">
        <f>IF(A70="","",ROUND(SUMIFS(aditivos!$L$2:$L$200,aditivos!$A$2:$A$200,A70,aditivos!$C$2:$C$200,"C3"),2))</f>
        <v/>
      </c>
      <c r="Q70" s="167" t="str">
        <f t="shared" si="42"/>
        <v/>
      </c>
      <c r="R70" s="167" t="str">
        <f>IF(A70="","",IF(itens_Remanesc!I70="","",itens_Remanesc!I70))</f>
        <v/>
      </c>
      <c r="S70" s="173" t="str">
        <f t="shared" si="43"/>
        <v/>
      </c>
      <c r="T70" s="165" t="str">
        <f>IF(A70="","",ROUND(SUMIFS(aditivos!$L$2:$L$200,aditivos!$A$2:$A$200,A70,aditivos!$C$2:$C$200,"C4"),2))</f>
        <v/>
      </c>
      <c r="U70" s="161" t="str">
        <f t="shared" si="44"/>
        <v/>
      </c>
      <c r="V70" s="161" t="str">
        <f>IF(A70="","",IF(itens_Remanesc!K70="","",itens_Remanesc!K70))</f>
        <v/>
      </c>
      <c r="W70" s="161" t="str">
        <f t="shared" si="45"/>
        <v/>
      </c>
      <c r="X70" s="148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12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8" t="str">
        <f>IF(itens_Remanesc!A71="","",itens_Remanesc!A71)</f>
        <v/>
      </c>
      <c r="B71" s="200" t="str">
        <f>IF(A71="","",itens_Remanesc!C71)</f>
        <v/>
      </c>
      <c r="C71" s="163" t="str">
        <f>IF(A71="","",IF(itens_Remanesc!B71="",0,itens_Remanesc!B71))</f>
        <v/>
      </c>
      <c r="D71" s="165" t="str">
        <f>IF(A71="","",ROUND(SUMIFS(aditivos!$L$2:$L$200,aditivos!$A$2:$A$200,A71,aditivos!$C$2:$C$200,"C0"),2))</f>
        <v/>
      </c>
      <c r="E71" s="161" t="str">
        <f t="shared" si="36"/>
        <v/>
      </c>
      <c r="F71" s="161" t="str">
        <f>IF(A71="","",IF(itens_Remanesc!B71&lt;&gt;"",itens_Remanesc!B71,IF($Z71,0,"")))</f>
        <v/>
      </c>
      <c r="G71" s="169" t="str">
        <f t="shared" si="37"/>
        <v/>
      </c>
      <c r="H71" s="171" t="str">
        <f>IF(A71="","",ROUND(SUMIFS(aditivos!$L$2:$L$200,aditivos!$A$2:$A$200,A71,aditivos!$C$2:$C$200,"C1"),2))</f>
        <v/>
      </c>
      <c r="I71" s="167" t="str">
        <f t="shared" si="38"/>
        <v/>
      </c>
      <c r="J71" s="167" t="str">
        <f>IF(A71="","",IF(itens_Remanesc!E71="","",itens_Remanesc!E71))</f>
        <v/>
      </c>
      <c r="K71" s="173" t="str">
        <f t="shared" si="39"/>
        <v/>
      </c>
      <c r="L71" s="165" t="str">
        <f>IF(A71="","",ROUND(SUMIFS(aditivos!$L$2:$L$200,aditivos!$A$2:$A$200,A71,aditivos!$C$2:$C$200,"C2"),2))</f>
        <v/>
      </c>
      <c r="M71" s="161" t="str">
        <f t="shared" si="40"/>
        <v/>
      </c>
      <c r="N71" s="161" t="str">
        <f>IF(A71="","",IF(itens_Remanesc!G71="","",itens_Remanesc!G71))</f>
        <v/>
      </c>
      <c r="O71" s="169" t="str">
        <f t="shared" si="41"/>
        <v/>
      </c>
      <c r="P71" s="171" t="str">
        <f>IF(A71="","",ROUND(SUMIFS(aditivos!$L$2:$L$200,aditivos!$A$2:$A$200,A71,aditivos!$C$2:$C$200,"C3"),2))</f>
        <v/>
      </c>
      <c r="Q71" s="167" t="str">
        <f t="shared" si="42"/>
        <v/>
      </c>
      <c r="R71" s="167" t="str">
        <f>IF(A71="","",IF(itens_Remanesc!I71="","",itens_Remanesc!I71))</f>
        <v/>
      </c>
      <c r="S71" s="173" t="str">
        <f t="shared" si="43"/>
        <v/>
      </c>
      <c r="T71" s="165" t="str">
        <f>IF(A71="","",ROUND(SUMIFS(aditivos!$L$2:$L$200,aditivos!$A$2:$A$200,A71,aditivos!$C$2:$C$200,"C4"),2))</f>
        <v/>
      </c>
      <c r="U71" s="161" t="str">
        <f t="shared" si="44"/>
        <v/>
      </c>
      <c r="V71" s="161" t="str">
        <f>IF(A71="","",IF(itens_Remanesc!K71="","",itens_Remanesc!K71))</f>
        <v/>
      </c>
      <c r="W71" s="161" t="str">
        <f t="shared" si="45"/>
        <v/>
      </c>
      <c r="X71" s="148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12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8" t="str">
        <f>IF(itens_Remanesc!A72="","",itens_Remanesc!A72)</f>
        <v/>
      </c>
      <c r="B72" s="200" t="str">
        <f>IF(A72="","",itens_Remanesc!C72)</f>
        <v/>
      </c>
      <c r="C72" s="163" t="str">
        <f>IF(A72="","",IF(itens_Remanesc!B72="",0,itens_Remanesc!B72))</f>
        <v/>
      </c>
      <c r="D72" s="165" t="str">
        <f>IF(A72="","",ROUND(SUMIFS(aditivos!$L$2:$L$200,aditivos!$A$2:$A$200,A72,aditivos!$C$2:$C$200,"C0"),2))</f>
        <v/>
      </c>
      <c r="E72" s="161" t="str">
        <f t="shared" si="36"/>
        <v/>
      </c>
      <c r="F72" s="161" t="str">
        <f>IF(A72="","",IF(itens_Remanesc!B72&lt;&gt;"",itens_Remanesc!B72,IF($Z72,0,"")))</f>
        <v/>
      </c>
      <c r="G72" s="169" t="str">
        <f t="shared" si="37"/>
        <v/>
      </c>
      <c r="H72" s="171" t="str">
        <f>IF(A72="","",ROUND(SUMIFS(aditivos!$L$2:$L$200,aditivos!$A$2:$A$200,A72,aditivos!$C$2:$C$200,"C1"),2))</f>
        <v/>
      </c>
      <c r="I72" s="167" t="str">
        <f t="shared" si="38"/>
        <v/>
      </c>
      <c r="J72" s="167" t="str">
        <f>IF(A72="","",IF(itens_Remanesc!E72="","",itens_Remanesc!E72))</f>
        <v/>
      </c>
      <c r="K72" s="173" t="str">
        <f t="shared" si="39"/>
        <v/>
      </c>
      <c r="L72" s="165" t="str">
        <f>IF(A72="","",ROUND(SUMIFS(aditivos!$L$2:$L$200,aditivos!$A$2:$A$200,A72,aditivos!$C$2:$C$200,"C2"),2))</f>
        <v/>
      </c>
      <c r="M72" s="161" t="str">
        <f t="shared" si="40"/>
        <v/>
      </c>
      <c r="N72" s="161" t="str">
        <f>IF(A72="","",IF(itens_Remanesc!G72="","",itens_Remanesc!G72))</f>
        <v/>
      </c>
      <c r="O72" s="169" t="str">
        <f t="shared" si="41"/>
        <v/>
      </c>
      <c r="P72" s="171" t="str">
        <f>IF(A72="","",ROUND(SUMIFS(aditivos!$L$2:$L$200,aditivos!$A$2:$A$200,A72,aditivos!$C$2:$C$200,"C3"),2))</f>
        <v/>
      </c>
      <c r="Q72" s="167" t="str">
        <f t="shared" si="42"/>
        <v/>
      </c>
      <c r="R72" s="167" t="str">
        <f>IF(A72="","",IF(itens_Remanesc!I72="","",itens_Remanesc!I72))</f>
        <v/>
      </c>
      <c r="S72" s="173" t="str">
        <f t="shared" si="43"/>
        <v/>
      </c>
      <c r="T72" s="165" t="str">
        <f>IF(A72="","",ROUND(SUMIFS(aditivos!$L$2:$L$200,aditivos!$A$2:$A$200,A72,aditivos!$C$2:$C$200,"C4"),2))</f>
        <v/>
      </c>
      <c r="U72" s="161" t="str">
        <f t="shared" si="44"/>
        <v/>
      </c>
      <c r="V72" s="161" t="str">
        <f>IF(A72="","",IF(itens_Remanesc!K72="","",itens_Remanesc!K72))</f>
        <v/>
      </c>
      <c r="W72" s="161" t="str">
        <f t="shared" si="45"/>
        <v/>
      </c>
      <c r="X72" s="148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12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8" t="str">
        <f>IF(itens_Remanesc!A73="","",itens_Remanesc!A73)</f>
        <v/>
      </c>
      <c r="B73" s="200" t="str">
        <f>IF(A73="","",itens_Remanesc!C73)</f>
        <v/>
      </c>
      <c r="C73" s="163" t="str">
        <f>IF(A73="","",IF(itens_Remanesc!B73="",0,itens_Remanesc!B73))</f>
        <v/>
      </c>
      <c r="D73" s="165" t="str">
        <f>IF(A73="","",ROUND(SUMIFS(aditivos!$L$2:$L$200,aditivos!$A$2:$A$200,A73,aditivos!$C$2:$C$200,"C0"),2))</f>
        <v/>
      </c>
      <c r="E73" s="161" t="str">
        <f t="shared" si="36"/>
        <v/>
      </c>
      <c r="F73" s="161" t="str">
        <f>IF(A73="","",IF(itens_Remanesc!B73&lt;&gt;"",itens_Remanesc!B73,IF($Z73,0,"")))</f>
        <v/>
      </c>
      <c r="G73" s="169" t="str">
        <f t="shared" si="37"/>
        <v/>
      </c>
      <c r="H73" s="171" t="str">
        <f>IF(A73="","",ROUND(SUMIFS(aditivos!$L$2:$L$200,aditivos!$A$2:$A$200,A73,aditivos!$C$2:$C$200,"C1"),2))</f>
        <v/>
      </c>
      <c r="I73" s="167" t="str">
        <f t="shared" si="38"/>
        <v/>
      </c>
      <c r="J73" s="167" t="str">
        <f>IF(A73="","",IF(itens_Remanesc!E73="","",itens_Remanesc!E73))</f>
        <v/>
      </c>
      <c r="K73" s="173" t="str">
        <f t="shared" si="39"/>
        <v/>
      </c>
      <c r="L73" s="165" t="str">
        <f>IF(A73="","",ROUND(SUMIFS(aditivos!$L$2:$L$200,aditivos!$A$2:$A$200,A73,aditivos!$C$2:$C$200,"C2"),2))</f>
        <v/>
      </c>
      <c r="M73" s="161" t="str">
        <f t="shared" si="40"/>
        <v/>
      </c>
      <c r="N73" s="161" t="str">
        <f>IF(A73="","",IF(itens_Remanesc!G73="","",itens_Remanesc!G73))</f>
        <v/>
      </c>
      <c r="O73" s="169" t="str">
        <f t="shared" si="41"/>
        <v/>
      </c>
      <c r="P73" s="171" t="str">
        <f>IF(A73="","",ROUND(SUMIFS(aditivos!$L$2:$L$200,aditivos!$A$2:$A$200,A73,aditivos!$C$2:$C$200,"C3"),2))</f>
        <v/>
      </c>
      <c r="Q73" s="167" t="str">
        <f t="shared" si="42"/>
        <v/>
      </c>
      <c r="R73" s="167" t="str">
        <f>IF(A73="","",IF(itens_Remanesc!I73="","",itens_Remanesc!I73))</f>
        <v/>
      </c>
      <c r="S73" s="173" t="str">
        <f t="shared" si="43"/>
        <v/>
      </c>
      <c r="T73" s="165" t="str">
        <f>IF(A73="","",ROUND(SUMIFS(aditivos!$L$2:$L$200,aditivos!$A$2:$A$200,A73,aditivos!$C$2:$C$200,"C4"),2))</f>
        <v/>
      </c>
      <c r="U73" s="161" t="str">
        <f t="shared" si="44"/>
        <v/>
      </c>
      <c r="V73" s="161" t="str">
        <f>IF(A73="","",IF(itens_Remanesc!K73="","",itens_Remanesc!K73))</f>
        <v/>
      </c>
      <c r="W73" s="161" t="str">
        <f t="shared" si="45"/>
        <v/>
      </c>
      <c r="X73" s="148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12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8" t="str">
        <f>IF(itens_Remanesc!A74="","",itens_Remanesc!A74)</f>
        <v/>
      </c>
      <c r="B74" s="200" t="str">
        <f>IF(A74="","",itens_Remanesc!C74)</f>
        <v/>
      </c>
      <c r="C74" s="163" t="str">
        <f>IF(A74="","",IF(itens_Remanesc!B74="",0,itens_Remanesc!B74))</f>
        <v/>
      </c>
      <c r="D74" s="165" t="str">
        <f>IF(A74="","",ROUND(SUMIFS(aditivos!$L$2:$L$200,aditivos!$A$2:$A$200,A74,aditivos!$C$2:$C$200,"C0"),2))</f>
        <v/>
      </c>
      <c r="E74" s="161" t="str">
        <f t="shared" si="36"/>
        <v/>
      </c>
      <c r="F74" s="161" t="str">
        <f>IF(A74="","",IF(itens_Remanesc!B74&lt;&gt;"",itens_Remanesc!B74,IF($Z74,0,"")))</f>
        <v/>
      </c>
      <c r="G74" s="169" t="str">
        <f t="shared" si="37"/>
        <v/>
      </c>
      <c r="H74" s="171" t="str">
        <f>IF(A74="","",ROUND(SUMIFS(aditivos!$L$2:$L$200,aditivos!$A$2:$A$200,A74,aditivos!$C$2:$C$200,"C1"),2))</f>
        <v/>
      </c>
      <c r="I74" s="167" t="str">
        <f t="shared" si="38"/>
        <v/>
      </c>
      <c r="J74" s="167" t="str">
        <f>IF(A74="","",IF(itens_Remanesc!E74="","",itens_Remanesc!E74))</f>
        <v/>
      </c>
      <c r="K74" s="173" t="str">
        <f t="shared" si="39"/>
        <v/>
      </c>
      <c r="L74" s="165" t="str">
        <f>IF(A74="","",ROUND(SUMIFS(aditivos!$L$2:$L$200,aditivos!$A$2:$A$200,A74,aditivos!$C$2:$C$200,"C2"),2))</f>
        <v/>
      </c>
      <c r="M74" s="161" t="str">
        <f t="shared" si="40"/>
        <v/>
      </c>
      <c r="N74" s="161" t="str">
        <f>IF(A74="","",IF(itens_Remanesc!G74="","",itens_Remanesc!G74))</f>
        <v/>
      </c>
      <c r="O74" s="169" t="str">
        <f t="shared" si="41"/>
        <v/>
      </c>
      <c r="P74" s="171" t="str">
        <f>IF(A74="","",ROUND(SUMIFS(aditivos!$L$2:$L$200,aditivos!$A$2:$A$200,A74,aditivos!$C$2:$C$200,"C3"),2))</f>
        <v/>
      </c>
      <c r="Q74" s="167" t="str">
        <f t="shared" si="42"/>
        <v/>
      </c>
      <c r="R74" s="167" t="str">
        <f>IF(A74="","",IF(itens_Remanesc!I74="","",itens_Remanesc!I74))</f>
        <v/>
      </c>
      <c r="S74" s="173" t="str">
        <f t="shared" si="43"/>
        <v/>
      </c>
      <c r="T74" s="165" t="str">
        <f>IF(A74="","",ROUND(SUMIFS(aditivos!$L$2:$L$200,aditivos!$A$2:$A$200,A74,aditivos!$C$2:$C$200,"C4"),2))</f>
        <v/>
      </c>
      <c r="U74" s="161" t="str">
        <f t="shared" si="44"/>
        <v/>
      </c>
      <c r="V74" s="161" t="str">
        <f>IF(A74="","",IF(itens_Remanesc!K74="","",itens_Remanesc!K74))</f>
        <v/>
      </c>
      <c r="W74" s="161" t="str">
        <f t="shared" si="45"/>
        <v/>
      </c>
      <c r="X74" s="148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12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8" t="str">
        <f>IF(itens_Remanesc!A75="","",itens_Remanesc!A75)</f>
        <v/>
      </c>
      <c r="B75" s="200" t="str">
        <f>IF(A75="","",itens_Remanesc!C75)</f>
        <v/>
      </c>
      <c r="C75" s="163" t="str">
        <f>IF(A75="","",IF(itens_Remanesc!B75="",0,itens_Remanesc!B75))</f>
        <v/>
      </c>
      <c r="D75" s="165" t="str">
        <f>IF(A75="","",ROUND(SUMIFS(aditivos!$L$2:$L$200,aditivos!$A$2:$A$200,A75,aditivos!$C$2:$C$200,"C0"),2))</f>
        <v/>
      </c>
      <c r="E75" s="161" t="str">
        <f t="shared" si="36"/>
        <v/>
      </c>
      <c r="F75" s="161" t="str">
        <f>IF(A75="","",IF(itens_Remanesc!B75&lt;&gt;"",itens_Remanesc!B75,IF($Z75,0,"")))</f>
        <v/>
      </c>
      <c r="G75" s="169" t="str">
        <f t="shared" si="37"/>
        <v/>
      </c>
      <c r="H75" s="171" t="str">
        <f>IF(A75="","",ROUND(SUMIFS(aditivos!$L$2:$L$200,aditivos!$A$2:$A$200,A75,aditivos!$C$2:$C$200,"C1"),2))</f>
        <v/>
      </c>
      <c r="I75" s="167" t="str">
        <f t="shared" si="38"/>
        <v/>
      </c>
      <c r="J75" s="167" t="str">
        <f>IF(A75="","",IF(itens_Remanesc!E75="","",itens_Remanesc!E75))</f>
        <v/>
      </c>
      <c r="K75" s="173" t="str">
        <f t="shared" si="39"/>
        <v/>
      </c>
      <c r="L75" s="165" t="str">
        <f>IF(A75="","",ROUND(SUMIFS(aditivos!$L$2:$L$200,aditivos!$A$2:$A$200,A75,aditivos!$C$2:$C$200,"C2"),2))</f>
        <v/>
      </c>
      <c r="M75" s="161" t="str">
        <f t="shared" si="40"/>
        <v/>
      </c>
      <c r="N75" s="161" t="str">
        <f>IF(A75="","",IF(itens_Remanesc!G75="","",itens_Remanesc!G75))</f>
        <v/>
      </c>
      <c r="O75" s="169" t="str">
        <f t="shared" si="41"/>
        <v/>
      </c>
      <c r="P75" s="171" t="str">
        <f>IF(A75="","",ROUND(SUMIFS(aditivos!$L$2:$L$200,aditivos!$A$2:$A$200,A75,aditivos!$C$2:$C$200,"C3"),2))</f>
        <v/>
      </c>
      <c r="Q75" s="167" t="str">
        <f t="shared" si="42"/>
        <v/>
      </c>
      <c r="R75" s="167" t="str">
        <f>IF(A75="","",IF(itens_Remanesc!I75="","",itens_Remanesc!I75))</f>
        <v/>
      </c>
      <c r="S75" s="173" t="str">
        <f t="shared" si="43"/>
        <v/>
      </c>
      <c r="T75" s="165" t="str">
        <f>IF(A75="","",ROUND(SUMIFS(aditivos!$L$2:$L$200,aditivos!$A$2:$A$200,A75,aditivos!$C$2:$C$200,"C4"),2))</f>
        <v/>
      </c>
      <c r="U75" s="161" t="str">
        <f t="shared" si="44"/>
        <v/>
      </c>
      <c r="V75" s="161" t="str">
        <f>IF(A75="","",IF(itens_Remanesc!K75="","",itens_Remanesc!K75))</f>
        <v/>
      </c>
      <c r="W75" s="161" t="str">
        <f t="shared" si="45"/>
        <v/>
      </c>
      <c r="X75" s="148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12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8" t="str">
        <f>IF(itens_Remanesc!A76="","",itens_Remanesc!A76)</f>
        <v/>
      </c>
      <c r="B76" s="200" t="str">
        <f>IF(A76="","",itens_Remanesc!C76)</f>
        <v/>
      </c>
      <c r="C76" s="163" t="str">
        <f>IF(A76="","",IF(itens_Remanesc!B76="",0,itens_Remanesc!B76))</f>
        <v/>
      </c>
      <c r="D76" s="165" t="str">
        <f>IF(A76="","",ROUND(SUMIFS(aditivos!$L$2:$L$200,aditivos!$A$2:$A$200,A76,aditivos!$C$2:$C$200,"C0"),2))</f>
        <v/>
      </c>
      <c r="E76" s="161" t="str">
        <f t="shared" si="36"/>
        <v/>
      </c>
      <c r="F76" s="161" t="str">
        <f>IF(A76="","",IF(itens_Remanesc!B76&lt;&gt;"",itens_Remanesc!B76,IF($Z76,0,"")))</f>
        <v/>
      </c>
      <c r="G76" s="169" t="str">
        <f t="shared" si="37"/>
        <v/>
      </c>
      <c r="H76" s="171" t="str">
        <f>IF(A76="","",ROUND(SUMIFS(aditivos!$L$2:$L$200,aditivos!$A$2:$A$200,A76,aditivos!$C$2:$C$200,"C1"),2))</f>
        <v/>
      </c>
      <c r="I76" s="167" t="str">
        <f t="shared" si="38"/>
        <v/>
      </c>
      <c r="J76" s="167" t="str">
        <f>IF(A76="","",IF(itens_Remanesc!E76="","",itens_Remanesc!E76))</f>
        <v/>
      </c>
      <c r="K76" s="173" t="str">
        <f t="shared" si="39"/>
        <v/>
      </c>
      <c r="L76" s="165" t="str">
        <f>IF(A76="","",ROUND(SUMIFS(aditivos!$L$2:$L$200,aditivos!$A$2:$A$200,A76,aditivos!$C$2:$C$200,"C2"),2))</f>
        <v/>
      </c>
      <c r="M76" s="161" t="str">
        <f t="shared" si="40"/>
        <v/>
      </c>
      <c r="N76" s="161" t="str">
        <f>IF(A76="","",IF(itens_Remanesc!G76="","",itens_Remanesc!G76))</f>
        <v/>
      </c>
      <c r="O76" s="169" t="str">
        <f t="shared" si="41"/>
        <v/>
      </c>
      <c r="P76" s="171" t="str">
        <f>IF(A76="","",ROUND(SUMIFS(aditivos!$L$2:$L$200,aditivos!$A$2:$A$200,A76,aditivos!$C$2:$C$200,"C3"),2))</f>
        <v/>
      </c>
      <c r="Q76" s="167" t="str">
        <f t="shared" si="42"/>
        <v/>
      </c>
      <c r="R76" s="167" t="str">
        <f>IF(A76="","",IF(itens_Remanesc!I76="","",itens_Remanesc!I76))</f>
        <v/>
      </c>
      <c r="S76" s="173" t="str">
        <f t="shared" si="43"/>
        <v/>
      </c>
      <c r="T76" s="165" t="str">
        <f>IF(A76="","",ROUND(SUMIFS(aditivos!$L$2:$L$200,aditivos!$A$2:$A$200,A76,aditivos!$C$2:$C$200,"C4"),2))</f>
        <v/>
      </c>
      <c r="U76" s="161" t="str">
        <f t="shared" si="44"/>
        <v/>
      </c>
      <c r="V76" s="161" t="str">
        <f>IF(A76="","",IF(itens_Remanesc!K76="","",itens_Remanesc!K76))</f>
        <v/>
      </c>
      <c r="W76" s="161" t="str">
        <f t="shared" si="45"/>
        <v/>
      </c>
      <c r="X76" s="148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12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8" t="str">
        <f>IF(itens_Remanesc!A77="","",itens_Remanesc!A77)</f>
        <v/>
      </c>
      <c r="B77" s="200" t="str">
        <f>IF(A77="","",itens_Remanesc!C77)</f>
        <v/>
      </c>
      <c r="C77" s="163" t="str">
        <f>IF(A77="","",IF(itens_Remanesc!B77="",0,itens_Remanesc!B77))</f>
        <v/>
      </c>
      <c r="D77" s="165" t="str">
        <f>IF(A77="","",ROUND(SUMIFS(aditivos!$L$2:$L$200,aditivos!$A$2:$A$200,A77,aditivos!$C$2:$C$200,"C0"),2))</f>
        <v/>
      </c>
      <c r="E77" s="161" t="str">
        <f t="shared" si="36"/>
        <v/>
      </c>
      <c r="F77" s="161" t="str">
        <f>IF(A77="","",IF(itens_Remanesc!B77&lt;&gt;"",itens_Remanesc!B77,IF($Z77,0,"")))</f>
        <v/>
      </c>
      <c r="G77" s="169" t="str">
        <f t="shared" si="37"/>
        <v/>
      </c>
      <c r="H77" s="171" t="str">
        <f>IF(A77="","",ROUND(SUMIFS(aditivos!$L$2:$L$200,aditivos!$A$2:$A$200,A77,aditivos!$C$2:$C$200,"C1"),2))</f>
        <v/>
      </c>
      <c r="I77" s="167" t="str">
        <f t="shared" si="38"/>
        <v/>
      </c>
      <c r="J77" s="167" t="str">
        <f>IF(A77="","",IF(itens_Remanesc!E77="","",itens_Remanesc!E77))</f>
        <v/>
      </c>
      <c r="K77" s="173" t="str">
        <f t="shared" si="39"/>
        <v/>
      </c>
      <c r="L77" s="165" t="str">
        <f>IF(A77="","",ROUND(SUMIFS(aditivos!$L$2:$L$200,aditivos!$A$2:$A$200,A77,aditivos!$C$2:$C$200,"C2"),2))</f>
        <v/>
      </c>
      <c r="M77" s="161" t="str">
        <f t="shared" si="40"/>
        <v/>
      </c>
      <c r="N77" s="161" t="str">
        <f>IF(A77="","",IF(itens_Remanesc!G77="","",itens_Remanesc!G77))</f>
        <v/>
      </c>
      <c r="O77" s="169" t="str">
        <f t="shared" si="41"/>
        <v/>
      </c>
      <c r="P77" s="171" t="str">
        <f>IF(A77="","",ROUND(SUMIFS(aditivos!$L$2:$L$200,aditivos!$A$2:$A$200,A77,aditivos!$C$2:$C$200,"C3"),2))</f>
        <v/>
      </c>
      <c r="Q77" s="167" t="str">
        <f t="shared" si="42"/>
        <v/>
      </c>
      <c r="R77" s="167" t="str">
        <f>IF(A77="","",IF(itens_Remanesc!I77="","",itens_Remanesc!I77))</f>
        <v/>
      </c>
      <c r="S77" s="173" t="str">
        <f t="shared" si="43"/>
        <v/>
      </c>
      <c r="T77" s="165" t="str">
        <f>IF(A77="","",ROUND(SUMIFS(aditivos!$L$2:$L$200,aditivos!$A$2:$A$200,A77,aditivos!$C$2:$C$200,"C4"),2))</f>
        <v/>
      </c>
      <c r="U77" s="161" t="str">
        <f t="shared" si="44"/>
        <v/>
      </c>
      <c r="V77" s="161" t="str">
        <f>IF(A77="","",IF(itens_Remanesc!K77="","",itens_Remanesc!K77))</f>
        <v/>
      </c>
      <c r="W77" s="161" t="str">
        <f t="shared" si="45"/>
        <v/>
      </c>
      <c r="X77" s="148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12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8" t="str">
        <f>IF(itens_Remanesc!A78="","",itens_Remanesc!A78)</f>
        <v/>
      </c>
      <c r="B78" s="200" t="str">
        <f>IF(A78="","",itens_Remanesc!C78)</f>
        <v/>
      </c>
      <c r="C78" s="163" t="str">
        <f>IF(A78="","",IF(itens_Remanesc!B78="",0,itens_Remanesc!B78))</f>
        <v/>
      </c>
      <c r="D78" s="165" t="str">
        <f>IF(A78="","",ROUND(SUMIFS(aditivos!$L$2:$L$200,aditivos!$A$2:$A$200,A78,aditivos!$C$2:$C$200,"C0"),2))</f>
        <v/>
      </c>
      <c r="E78" s="161" t="str">
        <f t="shared" si="36"/>
        <v/>
      </c>
      <c r="F78" s="161" t="str">
        <f>IF(A78="","",IF(itens_Remanesc!B78&lt;&gt;"",itens_Remanesc!B78,IF($Z78,0,"")))</f>
        <v/>
      </c>
      <c r="G78" s="169" t="str">
        <f t="shared" si="37"/>
        <v/>
      </c>
      <c r="H78" s="171" t="str">
        <f>IF(A78="","",ROUND(SUMIFS(aditivos!$L$2:$L$200,aditivos!$A$2:$A$200,A78,aditivos!$C$2:$C$200,"C1"),2))</f>
        <v/>
      </c>
      <c r="I78" s="167" t="str">
        <f t="shared" si="38"/>
        <v/>
      </c>
      <c r="J78" s="167" t="str">
        <f>IF(A78="","",IF(itens_Remanesc!E78="","",itens_Remanesc!E78))</f>
        <v/>
      </c>
      <c r="K78" s="173" t="str">
        <f t="shared" si="39"/>
        <v/>
      </c>
      <c r="L78" s="165" t="str">
        <f>IF(A78="","",ROUND(SUMIFS(aditivos!$L$2:$L$200,aditivos!$A$2:$A$200,A78,aditivos!$C$2:$C$200,"C2"),2))</f>
        <v/>
      </c>
      <c r="M78" s="161" t="str">
        <f t="shared" si="40"/>
        <v/>
      </c>
      <c r="N78" s="161" t="str">
        <f>IF(A78="","",IF(itens_Remanesc!G78="","",itens_Remanesc!G78))</f>
        <v/>
      </c>
      <c r="O78" s="169" t="str">
        <f t="shared" si="41"/>
        <v/>
      </c>
      <c r="P78" s="171" t="str">
        <f>IF(A78="","",ROUND(SUMIFS(aditivos!$L$2:$L$200,aditivos!$A$2:$A$200,A78,aditivos!$C$2:$C$200,"C3"),2))</f>
        <v/>
      </c>
      <c r="Q78" s="167" t="str">
        <f t="shared" si="42"/>
        <v/>
      </c>
      <c r="R78" s="167" t="str">
        <f>IF(A78="","",IF(itens_Remanesc!I78="","",itens_Remanesc!I78))</f>
        <v/>
      </c>
      <c r="S78" s="173" t="str">
        <f t="shared" si="43"/>
        <v/>
      </c>
      <c r="T78" s="165" t="str">
        <f>IF(A78="","",ROUND(SUMIFS(aditivos!$L$2:$L$200,aditivos!$A$2:$A$200,A78,aditivos!$C$2:$C$200,"C4"),2))</f>
        <v/>
      </c>
      <c r="U78" s="161" t="str">
        <f t="shared" si="44"/>
        <v/>
      </c>
      <c r="V78" s="161" t="str">
        <f>IF(A78="","",IF(itens_Remanesc!K78="","",itens_Remanesc!K78))</f>
        <v/>
      </c>
      <c r="W78" s="161" t="str">
        <f t="shared" si="45"/>
        <v/>
      </c>
      <c r="X78" s="148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12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8" t="str">
        <f>IF(itens_Remanesc!A79="","",itens_Remanesc!A79)</f>
        <v/>
      </c>
      <c r="B79" s="200" t="str">
        <f>IF(A79="","",itens_Remanesc!C79)</f>
        <v/>
      </c>
      <c r="C79" s="163" t="str">
        <f>IF(A79="","",IF(itens_Remanesc!B79="",0,itens_Remanesc!B79))</f>
        <v/>
      </c>
      <c r="D79" s="165" t="str">
        <f>IF(A79="","",ROUND(SUMIFS(aditivos!$L$2:$L$200,aditivos!$A$2:$A$200,A79,aditivos!$C$2:$C$200,"C0"),2))</f>
        <v/>
      </c>
      <c r="E79" s="161" t="str">
        <f t="shared" si="36"/>
        <v/>
      </c>
      <c r="F79" s="161" t="str">
        <f>IF(A79="","",IF(itens_Remanesc!B79&lt;&gt;"",itens_Remanesc!B79,IF($Z79,0,"")))</f>
        <v/>
      </c>
      <c r="G79" s="169" t="str">
        <f t="shared" si="37"/>
        <v/>
      </c>
      <c r="H79" s="171" t="str">
        <f>IF(A79="","",ROUND(SUMIFS(aditivos!$L$2:$L$200,aditivos!$A$2:$A$200,A79,aditivos!$C$2:$C$200,"C1"),2))</f>
        <v/>
      </c>
      <c r="I79" s="167" t="str">
        <f t="shared" si="38"/>
        <v/>
      </c>
      <c r="J79" s="167" t="str">
        <f>IF(A79="","",IF(itens_Remanesc!E79="","",itens_Remanesc!E79))</f>
        <v/>
      </c>
      <c r="K79" s="173" t="str">
        <f t="shared" si="39"/>
        <v/>
      </c>
      <c r="L79" s="165" t="str">
        <f>IF(A79="","",ROUND(SUMIFS(aditivos!$L$2:$L$200,aditivos!$A$2:$A$200,A79,aditivos!$C$2:$C$200,"C2"),2))</f>
        <v/>
      </c>
      <c r="M79" s="161" t="str">
        <f t="shared" si="40"/>
        <v/>
      </c>
      <c r="N79" s="161" t="str">
        <f>IF(A79="","",IF(itens_Remanesc!G79="","",itens_Remanesc!G79))</f>
        <v/>
      </c>
      <c r="O79" s="169" t="str">
        <f t="shared" si="41"/>
        <v/>
      </c>
      <c r="P79" s="171" t="str">
        <f>IF(A79="","",ROUND(SUMIFS(aditivos!$L$2:$L$200,aditivos!$A$2:$A$200,A79,aditivos!$C$2:$C$200,"C3"),2))</f>
        <v/>
      </c>
      <c r="Q79" s="167" t="str">
        <f t="shared" si="42"/>
        <v/>
      </c>
      <c r="R79" s="167" t="str">
        <f>IF(A79="","",IF(itens_Remanesc!I79="","",itens_Remanesc!I79))</f>
        <v/>
      </c>
      <c r="S79" s="173" t="str">
        <f t="shared" si="43"/>
        <v/>
      </c>
      <c r="T79" s="165" t="str">
        <f>IF(A79="","",ROUND(SUMIFS(aditivos!$L$2:$L$200,aditivos!$A$2:$A$200,A79,aditivos!$C$2:$C$200,"C4"),2))</f>
        <v/>
      </c>
      <c r="U79" s="161" t="str">
        <f t="shared" si="44"/>
        <v/>
      </c>
      <c r="V79" s="161" t="str">
        <f>IF(A79="","",IF(itens_Remanesc!K79="","",itens_Remanesc!K79))</f>
        <v/>
      </c>
      <c r="W79" s="161" t="str">
        <f t="shared" si="45"/>
        <v/>
      </c>
      <c r="X79" s="148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12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8" t="str">
        <f>IF(itens_Remanesc!A80="","",itens_Remanesc!A80)</f>
        <v/>
      </c>
      <c r="B80" s="200" t="str">
        <f>IF(A80="","",itens_Remanesc!C80)</f>
        <v/>
      </c>
      <c r="C80" s="163" t="str">
        <f>IF(A80="","",IF(itens_Remanesc!B80="",0,itens_Remanesc!B80))</f>
        <v/>
      </c>
      <c r="D80" s="165" t="str">
        <f>IF(A80="","",ROUND(SUMIFS(aditivos!$L$2:$L$200,aditivos!$A$2:$A$200,A80,aditivos!$C$2:$C$200,"C0"),2))</f>
        <v/>
      </c>
      <c r="E80" s="161" t="str">
        <f t="shared" si="36"/>
        <v/>
      </c>
      <c r="F80" s="161" t="str">
        <f>IF(A80="","",IF(itens_Remanesc!B80&lt;&gt;"",itens_Remanesc!B80,IF($Z80,0,"")))</f>
        <v/>
      </c>
      <c r="G80" s="169" t="str">
        <f t="shared" si="37"/>
        <v/>
      </c>
      <c r="H80" s="171" t="str">
        <f>IF(A80="","",ROUND(SUMIFS(aditivos!$L$2:$L$200,aditivos!$A$2:$A$200,A80,aditivos!$C$2:$C$200,"C1"),2))</f>
        <v/>
      </c>
      <c r="I80" s="167" t="str">
        <f t="shared" si="38"/>
        <v/>
      </c>
      <c r="J80" s="167" t="str">
        <f>IF(A80="","",IF(itens_Remanesc!E80="","",itens_Remanesc!E80))</f>
        <v/>
      </c>
      <c r="K80" s="173" t="str">
        <f t="shared" si="39"/>
        <v/>
      </c>
      <c r="L80" s="165" t="str">
        <f>IF(A80="","",ROUND(SUMIFS(aditivos!$L$2:$L$200,aditivos!$A$2:$A$200,A80,aditivos!$C$2:$C$200,"C2"),2))</f>
        <v/>
      </c>
      <c r="M80" s="161" t="str">
        <f t="shared" si="40"/>
        <v/>
      </c>
      <c r="N80" s="161" t="str">
        <f>IF(A80="","",IF(itens_Remanesc!G80="","",itens_Remanesc!G80))</f>
        <v/>
      </c>
      <c r="O80" s="169" t="str">
        <f t="shared" si="41"/>
        <v/>
      </c>
      <c r="P80" s="171" t="str">
        <f>IF(A80="","",ROUND(SUMIFS(aditivos!$L$2:$L$200,aditivos!$A$2:$A$200,A80,aditivos!$C$2:$C$200,"C3"),2))</f>
        <v/>
      </c>
      <c r="Q80" s="167" t="str">
        <f t="shared" si="42"/>
        <v/>
      </c>
      <c r="R80" s="167" t="str">
        <f>IF(A80="","",IF(itens_Remanesc!I80="","",itens_Remanesc!I80))</f>
        <v/>
      </c>
      <c r="S80" s="173" t="str">
        <f t="shared" si="43"/>
        <v/>
      </c>
      <c r="T80" s="165" t="str">
        <f>IF(A80="","",ROUND(SUMIFS(aditivos!$L$2:$L$200,aditivos!$A$2:$A$200,A80,aditivos!$C$2:$C$200,"C4"),2))</f>
        <v/>
      </c>
      <c r="U80" s="161" t="str">
        <f t="shared" si="44"/>
        <v/>
      </c>
      <c r="V80" s="161" t="str">
        <f>IF(A80="","",IF(itens_Remanesc!K80="","",itens_Remanesc!K80))</f>
        <v/>
      </c>
      <c r="W80" s="161" t="str">
        <f t="shared" si="45"/>
        <v/>
      </c>
      <c r="X80" s="148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12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8" t="str">
        <f>IF(itens_Remanesc!A81="","",itens_Remanesc!A81)</f>
        <v/>
      </c>
      <c r="B81" s="200" t="str">
        <f>IF(A81="","",itens_Remanesc!C81)</f>
        <v/>
      </c>
      <c r="C81" s="163" t="str">
        <f>IF(A81="","",IF(itens_Remanesc!B81="",0,itens_Remanesc!B81))</f>
        <v/>
      </c>
      <c r="D81" s="165" t="str">
        <f>IF(A81="","",ROUND(SUMIFS(aditivos!$L$2:$L$200,aditivos!$A$2:$A$200,A81,aditivos!$C$2:$C$200,"C0"),2))</f>
        <v/>
      </c>
      <c r="E81" s="161" t="str">
        <f t="shared" si="36"/>
        <v/>
      </c>
      <c r="F81" s="161" t="str">
        <f>IF(A81="","",IF(itens_Remanesc!B81&lt;&gt;"",itens_Remanesc!B81,IF($Z81,0,"")))</f>
        <v/>
      </c>
      <c r="G81" s="169" t="str">
        <f t="shared" si="37"/>
        <v/>
      </c>
      <c r="H81" s="171" t="str">
        <f>IF(A81="","",ROUND(SUMIFS(aditivos!$L$2:$L$200,aditivos!$A$2:$A$200,A81,aditivos!$C$2:$C$200,"C1"),2))</f>
        <v/>
      </c>
      <c r="I81" s="167" t="str">
        <f t="shared" si="38"/>
        <v/>
      </c>
      <c r="J81" s="167" t="str">
        <f>IF(A81="","",IF(itens_Remanesc!E81="","",itens_Remanesc!E81))</f>
        <v/>
      </c>
      <c r="K81" s="173" t="str">
        <f t="shared" si="39"/>
        <v/>
      </c>
      <c r="L81" s="165" t="str">
        <f>IF(A81="","",ROUND(SUMIFS(aditivos!$L$2:$L$200,aditivos!$A$2:$A$200,A81,aditivos!$C$2:$C$200,"C2"),2))</f>
        <v/>
      </c>
      <c r="M81" s="161" t="str">
        <f t="shared" si="40"/>
        <v/>
      </c>
      <c r="N81" s="161" t="str">
        <f>IF(A81="","",IF(itens_Remanesc!G81="","",itens_Remanesc!G81))</f>
        <v/>
      </c>
      <c r="O81" s="169" t="str">
        <f t="shared" si="41"/>
        <v/>
      </c>
      <c r="P81" s="171" t="str">
        <f>IF(A81="","",ROUND(SUMIFS(aditivos!$L$2:$L$200,aditivos!$A$2:$A$200,A81,aditivos!$C$2:$C$200,"C3"),2))</f>
        <v/>
      </c>
      <c r="Q81" s="167" t="str">
        <f t="shared" si="42"/>
        <v/>
      </c>
      <c r="R81" s="167" t="str">
        <f>IF(A81="","",IF(itens_Remanesc!I81="","",itens_Remanesc!I81))</f>
        <v/>
      </c>
      <c r="S81" s="173" t="str">
        <f t="shared" si="43"/>
        <v/>
      </c>
      <c r="T81" s="165" t="str">
        <f>IF(A81="","",ROUND(SUMIFS(aditivos!$L$2:$L$200,aditivos!$A$2:$A$200,A81,aditivos!$C$2:$C$200,"C4"),2))</f>
        <v/>
      </c>
      <c r="U81" s="161" t="str">
        <f t="shared" si="44"/>
        <v/>
      </c>
      <c r="V81" s="161" t="str">
        <f>IF(A81="","",IF(itens_Remanesc!K81="","",itens_Remanesc!K81))</f>
        <v/>
      </c>
      <c r="W81" s="161" t="str">
        <f t="shared" si="45"/>
        <v/>
      </c>
      <c r="X81" s="148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12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8" t="str">
        <f>IF(itens_Remanesc!A82="","",itens_Remanesc!A82)</f>
        <v/>
      </c>
      <c r="B82" s="200" t="str">
        <f>IF(A82="","",itens_Remanesc!C82)</f>
        <v/>
      </c>
      <c r="C82" s="163" t="str">
        <f>IF(A82="","",IF(itens_Remanesc!B82="",0,itens_Remanesc!B82))</f>
        <v/>
      </c>
      <c r="D82" s="165" t="str">
        <f>IF(A82="","",ROUND(SUMIFS(aditivos!$L$2:$L$200,aditivos!$A$2:$A$200,A82,aditivos!$C$2:$C$200,"C0"),2))</f>
        <v/>
      </c>
      <c r="E82" s="161" t="str">
        <f t="shared" si="36"/>
        <v/>
      </c>
      <c r="F82" s="161" t="str">
        <f>IF(A82="","",IF(itens_Remanesc!B82&lt;&gt;"",itens_Remanesc!B82,IF($Z82,0,"")))</f>
        <v/>
      </c>
      <c r="G82" s="169" t="str">
        <f t="shared" si="37"/>
        <v/>
      </c>
      <c r="H82" s="171" t="str">
        <f>IF(A82="","",ROUND(SUMIFS(aditivos!$L$2:$L$200,aditivos!$A$2:$A$200,A82,aditivos!$C$2:$C$200,"C1"),2))</f>
        <v/>
      </c>
      <c r="I82" s="167" t="str">
        <f t="shared" si="38"/>
        <v/>
      </c>
      <c r="J82" s="167" t="str">
        <f>IF(A82="","",IF(itens_Remanesc!E82="","",itens_Remanesc!E82))</f>
        <v/>
      </c>
      <c r="K82" s="173" t="str">
        <f t="shared" si="39"/>
        <v/>
      </c>
      <c r="L82" s="165" t="str">
        <f>IF(A82="","",ROUND(SUMIFS(aditivos!$L$2:$L$200,aditivos!$A$2:$A$200,A82,aditivos!$C$2:$C$200,"C2"),2))</f>
        <v/>
      </c>
      <c r="M82" s="161" t="str">
        <f t="shared" si="40"/>
        <v/>
      </c>
      <c r="N82" s="161" t="str">
        <f>IF(A82="","",IF(itens_Remanesc!G82="","",itens_Remanesc!G82))</f>
        <v/>
      </c>
      <c r="O82" s="169" t="str">
        <f t="shared" si="41"/>
        <v/>
      </c>
      <c r="P82" s="171" t="str">
        <f>IF(A82="","",ROUND(SUMIFS(aditivos!$L$2:$L$200,aditivos!$A$2:$A$200,A82,aditivos!$C$2:$C$200,"C3"),2))</f>
        <v/>
      </c>
      <c r="Q82" s="167" t="str">
        <f t="shared" si="42"/>
        <v/>
      </c>
      <c r="R82" s="167" t="str">
        <f>IF(A82="","",IF(itens_Remanesc!I82="","",itens_Remanesc!I82))</f>
        <v/>
      </c>
      <c r="S82" s="173" t="str">
        <f t="shared" si="43"/>
        <v/>
      </c>
      <c r="T82" s="165" t="str">
        <f>IF(A82="","",ROUND(SUMIFS(aditivos!$L$2:$L$200,aditivos!$A$2:$A$200,A82,aditivos!$C$2:$C$200,"C4"),2))</f>
        <v/>
      </c>
      <c r="U82" s="161" t="str">
        <f t="shared" si="44"/>
        <v/>
      </c>
      <c r="V82" s="161" t="str">
        <f>IF(A82="","",IF(itens_Remanesc!K82="","",itens_Remanesc!K82))</f>
        <v/>
      </c>
      <c r="W82" s="161" t="str">
        <f t="shared" si="45"/>
        <v/>
      </c>
      <c r="X82" s="148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12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8" t="str">
        <f>IF(itens_Remanesc!A83="","",itens_Remanesc!A83)</f>
        <v/>
      </c>
      <c r="B83" s="200" t="str">
        <f>IF(A83="","",itens_Remanesc!C83)</f>
        <v/>
      </c>
      <c r="C83" s="163" t="str">
        <f>IF(A83="","",IF(itens_Remanesc!B83="",0,itens_Remanesc!B83))</f>
        <v/>
      </c>
      <c r="D83" s="165" t="str">
        <f>IF(A83="","",ROUND(SUMIFS(aditivos!$L$2:$L$200,aditivos!$A$2:$A$200,A83,aditivos!$C$2:$C$200,"C0"),2))</f>
        <v/>
      </c>
      <c r="E83" s="161" t="str">
        <f t="shared" si="36"/>
        <v/>
      </c>
      <c r="F83" s="161" t="str">
        <f>IF(A83="","",IF(itens_Remanesc!B83&lt;&gt;"",itens_Remanesc!B83,IF($Z83,0,"")))</f>
        <v/>
      </c>
      <c r="G83" s="169" t="str">
        <f t="shared" si="37"/>
        <v/>
      </c>
      <c r="H83" s="171" t="str">
        <f>IF(A83="","",ROUND(SUMIFS(aditivos!$L$2:$L$200,aditivos!$A$2:$A$200,A83,aditivos!$C$2:$C$200,"C1"),2))</f>
        <v/>
      </c>
      <c r="I83" s="167" t="str">
        <f t="shared" si="38"/>
        <v/>
      </c>
      <c r="J83" s="167" t="str">
        <f>IF(A83="","",IF(itens_Remanesc!E83="","",itens_Remanesc!E83))</f>
        <v/>
      </c>
      <c r="K83" s="173" t="str">
        <f t="shared" si="39"/>
        <v/>
      </c>
      <c r="L83" s="165" t="str">
        <f>IF(A83="","",ROUND(SUMIFS(aditivos!$L$2:$L$200,aditivos!$A$2:$A$200,A83,aditivos!$C$2:$C$200,"C2"),2))</f>
        <v/>
      </c>
      <c r="M83" s="161" t="str">
        <f t="shared" si="40"/>
        <v/>
      </c>
      <c r="N83" s="161" t="str">
        <f>IF(A83="","",IF(itens_Remanesc!G83="","",itens_Remanesc!G83))</f>
        <v/>
      </c>
      <c r="O83" s="169" t="str">
        <f t="shared" si="41"/>
        <v/>
      </c>
      <c r="P83" s="171" t="str">
        <f>IF(A83="","",ROUND(SUMIFS(aditivos!$L$2:$L$200,aditivos!$A$2:$A$200,A83,aditivos!$C$2:$C$200,"C3"),2))</f>
        <v/>
      </c>
      <c r="Q83" s="167" t="str">
        <f t="shared" si="42"/>
        <v/>
      </c>
      <c r="R83" s="167" t="str">
        <f>IF(A83="","",IF(itens_Remanesc!I83="","",itens_Remanesc!I83))</f>
        <v/>
      </c>
      <c r="S83" s="173" t="str">
        <f t="shared" si="43"/>
        <v/>
      </c>
      <c r="T83" s="165" t="str">
        <f>IF(A83="","",ROUND(SUMIFS(aditivos!$L$2:$L$200,aditivos!$A$2:$A$200,A83,aditivos!$C$2:$C$200,"C4"),2))</f>
        <v/>
      </c>
      <c r="U83" s="161" t="str">
        <f t="shared" si="44"/>
        <v/>
      </c>
      <c r="V83" s="161" t="str">
        <f>IF(A83="","",IF(itens_Remanesc!K83="","",itens_Remanesc!K83))</f>
        <v/>
      </c>
      <c r="W83" s="161" t="str">
        <f t="shared" si="45"/>
        <v/>
      </c>
      <c r="X83" s="148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12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8" t="str">
        <f>IF(itens_Remanesc!A84="","",itens_Remanesc!A84)</f>
        <v/>
      </c>
      <c r="B84" s="200" t="str">
        <f>IF(A84="","",itens_Remanesc!C84)</f>
        <v/>
      </c>
      <c r="C84" s="163" t="str">
        <f>IF(A84="","",IF(itens_Remanesc!B84="",0,itens_Remanesc!B84))</f>
        <v/>
      </c>
      <c r="D84" s="165" t="str">
        <f>IF(A84="","",ROUND(SUMIFS(aditivos!$L$2:$L$200,aditivos!$A$2:$A$200,A84,aditivos!$C$2:$C$200,"C0"),2))</f>
        <v/>
      </c>
      <c r="E84" s="161" t="str">
        <f t="shared" si="36"/>
        <v/>
      </c>
      <c r="F84" s="161" t="str">
        <f>IF(A84="","",IF(itens_Remanesc!B84&lt;&gt;"",itens_Remanesc!B84,IF($Z84,0,"")))</f>
        <v/>
      </c>
      <c r="G84" s="169" t="str">
        <f t="shared" si="37"/>
        <v/>
      </c>
      <c r="H84" s="171" t="str">
        <f>IF(A84="","",ROUND(SUMIFS(aditivos!$L$2:$L$200,aditivos!$A$2:$A$200,A84,aditivos!$C$2:$C$200,"C1"),2))</f>
        <v/>
      </c>
      <c r="I84" s="167" t="str">
        <f t="shared" si="38"/>
        <v/>
      </c>
      <c r="J84" s="167" t="str">
        <f>IF(A84="","",IF(itens_Remanesc!E84="","",itens_Remanesc!E84))</f>
        <v/>
      </c>
      <c r="K84" s="173" t="str">
        <f t="shared" si="39"/>
        <v/>
      </c>
      <c r="L84" s="165" t="str">
        <f>IF(A84="","",ROUND(SUMIFS(aditivos!$L$2:$L$200,aditivos!$A$2:$A$200,A84,aditivos!$C$2:$C$200,"C2"),2))</f>
        <v/>
      </c>
      <c r="M84" s="161" t="str">
        <f t="shared" si="40"/>
        <v/>
      </c>
      <c r="N84" s="161" t="str">
        <f>IF(A84="","",IF(itens_Remanesc!G84="","",itens_Remanesc!G84))</f>
        <v/>
      </c>
      <c r="O84" s="169" t="str">
        <f t="shared" si="41"/>
        <v/>
      </c>
      <c r="P84" s="171" t="str">
        <f>IF(A84="","",ROUND(SUMIFS(aditivos!$L$2:$L$200,aditivos!$A$2:$A$200,A84,aditivos!$C$2:$C$200,"C3"),2))</f>
        <v/>
      </c>
      <c r="Q84" s="167" t="str">
        <f t="shared" si="42"/>
        <v/>
      </c>
      <c r="R84" s="167" t="str">
        <f>IF(A84="","",IF(itens_Remanesc!I84="","",itens_Remanesc!I84))</f>
        <v/>
      </c>
      <c r="S84" s="173" t="str">
        <f t="shared" si="43"/>
        <v/>
      </c>
      <c r="T84" s="165" t="str">
        <f>IF(A84="","",ROUND(SUMIFS(aditivos!$L$2:$L$200,aditivos!$A$2:$A$200,A84,aditivos!$C$2:$C$200,"C4"),2))</f>
        <v/>
      </c>
      <c r="U84" s="161" t="str">
        <f t="shared" si="44"/>
        <v/>
      </c>
      <c r="V84" s="161" t="str">
        <f>IF(A84="","",IF(itens_Remanesc!K84="","",itens_Remanesc!K84))</f>
        <v/>
      </c>
      <c r="W84" s="161" t="str">
        <f t="shared" si="45"/>
        <v/>
      </c>
      <c r="X84" s="148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12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8" t="str">
        <f>IF(itens_Remanesc!A85="","",itens_Remanesc!A85)</f>
        <v/>
      </c>
      <c r="B85" s="200" t="str">
        <f>IF(A85="","",itens_Remanesc!C85)</f>
        <v/>
      </c>
      <c r="C85" s="163" t="str">
        <f>IF(A85="","",IF(itens_Remanesc!B85="",0,itens_Remanesc!B85))</f>
        <v/>
      </c>
      <c r="D85" s="165" t="str">
        <f>IF(A85="","",ROUND(SUMIFS(aditivos!$L$2:$L$200,aditivos!$A$2:$A$200,A85,aditivos!$C$2:$C$200,"C0"),2))</f>
        <v/>
      </c>
      <c r="E85" s="161" t="str">
        <f t="shared" si="36"/>
        <v/>
      </c>
      <c r="F85" s="161" t="str">
        <f>IF(A85="","",IF(itens_Remanesc!B85&lt;&gt;"",itens_Remanesc!B85,IF($Z85,0,"")))</f>
        <v/>
      </c>
      <c r="G85" s="169" t="str">
        <f t="shared" si="37"/>
        <v/>
      </c>
      <c r="H85" s="171" t="str">
        <f>IF(A85="","",ROUND(SUMIFS(aditivos!$L$2:$L$200,aditivos!$A$2:$A$200,A85,aditivos!$C$2:$C$200,"C1"),2))</f>
        <v/>
      </c>
      <c r="I85" s="167" t="str">
        <f t="shared" si="38"/>
        <v/>
      </c>
      <c r="J85" s="167" t="str">
        <f>IF(A85="","",IF(itens_Remanesc!E85="","",itens_Remanesc!E85))</f>
        <v/>
      </c>
      <c r="K85" s="173" t="str">
        <f t="shared" si="39"/>
        <v/>
      </c>
      <c r="L85" s="165" t="str">
        <f>IF(A85="","",ROUND(SUMIFS(aditivos!$L$2:$L$200,aditivos!$A$2:$A$200,A85,aditivos!$C$2:$C$200,"C2"),2))</f>
        <v/>
      </c>
      <c r="M85" s="161" t="str">
        <f t="shared" si="40"/>
        <v/>
      </c>
      <c r="N85" s="161" t="str">
        <f>IF(A85="","",IF(itens_Remanesc!G85="","",itens_Remanesc!G85))</f>
        <v/>
      </c>
      <c r="O85" s="169" t="str">
        <f t="shared" si="41"/>
        <v/>
      </c>
      <c r="P85" s="171" t="str">
        <f>IF(A85="","",ROUND(SUMIFS(aditivos!$L$2:$L$200,aditivos!$A$2:$A$200,A85,aditivos!$C$2:$C$200,"C3"),2))</f>
        <v/>
      </c>
      <c r="Q85" s="167" t="str">
        <f t="shared" si="42"/>
        <v/>
      </c>
      <c r="R85" s="167" t="str">
        <f>IF(A85="","",IF(itens_Remanesc!I85="","",itens_Remanesc!I85))</f>
        <v/>
      </c>
      <c r="S85" s="173" t="str">
        <f t="shared" si="43"/>
        <v/>
      </c>
      <c r="T85" s="165" t="str">
        <f>IF(A85="","",ROUND(SUMIFS(aditivos!$L$2:$L$200,aditivos!$A$2:$A$200,A85,aditivos!$C$2:$C$200,"C4"),2))</f>
        <v/>
      </c>
      <c r="U85" s="161" t="str">
        <f t="shared" si="44"/>
        <v/>
      </c>
      <c r="V85" s="161" t="str">
        <f>IF(A85="","",IF(itens_Remanesc!K85="","",itens_Remanesc!K85))</f>
        <v/>
      </c>
      <c r="W85" s="161" t="str">
        <f t="shared" si="45"/>
        <v/>
      </c>
      <c r="X85" s="148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12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8" t="str">
        <f>IF(itens_Remanesc!A86="","",itens_Remanesc!A86)</f>
        <v/>
      </c>
      <c r="B86" s="200" t="str">
        <f>IF(A86="","",itens_Remanesc!C86)</f>
        <v/>
      </c>
      <c r="C86" s="163" t="str">
        <f>IF(A86="","",IF(itens_Remanesc!B86="",0,itens_Remanesc!B86))</f>
        <v/>
      </c>
      <c r="D86" s="165" t="str">
        <f>IF(A86="","",ROUND(SUMIFS(aditivos!$L$2:$L$200,aditivos!$A$2:$A$200,A86,aditivos!$C$2:$C$200,"C0"),2))</f>
        <v/>
      </c>
      <c r="E86" s="161" t="str">
        <f t="shared" si="36"/>
        <v/>
      </c>
      <c r="F86" s="161" t="str">
        <f>IF(A86="","",IF(itens_Remanesc!B86&lt;&gt;"",itens_Remanesc!B86,IF($Z86,0,"")))</f>
        <v/>
      </c>
      <c r="G86" s="169" t="str">
        <f t="shared" si="37"/>
        <v/>
      </c>
      <c r="H86" s="171" t="str">
        <f>IF(A86="","",ROUND(SUMIFS(aditivos!$L$2:$L$200,aditivos!$A$2:$A$200,A86,aditivos!$C$2:$C$200,"C1"),2))</f>
        <v/>
      </c>
      <c r="I86" s="167" t="str">
        <f t="shared" si="38"/>
        <v/>
      </c>
      <c r="J86" s="167" t="str">
        <f>IF(A86="","",IF(itens_Remanesc!E86="","",itens_Remanesc!E86))</f>
        <v/>
      </c>
      <c r="K86" s="173" t="str">
        <f t="shared" si="39"/>
        <v/>
      </c>
      <c r="L86" s="165" t="str">
        <f>IF(A86="","",ROUND(SUMIFS(aditivos!$L$2:$L$200,aditivos!$A$2:$A$200,A86,aditivos!$C$2:$C$200,"C2"),2))</f>
        <v/>
      </c>
      <c r="M86" s="161" t="str">
        <f t="shared" si="40"/>
        <v/>
      </c>
      <c r="N86" s="161" t="str">
        <f>IF(A86="","",IF(itens_Remanesc!G86="","",itens_Remanesc!G86))</f>
        <v/>
      </c>
      <c r="O86" s="169" t="str">
        <f t="shared" si="41"/>
        <v/>
      </c>
      <c r="P86" s="171" t="str">
        <f>IF(A86="","",ROUND(SUMIFS(aditivos!$L$2:$L$200,aditivos!$A$2:$A$200,A86,aditivos!$C$2:$C$200,"C3"),2))</f>
        <v/>
      </c>
      <c r="Q86" s="167" t="str">
        <f t="shared" si="42"/>
        <v/>
      </c>
      <c r="R86" s="167" t="str">
        <f>IF(A86="","",IF(itens_Remanesc!I86="","",itens_Remanesc!I86))</f>
        <v/>
      </c>
      <c r="S86" s="173" t="str">
        <f t="shared" si="43"/>
        <v/>
      </c>
      <c r="T86" s="165" t="str">
        <f>IF(A86="","",ROUND(SUMIFS(aditivos!$L$2:$L$200,aditivos!$A$2:$A$200,A86,aditivos!$C$2:$C$200,"C4"),2))</f>
        <v/>
      </c>
      <c r="U86" s="161" t="str">
        <f t="shared" si="44"/>
        <v/>
      </c>
      <c r="V86" s="161" t="str">
        <f>IF(A86="","",IF(itens_Remanesc!K86="","",itens_Remanesc!K86))</f>
        <v/>
      </c>
      <c r="W86" s="161" t="str">
        <f t="shared" si="45"/>
        <v/>
      </c>
      <c r="X86" s="148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12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8" t="str">
        <f>IF(itens_Remanesc!A87="","",itens_Remanesc!A87)</f>
        <v/>
      </c>
      <c r="B87" s="200" t="str">
        <f>IF(A87="","",itens_Remanesc!C87)</f>
        <v/>
      </c>
      <c r="C87" s="163" t="str">
        <f>IF(A87="","",IF(itens_Remanesc!B87="",0,itens_Remanesc!B87))</f>
        <v/>
      </c>
      <c r="D87" s="165" t="str">
        <f>IF(A87="","",ROUND(SUMIFS(aditivos!$L$2:$L$200,aditivos!$A$2:$A$200,A87,aditivos!$C$2:$C$200,"C0"),2))</f>
        <v/>
      </c>
      <c r="E87" s="161" t="str">
        <f t="shared" si="36"/>
        <v/>
      </c>
      <c r="F87" s="161" t="str">
        <f>IF(A87="","",IF(itens_Remanesc!B87&lt;&gt;"",itens_Remanesc!B87,IF($Z87,0,"")))</f>
        <v/>
      </c>
      <c r="G87" s="169" t="str">
        <f t="shared" si="37"/>
        <v/>
      </c>
      <c r="H87" s="171" t="str">
        <f>IF(A87="","",ROUND(SUMIFS(aditivos!$L$2:$L$200,aditivos!$A$2:$A$200,A87,aditivos!$C$2:$C$200,"C1"),2))</f>
        <v/>
      </c>
      <c r="I87" s="167" t="str">
        <f t="shared" si="38"/>
        <v/>
      </c>
      <c r="J87" s="167" t="str">
        <f>IF(A87="","",IF(itens_Remanesc!E87="","",itens_Remanesc!E87))</f>
        <v/>
      </c>
      <c r="K87" s="173" t="str">
        <f t="shared" si="39"/>
        <v/>
      </c>
      <c r="L87" s="165" t="str">
        <f>IF(A87="","",ROUND(SUMIFS(aditivos!$L$2:$L$200,aditivos!$A$2:$A$200,A87,aditivos!$C$2:$C$200,"C2"),2))</f>
        <v/>
      </c>
      <c r="M87" s="161" t="str">
        <f t="shared" si="40"/>
        <v/>
      </c>
      <c r="N87" s="161" t="str">
        <f>IF(A87="","",IF(itens_Remanesc!G87="","",itens_Remanesc!G87))</f>
        <v/>
      </c>
      <c r="O87" s="169" t="str">
        <f t="shared" si="41"/>
        <v/>
      </c>
      <c r="P87" s="171" t="str">
        <f>IF(A87="","",ROUND(SUMIFS(aditivos!$L$2:$L$200,aditivos!$A$2:$A$200,A87,aditivos!$C$2:$C$200,"C3"),2))</f>
        <v/>
      </c>
      <c r="Q87" s="167" t="str">
        <f t="shared" si="42"/>
        <v/>
      </c>
      <c r="R87" s="167" t="str">
        <f>IF(A87="","",IF(itens_Remanesc!I87="","",itens_Remanesc!I87))</f>
        <v/>
      </c>
      <c r="S87" s="173" t="str">
        <f t="shared" si="43"/>
        <v/>
      </c>
      <c r="T87" s="165" t="str">
        <f>IF(A87="","",ROUND(SUMIFS(aditivos!$L$2:$L$200,aditivos!$A$2:$A$200,A87,aditivos!$C$2:$C$200,"C4"),2))</f>
        <v/>
      </c>
      <c r="U87" s="161" t="str">
        <f t="shared" si="44"/>
        <v/>
      </c>
      <c r="V87" s="161" t="str">
        <f>IF(A87="","",IF(itens_Remanesc!K87="","",itens_Remanesc!K87))</f>
        <v/>
      </c>
      <c r="W87" s="161" t="str">
        <f t="shared" si="45"/>
        <v/>
      </c>
      <c r="X87" s="148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12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8" t="str">
        <f>IF(itens_Remanesc!A88="","",itens_Remanesc!A88)</f>
        <v/>
      </c>
      <c r="B88" s="200" t="str">
        <f>IF(A88="","",itens_Remanesc!C88)</f>
        <v/>
      </c>
      <c r="C88" s="163" t="str">
        <f>IF(A88="","",IF(itens_Remanesc!B88="",0,itens_Remanesc!B88))</f>
        <v/>
      </c>
      <c r="D88" s="165" t="str">
        <f>IF(A88="","",ROUND(SUMIFS(aditivos!$L$2:$L$200,aditivos!$A$2:$A$200,A88,aditivos!$C$2:$C$200,"C0"),2))</f>
        <v/>
      </c>
      <c r="E88" s="161" t="str">
        <f t="shared" si="36"/>
        <v/>
      </c>
      <c r="F88" s="161" t="str">
        <f>IF(A88="","",IF(itens_Remanesc!B88&lt;&gt;"",itens_Remanesc!B88,IF($Z88,0,"")))</f>
        <v/>
      </c>
      <c r="G88" s="169" t="str">
        <f t="shared" si="37"/>
        <v/>
      </c>
      <c r="H88" s="171" t="str">
        <f>IF(A88="","",ROUND(SUMIFS(aditivos!$L$2:$L$200,aditivos!$A$2:$A$200,A88,aditivos!$C$2:$C$200,"C1"),2))</f>
        <v/>
      </c>
      <c r="I88" s="167" t="str">
        <f t="shared" si="38"/>
        <v/>
      </c>
      <c r="J88" s="167" t="str">
        <f>IF(A88="","",IF(itens_Remanesc!E88="","",itens_Remanesc!E88))</f>
        <v/>
      </c>
      <c r="K88" s="173" t="str">
        <f t="shared" si="39"/>
        <v/>
      </c>
      <c r="L88" s="165" t="str">
        <f>IF(A88="","",ROUND(SUMIFS(aditivos!$L$2:$L$200,aditivos!$A$2:$A$200,A88,aditivos!$C$2:$C$200,"C2"),2))</f>
        <v/>
      </c>
      <c r="M88" s="161" t="str">
        <f t="shared" si="40"/>
        <v/>
      </c>
      <c r="N88" s="161" t="str">
        <f>IF(A88="","",IF(itens_Remanesc!G88="","",itens_Remanesc!G88))</f>
        <v/>
      </c>
      <c r="O88" s="169" t="str">
        <f t="shared" si="41"/>
        <v/>
      </c>
      <c r="P88" s="171" t="str">
        <f>IF(A88="","",ROUND(SUMIFS(aditivos!$L$2:$L$200,aditivos!$A$2:$A$200,A88,aditivos!$C$2:$C$200,"C3"),2))</f>
        <v/>
      </c>
      <c r="Q88" s="167" t="str">
        <f t="shared" si="42"/>
        <v/>
      </c>
      <c r="R88" s="167" t="str">
        <f>IF(A88="","",IF(itens_Remanesc!I88="","",itens_Remanesc!I88))</f>
        <v/>
      </c>
      <c r="S88" s="173" t="str">
        <f t="shared" si="43"/>
        <v/>
      </c>
      <c r="T88" s="165" t="str">
        <f>IF(A88="","",ROUND(SUMIFS(aditivos!$L$2:$L$200,aditivos!$A$2:$A$200,A88,aditivos!$C$2:$C$200,"C4"),2))</f>
        <v/>
      </c>
      <c r="U88" s="161" t="str">
        <f t="shared" si="44"/>
        <v/>
      </c>
      <c r="V88" s="161" t="str">
        <f>IF(A88="","",IF(itens_Remanesc!K88="","",itens_Remanesc!K88))</f>
        <v/>
      </c>
      <c r="W88" s="161" t="str">
        <f t="shared" si="45"/>
        <v/>
      </c>
      <c r="X88" s="148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12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8" t="str">
        <f>IF(itens_Remanesc!A89="","",itens_Remanesc!A89)</f>
        <v/>
      </c>
      <c r="B89" s="200" t="str">
        <f>IF(A89="","",itens_Remanesc!C89)</f>
        <v/>
      </c>
      <c r="C89" s="163" t="str">
        <f>IF(A89="","",IF(itens_Remanesc!B89="",0,itens_Remanesc!B89))</f>
        <v/>
      </c>
      <c r="D89" s="165" t="str">
        <f>IF(A89="","",ROUND(SUMIFS(aditivos!$L$2:$L$200,aditivos!$A$2:$A$200,A89,aditivos!$C$2:$C$200,"C0"),2))</f>
        <v/>
      </c>
      <c r="E89" s="161" t="str">
        <f t="shared" si="36"/>
        <v/>
      </c>
      <c r="F89" s="161" t="str">
        <f>IF(A89="","",IF(itens_Remanesc!B89&lt;&gt;"",itens_Remanesc!B89,IF($Z89,0,"")))</f>
        <v/>
      </c>
      <c r="G89" s="169" t="str">
        <f t="shared" si="37"/>
        <v/>
      </c>
      <c r="H89" s="171" t="str">
        <f>IF(A89="","",ROUND(SUMIFS(aditivos!$L$2:$L$200,aditivos!$A$2:$A$200,A89,aditivos!$C$2:$C$200,"C1"),2))</f>
        <v/>
      </c>
      <c r="I89" s="167" t="str">
        <f t="shared" si="38"/>
        <v/>
      </c>
      <c r="J89" s="167" t="str">
        <f>IF(A89="","",IF(itens_Remanesc!E89="","",itens_Remanesc!E89))</f>
        <v/>
      </c>
      <c r="K89" s="173" t="str">
        <f t="shared" si="39"/>
        <v/>
      </c>
      <c r="L89" s="165" t="str">
        <f>IF(A89="","",ROUND(SUMIFS(aditivos!$L$2:$L$200,aditivos!$A$2:$A$200,A89,aditivos!$C$2:$C$200,"C2"),2))</f>
        <v/>
      </c>
      <c r="M89" s="161" t="str">
        <f t="shared" si="40"/>
        <v/>
      </c>
      <c r="N89" s="161" t="str">
        <f>IF(A89="","",IF(itens_Remanesc!G89="","",itens_Remanesc!G89))</f>
        <v/>
      </c>
      <c r="O89" s="169" t="str">
        <f t="shared" si="41"/>
        <v/>
      </c>
      <c r="P89" s="171" t="str">
        <f>IF(A89="","",ROUND(SUMIFS(aditivos!$L$2:$L$200,aditivos!$A$2:$A$200,A89,aditivos!$C$2:$C$200,"C3"),2))</f>
        <v/>
      </c>
      <c r="Q89" s="167" t="str">
        <f t="shared" si="42"/>
        <v/>
      </c>
      <c r="R89" s="167" t="str">
        <f>IF(A89="","",IF(itens_Remanesc!I89="","",itens_Remanesc!I89))</f>
        <v/>
      </c>
      <c r="S89" s="173" t="str">
        <f t="shared" si="43"/>
        <v/>
      </c>
      <c r="T89" s="165" t="str">
        <f>IF(A89="","",ROUND(SUMIFS(aditivos!$L$2:$L$200,aditivos!$A$2:$A$200,A89,aditivos!$C$2:$C$200,"C4"),2))</f>
        <v/>
      </c>
      <c r="U89" s="161" t="str">
        <f t="shared" si="44"/>
        <v/>
      </c>
      <c r="V89" s="161" t="str">
        <f>IF(A89="","",IF(itens_Remanesc!K89="","",itens_Remanesc!K89))</f>
        <v/>
      </c>
      <c r="W89" s="161" t="str">
        <f t="shared" si="45"/>
        <v/>
      </c>
      <c r="X89" s="148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12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8" t="str">
        <f>IF(itens_Remanesc!A90="","",itens_Remanesc!A90)</f>
        <v/>
      </c>
      <c r="B90" s="200" t="str">
        <f>IF(A90="","",itens_Remanesc!C90)</f>
        <v/>
      </c>
      <c r="C90" s="163" t="str">
        <f>IF(A90="","",IF(itens_Remanesc!B90="",0,itens_Remanesc!B90))</f>
        <v/>
      </c>
      <c r="D90" s="165" t="str">
        <f>IF(A90="","",ROUND(SUMIFS(aditivos!$L$2:$L$200,aditivos!$A$2:$A$200,A90,aditivos!$C$2:$C$200,"C0"),2))</f>
        <v/>
      </c>
      <c r="E90" s="161" t="str">
        <f t="shared" si="36"/>
        <v/>
      </c>
      <c r="F90" s="161" t="str">
        <f>IF(A90="","",IF(itens_Remanesc!B90&lt;&gt;"",itens_Remanesc!B90,IF($Z90,0,"")))</f>
        <v/>
      </c>
      <c r="G90" s="169" t="str">
        <f t="shared" si="37"/>
        <v/>
      </c>
      <c r="H90" s="171" t="str">
        <f>IF(A90="","",ROUND(SUMIFS(aditivos!$L$2:$L$200,aditivos!$A$2:$A$200,A90,aditivos!$C$2:$C$200,"C1"),2))</f>
        <v/>
      </c>
      <c r="I90" s="167" t="str">
        <f t="shared" si="38"/>
        <v/>
      </c>
      <c r="J90" s="167" t="str">
        <f>IF(A90="","",IF(itens_Remanesc!E90="","",itens_Remanesc!E90))</f>
        <v/>
      </c>
      <c r="K90" s="173" t="str">
        <f t="shared" si="39"/>
        <v/>
      </c>
      <c r="L90" s="165" t="str">
        <f>IF(A90="","",ROUND(SUMIFS(aditivos!$L$2:$L$200,aditivos!$A$2:$A$200,A90,aditivos!$C$2:$C$200,"C2"),2))</f>
        <v/>
      </c>
      <c r="M90" s="161" t="str">
        <f t="shared" si="40"/>
        <v/>
      </c>
      <c r="N90" s="161" t="str">
        <f>IF(A90="","",IF(itens_Remanesc!G90="","",itens_Remanesc!G90))</f>
        <v/>
      </c>
      <c r="O90" s="169" t="str">
        <f t="shared" si="41"/>
        <v/>
      </c>
      <c r="P90" s="171" t="str">
        <f>IF(A90="","",ROUND(SUMIFS(aditivos!$L$2:$L$200,aditivos!$A$2:$A$200,A90,aditivos!$C$2:$C$200,"C3"),2))</f>
        <v/>
      </c>
      <c r="Q90" s="167" t="str">
        <f t="shared" si="42"/>
        <v/>
      </c>
      <c r="R90" s="167" t="str">
        <f>IF(A90="","",IF(itens_Remanesc!I90="","",itens_Remanesc!I90))</f>
        <v/>
      </c>
      <c r="S90" s="173" t="str">
        <f t="shared" si="43"/>
        <v/>
      </c>
      <c r="T90" s="165" t="str">
        <f>IF(A90="","",ROUND(SUMIFS(aditivos!$L$2:$L$200,aditivos!$A$2:$A$200,A90,aditivos!$C$2:$C$200,"C4"),2))</f>
        <v/>
      </c>
      <c r="U90" s="161" t="str">
        <f t="shared" si="44"/>
        <v/>
      </c>
      <c r="V90" s="161" t="str">
        <f>IF(A90="","",IF(itens_Remanesc!K90="","",itens_Remanesc!K90))</f>
        <v/>
      </c>
      <c r="W90" s="161" t="str">
        <f t="shared" si="45"/>
        <v/>
      </c>
      <c r="X90" s="148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12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8" t="str">
        <f>IF(itens_Remanesc!A91="","",itens_Remanesc!A91)</f>
        <v/>
      </c>
      <c r="B91" s="200" t="str">
        <f>IF(A91="","",itens_Remanesc!C91)</f>
        <v/>
      </c>
      <c r="C91" s="163" t="str">
        <f>IF(A91="","",IF(itens_Remanesc!B91="",0,itens_Remanesc!B91))</f>
        <v/>
      </c>
      <c r="D91" s="165" t="str">
        <f>IF(A91="","",ROUND(SUMIFS(aditivos!$L$2:$L$200,aditivos!$A$2:$A$200,A91,aditivos!$C$2:$C$200,"C0"),2))</f>
        <v/>
      </c>
      <c r="E91" s="161" t="str">
        <f t="shared" si="36"/>
        <v/>
      </c>
      <c r="F91" s="161" t="str">
        <f>IF(A91="","",IF(itens_Remanesc!B91&lt;&gt;"",itens_Remanesc!B91,IF($Z91,0,"")))</f>
        <v/>
      </c>
      <c r="G91" s="169" t="str">
        <f t="shared" si="37"/>
        <v/>
      </c>
      <c r="H91" s="171" t="str">
        <f>IF(A91="","",ROUND(SUMIFS(aditivos!$L$2:$L$200,aditivos!$A$2:$A$200,A91,aditivos!$C$2:$C$200,"C1"),2))</f>
        <v/>
      </c>
      <c r="I91" s="167" t="str">
        <f t="shared" si="38"/>
        <v/>
      </c>
      <c r="J91" s="167" t="str">
        <f>IF(A91="","",IF(itens_Remanesc!E91="","",itens_Remanesc!E91))</f>
        <v/>
      </c>
      <c r="K91" s="173" t="str">
        <f t="shared" si="39"/>
        <v/>
      </c>
      <c r="L91" s="165" t="str">
        <f>IF(A91="","",ROUND(SUMIFS(aditivos!$L$2:$L$200,aditivos!$A$2:$A$200,A91,aditivos!$C$2:$C$200,"C2"),2))</f>
        <v/>
      </c>
      <c r="M91" s="161" t="str">
        <f t="shared" si="40"/>
        <v/>
      </c>
      <c r="N91" s="161" t="str">
        <f>IF(A91="","",IF(itens_Remanesc!G91="","",itens_Remanesc!G91))</f>
        <v/>
      </c>
      <c r="O91" s="169" t="str">
        <f t="shared" si="41"/>
        <v/>
      </c>
      <c r="P91" s="171" t="str">
        <f>IF(A91="","",ROUND(SUMIFS(aditivos!$L$2:$L$200,aditivos!$A$2:$A$200,A91,aditivos!$C$2:$C$200,"C3"),2))</f>
        <v/>
      </c>
      <c r="Q91" s="167" t="str">
        <f t="shared" si="42"/>
        <v/>
      </c>
      <c r="R91" s="167" t="str">
        <f>IF(A91="","",IF(itens_Remanesc!I91="","",itens_Remanesc!I91))</f>
        <v/>
      </c>
      <c r="S91" s="173" t="str">
        <f t="shared" si="43"/>
        <v/>
      </c>
      <c r="T91" s="165" t="str">
        <f>IF(A91="","",ROUND(SUMIFS(aditivos!$L$2:$L$200,aditivos!$A$2:$A$200,A91,aditivos!$C$2:$C$200,"C4"),2))</f>
        <v/>
      </c>
      <c r="U91" s="161" t="str">
        <f t="shared" si="44"/>
        <v/>
      </c>
      <c r="V91" s="161" t="str">
        <f>IF(A91="","",IF(itens_Remanesc!K91="","",itens_Remanesc!K91))</f>
        <v/>
      </c>
      <c r="W91" s="161" t="str">
        <f t="shared" si="45"/>
        <v/>
      </c>
      <c r="X91" s="148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12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8" t="str">
        <f>IF(itens_Remanesc!A92="","",itens_Remanesc!A92)</f>
        <v/>
      </c>
      <c r="B92" s="200" t="str">
        <f>IF(A92="","",itens_Remanesc!C92)</f>
        <v/>
      </c>
      <c r="C92" s="163" t="str">
        <f>IF(A92="","",IF(itens_Remanesc!B92="",0,itens_Remanesc!B92))</f>
        <v/>
      </c>
      <c r="D92" s="165" t="str">
        <f>IF(A92="","",ROUND(SUMIFS(aditivos!$L$2:$L$200,aditivos!$A$2:$A$200,A92,aditivos!$C$2:$C$200,"C0"),2))</f>
        <v/>
      </c>
      <c r="E92" s="161" t="str">
        <f t="shared" si="36"/>
        <v/>
      </c>
      <c r="F92" s="161" t="str">
        <f>IF(A92="","",IF(itens_Remanesc!B92&lt;&gt;"",itens_Remanesc!B92,IF($Z92,0,"")))</f>
        <v/>
      </c>
      <c r="G92" s="169" t="str">
        <f t="shared" si="37"/>
        <v/>
      </c>
      <c r="H92" s="171" t="str">
        <f>IF(A92="","",ROUND(SUMIFS(aditivos!$L$2:$L$200,aditivos!$A$2:$A$200,A92,aditivos!$C$2:$C$200,"C1"),2))</f>
        <v/>
      </c>
      <c r="I92" s="167" t="str">
        <f t="shared" si="38"/>
        <v/>
      </c>
      <c r="J92" s="167" t="str">
        <f>IF(A92="","",IF(itens_Remanesc!E92="","",itens_Remanesc!E92))</f>
        <v/>
      </c>
      <c r="K92" s="173" t="str">
        <f t="shared" si="39"/>
        <v/>
      </c>
      <c r="L92" s="165" t="str">
        <f>IF(A92="","",ROUND(SUMIFS(aditivos!$L$2:$L$200,aditivos!$A$2:$A$200,A92,aditivos!$C$2:$C$200,"C2"),2))</f>
        <v/>
      </c>
      <c r="M92" s="161" t="str">
        <f t="shared" si="40"/>
        <v/>
      </c>
      <c r="N92" s="161" t="str">
        <f>IF(A92="","",IF(itens_Remanesc!G92="","",itens_Remanesc!G92))</f>
        <v/>
      </c>
      <c r="O92" s="169" t="str">
        <f t="shared" si="41"/>
        <v/>
      </c>
      <c r="P92" s="171" t="str">
        <f>IF(A92="","",ROUND(SUMIFS(aditivos!$L$2:$L$200,aditivos!$A$2:$A$200,A92,aditivos!$C$2:$C$200,"C3"),2))</f>
        <v/>
      </c>
      <c r="Q92" s="167" t="str">
        <f t="shared" si="42"/>
        <v/>
      </c>
      <c r="R92" s="167" t="str">
        <f>IF(A92="","",IF(itens_Remanesc!I92="","",itens_Remanesc!I92))</f>
        <v/>
      </c>
      <c r="S92" s="173" t="str">
        <f t="shared" si="43"/>
        <v/>
      </c>
      <c r="T92" s="165" t="str">
        <f>IF(A92="","",ROUND(SUMIFS(aditivos!$L$2:$L$200,aditivos!$A$2:$A$200,A92,aditivos!$C$2:$C$200,"C4"),2))</f>
        <v/>
      </c>
      <c r="U92" s="161" t="str">
        <f t="shared" si="44"/>
        <v/>
      </c>
      <c r="V92" s="161" t="str">
        <f>IF(A92="","",IF(itens_Remanesc!K92="","",itens_Remanesc!K92))</f>
        <v/>
      </c>
      <c r="W92" s="161" t="str">
        <f t="shared" si="45"/>
        <v/>
      </c>
      <c r="X92" s="148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12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8" t="str">
        <f>IF(itens_Remanesc!A93="","",itens_Remanesc!A93)</f>
        <v/>
      </c>
      <c r="B93" s="200" t="str">
        <f>IF(A93="","",itens_Remanesc!C93)</f>
        <v/>
      </c>
      <c r="C93" s="163" t="str">
        <f>IF(A93="","",IF(itens_Remanesc!B93="",0,itens_Remanesc!B93))</f>
        <v/>
      </c>
      <c r="D93" s="165" t="str">
        <f>IF(A93="","",ROUND(SUMIFS(aditivos!$L$2:$L$200,aditivos!$A$2:$A$200,A93,aditivos!$C$2:$C$200,"C0"),2))</f>
        <v/>
      </c>
      <c r="E93" s="161" t="str">
        <f t="shared" si="36"/>
        <v/>
      </c>
      <c r="F93" s="161" t="str">
        <f>IF(A93="","",IF(itens_Remanesc!B93&lt;&gt;"",itens_Remanesc!B93,IF($Z93,0,"")))</f>
        <v/>
      </c>
      <c r="G93" s="169" t="str">
        <f t="shared" si="37"/>
        <v/>
      </c>
      <c r="H93" s="171" t="str">
        <f>IF(A93="","",ROUND(SUMIFS(aditivos!$L$2:$L$200,aditivos!$A$2:$A$200,A93,aditivos!$C$2:$C$200,"C1"),2))</f>
        <v/>
      </c>
      <c r="I93" s="167" t="str">
        <f t="shared" si="38"/>
        <v/>
      </c>
      <c r="J93" s="167" t="str">
        <f>IF(A93="","",IF(itens_Remanesc!E93="","",itens_Remanesc!E93))</f>
        <v/>
      </c>
      <c r="K93" s="173" t="str">
        <f t="shared" si="39"/>
        <v/>
      </c>
      <c r="L93" s="165" t="str">
        <f>IF(A93="","",ROUND(SUMIFS(aditivos!$L$2:$L$200,aditivos!$A$2:$A$200,A93,aditivos!$C$2:$C$200,"C2"),2))</f>
        <v/>
      </c>
      <c r="M93" s="161" t="str">
        <f t="shared" si="40"/>
        <v/>
      </c>
      <c r="N93" s="161" t="str">
        <f>IF(A93="","",IF(itens_Remanesc!G93="","",itens_Remanesc!G93))</f>
        <v/>
      </c>
      <c r="O93" s="169" t="str">
        <f t="shared" si="41"/>
        <v/>
      </c>
      <c r="P93" s="171" t="str">
        <f>IF(A93="","",ROUND(SUMIFS(aditivos!$L$2:$L$200,aditivos!$A$2:$A$200,A93,aditivos!$C$2:$C$200,"C3"),2))</f>
        <v/>
      </c>
      <c r="Q93" s="167" t="str">
        <f t="shared" si="42"/>
        <v/>
      </c>
      <c r="R93" s="167" t="str">
        <f>IF(A93="","",IF(itens_Remanesc!I93="","",itens_Remanesc!I93))</f>
        <v/>
      </c>
      <c r="S93" s="173" t="str">
        <f t="shared" si="43"/>
        <v/>
      </c>
      <c r="T93" s="165" t="str">
        <f>IF(A93="","",ROUND(SUMIFS(aditivos!$L$2:$L$200,aditivos!$A$2:$A$200,A93,aditivos!$C$2:$C$200,"C4"),2))</f>
        <v/>
      </c>
      <c r="U93" s="161" t="str">
        <f t="shared" si="44"/>
        <v/>
      </c>
      <c r="V93" s="161" t="str">
        <f>IF(A93="","",IF(itens_Remanesc!K93="","",itens_Remanesc!K93))</f>
        <v/>
      </c>
      <c r="W93" s="161" t="str">
        <f t="shared" si="45"/>
        <v/>
      </c>
      <c r="X93" s="148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12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8" t="str">
        <f>IF(itens_Remanesc!A94="","",itens_Remanesc!A94)</f>
        <v/>
      </c>
      <c r="B94" s="200" t="str">
        <f>IF(A94="","",itens_Remanesc!C94)</f>
        <v/>
      </c>
      <c r="C94" s="163" t="str">
        <f>IF(A94="","",IF(itens_Remanesc!B94="",0,itens_Remanesc!B94))</f>
        <v/>
      </c>
      <c r="D94" s="165" t="str">
        <f>IF(A94="","",ROUND(SUMIFS(aditivos!$L$2:$L$200,aditivos!$A$2:$A$200,A94,aditivos!$C$2:$C$200,"C0"),2))</f>
        <v/>
      </c>
      <c r="E94" s="161" t="str">
        <f t="shared" si="36"/>
        <v/>
      </c>
      <c r="F94" s="161" t="str">
        <f>IF(A94="","",IF(itens_Remanesc!B94&lt;&gt;"",itens_Remanesc!B94,IF($Z94,0,"")))</f>
        <v/>
      </c>
      <c r="G94" s="169" t="str">
        <f t="shared" si="37"/>
        <v/>
      </c>
      <c r="H94" s="171" t="str">
        <f>IF(A94="","",ROUND(SUMIFS(aditivos!$L$2:$L$200,aditivos!$A$2:$A$200,A94,aditivos!$C$2:$C$200,"C1"),2))</f>
        <v/>
      </c>
      <c r="I94" s="167" t="str">
        <f t="shared" si="38"/>
        <v/>
      </c>
      <c r="J94" s="167" t="str">
        <f>IF(A94="","",IF(itens_Remanesc!E94="","",itens_Remanesc!E94))</f>
        <v/>
      </c>
      <c r="K94" s="173" t="str">
        <f t="shared" si="39"/>
        <v/>
      </c>
      <c r="L94" s="165" t="str">
        <f>IF(A94="","",ROUND(SUMIFS(aditivos!$L$2:$L$200,aditivos!$A$2:$A$200,A94,aditivos!$C$2:$C$200,"C2"),2))</f>
        <v/>
      </c>
      <c r="M94" s="161" t="str">
        <f t="shared" si="40"/>
        <v/>
      </c>
      <c r="N94" s="161" t="str">
        <f>IF(A94="","",IF(itens_Remanesc!G94="","",itens_Remanesc!G94))</f>
        <v/>
      </c>
      <c r="O94" s="169" t="str">
        <f t="shared" si="41"/>
        <v/>
      </c>
      <c r="P94" s="171" t="str">
        <f>IF(A94="","",ROUND(SUMIFS(aditivos!$L$2:$L$200,aditivos!$A$2:$A$200,A94,aditivos!$C$2:$C$200,"C3"),2))</f>
        <v/>
      </c>
      <c r="Q94" s="167" t="str">
        <f t="shared" si="42"/>
        <v/>
      </c>
      <c r="R94" s="167" t="str">
        <f>IF(A94="","",IF(itens_Remanesc!I94="","",itens_Remanesc!I94))</f>
        <v/>
      </c>
      <c r="S94" s="173" t="str">
        <f t="shared" si="43"/>
        <v/>
      </c>
      <c r="T94" s="165" t="str">
        <f>IF(A94="","",ROUND(SUMIFS(aditivos!$L$2:$L$200,aditivos!$A$2:$A$200,A94,aditivos!$C$2:$C$200,"C4"),2))</f>
        <v/>
      </c>
      <c r="U94" s="161" t="str">
        <f t="shared" si="44"/>
        <v/>
      </c>
      <c r="V94" s="161" t="str">
        <f>IF(A94="","",IF(itens_Remanesc!K94="","",itens_Remanesc!K94))</f>
        <v/>
      </c>
      <c r="W94" s="161" t="str">
        <f t="shared" si="45"/>
        <v/>
      </c>
      <c r="X94" s="148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12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8" t="str">
        <f>IF(itens_Remanesc!A95="","",itens_Remanesc!A95)</f>
        <v/>
      </c>
      <c r="B95" s="200" t="str">
        <f>IF(A95="","",itens_Remanesc!C95)</f>
        <v/>
      </c>
      <c r="C95" s="163" t="str">
        <f>IF(A95="","",IF(itens_Remanesc!B95="",0,itens_Remanesc!B95))</f>
        <v/>
      </c>
      <c r="D95" s="165" t="str">
        <f>IF(A95="","",ROUND(SUMIFS(aditivos!$L$2:$L$200,aditivos!$A$2:$A$200,A95,aditivos!$C$2:$C$200,"C0"),2))</f>
        <v/>
      </c>
      <c r="E95" s="161" t="str">
        <f t="shared" si="36"/>
        <v/>
      </c>
      <c r="F95" s="161" t="str">
        <f>IF(A95="","",IF(itens_Remanesc!B95&lt;&gt;"",itens_Remanesc!B95,IF($Z95,0,"")))</f>
        <v/>
      </c>
      <c r="G95" s="169" t="str">
        <f t="shared" si="37"/>
        <v/>
      </c>
      <c r="H95" s="171" t="str">
        <f>IF(A95="","",ROUND(SUMIFS(aditivos!$L$2:$L$200,aditivos!$A$2:$A$200,A95,aditivos!$C$2:$C$200,"C1"),2))</f>
        <v/>
      </c>
      <c r="I95" s="167" t="str">
        <f t="shared" si="38"/>
        <v/>
      </c>
      <c r="J95" s="167" t="str">
        <f>IF(A95="","",IF(itens_Remanesc!E95="","",itens_Remanesc!E95))</f>
        <v/>
      </c>
      <c r="K95" s="173" t="str">
        <f t="shared" si="39"/>
        <v/>
      </c>
      <c r="L95" s="165" t="str">
        <f>IF(A95="","",ROUND(SUMIFS(aditivos!$L$2:$L$200,aditivos!$A$2:$A$200,A95,aditivos!$C$2:$C$200,"C2"),2))</f>
        <v/>
      </c>
      <c r="M95" s="161" t="str">
        <f t="shared" si="40"/>
        <v/>
      </c>
      <c r="N95" s="161" t="str">
        <f>IF(A95="","",IF(itens_Remanesc!G95="","",itens_Remanesc!G95))</f>
        <v/>
      </c>
      <c r="O95" s="169" t="str">
        <f t="shared" si="41"/>
        <v/>
      </c>
      <c r="P95" s="171" t="str">
        <f>IF(A95="","",ROUND(SUMIFS(aditivos!$L$2:$L$200,aditivos!$A$2:$A$200,A95,aditivos!$C$2:$C$200,"C3"),2))</f>
        <v/>
      </c>
      <c r="Q95" s="167" t="str">
        <f t="shared" si="42"/>
        <v/>
      </c>
      <c r="R95" s="167" t="str">
        <f>IF(A95="","",IF(itens_Remanesc!I95="","",itens_Remanesc!I95))</f>
        <v/>
      </c>
      <c r="S95" s="173" t="str">
        <f t="shared" si="43"/>
        <v/>
      </c>
      <c r="T95" s="165" t="str">
        <f>IF(A95="","",ROUND(SUMIFS(aditivos!$L$2:$L$200,aditivos!$A$2:$A$200,A95,aditivos!$C$2:$C$200,"C4"),2))</f>
        <v/>
      </c>
      <c r="U95" s="161" t="str">
        <f t="shared" si="44"/>
        <v/>
      </c>
      <c r="V95" s="161" t="str">
        <f>IF(A95="","",IF(itens_Remanesc!K95="","",itens_Remanesc!K95))</f>
        <v/>
      </c>
      <c r="W95" s="161" t="str">
        <f t="shared" si="45"/>
        <v/>
      </c>
      <c r="X95" s="148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12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8" t="str">
        <f>IF(itens_Remanesc!A96="","",itens_Remanesc!A96)</f>
        <v/>
      </c>
      <c r="B96" s="200" t="str">
        <f>IF(A96="","",itens_Remanesc!C96)</f>
        <v/>
      </c>
      <c r="C96" s="163" t="str">
        <f>IF(A96="","",IF(itens_Remanesc!B96="",0,itens_Remanesc!B96))</f>
        <v/>
      </c>
      <c r="D96" s="165" t="str">
        <f>IF(A96="","",ROUND(SUMIFS(aditivos!$L$2:$L$200,aditivos!$A$2:$A$200,A96,aditivos!$C$2:$C$200,"C0"),2))</f>
        <v/>
      </c>
      <c r="E96" s="161" t="str">
        <f t="shared" si="36"/>
        <v/>
      </c>
      <c r="F96" s="161" t="str">
        <f>IF(A96="","",IF(itens_Remanesc!B96&lt;&gt;"",itens_Remanesc!B96,IF($Z96,0,"")))</f>
        <v/>
      </c>
      <c r="G96" s="169" t="str">
        <f t="shared" si="37"/>
        <v/>
      </c>
      <c r="H96" s="171" t="str">
        <f>IF(A96="","",ROUND(SUMIFS(aditivos!$L$2:$L$200,aditivos!$A$2:$A$200,A96,aditivos!$C$2:$C$200,"C1"),2))</f>
        <v/>
      </c>
      <c r="I96" s="167" t="str">
        <f t="shared" si="38"/>
        <v/>
      </c>
      <c r="J96" s="167" t="str">
        <f>IF(A96="","",IF(itens_Remanesc!E96="","",itens_Remanesc!E96))</f>
        <v/>
      </c>
      <c r="K96" s="173" t="str">
        <f t="shared" si="39"/>
        <v/>
      </c>
      <c r="L96" s="165" t="str">
        <f>IF(A96="","",ROUND(SUMIFS(aditivos!$L$2:$L$200,aditivos!$A$2:$A$200,A96,aditivos!$C$2:$C$200,"C2"),2))</f>
        <v/>
      </c>
      <c r="M96" s="161" t="str">
        <f t="shared" si="40"/>
        <v/>
      </c>
      <c r="N96" s="161" t="str">
        <f>IF(A96="","",IF(itens_Remanesc!G96="","",itens_Remanesc!G96))</f>
        <v/>
      </c>
      <c r="O96" s="169" t="str">
        <f t="shared" si="41"/>
        <v/>
      </c>
      <c r="P96" s="171" t="str">
        <f>IF(A96="","",ROUND(SUMIFS(aditivos!$L$2:$L$200,aditivos!$A$2:$A$200,A96,aditivos!$C$2:$C$200,"C3"),2))</f>
        <v/>
      </c>
      <c r="Q96" s="167" t="str">
        <f t="shared" si="42"/>
        <v/>
      </c>
      <c r="R96" s="167" t="str">
        <f>IF(A96="","",IF(itens_Remanesc!I96="","",itens_Remanesc!I96))</f>
        <v/>
      </c>
      <c r="S96" s="173" t="str">
        <f t="shared" si="43"/>
        <v/>
      </c>
      <c r="T96" s="165" t="str">
        <f>IF(A96="","",ROUND(SUMIFS(aditivos!$L$2:$L$200,aditivos!$A$2:$A$200,A96,aditivos!$C$2:$C$200,"C4"),2))</f>
        <v/>
      </c>
      <c r="U96" s="161" t="str">
        <f t="shared" si="44"/>
        <v/>
      </c>
      <c r="V96" s="161" t="str">
        <f>IF(A96="","",IF(itens_Remanesc!K96="","",itens_Remanesc!K96))</f>
        <v/>
      </c>
      <c r="W96" s="161" t="str">
        <f t="shared" si="45"/>
        <v/>
      </c>
      <c r="X96" s="148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12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8" t="str">
        <f>IF(itens_Remanesc!A97="","",itens_Remanesc!A97)</f>
        <v/>
      </c>
      <c r="B97" s="200" t="str">
        <f>IF(A97="","",itens_Remanesc!C97)</f>
        <v/>
      </c>
      <c r="C97" s="163" t="str">
        <f>IF(A97="","",IF(itens_Remanesc!B97="",0,itens_Remanesc!B97))</f>
        <v/>
      </c>
      <c r="D97" s="165" t="str">
        <f>IF(A97="","",ROUND(SUMIFS(aditivos!$L$2:$L$200,aditivos!$A$2:$A$200,A97,aditivos!$C$2:$C$200,"C0"),2))</f>
        <v/>
      </c>
      <c r="E97" s="161" t="str">
        <f t="shared" si="36"/>
        <v/>
      </c>
      <c r="F97" s="161" t="str">
        <f>IF(A97="","",IF(itens_Remanesc!B97&lt;&gt;"",itens_Remanesc!B97,IF($Z97,0,"")))</f>
        <v/>
      </c>
      <c r="G97" s="169" t="str">
        <f t="shared" si="37"/>
        <v/>
      </c>
      <c r="H97" s="171" t="str">
        <f>IF(A97="","",ROUND(SUMIFS(aditivos!$L$2:$L$200,aditivos!$A$2:$A$200,A97,aditivos!$C$2:$C$200,"C1"),2))</f>
        <v/>
      </c>
      <c r="I97" s="167" t="str">
        <f t="shared" si="38"/>
        <v/>
      </c>
      <c r="J97" s="167" t="str">
        <f>IF(A97="","",IF(itens_Remanesc!E97="","",itens_Remanesc!E97))</f>
        <v/>
      </c>
      <c r="K97" s="173" t="str">
        <f t="shared" si="39"/>
        <v/>
      </c>
      <c r="L97" s="165" t="str">
        <f>IF(A97="","",ROUND(SUMIFS(aditivos!$L$2:$L$200,aditivos!$A$2:$A$200,A97,aditivos!$C$2:$C$200,"C2"),2))</f>
        <v/>
      </c>
      <c r="M97" s="161" t="str">
        <f t="shared" si="40"/>
        <v/>
      </c>
      <c r="N97" s="161" t="str">
        <f>IF(A97="","",IF(itens_Remanesc!G97="","",itens_Remanesc!G97))</f>
        <v/>
      </c>
      <c r="O97" s="169" t="str">
        <f t="shared" si="41"/>
        <v/>
      </c>
      <c r="P97" s="171" t="str">
        <f>IF(A97="","",ROUND(SUMIFS(aditivos!$L$2:$L$200,aditivos!$A$2:$A$200,A97,aditivos!$C$2:$C$200,"C3"),2))</f>
        <v/>
      </c>
      <c r="Q97" s="167" t="str">
        <f t="shared" si="42"/>
        <v/>
      </c>
      <c r="R97" s="167" t="str">
        <f>IF(A97="","",IF(itens_Remanesc!I97="","",itens_Remanesc!I97))</f>
        <v/>
      </c>
      <c r="S97" s="173" t="str">
        <f t="shared" si="43"/>
        <v/>
      </c>
      <c r="T97" s="165" t="str">
        <f>IF(A97="","",ROUND(SUMIFS(aditivos!$L$2:$L$200,aditivos!$A$2:$A$200,A97,aditivos!$C$2:$C$200,"C4"),2))</f>
        <v/>
      </c>
      <c r="U97" s="161" t="str">
        <f t="shared" si="44"/>
        <v/>
      </c>
      <c r="V97" s="161" t="str">
        <f>IF(A97="","",IF(itens_Remanesc!K97="","",itens_Remanesc!K97))</f>
        <v/>
      </c>
      <c r="W97" s="161" t="str">
        <f t="shared" si="45"/>
        <v/>
      </c>
      <c r="X97" s="148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12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8" t="str">
        <f>IF(itens_Remanesc!A98="","",itens_Remanesc!A98)</f>
        <v/>
      </c>
      <c r="B98" s="200" t="str">
        <f>IF(A98="","",itens_Remanesc!C98)</f>
        <v/>
      </c>
      <c r="C98" s="163" t="str">
        <f>IF(A98="","",IF(itens_Remanesc!B98="",0,itens_Remanesc!B98))</f>
        <v/>
      </c>
      <c r="D98" s="165" t="str">
        <f>IF(A98="","",ROUND(SUMIFS(aditivos!$L$2:$L$200,aditivos!$A$2:$A$200,A98,aditivos!$C$2:$C$200,"C0"),2))</f>
        <v/>
      </c>
      <c r="E98" s="161" t="str">
        <f t="shared" ref="E98:E129" si="54">IF(A98="","",ROUND(C98+D98,2))</f>
        <v/>
      </c>
      <c r="F98" s="161" t="str">
        <f>IF(A98="","",IF(itens_Remanesc!B98&lt;&gt;"",itens_Remanesc!B98,IF($Z98,0,"")))</f>
        <v/>
      </c>
      <c r="G98" s="169" t="str">
        <f t="shared" ref="G98:G129" si="55">IF(A98="","",IF($Y98="","",IF($Y98&gt;0,"",ROUND(E98,2))))</f>
        <v/>
      </c>
      <c r="H98" s="171" t="str">
        <f>IF(A98="","",ROUND(SUMIFS(aditivos!$L$2:$L$200,aditivos!$A$2:$A$200,A98,aditivos!$C$2:$C$200,"C1"),2))</f>
        <v/>
      </c>
      <c r="I98" s="167" t="str">
        <f t="shared" ref="I98:I129" si="56">IF(A98="","",ROUND(E98+H98,2))</f>
        <v/>
      </c>
      <c r="J98" s="167" t="str">
        <f>IF(A98="","",IF(itens_Remanesc!E98="","",itens_Remanesc!E98))</f>
        <v/>
      </c>
      <c r="K98" s="173" t="str">
        <f t="shared" ref="K98:K129" si="57">IF(A98="","",IF($Y98="","",IF($Y98&gt;1,"",IF(ISNUMBER(J98),ROUND(J98+H98,2),IF($Y98=1,ROUND(H98,2),"")))))</f>
        <v/>
      </c>
      <c r="L98" s="165" t="str">
        <f>IF(A98="","",ROUND(SUMIFS(aditivos!$L$2:$L$200,aditivos!$A$2:$A$200,A98,aditivos!$C$2:$C$200,"C2"),2))</f>
        <v/>
      </c>
      <c r="M98" s="161" t="str">
        <f t="shared" ref="M98:M129" si="58">IF(A98="","",ROUND(I98+L98,2))</f>
        <v/>
      </c>
      <c r="N98" s="161" t="str">
        <f>IF(A98="","",IF(itens_Remanesc!G98="","",itens_Remanesc!G98))</f>
        <v/>
      </c>
      <c r="O98" s="169" t="str">
        <f t="shared" ref="O98:O129" si="59">IF(A98="","",IF($Y98="","",IF($Y98&gt;2,"",IF(ISNUMBER(N98),ROUND(N98+L98,2),IF($Y98=2,ROUND(L98,2),"")))))</f>
        <v/>
      </c>
      <c r="P98" s="171" t="str">
        <f>IF(A98="","",ROUND(SUMIFS(aditivos!$L$2:$L$200,aditivos!$A$2:$A$200,A98,aditivos!$C$2:$C$200,"C3"),2))</f>
        <v/>
      </c>
      <c r="Q98" s="167" t="str">
        <f t="shared" ref="Q98:Q129" si="60">IF(A98="","",ROUND(M98+P98,2))</f>
        <v/>
      </c>
      <c r="R98" s="167" t="str">
        <f>IF(A98="","",IF(itens_Remanesc!I98="","",itens_Remanesc!I98))</f>
        <v/>
      </c>
      <c r="S98" s="173" t="str">
        <f t="shared" ref="S98:S129" si="61">IF(A98="","",IF($Y98="","",IF($Y98&gt;3,"",IF(ISNUMBER(R98),ROUND(R98+P98,2),IF($Y98=3,ROUND(P98,2),"")))))</f>
        <v/>
      </c>
      <c r="T98" s="165" t="str">
        <f>IF(A98="","",ROUND(SUMIFS(aditivos!$L$2:$L$200,aditivos!$A$2:$A$200,A98,aditivos!$C$2:$C$200,"C4"),2))</f>
        <v/>
      </c>
      <c r="U98" s="161" t="str">
        <f t="shared" ref="U98:U129" si="62">IF(A98="","",ROUND(Q98+T98,2))</f>
        <v/>
      </c>
      <c r="V98" s="161" t="str">
        <f>IF(A98="","",IF(itens_Remanesc!K98="","",itens_Remanesc!K98))</f>
        <v/>
      </c>
      <c r="W98" s="161" t="str">
        <f t="shared" ref="W98:W129" si="63">IF(A98="","",IF($Y98="","",IF($Y98&gt;4,"",IF(ISNUMBER(V98),ROUND(V98+T98,2),IF($Y98=4,ROUND(T98,2),"")))))</f>
        <v/>
      </c>
      <c r="X98" s="148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12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8" t="str">
        <f>IF(itens_Remanesc!A99="","",itens_Remanesc!A99)</f>
        <v/>
      </c>
      <c r="B99" s="200" t="str">
        <f>IF(A99="","",itens_Remanesc!C99)</f>
        <v/>
      </c>
      <c r="C99" s="163" t="str">
        <f>IF(A99="","",IF(itens_Remanesc!B99="",0,itens_Remanesc!B99))</f>
        <v/>
      </c>
      <c r="D99" s="165" t="str">
        <f>IF(A99="","",ROUND(SUMIFS(aditivos!$L$2:$L$200,aditivos!$A$2:$A$200,A99,aditivos!$C$2:$C$200,"C0"),2))</f>
        <v/>
      </c>
      <c r="E99" s="161" t="str">
        <f t="shared" si="54"/>
        <v/>
      </c>
      <c r="F99" s="161" t="str">
        <f>IF(A99="","",IF(itens_Remanesc!B99&lt;&gt;"",itens_Remanesc!B99,IF($Z99,0,"")))</f>
        <v/>
      </c>
      <c r="G99" s="169" t="str">
        <f t="shared" si="55"/>
        <v/>
      </c>
      <c r="H99" s="171" t="str">
        <f>IF(A99="","",ROUND(SUMIFS(aditivos!$L$2:$L$200,aditivos!$A$2:$A$200,A99,aditivos!$C$2:$C$200,"C1"),2))</f>
        <v/>
      </c>
      <c r="I99" s="167" t="str">
        <f t="shared" si="56"/>
        <v/>
      </c>
      <c r="J99" s="167" t="str">
        <f>IF(A99="","",IF(itens_Remanesc!E99="","",itens_Remanesc!E99))</f>
        <v/>
      </c>
      <c r="K99" s="173" t="str">
        <f t="shared" si="57"/>
        <v/>
      </c>
      <c r="L99" s="165" t="str">
        <f>IF(A99="","",ROUND(SUMIFS(aditivos!$L$2:$L$200,aditivos!$A$2:$A$200,A99,aditivos!$C$2:$C$200,"C2"),2))</f>
        <v/>
      </c>
      <c r="M99" s="161" t="str">
        <f t="shared" si="58"/>
        <v/>
      </c>
      <c r="N99" s="161" t="str">
        <f>IF(A99="","",IF(itens_Remanesc!G99="","",itens_Remanesc!G99))</f>
        <v/>
      </c>
      <c r="O99" s="169" t="str">
        <f t="shared" si="59"/>
        <v/>
      </c>
      <c r="P99" s="171" t="str">
        <f>IF(A99="","",ROUND(SUMIFS(aditivos!$L$2:$L$200,aditivos!$A$2:$A$200,A99,aditivos!$C$2:$C$200,"C3"),2))</f>
        <v/>
      </c>
      <c r="Q99" s="167" t="str">
        <f t="shared" si="60"/>
        <v/>
      </c>
      <c r="R99" s="167" t="str">
        <f>IF(A99="","",IF(itens_Remanesc!I99="","",itens_Remanesc!I99))</f>
        <v/>
      </c>
      <c r="S99" s="173" t="str">
        <f t="shared" si="61"/>
        <v/>
      </c>
      <c r="T99" s="165" t="str">
        <f>IF(A99="","",ROUND(SUMIFS(aditivos!$L$2:$L$200,aditivos!$A$2:$A$200,A99,aditivos!$C$2:$C$200,"C4"),2))</f>
        <v/>
      </c>
      <c r="U99" s="161" t="str">
        <f t="shared" si="62"/>
        <v/>
      </c>
      <c r="V99" s="161" t="str">
        <f>IF(A99="","",IF(itens_Remanesc!K99="","",itens_Remanesc!K99))</f>
        <v/>
      </c>
      <c r="W99" s="161" t="str">
        <f t="shared" si="63"/>
        <v/>
      </c>
      <c r="X99" s="148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12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8" t="str">
        <f>IF(itens_Remanesc!A100="","",itens_Remanesc!A100)</f>
        <v/>
      </c>
      <c r="B100" s="200" t="str">
        <f>IF(A100="","",itens_Remanesc!C100)</f>
        <v/>
      </c>
      <c r="C100" s="163" t="str">
        <f>IF(A100="","",IF(itens_Remanesc!B100="",0,itens_Remanesc!B100))</f>
        <v/>
      </c>
      <c r="D100" s="165" t="str">
        <f>IF(A100="","",ROUND(SUMIFS(aditivos!$L$2:$L$200,aditivos!$A$2:$A$200,A100,aditivos!$C$2:$C$200,"C0"),2))</f>
        <v/>
      </c>
      <c r="E100" s="161" t="str">
        <f t="shared" si="54"/>
        <v/>
      </c>
      <c r="F100" s="161" t="str">
        <f>IF(A100="","",IF(itens_Remanesc!B100&lt;&gt;"",itens_Remanesc!B100,IF($Z100,0,"")))</f>
        <v/>
      </c>
      <c r="G100" s="169" t="str">
        <f t="shared" si="55"/>
        <v/>
      </c>
      <c r="H100" s="171" t="str">
        <f>IF(A100="","",ROUND(SUMIFS(aditivos!$L$2:$L$200,aditivos!$A$2:$A$200,A100,aditivos!$C$2:$C$200,"C1"),2))</f>
        <v/>
      </c>
      <c r="I100" s="167" t="str">
        <f t="shared" si="56"/>
        <v/>
      </c>
      <c r="J100" s="167" t="str">
        <f>IF(A100="","",IF(itens_Remanesc!E100="","",itens_Remanesc!E100))</f>
        <v/>
      </c>
      <c r="K100" s="173" t="str">
        <f t="shared" si="57"/>
        <v/>
      </c>
      <c r="L100" s="165" t="str">
        <f>IF(A100="","",ROUND(SUMIFS(aditivos!$L$2:$L$200,aditivos!$A$2:$A$200,A100,aditivos!$C$2:$C$200,"C2"),2))</f>
        <v/>
      </c>
      <c r="M100" s="161" t="str">
        <f t="shared" si="58"/>
        <v/>
      </c>
      <c r="N100" s="161" t="str">
        <f>IF(A100="","",IF(itens_Remanesc!G100="","",itens_Remanesc!G100))</f>
        <v/>
      </c>
      <c r="O100" s="169" t="str">
        <f t="shared" si="59"/>
        <v/>
      </c>
      <c r="P100" s="171" t="str">
        <f>IF(A100="","",ROUND(SUMIFS(aditivos!$L$2:$L$200,aditivos!$A$2:$A$200,A100,aditivos!$C$2:$C$200,"C3"),2))</f>
        <v/>
      </c>
      <c r="Q100" s="167" t="str">
        <f t="shared" si="60"/>
        <v/>
      </c>
      <c r="R100" s="167" t="str">
        <f>IF(A100="","",IF(itens_Remanesc!I100="","",itens_Remanesc!I100))</f>
        <v/>
      </c>
      <c r="S100" s="173" t="str">
        <f t="shared" si="61"/>
        <v/>
      </c>
      <c r="T100" s="165" t="str">
        <f>IF(A100="","",ROUND(SUMIFS(aditivos!$L$2:$L$200,aditivos!$A$2:$A$200,A100,aditivos!$C$2:$C$200,"C4"),2))</f>
        <v/>
      </c>
      <c r="U100" s="161" t="str">
        <f t="shared" si="62"/>
        <v/>
      </c>
      <c r="V100" s="161" t="str">
        <f>IF(A100="","",IF(itens_Remanesc!K100="","",itens_Remanesc!K100))</f>
        <v/>
      </c>
      <c r="W100" s="161" t="str">
        <f t="shared" si="63"/>
        <v/>
      </c>
      <c r="X100" s="148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12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8" t="str">
        <f>IF(itens_Remanesc!A101="","",itens_Remanesc!A101)</f>
        <v/>
      </c>
      <c r="B101" s="200" t="str">
        <f>IF(A101="","",itens_Remanesc!C101)</f>
        <v/>
      </c>
      <c r="C101" s="163" t="str">
        <f>IF(A101="","",IF(itens_Remanesc!B101="",0,itens_Remanesc!B101))</f>
        <v/>
      </c>
      <c r="D101" s="165" t="str">
        <f>IF(A101="","",ROUND(SUMIFS(aditivos!$L$2:$L$200,aditivos!$A$2:$A$200,A101,aditivos!$C$2:$C$200,"C0"),2))</f>
        <v/>
      </c>
      <c r="E101" s="161" t="str">
        <f t="shared" si="54"/>
        <v/>
      </c>
      <c r="F101" s="161" t="str">
        <f>IF(A101="","",IF(itens_Remanesc!B101&lt;&gt;"",itens_Remanesc!B101,IF($Z101,0,"")))</f>
        <v/>
      </c>
      <c r="G101" s="169" t="str">
        <f t="shared" si="55"/>
        <v/>
      </c>
      <c r="H101" s="171" t="str">
        <f>IF(A101="","",ROUND(SUMIFS(aditivos!$L$2:$L$200,aditivos!$A$2:$A$200,A101,aditivos!$C$2:$C$200,"C1"),2))</f>
        <v/>
      </c>
      <c r="I101" s="167" t="str">
        <f t="shared" si="56"/>
        <v/>
      </c>
      <c r="J101" s="167" t="str">
        <f>IF(A101="","",IF(itens_Remanesc!E101="","",itens_Remanesc!E101))</f>
        <v/>
      </c>
      <c r="K101" s="173" t="str">
        <f t="shared" si="57"/>
        <v/>
      </c>
      <c r="L101" s="165" t="str">
        <f>IF(A101="","",ROUND(SUMIFS(aditivos!$L$2:$L$200,aditivos!$A$2:$A$200,A101,aditivos!$C$2:$C$200,"C2"),2))</f>
        <v/>
      </c>
      <c r="M101" s="161" t="str">
        <f t="shared" si="58"/>
        <v/>
      </c>
      <c r="N101" s="161" t="str">
        <f>IF(A101="","",IF(itens_Remanesc!G101="","",itens_Remanesc!G101))</f>
        <v/>
      </c>
      <c r="O101" s="169" t="str">
        <f t="shared" si="59"/>
        <v/>
      </c>
      <c r="P101" s="171" t="str">
        <f>IF(A101="","",ROUND(SUMIFS(aditivos!$L$2:$L$200,aditivos!$A$2:$A$200,A101,aditivos!$C$2:$C$200,"C3"),2))</f>
        <v/>
      </c>
      <c r="Q101" s="167" t="str">
        <f t="shared" si="60"/>
        <v/>
      </c>
      <c r="R101" s="167" t="str">
        <f>IF(A101="","",IF(itens_Remanesc!I101="","",itens_Remanesc!I101))</f>
        <v/>
      </c>
      <c r="S101" s="173" t="str">
        <f t="shared" si="61"/>
        <v/>
      </c>
      <c r="T101" s="165" t="str">
        <f>IF(A101="","",ROUND(SUMIFS(aditivos!$L$2:$L$200,aditivos!$A$2:$A$200,A101,aditivos!$C$2:$C$200,"C4"),2))</f>
        <v/>
      </c>
      <c r="U101" s="161" t="str">
        <f t="shared" si="62"/>
        <v/>
      </c>
      <c r="V101" s="161" t="str">
        <f>IF(A101="","",IF(itens_Remanesc!K101="","",itens_Remanesc!K101))</f>
        <v/>
      </c>
      <c r="W101" s="161" t="str">
        <f t="shared" si="63"/>
        <v/>
      </c>
      <c r="X101" s="148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12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8" t="str">
        <f>IF(itens_Remanesc!A102="","",itens_Remanesc!A102)</f>
        <v/>
      </c>
      <c r="B102" s="200" t="str">
        <f>IF(A102="","",itens_Remanesc!C102)</f>
        <v/>
      </c>
      <c r="C102" s="163" t="str">
        <f>IF(A102="","",IF(itens_Remanesc!B102="",0,itens_Remanesc!B102))</f>
        <v/>
      </c>
      <c r="D102" s="165" t="str">
        <f>IF(A102="","",ROUND(SUMIFS(aditivos!$L$2:$L$200,aditivos!$A$2:$A$200,A102,aditivos!$C$2:$C$200,"C0"),2))</f>
        <v/>
      </c>
      <c r="E102" s="161" t="str">
        <f t="shared" si="54"/>
        <v/>
      </c>
      <c r="F102" s="161" t="str">
        <f>IF(A102="","",IF(itens_Remanesc!B102&lt;&gt;"",itens_Remanesc!B102,IF($Z102,0,"")))</f>
        <v/>
      </c>
      <c r="G102" s="169" t="str">
        <f t="shared" si="55"/>
        <v/>
      </c>
      <c r="H102" s="171" t="str">
        <f>IF(A102="","",ROUND(SUMIFS(aditivos!$L$2:$L$200,aditivos!$A$2:$A$200,A102,aditivos!$C$2:$C$200,"C1"),2))</f>
        <v/>
      </c>
      <c r="I102" s="167" t="str">
        <f t="shared" si="56"/>
        <v/>
      </c>
      <c r="J102" s="167" t="str">
        <f>IF(A102="","",IF(itens_Remanesc!E102="","",itens_Remanesc!E102))</f>
        <v/>
      </c>
      <c r="K102" s="173" t="str">
        <f t="shared" si="57"/>
        <v/>
      </c>
      <c r="L102" s="165" t="str">
        <f>IF(A102="","",ROUND(SUMIFS(aditivos!$L$2:$L$200,aditivos!$A$2:$A$200,A102,aditivos!$C$2:$C$200,"C2"),2))</f>
        <v/>
      </c>
      <c r="M102" s="161" t="str">
        <f t="shared" si="58"/>
        <v/>
      </c>
      <c r="N102" s="161" t="str">
        <f>IF(A102="","",IF(itens_Remanesc!G102="","",itens_Remanesc!G102))</f>
        <v/>
      </c>
      <c r="O102" s="169" t="str">
        <f t="shared" si="59"/>
        <v/>
      </c>
      <c r="P102" s="171" t="str">
        <f>IF(A102="","",ROUND(SUMIFS(aditivos!$L$2:$L$200,aditivos!$A$2:$A$200,A102,aditivos!$C$2:$C$200,"C3"),2))</f>
        <v/>
      </c>
      <c r="Q102" s="167" t="str">
        <f t="shared" si="60"/>
        <v/>
      </c>
      <c r="R102" s="167" t="str">
        <f>IF(A102="","",IF(itens_Remanesc!I102="","",itens_Remanesc!I102))</f>
        <v/>
      </c>
      <c r="S102" s="173" t="str">
        <f t="shared" si="61"/>
        <v/>
      </c>
      <c r="T102" s="165" t="str">
        <f>IF(A102="","",ROUND(SUMIFS(aditivos!$L$2:$L$200,aditivos!$A$2:$A$200,A102,aditivos!$C$2:$C$200,"C4"),2))</f>
        <v/>
      </c>
      <c r="U102" s="161" t="str">
        <f t="shared" si="62"/>
        <v/>
      </c>
      <c r="V102" s="161" t="str">
        <f>IF(A102="","",IF(itens_Remanesc!K102="","",itens_Remanesc!K102))</f>
        <v/>
      </c>
      <c r="W102" s="161" t="str">
        <f t="shared" si="63"/>
        <v/>
      </c>
      <c r="X102" s="148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12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8" t="str">
        <f>IF(itens_Remanesc!A103="","",itens_Remanesc!A103)</f>
        <v/>
      </c>
      <c r="B103" s="200" t="str">
        <f>IF(A103="","",itens_Remanesc!C103)</f>
        <v/>
      </c>
      <c r="C103" s="163" t="str">
        <f>IF(A103="","",IF(itens_Remanesc!B103="",0,itens_Remanesc!B103))</f>
        <v/>
      </c>
      <c r="D103" s="165" t="str">
        <f>IF(A103="","",ROUND(SUMIFS(aditivos!$L$2:$L$200,aditivos!$A$2:$A$200,A103,aditivos!$C$2:$C$200,"C0"),2))</f>
        <v/>
      </c>
      <c r="E103" s="161" t="str">
        <f t="shared" si="54"/>
        <v/>
      </c>
      <c r="F103" s="161" t="str">
        <f>IF(A103="","",IF(itens_Remanesc!B103&lt;&gt;"",itens_Remanesc!B103,IF($Z103,0,"")))</f>
        <v/>
      </c>
      <c r="G103" s="169" t="str">
        <f t="shared" si="55"/>
        <v/>
      </c>
      <c r="H103" s="171" t="str">
        <f>IF(A103="","",ROUND(SUMIFS(aditivos!$L$2:$L$200,aditivos!$A$2:$A$200,A103,aditivos!$C$2:$C$200,"C1"),2))</f>
        <v/>
      </c>
      <c r="I103" s="167" t="str">
        <f t="shared" si="56"/>
        <v/>
      </c>
      <c r="J103" s="167" t="str">
        <f>IF(A103="","",IF(itens_Remanesc!E103="","",itens_Remanesc!E103))</f>
        <v/>
      </c>
      <c r="K103" s="173" t="str">
        <f t="shared" si="57"/>
        <v/>
      </c>
      <c r="L103" s="165" t="str">
        <f>IF(A103="","",ROUND(SUMIFS(aditivos!$L$2:$L$200,aditivos!$A$2:$A$200,A103,aditivos!$C$2:$C$200,"C2"),2))</f>
        <v/>
      </c>
      <c r="M103" s="161" t="str">
        <f t="shared" si="58"/>
        <v/>
      </c>
      <c r="N103" s="161" t="str">
        <f>IF(A103="","",IF(itens_Remanesc!G103="","",itens_Remanesc!G103))</f>
        <v/>
      </c>
      <c r="O103" s="169" t="str">
        <f t="shared" si="59"/>
        <v/>
      </c>
      <c r="P103" s="171" t="str">
        <f>IF(A103="","",ROUND(SUMIFS(aditivos!$L$2:$L$200,aditivos!$A$2:$A$200,A103,aditivos!$C$2:$C$200,"C3"),2))</f>
        <v/>
      </c>
      <c r="Q103" s="167" t="str">
        <f t="shared" si="60"/>
        <v/>
      </c>
      <c r="R103" s="167" t="str">
        <f>IF(A103="","",IF(itens_Remanesc!I103="","",itens_Remanesc!I103))</f>
        <v/>
      </c>
      <c r="S103" s="173" t="str">
        <f t="shared" si="61"/>
        <v/>
      </c>
      <c r="T103" s="165" t="str">
        <f>IF(A103="","",ROUND(SUMIFS(aditivos!$L$2:$L$200,aditivos!$A$2:$A$200,A103,aditivos!$C$2:$C$200,"C4"),2))</f>
        <v/>
      </c>
      <c r="U103" s="161" t="str">
        <f t="shared" si="62"/>
        <v/>
      </c>
      <c r="V103" s="161" t="str">
        <f>IF(A103="","",IF(itens_Remanesc!K103="","",itens_Remanesc!K103))</f>
        <v/>
      </c>
      <c r="W103" s="161" t="str">
        <f t="shared" si="63"/>
        <v/>
      </c>
      <c r="X103" s="148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12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8" t="str">
        <f>IF(itens_Remanesc!A104="","",itens_Remanesc!A104)</f>
        <v/>
      </c>
      <c r="B104" s="200" t="str">
        <f>IF(A104="","",itens_Remanesc!C104)</f>
        <v/>
      </c>
      <c r="C104" s="163" t="str">
        <f>IF(A104="","",IF(itens_Remanesc!B104="",0,itens_Remanesc!B104))</f>
        <v/>
      </c>
      <c r="D104" s="165" t="str">
        <f>IF(A104="","",ROUND(SUMIFS(aditivos!$L$2:$L$200,aditivos!$A$2:$A$200,A104,aditivos!$C$2:$C$200,"C0"),2))</f>
        <v/>
      </c>
      <c r="E104" s="161" t="str">
        <f t="shared" si="54"/>
        <v/>
      </c>
      <c r="F104" s="161" t="str">
        <f>IF(A104="","",IF(itens_Remanesc!B104&lt;&gt;"",itens_Remanesc!B104,IF($Z104,0,"")))</f>
        <v/>
      </c>
      <c r="G104" s="169" t="str">
        <f t="shared" si="55"/>
        <v/>
      </c>
      <c r="H104" s="171" t="str">
        <f>IF(A104="","",ROUND(SUMIFS(aditivos!$L$2:$L$200,aditivos!$A$2:$A$200,A104,aditivos!$C$2:$C$200,"C1"),2))</f>
        <v/>
      </c>
      <c r="I104" s="167" t="str">
        <f t="shared" si="56"/>
        <v/>
      </c>
      <c r="J104" s="167" t="str">
        <f>IF(A104="","",IF(itens_Remanesc!E104="","",itens_Remanesc!E104))</f>
        <v/>
      </c>
      <c r="K104" s="173" t="str">
        <f t="shared" si="57"/>
        <v/>
      </c>
      <c r="L104" s="165" t="str">
        <f>IF(A104="","",ROUND(SUMIFS(aditivos!$L$2:$L$200,aditivos!$A$2:$A$200,A104,aditivos!$C$2:$C$200,"C2"),2))</f>
        <v/>
      </c>
      <c r="M104" s="161" t="str">
        <f t="shared" si="58"/>
        <v/>
      </c>
      <c r="N104" s="161" t="str">
        <f>IF(A104="","",IF(itens_Remanesc!G104="","",itens_Remanesc!G104))</f>
        <v/>
      </c>
      <c r="O104" s="169" t="str">
        <f t="shared" si="59"/>
        <v/>
      </c>
      <c r="P104" s="171" t="str">
        <f>IF(A104="","",ROUND(SUMIFS(aditivos!$L$2:$L$200,aditivos!$A$2:$A$200,A104,aditivos!$C$2:$C$200,"C3"),2))</f>
        <v/>
      </c>
      <c r="Q104" s="167" t="str">
        <f t="shared" si="60"/>
        <v/>
      </c>
      <c r="R104" s="167" t="str">
        <f>IF(A104="","",IF(itens_Remanesc!I104="","",itens_Remanesc!I104))</f>
        <v/>
      </c>
      <c r="S104" s="173" t="str">
        <f t="shared" si="61"/>
        <v/>
      </c>
      <c r="T104" s="165" t="str">
        <f>IF(A104="","",ROUND(SUMIFS(aditivos!$L$2:$L$200,aditivos!$A$2:$A$200,A104,aditivos!$C$2:$C$200,"C4"),2))</f>
        <v/>
      </c>
      <c r="U104" s="161" t="str">
        <f t="shared" si="62"/>
        <v/>
      </c>
      <c r="V104" s="161" t="str">
        <f>IF(A104="","",IF(itens_Remanesc!K104="","",itens_Remanesc!K104))</f>
        <v/>
      </c>
      <c r="W104" s="161" t="str">
        <f t="shared" si="63"/>
        <v/>
      </c>
      <c r="X104" s="148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12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8" t="str">
        <f>IF(itens_Remanesc!A105="","",itens_Remanesc!A105)</f>
        <v/>
      </c>
      <c r="B105" s="200" t="str">
        <f>IF(A105="","",itens_Remanesc!C105)</f>
        <v/>
      </c>
      <c r="C105" s="163" t="str">
        <f>IF(A105="","",IF(itens_Remanesc!B105="",0,itens_Remanesc!B105))</f>
        <v/>
      </c>
      <c r="D105" s="165" t="str">
        <f>IF(A105="","",ROUND(SUMIFS(aditivos!$L$2:$L$200,aditivos!$A$2:$A$200,A105,aditivos!$C$2:$C$200,"C0"),2))</f>
        <v/>
      </c>
      <c r="E105" s="161" t="str">
        <f t="shared" si="54"/>
        <v/>
      </c>
      <c r="F105" s="161" t="str">
        <f>IF(A105="","",IF(itens_Remanesc!B105&lt;&gt;"",itens_Remanesc!B105,IF($Z105,0,"")))</f>
        <v/>
      </c>
      <c r="G105" s="169" t="str">
        <f t="shared" si="55"/>
        <v/>
      </c>
      <c r="H105" s="171" t="str">
        <f>IF(A105="","",ROUND(SUMIFS(aditivos!$L$2:$L$200,aditivos!$A$2:$A$200,A105,aditivos!$C$2:$C$200,"C1"),2))</f>
        <v/>
      </c>
      <c r="I105" s="167" t="str">
        <f t="shared" si="56"/>
        <v/>
      </c>
      <c r="J105" s="167" t="str">
        <f>IF(A105="","",IF(itens_Remanesc!E105="","",itens_Remanesc!E105))</f>
        <v/>
      </c>
      <c r="K105" s="173" t="str">
        <f t="shared" si="57"/>
        <v/>
      </c>
      <c r="L105" s="165" t="str">
        <f>IF(A105="","",ROUND(SUMIFS(aditivos!$L$2:$L$200,aditivos!$A$2:$A$200,A105,aditivos!$C$2:$C$200,"C2"),2))</f>
        <v/>
      </c>
      <c r="M105" s="161" t="str">
        <f t="shared" si="58"/>
        <v/>
      </c>
      <c r="N105" s="161" t="str">
        <f>IF(A105="","",IF(itens_Remanesc!G105="","",itens_Remanesc!G105))</f>
        <v/>
      </c>
      <c r="O105" s="169" t="str">
        <f t="shared" si="59"/>
        <v/>
      </c>
      <c r="P105" s="171" t="str">
        <f>IF(A105="","",ROUND(SUMIFS(aditivos!$L$2:$L$200,aditivos!$A$2:$A$200,A105,aditivos!$C$2:$C$200,"C3"),2))</f>
        <v/>
      </c>
      <c r="Q105" s="167" t="str">
        <f t="shared" si="60"/>
        <v/>
      </c>
      <c r="R105" s="167" t="str">
        <f>IF(A105="","",IF(itens_Remanesc!I105="","",itens_Remanesc!I105))</f>
        <v/>
      </c>
      <c r="S105" s="173" t="str">
        <f t="shared" si="61"/>
        <v/>
      </c>
      <c r="T105" s="165" t="str">
        <f>IF(A105="","",ROUND(SUMIFS(aditivos!$L$2:$L$200,aditivos!$A$2:$A$200,A105,aditivos!$C$2:$C$200,"C4"),2))</f>
        <v/>
      </c>
      <c r="U105" s="161" t="str">
        <f t="shared" si="62"/>
        <v/>
      </c>
      <c r="V105" s="161" t="str">
        <f>IF(A105="","",IF(itens_Remanesc!K105="","",itens_Remanesc!K105))</f>
        <v/>
      </c>
      <c r="W105" s="161" t="str">
        <f t="shared" si="63"/>
        <v/>
      </c>
      <c r="X105" s="148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12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8" t="str">
        <f>IF(itens_Remanesc!A106="","",itens_Remanesc!A106)</f>
        <v/>
      </c>
      <c r="B106" s="200" t="str">
        <f>IF(A106="","",itens_Remanesc!C106)</f>
        <v/>
      </c>
      <c r="C106" s="163" t="str">
        <f>IF(A106="","",IF(itens_Remanesc!B106="",0,itens_Remanesc!B106))</f>
        <v/>
      </c>
      <c r="D106" s="165" t="str">
        <f>IF(A106="","",ROUND(SUMIFS(aditivos!$L$2:$L$200,aditivos!$A$2:$A$200,A106,aditivos!$C$2:$C$200,"C0"),2))</f>
        <v/>
      </c>
      <c r="E106" s="161" t="str">
        <f t="shared" si="54"/>
        <v/>
      </c>
      <c r="F106" s="161" t="str">
        <f>IF(A106="","",IF(itens_Remanesc!B106&lt;&gt;"",itens_Remanesc!B106,IF($Z106,0,"")))</f>
        <v/>
      </c>
      <c r="G106" s="169" t="str">
        <f t="shared" si="55"/>
        <v/>
      </c>
      <c r="H106" s="171" t="str">
        <f>IF(A106="","",ROUND(SUMIFS(aditivos!$L$2:$L$200,aditivos!$A$2:$A$200,A106,aditivos!$C$2:$C$200,"C1"),2))</f>
        <v/>
      </c>
      <c r="I106" s="167" t="str">
        <f t="shared" si="56"/>
        <v/>
      </c>
      <c r="J106" s="167" t="str">
        <f>IF(A106="","",IF(itens_Remanesc!E106="","",itens_Remanesc!E106))</f>
        <v/>
      </c>
      <c r="K106" s="173" t="str">
        <f t="shared" si="57"/>
        <v/>
      </c>
      <c r="L106" s="165" t="str">
        <f>IF(A106="","",ROUND(SUMIFS(aditivos!$L$2:$L$200,aditivos!$A$2:$A$200,A106,aditivos!$C$2:$C$200,"C2"),2))</f>
        <v/>
      </c>
      <c r="M106" s="161" t="str">
        <f t="shared" si="58"/>
        <v/>
      </c>
      <c r="N106" s="161" t="str">
        <f>IF(A106="","",IF(itens_Remanesc!G106="","",itens_Remanesc!G106))</f>
        <v/>
      </c>
      <c r="O106" s="169" t="str">
        <f t="shared" si="59"/>
        <v/>
      </c>
      <c r="P106" s="171" t="str">
        <f>IF(A106="","",ROUND(SUMIFS(aditivos!$L$2:$L$200,aditivos!$A$2:$A$200,A106,aditivos!$C$2:$C$200,"C3"),2))</f>
        <v/>
      </c>
      <c r="Q106" s="167" t="str">
        <f t="shared" si="60"/>
        <v/>
      </c>
      <c r="R106" s="167" t="str">
        <f>IF(A106="","",IF(itens_Remanesc!I106="","",itens_Remanesc!I106))</f>
        <v/>
      </c>
      <c r="S106" s="173" t="str">
        <f t="shared" si="61"/>
        <v/>
      </c>
      <c r="T106" s="165" t="str">
        <f>IF(A106="","",ROUND(SUMIFS(aditivos!$L$2:$L$200,aditivos!$A$2:$A$200,A106,aditivos!$C$2:$C$200,"C4"),2))</f>
        <v/>
      </c>
      <c r="U106" s="161" t="str">
        <f t="shared" si="62"/>
        <v/>
      </c>
      <c r="V106" s="161" t="str">
        <f>IF(A106="","",IF(itens_Remanesc!K106="","",itens_Remanesc!K106))</f>
        <v/>
      </c>
      <c r="W106" s="161" t="str">
        <f t="shared" si="63"/>
        <v/>
      </c>
      <c r="X106" s="148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12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8" t="str">
        <f>IF(itens_Remanesc!A107="","",itens_Remanesc!A107)</f>
        <v/>
      </c>
      <c r="B107" s="200" t="str">
        <f>IF(A107="","",itens_Remanesc!C107)</f>
        <v/>
      </c>
      <c r="C107" s="163" t="str">
        <f>IF(A107="","",IF(itens_Remanesc!B107="",0,itens_Remanesc!B107))</f>
        <v/>
      </c>
      <c r="D107" s="165" t="str">
        <f>IF(A107="","",ROUND(SUMIFS(aditivos!$L$2:$L$200,aditivos!$A$2:$A$200,A107,aditivos!$C$2:$C$200,"C0"),2))</f>
        <v/>
      </c>
      <c r="E107" s="161" t="str">
        <f t="shared" si="54"/>
        <v/>
      </c>
      <c r="F107" s="161" t="str">
        <f>IF(A107="","",IF(itens_Remanesc!B107&lt;&gt;"",itens_Remanesc!B107,IF($Z107,0,"")))</f>
        <v/>
      </c>
      <c r="G107" s="169" t="str">
        <f t="shared" si="55"/>
        <v/>
      </c>
      <c r="H107" s="171" t="str">
        <f>IF(A107="","",ROUND(SUMIFS(aditivos!$L$2:$L$200,aditivos!$A$2:$A$200,A107,aditivos!$C$2:$C$200,"C1"),2))</f>
        <v/>
      </c>
      <c r="I107" s="167" t="str">
        <f t="shared" si="56"/>
        <v/>
      </c>
      <c r="J107" s="167" t="str">
        <f>IF(A107="","",IF(itens_Remanesc!E107="","",itens_Remanesc!E107))</f>
        <v/>
      </c>
      <c r="K107" s="173" t="str">
        <f t="shared" si="57"/>
        <v/>
      </c>
      <c r="L107" s="165" t="str">
        <f>IF(A107="","",ROUND(SUMIFS(aditivos!$L$2:$L$200,aditivos!$A$2:$A$200,A107,aditivos!$C$2:$C$200,"C2"),2))</f>
        <v/>
      </c>
      <c r="M107" s="161" t="str">
        <f t="shared" si="58"/>
        <v/>
      </c>
      <c r="N107" s="161" t="str">
        <f>IF(A107="","",IF(itens_Remanesc!G107="","",itens_Remanesc!G107))</f>
        <v/>
      </c>
      <c r="O107" s="169" t="str">
        <f t="shared" si="59"/>
        <v/>
      </c>
      <c r="P107" s="171" t="str">
        <f>IF(A107="","",ROUND(SUMIFS(aditivos!$L$2:$L$200,aditivos!$A$2:$A$200,A107,aditivos!$C$2:$C$200,"C3"),2))</f>
        <v/>
      </c>
      <c r="Q107" s="167" t="str">
        <f t="shared" si="60"/>
        <v/>
      </c>
      <c r="R107" s="167" t="str">
        <f>IF(A107="","",IF(itens_Remanesc!I107="","",itens_Remanesc!I107))</f>
        <v/>
      </c>
      <c r="S107" s="173" t="str">
        <f t="shared" si="61"/>
        <v/>
      </c>
      <c r="T107" s="165" t="str">
        <f>IF(A107="","",ROUND(SUMIFS(aditivos!$L$2:$L$200,aditivos!$A$2:$A$200,A107,aditivos!$C$2:$C$200,"C4"),2))</f>
        <v/>
      </c>
      <c r="U107" s="161" t="str">
        <f t="shared" si="62"/>
        <v/>
      </c>
      <c r="V107" s="161" t="str">
        <f>IF(A107="","",IF(itens_Remanesc!K107="","",itens_Remanesc!K107))</f>
        <v/>
      </c>
      <c r="W107" s="161" t="str">
        <f t="shared" si="63"/>
        <v/>
      </c>
      <c r="X107" s="148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12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8" t="str">
        <f>IF(itens_Remanesc!A108="","",itens_Remanesc!A108)</f>
        <v/>
      </c>
      <c r="B108" s="200" t="str">
        <f>IF(A108="","",itens_Remanesc!C108)</f>
        <v/>
      </c>
      <c r="C108" s="163" t="str">
        <f>IF(A108="","",IF(itens_Remanesc!B108="",0,itens_Remanesc!B108))</f>
        <v/>
      </c>
      <c r="D108" s="165" t="str">
        <f>IF(A108="","",ROUND(SUMIFS(aditivos!$L$2:$L$200,aditivos!$A$2:$A$200,A108,aditivos!$C$2:$C$200,"C0"),2))</f>
        <v/>
      </c>
      <c r="E108" s="161" t="str">
        <f t="shared" si="54"/>
        <v/>
      </c>
      <c r="F108" s="161" t="str">
        <f>IF(A108="","",IF(itens_Remanesc!B108&lt;&gt;"",itens_Remanesc!B108,IF($Z108,0,"")))</f>
        <v/>
      </c>
      <c r="G108" s="169" t="str">
        <f t="shared" si="55"/>
        <v/>
      </c>
      <c r="H108" s="171" t="str">
        <f>IF(A108="","",ROUND(SUMIFS(aditivos!$L$2:$L$200,aditivos!$A$2:$A$200,A108,aditivos!$C$2:$C$200,"C1"),2))</f>
        <v/>
      </c>
      <c r="I108" s="167" t="str">
        <f t="shared" si="56"/>
        <v/>
      </c>
      <c r="J108" s="167" t="str">
        <f>IF(A108="","",IF(itens_Remanesc!E108="","",itens_Remanesc!E108))</f>
        <v/>
      </c>
      <c r="K108" s="173" t="str">
        <f t="shared" si="57"/>
        <v/>
      </c>
      <c r="L108" s="165" t="str">
        <f>IF(A108="","",ROUND(SUMIFS(aditivos!$L$2:$L$200,aditivos!$A$2:$A$200,A108,aditivos!$C$2:$C$200,"C2"),2))</f>
        <v/>
      </c>
      <c r="M108" s="161" t="str">
        <f t="shared" si="58"/>
        <v/>
      </c>
      <c r="N108" s="161" t="str">
        <f>IF(A108="","",IF(itens_Remanesc!G108="","",itens_Remanesc!G108))</f>
        <v/>
      </c>
      <c r="O108" s="169" t="str">
        <f t="shared" si="59"/>
        <v/>
      </c>
      <c r="P108" s="171" t="str">
        <f>IF(A108="","",ROUND(SUMIFS(aditivos!$L$2:$L$200,aditivos!$A$2:$A$200,A108,aditivos!$C$2:$C$200,"C3"),2))</f>
        <v/>
      </c>
      <c r="Q108" s="167" t="str">
        <f t="shared" si="60"/>
        <v/>
      </c>
      <c r="R108" s="167" t="str">
        <f>IF(A108="","",IF(itens_Remanesc!I108="","",itens_Remanesc!I108))</f>
        <v/>
      </c>
      <c r="S108" s="173" t="str">
        <f t="shared" si="61"/>
        <v/>
      </c>
      <c r="T108" s="165" t="str">
        <f>IF(A108="","",ROUND(SUMIFS(aditivos!$L$2:$L$200,aditivos!$A$2:$A$200,A108,aditivos!$C$2:$C$200,"C4"),2))</f>
        <v/>
      </c>
      <c r="U108" s="161" t="str">
        <f t="shared" si="62"/>
        <v/>
      </c>
      <c r="V108" s="161" t="str">
        <f>IF(A108="","",IF(itens_Remanesc!K108="","",itens_Remanesc!K108))</f>
        <v/>
      </c>
      <c r="W108" s="161" t="str">
        <f t="shared" si="63"/>
        <v/>
      </c>
      <c r="X108" s="148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12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8" t="str">
        <f>IF(itens_Remanesc!A109="","",itens_Remanesc!A109)</f>
        <v/>
      </c>
      <c r="B109" s="200" t="str">
        <f>IF(A109="","",itens_Remanesc!C109)</f>
        <v/>
      </c>
      <c r="C109" s="163" t="str">
        <f>IF(A109="","",IF(itens_Remanesc!B109="",0,itens_Remanesc!B109))</f>
        <v/>
      </c>
      <c r="D109" s="165" t="str">
        <f>IF(A109="","",ROUND(SUMIFS(aditivos!$L$2:$L$200,aditivos!$A$2:$A$200,A109,aditivos!$C$2:$C$200,"C0"),2))</f>
        <v/>
      </c>
      <c r="E109" s="161" t="str">
        <f t="shared" si="54"/>
        <v/>
      </c>
      <c r="F109" s="161" t="str">
        <f>IF(A109="","",IF(itens_Remanesc!B109&lt;&gt;"",itens_Remanesc!B109,IF($Z109,0,"")))</f>
        <v/>
      </c>
      <c r="G109" s="169" t="str">
        <f t="shared" si="55"/>
        <v/>
      </c>
      <c r="H109" s="171" t="str">
        <f>IF(A109="","",ROUND(SUMIFS(aditivos!$L$2:$L$200,aditivos!$A$2:$A$200,A109,aditivos!$C$2:$C$200,"C1"),2))</f>
        <v/>
      </c>
      <c r="I109" s="167" t="str">
        <f t="shared" si="56"/>
        <v/>
      </c>
      <c r="J109" s="167" t="str">
        <f>IF(A109="","",IF(itens_Remanesc!E109="","",itens_Remanesc!E109))</f>
        <v/>
      </c>
      <c r="K109" s="173" t="str">
        <f t="shared" si="57"/>
        <v/>
      </c>
      <c r="L109" s="165" t="str">
        <f>IF(A109="","",ROUND(SUMIFS(aditivos!$L$2:$L$200,aditivos!$A$2:$A$200,A109,aditivos!$C$2:$C$200,"C2"),2))</f>
        <v/>
      </c>
      <c r="M109" s="161" t="str">
        <f t="shared" si="58"/>
        <v/>
      </c>
      <c r="N109" s="161" t="str">
        <f>IF(A109="","",IF(itens_Remanesc!G109="","",itens_Remanesc!G109))</f>
        <v/>
      </c>
      <c r="O109" s="169" t="str">
        <f t="shared" si="59"/>
        <v/>
      </c>
      <c r="P109" s="171" t="str">
        <f>IF(A109="","",ROUND(SUMIFS(aditivos!$L$2:$L$200,aditivos!$A$2:$A$200,A109,aditivos!$C$2:$C$200,"C3"),2))</f>
        <v/>
      </c>
      <c r="Q109" s="167" t="str">
        <f t="shared" si="60"/>
        <v/>
      </c>
      <c r="R109" s="167" t="str">
        <f>IF(A109="","",IF(itens_Remanesc!I109="","",itens_Remanesc!I109))</f>
        <v/>
      </c>
      <c r="S109" s="173" t="str">
        <f t="shared" si="61"/>
        <v/>
      </c>
      <c r="T109" s="165" t="str">
        <f>IF(A109="","",ROUND(SUMIFS(aditivos!$L$2:$L$200,aditivos!$A$2:$A$200,A109,aditivos!$C$2:$C$200,"C4"),2))</f>
        <v/>
      </c>
      <c r="U109" s="161" t="str">
        <f t="shared" si="62"/>
        <v/>
      </c>
      <c r="V109" s="161" t="str">
        <f>IF(A109="","",IF(itens_Remanesc!K109="","",itens_Remanesc!K109))</f>
        <v/>
      </c>
      <c r="W109" s="161" t="str">
        <f t="shared" si="63"/>
        <v/>
      </c>
      <c r="X109" s="148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12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8" t="str">
        <f>IF(itens_Remanesc!A110="","",itens_Remanesc!A110)</f>
        <v/>
      </c>
      <c r="B110" s="200" t="str">
        <f>IF(A110="","",itens_Remanesc!C110)</f>
        <v/>
      </c>
      <c r="C110" s="163" t="str">
        <f>IF(A110="","",IF(itens_Remanesc!B110="",0,itens_Remanesc!B110))</f>
        <v/>
      </c>
      <c r="D110" s="165" t="str">
        <f>IF(A110="","",ROUND(SUMIFS(aditivos!$L$2:$L$200,aditivos!$A$2:$A$200,A110,aditivos!$C$2:$C$200,"C0"),2))</f>
        <v/>
      </c>
      <c r="E110" s="161" t="str">
        <f t="shared" si="54"/>
        <v/>
      </c>
      <c r="F110" s="161" t="str">
        <f>IF(A110="","",IF(itens_Remanesc!B110&lt;&gt;"",itens_Remanesc!B110,IF($Z110,0,"")))</f>
        <v/>
      </c>
      <c r="G110" s="169" t="str">
        <f t="shared" si="55"/>
        <v/>
      </c>
      <c r="H110" s="171" t="str">
        <f>IF(A110="","",ROUND(SUMIFS(aditivos!$L$2:$L$200,aditivos!$A$2:$A$200,A110,aditivos!$C$2:$C$200,"C1"),2))</f>
        <v/>
      </c>
      <c r="I110" s="167" t="str">
        <f t="shared" si="56"/>
        <v/>
      </c>
      <c r="J110" s="167" t="str">
        <f>IF(A110="","",IF(itens_Remanesc!E110="","",itens_Remanesc!E110))</f>
        <v/>
      </c>
      <c r="K110" s="173" t="str">
        <f t="shared" si="57"/>
        <v/>
      </c>
      <c r="L110" s="165" t="str">
        <f>IF(A110="","",ROUND(SUMIFS(aditivos!$L$2:$L$200,aditivos!$A$2:$A$200,A110,aditivos!$C$2:$C$200,"C2"),2))</f>
        <v/>
      </c>
      <c r="M110" s="161" t="str">
        <f t="shared" si="58"/>
        <v/>
      </c>
      <c r="N110" s="161" t="str">
        <f>IF(A110="","",IF(itens_Remanesc!G110="","",itens_Remanesc!G110))</f>
        <v/>
      </c>
      <c r="O110" s="169" t="str">
        <f t="shared" si="59"/>
        <v/>
      </c>
      <c r="P110" s="171" t="str">
        <f>IF(A110="","",ROUND(SUMIFS(aditivos!$L$2:$L$200,aditivos!$A$2:$A$200,A110,aditivos!$C$2:$C$200,"C3"),2))</f>
        <v/>
      </c>
      <c r="Q110" s="167" t="str">
        <f t="shared" si="60"/>
        <v/>
      </c>
      <c r="R110" s="167" t="str">
        <f>IF(A110="","",IF(itens_Remanesc!I110="","",itens_Remanesc!I110))</f>
        <v/>
      </c>
      <c r="S110" s="173" t="str">
        <f t="shared" si="61"/>
        <v/>
      </c>
      <c r="T110" s="165" t="str">
        <f>IF(A110="","",ROUND(SUMIFS(aditivos!$L$2:$L$200,aditivos!$A$2:$A$200,A110,aditivos!$C$2:$C$200,"C4"),2))</f>
        <v/>
      </c>
      <c r="U110" s="161" t="str">
        <f t="shared" si="62"/>
        <v/>
      </c>
      <c r="V110" s="161" t="str">
        <f>IF(A110="","",IF(itens_Remanesc!K110="","",itens_Remanesc!K110))</f>
        <v/>
      </c>
      <c r="W110" s="161" t="str">
        <f t="shared" si="63"/>
        <v/>
      </c>
      <c r="X110" s="148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12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8" t="str">
        <f>IF(itens_Remanesc!A111="","",itens_Remanesc!A111)</f>
        <v/>
      </c>
      <c r="B111" s="200" t="str">
        <f>IF(A111="","",itens_Remanesc!C111)</f>
        <v/>
      </c>
      <c r="C111" s="163" t="str">
        <f>IF(A111="","",IF(itens_Remanesc!B111="",0,itens_Remanesc!B111))</f>
        <v/>
      </c>
      <c r="D111" s="165" t="str">
        <f>IF(A111="","",ROUND(SUMIFS(aditivos!$L$2:$L$200,aditivos!$A$2:$A$200,A111,aditivos!$C$2:$C$200,"C0"),2))</f>
        <v/>
      </c>
      <c r="E111" s="161" t="str">
        <f t="shared" si="54"/>
        <v/>
      </c>
      <c r="F111" s="161" t="str">
        <f>IF(A111="","",IF(itens_Remanesc!B111&lt;&gt;"",itens_Remanesc!B111,IF($Z111,0,"")))</f>
        <v/>
      </c>
      <c r="G111" s="169" t="str">
        <f t="shared" si="55"/>
        <v/>
      </c>
      <c r="H111" s="171" t="str">
        <f>IF(A111="","",ROUND(SUMIFS(aditivos!$L$2:$L$200,aditivos!$A$2:$A$200,A111,aditivos!$C$2:$C$200,"C1"),2))</f>
        <v/>
      </c>
      <c r="I111" s="167" t="str">
        <f t="shared" si="56"/>
        <v/>
      </c>
      <c r="J111" s="167" t="str">
        <f>IF(A111="","",IF(itens_Remanesc!E111="","",itens_Remanesc!E111))</f>
        <v/>
      </c>
      <c r="K111" s="173" t="str">
        <f t="shared" si="57"/>
        <v/>
      </c>
      <c r="L111" s="165" t="str">
        <f>IF(A111="","",ROUND(SUMIFS(aditivos!$L$2:$L$200,aditivos!$A$2:$A$200,A111,aditivos!$C$2:$C$200,"C2"),2))</f>
        <v/>
      </c>
      <c r="M111" s="161" t="str">
        <f t="shared" si="58"/>
        <v/>
      </c>
      <c r="N111" s="161" t="str">
        <f>IF(A111="","",IF(itens_Remanesc!G111="","",itens_Remanesc!G111))</f>
        <v/>
      </c>
      <c r="O111" s="169" t="str">
        <f t="shared" si="59"/>
        <v/>
      </c>
      <c r="P111" s="171" t="str">
        <f>IF(A111="","",ROUND(SUMIFS(aditivos!$L$2:$L$200,aditivos!$A$2:$A$200,A111,aditivos!$C$2:$C$200,"C3"),2))</f>
        <v/>
      </c>
      <c r="Q111" s="167" t="str">
        <f t="shared" si="60"/>
        <v/>
      </c>
      <c r="R111" s="167" t="str">
        <f>IF(A111="","",IF(itens_Remanesc!I111="","",itens_Remanesc!I111))</f>
        <v/>
      </c>
      <c r="S111" s="173" t="str">
        <f t="shared" si="61"/>
        <v/>
      </c>
      <c r="T111" s="165" t="str">
        <f>IF(A111="","",ROUND(SUMIFS(aditivos!$L$2:$L$200,aditivos!$A$2:$A$200,A111,aditivos!$C$2:$C$200,"C4"),2))</f>
        <v/>
      </c>
      <c r="U111" s="161" t="str">
        <f t="shared" si="62"/>
        <v/>
      </c>
      <c r="V111" s="161" t="str">
        <f>IF(A111="","",IF(itens_Remanesc!K111="","",itens_Remanesc!K111))</f>
        <v/>
      </c>
      <c r="W111" s="161" t="str">
        <f t="shared" si="63"/>
        <v/>
      </c>
      <c r="X111" s="148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12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8" t="str">
        <f>IF(itens_Remanesc!A112="","",itens_Remanesc!A112)</f>
        <v/>
      </c>
      <c r="B112" s="200" t="str">
        <f>IF(A112="","",itens_Remanesc!C112)</f>
        <v/>
      </c>
      <c r="C112" s="163" t="str">
        <f>IF(A112="","",IF(itens_Remanesc!B112="",0,itens_Remanesc!B112))</f>
        <v/>
      </c>
      <c r="D112" s="165" t="str">
        <f>IF(A112="","",ROUND(SUMIFS(aditivos!$L$2:$L$200,aditivos!$A$2:$A$200,A112,aditivos!$C$2:$C$200,"C0"),2))</f>
        <v/>
      </c>
      <c r="E112" s="161" t="str">
        <f t="shared" si="54"/>
        <v/>
      </c>
      <c r="F112" s="161" t="str">
        <f>IF(A112="","",IF(itens_Remanesc!B112&lt;&gt;"",itens_Remanesc!B112,IF($Z112,0,"")))</f>
        <v/>
      </c>
      <c r="G112" s="169" t="str">
        <f t="shared" si="55"/>
        <v/>
      </c>
      <c r="H112" s="171" t="str">
        <f>IF(A112="","",ROUND(SUMIFS(aditivos!$L$2:$L$200,aditivos!$A$2:$A$200,A112,aditivos!$C$2:$C$200,"C1"),2))</f>
        <v/>
      </c>
      <c r="I112" s="167" t="str">
        <f t="shared" si="56"/>
        <v/>
      </c>
      <c r="J112" s="167" t="str">
        <f>IF(A112="","",IF(itens_Remanesc!E112="","",itens_Remanesc!E112))</f>
        <v/>
      </c>
      <c r="K112" s="173" t="str">
        <f t="shared" si="57"/>
        <v/>
      </c>
      <c r="L112" s="165" t="str">
        <f>IF(A112="","",ROUND(SUMIFS(aditivos!$L$2:$L$200,aditivos!$A$2:$A$200,A112,aditivos!$C$2:$C$200,"C2"),2))</f>
        <v/>
      </c>
      <c r="M112" s="161" t="str">
        <f t="shared" si="58"/>
        <v/>
      </c>
      <c r="N112" s="161" t="str">
        <f>IF(A112="","",IF(itens_Remanesc!G112="","",itens_Remanesc!G112))</f>
        <v/>
      </c>
      <c r="O112" s="169" t="str">
        <f t="shared" si="59"/>
        <v/>
      </c>
      <c r="P112" s="171" t="str">
        <f>IF(A112="","",ROUND(SUMIFS(aditivos!$L$2:$L$200,aditivos!$A$2:$A$200,A112,aditivos!$C$2:$C$200,"C3"),2))</f>
        <v/>
      </c>
      <c r="Q112" s="167" t="str">
        <f t="shared" si="60"/>
        <v/>
      </c>
      <c r="R112" s="167" t="str">
        <f>IF(A112="","",IF(itens_Remanesc!I112="","",itens_Remanesc!I112))</f>
        <v/>
      </c>
      <c r="S112" s="173" t="str">
        <f t="shared" si="61"/>
        <v/>
      </c>
      <c r="T112" s="165" t="str">
        <f>IF(A112="","",ROUND(SUMIFS(aditivos!$L$2:$L$200,aditivos!$A$2:$A$200,A112,aditivos!$C$2:$C$200,"C4"),2))</f>
        <v/>
      </c>
      <c r="U112" s="161" t="str">
        <f t="shared" si="62"/>
        <v/>
      </c>
      <c r="V112" s="161" t="str">
        <f>IF(A112="","",IF(itens_Remanesc!K112="","",itens_Remanesc!K112))</f>
        <v/>
      </c>
      <c r="W112" s="161" t="str">
        <f t="shared" si="63"/>
        <v/>
      </c>
      <c r="X112" s="148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12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8" t="str">
        <f>IF(itens_Remanesc!A113="","",itens_Remanesc!A113)</f>
        <v/>
      </c>
      <c r="B113" s="200" t="str">
        <f>IF(A113="","",itens_Remanesc!C113)</f>
        <v/>
      </c>
      <c r="C113" s="163" t="str">
        <f>IF(A113="","",IF(itens_Remanesc!B113="",0,itens_Remanesc!B113))</f>
        <v/>
      </c>
      <c r="D113" s="165" t="str">
        <f>IF(A113="","",ROUND(SUMIFS(aditivos!$L$2:$L$200,aditivos!$A$2:$A$200,A113,aditivos!$C$2:$C$200,"C0"),2))</f>
        <v/>
      </c>
      <c r="E113" s="161" t="str">
        <f t="shared" si="54"/>
        <v/>
      </c>
      <c r="F113" s="161" t="str">
        <f>IF(A113="","",IF(itens_Remanesc!B113&lt;&gt;"",itens_Remanesc!B113,IF($Z113,0,"")))</f>
        <v/>
      </c>
      <c r="G113" s="169" t="str">
        <f t="shared" si="55"/>
        <v/>
      </c>
      <c r="H113" s="171" t="str">
        <f>IF(A113="","",ROUND(SUMIFS(aditivos!$L$2:$L$200,aditivos!$A$2:$A$200,A113,aditivos!$C$2:$C$200,"C1"),2))</f>
        <v/>
      </c>
      <c r="I113" s="167" t="str">
        <f t="shared" si="56"/>
        <v/>
      </c>
      <c r="J113" s="167" t="str">
        <f>IF(A113="","",IF(itens_Remanesc!E113="","",itens_Remanesc!E113))</f>
        <v/>
      </c>
      <c r="K113" s="173" t="str">
        <f t="shared" si="57"/>
        <v/>
      </c>
      <c r="L113" s="165" t="str">
        <f>IF(A113="","",ROUND(SUMIFS(aditivos!$L$2:$L$200,aditivos!$A$2:$A$200,A113,aditivos!$C$2:$C$200,"C2"),2))</f>
        <v/>
      </c>
      <c r="M113" s="161" t="str">
        <f t="shared" si="58"/>
        <v/>
      </c>
      <c r="N113" s="161" t="str">
        <f>IF(A113="","",IF(itens_Remanesc!G113="","",itens_Remanesc!G113))</f>
        <v/>
      </c>
      <c r="O113" s="169" t="str">
        <f t="shared" si="59"/>
        <v/>
      </c>
      <c r="P113" s="171" t="str">
        <f>IF(A113="","",ROUND(SUMIFS(aditivos!$L$2:$L$200,aditivos!$A$2:$A$200,A113,aditivos!$C$2:$C$200,"C3"),2))</f>
        <v/>
      </c>
      <c r="Q113" s="167" t="str">
        <f t="shared" si="60"/>
        <v/>
      </c>
      <c r="R113" s="167" t="str">
        <f>IF(A113="","",IF(itens_Remanesc!I113="","",itens_Remanesc!I113))</f>
        <v/>
      </c>
      <c r="S113" s="173" t="str">
        <f t="shared" si="61"/>
        <v/>
      </c>
      <c r="T113" s="165" t="str">
        <f>IF(A113="","",ROUND(SUMIFS(aditivos!$L$2:$L$200,aditivos!$A$2:$A$200,A113,aditivos!$C$2:$C$200,"C4"),2))</f>
        <v/>
      </c>
      <c r="U113" s="161" t="str">
        <f t="shared" si="62"/>
        <v/>
      </c>
      <c r="V113" s="161" t="str">
        <f>IF(A113="","",IF(itens_Remanesc!K113="","",itens_Remanesc!K113))</f>
        <v/>
      </c>
      <c r="W113" s="161" t="str">
        <f t="shared" si="63"/>
        <v/>
      </c>
      <c r="X113" s="148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12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8" t="str">
        <f>IF(itens_Remanesc!A114="","",itens_Remanesc!A114)</f>
        <v/>
      </c>
      <c r="B114" s="200" t="str">
        <f>IF(A114="","",itens_Remanesc!C114)</f>
        <v/>
      </c>
      <c r="C114" s="163" t="str">
        <f>IF(A114="","",IF(itens_Remanesc!B114="",0,itens_Remanesc!B114))</f>
        <v/>
      </c>
      <c r="D114" s="165" t="str">
        <f>IF(A114="","",ROUND(SUMIFS(aditivos!$L$2:$L$200,aditivos!$A$2:$A$200,A114,aditivos!$C$2:$C$200,"C0"),2))</f>
        <v/>
      </c>
      <c r="E114" s="161" t="str">
        <f t="shared" si="54"/>
        <v/>
      </c>
      <c r="F114" s="161" t="str">
        <f>IF(A114="","",IF(itens_Remanesc!B114&lt;&gt;"",itens_Remanesc!B114,IF($Z114,0,"")))</f>
        <v/>
      </c>
      <c r="G114" s="169" t="str">
        <f t="shared" si="55"/>
        <v/>
      </c>
      <c r="H114" s="171" t="str">
        <f>IF(A114="","",ROUND(SUMIFS(aditivos!$L$2:$L$200,aditivos!$A$2:$A$200,A114,aditivos!$C$2:$C$200,"C1"),2))</f>
        <v/>
      </c>
      <c r="I114" s="167" t="str">
        <f t="shared" si="56"/>
        <v/>
      </c>
      <c r="J114" s="167" t="str">
        <f>IF(A114="","",IF(itens_Remanesc!E114="","",itens_Remanesc!E114))</f>
        <v/>
      </c>
      <c r="K114" s="173" t="str">
        <f t="shared" si="57"/>
        <v/>
      </c>
      <c r="L114" s="165" t="str">
        <f>IF(A114="","",ROUND(SUMIFS(aditivos!$L$2:$L$200,aditivos!$A$2:$A$200,A114,aditivos!$C$2:$C$200,"C2"),2))</f>
        <v/>
      </c>
      <c r="M114" s="161" t="str">
        <f t="shared" si="58"/>
        <v/>
      </c>
      <c r="N114" s="161" t="str">
        <f>IF(A114="","",IF(itens_Remanesc!G114="","",itens_Remanesc!G114))</f>
        <v/>
      </c>
      <c r="O114" s="169" t="str">
        <f t="shared" si="59"/>
        <v/>
      </c>
      <c r="P114" s="171" t="str">
        <f>IF(A114="","",ROUND(SUMIFS(aditivos!$L$2:$L$200,aditivos!$A$2:$A$200,A114,aditivos!$C$2:$C$200,"C3"),2))</f>
        <v/>
      </c>
      <c r="Q114" s="167" t="str">
        <f t="shared" si="60"/>
        <v/>
      </c>
      <c r="R114" s="167" t="str">
        <f>IF(A114="","",IF(itens_Remanesc!I114="","",itens_Remanesc!I114))</f>
        <v/>
      </c>
      <c r="S114" s="173" t="str">
        <f t="shared" si="61"/>
        <v/>
      </c>
      <c r="T114" s="165" t="str">
        <f>IF(A114="","",ROUND(SUMIFS(aditivos!$L$2:$L$200,aditivos!$A$2:$A$200,A114,aditivos!$C$2:$C$200,"C4"),2))</f>
        <v/>
      </c>
      <c r="U114" s="161" t="str">
        <f t="shared" si="62"/>
        <v/>
      </c>
      <c r="V114" s="161" t="str">
        <f>IF(A114="","",IF(itens_Remanesc!K114="","",itens_Remanesc!K114))</f>
        <v/>
      </c>
      <c r="W114" s="161" t="str">
        <f t="shared" si="63"/>
        <v/>
      </c>
      <c r="X114" s="148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12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8" t="str">
        <f>IF(itens_Remanesc!A115="","",itens_Remanesc!A115)</f>
        <v/>
      </c>
      <c r="B115" s="200" t="str">
        <f>IF(A115="","",itens_Remanesc!C115)</f>
        <v/>
      </c>
      <c r="C115" s="163" t="str">
        <f>IF(A115="","",IF(itens_Remanesc!B115="",0,itens_Remanesc!B115))</f>
        <v/>
      </c>
      <c r="D115" s="165" t="str">
        <f>IF(A115="","",ROUND(SUMIFS(aditivos!$L$2:$L$200,aditivos!$A$2:$A$200,A115,aditivos!$C$2:$C$200,"C0"),2))</f>
        <v/>
      </c>
      <c r="E115" s="161" t="str">
        <f t="shared" si="54"/>
        <v/>
      </c>
      <c r="F115" s="161" t="str">
        <f>IF(A115="","",IF(itens_Remanesc!B115&lt;&gt;"",itens_Remanesc!B115,IF($Z115,0,"")))</f>
        <v/>
      </c>
      <c r="G115" s="169" t="str">
        <f t="shared" si="55"/>
        <v/>
      </c>
      <c r="H115" s="171" t="str">
        <f>IF(A115="","",ROUND(SUMIFS(aditivos!$L$2:$L$200,aditivos!$A$2:$A$200,A115,aditivos!$C$2:$C$200,"C1"),2))</f>
        <v/>
      </c>
      <c r="I115" s="167" t="str">
        <f t="shared" si="56"/>
        <v/>
      </c>
      <c r="J115" s="167" t="str">
        <f>IF(A115="","",IF(itens_Remanesc!E115="","",itens_Remanesc!E115))</f>
        <v/>
      </c>
      <c r="K115" s="173" t="str">
        <f t="shared" si="57"/>
        <v/>
      </c>
      <c r="L115" s="165" t="str">
        <f>IF(A115="","",ROUND(SUMIFS(aditivos!$L$2:$L$200,aditivos!$A$2:$A$200,A115,aditivos!$C$2:$C$200,"C2"),2))</f>
        <v/>
      </c>
      <c r="M115" s="161" t="str">
        <f t="shared" si="58"/>
        <v/>
      </c>
      <c r="N115" s="161" t="str">
        <f>IF(A115="","",IF(itens_Remanesc!G115="","",itens_Remanesc!G115))</f>
        <v/>
      </c>
      <c r="O115" s="169" t="str">
        <f t="shared" si="59"/>
        <v/>
      </c>
      <c r="P115" s="171" t="str">
        <f>IF(A115="","",ROUND(SUMIFS(aditivos!$L$2:$L$200,aditivos!$A$2:$A$200,A115,aditivos!$C$2:$C$200,"C3"),2))</f>
        <v/>
      </c>
      <c r="Q115" s="167" t="str">
        <f t="shared" si="60"/>
        <v/>
      </c>
      <c r="R115" s="167" t="str">
        <f>IF(A115="","",IF(itens_Remanesc!I115="","",itens_Remanesc!I115))</f>
        <v/>
      </c>
      <c r="S115" s="173" t="str">
        <f t="shared" si="61"/>
        <v/>
      </c>
      <c r="T115" s="165" t="str">
        <f>IF(A115="","",ROUND(SUMIFS(aditivos!$L$2:$L$200,aditivos!$A$2:$A$200,A115,aditivos!$C$2:$C$200,"C4"),2))</f>
        <v/>
      </c>
      <c r="U115" s="161" t="str">
        <f t="shared" si="62"/>
        <v/>
      </c>
      <c r="V115" s="161" t="str">
        <f>IF(A115="","",IF(itens_Remanesc!K115="","",itens_Remanesc!K115))</f>
        <v/>
      </c>
      <c r="W115" s="161" t="str">
        <f t="shared" si="63"/>
        <v/>
      </c>
      <c r="X115" s="148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12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8" t="str">
        <f>IF(itens_Remanesc!A116="","",itens_Remanesc!A116)</f>
        <v/>
      </c>
      <c r="B116" s="200" t="str">
        <f>IF(A116="","",itens_Remanesc!C116)</f>
        <v/>
      </c>
      <c r="C116" s="163" t="str">
        <f>IF(A116="","",IF(itens_Remanesc!B116="",0,itens_Remanesc!B116))</f>
        <v/>
      </c>
      <c r="D116" s="165" t="str">
        <f>IF(A116="","",ROUND(SUMIFS(aditivos!$L$2:$L$200,aditivos!$A$2:$A$200,A116,aditivos!$C$2:$C$200,"C0"),2))</f>
        <v/>
      </c>
      <c r="E116" s="161" t="str">
        <f t="shared" si="54"/>
        <v/>
      </c>
      <c r="F116" s="161" t="str">
        <f>IF(A116="","",IF(itens_Remanesc!B116&lt;&gt;"",itens_Remanesc!B116,IF($Z116,0,"")))</f>
        <v/>
      </c>
      <c r="G116" s="169" t="str">
        <f t="shared" si="55"/>
        <v/>
      </c>
      <c r="H116" s="171" t="str">
        <f>IF(A116="","",ROUND(SUMIFS(aditivos!$L$2:$L$200,aditivos!$A$2:$A$200,A116,aditivos!$C$2:$C$200,"C1"),2))</f>
        <v/>
      </c>
      <c r="I116" s="167" t="str">
        <f t="shared" si="56"/>
        <v/>
      </c>
      <c r="J116" s="167" t="str">
        <f>IF(A116="","",IF(itens_Remanesc!E116="","",itens_Remanesc!E116))</f>
        <v/>
      </c>
      <c r="K116" s="173" t="str">
        <f t="shared" si="57"/>
        <v/>
      </c>
      <c r="L116" s="165" t="str">
        <f>IF(A116="","",ROUND(SUMIFS(aditivos!$L$2:$L$200,aditivos!$A$2:$A$200,A116,aditivos!$C$2:$C$200,"C2"),2))</f>
        <v/>
      </c>
      <c r="M116" s="161" t="str">
        <f t="shared" si="58"/>
        <v/>
      </c>
      <c r="N116" s="161" t="str">
        <f>IF(A116="","",IF(itens_Remanesc!G116="","",itens_Remanesc!G116))</f>
        <v/>
      </c>
      <c r="O116" s="169" t="str">
        <f t="shared" si="59"/>
        <v/>
      </c>
      <c r="P116" s="171" t="str">
        <f>IF(A116="","",ROUND(SUMIFS(aditivos!$L$2:$L$200,aditivos!$A$2:$A$200,A116,aditivos!$C$2:$C$200,"C3"),2))</f>
        <v/>
      </c>
      <c r="Q116" s="167" t="str">
        <f t="shared" si="60"/>
        <v/>
      </c>
      <c r="R116" s="167" t="str">
        <f>IF(A116="","",IF(itens_Remanesc!I116="","",itens_Remanesc!I116))</f>
        <v/>
      </c>
      <c r="S116" s="173" t="str">
        <f t="shared" si="61"/>
        <v/>
      </c>
      <c r="T116" s="165" t="str">
        <f>IF(A116="","",ROUND(SUMIFS(aditivos!$L$2:$L$200,aditivos!$A$2:$A$200,A116,aditivos!$C$2:$C$200,"C4"),2))</f>
        <v/>
      </c>
      <c r="U116" s="161" t="str">
        <f t="shared" si="62"/>
        <v/>
      </c>
      <c r="V116" s="161" t="str">
        <f>IF(A116="","",IF(itens_Remanesc!K116="","",itens_Remanesc!K116))</f>
        <v/>
      </c>
      <c r="W116" s="161" t="str">
        <f t="shared" si="63"/>
        <v/>
      </c>
      <c r="X116" s="148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12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8" t="str">
        <f>IF(itens_Remanesc!A117="","",itens_Remanesc!A117)</f>
        <v/>
      </c>
      <c r="B117" s="200" t="str">
        <f>IF(A117="","",itens_Remanesc!C117)</f>
        <v/>
      </c>
      <c r="C117" s="163" t="str">
        <f>IF(A117="","",IF(itens_Remanesc!B117="",0,itens_Remanesc!B117))</f>
        <v/>
      </c>
      <c r="D117" s="165" t="str">
        <f>IF(A117="","",ROUND(SUMIFS(aditivos!$L$2:$L$200,aditivos!$A$2:$A$200,A117,aditivos!$C$2:$C$200,"C0"),2))</f>
        <v/>
      </c>
      <c r="E117" s="161" t="str">
        <f t="shared" si="54"/>
        <v/>
      </c>
      <c r="F117" s="161" t="str">
        <f>IF(A117="","",IF(itens_Remanesc!B117&lt;&gt;"",itens_Remanesc!B117,IF($Z117,0,"")))</f>
        <v/>
      </c>
      <c r="G117" s="169" t="str">
        <f t="shared" si="55"/>
        <v/>
      </c>
      <c r="H117" s="171" t="str">
        <f>IF(A117="","",ROUND(SUMIFS(aditivos!$L$2:$L$200,aditivos!$A$2:$A$200,A117,aditivos!$C$2:$C$200,"C1"),2))</f>
        <v/>
      </c>
      <c r="I117" s="167" t="str">
        <f t="shared" si="56"/>
        <v/>
      </c>
      <c r="J117" s="167" t="str">
        <f>IF(A117="","",IF(itens_Remanesc!E117="","",itens_Remanesc!E117))</f>
        <v/>
      </c>
      <c r="K117" s="173" t="str">
        <f t="shared" si="57"/>
        <v/>
      </c>
      <c r="L117" s="165" t="str">
        <f>IF(A117="","",ROUND(SUMIFS(aditivos!$L$2:$L$200,aditivos!$A$2:$A$200,A117,aditivos!$C$2:$C$200,"C2"),2))</f>
        <v/>
      </c>
      <c r="M117" s="161" t="str">
        <f t="shared" si="58"/>
        <v/>
      </c>
      <c r="N117" s="161" t="str">
        <f>IF(A117="","",IF(itens_Remanesc!G117="","",itens_Remanesc!G117))</f>
        <v/>
      </c>
      <c r="O117" s="169" t="str">
        <f t="shared" si="59"/>
        <v/>
      </c>
      <c r="P117" s="171" t="str">
        <f>IF(A117="","",ROUND(SUMIFS(aditivos!$L$2:$L$200,aditivos!$A$2:$A$200,A117,aditivos!$C$2:$C$200,"C3"),2))</f>
        <v/>
      </c>
      <c r="Q117" s="167" t="str">
        <f t="shared" si="60"/>
        <v/>
      </c>
      <c r="R117" s="167" t="str">
        <f>IF(A117="","",IF(itens_Remanesc!I117="","",itens_Remanesc!I117))</f>
        <v/>
      </c>
      <c r="S117" s="173" t="str">
        <f t="shared" si="61"/>
        <v/>
      </c>
      <c r="T117" s="165" t="str">
        <f>IF(A117="","",ROUND(SUMIFS(aditivos!$L$2:$L$200,aditivos!$A$2:$A$200,A117,aditivos!$C$2:$C$200,"C4"),2))</f>
        <v/>
      </c>
      <c r="U117" s="161" t="str">
        <f t="shared" si="62"/>
        <v/>
      </c>
      <c r="V117" s="161" t="str">
        <f>IF(A117="","",IF(itens_Remanesc!K117="","",itens_Remanesc!K117))</f>
        <v/>
      </c>
      <c r="W117" s="161" t="str">
        <f t="shared" si="63"/>
        <v/>
      </c>
      <c r="X117" s="148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12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8" t="str">
        <f>IF(itens_Remanesc!A118="","",itens_Remanesc!A118)</f>
        <v/>
      </c>
      <c r="B118" s="200" t="str">
        <f>IF(A118="","",itens_Remanesc!C118)</f>
        <v/>
      </c>
      <c r="C118" s="163" t="str">
        <f>IF(A118="","",IF(itens_Remanesc!B118="",0,itens_Remanesc!B118))</f>
        <v/>
      </c>
      <c r="D118" s="165" t="str">
        <f>IF(A118="","",ROUND(SUMIFS(aditivos!$L$2:$L$200,aditivos!$A$2:$A$200,A118,aditivos!$C$2:$C$200,"C0"),2))</f>
        <v/>
      </c>
      <c r="E118" s="161" t="str">
        <f t="shared" si="54"/>
        <v/>
      </c>
      <c r="F118" s="161" t="str">
        <f>IF(A118="","",IF(itens_Remanesc!B118&lt;&gt;"",itens_Remanesc!B118,IF($Z118,0,"")))</f>
        <v/>
      </c>
      <c r="G118" s="169" t="str">
        <f t="shared" si="55"/>
        <v/>
      </c>
      <c r="H118" s="171" t="str">
        <f>IF(A118="","",ROUND(SUMIFS(aditivos!$L$2:$L$200,aditivos!$A$2:$A$200,A118,aditivos!$C$2:$C$200,"C1"),2))</f>
        <v/>
      </c>
      <c r="I118" s="167" t="str">
        <f t="shared" si="56"/>
        <v/>
      </c>
      <c r="J118" s="167" t="str">
        <f>IF(A118="","",IF(itens_Remanesc!E118="","",itens_Remanesc!E118))</f>
        <v/>
      </c>
      <c r="K118" s="173" t="str">
        <f t="shared" si="57"/>
        <v/>
      </c>
      <c r="L118" s="165" t="str">
        <f>IF(A118="","",ROUND(SUMIFS(aditivos!$L$2:$L$200,aditivos!$A$2:$A$200,A118,aditivos!$C$2:$C$200,"C2"),2))</f>
        <v/>
      </c>
      <c r="M118" s="161" t="str">
        <f t="shared" si="58"/>
        <v/>
      </c>
      <c r="N118" s="161" t="str">
        <f>IF(A118="","",IF(itens_Remanesc!G118="","",itens_Remanesc!G118))</f>
        <v/>
      </c>
      <c r="O118" s="169" t="str">
        <f t="shared" si="59"/>
        <v/>
      </c>
      <c r="P118" s="171" t="str">
        <f>IF(A118="","",ROUND(SUMIFS(aditivos!$L$2:$L$200,aditivos!$A$2:$A$200,A118,aditivos!$C$2:$C$200,"C3"),2))</f>
        <v/>
      </c>
      <c r="Q118" s="167" t="str">
        <f t="shared" si="60"/>
        <v/>
      </c>
      <c r="R118" s="167" t="str">
        <f>IF(A118="","",IF(itens_Remanesc!I118="","",itens_Remanesc!I118))</f>
        <v/>
      </c>
      <c r="S118" s="173" t="str">
        <f t="shared" si="61"/>
        <v/>
      </c>
      <c r="T118" s="165" t="str">
        <f>IF(A118="","",ROUND(SUMIFS(aditivos!$L$2:$L$200,aditivos!$A$2:$A$200,A118,aditivos!$C$2:$C$200,"C4"),2))</f>
        <v/>
      </c>
      <c r="U118" s="161" t="str">
        <f t="shared" si="62"/>
        <v/>
      </c>
      <c r="V118" s="161" t="str">
        <f>IF(A118="","",IF(itens_Remanesc!K118="","",itens_Remanesc!K118))</f>
        <v/>
      </c>
      <c r="W118" s="161" t="str">
        <f t="shared" si="63"/>
        <v/>
      </c>
      <c r="X118" s="148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12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8" t="str">
        <f>IF(itens_Remanesc!A119="","",itens_Remanesc!A119)</f>
        <v/>
      </c>
      <c r="B119" s="200" t="str">
        <f>IF(A119="","",itens_Remanesc!C119)</f>
        <v/>
      </c>
      <c r="C119" s="163" t="str">
        <f>IF(A119="","",IF(itens_Remanesc!B119="",0,itens_Remanesc!B119))</f>
        <v/>
      </c>
      <c r="D119" s="165" t="str">
        <f>IF(A119="","",ROUND(SUMIFS(aditivos!$L$2:$L$200,aditivos!$A$2:$A$200,A119,aditivos!$C$2:$C$200,"C0"),2))</f>
        <v/>
      </c>
      <c r="E119" s="161" t="str">
        <f t="shared" si="54"/>
        <v/>
      </c>
      <c r="F119" s="161" t="str">
        <f>IF(A119="","",IF(itens_Remanesc!B119&lt;&gt;"",itens_Remanesc!B119,IF($Z119,0,"")))</f>
        <v/>
      </c>
      <c r="G119" s="169" t="str">
        <f t="shared" si="55"/>
        <v/>
      </c>
      <c r="H119" s="171" t="str">
        <f>IF(A119="","",ROUND(SUMIFS(aditivos!$L$2:$L$200,aditivos!$A$2:$A$200,A119,aditivos!$C$2:$C$200,"C1"),2))</f>
        <v/>
      </c>
      <c r="I119" s="167" t="str">
        <f t="shared" si="56"/>
        <v/>
      </c>
      <c r="J119" s="167" t="str">
        <f>IF(A119="","",IF(itens_Remanesc!E119="","",itens_Remanesc!E119))</f>
        <v/>
      </c>
      <c r="K119" s="173" t="str">
        <f t="shared" si="57"/>
        <v/>
      </c>
      <c r="L119" s="165" t="str">
        <f>IF(A119="","",ROUND(SUMIFS(aditivos!$L$2:$L$200,aditivos!$A$2:$A$200,A119,aditivos!$C$2:$C$200,"C2"),2))</f>
        <v/>
      </c>
      <c r="M119" s="161" t="str">
        <f t="shared" si="58"/>
        <v/>
      </c>
      <c r="N119" s="161" t="str">
        <f>IF(A119="","",IF(itens_Remanesc!G119="","",itens_Remanesc!G119))</f>
        <v/>
      </c>
      <c r="O119" s="169" t="str">
        <f t="shared" si="59"/>
        <v/>
      </c>
      <c r="P119" s="171" t="str">
        <f>IF(A119="","",ROUND(SUMIFS(aditivos!$L$2:$L$200,aditivos!$A$2:$A$200,A119,aditivos!$C$2:$C$200,"C3"),2))</f>
        <v/>
      </c>
      <c r="Q119" s="167" t="str">
        <f t="shared" si="60"/>
        <v/>
      </c>
      <c r="R119" s="167" t="str">
        <f>IF(A119="","",IF(itens_Remanesc!I119="","",itens_Remanesc!I119))</f>
        <v/>
      </c>
      <c r="S119" s="173" t="str">
        <f t="shared" si="61"/>
        <v/>
      </c>
      <c r="T119" s="165" t="str">
        <f>IF(A119="","",ROUND(SUMIFS(aditivos!$L$2:$L$200,aditivos!$A$2:$A$200,A119,aditivos!$C$2:$C$200,"C4"),2))</f>
        <v/>
      </c>
      <c r="U119" s="161" t="str">
        <f t="shared" si="62"/>
        <v/>
      </c>
      <c r="V119" s="161" t="str">
        <f>IF(A119="","",IF(itens_Remanesc!K119="","",itens_Remanesc!K119))</f>
        <v/>
      </c>
      <c r="W119" s="161" t="str">
        <f t="shared" si="63"/>
        <v/>
      </c>
      <c r="X119" s="148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12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8" t="str">
        <f>IF(itens_Remanesc!A120="","",itens_Remanesc!A120)</f>
        <v/>
      </c>
      <c r="B120" s="200" t="str">
        <f>IF(A120="","",itens_Remanesc!C120)</f>
        <v/>
      </c>
      <c r="C120" s="163" t="str">
        <f>IF(A120="","",IF(itens_Remanesc!B120="",0,itens_Remanesc!B120))</f>
        <v/>
      </c>
      <c r="D120" s="165" t="str">
        <f>IF(A120="","",ROUND(SUMIFS(aditivos!$L$2:$L$200,aditivos!$A$2:$A$200,A120,aditivos!$C$2:$C$200,"C0"),2))</f>
        <v/>
      </c>
      <c r="E120" s="161" t="str">
        <f t="shared" si="54"/>
        <v/>
      </c>
      <c r="F120" s="161" t="str">
        <f>IF(A120="","",IF(itens_Remanesc!B120&lt;&gt;"",itens_Remanesc!B120,IF($Z120,0,"")))</f>
        <v/>
      </c>
      <c r="G120" s="169" t="str">
        <f t="shared" si="55"/>
        <v/>
      </c>
      <c r="H120" s="171" t="str">
        <f>IF(A120="","",ROUND(SUMIFS(aditivos!$L$2:$L$200,aditivos!$A$2:$A$200,A120,aditivos!$C$2:$C$200,"C1"),2))</f>
        <v/>
      </c>
      <c r="I120" s="167" t="str">
        <f t="shared" si="56"/>
        <v/>
      </c>
      <c r="J120" s="167" t="str">
        <f>IF(A120="","",IF(itens_Remanesc!E120="","",itens_Remanesc!E120))</f>
        <v/>
      </c>
      <c r="K120" s="173" t="str">
        <f t="shared" si="57"/>
        <v/>
      </c>
      <c r="L120" s="165" t="str">
        <f>IF(A120="","",ROUND(SUMIFS(aditivos!$L$2:$L$200,aditivos!$A$2:$A$200,A120,aditivos!$C$2:$C$200,"C2"),2))</f>
        <v/>
      </c>
      <c r="M120" s="161" t="str">
        <f t="shared" si="58"/>
        <v/>
      </c>
      <c r="N120" s="161" t="str">
        <f>IF(A120="","",IF(itens_Remanesc!G120="","",itens_Remanesc!G120))</f>
        <v/>
      </c>
      <c r="O120" s="169" t="str">
        <f t="shared" si="59"/>
        <v/>
      </c>
      <c r="P120" s="171" t="str">
        <f>IF(A120="","",ROUND(SUMIFS(aditivos!$L$2:$L$200,aditivos!$A$2:$A$200,A120,aditivos!$C$2:$C$200,"C3"),2))</f>
        <v/>
      </c>
      <c r="Q120" s="167" t="str">
        <f t="shared" si="60"/>
        <v/>
      </c>
      <c r="R120" s="167" t="str">
        <f>IF(A120="","",IF(itens_Remanesc!I120="","",itens_Remanesc!I120))</f>
        <v/>
      </c>
      <c r="S120" s="173" t="str">
        <f t="shared" si="61"/>
        <v/>
      </c>
      <c r="T120" s="165" t="str">
        <f>IF(A120="","",ROUND(SUMIFS(aditivos!$L$2:$L$200,aditivos!$A$2:$A$200,A120,aditivos!$C$2:$C$200,"C4"),2))</f>
        <v/>
      </c>
      <c r="U120" s="161" t="str">
        <f t="shared" si="62"/>
        <v/>
      </c>
      <c r="V120" s="161" t="str">
        <f>IF(A120="","",IF(itens_Remanesc!K120="","",itens_Remanesc!K120))</f>
        <v/>
      </c>
      <c r="W120" s="161" t="str">
        <f t="shared" si="63"/>
        <v/>
      </c>
      <c r="X120" s="148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12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8" t="str">
        <f>IF(itens_Remanesc!A121="","",itens_Remanesc!A121)</f>
        <v/>
      </c>
      <c r="B121" s="200" t="str">
        <f>IF(A121="","",itens_Remanesc!C121)</f>
        <v/>
      </c>
      <c r="C121" s="163" t="str">
        <f>IF(A121="","",IF(itens_Remanesc!B121="",0,itens_Remanesc!B121))</f>
        <v/>
      </c>
      <c r="D121" s="165" t="str">
        <f>IF(A121="","",ROUND(SUMIFS(aditivos!$L$2:$L$200,aditivos!$A$2:$A$200,A121,aditivos!$C$2:$C$200,"C0"),2))</f>
        <v/>
      </c>
      <c r="E121" s="161" t="str">
        <f t="shared" si="54"/>
        <v/>
      </c>
      <c r="F121" s="161" t="str">
        <f>IF(A121="","",IF(itens_Remanesc!B121&lt;&gt;"",itens_Remanesc!B121,IF($Z121,0,"")))</f>
        <v/>
      </c>
      <c r="G121" s="169" t="str">
        <f t="shared" si="55"/>
        <v/>
      </c>
      <c r="H121" s="171" t="str">
        <f>IF(A121="","",ROUND(SUMIFS(aditivos!$L$2:$L$200,aditivos!$A$2:$A$200,A121,aditivos!$C$2:$C$200,"C1"),2))</f>
        <v/>
      </c>
      <c r="I121" s="167" t="str">
        <f t="shared" si="56"/>
        <v/>
      </c>
      <c r="J121" s="167" t="str">
        <f>IF(A121="","",IF(itens_Remanesc!E121="","",itens_Remanesc!E121))</f>
        <v/>
      </c>
      <c r="K121" s="173" t="str">
        <f t="shared" si="57"/>
        <v/>
      </c>
      <c r="L121" s="165" t="str">
        <f>IF(A121="","",ROUND(SUMIFS(aditivos!$L$2:$L$200,aditivos!$A$2:$A$200,A121,aditivos!$C$2:$C$200,"C2"),2))</f>
        <v/>
      </c>
      <c r="M121" s="161" t="str">
        <f t="shared" si="58"/>
        <v/>
      </c>
      <c r="N121" s="161" t="str">
        <f>IF(A121="","",IF(itens_Remanesc!G121="","",itens_Remanesc!G121))</f>
        <v/>
      </c>
      <c r="O121" s="169" t="str">
        <f t="shared" si="59"/>
        <v/>
      </c>
      <c r="P121" s="171" t="str">
        <f>IF(A121="","",ROUND(SUMIFS(aditivos!$L$2:$L$200,aditivos!$A$2:$A$200,A121,aditivos!$C$2:$C$200,"C3"),2))</f>
        <v/>
      </c>
      <c r="Q121" s="167" t="str">
        <f t="shared" si="60"/>
        <v/>
      </c>
      <c r="R121" s="167" t="str">
        <f>IF(A121="","",IF(itens_Remanesc!I121="","",itens_Remanesc!I121))</f>
        <v/>
      </c>
      <c r="S121" s="173" t="str">
        <f t="shared" si="61"/>
        <v/>
      </c>
      <c r="T121" s="165" t="str">
        <f>IF(A121="","",ROUND(SUMIFS(aditivos!$L$2:$L$200,aditivos!$A$2:$A$200,A121,aditivos!$C$2:$C$200,"C4"),2))</f>
        <v/>
      </c>
      <c r="U121" s="161" t="str">
        <f t="shared" si="62"/>
        <v/>
      </c>
      <c r="V121" s="161" t="str">
        <f>IF(A121="","",IF(itens_Remanesc!K121="","",itens_Remanesc!K121))</f>
        <v/>
      </c>
      <c r="W121" s="161" t="str">
        <f t="shared" si="63"/>
        <v/>
      </c>
      <c r="X121" s="148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12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8" t="str">
        <f>IF(itens_Remanesc!A122="","",itens_Remanesc!A122)</f>
        <v/>
      </c>
      <c r="B122" s="200" t="str">
        <f>IF(A122="","",itens_Remanesc!C122)</f>
        <v/>
      </c>
      <c r="C122" s="163" t="str">
        <f>IF(A122="","",IF(itens_Remanesc!B122="",0,itens_Remanesc!B122))</f>
        <v/>
      </c>
      <c r="D122" s="165" t="str">
        <f>IF(A122="","",ROUND(SUMIFS(aditivos!$L$2:$L$200,aditivos!$A$2:$A$200,A122,aditivos!$C$2:$C$200,"C0"),2))</f>
        <v/>
      </c>
      <c r="E122" s="161" t="str">
        <f t="shared" si="54"/>
        <v/>
      </c>
      <c r="F122" s="161" t="str">
        <f>IF(A122="","",IF(itens_Remanesc!B122&lt;&gt;"",itens_Remanesc!B122,IF($Z122,0,"")))</f>
        <v/>
      </c>
      <c r="G122" s="169" t="str">
        <f t="shared" si="55"/>
        <v/>
      </c>
      <c r="H122" s="171" t="str">
        <f>IF(A122="","",ROUND(SUMIFS(aditivos!$L$2:$L$200,aditivos!$A$2:$A$200,A122,aditivos!$C$2:$C$200,"C1"),2))</f>
        <v/>
      </c>
      <c r="I122" s="167" t="str">
        <f t="shared" si="56"/>
        <v/>
      </c>
      <c r="J122" s="167" t="str">
        <f>IF(A122="","",IF(itens_Remanesc!E122="","",itens_Remanesc!E122))</f>
        <v/>
      </c>
      <c r="K122" s="173" t="str">
        <f t="shared" si="57"/>
        <v/>
      </c>
      <c r="L122" s="165" t="str">
        <f>IF(A122="","",ROUND(SUMIFS(aditivos!$L$2:$L$200,aditivos!$A$2:$A$200,A122,aditivos!$C$2:$C$200,"C2"),2))</f>
        <v/>
      </c>
      <c r="M122" s="161" t="str">
        <f t="shared" si="58"/>
        <v/>
      </c>
      <c r="N122" s="161" t="str">
        <f>IF(A122="","",IF(itens_Remanesc!G122="","",itens_Remanesc!G122))</f>
        <v/>
      </c>
      <c r="O122" s="169" t="str">
        <f t="shared" si="59"/>
        <v/>
      </c>
      <c r="P122" s="171" t="str">
        <f>IF(A122="","",ROUND(SUMIFS(aditivos!$L$2:$L$200,aditivos!$A$2:$A$200,A122,aditivos!$C$2:$C$200,"C3"),2))</f>
        <v/>
      </c>
      <c r="Q122" s="167" t="str">
        <f t="shared" si="60"/>
        <v/>
      </c>
      <c r="R122" s="167" t="str">
        <f>IF(A122="","",IF(itens_Remanesc!I122="","",itens_Remanesc!I122))</f>
        <v/>
      </c>
      <c r="S122" s="173" t="str">
        <f t="shared" si="61"/>
        <v/>
      </c>
      <c r="T122" s="165" t="str">
        <f>IF(A122="","",ROUND(SUMIFS(aditivos!$L$2:$L$200,aditivos!$A$2:$A$200,A122,aditivos!$C$2:$C$200,"C4"),2))</f>
        <v/>
      </c>
      <c r="U122" s="161" t="str">
        <f t="shared" si="62"/>
        <v/>
      </c>
      <c r="V122" s="161" t="str">
        <f>IF(A122="","",IF(itens_Remanesc!K122="","",itens_Remanesc!K122))</f>
        <v/>
      </c>
      <c r="W122" s="161" t="str">
        <f t="shared" si="63"/>
        <v/>
      </c>
      <c r="X122" s="148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12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8" t="str">
        <f>IF(itens_Remanesc!A123="","",itens_Remanesc!A123)</f>
        <v/>
      </c>
      <c r="B123" s="200" t="str">
        <f>IF(A123="","",itens_Remanesc!C123)</f>
        <v/>
      </c>
      <c r="C123" s="163" t="str">
        <f>IF(A123="","",IF(itens_Remanesc!B123="",0,itens_Remanesc!B123))</f>
        <v/>
      </c>
      <c r="D123" s="165" t="str">
        <f>IF(A123="","",ROUND(SUMIFS(aditivos!$L$2:$L$200,aditivos!$A$2:$A$200,A123,aditivos!$C$2:$C$200,"C0"),2))</f>
        <v/>
      </c>
      <c r="E123" s="161" t="str">
        <f t="shared" si="54"/>
        <v/>
      </c>
      <c r="F123" s="161" t="str">
        <f>IF(A123="","",IF(itens_Remanesc!B123&lt;&gt;"",itens_Remanesc!B123,IF($Z123,0,"")))</f>
        <v/>
      </c>
      <c r="G123" s="169" t="str">
        <f t="shared" si="55"/>
        <v/>
      </c>
      <c r="H123" s="171" t="str">
        <f>IF(A123="","",ROUND(SUMIFS(aditivos!$L$2:$L$200,aditivos!$A$2:$A$200,A123,aditivos!$C$2:$C$200,"C1"),2))</f>
        <v/>
      </c>
      <c r="I123" s="167" t="str">
        <f t="shared" si="56"/>
        <v/>
      </c>
      <c r="J123" s="167" t="str">
        <f>IF(A123="","",IF(itens_Remanesc!E123="","",itens_Remanesc!E123))</f>
        <v/>
      </c>
      <c r="K123" s="173" t="str">
        <f t="shared" si="57"/>
        <v/>
      </c>
      <c r="L123" s="165" t="str">
        <f>IF(A123="","",ROUND(SUMIFS(aditivos!$L$2:$L$200,aditivos!$A$2:$A$200,A123,aditivos!$C$2:$C$200,"C2"),2))</f>
        <v/>
      </c>
      <c r="M123" s="161" t="str">
        <f t="shared" si="58"/>
        <v/>
      </c>
      <c r="N123" s="161" t="str">
        <f>IF(A123="","",IF(itens_Remanesc!G123="","",itens_Remanesc!G123))</f>
        <v/>
      </c>
      <c r="O123" s="169" t="str">
        <f t="shared" si="59"/>
        <v/>
      </c>
      <c r="P123" s="171" t="str">
        <f>IF(A123="","",ROUND(SUMIFS(aditivos!$L$2:$L$200,aditivos!$A$2:$A$200,A123,aditivos!$C$2:$C$200,"C3"),2))</f>
        <v/>
      </c>
      <c r="Q123" s="167" t="str">
        <f t="shared" si="60"/>
        <v/>
      </c>
      <c r="R123" s="167" t="str">
        <f>IF(A123="","",IF(itens_Remanesc!I123="","",itens_Remanesc!I123))</f>
        <v/>
      </c>
      <c r="S123" s="173" t="str">
        <f t="shared" si="61"/>
        <v/>
      </c>
      <c r="T123" s="165" t="str">
        <f>IF(A123="","",ROUND(SUMIFS(aditivos!$L$2:$L$200,aditivos!$A$2:$A$200,A123,aditivos!$C$2:$C$200,"C4"),2))</f>
        <v/>
      </c>
      <c r="U123" s="161" t="str">
        <f t="shared" si="62"/>
        <v/>
      </c>
      <c r="V123" s="161" t="str">
        <f>IF(A123="","",IF(itens_Remanesc!K123="","",itens_Remanesc!K123))</f>
        <v/>
      </c>
      <c r="W123" s="161" t="str">
        <f t="shared" si="63"/>
        <v/>
      </c>
      <c r="X123" s="148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12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8" t="str">
        <f>IF(itens_Remanesc!A124="","",itens_Remanesc!A124)</f>
        <v/>
      </c>
      <c r="B124" s="200" t="str">
        <f>IF(A124="","",itens_Remanesc!C124)</f>
        <v/>
      </c>
      <c r="C124" s="163" t="str">
        <f>IF(A124="","",IF(itens_Remanesc!B124="",0,itens_Remanesc!B124))</f>
        <v/>
      </c>
      <c r="D124" s="165" t="str">
        <f>IF(A124="","",ROUND(SUMIFS(aditivos!$L$2:$L$200,aditivos!$A$2:$A$200,A124,aditivos!$C$2:$C$200,"C0"),2))</f>
        <v/>
      </c>
      <c r="E124" s="161" t="str">
        <f t="shared" si="54"/>
        <v/>
      </c>
      <c r="F124" s="161" t="str">
        <f>IF(A124="","",IF(itens_Remanesc!B124&lt;&gt;"",itens_Remanesc!B124,IF($Z124,0,"")))</f>
        <v/>
      </c>
      <c r="G124" s="169" t="str">
        <f t="shared" si="55"/>
        <v/>
      </c>
      <c r="H124" s="171" t="str">
        <f>IF(A124="","",ROUND(SUMIFS(aditivos!$L$2:$L$200,aditivos!$A$2:$A$200,A124,aditivos!$C$2:$C$200,"C1"),2))</f>
        <v/>
      </c>
      <c r="I124" s="167" t="str">
        <f t="shared" si="56"/>
        <v/>
      </c>
      <c r="J124" s="167" t="str">
        <f>IF(A124="","",IF(itens_Remanesc!E124="","",itens_Remanesc!E124))</f>
        <v/>
      </c>
      <c r="K124" s="173" t="str">
        <f t="shared" si="57"/>
        <v/>
      </c>
      <c r="L124" s="165" t="str">
        <f>IF(A124="","",ROUND(SUMIFS(aditivos!$L$2:$L$200,aditivos!$A$2:$A$200,A124,aditivos!$C$2:$C$200,"C2"),2))</f>
        <v/>
      </c>
      <c r="M124" s="161" t="str">
        <f t="shared" si="58"/>
        <v/>
      </c>
      <c r="N124" s="161" t="str">
        <f>IF(A124="","",IF(itens_Remanesc!G124="","",itens_Remanesc!G124))</f>
        <v/>
      </c>
      <c r="O124" s="169" t="str">
        <f t="shared" si="59"/>
        <v/>
      </c>
      <c r="P124" s="171" t="str">
        <f>IF(A124="","",ROUND(SUMIFS(aditivos!$L$2:$L$200,aditivos!$A$2:$A$200,A124,aditivos!$C$2:$C$200,"C3"),2))</f>
        <v/>
      </c>
      <c r="Q124" s="167" t="str">
        <f t="shared" si="60"/>
        <v/>
      </c>
      <c r="R124" s="167" t="str">
        <f>IF(A124="","",IF(itens_Remanesc!I124="","",itens_Remanesc!I124))</f>
        <v/>
      </c>
      <c r="S124" s="173" t="str">
        <f t="shared" si="61"/>
        <v/>
      </c>
      <c r="T124" s="165" t="str">
        <f>IF(A124="","",ROUND(SUMIFS(aditivos!$L$2:$L$200,aditivos!$A$2:$A$200,A124,aditivos!$C$2:$C$200,"C4"),2))</f>
        <v/>
      </c>
      <c r="U124" s="161" t="str">
        <f t="shared" si="62"/>
        <v/>
      </c>
      <c r="V124" s="161" t="str">
        <f>IF(A124="","",IF(itens_Remanesc!K124="","",itens_Remanesc!K124))</f>
        <v/>
      </c>
      <c r="W124" s="161" t="str">
        <f t="shared" si="63"/>
        <v/>
      </c>
      <c r="X124" s="148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12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8" t="str">
        <f>IF(itens_Remanesc!A125="","",itens_Remanesc!A125)</f>
        <v/>
      </c>
      <c r="B125" s="200" t="str">
        <f>IF(A125="","",itens_Remanesc!C125)</f>
        <v/>
      </c>
      <c r="C125" s="163" t="str">
        <f>IF(A125="","",IF(itens_Remanesc!B125="",0,itens_Remanesc!B125))</f>
        <v/>
      </c>
      <c r="D125" s="165" t="str">
        <f>IF(A125="","",ROUND(SUMIFS(aditivos!$L$2:$L$200,aditivos!$A$2:$A$200,A125,aditivos!$C$2:$C$200,"C0"),2))</f>
        <v/>
      </c>
      <c r="E125" s="161" t="str">
        <f t="shared" si="54"/>
        <v/>
      </c>
      <c r="F125" s="161" t="str">
        <f>IF(A125="","",IF(itens_Remanesc!B125&lt;&gt;"",itens_Remanesc!B125,IF($Z125,0,"")))</f>
        <v/>
      </c>
      <c r="G125" s="169" t="str">
        <f t="shared" si="55"/>
        <v/>
      </c>
      <c r="H125" s="171" t="str">
        <f>IF(A125="","",ROUND(SUMIFS(aditivos!$L$2:$L$200,aditivos!$A$2:$A$200,A125,aditivos!$C$2:$C$200,"C1"),2))</f>
        <v/>
      </c>
      <c r="I125" s="167" t="str">
        <f t="shared" si="56"/>
        <v/>
      </c>
      <c r="J125" s="167" t="str">
        <f>IF(A125="","",IF(itens_Remanesc!E125="","",itens_Remanesc!E125))</f>
        <v/>
      </c>
      <c r="K125" s="173" t="str">
        <f t="shared" si="57"/>
        <v/>
      </c>
      <c r="L125" s="165" t="str">
        <f>IF(A125="","",ROUND(SUMIFS(aditivos!$L$2:$L$200,aditivos!$A$2:$A$200,A125,aditivos!$C$2:$C$200,"C2"),2))</f>
        <v/>
      </c>
      <c r="M125" s="161" t="str">
        <f t="shared" si="58"/>
        <v/>
      </c>
      <c r="N125" s="161" t="str">
        <f>IF(A125="","",IF(itens_Remanesc!G125="","",itens_Remanesc!G125))</f>
        <v/>
      </c>
      <c r="O125" s="169" t="str">
        <f t="shared" si="59"/>
        <v/>
      </c>
      <c r="P125" s="171" t="str">
        <f>IF(A125="","",ROUND(SUMIFS(aditivos!$L$2:$L$200,aditivos!$A$2:$A$200,A125,aditivos!$C$2:$C$200,"C3"),2))</f>
        <v/>
      </c>
      <c r="Q125" s="167" t="str">
        <f t="shared" si="60"/>
        <v/>
      </c>
      <c r="R125" s="167" t="str">
        <f>IF(A125="","",IF(itens_Remanesc!I125="","",itens_Remanesc!I125))</f>
        <v/>
      </c>
      <c r="S125" s="173" t="str">
        <f t="shared" si="61"/>
        <v/>
      </c>
      <c r="T125" s="165" t="str">
        <f>IF(A125="","",ROUND(SUMIFS(aditivos!$L$2:$L$200,aditivos!$A$2:$A$200,A125,aditivos!$C$2:$C$200,"C4"),2))</f>
        <v/>
      </c>
      <c r="U125" s="161" t="str">
        <f t="shared" si="62"/>
        <v/>
      </c>
      <c r="V125" s="161" t="str">
        <f>IF(A125="","",IF(itens_Remanesc!K125="","",itens_Remanesc!K125))</f>
        <v/>
      </c>
      <c r="W125" s="161" t="str">
        <f t="shared" si="63"/>
        <v/>
      </c>
      <c r="X125" s="148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12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8" t="str">
        <f>IF(itens_Remanesc!A126="","",itens_Remanesc!A126)</f>
        <v/>
      </c>
      <c r="B126" s="200" t="str">
        <f>IF(A126="","",itens_Remanesc!C126)</f>
        <v/>
      </c>
      <c r="C126" s="163" t="str">
        <f>IF(A126="","",IF(itens_Remanesc!B126="",0,itens_Remanesc!B126))</f>
        <v/>
      </c>
      <c r="D126" s="165" t="str">
        <f>IF(A126="","",ROUND(SUMIFS(aditivos!$L$2:$L$200,aditivos!$A$2:$A$200,A126,aditivos!$C$2:$C$200,"C0"),2))</f>
        <v/>
      </c>
      <c r="E126" s="161" t="str">
        <f t="shared" si="54"/>
        <v/>
      </c>
      <c r="F126" s="161" t="str">
        <f>IF(A126="","",IF(itens_Remanesc!B126&lt;&gt;"",itens_Remanesc!B126,IF($Z126,0,"")))</f>
        <v/>
      </c>
      <c r="G126" s="169" t="str">
        <f t="shared" si="55"/>
        <v/>
      </c>
      <c r="H126" s="171" t="str">
        <f>IF(A126="","",ROUND(SUMIFS(aditivos!$L$2:$L$200,aditivos!$A$2:$A$200,A126,aditivos!$C$2:$C$200,"C1"),2))</f>
        <v/>
      </c>
      <c r="I126" s="167" t="str">
        <f t="shared" si="56"/>
        <v/>
      </c>
      <c r="J126" s="167" t="str">
        <f>IF(A126="","",IF(itens_Remanesc!E126="","",itens_Remanesc!E126))</f>
        <v/>
      </c>
      <c r="K126" s="173" t="str">
        <f t="shared" si="57"/>
        <v/>
      </c>
      <c r="L126" s="165" t="str">
        <f>IF(A126="","",ROUND(SUMIFS(aditivos!$L$2:$L$200,aditivos!$A$2:$A$200,A126,aditivos!$C$2:$C$200,"C2"),2))</f>
        <v/>
      </c>
      <c r="M126" s="161" t="str">
        <f t="shared" si="58"/>
        <v/>
      </c>
      <c r="N126" s="161" t="str">
        <f>IF(A126="","",IF(itens_Remanesc!G126="","",itens_Remanesc!G126))</f>
        <v/>
      </c>
      <c r="O126" s="169" t="str">
        <f t="shared" si="59"/>
        <v/>
      </c>
      <c r="P126" s="171" t="str">
        <f>IF(A126="","",ROUND(SUMIFS(aditivos!$L$2:$L$200,aditivos!$A$2:$A$200,A126,aditivos!$C$2:$C$200,"C3"),2))</f>
        <v/>
      </c>
      <c r="Q126" s="167" t="str">
        <f t="shared" si="60"/>
        <v/>
      </c>
      <c r="R126" s="167" t="str">
        <f>IF(A126="","",IF(itens_Remanesc!I126="","",itens_Remanesc!I126))</f>
        <v/>
      </c>
      <c r="S126" s="173" t="str">
        <f t="shared" si="61"/>
        <v/>
      </c>
      <c r="T126" s="165" t="str">
        <f>IF(A126="","",ROUND(SUMIFS(aditivos!$L$2:$L$200,aditivos!$A$2:$A$200,A126,aditivos!$C$2:$C$200,"C4"),2))</f>
        <v/>
      </c>
      <c r="U126" s="161" t="str">
        <f t="shared" si="62"/>
        <v/>
      </c>
      <c r="V126" s="161" t="str">
        <f>IF(A126="","",IF(itens_Remanesc!K126="","",itens_Remanesc!K126))</f>
        <v/>
      </c>
      <c r="W126" s="161" t="str">
        <f t="shared" si="63"/>
        <v/>
      </c>
      <c r="X126" s="148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12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8" t="str">
        <f>IF(itens_Remanesc!A127="","",itens_Remanesc!A127)</f>
        <v/>
      </c>
      <c r="B127" s="200" t="str">
        <f>IF(A127="","",itens_Remanesc!C127)</f>
        <v/>
      </c>
      <c r="C127" s="163" t="str">
        <f>IF(A127="","",IF(itens_Remanesc!B127="",0,itens_Remanesc!B127))</f>
        <v/>
      </c>
      <c r="D127" s="165" t="str">
        <f>IF(A127="","",ROUND(SUMIFS(aditivos!$L$2:$L$200,aditivos!$A$2:$A$200,A127,aditivos!$C$2:$C$200,"C0"),2))</f>
        <v/>
      </c>
      <c r="E127" s="161" t="str">
        <f t="shared" si="54"/>
        <v/>
      </c>
      <c r="F127" s="161" t="str">
        <f>IF(A127="","",IF(itens_Remanesc!B127&lt;&gt;"",itens_Remanesc!B127,IF($Z127,0,"")))</f>
        <v/>
      </c>
      <c r="G127" s="169" t="str">
        <f t="shared" si="55"/>
        <v/>
      </c>
      <c r="H127" s="171" t="str">
        <f>IF(A127="","",ROUND(SUMIFS(aditivos!$L$2:$L$200,aditivos!$A$2:$A$200,A127,aditivos!$C$2:$C$200,"C1"),2))</f>
        <v/>
      </c>
      <c r="I127" s="167" t="str">
        <f t="shared" si="56"/>
        <v/>
      </c>
      <c r="J127" s="167" t="str">
        <f>IF(A127="","",IF(itens_Remanesc!E127="","",itens_Remanesc!E127))</f>
        <v/>
      </c>
      <c r="K127" s="173" t="str">
        <f t="shared" si="57"/>
        <v/>
      </c>
      <c r="L127" s="165" t="str">
        <f>IF(A127="","",ROUND(SUMIFS(aditivos!$L$2:$L$200,aditivos!$A$2:$A$200,A127,aditivos!$C$2:$C$200,"C2"),2))</f>
        <v/>
      </c>
      <c r="M127" s="161" t="str">
        <f t="shared" si="58"/>
        <v/>
      </c>
      <c r="N127" s="161" t="str">
        <f>IF(A127="","",IF(itens_Remanesc!G127="","",itens_Remanesc!G127))</f>
        <v/>
      </c>
      <c r="O127" s="169" t="str">
        <f t="shared" si="59"/>
        <v/>
      </c>
      <c r="P127" s="171" t="str">
        <f>IF(A127="","",ROUND(SUMIFS(aditivos!$L$2:$L$200,aditivos!$A$2:$A$200,A127,aditivos!$C$2:$C$200,"C3"),2))</f>
        <v/>
      </c>
      <c r="Q127" s="167" t="str">
        <f t="shared" si="60"/>
        <v/>
      </c>
      <c r="R127" s="167" t="str">
        <f>IF(A127="","",IF(itens_Remanesc!I127="","",itens_Remanesc!I127))</f>
        <v/>
      </c>
      <c r="S127" s="173" t="str">
        <f t="shared" si="61"/>
        <v/>
      </c>
      <c r="T127" s="165" t="str">
        <f>IF(A127="","",ROUND(SUMIFS(aditivos!$L$2:$L$200,aditivos!$A$2:$A$200,A127,aditivos!$C$2:$C$200,"C4"),2))</f>
        <v/>
      </c>
      <c r="U127" s="161" t="str">
        <f t="shared" si="62"/>
        <v/>
      </c>
      <c r="V127" s="161" t="str">
        <f>IF(A127="","",IF(itens_Remanesc!K127="","",itens_Remanesc!K127))</f>
        <v/>
      </c>
      <c r="W127" s="161" t="str">
        <f t="shared" si="63"/>
        <v/>
      </c>
      <c r="X127" s="148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12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8" t="str">
        <f>IF(itens_Remanesc!A128="","",itens_Remanesc!A128)</f>
        <v/>
      </c>
      <c r="B128" s="200" t="str">
        <f>IF(A128="","",itens_Remanesc!C128)</f>
        <v/>
      </c>
      <c r="C128" s="163" t="str">
        <f>IF(A128="","",IF(itens_Remanesc!B128="",0,itens_Remanesc!B128))</f>
        <v/>
      </c>
      <c r="D128" s="165" t="str">
        <f>IF(A128="","",ROUND(SUMIFS(aditivos!$L$2:$L$200,aditivos!$A$2:$A$200,A128,aditivos!$C$2:$C$200,"C0"),2))</f>
        <v/>
      </c>
      <c r="E128" s="161" t="str">
        <f t="shared" si="54"/>
        <v/>
      </c>
      <c r="F128" s="161" t="str">
        <f>IF(A128="","",IF(itens_Remanesc!B128&lt;&gt;"",itens_Remanesc!B128,IF($Z128,0,"")))</f>
        <v/>
      </c>
      <c r="G128" s="169" t="str">
        <f t="shared" si="55"/>
        <v/>
      </c>
      <c r="H128" s="171" t="str">
        <f>IF(A128="","",ROUND(SUMIFS(aditivos!$L$2:$L$200,aditivos!$A$2:$A$200,A128,aditivos!$C$2:$C$200,"C1"),2))</f>
        <v/>
      </c>
      <c r="I128" s="167" t="str">
        <f t="shared" si="56"/>
        <v/>
      </c>
      <c r="J128" s="167" t="str">
        <f>IF(A128="","",IF(itens_Remanesc!E128="","",itens_Remanesc!E128))</f>
        <v/>
      </c>
      <c r="K128" s="173" t="str">
        <f t="shared" si="57"/>
        <v/>
      </c>
      <c r="L128" s="165" t="str">
        <f>IF(A128="","",ROUND(SUMIFS(aditivos!$L$2:$L$200,aditivos!$A$2:$A$200,A128,aditivos!$C$2:$C$200,"C2"),2))</f>
        <v/>
      </c>
      <c r="M128" s="161" t="str">
        <f t="shared" si="58"/>
        <v/>
      </c>
      <c r="N128" s="161" t="str">
        <f>IF(A128="","",IF(itens_Remanesc!G128="","",itens_Remanesc!G128))</f>
        <v/>
      </c>
      <c r="O128" s="169" t="str">
        <f t="shared" si="59"/>
        <v/>
      </c>
      <c r="P128" s="171" t="str">
        <f>IF(A128="","",ROUND(SUMIFS(aditivos!$L$2:$L$200,aditivos!$A$2:$A$200,A128,aditivos!$C$2:$C$200,"C3"),2))</f>
        <v/>
      </c>
      <c r="Q128" s="167" t="str">
        <f t="shared" si="60"/>
        <v/>
      </c>
      <c r="R128" s="167" t="str">
        <f>IF(A128="","",IF(itens_Remanesc!I128="","",itens_Remanesc!I128))</f>
        <v/>
      </c>
      <c r="S128" s="173" t="str">
        <f t="shared" si="61"/>
        <v/>
      </c>
      <c r="T128" s="165" t="str">
        <f>IF(A128="","",ROUND(SUMIFS(aditivos!$L$2:$L$200,aditivos!$A$2:$A$200,A128,aditivos!$C$2:$C$200,"C4"),2))</f>
        <v/>
      </c>
      <c r="U128" s="161" t="str">
        <f t="shared" si="62"/>
        <v/>
      </c>
      <c r="V128" s="161" t="str">
        <f>IF(A128="","",IF(itens_Remanesc!K128="","",itens_Remanesc!K128))</f>
        <v/>
      </c>
      <c r="W128" s="161" t="str">
        <f t="shared" si="63"/>
        <v/>
      </c>
      <c r="X128" s="148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12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8" t="str">
        <f>IF(itens_Remanesc!A129="","",itens_Remanesc!A129)</f>
        <v/>
      </c>
      <c r="B129" s="200" t="str">
        <f>IF(A129="","",itens_Remanesc!C129)</f>
        <v/>
      </c>
      <c r="C129" s="163" t="str">
        <f>IF(A129="","",IF(itens_Remanesc!B129="",0,itens_Remanesc!B129))</f>
        <v/>
      </c>
      <c r="D129" s="165" t="str">
        <f>IF(A129="","",ROUND(SUMIFS(aditivos!$L$2:$L$200,aditivos!$A$2:$A$200,A129,aditivos!$C$2:$C$200,"C0"),2))</f>
        <v/>
      </c>
      <c r="E129" s="161" t="str">
        <f t="shared" si="54"/>
        <v/>
      </c>
      <c r="F129" s="161" t="str">
        <f>IF(A129="","",IF(itens_Remanesc!B129&lt;&gt;"",itens_Remanesc!B129,IF($Z129,0,"")))</f>
        <v/>
      </c>
      <c r="G129" s="169" t="str">
        <f t="shared" si="55"/>
        <v/>
      </c>
      <c r="H129" s="171" t="str">
        <f>IF(A129="","",ROUND(SUMIFS(aditivos!$L$2:$L$200,aditivos!$A$2:$A$200,A129,aditivos!$C$2:$C$200,"C1"),2))</f>
        <v/>
      </c>
      <c r="I129" s="167" t="str">
        <f t="shared" si="56"/>
        <v/>
      </c>
      <c r="J129" s="167" t="str">
        <f>IF(A129="","",IF(itens_Remanesc!E129="","",itens_Remanesc!E129))</f>
        <v/>
      </c>
      <c r="K129" s="173" t="str">
        <f t="shared" si="57"/>
        <v/>
      </c>
      <c r="L129" s="165" t="str">
        <f>IF(A129="","",ROUND(SUMIFS(aditivos!$L$2:$L$200,aditivos!$A$2:$A$200,A129,aditivos!$C$2:$C$200,"C2"),2))</f>
        <v/>
      </c>
      <c r="M129" s="161" t="str">
        <f t="shared" si="58"/>
        <v/>
      </c>
      <c r="N129" s="161" t="str">
        <f>IF(A129="","",IF(itens_Remanesc!G129="","",itens_Remanesc!G129))</f>
        <v/>
      </c>
      <c r="O129" s="169" t="str">
        <f t="shared" si="59"/>
        <v/>
      </c>
      <c r="P129" s="171" t="str">
        <f>IF(A129="","",ROUND(SUMIFS(aditivos!$L$2:$L$200,aditivos!$A$2:$A$200,A129,aditivos!$C$2:$C$200,"C3"),2))</f>
        <v/>
      </c>
      <c r="Q129" s="167" t="str">
        <f t="shared" si="60"/>
        <v/>
      </c>
      <c r="R129" s="167" t="str">
        <f>IF(A129="","",IF(itens_Remanesc!I129="","",itens_Remanesc!I129))</f>
        <v/>
      </c>
      <c r="S129" s="173" t="str">
        <f t="shared" si="61"/>
        <v/>
      </c>
      <c r="T129" s="165" t="str">
        <f>IF(A129="","",ROUND(SUMIFS(aditivos!$L$2:$L$200,aditivos!$A$2:$A$200,A129,aditivos!$C$2:$C$200,"C4"),2))</f>
        <v/>
      </c>
      <c r="U129" s="161" t="str">
        <f t="shared" si="62"/>
        <v/>
      </c>
      <c r="V129" s="161" t="str">
        <f>IF(A129="","",IF(itens_Remanesc!K129="","",itens_Remanesc!K129))</f>
        <v/>
      </c>
      <c r="W129" s="161" t="str">
        <f t="shared" si="63"/>
        <v/>
      </c>
      <c r="X129" s="148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12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8" t="str">
        <f>IF(itens_Remanesc!A130="","",itens_Remanesc!A130)</f>
        <v/>
      </c>
      <c r="B130" s="200" t="str">
        <f>IF(A130="","",itens_Remanesc!C130)</f>
        <v/>
      </c>
      <c r="C130" s="163" t="str">
        <f>IF(A130="","",IF(itens_Remanesc!B130="",0,itens_Remanesc!B130))</f>
        <v/>
      </c>
      <c r="D130" s="165" t="str">
        <f>IF(A130="","",ROUND(SUMIFS(aditivos!$L$2:$L$200,aditivos!$A$2:$A$200,A130,aditivos!$C$2:$C$200,"C0"),2))</f>
        <v/>
      </c>
      <c r="E130" s="161" t="str">
        <f t="shared" ref="E130:E161" si="72">IF(A130="","",ROUND(C130+D130,2))</f>
        <v/>
      </c>
      <c r="F130" s="161" t="str">
        <f>IF(A130="","",IF(itens_Remanesc!B130&lt;&gt;"",itens_Remanesc!B130,IF($Z130,0,"")))</f>
        <v/>
      </c>
      <c r="G130" s="169" t="str">
        <f t="shared" ref="G130:G161" si="73">IF(A130="","",IF($Y130="","",IF($Y130&gt;0,"",ROUND(E130,2))))</f>
        <v/>
      </c>
      <c r="H130" s="171" t="str">
        <f>IF(A130="","",ROUND(SUMIFS(aditivos!$L$2:$L$200,aditivos!$A$2:$A$200,A130,aditivos!$C$2:$C$200,"C1"),2))</f>
        <v/>
      </c>
      <c r="I130" s="167" t="str">
        <f t="shared" ref="I130:I161" si="74">IF(A130="","",ROUND(E130+H130,2))</f>
        <v/>
      </c>
      <c r="J130" s="167" t="str">
        <f>IF(A130="","",IF(itens_Remanesc!E130="","",itens_Remanesc!E130))</f>
        <v/>
      </c>
      <c r="K130" s="173" t="str">
        <f t="shared" ref="K130:K161" si="75">IF(A130="","",IF($Y130="","",IF($Y130&gt;1,"",IF(ISNUMBER(J130),ROUND(J130+H130,2),IF($Y130=1,ROUND(H130,2),"")))))</f>
        <v/>
      </c>
      <c r="L130" s="165" t="str">
        <f>IF(A130="","",ROUND(SUMIFS(aditivos!$L$2:$L$200,aditivos!$A$2:$A$200,A130,aditivos!$C$2:$C$200,"C2"),2))</f>
        <v/>
      </c>
      <c r="M130" s="161" t="str">
        <f t="shared" ref="M130:M161" si="76">IF(A130="","",ROUND(I130+L130,2))</f>
        <v/>
      </c>
      <c r="N130" s="161" t="str">
        <f>IF(A130="","",IF(itens_Remanesc!G130="","",itens_Remanesc!G130))</f>
        <v/>
      </c>
      <c r="O130" s="169" t="str">
        <f t="shared" ref="O130:O161" si="77">IF(A130="","",IF($Y130="","",IF($Y130&gt;2,"",IF(ISNUMBER(N130),ROUND(N130+L130,2),IF($Y130=2,ROUND(L130,2),"")))))</f>
        <v/>
      </c>
      <c r="P130" s="171" t="str">
        <f>IF(A130="","",ROUND(SUMIFS(aditivos!$L$2:$L$200,aditivos!$A$2:$A$200,A130,aditivos!$C$2:$C$200,"C3"),2))</f>
        <v/>
      </c>
      <c r="Q130" s="167" t="str">
        <f t="shared" ref="Q130:Q161" si="78">IF(A130="","",ROUND(M130+P130,2))</f>
        <v/>
      </c>
      <c r="R130" s="167" t="str">
        <f>IF(A130="","",IF(itens_Remanesc!I130="","",itens_Remanesc!I130))</f>
        <v/>
      </c>
      <c r="S130" s="173" t="str">
        <f t="shared" ref="S130:S161" si="79">IF(A130="","",IF($Y130="","",IF($Y130&gt;3,"",IF(ISNUMBER(R130),ROUND(R130+P130,2),IF($Y130=3,ROUND(P130,2),"")))))</f>
        <v/>
      </c>
      <c r="T130" s="165" t="str">
        <f>IF(A130="","",ROUND(SUMIFS(aditivos!$L$2:$L$200,aditivos!$A$2:$A$200,A130,aditivos!$C$2:$C$200,"C4"),2))</f>
        <v/>
      </c>
      <c r="U130" s="161" t="str">
        <f t="shared" ref="U130:U161" si="80">IF(A130="","",ROUND(Q130+T130,2))</f>
        <v/>
      </c>
      <c r="V130" s="161" t="str">
        <f>IF(A130="","",IF(itens_Remanesc!K130="","",itens_Remanesc!K130))</f>
        <v/>
      </c>
      <c r="W130" s="161" t="str">
        <f t="shared" ref="W130:W161" si="81">IF(A130="","",IF($Y130="","",IF($Y130&gt;4,"",IF(ISNUMBER(V130),ROUND(V130+T130,2),IF($Y130=4,ROUND(T130,2),"")))))</f>
        <v/>
      </c>
      <c r="X130" s="148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12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8" t="str">
        <f>IF(itens_Remanesc!A131="","",itens_Remanesc!A131)</f>
        <v/>
      </c>
      <c r="B131" s="200" t="str">
        <f>IF(A131="","",itens_Remanesc!C131)</f>
        <v/>
      </c>
      <c r="C131" s="163" t="str">
        <f>IF(A131="","",IF(itens_Remanesc!B131="",0,itens_Remanesc!B131))</f>
        <v/>
      </c>
      <c r="D131" s="165" t="str">
        <f>IF(A131="","",ROUND(SUMIFS(aditivos!$L$2:$L$200,aditivos!$A$2:$A$200,A131,aditivos!$C$2:$C$200,"C0"),2))</f>
        <v/>
      </c>
      <c r="E131" s="161" t="str">
        <f t="shared" si="72"/>
        <v/>
      </c>
      <c r="F131" s="161" t="str">
        <f>IF(A131="","",IF(itens_Remanesc!B131&lt;&gt;"",itens_Remanesc!B131,IF($Z131,0,"")))</f>
        <v/>
      </c>
      <c r="G131" s="169" t="str">
        <f t="shared" si="73"/>
        <v/>
      </c>
      <c r="H131" s="171" t="str">
        <f>IF(A131="","",ROUND(SUMIFS(aditivos!$L$2:$L$200,aditivos!$A$2:$A$200,A131,aditivos!$C$2:$C$200,"C1"),2))</f>
        <v/>
      </c>
      <c r="I131" s="167" t="str">
        <f t="shared" si="74"/>
        <v/>
      </c>
      <c r="J131" s="167" t="str">
        <f>IF(A131="","",IF(itens_Remanesc!E131="","",itens_Remanesc!E131))</f>
        <v/>
      </c>
      <c r="K131" s="173" t="str">
        <f t="shared" si="75"/>
        <v/>
      </c>
      <c r="L131" s="165" t="str">
        <f>IF(A131="","",ROUND(SUMIFS(aditivos!$L$2:$L$200,aditivos!$A$2:$A$200,A131,aditivos!$C$2:$C$200,"C2"),2))</f>
        <v/>
      </c>
      <c r="M131" s="161" t="str">
        <f t="shared" si="76"/>
        <v/>
      </c>
      <c r="N131" s="161" t="str">
        <f>IF(A131="","",IF(itens_Remanesc!G131="","",itens_Remanesc!G131))</f>
        <v/>
      </c>
      <c r="O131" s="169" t="str">
        <f t="shared" si="77"/>
        <v/>
      </c>
      <c r="P131" s="171" t="str">
        <f>IF(A131="","",ROUND(SUMIFS(aditivos!$L$2:$L$200,aditivos!$A$2:$A$200,A131,aditivos!$C$2:$C$200,"C3"),2))</f>
        <v/>
      </c>
      <c r="Q131" s="167" t="str">
        <f t="shared" si="78"/>
        <v/>
      </c>
      <c r="R131" s="167" t="str">
        <f>IF(A131="","",IF(itens_Remanesc!I131="","",itens_Remanesc!I131))</f>
        <v/>
      </c>
      <c r="S131" s="173" t="str">
        <f t="shared" si="79"/>
        <v/>
      </c>
      <c r="T131" s="165" t="str">
        <f>IF(A131="","",ROUND(SUMIFS(aditivos!$L$2:$L$200,aditivos!$A$2:$A$200,A131,aditivos!$C$2:$C$200,"C4"),2))</f>
        <v/>
      </c>
      <c r="U131" s="161" t="str">
        <f t="shared" si="80"/>
        <v/>
      </c>
      <c r="V131" s="161" t="str">
        <f>IF(A131="","",IF(itens_Remanesc!K131="","",itens_Remanesc!K131))</f>
        <v/>
      </c>
      <c r="W131" s="161" t="str">
        <f t="shared" si="81"/>
        <v/>
      </c>
      <c r="X131" s="148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12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8" t="str">
        <f>IF(itens_Remanesc!A132="","",itens_Remanesc!A132)</f>
        <v/>
      </c>
      <c r="B132" s="200" t="str">
        <f>IF(A132="","",itens_Remanesc!C132)</f>
        <v/>
      </c>
      <c r="C132" s="163" t="str">
        <f>IF(A132="","",IF(itens_Remanesc!B132="",0,itens_Remanesc!B132))</f>
        <v/>
      </c>
      <c r="D132" s="165" t="str">
        <f>IF(A132="","",ROUND(SUMIFS(aditivos!$L$2:$L$200,aditivos!$A$2:$A$200,A132,aditivos!$C$2:$C$200,"C0"),2))</f>
        <v/>
      </c>
      <c r="E132" s="161" t="str">
        <f t="shared" si="72"/>
        <v/>
      </c>
      <c r="F132" s="161" t="str">
        <f>IF(A132="","",IF(itens_Remanesc!B132&lt;&gt;"",itens_Remanesc!B132,IF($Z132,0,"")))</f>
        <v/>
      </c>
      <c r="G132" s="169" t="str">
        <f t="shared" si="73"/>
        <v/>
      </c>
      <c r="H132" s="171" t="str">
        <f>IF(A132="","",ROUND(SUMIFS(aditivos!$L$2:$L$200,aditivos!$A$2:$A$200,A132,aditivos!$C$2:$C$200,"C1"),2))</f>
        <v/>
      </c>
      <c r="I132" s="167" t="str">
        <f t="shared" si="74"/>
        <v/>
      </c>
      <c r="J132" s="167" t="str">
        <f>IF(A132="","",IF(itens_Remanesc!E132="","",itens_Remanesc!E132))</f>
        <v/>
      </c>
      <c r="K132" s="173" t="str">
        <f t="shared" si="75"/>
        <v/>
      </c>
      <c r="L132" s="165" t="str">
        <f>IF(A132="","",ROUND(SUMIFS(aditivos!$L$2:$L$200,aditivos!$A$2:$A$200,A132,aditivos!$C$2:$C$200,"C2"),2))</f>
        <v/>
      </c>
      <c r="M132" s="161" t="str">
        <f t="shared" si="76"/>
        <v/>
      </c>
      <c r="N132" s="161" t="str">
        <f>IF(A132="","",IF(itens_Remanesc!G132="","",itens_Remanesc!G132))</f>
        <v/>
      </c>
      <c r="O132" s="169" t="str">
        <f t="shared" si="77"/>
        <v/>
      </c>
      <c r="P132" s="171" t="str">
        <f>IF(A132="","",ROUND(SUMIFS(aditivos!$L$2:$L$200,aditivos!$A$2:$A$200,A132,aditivos!$C$2:$C$200,"C3"),2))</f>
        <v/>
      </c>
      <c r="Q132" s="167" t="str">
        <f t="shared" si="78"/>
        <v/>
      </c>
      <c r="R132" s="167" t="str">
        <f>IF(A132="","",IF(itens_Remanesc!I132="","",itens_Remanesc!I132))</f>
        <v/>
      </c>
      <c r="S132" s="173" t="str">
        <f t="shared" si="79"/>
        <v/>
      </c>
      <c r="T132" s="165" t="str">
        <f>IF(A132="","",ROUND(SUMIFS(aditivos!$L$2:$L$200,aditivos!$A$2:$A$200,A132,aditivos!$C$2:$C$200,"C4"),2))</f>
        <v/>
      </c>
      <c r="U132" s="161" t="str">
        <f t="shared" si="80"/>
        <v/>
      </c>
      <c r="V132" s="161" t="str">
        <f>IF(A132="","",IF(itens_Remanesc!K132="","",itens_Remanesc!K132))</f>
        <v/>
      </c>
      <c r="W132" s="161" t="str">
        <f t="shared" si="81"/>
        <v/>
      </c>
      <c r="X132" s="148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12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8" t="str">
        <f>IF(itens_Remanesc!A133="","",itens_Remanesc!A133)</f>
        <v/>
      </c>
      <c r="B133" s="200" t="str">
        <f>IF(A133="","",itens_Remanesc!C133)</f>
        <v/>
      </c>
      <c r="C133" s="163" t="str">
        <f>IF(A133="","",IF(itens_Remanesc!B133="",0,itens_Remanesc!B133))</f>
        <v/>
      </c>
      <c r="D133" s="165" t="str">
        <f>IF(A133="","",ROUND(SUMIFS(aditivos!$L$2:$L$200,aditivos!$A$2:$A$200,A133,aditivos!$C$2:$C$200,"C0"),2))</f>
        <v/>
      </c>
      <c r="E133" s="161" t="str">
        <f t="shared" si="72"/>
        <v/>
      </c>
      <c r="F133" s="161" t="str">
        <f>IF(A133="","",IF(itens_Remanesc!B133&lt;&gt;"",itens_Remanesc!B133,IF($Z133,0,"")))</f>
        <v/>
      </c>
      <c r="G133" s="169" t="str">
        <f t="shared" si="73"/>
        <v/>
      </c>
      <c r="H133" s="171" t="str">
        <f>IF(A133="","",ROUND(SUMIFS(aditivos!$L$2:$L$200,aditivos!$A$2:$A$200,A133,aditivos!$C$2:$C$200,"C1"),2))</f>
        <v/>
      </c>
      <c r="I133" s="167" t="str">
        <f t="shared" si="74"/>
        <v/>
      </c>
      <c r="J133" s="167" t="str">
        <f>IF(A133="","",IF(itens_Remanesc!E133="","",itens_Remanesc!E133))</f>
        <v/>
      </c>
      <c r="K133" s="173" t="str">
        <f t="shared" si="75"/>
        <v/>
      </c>
      <c r="L133" s="165" t="str">
        <f>IF(A133="","",ROUND(SUMIFS(aditivos!$L$2:$L$200,aditivos!$A$2:$A$200,A133,aditivos!$C$2:$C$200,"C2"),2))</f>
        <v/>
      </c>
      <c r="M133" s="161" t="str">
        <f t="shared" si="76"/>
        <v/>
      </c>
      <c r="N133" s="161" t="str">
        <f>IF(A133="","",IF(itens_Remanesc!G133="","",itens_Remanesc!G133))</f>
        <v/>
      </c>
      <c r="O133" s="169" t="str">
        <f t="shared" si="77"/>
        <v/>
      </c>
      <c r="P133" s="171" t="str">
        <f>IF(A133="","",ROUND(SUMIFS(aditivos!$L$2:$L$200,aditivos!$A$2:$A$200,A133,aditivos!$C$2:$C$200,"C3"),2))</f>
        <v/>
      </c>
      <c r="Q133" s="167" t="str">
        <f t="shared" si="78"/>
        <v/>
      </c>
      <c r="R133" s="167" t="str">
        <f>IF(A133="","",IF(itens_Remanesc!I133="","",itens_Remanesc!I133))</f>
        <v/>
      </c>
      <c r="S133" s="173" t="str">
        <f t="shared" si="79"/>
        <v/>
      </c>
      <c r="T133" s="165" t="str">
        <f>IF(A133="","",ROUND(SUMIFS(aditivos!$L$2:$L$200,aditivos!$A$2:$A$200,A133,aditivos!$C$2:$C$200,"C4"),2))</f>
        <v/>
      </c>
      <c r="U133" s="161" t="str">
        <f t="shared" si="80"/>
        <v/>
      </c>
      <c r="V133" s="161" t="str">
        <f>IF(A133="","",IF(itens_Remanesc!K133="","",itens_Remanesc!K133))</f>
        <v/>
      </c>
      <c r="W133" s="161" t="str">
        <f t="shared" si="81"/>
        <v/>
      </c>
      <c r="X133" s="148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12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8" t="str">
        <f>IF(itens_Remanesc!A134="","",itens_Remanesc!A134)</f>
        <v/>
      </c>
      <c r="B134" s="200" t="str">
        <f>IF(A134="","",itens_Remanesc!C134)</f>
        <v/>
      </c>
      <c r="C134" s="163" t="str">
        <f>IF(A134="","",IF(itens_Remanesc!B134="",0,itens_Remanesc!B134))</f>
        <v/>
      </c>
      <c r="D134" s="165" t="str">
        <f>IF(A134="","",ROUND(SUMIFS(aditivos!$L$2:$L$200,aditivos!$A$2:$A$200,A134,aditivos!$C$2:$C$200,"C0"),2))</f>
        <v/>
      </c>
      <c r="E134" s="161" t="str">
        <f t="shared" si="72"/>
        <v/>
      </c>
      <c r="F134" s="161" t="str">
        <f>IF(A134="","",IF(itens_Remanesc!B134&lt;&gt;"",itens_Remanesc!B134,IF($Z134,0,"")))</f>
        <v/>
      </c>
      <c r="G134" s="169" t="str">
        <f t="shared" si="73"/>
        <v/>
      </c>
      <c r="H134" s="171" t="str">
        <f>IF(A134="","",ROUND(SUMIFS(aditivos!$L$2:$L$200,aditivos!$A$2:$A$200,A134,aditivos!$C$2:$C$200,"C1"),2))</f>
        <v/>
      </c>
      <c r="I134" s="167" t="str">
        <f t="shared" si="74"/>
        <v/>
      </c>
      <c r="J134" s="167" t="str">
        <f>IF(A134="","",IF(itens_Remanesc!E134="","",itens_Remanesc!E134))</f>
        <v/>
      </c>
      <c r="K134" s="173" t="str">
        <f t="shared" si="75"/>
        <v/>
      </c>
      <c r="L134" s="165" t="str">
        <f>IF(A134="","",ROUND(SUMIFS(aditivos!$L$2:$L$200,aditivos!$A$2:$A$200,A134,aditivos!$C$2:$C$200,"C2"),2))</f>
        <v/>
      </c>
      <c r="M134" s="161" t="str">
        <f t="shared" si="76"/>
        <v/>
      </c>
      <c r="N134" s="161" t="str">
        <f>IF(A134="","",IF(itens_Remanesc!G134="","",itens_Remanesc!G134))</f>
        <v/>
      </c>
      <c r="O134" s="169" t="str">
        <f t="shared" si="77"/>
        <v/>
      </c>
      <c r="P134" s="171" t="str">
        <f>IF(A134="","",ROUND(SUMIFS(aditivos!$L$2:$L$200,aditivos!$A$2:$A$200,A134,aditivos!$C$2:$C$200,"C3"),2))</f>
        <v/>
      </c>
      <c r="Q134" s="167" t="str">
        <f t="shared" si="78"/>
        <v/>
      </c>
      <c r="R134" s="167" t="str">
        <f>IF(A134="","",IF(itens_Remanesc!I134="","",itens_Remanesc!I134))</f>
        <v/>
      </c>
      <c r="S134" s="173" t="str">
        <f t="shared" si="79"/>
        <v/>
      </c>
      <c r="T134" s="165" t="str">
        <f>IF(A134="","",ROUND(SUMIFS(aditivos!$L$2:$L$200,aditivos!$A$2:$A$200,A134,aditivos!$C$2:$C$200,"C4"),2))</f>
        <v/>
      </c>
      <c r="U134" s="161" t="str">
        <f t="shared" si="80"/>
        <v/>
      </c>
      <c r="V134" s="161" t="str">
        <f>IF(A134="","",IF(itens_Remanesc!K134="","",itens_Remanesc!K134))</f>
        <v/>
      </c>
      <c r="W134" s="161" t="str">
        <f t="shared" si="81"/>
        <v/>
      </c>
      <c r="X134" s="148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12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8" t="str">
        <f>IF(itens_Remanesc!A135="","",itens_Remanesc!A135)</f>
        <v/>
      </c>
      <c r="B135" s="200" t="str">
        <f>IF(A135="","",itens_Remanesc!C135)</f>
        <v/>
      </c>
      <c r="C135" s="163" t="str">
        <f>IF(A135="","",IF(itens_Remanesc!B135="",0,itens_Remanesc!B135))</f>
        <v/>
      </c>
      <c r="D135" s="165" t="str">
        <f>IF(A135="","",ROUND(SUMIFS(aditivos!$L$2:$L$200,aditivos!$A$2:$A$200,A135,aditivos!$C$2:$C$200,"C0"),2))</f>
        <v/>
      </c>
      <c r="E135" s="161" t="str">
        <f t="shared" si="72"/>
        <v/>
      </c>
      <c r="F135" s="161" t="str">
        <f>IF(A135="","",IF(itens_Remanesc!B135&lt;&gt;"",itens_Remanesc!B135,IF($Z135,0,"")))</f>
        <v/>
      </c>
      <c r="G135" s="169" t="str">
        <f t="shared" si="73"/>
        <v/>
      </c>
      <c r="H135" s="171" t="str">
        <f>IF(A135="","",ROUND(SUMIFS(aditivos!$L$2:$L$200,aditivos!$A$2:$A$200,A135,aditivos!$C$2:$C$200,"C1"),2))</f>
        <v/>
      </c>
      <c r="I135" s="167" t="str">
        <f t="shared" si="74"/>
        <v/>
      </c>
      <c r="J135" s="167" t="str">
        <f>IF(A135="","",IF(itens_Remanesc!E135="","",itens_Remanesc!E135))</f>
        <v/>
      </c>
      <c r="K135" s="173" t="str">
        <f t="shared" si="75"/>
        <v/>
      </c>
      <c r="L135" s="165" t="str">
        <f>IF(A135="","",ROUND(SUMIFS(aditivos!$L$2:$L$200,aditivos!$A$2:$A$200,A135,aditivos!$C$2:$C$200,"C2"),2))</f>
        <v/>
      </c>
      <c r="M135" s="161" t="str">
        <f t="shared" si="76"/>
        <v/>
      </c>
      <c r="N135" s="161" t="str">
        <f>IF(A135="","",IF(itens_Remanesc!G135="","",itens_Remanesc!G135))</f>
        <v/>
      </c>
      <c r="O135" s="169" t="str">
        <f t="shared" si="77"/>
        <v/>
      </c>
      <c r="P135" s="171" t="str">
        <f>IF(A135="","",ROUND(SUMIFS(aditivos!$L$2:$L$200,aditivos!$A$2:$A$200,A135,aditivos!$C$2:$C$200,"C3"),2))</f>
        <v/>
      </c>
      <c r="Q135" s="167" t="str">
        <f t="shared" si="78"/>
        <v/>
      </c>
      <c r="R135" s="167" t="str">
        <f>IF(A135="","",IF(itens_Remanesc!I135="","",itens_Remanesc!I135))</f>
        <v/>
      </c>
      <c r="S135" s="173" t="str">
        <f t="shared" si="79"/>
        <v/>
      </c>
      <c r="T135" s="165" t="str">
        <f>IF(A135="","",ROUND(SUMIFS(aditivos!$L$2:$L$200,aditivos!$A$2:$A$200,A135,aditivos!$C$2:$C$200,"C4"),2))</f>
        <v/>
      </c>
      <c r="U135" s="161" t="str">
        <f t="shared" si="80"/>
        <v/>
      </c>
      <c r="V135" s="161" t="str">
        <f>IF(A135="","",IF(itens_Remanesc!K135="","",itens_Remanesc!K135))</f>
        <v/>
      </c>
      <c r="W135" s="161" t="str">
        <f t="shared" si="81"/>
        <v/>
      </c>
      <c r="X135" s="148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12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8" t="str">
        <f>IF(itens_Remanesc!A136="","",itens_Remanesc!A136)</f>
        <v/>
      </c>
      <c r="B136" s="200" t="str">
        <f>IF(A136="","",itens_Remanesc!C136)</f>
        <v/>
      </c>
      <c r="C136" s="163" t="str">
        <f>IF(A136="","",IF(itens_Remanesc!B136="",0,itens_Remanesc!B136))</f>
        <v/>
      </c>
      <c r="D136" s="165" t="str">
        <f>IF(A136="","",ROUND(SUMIFS(aditivos!$L$2:$L$200,aditivos!$A$2:$A$200,A136,aditivos!$C$2:$C$200,"C0"),2))</f>
        <v/>
      </c>
      <c r="E136" s="161" t="str">
        <f t="shared" si="72"/>
        <v/>
      </c>
      <c r="F136" s="161" t="str">
        <f>IF(A136="","",IF(itens_Remanesc!B136&lt;&gt;"",itens_Remanesc!B136,IF($Z136,0,"")))</f>
        <v/>
      </c>
      <c r="G136" s="169" t="str">
        <f t="shared" si="73"/>
        <v/>
      </c>
      <c r="H136" s="171" t="str">
        <f>IF(A136="","",ROUND(SUMIFS(aditivos!$L$2:$L$200,aditivos!$A$2:$A$200,A136,aditivos!$C$2:$C$200,"C1"),2))</f>
        <v/>
      </c>
      <c r="I136" s="167" t="str">
        <f t="shared" si="74"/>
        <v/>
      </c>
      <c r="J136" s="167" t="str">
        <f>IF(A136="","",IF(itens_Remanesc!E136="","",itens_Remanesc!E136))</f>
        <v/>
      </c>
      <c r="K136" s="173" t="str">
        <f t="shared" si="75"/>
        <v/>
      </c>
      <c r="L136" s="165" t="str">
        <f>IF(A136="","",ROUND(SUMIFS(aditivos!$L$2:$L$200,aditivos!$A$2:$A$200,A136,aditivos!$C$2:$C$200,"C2"),2))</f>
        <v/>
      </c>
      <c r="M136" s="161" t="str">
        <f t="shared" si="76"/>
        <v/>
      </c>
      <c r="N136" s="161" t="str">
        <f>IF(A136="","",IF(itens_Remanesc!G136="","",itens_Remanesc!G136))</f>
        <v/>
      </c>
      <c r="O136" s="169" t="str">
        <f t="shared" si="77"/>
        <v/>
      </c>
      <c r="P136" s="171" t="str">
        <f>IF(A136="","",ROUND(SUMIFS(aditivos!$L$2:$L$200,aditivos!$A$2:$A$200,A136,aditivos!$C$2:$C$200,"C3"),2))</f>
        <v/>
      </c>
      <c r="Q136" s="167" t="str">
        <f t="shared" si="78"/>
        <v/>
      </c>
      <c r="R136" s="167" t="str">
        <f>IF(A136="","",IF(itens_Remanesc!I136="","",itens_Remanesc!I136))</f>
        <v/>
      </c>
      <c r="S136" s="173" t="str">
        <f t="shared" si="79"/>
        <v/>
      </c>
      <c r="T136" s="165" t="str">
        <f>IF(A136="","",ROUND(SUMIFS(aditivos!$L$2:$L$200,aditivos!$A$2:$A$200,A136,aditivos!$C$2:$C$200,"C4"),2))</f>
        <v/>
      </c>
      <c r="U136" s="161" t="str">
        <f t="shared" si="80"/>
        <v/>
      </c>
      <c r="V136" s="161" t="str">
        <f>IF(A136="","",IF(itens_Remanesc!K136="","",itens_Remanesc!K136))</f>
        <v/>
      </c>
      <c r="W136" s="161" t="str">
        <f t="shared" si="81"/>
        <v/>
      </c>
      <c r="X136" s="148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12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8" t="str">
        <f>IF(itens_Remanesc!A137="","",itens_Remanesc!A137)</f>
        <v/>
      </c>
      <c r="B137" s="200" t="str">
        <f>IF(A137="","",itens_Remanesc!C137)</f>
        <v/>
      </c>
      <c r="C137" s="163" t="str">
        <f>IF(A137="","",IF(itens_Remanesc!B137="",0,itens_Remanesc!B137))</f>
        <v/>
      </c>
      <c r="D137" s="165" t="str">
        <f>IF(A137="","",ROUND(SUMIFS(aditivos!$L$2:$L$200,aditivos!$A$2:$A$200,A137,aditivos!$C$2:$C$200,"C0"),2))</f>
        <v/>
      </c>
      <c r="E137" s="161" t="str">
        <f t="shared" si="72"/>
        <v/>
      </c>
      <c r="F137" s="161" t="str">
        <f>IF(A137="","",IF(itens_Remanesc!B137&lt;&gt;"",itens_Remanesc!B137,IF($Z137,0,"")))</f>
        <v/>
      </c>
      <c r="G137" s="169" t="str">
        <f t="shared" si="73"/>
        <v/>
      </c>
      <c r="H137" s="171" t="str">
        <f>IF(A137="","",ROUND(SUMIFS(aditivos!$L$2:$L$200,aditivos!$A$2:$A$200,A137,aditivos!$C$2:$C$200,"C1"),2))</f>
        <v/>
      </c>
      <c r="I137" s="167" t="str">
        <f t="shared" si="74"/>
        <v/>
      </c>
      <c r="J137" s="167" t="str">
        <f>IF(A137="","",IF(itens_Remanesc!E137="","",itens_Remanesc!E137))</f>
        <v/>
      </c>
      <c r="K137" s="173" t="str">
        <f t="shared" si="75"/>
        <v/>
      </c>
      <c r="L137" s="165" t="str">
        <f>IF(A137="","",ROUND(SUMIFS(aditivos!$L$2:$L$200,aditivos!$A$2:$A$200,A137,aditivos!$C$2:$C$200,"C2"),2))</f>
        <v/>
      </c>
      <c r="M137" s="161" t="str">
        <f t="shared" si="76"/>
        <v/>
      </c>
      <c r="N137" s="161" t="str">
        <f>IF(A137="","",IF(itens_Remanesc!G137="","",itens_Remanesc!G137))</f>
        <v/>
      </c>
      <c r="O137" s="169" t="str">
        <f t="shared" si="77"/>
        <v/>
      </c>
      <c r="P137" s="171" t="str">
        <f>IF(A137="","",ROUND(SUMIFS(aditivos!$L$2:$L$200,aditivos!$A$2:$A$200,A137,aditivos!$C$2:$C$200,"C3"),2))</f>
        <v/>
      </c>
      <c r="Q137" s="167" t="str">
        <f t="shared" si="78"/>
        <v/>
      </c>
      <c r="R137" s="167" t="str">
        <f>IF(A137="","",IF(itens_Remanesc!I137="","",itens_Remanesc!I137))</f>
        <v/>
      </c>
      <c r="S137" s="173" t="str">
        <f t="shared" si="79"/>
        <v/>
      </c>
      <c r="T137" s="165" t="str">
        <f>IF(A137="","",ROUND(SUMIFS(aditivos!$L$2:$L$200,aditivos!$A$2:$A$200,A137,aditivos!$C$2:$C$200,"C4"),2))</f>
        <v/>
      </c>
      <c r="U137" s="161" t="str">
        <f t="shared" si="80"/>
        <v/>
      </c>
      <c r="V137" s="161" t="str">
        <f>IF(A137="","",IF(itens_Remanesc!K137="","",itens_Remanesc!K137))</f>
        <v/>
      </c>
      <c r="W137" s="161" t="str">
        <f t="shared" si="81"/>
        <v/>
      </c>
      <c r="X137" s="148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12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8" t="str">
        <f>IF(itens_Remanesc!A138="","",itens_Remanesc!A138)</f>
        <v/>
      </c>
      <c r="B138" s="200" t="str">
        <f>IF(A138="","",itens_Remanesc!C138)</f>
        <v/>
      </c>
      <c r="C138" s="163" t="str">
        <f>IF(A138="","",IF(itens_Remanesc!B138="",0,itens_Remanesc!B138))</f>
        <v/>
      </c>
      <c r="D138" s="165" t="str">
        <f>IF(A138="","",ROUND(SUMIFS(aditivos!$L$2:$L$200,aditivos!$A$2:$A$200,A138,aditivos!$C$2:$C$200,"C0"),2))</f>
        <v/>
      </c>
      <c r="E138" s="161" t="str">
        <f t="shared" si="72"/>
        <v/>
      </c>
      <c r="F138" s="161" t="str">
        <f>IF(A138="","",IF(itens_Remanesc!B138&lt;&gt;"",itens_Remanesc!B138,IF($Z138,0,"")))</f>
        <v/>
      </c>
      <c r="G138" s="169" t="str">
        <f t="shared" si="73"/>
        <v/>
      </c>
      <c r="H138" s="171" t="str">
        <f>IF(A138="","",ROUND(SUMIFS(aditivos!$L$2:$L$200,aditivos!$A$2:$A$200,A138,aditivos!$C$2:$C$200,"C1"),2))</f>
        <v/>
      </c>
      <c r="I138" s="167" t="str">
        <f t="shared" si="74"/>
        <v/>
      </c>
      <c r="J138" s="167" t="str">
        <f>IF(A138="","",IF(itens_Remanesc!E138="","",itens_Remanesc!E138))</f>
        <v/>
      </c>
      <c r="K138" s="173" t="str">
        <f t="shared" si="75"/>
        <v/>
      </c>
      <c r="L138" s="165" t="str">
        <f>IF(A138="","",ROUND(SUMIFS(aditivos!$L$2:$L$200,aditivos!$A$2:$A$200,A138,aditivos!$C$2:$C$200,"C2"),2))</f>
        <v/>
      </c>
      <c r="M138" s="161" t="str">
        <f t="shared" si="76"/>
        <v/>
      </c>
      <c r="N138" s="161" t="str">
        <f>IF(A138="","",IF(itens_Remanesc!G138="","",itens_Remanesc!G138))</f>
        <v/>
      </c>
      <c r="O138" s="169" t="str">
        <f t="shared" si="77"/>
        <v/>
      </c>
      <c r="P138" s="171" t="str">
        <f>IF(A138="","",ROUND(SUMIFS(aditivos!$L$2:$L$200,aditivos!$A$2:$A$200,A138,aditivos!$C$2:$C$200,"C3"),2))</f>
        <v/>
      </c>
      <c r="Q138" s="167" t="str">
        <f t="shared" si="78"/>
        <v/>
      </c>
      <c r="R138" s="167" t="str">
        <f>IF(A138="","",IF(itens_Remanesc!I138="","",itens_Remanesc!I138))</f>
        <v/>
      </c>
      <c r="S138" s="173" t="str">
        <f t="shared" si="79"/>
        <v/>
      </c>
      <c r="T138" s="165" t="str">
        <f>IF(A138="","",ROUND(SUMIFS(aditivos!$L$2:$L$200,aditivos!$A$2:$A$200,A138,aditivos!$C$2:$C$200,"C4"),2))</f>
        <v/>
      </c>
      <c r="U138" s="161" t="str">
        <f t="shared" si="80"/>
        <v/>
      </c>
      <c r="V138" s="161" t="str">
        <f>IF(A138="","",IF(itens_Remanesc!K138="","",itens_Remanesc!K138))</f>
        <v/>
      </c>
      <c r="W138" s="161" t="str">
        <f t="shared" si="81"/>
        <v/>
      </c>
      <c r="X138" s="148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12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8" t="str">
        <f>IF(itens_Remanesc!A139="","",itens_Remanesc!A139)</f>
        <v/>
      </c>
      <c r="B139" s="200" t="str">
        <f>IF(A139="","",itens_Remanesc!C139)</f>
        <v/>
      </c>
      <c r="C139" s="163" t="str">
        <f>IF(A139="","",IF(itens_Remanesc!B139="",0,itens_Remanesc!B139))</f>
        <v/>
      </c>
      <c r="D139" s="165" t="str">
        <f>IF(A139="","",ROUND(SUMIFS(aditivos!$L$2:$L$200,aditivos!$A$2:$A$200,A139,aditivos!$C$2:$C$200,"C0"),2))</f>
        <v/>
      </c>
      <c r="E139" s="161" t="str">
        <f t="shared" si="72"/>
        <v/>
      </c>
      <c r="F139" s="161" t="str">
        <f>IF(A139="","",IF(itens_Remanesc!B139&lt;&gt;"",itens_Remanesc!B139,IF($Z139,0,"")))</f>
        <v/>
      </c>
      <c r="G139" s="169" t="str">
        <f t="shared" si="73"/>
        <v/>
      </c>
      <c r="H139" s="171" t="str">
        <f>IF(A139="","",ROUND(SUMIFS(aditivos!$L$2:$L$200,aditivos!$A$2:$A$200,A139,aditivos!$C$2:$C$200,"C1"),2))</f>
        <v/>
      </c>
      <c r="I139" s="167" t="str">
        <f t="shared" si="74"/>
        <v/>
      </c>
      <c r="J139" s="167" t="str">
        <f>IF(A139="","",IF(itens_Remanesc!E139="","",itens_Remanesc!E139))</f>
        <v/>
      </c>
      <c r="K139" s="173" t="str">
        <f t="shared" si="75"/>
        <v/>
      </c>
      <c r="L139" s="165" t="str">
        <f>IF(A139="","",ROUND(SUMIFS(aditivos!$L$2:$L$200,aditivos!$A$2:$A$200,A139,aditivos!$C$2:$C$200,"C2"),2))</f>
        <v/>
      </c>
      <c r="M139" s="161" t="str">
        <f t="shared" si="76"/>
        <v/>
      </c>
      <c r="N139" s="161" t="str">
        <f>IF(A139="","",IF(itens_Remanesc!G139="","",itens_Remanesc!G139))</f>
        <v/>
      </c>
      <c r="O139" s="169" t="str">
        <f t="shared" si="77"/>
        <v/>
      </c>
      <c r="P139" s="171" t="str">
        <f>IF(A139="","",ROUND(SUMIFS(aditivos!$L$2:$L$200,aditivos!$A$2:$A$200,A139,aditivos!$C$2:$C$200,"C3"),2))</f>
        <v/>
      </c>
      <c r="Q139" s="167" t="str">
        <f t="shared" si="78"/>
        <v/>
      </c>
      <c r="R139" s="167" t="str">
        <f>IF(A139="","",IF(itens_Remanesc!I139="","",itens_Remanesc!I139))</f>
        <v/>
      </c>
      <c r="S139" s="173" t="str">
        <f t="shared" si="79"/>
        <v/>
      </c>
      <c r="T139" s="165" t="str">
        <f>IF(A139="","",ROUND(SUMIFS(aditivos!$L$2:$L$200,aditivos!$A$2:$A$200,A139,aditivos!$C$2:$C$200,"C4"),2))</f>
        <v/>
      </c>
      <c r="U139" s="161" t="str">
        <f t="shared" si="80"/>
        <v/>
      </c>
      <c r="V139" s="161" t="str">
        <f>IF(A139="","",IF(itens_Remanesc!K139="","",itens_Remanesc!K139))</f>
        <v/>
      </c>
      <c r="W139" s="161" t="str">
        <f t="shared" si="81"/>
        <v/>
      </c>
      <c r="X139" s="148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12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8" t="str">
        <f>IF(itens_Remanesc!A140="","",itens_Remanesc!A140)</f>
        <v/>
      </c>
      <c r="B140" s="200" t="str">
        <f>IF(A140="","",itens_Remanesc!C140)</f>
        <v/>
      </c>
      <c r="C140" s="163" t="str">
        <f>IF(A140="","",IF(itens_Remanesc!B140="",0,itens_Remanesc!B140))</f>
        <v/>
      </c>
      <c r="D140" s="165" t="str">
        <f>IF(A140="","",ROUND(SUMIFS(aditivos!$L$2:$L$200,aditivos!$A$2:$A$200,A140,aditivos!$C$2:$C$200,"C0"),2))</f>
        <v/>
      </c>
      <c r="E140" s="161" t="str">
        <f t="shared" si="72"/>
        <v/>
      </c>
      <c r="F140" s="161" t="str">
        <f>IF(A140="","",IF(itens_Remanesc!B140&lt;&gt;"",itens_Remanesc!B140,IF($Z140,0,"")))</f>
        <v/>
      </c>
      <c r="G140" s="169" t="str">
        <f t="shared" si="73"/>
        <v/>
      </c>
      <c r="H140" s="171" t="str">
        <f>IF(A140="","",ROUND(SUMIFS(aditivos!$L$2:$L$200,aditivos!$A$2:$A$200,A140,aditivos!$C$2:$C$200,"C1"),2))</f>
        <v/>
      </c>
      <c r="I140" s="167" t="str">
        <f t="shared" si="74"/>
        <v/>
      </c>
      <c r="J140" s="167" t="str">
        <f>IF(A140="","",IF(itens_Remanesc!E140="","",itens_Remanesc!E140))</f>
        <v/>
      </c>
      <c r="K140" s="173" t="str">
        <f t="shared" si="75"/>
        <v/>
      </c>
      <c r="L140" s="165" t="str">
        <f>IF(A140="","",ROUND(SUMIFS(aditivos!$L$2:$L$200,aditivos!$A$2:$A$200,A140,aditivos!$C$2:$C$200,"C2"),2))</f>
        <v/>
      </c>
      <c r="M140" s="161" t="str">
        <f t="shared" si="76"/>
        <v/>
      </c>
      <c r="N140" s="161" t="str">
        <f>IF(A140="","",IF(itens_Remanesc!G140="","",itens_Remanesc!G140))</f>
        <v/>
      </c>
      <c r="O140" s="169" t="str">
        <f t="shared" si="77"/>
        <v/>
      </c>
      <c r="P140" s="171" t="str">
        <f>IF(A140="","",ROUND(SUMIFS(aditivos!$L$2:$L$200,aditivos!$A$2:$A$200,A140,aditivos!$C$2:$C$200,"C3"),2))</f>
        <v/>
      </c>
      <c r="Q140" s="167" t="str">
        <f t="shared" si="78"/>
        <v/>
      </c>
      <c r="R140" s="167" t="str">
        <f>IF(A140="","",IF(itens_Remanesc!I140="","",itens_Remanesc!I140))</f>
        <v/>
      </c>
      <c r="S140" s="173" t="str">
        <f t="shared" si="79"/>
        <v/>
      </c>
      <c r="T140" s="165" t="str">
        <f>IF(A140="","",ROUND(SUMIFS(aditivos!$L$2:$L$200,aditivos!$A$2:$A$200,A140,aditivos!$C$2:$C$200,"C4"),2))</f>
        <v/>
      </c>
      <c r="U140" s="161" t="str">
        <f t="shared" si="80"/>
        <v/>
      </c>
      <c r="V140" s="161" t="str">
        <f>IF(A140="","",IF(itens_Remanesc!K140="","",itens_Remanesc!K140))</f>
        <v/>
      </c>
      <c r="W140" s="161" t="str">
        <f t="shared" si="81"/>
        <v/>
      </c>
      <c r="X140" s="148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12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8" t="str">
        <f>IF(itens_Remanesc!A141="","",itens_Remanesc!A141)</f>
        <v/>
      </c>
      <c r="B141" s="200" t="str">
        <f>IF(A141="","",itens_Remanesc!C141)</f>
        <v/>
      </c>
      <c r="C141" s="163" t="str">
        <f>IF(A141="","",IF(itens_Remanesc!B141="",0,itens_Remanesc!B141))</f>
        <v/>
      </c>
      <c r="D141" s="165" t="str">
        <f>IF(A141="","",ROUND(SUMIFS(aditivos!$L$2:$L$200,aditivos!$A$2:$A$200,A141,aditivos!$C$2:$C$200,"C0"),2))</f>
        <v/>
      </c>
      <c r="E141" s="161" t="str">
        <f t="shared" si="72"/>
        <v/>
      </c>
      <c r="F141" s="161" t="str">
        <f>IF(A141="","",IF(itens_Remanesc!B141&lt;&gt;"",itens_Remanesc!B141,IF($Z141,0,"")))</f>
        <v/>
      </c>
      <c r="G141" s="169" t="str">
        <f t="shared" si="73"/>
        <v/>
      </c>
      <c r="H141" s="171" t="str">
        <f>IF(A141="","",ROUND(SUMIFS(aditivos!$L$2:$L$200,aditivos!$A$2:$A$200,A141,aditivos!$C$2:$C$200,"C1"),2))</f>
        <v/>
      </c>
      <c r="I141" s="167" t="str">
        <f t="shared" si="74"/>
        <v/>
      </c>
      <c r="J141" s="167" t="str">
        <f>IF(A141="","",IF(itens_Remanesc!E141="","",itens_Remanesc!E141))</f>
        <v/>
      </c>
      <c r="K141" s="173" t="str">
        <f t="shared" si="75"/>
        <v/>
      </c>
      <c r="L141" s="165" t="str">
        <f>IF(A141="","",ROUND(SUMIFS(aditivos!$L$2:$L$200,aditivos!$A$2:$A$200,A141,aditivos!$C$2:$C$200,"C2"),2))</f>
        <v/>
      </c>
      <c r="M141" s="161" t="str">
        <f t="shared" si="76"/>
        <v/>
      </c>
      <c r="N141" s="161" t="str">
        <f>IF(A141="","",IF(itens_Remanesc!G141="","",itens_Remanesc!G141))</f>
        <v/>
      </c>
      <c r="O141" s="169" t="str">
        <f t="shared" si="77"/>
        <v/>
      </c>
      <c r="P141" s="171" t="str">
        <f>IF(A141="","",ROUND(SUMIFS(aditivos!$L$2:$L$200,aditivos!$A$2:$A$200,A141,aditivos!$C$2:$C$200,"C3"),2))</f>
        <v/>
      </c>
      <c r="Q141" s="167" t="str">
        <f t="shared" si="78"/>
        <v/>
      </c>
      <c r="R141" s="167" t="str">
        <f>IF(A141="","",IF(itens_Remanesc!I141="","",itens_Remanesc!I141))</f>
        <v/>
      </c>
      <c r="S141" s="173" t="str">
        <f t="shared" si="79"/>
        <v/>
      </c>
      <c r="T141" s="165" t="str">
        <f>IF(A141="","",ROUND(SUMIFS(aditivos!$L$2:$L$200,aditivos!$A$2:$A$200,A141,aditivos!$C$2:$C$200,"C4"),2))</f>
        <v/>
      </c>
      <c r="U141" s="161" t="str">
        <f t="shared" si="80"/>
        <v/>
      </c>
      <c r="V141" s="161" t="str">
        <f>IF(A141="","",IF(itens_Remanesc!K141="","",itens_Remanesc!K141))</f>
        <v/>
      </c>
      <c r="W141" s="161" t="str">
        <f t="shared" si="81"/>
        <v/>
      </c>
      <c r="X141" s="148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12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8" t="str">
        <f>IF(itens_Remanesc!A142="","",itens_Remanesc!A142)</f>
        <v/>
      </c>
      <c r="B142" s="200" t="str">
        <f>IF(A142="","",itens_Remanesc!C142)</f>
        <v/>
      </c>
      <c r="C142" s="163" t="str">
        <f>IF(A142="","",IF(itens_Remanesc!B142="",0,itens_Remanesc!B142))</f>
        <v/>
      </c>
      <c r="D142" s="165" t="str">
        <f>IF(A142="","",ROUND(SUMIFS(aditivos!$L$2:$L$200,aditivos!$A$2:$A$200,A142,aditivos!$C$2:$C$200,"C0"),2))</f>
        <v/>
      </c>
      <c r="E142" s="161" t="str">
        <f t="shared" si="72"/>
        <v/>
      </c>
      <c r="F142" s="161" t="str">
        <f>IF(A142="","",IF(itens_Remanesc!B142&lt;&gt;"",itens_Remanesc!B142,IF($Z142,0,"")))</f>
        <v/>
      </c>
      <c r="G142" s="169" t="str">
        <f t="shared" si="73"/>
        <v/>
      </c>
      <c r="H142" s="171" t="str">
        <f>IF(A142="","",ROUND(SUMIFS(aditivos!$L$2:$L$200,aditivos!$A$2:$A$200,A142,aditivos!$C$2:$C$200,"C1"),2))</f>
        <v/>
      </c>
      <c r="I142" s="167" t="str">
        <f t="shared" si="74"/>
        <v/>
      </c>
      <c r="J142" s="167" t="str">
        <f>IF(A142="","",IF(itens_Remanesc!E142="","",itens_Remanesc!E142))</f>
        <v/>
      </c>
      <c r="K142" s="173" t="str">
        <f t="shared" si="75"/>
        <v/>
      </c>
      <c r="L142" s="165" t="str">
        <f>IF(A142="","",ROUND(SUMIFS(aditivos!$L$2:$L$200,aditivos!$A$2:$A$200,A142,aditivos!$C$2:$C$200,"C2"),2))</f>
        <v/>
      </c>
      <c r="M142" s="161" t="str">
        <f t="shared" si="76"/>
        <v/>
      </c>
      <c r="N142" s="161" t="str">
        <f>IF(A142="","",IF(itens_Remanesc!G142="","",itens_Remanesc!G142))</f>
        <v/>
      </c>
      <c r="O142" s="169" t="str">
        <f t="shared" si="77"/>
        <v/>
      </c>
      <c r="P142" s="171" t="str">
        <f>IF(A142="","",ROUND(SUMIFS(aditivos!$L$2:$L$200,aditivos!$A$2:$A$200,A142,aditivos!$C$2:$C$200,"C3"),2))</f>
        <v/>
      </c>
      <c r="Q142" s="167" t="str">
        <f t="shared" si="78"/>
        <v/>
      </c>
      <c r="R142" s="167" t="str">
        <f>IF(A142="","",IF(itens_Remanesc!I142="","",itens_Remanesc!I142))</f>
        <v/>
      </c>
      <c r="S142" s="173" t="str">
        <f t="shared" si="79"/>
        <v/>
      </c>
      <c r="T142" s="165" t="str">
        <f>IF(A142="","",ROUND(SUMIFS(aditivos!$L$2:$L$200,aditivos!$A$2:$A$200,A142,aditivos!$C$2:$C$200,"C4"),2))</f>
        <v/>
      </c>
      <c r="U142" s="161" t="str">
        <f t="shared" si="80"/>
        <v/>
      </c>
      <c r="V142" s="161" t="str">
        <f>IF(A142="","",IF(itens_Remanesc!K142="","",itens_Remanesc!K142))</f>
        <v/>
      </c>
      <c r="W142" s="161" t="str">
        <f t="shared" si="81"/>
        <v/>
      </c>
      <c r="X142" s="148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12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8" t="str">
        <f>IF(itens_Remanesc!A143="","",itens_Remanesc!A143)</f>
        <v/>
      </c>
      <c r="B143" s="200" t="str">
        <f>IF(A143="","",itens_Remanesc!C143)</f>
        <v/>
      </c>
      <c r="C143" s="163" t="str">
        <f>IF(A143="","",IF(itens_Remanesc!B143="",0,itens_Remanesc!B143))</f>
        <v/>
      </c>
      <c r="D143" s="165" t="str">
        <f>IF(A143="","",ROUND(SUMIFS(aditivos!$L$2:$L$200,aditivos!$A$2:$A$200,A143,aditivos!$C$2:$C$200,"C0"),2))</f>
        <v/>
      </c>
      <c r="E143" s="161" t="str">
        <f t="shared" si="72"/>
        <v/>
      </c>
      <c r="F143" s="161" t="str">
        <f>IF(A143="","",IF(itens_Remanesc!B143&lt;&gt;"",itens_Remanesc!B143,IF($Z143,0,"")))</f>
        <v/>
      </c>
      <c r="G143" s="169" t="str">
        <f t="shared" si="73"/>
        <v/>
      </c>
      <c r="H143" s="171" t="str">
        <f>IF(A143="","",ROUND(SUMIFS(aditivos!$L$2:$L$200,aditivos!$A$2:$A$200,A143,aditivos!$C$2:$C$200,"C1"),2))</f>
        <v/>
      </c>
      <c r="I143" s="167" t="str">
        <f t="shared" si="74"/>
        <v/>
      </c>
      <c r="J143" s="167" t="str">
        <f>IF(A143="","",IF(itens_Remanesc!E143="","",itens_Remanesc!E143))</f>
        <v/>
      </c>
      <c r="K143" s="173" t="str">
        <f t="shared" si="75"/>
        <v/>
      </c>
      <c r="L143" s="165" t="str">
        <f>IF(A143="","",ROUND(SUMIFS(aditivos!$L$2:$L$200,aditivos!$A$2:$A$200,A143,aditivos!$C$2:$C$200,"C2"),2))</f>
        <v/>
      </c>
      <c r="M143" s="161" t="str">
        <f t="shared" si="76"/>
        <v/>
      </c>
      <c r="N143" s="161" t="str">
        <f>IF(A143="","",IF(itens_Remanesc!G143="","",itens_Remanesc!G143))</f>
        <v/>
      </c>
      <c r="O143" s="169" t="str">
        <f t="shared" si="77"/>
        <v/>
      </c>
      <c r="P143" s="171" t="str">
        <f>IF(A143="","",ROUND(SUMIFS(aditivos!$L$2:$L$200,aditivos!$A$2:$A$200,A143,aditivos!$C$2:$C$200,"C3"),2))</f>
        <v/>
      </c>
      <c r="Q143" s="167" t="str">
        <f t="shared" si="78"/>
        <v/>
      </c>
      <c r="R143" s="167" t="str">
        <f>IF(A143="","",IF(itens_Remanesc!I143="","",itens_Remanesc!I143))</f>
        <v/>
      </c>
      <c r="S143" s="173" t="str">
        <f t="shared" si="79"/>
        <v/>
      </c>
      <c r="T143" s="165" t="str">
        <f>IF(A143="","",ROUND(SUMIFS(aditivos!$L$2:$L$200,aditivos!$A$2:$A$200,A143,aditivos!$C$2:$C$200,"C4"),2))</f>
        <v/>
      </c>
      <c r="U143" s="161" t="str">
        <f t="shared" si="80"/>
        <v/>
      </c>
      <c r="V143" s="161" t="str">
        <f>IF(A143="","",IF(itens_Remanesc!K143="","",itens_Remanesc!K143))</f>
        <v/>
      </c>
      <c r="W143" s="161" t="str">
        <f t="shared" si="81"/>
        <v/>
      </c>
      <c r="X143" s="148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12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8" t="str">
        <f>IF(itens_Remanesc!A144="","",itens_Remanesc!A144)</f>
        <v/>
      </c>
      <c r="B144" s="200" t="str">
        <f>IF(A144="","",itens_Remanesc!C144)</f>
        <v/>
      </c>
      <c r="C144" s="163" t="str">
        <f>IF(A144="","",IF(itens_Remanesc!B144="",0,itens_Remanesc!B144))</f>
        <v/>
      </c>
      <c r="D144" s="165" t="str">
        <f>IF(A144="","",ROUND(SUMIFS(aditivos!$L$2:$L$200,aditivos!$A$2:$A$200,A144,aditivos!$C$2:$C$200,"C0"),2))</f>
        <v/>
      </c>
      <c r="E144" s="161" t="str">
        <f t="shared" si="72"/>
        <v/>
      </c>
      <c r="F144" s="161" t="str">
        <f>IF(A144="","",IF(itens_Remanesc!B144&lt;&gt;"",itens_Remanesc!B144,IF($Z144,0,"")))</f>
        <v/>
      </c>
      <c r="G144" s="169" t="str">
        <f t="shared" si="73"/>
        <v/>
      </c>
      <c r="H144" s="171" t="str">
        <f>IF(A144="","",ROUND(SUMIFS(aditivos!$L$2:$L$200,aditivos!$A$2:$A$200,A144,aditivos!$C$2:$C$200,"C1"),2))</f>
        <v/>
      </c>
      <c r="I144" s="167" t="str">
        <f t="shared" si="74"/>
        <v/>
      </c>
      <c r="J144" s="167" t="str">
        <f>IF(A144="","",IF(itens_Remanesc!E144="","",itens_Remanesc!E144))</f>
        <v/>
      </c>
      <c r="K144" s="173" t="str">
        <f t="shared" si="75"/>
        <v/>
      </c>
      <c r="L144" s="165" t="str">
        <f>IF(A144="","",ROUND(SUMIFS(aditivos!$L$2:$L$200,aditivos!$A$2:$A$200,A144,aditivos!$C$2:$C$200,"C2"),2))</f>
        <v/>
      </c>
      <c r="M144" s="161" t="str">
        <f t="shared" si="76"/>
        <v/>
      </c>
      <c r="N144" s="161" t="str">
        <f>IF(A144="","",IF(itens_Remanesc!G144="","",itens_Remanesc!G144))</f>
        <v/>
      </c>
      <c r="O144" s="169" t="str">
        <f t="shared" si="77"/>
        <v/>
      </c>
      <c r="P144" s="171" t="str">
        <f>IF(A144="","",ROUND(SUMIFS(aditivos!$L$2:$L$200,aditivos!$A$2:$A$200,A144,aditivos!$C$2:$C$200,"C3"),2))</f>
        <v/>
      </c>
      <c r="Q144" s="167" t="str">
        <f t="shared" si="78"/>
        <v/>
      </c>
      <c r="R144" s="167" t="str">
        <f>IF(A144="","",IF(itens_Remanesc!I144="","",itens_Remanesc!I144))</f>
        <v/>
      </c>
      <c r="S144" s="173" t="str">
        <f t="shared" si="79"/>
        <v/>
      </c>
      <c r="T144" s="165" t="str">
        <f>IF(A144="","",ROUND(SUMIFS(aditivos!$L$2:$L$200,aditivos!$A$2:$A$200,A144,aditivos!$C$2:$C$200,"C4"),2))</f>
        <v/>
      </c>
      <c r="U144" s="161" t="str">
        <f t="shared" si="80"/>
        <v/>
      </c>
      <c r="V144" s="161" t="str">
        <f>IF(A144="","",IF(itens_Remanesc!K144="","",itens_Remanesc!K144))</f>
        <v/>
      </c>
      <c r="W144" s="161" t="str">
        <f t="shared" si="81"/>
        <v/>
      </c>
      <c r="X144" s="148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12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8" t="str">
        <f>IF(itens_Remanesc!A145="","",itens_Remanesc!A145)</f>
        <v/>
      </c>
      <c r="B145" s="200" t="str">
        <f>IF(A145="","",itens_Remanesc!C145)</f>
        <v/>
      </c>
      <c r="C145" s="163" t="str">
        <f>IF(A145="","",IF(itens_Remanesc!B145="",0,itens_Remanesc!B145))</f>
        <v/>
      </c>
      <c r="D145" s="165" t="str">
        <f>IF(A145="","",ROUND(SUMIFS(aditivos!$L$2:$L$200,aditivos!$A$2:$A$200,A145,aditivos!$C$2:$C$200,"C0"),2))</f>
        <v/>
      </c>
      <c r="E145" s="161" t="str">
        <f t="shared" si="72"/>
        <v/>
      </c>
      <c r="F145" s="161" t="str">
        <f>IF(A145="","",IF(itens_Remanesc!B145&lt;&gt;"",itens_Remanesc!B145,IF($Z145,0,"")))</f>
        <v/>
      </c>
      <c r="G145" s="169" t="str">
        <f t="shared" si="73"/>
        <v/>
      </c>
      <c r="H145" s="171" t="str">
        <f>IF(A145="","",ROUND(SUMIFS(aditivos!$L$2:$L$200,aditivos!$A$2:$A$200,A145,aditivos!$C$2:$C$200,"C1"),2))</f>
        <v/>
      </c>
      <c r="I145" s="167" t="str">
        <f t="shared" si="74"/>
        <v/>
      </c>
      <c r="J145" s="167" t="str">
        <f>IF(A145="","",IF(itens_Remanesc!E145="","",itens_Remanesc!E145))</f>
        <v/>
      </c>
      <c r="K145" s="173" t="str">
        <f t="shared" si="75"/>
        <v/>
      </c>
      <c r="L145" s="165" t="str">
        <f>IF(A145="","",ROUND(SUMIFS(aditivos!$L$2:$L$200,aditivos!$A$2:$A$200,A145,aditivos!$C$2:$C$200,"C2"),2))</f>
        <v/>
      </c>
      <c r="M145" s="161" t="str">
        <f t="shared" si="76"/>
        <v/>
      </c>
      <c r="N145" s="161" t="str">
        <f>IF(A145="","",IF(itens_Remanesc!G145="","",itens_Remanesc!G145))</f>
        <v/>
      </c>
      <c r="O145" s="169" t="str">
        <f t="shared" si="77"/>
        <v/>
      </c>
      <c r="P145" s="171" t="str">
        <f>IF(A145="","",ROUND(SUMIFS(aditivos!$L$2:$L$200,aditivos!$A$2:$A$200,A145,aditivos!$C$2:$C$200,"C3"),2))</f>
        <v/>
      </c>
      <c r="Q145" s="167" t="str">
        <f t="shared" si="78"/>
        <v/>
      </c>
      <c r="R145" s="167" t="str">
        <f>IF(A145="","",IF(itens_Remanesc!I145="","",itens_Remanesc!I145))</f>
        <v/>
      </c>
      <c r="S145" s="173" t="str">
        <f t="shared" si="79"/>
        <v/>
      </c>
      <c r="T145" s="165" t="str">
        <f>IF(A145="","",ROUND(SUMIFS(aditivos!$L$2:$L$200,aditivos!$A$2:$A$200,A145,aditivos!$C$2:$C$200,"C4"),2))</f>
        <v/>
      </c>
      <c r="U145" s="161" t="str">
        <f t="shared" si="80"/>
        <v/>
      </c>
      <c r="V145" s="161" t="str">
        <f>IF(A145="","",IF(itens_Remanesc!K145="","",itens_Remanesc!K145))</f>
        <v/>
      </c>
      <c r="W145" s="161" t="str">
        <f t="shared" si="81"/>
        <v/>
      </c>
      <c r="X145" s="148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12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8" t="str">
        <f>IF(itens_Remanesc!A146="","",itens_Remanesc!A146)</f>
        <v/>
      </c>
      <c r="B146" s="200" t="str">
        <f>IF(A146="","",itens_Remanesc!C146)</f>
        <v/>
      </c>
      <c r="C146" s="163" t="str">
        <f>IF(A146="","",IF(itens_Remanesc!B146="",0,itens_Remanesc!B146))</f>
        <v/>
      </c>
      <c r="D146" s="165" t="str">
        <f>IF(A146="","",ROUND(SUMIFS(aditivos!$L$2:$L$200,aditivos!$A$2:$A$200,A146,aditivos!$C$2:$C$200,"C0"),2))</f>
        <v/>
      </c>
      <c r="E146" s="161" t="str">
        <f t="shared" si="72"/>
        <v/>
      </c>
      <c r="F146" s="161" t="str">
        <f>IF(A146="","",IF(itens_Remanesc!B146&lt;&gt;"",itens_Remanesc!B146,IF($Z146,0,"")))</f>
        <v/>
      </c>
      <c r="G146" s="169" t="str">
        <f t="shared" si="73"/>
        <v/>
      </c>
      <c r="H146" s="171" t="str">
        <f>IF(A146="","",ROUND(SUMIFS(aditivos!$L$2:$L$200,aditivos!$A$2:$A$200,A146,aditivos!$C$2:$C$200,"C1"),2))</f>
        <v/>
      </c>
      <c r="I146" s="167" t="str">
        <f t="shared" si="74"/>
        <v/>
      </c>
      <c r="J146" s="167" t="str">
        <f>IF(A146="","",IF(itens_Remanesc!E146="","",itens_Remanesc!E146))</f>
        <v/>
      </c>
      <c r="K146" s="173" t="str">
        <f t="shared" si="75"/>
        <v/>
      </c>
      <c r="L146" s="165" t="str">
        <f>IF(A146="","",ROUND(SUMIFS(aditivos!$L$2:$L$200,aditivos!$A$2:$A$200,A146,aditivos!$C$2:$C$200,"C2"),2))</f>
        <v/>
      </c>
      <c r="M146" s="161" t="str">
        <f t="shared" si="76"/>
        <v/>
      </c>
      <c r="N146" s="161" t="str">
        <f>IF(A146="","",IF(itens_Remanesc!G146="","",itens_Remanesc!G146))</f>
        <v/>
      </c>
      <c r="O146" s="169" t="str">
        <f t="shared" si="77"/>
        <v/>
      </c>
      <c r="P146" s="171" t="str">
        <f>IF(A146="","",ROUND(SUMIFS(aditivos!$L$2:$L$200,aditivos!$A$2:$A$200,A146,aditivos!$C$2:$C$200,"C3"),2))</f>
        <v/>
      </c>
      <c r="Q146" s="167" t="str">
        <f t="shared" si="78"/>
        <v/>
      </c>
      <c r="R146" s="167" t="str">
        <f>IF(A146="","",IF(itens_Remanesc!I146="","",itens_Remanesc!I146))</f>
        <v/>
      </c>
      <c r="S146" s="173" t="str">
        <f t="shared" si="79"/>
        <v/>
      </c>
      <c r="T146" s="165" t="str">
        <f>IF(A146="","",ROUND(SUMIFS(aditivos!$L$2:$L$200,aditivos!$A$2:$A$200,A146,aditivos!$C$2:$C$200,"C4"),2))</f>
        <v/>
      </c>
      <c r="U146" s="161" t="str">
        <f t="shared" si="80"/>
        <v/>
      </c>
      <c r="V146" s="161" t="str">
        <f>IF(A146="","",IF(itens_Remanesc!K146="","",itens_Remanesc!K146))</f>
        <v/>
      </c>
      <c r="W146" s="161" t="str">
        <f t="shared" si="81"/>
        <v/>
      </c>
      <c r="X146" s="148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12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8" t="str">
        <f>IF(itens_Remanesc!A147="","",itens_Remanesc!A147)</f>
        <v/>
      </c>
      <c r="B147" s="200" t="str">
        <f>IF(A147="","",itens_Remanesc!C147)</f>
        <v/>
      </c>
      <c r="C147" s="163" t="str">
        <f>IF(A147="","",IF(itens_Remanesc!B147="",0,itens_Remanesc!B147))</f>
        <v/>
      </c>
      <c r="D147" s="165" t="str">
        <f>IF(A147="","",ROUND(SUMIFS(aditivos!$L$2:$L$200,aditivos!$A$2:$A$200,A147,aditivos!$C$2:$C$200,"C0"),2))</f>
        <v/>
      </c>
      <c r="E147" s="161" t="str">
        <f t="shared" si="72"/>
        <v/>
      </c>
      <c r="F147" s="161" t="str">
        <f>IF(A147="","",IF(itens_Remanesc!B147&lt;&gt;"",itens_Remanesc!B147,IF($Z147,0,"")))</f>
        <v/>
      </c>
      <c r="G147" s="169" t="str">
        <f t="shared" si="73"/>
        <v/>
      </c>
      <c r="H147" s="171" t="str">
        <f>IF(A147="","",ROUND(SUMIFS(aditivos!$L$2:$L$200,aditivos!$A$2:$A$200,A147,aditivos!$C$2:$C$200,"C1"),2))</f>
        <v/>
      </c>
      <c r="I147" s="167" t="str">
        <f t="shared" si="74"/>
        <v/>
      </c>
      <c r="J147" s="167" t="str">
        <f>IF(A147="","",IF(itens_Remanesc!E147="","",itens_Remanesc!E147))</f>
        <v/>
      </c>
      <c r="K147" s="173" t="str">
        <f t="shared" si="75"/>
        <v/>
      </c>
      <c r="L147" s="165" t="str">
        <f>IF(A147="","",ROUND(SUMIFS(aditivos!$L$2:$L$200,aditivos!$A$2:$A$200,A147,aditivos!$C$2:$C$200,"C2"),2))</f>
        <v/>
      </c>
      <c r="M147" s="161" t="str">
        <f t="shared" si="76"/>
        <v/>
      </c>
      <c r="N147" s="161" t="str">
        <f>IF(A147="","",IF(itens_Remanesc!G147="","",itens_Remanesc!G147))</f>
        <v/>
      </c>
      <c r="O147" s="169" t="str">
        <f t="shared" si="77"/>
        <v/>
      </c>
      <c r="P147" s="171" t="str">
        <f>IF(A147="","",ROUND(SUMIFS(aditivos!$L$2:$L$200,aditivos!$A$2:$A$200,A147,aditivos!$C$2:$C$200,"C3"),2))</f>
        <v/>
      </c>
      <c r="Q147" s="167" t="str">
        <f t="shared" si="78"/>
        <v/>
      </c>
      <c r="R147" s="167" t="str">
        <f>IF(A147="","",IF(itens_Remanesc!I147="","",itens_Remanesc!I147))</f>
        <v/>
      </c>
      <c r="S147" s="173" t="str">
        <f t="shared" si="79"/>
        <v/>
      </c>
      <c r="T147" s="165" t="str">
        <f>IF(A147="","",ROUND(SUMIFS(aditivos!$L$2:$L$200,aditivos!$A$2:$A$200,A147,aditivos!$C$2:$C$200,"C4"),2))</f>
        <v/>
      </c>
      <c r="U147" s="161" t="str">
        <f t="shared" si="80"/>
        <v/>
      </c>
      <c r="V147" s="161" t="str">
        <f>IF(A147="","",IF(itens_Remanesc!K147="","",itens_Remanesc!K147))</f>
        <v/>
      </c>
      <c r="W147" s="161" t="str">
        <f t="shared" si="81"/>
        <v/>
      </c>
      <c r="X147" s="148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12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8" t="str">
        <f>IF(itens_Remanesc!A148="","",itens_Remanesc!A148)</f>
        <v/>
      </c>
      <c r="B148" s="200" t="str">
        <f>IF(A148="","",itens_Remanesc!C148)</f>
        <v/>
      </c>
      <c r="C148" s="163" t="str">
        <f>IF(A148="","",IF(itens_Remanesc!B148="",0,itens_Remanesc!B148))</f>
        <v/>
      </c>
      <c r="D148" s="165" t="str">
        <f>IF(A148="","",ROUND(SUMIFS(aditivos!$L$2:$L$200,aditivos!$A$2:$A$200,A148,aditivos!$C$2:$C$200,"C0"),2))</f>
        <v/>
      </c>
      <c r="E148" s="161" t="str">
        <f t="shared" si="72"/>
        <v/>
      </c>
      <c r="F148" s="161" t="str">
        <f>IF(A148="","",IF(itens_Remanesc!B148&lt;&gt;"",itens_Remanesc!B148,IF($Z148,0,"")))</f>
        <v/>
      </c>
      <c r="G148" s="169" t="str">
        <f t="shared" si="73"/>
        <v/>
      </c>
      <c r="H148" s="171" t="str">
        <f>IF(A148="","",ROUND(SUMIFS(aditivos!$L$2:$L$200,aditivos!$A$2:$A$200,A148,aditivos!$C$2:$C$200,"C1"),2))</f>
        <v/>
      </c>
      <c r="I148" s="167" t="str">
        <f t="shared" si="74"/>
        <v/>
      </c>
      <c r="J148" s="167" t="str">
        <f>IF(A148="","",IF(itens_Remanesc!E148="","",itens_Remanesc!E148))</f>
        <v/>
      </c>
      <c r="K148" s="173" t="str">
        <f t="shared" si="75"/>
        <v/>
      </c>
      <c r="L148" s="165" t="str">
        <f>IF(A148="","",ROUND(SUMIFS(aditivos!$L$2:$L$200,aditivos!$A$2:$A$200,A148,aditivos!$C$2:$C$200,"C2"),2))</f>
        <v/>
      </c>
      <c r="M148" s="161" t="str">
        <f t="shared" si="76"/>
        <v/>
      </c>
      <c r="N148" s="161" t="str">
        <f>IF(A148="","",IF(itens_Remanesc!G148="","",itens_Remanesc!G148))</f>
        <v/>
      </c>
      <c r="O148" s="169" t="str">
        <f t="shared" si="77"/>
        <v/>
      </c>
      <c r="P148" s="171" t="str">
        <f>IF(A148="","",ROUND(SUMIFS(aditivos!$L$2:$L$200,aditivos!$A$2:$A$200,A148,aditivos!$C$2:$C$200,"C3"),2))</f>
        <v/>
      </c>
      <c r="Q148" s="167" t="str">
        <f t="shared" si="78"/>
        <v/>
      </c>
      <c r="R148" s="167" t="str">
        <f>IF(A148="","",IF(itens_Remanesc!I148="","",itens_Remanesc!I148))</f>
        <v/>
      </c>
      <c r="S148" s="173" t="str">
        <f t="shared" si="79"/>
        <v/>
      </c>
      <c r="T148" s="165" t="str">
        <f>IF(A148="","",ROUND(SUMIFS(aditivos!$L$2:$L$200,aditivos!$A$2:$A$200,A148,aditivos!$C$2:$C$200,"C4"),2))</f>
        <v/>
      </c>
      <c r="U148" s="161" t="str">
        <f t="shared" si="80"/>
        <v/>
      </c>
      <c r="V148" s="161" t="str">
        <f>IF(A148="","",IF(itens_Remanesc!K148="","",itens_Remanesc!K148))</f>
        <v/>
      </c>
      <c r="W148" s="161" t="str">
        <f t="shared" si="81"/>
        <v/>
      </c>
      <c r="X148" s="148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12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8" t="str">
        <f>IF(itens_Remanesc!A149="","",itens_Remanesc!A149)</f>
        <v/>
      </c>
      <c r="B149" s="200" t="str">
        <f>IF(A149="","",itens_Remanesc!C149)</f>
        <v/>
      </c>
      <c r="C149" s="163" t="str">
        <f>IF(A149="","",IF(itens_Remanesc!B149="",0,itens_Remanesc!B149))</f>
        <v/>
      </c>
      <c r="D149" s="165" t="str">
        <f>IF(A149="","",ROUND(SUMIFS(aditivos!$L$2:$L$200,aditivos!$A$2:$A$200,A149,aditivos!$C$2:$C$200,"C0"),2))</f>
        <v/>
      </c>
      <c r="E149" s="161" t="str">
        <f t="shared" si="72"/>
        <v/>
      </c>
      <c r="F149" s="161" t="str">
        <f>IF(A149="","",IF(itens_Remanesc!B149&lt;&gt;"",itens_Remanesc!B149,IF($Z149,0,"")))</f>
        <v/>
      </c>
      <c r="G149" s="169" t="str">
        <f t="shared" si="73"/>
        <v/>
      </c>
      <c r="H149" s="171" t="str">
        <f>IF(A149="","",ROUND(SUMIFS(aditivos!$L$2:$L$200,aditivos!$A$2:$A$200,A149,aditivos!$C$2:$C$200,"C1"),2))</f>
        <v/>
      </c>
      <c r="I149" s="167" t="str">
        <f t="shared" si="74"/>
        <v/>
      </c>
      <c r="J149" s="167" t="str">
        <f>IF(A149="","",IF(itens_Remanesc!E149="","",itens_Remanesc!E149))</f>
        <v/>
      </c>
      <c r="K149" s="173" t="str">
        <f t="shared" si="75"/>
        <v/>
      </c>
      <c r="L149" s="165" t="str">
        <f>IF(A149="","",ROUND(SUMIFS(aditivos!$L$2:$L$200,aditivos!$A$2:$A$200,A149,aditivos!$C$2:$C$200,"C2"),2))</f>
        <v/>
      </c>
      <c r="M149" s="161" t="str">
        <f t="shared" si="76"/>
        <v/>
      </c>
      <c r="N149" s="161" t="str">
        <f>IF(A149="","",IF(itens_Remanesc!G149="","",itens_Remanesc!G149))</f>
        <v/>
      </c>
      <c r="O149" s="169" t="str">
        <f t="shared" si="77"/>
        <v/>
      </c>
      <c r="P149" s="171" t="str">
        <f>IF(A149="","",ROUND(SUMIFS(aditivos!$L$2:$L$200,aditivos!$A$2:$A$200,A149,aditivos!$C$2:$C$200,"C3"),2))</f>
        <v/>
      </c>
      <c r="Q149" s="167" t="str">
        <f t="shared" si="78"/>
        <v/>
      </c>
      <c r="R149" s="167" t="str">
        <f>IF(A149="","",IF(itens_Remanesc!I149="","",itens_Remanesc!I149))</f>
        <v/>
      </c>
      <c r="S149" s="173" t="str">
        <f t="shared" si="79"/>
        <v/>
      </c>
      <c r="T149" s="165" t="str">
        <f>IF(A149="","",ROUND(SUMIFS(aditivos!$L$2:$L$200,aditivos!$A$2:$A$200,A149,aditivos!$C$2:$C$200,"C4"),2))</f>
        <v/>
      </c>
      <c r="U149" s="161" t="str">
        <f t="shared" si="80"/>
        <v/>
      </c>
      <c r="V149" s="161" t="str">
        <f>IF(A149="","",IF(itens_Remanesc!K149="","",itens_Remanesc!K149))</f>
        <v/>
      </c>
      <c r="W149" s="161" t="str">
        <f t="shared" si="81"/>
        <v/>
      </c>
      <c r="X149" s="148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12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8" t="str">
        <f>IF(itens_Remanesc!A150="","",itens_Remanesc!A150)</f>
        <v/>
      </c>
      <c r="B150" s="200" t="str">
        <f>IF(A150="","",itens_Remanesc!C150)</f>
        <v/>
      </c>
      <c r="C150" s="163" t="str">
        <f>IF(A150="","",IF(itens_Remanesc!B150="",0,itens_Remanesc!B150))</f>
        <v/>
      </c>
      <c r="D150" s="165" t="str">
        <f>IF(A150="","",ROUND(SUMIFS(aditivos!$L$2:$L$200,aditivos!$A$2:$A$200,A150,aditivos!$C$2:$C$200,"C0"),2))</f>
        <v/>
      </c>
      <c r="E150" s="161" t="str">
        <f t="shared" si="72"/>
        <v/>
      </c>
      <c r="F150" s="161" t="str">
        <f>IF(A150="","",IF(itens_Remanesc!B150&lt;&gt;"",itens_Remanesc!B150,IF($Z150,0,"")))</f>
        <v/>
      </c>
      <c r="G150" s="169" t="str">
        <f t="shared" si="73"/>
        <v/>
      </c>
      <c r="H150" s="171" t="str">
        <f>IF(A150="","",ROUND(SUMIFS(aditivos!$L$2:$L$200,aditivos!$A$2:$A$200,A150,aditivos!$C$2:$C$200,"C1"),2))</f>
        <v/>
      </c>
      <c r="I150" s="167" t="str">
        <f t="shared" si="74"/>
        <v/>
      </c>
      <c r="J150" s="167" t="str">
        <f>IF(A150="","",IF(itens_Remanesc!E150="","",itens_Remanesc!E150))</f>
        <v/>
      </c>
      <c r="K150" s="173" t="str">
        <f t="shared" si="75"/>
        <v/>
      </c>
      <c r="L150" s="165" t="str">
        <f>IF(A150="","",ROUND(SUMIFS(aditivos!$L$2:$L$200,aditivos!$A$2:$A$200,A150,aditivos!$C$2:$C$200,"C2"),2))</f>
        <v/>
      </c>
      <c r="M150" s="161" t="str">
        <f t="shared" si="76"/>
        <v/>
      </c>
      <c r="N150" s="161" t="str">
        <f>IF(A150="","",IF(itens_Remanesc!G150="","",itens_Remanesc!G150))</f>
        <v/>
      </c>
      <c r="O150" s="169" t="str">
        <f t="shared" si="77"/>
        <v/>
      </c>
      <c r="P150" s="171" t="str">
        <f>IF(A150="","",ROUND(SUMIFS(aditivos!$L$2:$L$200,aditivos!$A$2:$A$200,A150,aditivos!$C$2:$C$200,"C3"),2))</f>
        <v/>
      </c>
      <c r="Q150" s="167" t="str">
        <f t="shared" si="78"/>
        <v/>
      </c>
      <c r="R150" s="167" t="str">
        <f>IF(A150="","",IF(itens_Remanesc!I150="","",itens_Remanesc!I150))</f>
        <v/>
      </c>
      <c r="S150" s="173" t="str">
        <f t="shared" si="79"/>
        <v/>
      </c>
      <c r="T150" s="165" t="str">
        <f>IF(A150="","",ROUND(SUMIFS(aditivos!$L$2:$L$200,aditivos!$A$2:$A$200,A150,aditivos!$C$2:$C$200,"C4"),2))</f>
        <v/>
      </c>
      <c r="U150" s="161" t="str">
        <f t="shared" si="80"/>
        <v/>
      </c>
      <c r="V150" s="161" t="str">
        <f>IF(A150="","",IF(itens_Remanesc!K150="","",itens_Remanesc!K150))</f>
        <v/>
      </c>
      <c r="W150" s="161" t="str">
        <f t="shared" si="81"/>
        <v/>
      </c>
      <c r="X150" s="148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12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8" t="str">
        <f>IF(itens_Remanesc!A151="","",itens_Remanesc!A151)</f>
        <v/>
      </c>
      <c r="B151" s="200" t="str">
        <f>IF(A151="","",itens_Remanesc!C151)</f>
        <v/>
      </c>
      <c r="C151" s="163" t="str">
        <f>IF(A151="","",IF(itens_Remanesc!B151="",0,itens_Remanesc!B151))</f>
        <v/>
      </c>
      <c r="D151" s="165" t="str">
        <f>IF(A151="","",ROUND(SUMIFS(aditivos!$L$2:$L$200,aditivos!$A$2:$A$200,A151,aditivos!$C$2:$C$200,"C0"),2))</f>
        <v/>
      </c>
      <c r="E151" s="161" t="str">
        <f t="shared" si="72"/>
        <v/>
      </c>
      <c r="F151" s="161" t="str">
        <f>IF(A151="","",IF(itens_Remanesc!B151&lt;&gt;"",itens_Remanesc!B151,IF($Z151,0,"")))</f>
        <v/>
      </c>
      <c r="G151" s="169" t="str">
        <f t="shared" si="73"/>
        <v/>
      </c>
      <c r="H151" s="171" t="str">
        <f>IF(A151="","",ROUND(SUMIFS(aditivos!$L$2:$L$200,aditivos!$A$2:$A$200,A151,aditivos!$C$2:$C$200,"C1"),2))</f>
        <v/>
      </c>
      <c r="I151" s="167" t="str">
        <f t="shared" si="74"/>
        <v/>
      </c>
      <c r="J151" s="167" t="str">
        <f>IF(A151="","",IF(itens_Remanesc!E151="","",itens_Remanesc!E151))</f>
        <v/>
      </c>
      <c r="K151" s="173" t="str">
        <f t="shared" si="75"/>
        <v/>
      </c>
      <c r="L151" s="165" t="str">
        <f>IF(A151="","",ROUND(SUMIFS(aditivos!$L$2:$L$200,aditivos!$A$2:$A$200,A151,aditivos!$C$2:$C$200,"C2"),2))</f>
        <v/>
      </c>
      <c r="M151" s="161" t="str">
        <f t="shared" si="76"/>
        <v/>
      </c>
      <c r="N151" s="161" t="str">
        <f>IF(A151="","",IF(itens_Remanesc!G151="","",itens_Remanesc!G151))</f>
        <v/>
      </c>
      <c r="O151" s="169" t="str">
        <f t="shared" si="77"/>
        <v/>
      </c>
      <c r="P151" s="171" t="str">
        <f>IF(A151="","",ROUND(SUMIFS(aditivos!$L$2:$L$200,aditivos!$A$2:$A$200,A151,aditivos!$C$2:$C$200,"C3"),2))</f>
        <v/>
      </c>
      <c r="Q151" s="167" t="str">
        <f t="shared" si="78"/>
        <v/>
      </c>
      <c r="R151" s="167" t="str">
        <f>IF(A151="","",IF(itens_Remanesc!I151="","",itens_Remanesc!I151))</f>
        <v/>
      </c>
      <c r="S151" s="173" t="str">
        <f t="shared" si="79"/>
        <v/>
      </c>
      <c r="T151" s="165" t="str">
        <f>IF(A151="","",ROUND(SUMIFS(aditivos!$L$2:$L$200,aditivos!$A$2:$A$200,A151,aditivos!$C$2:$C$200,"C4"),2))</f>
        <v/>
      </c>
      <c r="U151" s="161" t="str">
        <f t="shared" si="80"/>
        <v/>
      </c>
      <c r="V151" s="161" t="str">
        <f>IF(A151="","",IF(itens_Remanesc!K151="","",itens_Remanesc!K151))</f>
        <v/>
      </c>
      <c r="W151" s="161" t="str">
        <f t="shared" si="81"/>
        <v/>
      </c>
      <c r="X151" s="148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12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8" t="str">
        <f>IF(itens_Remanesc!A152="","",itens_Remanesc!A152)</f>
        <v/>
      </c>
      <c r="B152" s="200" t="str">
        <f>IF(A152="","",itens_Remanesc!C152)</f>
        <v/>
      </c>
      <c r="C152" s="163" t="str">
        <f>IF(A152="","",IF(itens_Remanesc!B152="",0,itens_Remanesc!B152))</f>
        <v/>
      </c>
      <c r="D152" s="165" t="str">
        <f>IF(A152="","",ROUND(SUMIFS(aditivos!$L$2:$L$200,aditivos!$A$2:$A$200,A152,aditivos!$C$2:$C$200,"C0"),2))</f>
        <v/>
      </c>
      <c r="E152" s="161" t="str">
        <f t="shared" si="72"/>
        <v/>
      </c>
      <c r="F152" s="161" t="str">
        <f>IF(A152="","",IF(itens_Remanesc!B152&lt;&gt;"",itens_Remanesc!B152,IF($Z152,0,"")))</f>
        <v/>
      </c>
      <c r="G152" s="169" t="str">
        <f t="shared" si="73"/>
        <v/>
      </c>
      <c r="H152" s="171" t="str">
        <f>IF(A152="","",ROUND(SUMIFS(aditivos!$L$2:$L$200,aditivos!$A$2:$A$200,A152,aditivos!$C$2:$C$200,"C1"),2))</f>
        <v/>
      </c>
      <c r="I152" s="167" t="str">
        <f t="shared" si="74"/>
        <v/>
      </c>
      <c r="J152" s="167" t="str">
        <f>IF(A152="","",IF(itens_Remanesc!E152="","",itens_Remanesc!E152))</f>
        <v/>
      </c>
      <c r="K152" s="173" t="str">
        <f t="shared" si="75"/>
        <v/>
      </c>
      <c r="L152" s="165" t="str">
        <f>IF(A152="","",ROUND(SUMIFS(aditivos!$L$2:$L$200,aditivos!$A$2:$A$200,A152,aditivos!$C$2:$C$200,"C2"),2))</f>
        <v/>
      </c>
      <c r="M152" s="161" t="str">
        <f t="shared" si="76"/>
        <v/>
      </c>
      <c r="N152" s="161" t="str">
        <f>IF(A152="","",IF(itens_Remanesc!G152="","",itens_Remanesc!G152))</f>
        <v/>
      </c>
      <c r="O152" s="169" t="str">
        <f t="shared" si="77"/>
        <v/>
      </c>
      <c r="P152" s="171" t="str">
        <f>IF(A152="","",ROUND(SUMIFS(aditivos!$L$2:$L$200,aditivos!$A$2:$A$200,A152,aditivos!$C$2:$C$200,"C3"),2))</f>
        <v/>
      </c>
      <c r="Q152" s="167" t="str">
        <f t="shared" si="78"/>
        <v/>
      </c>
      <c r="R152" s="167" t="str">
        <f>IF(A152="","",IF(itens_Remanesc!I152="","",itens_Remanesc!I152))</f>
        <v/>
      </c>
      <c r="S152" s="173" t="str">
        <f t="shared" si="79"/>
        <v/>
      </c>
      <c r="T152" s="165" t="str">
        <f>IF(A152="","",ROUND(SUMIFS(aditivos!$L$2:$L$200,aditivos!$A$2:$A$200,A152,aditivos!$C$2:$C$200,"C4"),2))</f>
        <v/>
      </c>
      <c r="U152" s="161" t="str">
        <f t="shared" si="80"/>
        <v/>
      </c>
      <c r="V152" s="161" t="str">
        <f>IF(A152="","",IF(itens_Remanesc!K152="","",itens_Remanesc!K152))</f>
        <v/>
      </c>
      <c r="W152" s="161" t="str">
        <f t="shared" si="81"/>
        <v/>
      </c>
      <c r="X152" s="148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12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8" t="str">
        <f>IF(itens_Remanesc!A153="","",itens_Remanesc!A153)</f>
        <v/>
      </c>
      <c r="B153" s="200" t="str">
        <f>IF(A153="","",itens_Remanesc!C153)</f>
        <v/>
      </c>
      <c r="C153" s="163" t="str">
        <f>IF(A153="","",IF(itens_Remanesc!B153="",0,itens_Remanesc!B153))</f>
        <v/>
      </c>
      <c r="D153" s="165" t="str">
        <f>IF(A153="","",ROUND(SUMIFS(aditivos!$L$2:$L$200,aditivos!$A$2:$A$200,A153,aditivos!$C$2:$C$200,"C0"),2))</f>
        <v/>
      </c>
      <c r="E153" s="161" t="str">
        <f t="shared" si="72"/>
        <v/>
      </c>
      <c r="F153" s="161" t="str">
        <f>IF(A153="","",IF(itens_Remanesc!B153&lt;&gt;"",itens_Remanesc!B153,IF($Z153,0,"")))</f>
        <v/>
      </c>
      <c r="G153" s="169" t="str">
        <f t="shared" si="73"/>
        <v/>
      </c>
      <c r="H153" s="171" t="str">
        <f>IF(A153="","",ROUND(SUMIFS(aditivos!$L$2:$L$200,aditivos!$A$2:$A$200,A153,aditivos!$C$2:$C$200,"C1"),2))</f>
        <v/>
      </c>
      <c r="I153" s="167" t="str">
        <f t="shared" si="74"/>
        <v/>
      </c>
      <c r="J153" s="167" t="str">
        <f>IF(A153="","",IF(itens_Remanesc!E153="","",itens_Remanesc!E153))</f>
        <v/>
      </c>
      <c r="K153" s="173" t="str">
        <f t="shared" si="75"/>
        <v/>
      </c>
      <c r="L153" s="165" t="str">
        <f>IF(A153="","",ROUND(SUMIFS(aditivos!$L$2:$L$200,aditivos!$A$2:$A$200,A153,aditivos!$C$2:$C$200,"C2"),2))</f>
        <v/>
      </c>
      <c r="M153" s="161" t="str">
        <f t="shared" si="76"/>
        <v/>
      </c>
      <c r="N153" s="161" t="str">
        <f>IF(A153="","",IF(itens_Remanesc!G153="","",itens_Remanesc!G153))</f>
        <v/>
      </c>
      <c r="O153" s="169" t="str">
        <f t="shared" si="77"/>
        <v/>
      </c>
      <c r="P153" s="171" t="str">
        <f>IF(A153="","",ROUND(SUMIFS(aditivos!$L$2:$L$200,aditivos!$A$2:$A$200,A153,aditivos!$C$2:$C$200,"C3"),2))</f>
        <v/>
      </c>
      <c r="Q153" s="167" t="str">
        <f t="shared" si="78"/>
        <v/>
      </c>
      <c r="R153" s="167" t="str">
        <f>IF(A153="","",IF(itens_Remanesc!I153="","",itens_Remanesc!I153))</f>
        <v/>
      </c>
      <c r="S153" s="173" t="str">
        <f t="shared" si="79"/>
        <v/>
      </c>
      <c r="T153" s="165" t="str">
        <f>IF(A153="","",ROUND(SUMIFS(aditivos!$L$2:$L$200,aditivos!$A$2:$A$200,A153,aditivos!$C$2:$C$200,"C4"),2))</f>
        <v/>
      </c>
      <c r="U153" s="161" t="str">
        <f t="shared" si="80"/>
        <v/>
      </c>
      <c r="V153" s="161" t="str">
        <f>IF(A153="","",IF(itens_Remanesc!K153="","",itens_Remanesc!K153))</f>
        <v/>
      </c>
      <c r="W153" s="161" t="str">
        <f t="shared" si="81"/>
        <v/>
      </c>
      <c r="X153" s="148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12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8" t="str">
        <f>IF(itens_Remanesc!A154="","",itens_Remanesc!A154)</f>
        <v/>
      </c>
      <c r="B154" s="200" t="str">
        <f>IF(A154="","",itens_Remanesc!C154)</f>
        <v/>
      </c>
      <c r="C154" s="163" t="str">
        <f>IF(A154="","",IF(itens_Remanesc!B154="",0,itens_Remanesc!B154))</f>
        <v/>
      </c>
      <c r="D154" s="165" t="str">
        <f>IF(A154="","",ROUND(SUMIFS(aditivos!$L$2:$L$200,aditivos!$A$2:$A$200,A154,aditivos!$C$2:$C$200,"C0"),2))</f>
        <v/>
      </c>
      <c r="E154" s="161" t="str">
        <f t="shared" si="72"/>
        <v/>
      </c>
      <c r="F154" s="161" t="str">
        <f>IF(A154="","",IF(itens_Remanesc!B154&lt;&gt;"",itens_Remanesc!B154,IF($Z154,0,"")))</f>
        <v/>
      </c>
      <c r="G154" s="169" t="str">
        <f t="shared" si="73"/>
        <v/>
      </c>
      <c r="H154" s="171" t="str">
        <f>IF(A154="","",ROUND(SUMIFS(aditivos!$L$2:$L$200,aditivos!$A$2:$A$200,A154,aditivos!$C$2:$C$200,"C1"),2))</f>
        <v/>
      </c>
      <c r="I154" s="167" t="str">
        <f t="shared" si="74"/>
        <v/>
      </c>
      <c r="J154" s="167" t="str">
        <f>IF(A154="","",IF(itens_Remanesc!E154="","",itens_Remanesc!E154))</f>
        <v/>
      </c>
      <c r="K154" s="173" t="str">
        <f t="shared" si="75"/>
        <v/>
      </c>
      <c r="L154" s="165" t="str">
        <f>IF(A154="","",ROUND(SUMIFS(aditivos!$L$2:$L$200,aditivos!$A$2:$A$200,A154,aditivos!$C$2:$C$200,"C2"),2))</f>
        <v/>
      </c>
      <c r="M154" s="161" t="str">
        <f t="shared" si="76"/>
        <v/>
      </c>
      <c r="N154" s="161" t="str">
        <f>IF(A154="","",IF(itens_Remanesc!G154="","",itens_Remanesc!G154))</f>
        <v/>
      </c>
      <c r="O154" s="169" t="str">
        <f t="shared" si="77"/>
        <v/>
      </c>
      <c r="P154" s="171" t="str">
        <f>IF(A154="","",ROUND(SUMIFS(aditivos!$L$2:$L$200,aditivos!$A$2:$A$200,A154,aditivos!$C$2:$C$200,"C3"),2))</f>
        <v/>
      </c>
      <c r="Q154" s="167" t="str">
        <f t="shared" si="78"/>
        <v/>
      </c>
      <c r="R154" s="167" t="str">
        <f>IF(A154="","",IF(itens_Remanesc!I154="","",itens_Remanesc!I154))</f>
        <v/>
      </c>
      <c r="S154" s="173" t="str">
        <f t="shared" si="79"/>
        <v/>
      </c>
      <c r="T154" s="165" t="str">
        <f>IF(A154="","",ROUND(SUMIFS(aditivos!$L$2:$L$200,aditivos!$A$2:$A$200,A154,aditivos!$C$2:$C$200,"C4"),2))</f>
        <v/>
      </c>
      <c r="U154" s="161" t="str">
        <f t="shared" si="80"/>
        <v/>
      </c>
      <c r="V154" s="161" t="str">
        <f>IF(A154="","",IF(itens_Remanesc!K154="","",itens_Remanesc!K154))</f>
        <v/>
      </c>
      <c r="W154" s="161" t="str">
        <f t="shared" si="81"/>
        <v/>
      </c>
      <c r="X154" s="148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12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8" t="str">
        <f>IF(itens_Remanesc!A155="","",itens_Remanesc!A155)</f>
        <v/>
      </c>
      <c r="B155" s="200" t="str">
        <f>IF(A155="","",itens_Remanesc!C155)</f>
        <v/>
      </c>
      <c r="C155" s="163" t="str">
        <f>IF(A155="","",IF(itens_Remanesc!B155="",0,itens_Remanesc!B155))</f>
        <v/>
      </c>
      <c r="D155" s="165" t="str">
        <f>IF(A155="","",ROUND(SUMIFS(aditivos!$L$2:$L$200,aditivos!$A$2:$A$200,A155,aditivos!$C$2:$C$200,"C0"),2))</f>
        <v/>
      </c>
      <c r="E155" s="161" t="str">
        <f t="shared" si="72"/>
        <v/>
      </c>
      <c r="F155" s="161" t="str">
        <f>IF(A155="","",IF(itens_Remanesc!B155&lt;&gt;"",itens_Remanesc!B155,IF($Z155,0,"")))</f>
        <v/>
      </c>
      <c r="G155" s="169" t="str">
        <f t="shared" si="73"/>
        <v/>
      </c>
      <c r="H155" s="171" t="str">
        <f>IF(A155="","",ROUND(SUMIFS(aditivos!$L$2:$L$200,aditivos!$A$2:$A$200,A155,aditivos!$C$2:$C$200,"C1"),2))</f>
        <v/>
      </c>
      <c r="I155" s="167" t="str">
        <f t="shared" si="74"/>
        <v/>
      </c>
      <c r="J155" s="167" t="str">
        <f>IF(A155="","",IF(itens_Remanesc!E155="","",itens_Remanesc!E155))</f>
        <v/>
      </c>
      <c r="K155" s="173" t="str">
        <f t="shared" si="75"/>
        <v/>
      </c>
      <c r="L155" s="165" t="str">
        <f>IF(A155="","",ROUND(SUMIFS(aditivos!$L$2:$L$200,aditivos!$A$2:$A$200,A155,aditivos!$C$2:$C$200,"C2"),2))</f>
        <v/>
      </c>
      <c r="M155" s="161" t="str">
        <f t="shared" si="76"/>
        <v/>
      </c>
      <c r="N155" s="161" t="str">
        <f>IF(A155="","",IF(itens_Remanesc!G155="","",itens_Remanesc!G155))</f>
        <v/>
      </c>
      <c r="O155" s="169" t="str">
        <f t="shared" si="77"/>
        <v/>
      </c>
      <c r="P155" s="171" t="str">
        <f>IF(A155="","",ROUND(SUMIFS(aditivos!$L$2:$L$200,aditivos!$A$2:$A$200,A155,aditivos!$C$2:$C$200,"C3"),2))</f>
        <v/>
      </c>
      <c r="Q155" s="167" t="str">
        <f t="shared" si="78"/>
        <v/>
      </c>
      <c r="R155" s="167" t="str">
        <f>IF(A155="","",IF(itens_Remanesc!I155="","",itens_Remanesc!I155))</f>
        <v/>
      </c>
      <c r="S155" s="173" t="str">
        <f t="shared" si="79"/>
        <v/>
      </c>
      <c r="T155" s="165" t="str">
        <f>IF(A155="","",ROUND(SUMIFS(aditivos!$L$2:$L$200,aditivos!$A$2:$A$200,A155,aditivos!$C$2:$C$200,"C4"),2))</f>
        <v/>
      </c>
      <c r="U155" s="161" t="str">
        <f t="shared" si="80"/>
        <v/>
      </c>
      <c r="V155" s="161" t="str">
        <f>IF(A155="","",IF(itens_Remanesc!K155="","",itens_Remanesc!K155))</f>
        <v/>
      </c>
      <c r="W155" s="161" t="str">
        <f t="shared" si="81"/>
        <v/>
      </c>
      <c r="X155" s="148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12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8" t="str">
        <f>IF(itens_Remanesc!A156="","",itens_Remanesc!A156)</f>
        <v/>
      </c>
      <c r="B156" s="200" t="str">
        <f>IF(A156="","",itens_Remanesc!C156)</f>
        <v/>
      </c>
      <c r="C156" s="163" t="str">
        <f>IF(A156="","",IF(itens_Remanesc!B156="",0,itens_Remanesc!B156))</f>
        <v/>
      </c>
      <c r="D156" s="165" t="str">
        <f>IF(A156="","",ROUND(SUMIFS(aditivos!$L$2:$L$200,aditivos!$A$2:$A$200,A156,aditivos!$C$2:$C$200,"C0"),2))</f>
        <v/>
      </c>
      <c r="E156" s="161" t="str">
        <f t="shared" si="72"/>
        <v/>
      </c>
      <c r="F156" s="161" t="str">
        <f>IF(A156="","",IF(itens_Remanesc!B156&lt;&gt;"",itens_Remanesc!B156,IF($Z156,0,"")))</f>
        <v/>
      </c>
      <c r="G156" s="169" t="str">
        <f t="shared" si="73"/>
        <v/>
      </c>
      <c r="H156" s="171" t="str">
        <f>IF(A156="","",ROUND(SUMIFS(aditivos!$L$2:$L$200,aditivos!$A$2:$A$200,A156,aditivos!$C$2:$C$200,"C1"),2))</f>
        <v/>
      </c>
      <c r="I156" s="167" t="str">
        <f t="shared" si="74"/>
        <v/>
      </c>
      <c r="J156" s="167" t="str">
        <f>IF(A156="","",IF(itens_Remanesc!E156="","",itens_Remanesc!E156))</f>
        <v/>
      </c>
      <c r="K156" s="173" t="str">
        <f t="shared" si="75"/>
        <v/>
      </c>
      <c r="L156" s="165" t="str">
        <f>IF(A156="","",ROUND(SUMIFS(aditivos!$L$2:$L$200,aditivos!$A$2:$A$200,A156,aditivos!$C$2:$C$200,"C2"),2))</f>
        <v/>
      </c>
      <c r="M156" s="161" t="str">
        <f t="shared" si="76"/>
        <v/>
      </c>
      <c r="N156" s="161" t="str">
        <f>IF(A156="","",IF(itens_Remanesc!G156="","",itens_Remanesc!G156))</f>
        <v/>
      </c>
      <c r="O156" s="169" t="str">
        <f t="shared" si="77"/>
        <v/>
      </c>
      <c r="P156" s="171" t="str">
        <f>IF(A156="","",ROUND(SUMIFS(aditivos!$L$2:$L$200,aditivos!$A$2:$A$200,A156,aditivos!$C$2:$C$200,"C3"),2))</f>
        <v/>
      </c>
      <c r="Q156" s="167" t="str">
        <f t="shared" si="78"/>
        <v/>
      </c>
      <c r="R156" s="167" t="str">
        <f>IF(A156="","",IF(itens_Remanesc!I156="","",itens_Remanesc!I156))</f>
        <v/>
      </c>
      <c r="S156" s="173" t="str">
        <f t="shared" si="79"/>
        <v/>
      </c>
      <c r="T156" s="165" t="str">
        <f>IF(A156="","",ROUND(SUMIFS(aditivos!$L$2:$L$200,aditivos!$A$2:$A$200,A156,aditivos!$C$2:$C$200,"C4"),2))</f>
        <v/>
      </c>
      <c r="U156" s="161" t="str">
        <f t="shared" si="80"/>
        <v/>
      </c>
      <c r="V156" s="161" t="str">
        <f>IF(A156="","",IF(itens_Remanesc!K156="","",itens_Remanesc!K156))</f>
        <v/>
      </c>
      <c r="W156" s="161" t="str">
        <f t="shared" si="81"/>
        <v/>
      </c>
      <c r="X156" s="148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12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8" t="str">
        <f>IF(itens_Remanesc!A157="","",itens_Remanesc!A157)</f>
        <v/>
      </c>
      <c r="B157" s="200" t="str">
        <f>IF(A157="","",itens_Remanesc!C157)</f>
        <v/>
      </c>
      <c r="C157" s="163" t="str">
        <f>IF(A157="","",IF(itens_Remanesc!B157="",0,itens_Remanesc!B157))</f>
        <v/>
      </c>
      <c r="D157" s="165" t="str">
        <f>IF(A157="","",ROUND(SUMIFS(aditivos!$L$2:$L$200,aditivos!$A$2:$A$200,A157,aditivos!$C$2:$C$200,"C0"),2))</f>
        <v/>
      </c>
      <c r="E157" s="161" t="str">
        <f t="shared" si="72"/>
        <v/>
      </c>
      <c r="F157" s="161" t="str">
        <f>IF(A157="","",IF(itens_Remanesc!B157&lt;&gt;"",itens_Remanesc!B157,IF($Z157,0,"")))</f>
        <v/>
      </c>
      <c r="G157" s="169" t="str">
        <f t="shared" si="73"/>
        <v/>
      </c>
      <c r="H157" s="171" t="str">
        <f>IF(A157="","",ROUND(SUMIFS(aditivos!$L$2:$L$200,aditivos!$A$2:$A$200,A157,aditivos!$C$2:$C$200,"C1"),2))</f>
        <v/>
      </c>
      <c r="I157" s="167" t="str">
        <f t="shared" si="74"/>
        <v/>
      </c>
      <c r="J157" s="167" t="str">
        <f>IF(A157="","",IF(itens_Remanesc!E157="","",itens_Remanesc!E157))</f>
        <v/>
      </c>
      <c r="K157" s="173" t="str">
        <f t="shared" si="75"/>
        <v/>
      </c>
      <c r="L157" s="165" t="str">
        <f>IF(A157="","",ROUND(SUMIFS(aditivos!$L$2:$L$200,aditivos!$A$2:$A$200,A157,aditivos!$C$2:$C$200,"C2"),2))</f>
        <v/>
      </c>
      <c r="M157" s="161" t="str">
        <f t="shared" si="76"/>
        <v/>
      </c>
      <c r="N157" s="161" t="str">
        <f>IF(A157="","",IF(itens_Remanesc!G157="","",itens_Remanesc!G157))</f>
        <v/>
      </c>
      <c r="O157" s="169" t="str">
        <f t="shared" si="77"/>
        <v/>
      </c>
      <c r="P157" s="171" t="str">
        <f>IF(A157="","",ROUND(SUMIFS(aditivos!$L$2:$L$200,aditivos!$A$2:$A$200,A157,aditivos!$C$2:$C$200,"C3"),2))</f>
        <v/>
      </c>
      <c r="Q157" s="167" t="str">
        <f t="shared" si="78"/>
        <v/>
      </c>
      <c r="R157" s="167" t="str">
        <f>IF(A157="","",IF(itens_Remanesc!I157="","",itens_Remanesc!I157))</f>
        <v/>
      </c>
      <c r="S157" s="173" t="str">
        <f t="shared" si="79"/>
        <v/>
      </c>
      <c r="T157" s="165" t="str">
        <f>IF(A157="","",ROUND(SUMIFS(aditivos!$L$2:$L$200,aditivos!$A$2:$A$200,A157,aditivos!$C$2:$C$200,"C4"),2))</f>
        <v/>
      </c>
      <c r="U157" s="161" t="str">
        <f t="shared" si="80"/>
        <v/>
      </c>
      <c r="V157" s="161" t="str">
        <f>IF(A157="","",IF(itens_Remanesc!K157="","",itens_Remanesc!K157))</f>
        <v/>
      </c>
      <c r="W157" s="161" t="str">
        <f t="shared" si="81"/>
        <v/>
      </c>
      <c r="X157" s="148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12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8" t="str">
        <f>IF(itens_Remanesc!A158="","",itens_Remanesc!A158)</f>
        <v/>
      </c>
      <c r="B158" s="200" t="str">
        <f>IF(A158="","",itens_Remanesc!C158)</f>
        <v/>
      </c>
      <c r="C158" s="163" t="str">
        <f>IF(A158="","",IF(itens_Remanesc!B158="",0,itens_Remanesc!B158))</f>
        <v/>
      </c>
      <c r="D158" s="165" t="str">
        <f>IF(A158="","",ROUND(SUMIFS(aditivos!$L$2:$L$200,aditivos!$A$2:$A$200,A158,aditivos!$C$2:$C$200,"C0"),2))</f>
        <v/>
      </c>
      <c r="E158" s="161" t="str">
        <f t="shared" si="72"/>
        <v/>
      </c>
      <c r="F158" s="161" t="str">
        <f>IF(A158="","",IF(itens_Remanesc!B158&lt;&gt;"",itens_Remanesc!B158,IF($Z158,0,"")))</f>
        <v/>
      </c>
      <c r="G158" s="169" t="str">
        <f t="shared" si="73"/>
        <v/>
      </c>
      <c r="H158" s="171" t="str">
        <f>IF(A158="","",ROUND(SUMIFS(aditivos!$L$2:$L$200,aditivos!$A$2:$A$200,A158,aditivos!$C$2:$C$200,"C1"),2))</f>
        <v/>
      </c>
      <c r="I158" s="167" t="str">
        <f t="shared" si="74"/>
        <v/>
      </c>
      <c r="J158" s="167" t="str">
        <f>IF(A158="","",IF(itens_Remanesc!E158="","",itens_Remanesc!E158))</f>
        <v/>
      </c>
      <c r="K158" s="173" t="str">
        <f t="shared" si="75"/>
        <v/>
      </c>
      <c r="L158" s="165" t="str">
        <f>IF(A158="","",ROUND(SUMIFS(aditivos!$L$2:$L$200,aditivos!$A$2:$A$200,A158,aditivos!$C$2:$C$200,"C2"),2))</f>
        <v/>
      </c>
      <c r="M158" s="161" t="str">
        <f t="shared" si="76"/>
        <v/>
      </c>
      <c r="N158" s="161" t="str">
        <f>IF(A158="","",IF(itens_Remanesc!G158="","",itens_Remanesc!G158))</f>
        <v/>
      </c>
      <c r="O158" s="169" t="str">
        <f t="shared" si="77"/>
        <v/>
      </c>
      <c r="P158" s="171" t="str">
        <f>IF(A158="","",ROUND(SUMIFS(aditivos!$L$2:$L$200,aditivos!$A$2:$A$200,A158,aditivos!$C$2:$C$200,"C3"),2))</f>
        <v/>
      </c>
      <c r="Q158" s="167" t="str">
        <f t="shared" si="78"/>
        <v/>
      </c>
      <c r="R158" s="167" t="str">
        <f>IF(A158="","",IF(itens_Remanesc!I158="","",itens_Remanesc!I158))</f>
        <v/>
      </c>
      <c r="S158" s="173" t="str">
        <f t="shared" si="79"/>
        <v/>
      </c>
      <c r="T158" s="165" t="str">
        <f>IF(A158="","",ROUND(SUMIFS(aditivos!$L$2:$L$200,aditivos!$A$2:$A$200,A158,aditivos!$C$2:$C$200,"C4"),2))</f>
        <v/>
      </c>
      <c r="U158" s="161" t="str">
        <f t="shared" si="80"/>
        <v/>
      </c>
      <c r="V158" s="161" t="str">
        <f>IF(A158="","",IF(itens_Remanesc!K158="","",itens_Remanesc!K158))</f>
        <v/>
      </c>
      <c r="W158" s="161" t="str">
        <f t="shared" si="81"/>
        <v/>
      </c>
      <c r="X158" s="148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12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8" t="str">
        <f>IF(itens_Remanesc!A159="","",itens_Remanesc!A159)</f>
        <v/>
      </c>
      <c r="B159" s="200" t="str">
        <f>IF(A159="","",itens_Remanesc!C159)</f>
        <v/>
      </c>
      <c r="C159" s="163" t="str">
        <f>IF(A159="","",IF(itens_Remanesc!B159="",0,itens_Remanesc!B159))</f>
        <v/>
      </c>
      <c r="D159" s="165" t="str">
        <f>IF(A159="","",ROUND(SUMIFS(aditivos!$L$2:$L$200,aditivos!$A$2:$A$200,A159,aditivos!$C$2:$C$200,"C0"),2))</f>
        <v/>
      </c>
      <c r="E159" s="161" t="str">
        <f t="shared" si="72"/>
        <v/>
      </c>
      <c r="F159" s="161" t="str">
        <f>IF(A159="","",IF(itens_Remanesc!B159&lt;&gt;"",itens_Remanesc!B159,IF($Z159,0,"")))</f>
        <v/>
      </c>
      <c r="G159" s="169" t="str">
        <f t="shared" si="73"/>
        <v/>
      </c>
      <c r="H159" s="171" t="str">
        <f>IF(A159="","",ROUND(SUMIFS(aditivos!$L$2:$L$200,aditivos!$A$2:$A$200,A159,aditivos!$C$2:$C$200,"C1"),2))</f>
        <v/>
      </c>
      <c r="I159" s="167" t="str">
        <f t="shared" si="74"/>
        <v/>
      </c>
      <c r="J159" s="167" t="str">
        <f>IF(A159="","",IF(itens_Remanesc!E159="","",itens_Remanesc!E159))</f>
        <v/>
      </c>
      <c r="K159" s="173" t="str">
        <f t="shared" si="75"/>
        <v/>
      </c>
      <c r="L159" s="165" t="str">
        <f>IF(A159="","",ROUND(SUMIFS(aditivos!$L$2:$L$200,aditivos!$A$2:$A$200,A159,aditivos!$C$2:$C$200,"C2"),2))</f>
        <v/>
      </c>
      <c r="M159" s="161" t="str">
        <f t="shared" si="76"/>
        <v/>
      </c>
      <c r="N159" s="161" t="str">
        <f>IF(A159="","",IF(itens_Remanesc!G159="","",itens_Remanesc!G159))</f>
        <v/>
      </c>
      <c r="O159" s="169" t="str">
        <f t="shared" si="77"/>
        <v/>
      </c>
      <c r="P159" s="171" t="str">
        <f>IF(A159="","",ROUND(SUMIFS(aditivos!$L$2:$L$200,aditivos!$A$2:$A$200,A159,aditivos!$C$2:$C$200,"C3"),2))</f>
        <v/>
      </c>
      <c r="Q159" s="167" t="str">
        <f t="shared" si="78"/>
        <v/>
      </c>
      <c r="R159" s="167" t="str">
        <f>IF(A159="","",IF(itens_Remanesc!I159="","",itens_Remanesc!I159))</f>
        <v/>
      </c>
      <c r="S159" s="173" t="str">
        <f t="shared" si="79"/>
        <v/>
      </c>
      <c r="T159" s="165" t="str">
        <f>IF(A159="","",ROUND(SUMIFS(aditivos!$L$2:$L$200,aditivos!$A$2:$A$200,A159,aditivos!$C$2:$C$200,"C4"),2))</f>
        <v/>
      </c>
      <c r="U159" s="161" t="str">
        <f t="shared" si="80"/>
        <v/>
      </c>
      <c r="V159" s="161" t="str">
        <f>IF(A159="","",IF(itens_Remanesc!K159="","",itens_Remanesc!K159))</f>
        <v/>
      </c>
      <c r="W159" s="161" t="str">
        <f t="shared" si="81"/>
        <v/>
      </c>
      <c r="X159" s="148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12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8" t="str">
        <f>IF(itens_Remanesc!A160="","",itens_Remanesc!A160)</f>
        <v/>
      </c>
      <c r="B160" s="200" t="str">
        <f>IF(A160="","",itens_Remanesc!C160)</f>
        <v/>
      </c>
      <c r="C160" s="163" t="str">
        <f>IF(A160="","",IF(itens_Remanesc!B160="",0,itens_Remanesc!B160))</f>
        <v/>
      </c>
      <c r="D160" s="165" t="str">
        <f>IF(A160="","",ROUND(SUMIFS(aditivos!$L$2:$L$200,aditivos!$A$2:$A$200,A160,aditivos!$C$2:$C$200,"C0"),2))</f>
        <v/>
      </c>
      <c r="E160" s="161" t="str">
        <f t="shared" si="72"/>
        <v/>
      </c>
      <c r="F160" s="161" t="str">
        <f>IF(A160="","",IF(itens_Remanesc!B160&lt;&gt;"",itens_Remanesc!B160,IF($Z160,0,"")))</f>
        <v/>
      </c>
      <c r="G160" s="169" t="str">
        <f t="shared" si="73"/>
        <v/>
      </c>
      <c r="H160" s="171" t="str">
        <f>IF(A160="","",ROUND(SUMIFS(aditivos!$L$2:$L$200,aditivos!$A$2:$A$200,A160,aditivos!$C$2:$C$200,"C1"),2))</f>
        <v/>
      </c>
      <c r="I160" s="167" t="str">
        <f t="shared" si="74"/>
        <v/>
      </c>
      <c r="J160" s="167" t="str">
        <f>IF(A160="","",IF(itens_Remanesc!E160="","",itens_Remanesc!E160))</f>
        <v/>
      </c>
      <c r="K160" s="173" t="str">
        <f t="shared" si="75"/>
        <v/>
      </c>
      <c r="L160" s="165" t="str">
        <f>IF(A160="","",ROUND(SUMIFS(aditivos!$L$2:$L$200,aditivos!$A$2:$A$200,A160,aditivos!$C$2:$C$200,"C2"),2))</f>
        <v/>
      </c>
      <c r="M160" s="161" t="str">
        <f t="shared" si="76"/>
        <v/>
      </c>
      <c r="N160" s="161" t="str">
        <f>IF(A160="","",IF(itens_Remanesc!G160="","",itens_Remanesc!G160))</f>
        <v/>
      </c>
      <c r="O160" s="169" t="str">
        <f t="shared" si="77"/>
        <v/>
      </c>
      <c r="P160" s="171" t="str">
        <f>IF(A160="","",ROUND(SUMIFS(aditivos!$L$2:$L$200,aditivos!$A$2:$A$200,A160,aditivos!$C$2:$C$200,"C3"),2))</f>
        <v/>
      </c>
      <c r="Q160" s="167" t="str">
        <f t="shared" si="78"/>
        <v/>
      </c>
      <c r="R160" s="167" t="str">
        <f>IF(A160="","",IF(itens_Remanesc!I160="","",itens_Remanesc!I160))</f>
        <v/>
      </c>
      <c r="S160" s="173" t="str">
        <f t="shared" si="79"/>
        <v/>
      </c>
      <c r="T160" s="165" t="str">
        <f>IF(A160="","",ROUND(SUMIFS(aditivos!$L$2:$L$200,aditivos!$A$2:$A$200,A160,aditivos!$C$2:$C$200,"C4"),2))</f>
        <v/>
      </c>
      <c r="U160" s="161" t="str">
        <f t="shared" si="80"/>
        <v/>
      </c>
      <c r="V160" s="161" t="str">
        <f>IF(A160="","",IF(itens_Remanesc!K160="","",itens_Remanesc!K160))</f>
        <v/>
      </c>
      <c r="W160" s="161" t="str">
        <f t="shared" si="81"/>
        <v/>
      </c>
      <c r="X160" s="148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12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8" t="str">
        <f>IF(itens_Remanesc!A161="","",itens_Remanesc!A161)</f>
        <v/>
      </c>
      <c r="B161" s="200" t="str">
        <f>IF(A161="","",itens_Remanesc!C161)</f>
        <v/>
      </c>
      <c r="C161" s="163" t="str">
        <f>IF(A161="","",IF(itens_Remanesc!B161="",0,itens_Remanesc!B161))</f>
        <v/>
      </c>
      <c r="D161" s="165" t="str">
        <f>IF(A161="","",ROUND(SUMIFS(aditivos!$L$2:$L$200,aditivos!$A$2:$A$200,A161,aditivos!$C$2:$C$200,"C0"),2))</f>
        <v/>
      </c>
      <c r="E161" s="161" t="str">
        <f t="shared" si="72"/>
        <v/>
      </c>
      <c r="F161" s="161" t="str">
        <f>IF(A161="","",IF(itens_Remanesc!B161&lt;&gt;"",itens_Remanesc!B161,IF($Z161,0,"")))</f>
        <v/>
      </c>
      <c r="G161" s="169" t="str">
        <f t="shared" si="73"/>
        <v/>
      </c>
      <c r="H161" s="171" t="str">
        <f>IF(A161="","",ROUND(SUMIFS(aditivos!$L$2:$L$200,aditivos!$A$2:$A$200,A161,aditivos!$C$2:$C$200,"C1"),2))</f>
        <v/>
      </c>
      <c r="I161" s="167" t="str">
        <f t="shared" si="74"/>
        <v/>
      </c>
      <c r="J161" s="167" t="str">
        <f>IF(A161="","",IF(itens_Remanesc!E161="","",itens_Remanesc!E161))</f>
        <v/>
      </c>
      <c r="K161" s="173" t="str">
        <f t="shared" si="75"/>
        <v/>
      </c>
      <c r="L161" s="165" t="str">
        <f>IF(A161="","",ROUND(SUMIFS(aditivos!$L$2:$L$200,aditivos!$A$2:$A$200,A161,aditivos!$C$2:$C$200,"C2"),2))</f>
        <v/>
      </c>
      <c r="M161" s="161" t="str">
        <f t="shared" si="76"/>
        <v/>
      </c>
      <c r="N161" s="161" t="str">
        <f>IF(A161="","",IF(itens_Remanesc!G161="","",itens_Remanesc!G161))</f>
        <v/>
      </c>
      <c r="O161" s="169" t="str">
        <f t="shared" si="77"/>
        <v/>
      </c>
      <c r="P161" s="171" t="str">
        <f>IF(A161="","",ROUND(SUMIFS(aditivos!$L$2:$L$200,aditivos!$A$2:$A$200,A161,aditivos!$C$2:$C$200,"C3"),2))</f>
        <v/>
      </c>
      <c r="Q161" s="167" t="str">
        <f t="shared" si="78"/>
        <v/>
      </c>
      <c r="R161" s="167" t="str">
        <f>IF(A161="","",IF(itens_Remanesc!I161="","",itens_Remanesc!I161))</f>
        <v/>
      </c>
      <c r="S161" s="173" t="str">
        <f t="shared" si="79"/>
        <v/>
      </c>
      <c r="T161" s="165" t="str">
        <f>IF(A161="","",ROUND(SUMIFS(aditivos!$L$2:$L$200,aditivos!$A$2:$A$200,A161,aditivos!$C$2:$C$200,"C4"),2))</f>
        <v/>
      </c>
      <c r="U161" s="161" t="str">
        <f t="shared" si="80"/>
        <v/>
      </c>
      <c r="V161" s="161" t="str">
        <f>IF(A161="","",IF(itens_Remanesc!K161="","",itens_Remanesc!K161))</f>
        <v/>
      </c>
      <c r="W161" s="161" t="str">
        <f t="shared" si="81"/>
        <v/>
      </c>
      <c r="X161" s="148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12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8" t="str">
        <f>IF(itens_Remanesc!A162="","",itens_Remanesc!A162)</f>
        <v/>
      </c>
      <c r="B162" s="200" t="str">
        <f>IF(A162="","",itens_Remanesc!C162)</f>
        <v/>
      </c>
      <c r="C162" s="163" t="str">
        <f>IF(A162="","",IF(itens_Remanesc!B162="",0,itens_Remanesc!B162))</f>
        <v/>
      </c>
      <c r="D162" s="165" t="str">
        <f>IF(A162="","",ROUND(SUMIFS(aditivos!$L$2:$L$200,aditivos!$A$2:$A$200,A162,aditivos!$C$2:$C$200,"C0"),2))</f>
        <v/>
      </c>
      <c r="E162" s="161" t="str">
        <f t="shared" ref="E162:E193" si="90">IF(A162="","",ROUND(C162+D162,2))</f>
        <v/>
      </c>
      <c r="F162" s="161" t="str">
        <f>IF(A162="","",IF(itens_Remanesc!B162&lt;&gt;"",itens_Remanesc!B162,IF($Z162,0,"")))</f>
        <v/>
      </c>
      <c r="G162" s="169" t="str">
        <f t="shared" ref="G162:G193" si="91">IF(A162="","",IF($Y162="","",IF($Y162&gt;0,"",ROUND(E162,2))))</f>
        <v/>
      </c>
      <c r="H162" s="171" t="str">
        <f>IF(A162="","",ROUND(SUMIFS(aditivos!$L$2:$L$200,aditivos!$A$2:$A$200,A162,aditivos!$C$2:$C$200,"C1"),2))</f>
        <v/>
      </c>
      <c r="I162" s="167" t="str">
        <f t="shared" ref="I162:I193" si="92">IF(A162="","",ROUND(E162+H162,2))</f>
        <v/>
      </c>
      <c r="J162" s="167" t="str">
        <f>IF(A162="","",IF(itens_Remanesc!E162="","",itens_Remanesc!E162))</f>
        <v/>
      </c>
      <c r="K162" s="173" t="str">
        <f t="shared" ref="K162:K193" si="93">IF(A162="","",IF($Y162="","",IF($Y162&gt;1,"",IF(ISNUMBER(J162),ROUND(J162+H162,2),IF($Y162=1,ROUND(H162,2),"")))))</f>
        <v/>
      </c>
      <c r="L162" s="165" t="str">
        <f>IF(A162="","",ROUND(SUMIFS(aditivos!$L$2:$L$200,aditivos!$A$2:$A$200,A162,aditivos!$C$2:$C$200,"C2"),2))</f>
        <v/>
      </c>
      <c r="M162" s="161" t="str">
        <f t="shared" ref="M162:M193" si="94">IF(A162="","",ROUND(I162+L162,2))</f>
        <v/>
      </c>
      <c r="N162" s="161" t="str">
        <f>IF(A162="","",IF(itens_Remanesc!G162="","",itens_Remanesc!G162))</f>
        <v/>
      </c>
      <c r="O162" s="169" t="str">
        <f t="shared" ref="O162:O193" si="95">IF(A162="","",IF($Y162="","",IF($Y162&gt;2,"",IF(ISNUMBER(N162),ROUND(N162+L162,2),IF($Y162=2,ROUND(L162,2),"")))))</f>
        <v/>
      </c>
      <c r="P162" s="171" t="str">
        <f>IF(A162="","",ROUND(SUMIFS(aditivos!$L$2:$L$200,aditivos!$A$2:$A$200,A162,aditivos!$C$2:$C$200,"C3"),2))</f>
        <v/>
      </c>
      <c r="Q162" s="167" t="str">
        <f t="shared" ref="Q162:Q193" si="96">IF(A162="","",ROUND(M162+P162,2))</f>
        <v/>
      </c>
      <c r="R162" s="167" t="str">
        <f>IF(A162="","",IF(itens_Remanesc!I162="","",itens_Remanesc!I162))</f>
        <v/>
      </c>
      <c r="S162" s="173" t="str">
        <f t="shared" ref="S162:S193" si="97">IF(A162="","",IF($Y162="","",IF($Y162&gt;3,"",IF(ISNUMBER(R162),ROUND(R162+P162,2),IF($Y162=3,ROUND(P162,2),"")))))</f>
        <v/>
      </c>
      <c r="T162" s="165" t="str">
        <f>IF(A162="","",ROUND(SUMIFS(aditivos!$L$2:$L$200,aditivos!$A$2:$A$200,A162,aditivos!$C$2:$C$200,"C4"),2))</f>
        <v/>
      </c>
      <c r="U162" s="161" t="str">
        <f t="shared" ref="U162:U193" si="98">IF(A162="","",ROUND(Q162+T162,2))</f>
        <v/>
      </c>
      <c r="V162" s="161" t="str">
        <f>IF(A162="","",IF(itens_Remanesc!K162="","",itens_Remanesc!K162))</f>
        <v/>
      </c>
      <c r="W162" s="161" t="str">
        <f t="shared" ref="W162:W193" si="99">IF(A162="","",IF($Y162="","",IF($Y162&gt;4,"",IF(ISNUMBER(V162),ROUND(V162+T162,2),IF($Y162=4,ROUND(T162,2),"")))))</f>
        <v/>
      </c>
      <c r="X162" s="148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12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8" t="str">
        <f>IF(itens_Remanesc!A163="","",itens_Remanesc!A163)</f>
        <v/>
      </c>
      <c r="B163" s="200" t="str">
        <f>IF(A163="","",itens_Remanesc!C163)</f>
        <v/>
      </c>
      <c r="C163" s="163" t="str">
        <f>IF(A163="","",IF(itens_Remanesc!B163="",0,itens_Remanesc!B163))</f>
        <v/>
      </c>
      <c r="D163" s="165" t="str">
        <f>IF(A163="","",ROUND(SUMIFS(aditivos!$L$2:$L$200,aditivos!$A$2:$A$200,A163,aditivos!$C$2:$C$200,"C0"),2))</f>
        <v/>
      </c>
      <c r="E163" s="161" t="str">
        <f t="shared" si="90"/>
        <v/>
      </c>
      <c r="F163" s="161" t="str">
        <f>IF(A163="","",IF(itens_Remanesc!B163&lt;&gt;"",itens_Remanesc!B163,IF($Z163,0,"")))</f>
        <v/>
      </c>
      <c r="G163" s="169" t="str">
        <f t="shared" si="91"/>
        <v/>
      </c>
      <c r="H163" s="171" t="str">
        <f>IF(A163="","",ROUND(SUMIFS(aditivos!$L$2:$L$200,aditivos!$A$2:$A$200,A163,aditivos!$C$2:$C$200,"C1"),2))</f>
        <v/>
      </c>
      <c r="I163" s="167" t="str">
        <f t="shared" si="92"/>
        <v/>
      </c>
      <c r="J163" s="167" t="str">
        <f>IF(A163="","",IF(itens_Remanesc!E163="","",itens_Remanesc!E163))</f>
        <v/>
      </c>
      <c r="K163" s="173" t="str">
        <f t="shared" si="93"/>
        <v/>
      </c>
      <c r="L163" s="165" t="str">
        <f>IF(A163="","",ROUND(SUMIFS(aditivos!$L$2:$L$200,aditivos!$A$2:$A$200,A163,aditivos!$C$2:$C$200,"C2"),2))</f>
        <v/>
      </c>
      <c r="M163" s="161" t="str">
        <f t="shared" si="94"/>
        <v/>
      </c>
      <c r="N163" s="161" t="str">
        <f>IF(A163="","",IF(itens_Remanesc!G163="","",itens_Remanesc!G163))</f>
        <v/>
      </c>
      <c r="O163" s="169" t="str">
        <f t="shared" si="95"/>
        <v/>
      </c>
      <c r="P163" s="171" t="str">
        <f>IF(A163="","",ROUND(SUMIFS(aditivos!$L$2:$L$200,aditivos!$A$2:$A$200,A163,aditivos!$C$2:$C$200,"C3"),2))</f>
        <v/>
      </c>
      <c r="Q163" s="167" t="str">
        <f t="shared" si="96"/>
        <v/>
      </c>
      <c r="R163" s="167" t="str">
        <f>IF(A163="","",IF(itens_Remanesc!I163="","",itens_Remanesc!I163))</f>
        <v/>
      </c>
      <c r="S163" s="173" t="str">
        <f t="shared" si="97"/>
        <v/>
      </c>
      <c r="T163" s="165" t="str">
        <f>IF(A163="","",ROUND(SUMIFS(aditivos!$L$2:$L$200,aditivos!$A$2:$A$200,A163,aditivos!$C$2:$C$200,"C4"),2))</f>
        <v/>
      </c>
      <c r="U163" s="161" t="str">
        <f t="shared" si="98"/>
        <v/>
      </c>
      <c r="V163" s="161" t="str">
        <f>IF(A163="","",IF(itens_Remanesc!K163="","",itens_Remanesc!K163))</f>
        <v/>
      </c>
      <c r="W163" s="161" t="str">
        <f t="shared" si="99"/>
        <v/>
      </c>
      <c r="X163" s="148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12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8" t="str">
        <f>IF(itens_Remanesc!A164="","",itens_Remanesc!A164)</f>
        <v/>
      </c>
      <c r="B164" s="200" t="str">
        <f>IF(A164="","",itens_Remanesc!C164)</f>
        <v/>
      </c>
      <c r="C164" s="163" t="str">
        <f>IF(A164="","",IF(itens_Remanesc!B164="",0,itens_Remanesc!B164))</f>
        <v/>
      </c>
      <c r="D164" s="165" t="str">
        <f>IF(A164="","",ROUND(SUMIFS(aditivos!$L$2:$L$200,aditivos!$A$2:$A$200,A164,aditivos!$C$2:$C$200,"C0"),2))</f>
        <v/>
      </c>
      <c r="E164" s="161" t="str">
        <f t="shared" si="90"/>
        <v/>
      </c>
      <c r="F164" s="161" t="str">
        <f>IF(A164="","",IF(itens_Remanesc!B164&lt;&gt;"",itens_Remanesc!B164,IF($Z164,0,"")))</f>
        <v/>
      </c>
      <c r="G164" s="169" t="str">
        <f t="shared" si="91"/>
        <v/>
      </c>
      <c r="H164" s="171" t="str">
        <f>IF(A164="","",ROUND(SUMIFS(aditivos!$L$2:$L$200,aditivos!$A$2:$A$200,A164,aditivos!$C$2:$C$200,"C1"),2))</f>
        <v/>
      </c>
      <c r="I164" s="167" t="str">
        <f t="shared" si="92"/>
        <v/>
      </c>
      <c r="J164" s="167" t="str">
        <f>IF(A164="","",IF(itens_Remanesc!E164="","",itens_Remanesc!E164))</f>
        <v/>
      </c>
      <c r="K164" s="173" t="str">
        <f t="shared" si="93"/>
        <v/>
      </c>
      <c r="L164" s="165" t="str">
        <f>IF(A164="","",ROUND(SUMIFS(aditivos!$L$2:$L$200,aditivos!$A$2:$A$200,A164,aditivos!$C$2:$C$200,"C2"),2))</f>
        <v/>
      </c>
      <c r="M164" s="161" t="str">
        <f t="shared" si="94"/>
        <v/>
      </c>
      <c r="N164" s="161" t="str">
        <f>IF(A164="","",IF(itens_Remanesc!G164="","",itens_Remanesc!G164))</f>
        <v/>
      </c>
      <c r="O164" s="169" t="str">
        <f t="shared" si="95"/>
        <v/>
      </c>
      <c r="P164" s="171" t="str">
        <f>IF(A164="","",ROUND(SUMIFS(aditivos!$L$2:$L$200,aditivos!$A$2:$A$200,A164,aditivos!$C$2:$C$200,"C3"),2))</f>
        <v/>
      </c>
      <c r="Q164" s="167" t="str">
        <f t="shared" si="96"/>
        <v/>
      </c>
      <c r="R164" s="167" t="str">
        <f>IF(A164="","",IF(itens_Remanesc!I164="","",itens_Remanesc!I164))</f>
        <v/>
      </c>
      <c r="S164" s="173" t="str">
        <f t="shared" si="97"/>
        <v/>
      </c>
      <c r="T164" s="165" t="str">
        <f>IF(A164="","",ROUND(SUMIFS(aditivos!$L$2:$L$200,aditivos!$A$2:$A$200,A164,aditivos!$C$2:$C$200,"C4"),2))</f>
        <v/>
      </c>
      <c r="U164" s="161" t="str">
        <f t="shared" si="98"/>
        <v/>
      </c>
      <c r="V164" s="161" t="str">
        <f>IF(A164="","",IF(itens_Remanesc!K164="","",itens_Remanesc!K164))</f>
        <v/>
      </c>
      <c r="W164" s="161" t="str">
        <f t="shared" si="99"/>
        <v/>
      </c>
      <c r="X164" s="148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12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8" t="str">
        <f>IF(itens_Remanesc!A165="","",itens_Remanesc!A165)</f>
        <v/>
      </c>
      <c r="B165" s="200" t="str">
        <f>IF(A165="","",itens_Remanesc!C165)</f>
        <v/>
      </c>
      <c r="C165" s="163" t="str">
        <f>IF(A165="","",IF(itens_Remanesc!B165="",0,itens_Remanesc!B165))</f>
        <v/>
      </c>
      <c r="D165" s="165" t="str">
        <f>IF(A165="","",ROUND(SUMIFS(aditivos!$L$2:$L$200,aditivos!$A$2:$A$200,A165,aditivos!$C$2:$C$200,"C0"),2))</f>
        <v/>
      </c>
      <c r="E165" s="161" t="str">
        <f t="shared" si="90"/>
        <v/>
      </c>
      <c r="F165" s="161" t="str">
        <f>IF(A165="","",IF(itens_Remanesc!B165&lt;&gt;"",itens_Remanesc!B165,IF($Z165,0,"")))</f>
        <v/>
      </c>
      <c r="G165" s="169" t="str">
        <f t="shared" si="91"/>
        <v/>
      </c>
      <c r="H165" s="171" t="str">
        <f>IF(A165="","",ROUND(SUMIFS(aditivos!$L$2:$L$200,aditivos!$A$2:$A$200,A165,aditivos!$C$2:$C$200,"C1"),2))</f>
        <v/>
      </c>
      <c r="I165" s="167" t="str">
        <f t="shared" si="92"/>
        <v/>
      </c>
      <c r="J165" s="167" t="str">
        <f>IF(A165="","",IF(itens_Remanesc!E165="","",itens_Remanesc!E165))</f>
        <v/>
      </c>
      <c r="K165" s="173" t="str">
        <f t="shared" si="93"/>
        <v/>
      </c>
      <c r="L165" s="165" t="str">
        <f>IF(A165="","",ROUND(SUMIFS(aditivos!$L$2:$L$200,aditivos!$A$2:$A$200,A165,aditivos!$C$2:$C$200,"C2"),2))</f>
        <v/>
      </c>
      <c r="M165" s="161" t="str">
        <f t="shared" si="94"/>
        <v/>
      </c>
      <c r="N165" s="161" t="str">
        <f>IF(A165="","",IF(itens_Remanesc!G165="","",itens_Remanesc!G165))</f>
        <v/>
      </c>
      <c r="O165" s="169" t="str">
        <f t="shared" si="95"/>
        <v/>
      </c>
      <c r="P165" s="171" t="str">
        <f>IF(A165="","",ROUND(SUMIFS(aditivos!$L$2:$L$200,aditivos!$A$2:$A$200,A165,aditivos!$C$2:$C$200,"C3"),2))</f>
        <v/>
      </c>
      <c r="Q165" s="167" t="str">
        <f t="shared" si="96"/>
        <v/>
      </c>
      <c r="R165" s="167" t="str">
        <f>IF(A165="","",IF(itens_Remanesc!I165="","",itens_Remanesc!I165))</f>
        <v/>
      </c>
      <c r="S165" s="173" t="str">
        <f t="shared" si="97"/>
        <v/>
      </c>
      <c r="T165" s="165" t="str">
        <f>IF(A165="","",ROUND(SUMIFS(aditivos!$L$2:$L$200,aditivos!$A$2:$A$200,A165,aditivos!$C$2:$C$200,"C4"),2))</f>
        <v/>
      </c>
      <c r="U165" s="161" t="str">
        <f t="shared" si="98"/>
        <v/>
      </c>
      <c r="V165" s="161" t="str">
        <f>IF(A165="","",IF(itens_Remanesc!K165="","",itens_Remanesc!K165))</f>
        <v/>
      </c>
      <c r="W165" s="161" t="str">
        <f t="shared" si="99"/>
        <v/>
      </c>
      <c r="X165" s="148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12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8" t="str">
        <f>IF(itens_Remanesc!A166="","",itens_Remanesc!A166)</f>
        <v/>
      </c>
      <c r="B166" s="200" t="str">
        <f>IF(A166="","",itens_Remanesc!C166)</f>
        <v/>
      </c>
      <c r="C166" s="163" t="str">
        <f>IF(A166="","",IF(itens_Remanesc!B166="",0,itens_Remanesc!B166))</f>
        <v/>
      </c>
      <c r="D166" s="165" t="str">
        <f>IF(A166="","",ROUND(SUMIFS(aditivos!$L$2:$L$200,aditivos!$A$2:$A$200,A166,aditivos!$C$2:$C$200,"C0"),2))</f>
        <v/>
      </c>
      <c r="E166" s="161" t="str">
        <f t="shared" si="90"/>
        <v/>
      </c>
      <c r="F166" s="161" t="str">
        <f>IF(A166="","",IF(itens_Remanesc!B166&lt;&gt;"",itens_Remanesc!B166,IF($Z166,0,"")))</f>
        <v/>
      </c>
      <c r="G166" s="169" t="str">
        <f t="shared" si="91"/>
        <v/>
      </c>
      <c r="H166" s="171" t="str">
        <f>IF(A166="","",ROUND(SUMIFS(aditivos!$L$2:$L$200,aditivos!$A$2:$A$200,A166,aditivos!$C$2:$C$200,"C1"),2))</f>
        <v/>
      </c>
      <c r="I166" s="167" t="str">
        <f t="shared" si="92"/>
        <v/>
      </c>
      <c r="J166" s="167" t="str">
        <f>IF(A166="","",IF(itens_Remanesc!E166="","",itens_Remanesc!E166))</f>
        <v/>
      </c>
      <c r="K166" s="173" t="str">
        <f t="shared" si="93"/>
        <v/>
      </c>
      <c r="L166" s="165" t="str">
        <f>IF(A166="","",ROUND(SUMIFS(aditivos!$L$2:$L$200,aditivos!$A$2:$A$200,A166,aditivos!$C$2:$C$200,"C2"),2))</f>
        <v/>
      </c>
      <c r="M166" s="161" t="str">
        <f t="shared" si="94"/>
        <v/>
      </c>
      <c r="N166" s="161" t="str">
        <f>IF(A166="","",IF(itens_Remanesc!G166="","",itens_Remanesc!G166))</f>
        <v/>
      </c>
      <c r="O166" s="169" t="str">
        <f t="shared" si="95"/>
        <v/>
      </c>
      <c r="P166" s="171" t="str">
        <f>IF(A166="","",ROUND(SUMIFS(aditivos!$L$2:$L$200,aditivos!$A$2:$A$200,A166,aditivos!$C$2:$C$200,"C3"),2))</f>
        <v/>
      </c>
      <c r="Q166" s="167" t="str">
        <f t="shared" si="96"/>
        <v/>
      </c>
      <c r="R166" s="167" t="str">
        <f>IF(A166="","",IF(itens_Remanesc!I166="","",itens_Remanesc!I166))</f>
        <v/>
      </c>
      <c r="S166" s="173" t="str">
        <f t="shared" si="97"/>
        <v/>
      </c>
      <c r="T166" s="165" t="str">
        <f>IF(A166="","",ROUND(SUMIFS(aditivos!$L$2:$L$200,aditivos!$A$2:$A$200,A166,aditivos!$C$2:$C$200,"C4"),2))</f>
        <v/>
      </c>
      <c r="U166" s="161" t="str">
        <f t="shared" si="98"/>
        <v/>
      </c>
      <c r="V166" s="161" t="str">
        <f>IF(A166="","",IF(itens_Remanesc!K166="","",itens_Remanesc!K166))</f>
        <v/>
      </c>
      <c r="W166" s="161" t="str">
        <f t="shared" si="99"/>
        <v/>
      </c>
      <c r="X166" s="148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12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8" t="str">
        <f>IF(itens_Remanesc!A167="","",itens_Remanesc!A167)</f>
        <v/>
      </c>
      <c r="B167" s="200" t="str">
        <f>IF(A167="","",itens_Remanesc!C167)</f>
        <v/>
      </c>
      <c r="C167" s="163" t="str">
        <f>IF(A167="","",IF(itens_Remanesc!B167="",0,itens_Remanesc!B167))</f>
        <v/>
      </c>
      <c r="D167" s="165" t="str">
        <f>IF(A167="","",ROUND(SUMIFS(aditivos!$L$2:$L$200,aditivos!$A$2:$A$200,A167,aditivos!$C$2:$C$200,"C0"),2))</f>
        <v/>
      </c>
      <c r="E167" s="161" t="str">
        <f t="shared" si="90"/>
        <v/>
      </c>
      <c r="F167" s="161" t="str">
        <f>IF(A167="","",IF(itens_Remanesc!B167&lt;&gt;"",itens_Remanesc!B167,IF($Z167,0,"")))</f>
        <v/>
      </c>
      <c r="G167" s="169" t="str">
        <f t="shared" si="91"/>
        <v/>
      </c>
      <c r="H167" s="171" t="str">
        <f>IF(A167="","",ROUND(SUMIFS(aditivos!$L$2:$L$200,aditivos!$A$2:$A$200,A167,aditivos!$C$2:$C$200,"C1"),2))</f>
        <v/>
      </c>
      <c r="I167" s="167" t="str">
        <f t="shared" si="92"/>
        <v/>
      </c>
      <c r="J167" s="167" t="str">
        <f>IF(A167="","",IF(itens_Remanesc!E167="","",itens_Remanesc!E167))</f>
        <v/>
      </c>
      <c r="K167" s="173" t="str">
        <f t="shared" si="93"/>
        <v/>
      </c>
      <c r="L167" s="165" t="str">
        <f>IF(A167="","",ROUND(SUMIFS(aditivos!$L$2:$L$200,aditivos!$A$2:$A$200,A167,aditivos!$C$2:$C$200,"C2"),2))</f>
        <v/>
      </c>
      <c r="M167" s="161" t="str">
        <f t="shared" si="94"/>
        <v/>
      </c>
      <c r="N167" s="161" t="str">
        <f>IF(A167="","",IF(itens_Remanesc!G167="","",itens_Remanesc!G167))</f>
        <v/>
      </c>
      <c r="O167" s="169" t="str">
        <f t="shared" si="95"/>
        <v/>
      </c>
      <c r="P167" s="171" t="str">
        <f>IF(A167="","",ROUND(SUMIFS(aditivos!$L$2:$L$200,aditivos!$A$2:$A$200,A167,aditivos!$C$2:$C$200,"C3"),2))</f>
        <v/>
      </c>
      <c r="Q167" s="167" t="str">
        <f t="shared" si="96"/>
        <v/>
      </c>
      <c r="R167" s="167" t="str">
        <f>IF(A167="","",IF(itens_Remanesc!I167="","",itens_Remanesc!I167))</f>
        <v/>
      </c>
      <c r="S167" s="173" t="str">
        <f t="shared" si="97"/>
        <v/>
      </c>
      <c r="T167" s="165" t="str">
        <f>IF(A167="","",ROUND(SUMIFS(aditivos!$L$2:$L$200,aditivos!$A$2:$A$200,A167,aditivos!$C$2:$C$200,"C4"),2))</f>
        <v/>
      </c>
      <c r="U167" s="161" t="str">
        <f t="shared" si="98"/>
        <v/>
      </c>
      <c r="V167" s="161" t="str">
        <f>IF(A167="","",IF(itens_Remanesc!K167="","",itens_Remanesc!K167))</f>
        <v/>
      </c>
      <c r="W167" s="161" t="str">
        <f t="shared" si="99"/>
        <v/>
      </c>
      <c r="X167" s="148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12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8" t="str">
        <f>IF(itens_Remanesc!A168="","",itens_Remanesc!A168)</f>
        <v/>
      </c>
      <c r="B168" s="200" t="str">
        <f>IF(A168="","",itens_Remanesc!C168)</f>
        <v/>
      </c>
      <c r="C168" s="163" t="str">
        <f>IF(A168="","",IF(itens_Remanesc!B168="",0,itens_Remanesc!B168))</f>
        <v/>
      </c>
      <c r="D168" s="165" t="str">
        <f>IF(A168="","",ROUND(SUMIFS(aditivos!$L$2:$L$200,aditivos!$A$2:$A$200,A168,aditivos!$C$2:$C$200,"C0"),2))</f>
        <v/>
      </c>
      <c r="E168" s="161" t="str">
        <f t="shared" si="90"/>
        <v/>
      </c>
      <c r="F168" s="161" t="str">
        <f>IF(A168="","",IF(itens_Remanesc!B168&lt;&gt;"",itens_Remanesc!B168,IF($Z168,0,"")))</f>
        <v/>
      </c>
      <c r="G168" s="169" t="str">
        <f t="shared" si="91"/>
        <v/>
      </c>
      <c r="H168" s="171" t="str">
        <f>IF(A168="","",ROUND(SUMIFS(aditivos!$L$2:$L$200,aditivos!$A$2:$A$200,A168,aditivos!$C$2:$C$200,"C1"),2))</f>
        <v/>
      </c>
      <c r="I168" s="167" t="str">
        <f t="shared" si="92"/>
        <v/>
      </c>
      <c r="J168" s="167" t="str">
        <f>IF(A168="","",IF(itens_Remanesc!E168="","",itens_Remanesc!E168))</f>
        <v/>
      </c>
      <c r="K168" s="173" t="str">
        <f t="shared" si="93"/>
        <v/>
      </c>
      <c r="L168" s="165" t="str">
        <f>IF(A168="","",ROUND(SUMIFS(aditivos!$L$2:$L$200,aditivos!$A$2:$A$200,A168,aditivos!$C$2:$C$200,"C2"),2))</f>
        <v/>
      </c>
      <c r="M168" s="161" t="str">
        <f t="shared" si="94"/>
        <v/>
      </c>
      <c r="N168" s="161" t="str">
        <f>IF(A168="","",IF(itens_Remanesc!G168="","",itens_Remanesc!G168))</f>
        <v/>
      </c>
      <c r="O168" s="169" t="str">
        <f t="shared" si="95"/>
        <v/>
      </c>
      <c r="P168" s="171" t="str">
        <f>IF(A168="","",ROUND(SUMIFS(aditivos!$L$2:$L$200,aditivos!$A$2:$A$200,A168,aditivos!$C$2:$C$200,"C3"),2))</f>
        <v/>
      </c>
      <c r="Q168" s="167" t="str">
        <f t="shared" si="96"/>
        <v/>
      </c>
      <c r="R168" s="167" t="str">
        <f>IF(A168="","",IF(itens_Remanesc!I168="","",itens_Remanesc!I168))</f>
        <v/>
      </c>
      <c r="S168" s="173" t="str">
        <f t="shared" si="97"/>
        <v/>
      </c>
      <c r="T168" s="165" t="str">
        <f>IF(A168="","",ROUND(SUMIFS(aditivos!$L$2:$L$200,aditivos!$A$2:$A$200,A168,aditivos!$C$2:$C$200,"C4"),2))</f>
        <v/>
      </c>
      <c r="U168" s="161" t="str">
        <f t="shared" si="98"/>
        <v/>
      </c>
      <c r="V168" s="161" t="str">
        <f>IF(A168="","",IF(itens_Remanesc!K168="","",itens_Remanesc!K168))</f>
        <v/>
      </c>
      <c r="W168" s="161" t="str">
        <f t="shared" si="99"/>
        <v/>
      </c>
      <c r="X168" s="148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12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8" t="str">
        <f>IF(itens_Remanesc!A169="","",itens_Remanesc!A169)</f>
        <v/>
      </c>
      <c r="B169" s="200" t="str">
        <f>IF(A169="","",itens_Remanesc!C169)</f>
        <v/>
      </c>
      <c r="C169" s="163" t="str">
        <f>IF(A169="","",IF(itens_Remanesc!B169="",0,itens_Remanesc!B169))</f>
        <v/>
      </c>
      <c r="D169" s="165" t="str">
        <f>IF(A169="","",ROUND(SUMIFS(aditivos!$L$2:$L$200,aditivos!$A$2:$A$200,A169,aditivos!$C$2:$C$200,"C0"),2))</f>
        <v/>
      </c>
      <c r="E169" s="161" t="str">
        <f t="shared" si="90"/>
        <v/>
      </c>
      <c r="F169" s="161" t="str">
        <f>IF(A169="","",IF(itens_Remanesc!B169&lt;&gt;"",itens_Remanesc!B169,IF($Z169,0,"")))</f>
        <v/>
      </c>
      <c r="G169" s="169" t="str">
        <f t="shared" si="91"/>
        <v/>
      </c>
      <c r="H169" s="171" t="str">
        <f>IF(A169="","",ROUND(SUMIFS(aditivos!$L$2:$L$200,aditivos!$A$2:$A$200,A169,aditivos!$C$2:$C$200,"C1"),2))</f>
        <v/>
      </c>
      <c r="I169" s="167" t="str">
        <f t="shared" si="92"/>
        <v/>
      </c>
      <c r="J169" s="167" t="str">
        <f>IF(A169="","",IF(itens_Remanesc!E169="","",itens_Remanesc!E169))</f>
        <v/>
      </c>
      <c r="K169" s="173" t="str">
        <f t="shared" si="93"/>
        <v/>
      </c>
      <c r="L169" s="165" t="str">
        <f>IF(A169="","",ROUND(SUMIFS(aditivos!$L$2:$L$200,aditivos!$A$2:$A$200,A169,aditivos!$C$2:$C$200,"C2"),2))</f>
        <v/>
      </c>
      <c r="M169" s="161" t="str">
        <f t="shared" si="94"/>
        <v/>
      </c>
      <c r="N169" s="161" t="str">
        <f>IF(A169="","",IF(itens_Remanesc!G169="","",itens_Remanesc!G169))</f>
        <v/>
      </c>
      <c r="O169" s="169" t="str">
        <f t="shared" si="95"/>
        <v/>
      </c>
      <c r="P169" s="171" t="str">
        <f>IF(A169="","",ROUND(SUMIFS(aditivos!$L$2:$L$200,aditivos!$A$2:$A$200,A169,aditivos!$C$2:$C$200,"C3"),2))</f>
        <v/>
      </c>
      <c r="Q169" s="167" t="str">
        <f t="shared" si="96"/>
        <v/>
      </c>
      <c r="R169" s="167" t="str">
        <f>IF(A169="","",IF(itens_Remanesc!I169="","",itens_Remanesc!I169))</f>
        <v/>
      </c>
      <c r="S169" s="173" t="str">
        <f t="shared" si="97"/>
        <v/>
      </c>
      <c r="T169" s="165" t="str">
        <f>IF(A169="","",ROUND(SUMIFS(aditivos!$L$2:$L$200,aditivos!$A$2:$A$200,A169,aditivos!$C$2:$C$200,"C4"),2))</f>
        <v/>
      </c>
      <c r="U169" s="161" t="str">
        <f t="shared" si="98"/>
        <v/>
      </c>
      <c r="V169" s="161" t="str">
        <f>IF(A169="","",IF(itens_Remanesc!K169="","",itens_Remanesc!K169))</f>
        <v/>
      </c>
      <c r="W169" s="161" t="str">
        <f t="shared" si="99"/>
        <v/>
      </c>
      <c r="X169" s="148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12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8" t="str">
        <f>IF(itens_Remanesc!A170="","",itens_Remanesc!A170)</f>
        <v/>
      </c>
      <c r="B170" s="200" t="str">
        <f>IF(A170="","",itens_Remanesc!C170)</f>
        <v/>
      </c>
      <c r="C170" s="163" t="str">
        <f>IF(A170="","",IF(itens_Remanesc!B170="",0,itens_Remanesc!B170))</f>
        <v/>
      </c>
      <c r="D170" s="165" t="str">
        <f>IF(A170="","",ROUND(SUMIFS(aditivos!$L$2:$L$200,aditivos!$A$2:$A$200,A170,aditivos!$C$2:$C$200,"C0"),2))</f>
        <v/>
      </c>
      <c r="E170" s="161" t="str">
        <f t="shared" si="90"/>
        <v/>
      </c>
      <c r="F170" s="161" t="str">
        <f>IF(A170="","",IF(itens_Remanesc!B170&lt;&gt;"",itens_Remanesc!B170,IF($Z170,0,"")))</f>
        <v/>
      </c>
      <c r="G170" s="169" t="str">
        <f t="shared" si="91"/>
        <v/>
      </c>
      <c r="H170" s="171" t="str">
        <f>IF(A170="","",ROUND(SUMIFS(aditivos!$L$2:$L$200,aditivos!$A$2:$A$200,A170,aditivos!$C$2:$C$200,"C1"),2))</f>
        <v/>
      </c>
      <c r="I170" s="167" t="str">
        <f t="shared" si="92"/>
        <v/>
      </c>
      <c r="J170" s="167" t="str">
        <f>IF(A170="","",IF(itens_Remanesc!E170="","",itens_Remanesc!E170))</f>
        <v/>
      </c>
      <c r="K170" s="173" t="str">
        <f t="shared" si="93"/>
        <v/>
      </c>
      <c r="L170" s="165" t="str">
        <f>IF(A170="","",ROUND(SUMIFS(aditivos!$L$2:$L$200,aditivos!$A$2:$A$200,A170,aditivos!$C$2:$C$200,"C2"),2))</f>
        <v/>
      </c>
      <c r="M170" s="161" t="str">
        <f t="shared" si="94"/>
        <v/>
      </c>
      <c r="N170" s="161" t="str">
        <f>IF(A170="","",IF(itens_Remanesc!G170="","",itens_Remanesc!G170))</f>
        <v/>
      </c>
      <c r="O170" s="169" t="str">
        <f t="shared" si="95"/>
        <v/>
      </c>
      <c r="P170" s="171" t="str">
        <f>IF(A170="","",ROUND(SUMIFS(aditivos!$L$2:$L$200,aditivos!$A$2:$A$200,A170,aditivos!$C$2:$C$200,"C3"),2))</f>
        <v/>
      </c>
      <c r="Q170" s="167" t="str">
        <f t="shared" si="96"/>
        <v/>
      </c>
      <c r="R170" s="167" t="str">
        <f>IF(A170="","",IF(itens_Remanesc!I170="","",itens_Remanesc!I170))</f>
        <v/>
      </c>
      <c r="S170" s="173" t="str">
        <f t="shared" si="97"/>
        <v/>
      </c>
      <c r="T170" s="165" t="str">
        <f>IF(A170="","",ROUND(SUMIFS(aditivos!$L$2:$L$200,aditivos!$A$2:$A$200,A170,aditivos!$C$2:$C$200,"C4"),2))</f>
        <v/>
      </c>
      <c r="U170" s="161" t="str">
        <f t="shared" si="98"/>
        <v/>
      </c>
      <c r="V170" s="161" t="str">
        <f>IF(A170="","",IF(itens_Remanesc!K170="","",itens_Remanesc!K170))</f>
        <v/>
      </c>
      <c r="W170" s="161" t="str">
        <f t="shared" si="99"/>
        <v/>
      </c>
      <c r="X170" s="148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12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8" t="str">
        <f>IF(itens_Remanesc!A171="","",itens_Remanesc!A171)</f>
        <v/>
      </c>
      <c r="B171" s="200" t="str">
        <f>IF(A171="","",itens_Remanesc!C171)</f>
        <v/>
      </c>
      <c r="C171" s="163" t="str">
        <f>IF(A171="","",IF(itens_Remanesc!B171="",0,itens_Remanesc!B171))</f>
        <v/>
      </c>
      <c r="D171" s="165" t="str">
        <f>IF(A171="","",ROUND(SUMIFS(aditivos!$L$2:$L$200,aditivos!$A$2:$A$200,A171,aditivos!$C$2:$C$200,"C0"),2))</f>
        <v/>
      </c>
      <c r="E171" s="161" t="str">
        <f t="shared" si="90"/>
        <v/>
      </c>
      <c r="F171" s="161" t="str">
        <f>IF(A171="","",IF(itens_Remanesc!B171&lt;&gt;"",itens_Remanesc!B171,IF($Z171,0,"")))</f>
        <v/>
      </c>
      <c r="G171" s="169" t="str">
        <f t="shared" si="91"/>
        <v/>
      </c>
      <c r="H171" s="171" t="str">
        <f>IF(A171="","",ROUND(SUMIFS(aditivos!$L$2:$L$200,aditivos!$A$2:$A$200,A171,aditivos!$C$2:$C$200,"C1"),2))</f>
        <v/>
      </c>
      <c r="I171" s="167" t="str">
        <f t="shared" si="92"/>
        <v/>
      </c>
      <c r="J171" s="167" t="str">
        <f>IF(A171="","",IF(itens_Remanesc!E171="","",itens_Remanesc!E171))</f>
        <v/>
      </c>
      <c r="K171" s="173" t="str">
        <f t="shared" si="93"/>
        <v/>
      </c>
      <c r="L171" s="165" t="str">
        <f>IF(A171="","",ROUND(SUMIFS(aditivos!$L$2:$L$200,aditivos!$A$2:$A$200,A171,aditivos!$C$2:$C$200,"C2"),2))</f>
        <v/>
      </c>
      <c r="M171" s="161" t="str">
        <f t="shared" si="94"/>
        <v/>
      </c>
      <c r="N171" s="161" t="str">
        <f>IF(A171="","",IF(itens_Remanesc!G171="","",itens_Remanesc!G171))</f>
        <v/>
      </c>
      <c r="O171" s="169" t="str">
        <f t="shared" si="95"/>
        <v/>
      </c>
      <c r="P171" s="171" t="str">
        <f>IF(A171="","",ROUND(SUMIFS(aditivos!$L$2:$L$200,aditivos!$A$2:$A$200,A171,aditivos!$C$2:$C$200,"C3"),2))</f>
        <v/>
      </c>
      <c r="Q171" s="167" t="str">
        <f t="shared" si="96"/>
        <v/>
      </c>
      <c r="R171" s="167" t="str">
        <f>IF(A171="","",IF(itens_Remanesc!I171="","",itens_Remanesc!I171))</f>
        <v/>
      </c>
      <c r="S171" s="173" t="str">
        <f t="shared" si="97"/>
        <v/>
      </c>
      <c r="T171" s="165" t="str">
        <f>IF(A171="","",ROUND(SUMIFS(aditivos!$L$2:$L$200,aditivos!$A$2:$A$200,A171,aditivos!$C$2:$C$200,"C4"),2))</f>
        <v/>
      </c>
      <c r="U171" s="161" t="str">
        <f t="shared" si="98"/>
        <v/>
      </c>
      <c r="V171" s="161" t="str">
        <f>IF(A171="","",IF(itens_Remanesc!K171="","",itens_Remanesc!K171))</f>
        <v/>
      </c>
      <c r="W171" s="161" t="str">
        <f t="shared" si="99"/>
        <v/>
      </c>
      <c r="X171" s="148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12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8" t="str">
        <f>IF(itens_Remanesc!A172="","",itens_Remanesc!A172)</f>
        <v/>
      </c>
      <c r="B172" s="200" t="str">
        <f>IF(A172="","",itens_Remanesc!C172)</f>
        <v/>
      </c>
      <c r="C172" s="163" t="str">
        <f>IF(A172="","",IF(itens_Remanesc!B172="",0,itens_Remanesc!B172))</f>
        <v/>
      </c>
      <c r="D172" s="165" t="str">
        <f>IF(A172="","",ROUND(SUMIFS(aditivos!$L$2:$L$200,aditivos!$A$2:$A$200,A172,aditivos!$C$2:$C$200,"C0"),2))</f>
        <v/>
      </c>
      <c r="E172" s="161" t="str">
        <f t="shared" si="90"/>
        <v/>
      </c>
      <c r="F172" s="161" t="str">
        <f>IF(A172="","",IF(itens_Remanesc!B172&lt;&gt;"",itens_Remanesc!B172,IF($Z172,0,"")))</f>
        <v/>
      </c>
      <c r="G172" s="169" t="str">
        <f t="shared" si="91"/>
        <v/>
      </c>
      <c r="H172" s="171" t="str">
        <f>IF(A172="","",ROUND(SUMIFS(aditivos!$L$2:$L$200,aditivos!$A$2:$A$200,A172,aditivos!$C$2:$C$200,"C1"),2))</f>
        <v/>
      </c>
      <c r="I172" s="167" t="str">
        <f t="shared" si="92"/>
        <v/>
      </c>
      <c r="J172" s="167" t="str">
        <f>IF(A172="","",IF(itens_Remanesc!E172="","",itens_Remanesc!E172))</f>
        <v/>
      </c>
      <c r="K172" s="173" t="str">
        <f t="shared" si="93"/>
        <v/>
      </c>
      <c r="L172" s="165" t="str">
        <f>IF(A172="","",ROUND(SUMIFS(aditivos!$L$2:$L$200,aditivos!$A$2:$A$200,A172,aditivos!$C$2:$C$200,"C2"),2))</f>
        <v/>
      </c>
      <c r="M172" s="161" t="str">
        <f t="shared" si="94"/>
        <v/>
      </c>
      <c r="N172" s="161" t="str">
        <f>IF(A172="","",IF(itens_Remanesc!G172="","",itens_Remanesc!G172))</f>
        <v/>
      </c>
      <c r="O172" s="169" t="str">
        <f t="shared" si="95"/>
        <v/>
      </c>
      <c r="P172" s="171" t="str">
        <f>IF(A172="","",ROUND(SUMIFS(aditivos!$L$2:$L$200,aditivos!$A$2:$A$200,A172,aditivos!$C$2:$C$200,"C3"),2))</f>
        <v/>
      </c>
      <c r="Q172" s="167" t="str">
        <f t="shared" si="96"/>
        <v/>
      </c>
      <c r="R172" s="167" t="str">
        <f>IF(A172="","",IF(itens_Remanesc!I172="","",itens_Remanesc!I172))</f>
        <v/>
      </c>
      <c r="S172" s="173" t="str">
        <f t="shared" si="97"/>
        <v/>
      </c>
      <c r="T172" s="165" t="str">
        <f>IF(A172="","",ROUND(SUMIFS(aditivos!$L$2:$L$200,aditivos!$A$2:$A$200,A172,aditivos!$C$2:$C$200,"C4"),2))</f>
        <v/>
      </c>
      <c r="U172" s="161" t="str">
        <f t="shared" si="98"/>
        <v/>
      </c>
      <c r="V172" s="161" t="str">
        <f>IF(A172="","",IF(itens_Remanesc!K172="","",itens_Remanesc!K172))</f>
        <v/>
      </c>
      <c r="W172" s="161" t="str">
        <f t="shared" si="99"/>
        <v/>
      </c>
      <c r="X172" s="148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12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8" t="str">
        <f>IF(itens_Remanesc!A173="","",itens_Remanesc!A173)</f>
        <v/>
      </c>
      <c r="B173" s="200" t="str">
        <f>IF(A173="","",itens_Remanesc!C173)</f>
        <v/>
      </c>
      <c r="C173" s="163" t="str">
        <f>IF(A173="","",IF(itens_Remanesc!B173="",0,itens_Remanesc!B173))</f>
        <v/>
      </c>
      <c r="D173" s="165" t="str">
        <f>IF(A173="","",ROUND(SUMIFS(aditivos!$L$2:$L$200,aditivos!$A$2:$A$200,A173,aditivos!$C$2:$C$200,"C0"),2))</f>
        <v/>
      </c>
      <c r="E173" s="161" t="str">
        <f t="shared" si="90"/>
        <v/>
      </c>
      <c r="F173" s="161" t="str">
        <f>IF(A173="","",IF(itens_Remanesc!B173&lt;&gt;"",itens_Remanesc!B173,IF($Z173,0,"")))</f>
        <v/>
      </c>
      <c r="G173" s="169" t="str">
        <f t="shared" si="91"/>
        <v/>
      </c>
      <c r="H173" s="171" t="str">
        <f>IF(A173="","",ROUND(SUMIFS(aditivos!$L$2:$L$200,aditivos!$A$2:$A$200,A173,aditivos!$C$2:$C$200,"C1"),2))</f>
        <v/>
      </c>
      <c r="I173" s="167" t="str">
        <f t="shared" si="92"/>
        <v/>
      </c>
      <c r="J173" s="167" t="str">
        <f>IF(A173="","",IF(itens_Remanesc!E173="","",itens_Remanesc!E173))</f>
        <v/>
      </c>
      <c r="K173" s="173" t="str">
        <f t="shared" si="93"/>
        <v/>
      </c>
      <c r="L173" s="165" t="str">
        <f>IF(A173="","",ROUND(SUMIFS(aditivos!$L$2:$L$200,aditivos!$A$2:$A$200,A173,aditivos!$C$2:$C$200,"C2"),2))</f>
        <v/>
      </c>
      <c r="M173" s="161" t="str">
        <f t="shared" si="94"/>
        <v/>
      </c>
      <c r="N173" s="161" t="str">
        <f>IF(A173="","",IF(itens_Remanesc!G173="","",itens_Remanesc!G173))</f>
        <v/>
      </c>
      <c r="O173" s="169" t="str">
        <f t="shared" si="95"/>
        <v/>
      </c>
      <c r="P173" s="171" t="str">
        <f>IF(A173="","",ROUND(SUMIFS(aditivos!$L$2:$L$200,aditivos!$A$2:$A$200,A173,aditivos!$C$2:$C$200,"C3"),2))</f>
        <v/>
      </c>
      <c r="Q173" s="167" t="str">
        <f t="shared" si="96"/>
        <v/>
      </c>
      <c r="R173" s="167" t="str">
        <f>IF(A173="","",IF(itens_Remanesc!I173="","",itens_Remanesc!I173))</f>
        <v/>
      </c>
      <c r="S173" s="173" t="str">
        <f t="shared" si="97"/>
        <v/>
      </c>
      <c r="T173" s="165" t="str">
        <f>IF(A173="","",ROUND(SUMIFS(aditivos!$L$2:$L$200,aditivos!$A$2:$A$200,A173,aditivos!$C$2:$C$200,"C4"),2))</f>
        <v/>
      </c>
      <c r="U173" s="161" t="str">
        <f t="shared" si="98"/>
        <v/>
      </c>
      <c r="V173" s="161" t="str">
        <f>IF(A173="","",IF(itens_Remanesc!K173="","",itens_Remanesc!K173))</f>
        <v/>
      </c>
      <c r="W173" s="161" t="str">
        <f t="shared" si="99"/>
        <v/>
      </c>
      <c r="X173" s="148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12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8" t="str">
        <f>IF(itens_Remanesc!A174="","",itens_Remanesc!A174)</f>
        <v/>
      </c>
      <c r="B174" s="200" t="str">
        <f>IF(A174="","",itens_Remanesc!C174)</f>
        <v/>
      </c>
      <c r="C174" s="163" t="str">
        <f>IF(A174="","",IF(itens_Remanesc!B174="",0,itens_Remanesc!B174))</f>
        <v/>
      </c>
      <c r="D174" s="165" t="str">
        <f>IF(A174="","",ROUND(SUMIFS(aditivos!$L$2:$L$200,aditivos!$A$2:$A$200,A174,aditivos!$C$2:$C$200,"C0"),2))</f>
        <v/>
      </c>
      <c r="E174" s="161" t="str">
        <f t="shared" si="90"/>
        <v/>
      </c>
      <c r="F174" s="161" t="str">
        <f>IF(A174="","",IF(itens_Remanesc!B174&lt;&gt;"",itens_Remanesc!B174,IF($Z174,0,"")))</f>
        <v/>
      </c>
      <c r="G174" s="169" t="str">
        <f t="shared" si="91"/>
        <v/>
      </c>
      <c r="H174" s="171" t="str">
        <f>IF(A174="","",ROUND(SUMIFS(aditivos!$L$2:$L$200,aditivos!$A$2:$A$200,A174,aditivos!$C$2:$C$200,"C1"),2))</f>
        <v/>
      </c>
      <c r="I174" s="167" t="str">
        <f t="shared" si="92"/>
        <v/>
      </c>
      <c r="J174" s="167" t="str">
        <f>IF(A174="","",IF(itens_Remanesc!E174="","",itens_Remanesc!E174))</f>
        <v/>
      </c>
      <c r="K174" s="173" t="str">
        <f t="shared" si="93"/>
        <v/>
      </c>
      <c r="L174" s="165" t="str">
        <f>IF(A174="","",ROUND(SUMIFS(aditivos!$L$2:$L$200,aditivos!$A$2:$A$200,A174,aditivos!$C$2:$C$200,"C2"),2))</f>
        <v/>
      </c>
      <c r="M174" s="161" t="str">
        <f t="shared" si="94"/>
        <v/>
      </c>
      <c r="N174" s="161" t="str">
        <f>IF(A174="","",IF(itens_Remanesc!G174="","",itens_Remanesc!G174))</f>
        <v/>
      </c>
      <c r="O174" s="169" t="str">
        <f t="shared" si="95"/>
        <v/>
      </c>
      <c r="P174" s="171" t="str">
        <f>IF(A174="","",ROUND(SUMIFS(aditivos!$L$2:$L$200,aditivos!$A$2:$A$200,A174,aditivos!$C$2:$C$200,"C3"),2))</f>
        <v/>
      </c>
      <c r="Q174" s="167" t="str">
        <f t="shared" si="96"/>
        <v/>
      </c>
      <c r="R174" s="167" t="str">
        <f>IF(A174="","",IF(itens_Remanesc!I174="","",itens_Remanesc!I174))</f>
        <v/>
      </c>
      <c r="S174" s="173" t="str">
        <f t="shared" si="97"/>
        <v/>
      </c>
      <c r="T174" s="165" t="str">
        <f>IF(A174="","",ROUND(SUMIFS(aditivos!$L$2:$L$200,aditivos!$A$2:$A$200,A174,aditivos!$C$2:$C$200,"C4"),2))</f>
        <v/>
      </c>
      <c r="U174" s="161" t="str">
        <f t="shared" si="98"/>
        <v/>
      </c>
      <c r="V174" s="161" t="str">
        <f>IF(A174="","",IF(itens_Remanesc!K174="","",itens_Remanesc!K174))</f>
        <v/>
      </c>
      <c r="W174" s="161" t="str">
        <f t="shared" si="99"/>
        <v/>
      </c>
      <c r="X174" s="148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12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8" t="str">
        <f>IF(itens_Remanesc!A175="","",itens_Remanesc!A175)</f>
        <v/>
      </c>
      <c r="B175" s="200" t="str">
        <f>IF(A175="","",itens_Remanesc!C175)</f>
        <v/>
      </c>
      <c r="C175" s="163" t="str">
        <f>IF(A175="","",IF(itens_Remanesc!B175="",0,itens_Remanesc!B175))</f>
        <v/>
      </c>
      <c r="D175" s="165" t="str">
        <f>IF(A175="","",ROUND(SUMIFS(aditivos!$L$2:$L$200,aditivos!$A$2:$A$200,A175,aditivos!$C$2:$C$200,"C0"),2))</f>
        <v/>
      </c>
      <c r="E175" s="161" t="str">
        <f t="shared" si="90"/>
        <v/>
      </c>
      <c r="F175" s="161" t="str">
        <f>IF(A175="","",IF(itens_Remanesc!B175&lt;&gt;"",itens_Remanesc!B175,IF($Z175,0,"")))</f>
        <v/>
      </c>
      <c r="G175" s="169" t="str">
        <f t="shared" si="91"/>
        <v/>
      </c>
      <c r="H175" s="171" t="str">
        <f>IF(A175="","",ROUND(SUMIFS(aditivos!$L$2:$L$200,aditivos!$A$2:$A$200,A175,aditivos!$C$2:$C$200,"C1"),2))</f>
        <v/>
      </c>
      <c r="I175" s="167" t="str">
        <f t="shared" si="92"/>
        <v/>
      </c>
      <c r="J175" s="167" t="str">
        <f>IF(A175="","",IF(itens_Remanesc!E175="","",itens_Remanesc!E175))</f>
        <v/>
      </c>
      <c r="K175" s="173" t="str">
        <f t="shared" si="93"/>
        <v/>
      </c>
      <c r="L175" s="165" t="str">
        <f>IF(A175="","",ROUND(SUMIFS(aditivos!$L$2:$L$200,aditivos!$A$2:$A$200,A175,aditivos!$C$2:$C$200,"C2"),2))</f>
        <v/>
      </c>
      <c r="M175" s="161" t="str">
        <f t="shared" si="94"/>
        <v/>
      </c>
      <c r="N175" s="161" t="str">
        <f>IF(A175="","",IF(itens_Remanesc!G175="","",itens_Remanesc!G175))</f>
        <v/>
      </c>
      <c r="O175" s="169" t="str">
        <f t="shared" si="95"/>
        <v/>
      </c>
      <c r="P175" s="171" t="str">
        <f>IF(A175="","",ROUND(SUMIFS(aditivos!$L$2:$L$200,aditivos!$A$2:$A$200,A175,aditivos!$C$2:$C$200,"C3"),2))</f>
        <v/>
      </c>
      <c r="Q175" s="167" t="str">
        <f t="shared" si="96"/>
        <v/>
      </c>
      <c r="R175" s="167" t="str">
        <f>IF(A175="","",IF(itens_Remanesc!I175="","",itens_Remanesc!I175))</f>
        <v/>
      </c>
      <c r="S175" s="173" t="str">
        <f t="shared" si="97"/>
        <v/>
      </c>
      <c r="T175" s="165" t="str">
        <f>IF(A175="","",ROUND(SUMIFS(aditivos!$L$2:$L$200,aditivos!$A$2:$A$200,A175,aditivos!$C$2:$C$200,"C4"),2))</f>
        <v/>
      </c>
      <c r="U175" s="161" t="str">
        <f t="shared" si="98"/>
        <v/>
      </c>
      <c r="V175" s="161" t="str">
        <f>IF(A175="","",IF(itens_Remanesc!K175="","",itens_Remanesc!K175))</f>
        <v/>
      </c>
      <c r="W175" s="161" t="str">
        <f t="shared" si="99"/>
        <v/>
      </c>
      <c r="X175" s="148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12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8" t="str">
        <f>IF(itens_Remanesc!A176="","",itens_Remanesc!A176)</f>
        <v/>
      </c>
      <c r="B176" s="200" t="str">
        <f>IF(A176="","",itens_Remanesc!C176)</f>
        <v/>
      </c>
      <c r="C176" s="163" t="str">
        <f>IF(A176="","",IF(itens_Remanesc!B176="",0,itens_Remanesc!B176))</f>
        <v/>
      </c>
      <c r="D176" s="165" t="str">
        <f>IF(A176="","",ROUND(SUMIFS(aditivos!$L$2:$L$200,aditivos!$A$2:$A$200,A176,aditivos!$C$2:$C$200,"C0"),2))</f>
        <v/>
      </c>
      <c r="E176" s="161" t="str">
        <f t="shared" si="90"/>
        <v/>
      </c>
      <c r="F176" s="161" t="str">
        <f>IF(A176="","",IF(itens_Remanesc!B176&lt;&gt;"",itens_Remanesc!B176,IF($Z176,0,"")))</f>
        <v/>
      </c>
      <c r="G176" s="169" t="str">
        <f t="shared" si="91"/>
        <v/>
      </c>
      <c r="H176" s="171" t="str">
        <f>IF(A176="","",ROUND(SUMIFS(aditivos!$L$2:$L$200,aditivos!$A$2:$A$200,A176,aditivos!$C$2:$C$200,"C1"),2))</f>
        <v/>
      </c>
      <c r="I176" s="167" t="str">
        <f t="shared" si="92"/>
        <v/>
      </c>
      <c r="J176" s="167" t="str">
        <f>IF(A176="","",IF(itens_Remanesc!E176="","",itens_Remanesc!E176))</f>
        <v/>
      </c>
      <c r="K176" s="173" t="str">
        <f t="shared" si="93"/>
        <v/>
      </c>
      <c r="L176" s="165" t="str">
        <f>IF(A176="","",ROUND(SUMIFS(aditivos!$L$2:$L$200,aditivos!$A$2:$A$200,A176,aditivos!$C$2:$C$200,"C2"),2))</f>
        <v/>
      </c>
      <c r="M176" s="161" t="str">
        <f t="shared" si="94"/>
        <v/>
      </c>
      <c r="N176" s="161" t="str">
        <f>IF(A176="","",IF(itens_Remanesc!G176="","",itens_Remanesc!G176))</f>
        <v/>
      </c>
      <c r="O176" s="169" t="str">
        <f t="shared" si="95"/>
        <v/>
      </c>
      <c r="P176" s="171" t="str">
        <f>IF(A176="","",ROUND(SUMIFS(aditivos!$L$2:$L$200,aditivos!$A$2:$A$200,A176,aditivos!$C$2:$C$200,"C3"),2))</f>
        <v/>
      </c>
      <c r="Q176" s="167" t="str">
        <f t="shared" si="96"/>
        <v/>
      </c>
      <c r="R176" s="167" t="str">
        <f>IF(A176="","",IF(itens_Remanesc!I176="","",itens_Remanesc!I176))</f>
        <v/>
      </c>
      <c r="S176" s="173" t="str">
        <f t="shared" si="97"/>
        <v/>
      </c>
      <c r="T176" s="165" t="str">
        <f>IF(A176="","",ROUND(SUMIFS(aditivos!$L$2:$L$200,aditivos!$A$2:$A$200,A176,aditivos!$C$2:$C$200,"C4"),2))</f>
        <v/>
      </c>
      <c r="U176" s="161" t="str">
        <f t="shared" si="98"/>
        <v/>
      </c>
      <c r="V176" s="161" t="str">
        <f>IF(A176="","",IF(itens_Remanesc!K176="","",itens_Remanesc!K176))</f>
        <v/>
      </c>
      <c r="W176" s="161" t="str">
        <f t="shared" si="99"/>
        <v/>
      </c>
      <c r="X176" s="148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12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8" t="str">
        <f>IF(itens_Remanesc!A177="","",itens_Remanesc!A177)</f>
        <v/>
      </c>
      <c r="B177" s="200" t="str">
        <f>IF(A177="","",itens_Remanesc!C177)</f>
        <v/>
      </c>
      <c r="C177" s="163" t="str">
        <f>IF(A177="","",IF(itens_Remanesc!B177="",0,itens_Remanesc!B177))</f>
        <v/>
      </c>
      <c r="D177" s="165" t="str">
        <f>IF(A177="","",ROUND(SUMIFS(aditivos!$L$2:$L$200,aditivos!$A$2:$A$200,A177,aditivos!$C$2:$C$200,"C0"),2))</f>
        <v/>
      </c>
      <c r="E177" s="161" t="str">
        <f t="shared" si="90"/>
        <v/>
      </c>
      <c r="F177" s="161" t="str">
        <f>IF(A177="","",IF(itens_Remanesc!B177&lt;&gt;"",itens_Remanesc!B177,IF($Z177,0,"")))</f>
        <v/>
      </c>
      <c r="G177" s="169" t="str">
        <f t="shared" si="91"/>
        <v/>
      </c>
      <c r="H177" s="171" t="str">
        <f>IF(A177="","",ROUND(SUMIFS(aditivos!$L$2:$L$200,aditivos!$A$2:$A$200,A177,aditivos!$C$2:$C$200,"C1"),2))</f>
        <v/>
      </c>
      <c r="I177" s="167" t="str">
        <f t="shared" si="92"/>
        <v/>
      </c>
      <c r="J177" s="167" t="str">
        <f>IF(A177="","",IF(itens_Remanesc!E177="","",itens_Remanesc!E177))</f>
        <v/>
      </c>
      <c r="K177" s="173" t="str">
        <f t="shared" si="93"/>
        <v/>
      </c>
      <c r="L177" s="165" t="str">
        <f>IF(A177="","",ROUND(SUMIFS(aditivos!$L$2:$L$200,aditivos!$A$2:$A$200,A177,aditivos!$C$2:$C$200,"C2"),2))</f>
        <v/>
      </c>
      <c r="M177" s="161" t="str">
        <f t="shared" si="94"/>
        <v/>
      </c>
      <c r="N177" s="161" t="str">
        <f>IF(A177="","",IF(itens_Remanesc!G177="","",itens_Remanesc!G177))</f>
        <v/>
      </c>
      <c r="O177" s="169" t="str">
        <f t="shared" si="95"/>
        <v/>
      </c>
      <c r="P177" s="171" t="str">
        <f>IF(A177="","",ROUND(SUMIFS(aditivos!$L$2:$L$200,aditivos!$A$2:$A$200,A177,aditivos!$C$2:$C$200,"C3"),2))</f>
        <v/>
      </c>
      <c r="Q177" s="167" t="str">
        <f t="shared" si="96"/>
        <v/>
      </c>
      <c r="R177" s="167" t="str">
        <f>IF(A177="","",IF(itens_Remanesc!I177="","",itens_Remanesc!I177))</f>
        <v/>
      </c>
      <c r="S177" s="173" t="str">
        <f t="shared" si="97"/>
        <v/>
      </c>
      <c r="T177" s="165" t="str">
        <f>IF(A177="","",ROUND(SUMIFS(aditivos!$L$2:$L$200,aditivos!$A$2:$A$200,A177,aditivos!$C$2:$C$200,"C4"),2))</f>
        <v/>
      </c>
      <c r="U177" s="161" t="str">
        <f t="shared" si="98"/>
        <v/>
      </c>
      <c r="V177" s="161" t="str">
        <f>IF(A177="","",IF(itens_Remanesc!K177="","",itens_Remanesc!K177))</f>
        <v/>
      </c>
      <c r="W177" s="161" t="str">
        <f t="shared" si="99"/>
        <v/>
      </c>
      <c r="X177" s="148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12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8" t="str">
        <f>IF(itens_Remanesc!A178="","",itens_Remanesc!A178)</f>
        <v/>
      </c>
      <c r="B178" s="200" t="str">
        <f>IF(A178="","",itens_Remanesc!C178)</f>
        <v/>
      </c>
      <c r="C178" s="163" t="str">
        <f>IF(A178="","",IF(itens_Remanesc!B178="",0,itens_Remanesc!B178))</f>
        <v/>
      </c>
      <c r="D178" s="165" t="str">
        <f>IF(A178="","",ROUND(SUMIFS(aditivos!$L$2:$L$200,aditivos!$A$2:$A$200,A178,aditivos!$C$2:$C$200,"C0"),2))</f>
        <v/>
      </c>
      <c r="E178" s="161" t="str">
        <f t="shared" si="90"/>
        <v/>
      </c>
      <c r="F178" s="161" t="str">
        <f>IF(A178="","",IF(itens_Remanesc!B178&lt;&gt;"",itens_Remanesc!B178,IF($Z178,0,"")))</f>
        <v/>
      </c>
      <c r="G178" s="169" t="str">
        <f t="shared" si="91"/>
        <v/>
      </c>
      <c r="H178" s="171" t="str">
        <f>IF(A178="","",ROUND(SUMIFS(aditivos!$L$2:$L$200,aditivos!$A$2:$A$200,A178,aditivos!$C$2:$C$200,"C1"),2))</f>
        <v/>
      </c>
      <c r="I178" s="167" t="str">
        <f t="shared" si="92"/>
        <v/>
      </c>
      <c r="J178" s="167" t="str">
        <f>IF(A178="","",IF(itens_Remanesc!E178="","",itens_Remanesc!E178))</f>
        <v/>
      </c>
      <c r="K178" s="173" t="str">
        <f t="shared" si="93"/>
        <v/>
      </c>
      <c r="L178" s="165" t="str">
        <f>IF(A178="","",ROUND(SUMIFS(aditivos!$L$2:$L$200,aditivos!$A$2:$A$200,A178,aditivos!$C$2:$C$200,"C2"),2))</f>
        <v/>
      </c>
      <c r="M178" s="161" t="str">
        <f t="shared" si="94"/>
        <v/>
      </c>
      <c r="N178" s="161" t="str">
        <f>IF(A178="","",IF(itens_Remanesc!G178="","",itens_Remanesc!G178))</f>
        <v/>
      </c>
      <c r="O178" s="169" t="str">
        <f t="shared" si="95"/>
        <v/>
      </c>
      <c r="P178" s="171" t="str">
        <f>IF(A178="","",ROUND(SUMIFS(aditivos!$L$2:$L$200,aditivos!$A$2:$A$200,A178,aditivos!$C$2:$C$200,"C3"),2))</f>
        <v/>
      </c>
      <c r="Q178" s="167" t="str">
        <f t="shared" si="96"/>
        <v/>
      </c>
      <c r="R178" s="167" t="str">
        <f>IF(A178="","",IF(itens_Remanesc!I178="","",itens_Remanesc!I178))</f>
        <v/>
      </c>
      <c r="S178" s="173" t="str">
        <f t="shared" si="97"/>
        <v/>
      </c>
      <c r="T178" s="165" t="str">
        <f>IF(A178="","",ROUND(SUMIFS(aditivos!$L$2:$L$200,aditivos!$A$2:$A$200,A178,aditivos!$C$2:$C$200,"C4"),2))</f>
        <v/>
      </c>
      <c r="U178" s="161" t="str">
        <f t="shared" si="98"/>
        <v/>
      </c>
      <c r="V178" s="161" t="str">
        <f>IF(A178="","",IF(itens_Remanesc!K178="","",itens_Remanesc!K178))</f>
        <v/>
      </c>
      <c r="W178" s="161" t="str">
        <f t="shared" si="99"/>
        <v/>
      </c>
      <c r="X178" s="148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12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8" t="str">
        <f>IF(itens_Remanesc!A179="","",itens_Remanesc!A179)</f>
        <v/>
      </c>
      <c r="B179" s="200" t="str">
        <f>IF(A179="","",itens_Remanesc!C179)</f>
        <v/>
      </c>
      <c r="C179" s="163" t="str">
        <f>IF(A179="","",IF(itens_Remanesc!B179="",0,itens_Remanesc!B179))</f>
        <v/>
      </c>
      <c r="D179" s="165" t="str">
        <f>IF(A179="","",ROUND(SUMIFS(aditivos!$L$2:$L$200,aditivos!$A$2:$A$200,A179,aditivos!$C$2:$C$200,"C0"),2))</f>
        <v/>
      </c>
      <c r="E179" s="161" t="str">
        <f t="shared" si="90"/>
        <v/>
      </c>
      <c r="F179" s="161" t="str">
        <f>IF(A179="","",IF(itens_Remanesc!B179&lt;&gt;"",itens_Remanesc!B179,IF($Z179,0,"")))</f>
        <v/>
      </c>
      <c r="G179" s="169" t="str">
        <f t="shared" si="91"/>
        <v/>
      </c>
      <c r="H179" s="171" t="str">
        <f>IF(A179="","",ROUND(SUMIFS(aditivos!$L$2:$L$200,aditivos!$A$2:$A$200,A179,aditivos!$C$2:$C$200,"C1"),2))</f>
        <v/>
      </c>
      <c r="I179" s="167" t="str">
        <f t="shared" si="92"/>
        <v/>
      </c>
      <c r="J179" s="167" t="str">
        <f>IF(A179="","",IF(itens_Remanesc!E179="","",itens_Remanesc!E179))</f>
        <v/>
      </c>
      <c r="K179" s="173" t="str">
        <f t="shared" si="93"/>
        <v/>
      </c>
      <c r="L179" s="165" t="str">
        <f>IF(A179="","",ROUND(SUMIFS(aditivos!$L$2:$L$200,aditivos!$A$2:$A$200,A179,aditivos!$C$2:$C$200,"C2"),2))</f>
        <v/>
      </c>
      <c r="M179" s="161" t="str">
        <f t="shared" si="94"/>
        <v/>
      </c>
      <c r="N179" s="161" t="str">
        <f>IF(A179="","",IF(itens_Remanesc!G179="","",itens_Remanesc!G179))</f>
        <v/>
      </c>
      <c r="O179" s="169" t="str">
        <f t="shared" si="95"/>
        <v/>
      </c>
      <c r="P179" s="171" t="str">
        <f>IF(A179="","",ROUND(SUMIFS(aditivos!$L$2:$L$200,aditivos!$A$2:$A$200,A179,aditivos!$C$2:$C$200,"C3"),2))</f>
        <v/>
      </c>
      <c r="Q179" s="167" t="str">
        <f t="shared" si="96"/>
        <v/>
      </c>
      <c r="R179" s="167" t="str">
        <f>IF(A179="","",IF(itens_Remanesc!I179="","",itens_Remanesc!I179))</f>
        <v/>
      </c>
      <c r="S179" s="173" t="str">
        <f t="shared" si="97"/>
        <v/>
      </c>
      <c r="T179" s="165" t="str">
        <f>IF(A179="","",ROUND(SUMIFS(aditivos!$L$2:$L$200,aditivos!$A$2:$A$200,A179,aditivos!$C$2:$C$200,"C4"),2))</f>
        <v/>
      </c>
      <c r="U179" s="161" t="str">
        <f t="shared" si="98"/>
        <v/>
      </c>
      <c r="V179" s="161" t="str">
        <f>IF(A179="","",IF(itens_Remanesc!K179="","",itens_Remanesc!K179))</f>
        <v/>
      </c>
      <c r="W179" s="161" t="str">
        <f t="shared" si="99"/>
        <v/>
      </c>
      <c r="X179" s="148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12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8" t="str">
        <f>IF(itens_Remanesc!A180="","",itens_Remanesc!A180)</f>
        <v/>
      </c>
      <c r="B180" s="200" t="str">
        <f>IF(A180="","",itens_Remanesc!C180)</f>
        <v/>
      </c>
      <c r="C180" s="163" t="str">
        <f>IF(A180="","",IF(itens_Remanesc!B180="",0,itens_Remanesc!B180))</f>
        <v/>
      </c>
      <c r="D180" s="165" t="str">
        <f>IF(A180="","",ROUND(SUMIFS(aditivos!$L$2:$L$200,aditivos!$A$2:$A$200,A180,aditivos!$C$2:$C$200,"C0"),2))</f>
        <v/>
      </c>
      <c r="E180" s="161" t="str">
        <f t="shared" si="90"/>
        <v/>
      </c>
      <c r="F180" s="161" t="str">
        <f>IF(A180="","",IF(itens_Remanesc!B180&lt;&gt;"",itens_Remanesc!B180,IF($Z180,0,"")))</f>
        <v/>
      </c>
      <c r="G180" s="169" t="str">
        <f t="shared" si="91"/>
        <v/>
      </c>
      <c r="H180" s="171" t="str">
        <f>IF(A180="","",ROUND(SUMIFS(aditivos!$L$2:$L$200,aditivos!$A$2:$A$200,A180,aditivos!$C$2:$C$200,"C1"),2))</f>
        <v/>
      </c>
      <c r="I180" s="167" t="str">
        <f t="shared" si="92"/>
        <v/>
      </c>
      <c r="J180" s="167" t="str">
        <f>IF(A180="","",IF(itens_Remanesc!E180="","",itens_Remanesc!E180))</f>
        <v/>
      </c>
      <c r="K180" s="173" t="str">
        <f t="shared" si="93"/>
        <v/>
      </c>
      <c r="L180" s="165" t="str">
        <f>IF(A180="","",ROUND(SUMIFS(aditivos!$L$2:$L$200,aditivos!$A$2:$A$200,A180,aditivos!$C$2:$C$200,"C2"),2))</f>
        <v/>
      </c>
      <c r="M180" s="161" t="str">
        <f t="shared" si="94"/>
        <v/>
      </c>
      <c r="N180" s="161" t="str">
        <f>IF(A180="","",IF(itens_Remanesc!G180="","",itens_Remanesc!G180))</f>
        <v/>
      </c>
      <c r="O180" s="169" t="str">
        <f t="shared" si="95"/>
        <v/>
      </c>
      <c r="P180" s="171" t="str">
        <f>IF(A180="","",ROUND(SUMIFS(aditivos!$L$2:$L$200,aditivos!$A$2:$A$200,A180,aditivos!$C$2:$C$200,"C3"),2))</f>
        <v/>
      </c>
      <c r="Q180" s="167" t="str">
        <f t="shared" si="96"/>
        <v/>
      </c>
      <c r="R180" s="167" t="str">
        <f>IF(A180="","",IF(itens_Remanesc!I180="","",itens_Remanesc!I180))</f>
        <v/>
      </c>
      <c r="S180" s="173" t="str">
        <f t="shared" si="97"/>
        <v/>
      </c>
      <c r="T180" s="165" t="str">
        <f>IF(A180="","",ROUND(SUMIFS(aditivos!$L$2:$L$200,aditivos!$A$2:$A$200,A180,aditivos!$C$2:$C$200,"C4"),2))</f>
        <v/>
      </c>
      <c r="U180" s="161" t="str">
        <f t="shared" si="98"/>
        <v/>
      </c>
      <c r="V180" s="161" t="str">
        <f>IF(A180="","",IF(itens_Remanesc!K180="","",itens_Remanesc!K180))</f>
        <v/>
      </c>
      <c r="W180" s="161" t="str">
        <f t="shared" si="99"/>
        <v/>
      </c>
      <c r="X180" s="148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12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8" t="str">
        <f>IF(itens_Remanesc!A181="","",itens_Remanesc!A181)</f>
        <v/>
      </c>
      <c r="B181" s="200" t="str">
        <f>IF(A181="","",itens_Remanesc!C181)</f>
        <v/>
      </c>
      <c r="C181" s="163" t="str">
        <f>IF(A181="","",IF(itens_Remanesc!B181="",0,itens_Remanesc!B181))</f>
        <v/>
      </c>
      <c r="D181" s="165" t="str">
        <f>IF(A181="","",ROUND(SUMIFS(aditivos!$L$2:$L$200,aditivos!$A$2:$A$200,A181,aditivos!$C$2:$C$200,"C0"),2))</f>
        <v/>
      </c>
      <c r="E181" s="161" t="str">
        <f t="shared" si="90"/>
        <v/>
      </c>
      <c r="F181" s="161" t="str">
        <f>IF(A181="","",IF(itens_Remanesc!B181&lt;&gt;"",itens_Remanesc!B181,IF($Z181,0,"")))</f>
        <v/>
      </c>
      <c r="G181" s="169" t="str">
        <f t="shared" si="91"/>
        <v/>
      </c>
      <c r="H181" s="171" t="str">
        <f>IF(A181="","",ROUND(SUMIFS(aditivos!$L$2:$L$200,aditivos!$A$2:$A$200,A181,aditivos!$C$2:$C$200,"C1"),2))</f>
        <v/>
      </c>
      <c r="I181" s="167" t="str">
        <f t="shared" si="92"/>
        <v/>
      </c>
      <c r="J181" s="167" t="str">
        <f>IF(A181="","",IF(itens_Remanesc!E181="","",itens_Remanesc!E181))</f>
        <v/>
      </c>
      <c r="K181" s="173" t="str">
        <f t="shared" si="93"/>
        <v/>
      </c>
      <c r="L181" s="165" t="str">
        <f>IF(A181="","",ROUND(SUMIFS(aditivos!$L$2:$L$200,aditivos!$A$2:$A$200,A181,aditivos!$C$2:$C$200,"C2"),2))</f>
        <v/>
      </c>
      <c r="M181" s="161" t="str">
        <f t="shared" si="94"/>
        <v/>
      </c>
      <c r="N181" s="161" t="str">
        <f>IF(A181="","",IF(itens_Remanesc!G181="","",itens_Remanesc!G181))</f>
        <v/>
      </c>
      <c r="O181" s="169" t="str">
        <f t="shared" si="95"/>
        <v/>
      </c>
      <c r="P181" s="171" t="str">
        <f>IF(A181="","",ROUND(SUMIFS(aditivos!$L$2:$L$200,aditivos!$A$2:$A$200,A181,aditivos!$C$2:$C$200,"C3"),2))</f>
        <v/>
      </c>
      <c r="Q181" s="167" t="str">
        <f t="shared" si="96"/>
        <v/>
      </c>
      <c r="R181" s="167" t="str">
        <f>IF(A181="","",IF(itens_Remanesc!I181="","",itens_Remanesc!I181))</f>
        <v/>
      </c>
      <c r="S181" s="173" t="str">
        <f t="shared" si="97"/>
        <v/>
      </c>
      <c r="T181" s="165" t="str">
        <f>IF(A181="","",ROUND(SUMIFS(aditivos!$L$2:$L$200,aditivos!$A$2:$A$200,A181,aditivos!$C$2:$C$200,"C4"),2))</f>
        <v/>
      </c>
      <c r="U181" s="161" t="str">
        <f t="shared" si="98"/>
        <v/>
      </c>
      <c r="V181" s="161" t="str">
        <f>IF(A181="","",IF(itens_Remanesc!K181="","",itens_Remanesc!K181))</f>
        <v/>
      </c>
      <c r="W181" s="161" t="str">
        <f t="shared" si="99"/>
        <v/>
      </c>
      <c r="X181" s="148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12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8" t="str">
        <f>IF(itens_Remanesc!A182="","",itens_Remanesc!A182)</f>
        <v/>
      </c>
      <c r="B182" s="200" t="str">
        <f>IF(A182="","",itens_Remanesc!C182)</f>
        <v/>
      </c>
      <c r="C182" s="163" t="str">
        <f>IF(A182="","",IF(itens_Remanesc!B182="",0,itens_Remanesc!B182))</f>
        <v/>
      </c>
      <c r="D182" s="165" t="str">
        <f>IF(A182="","",ROUND(SUMIFS(aditivos!$L$2:$L$200,aditivos!$A$2:$A$200,A182,aditivos!$C$2:$C$200,"C0"),2))</f>
        <v/>
      </c>
      <c r="E182" s="161" t="str">
        <f t="shared" si="90"/>
        <v/>
      </c>
      <c r="F182" s="161" t="str">
        <f>IF(A182="","",IF(itens_Remanesc!B182&lt;&gt;"",itens_Remanesc!B182,IF($Z182,0,"")))</f>
        <v/>
      </c>
      <c r="G182" s="169" t="str">
        <f t="shared" si="91"/>
        <v/>
      </c>
      <c r="H182" s="171" t="str">
        <f>IF(A182="","",ROUND(SUMIFS(aditivos!$L$2:$L$200,aditivos!$A$2:$A$200,A182,aditivos!$C$2:$C$200,"C1"),2))</f>
        <v/>
      </c>
      <c r="I182" s="167" t="str">
        <f t="shared" si="92"/>
        <v/>
      </c>
      <c r="J182" s="167" t="str">
        <f>IF(A182="","",IF(itens_Remanesc!E182="","",itens_Remanesc!E182))</f>
        <v/>
      </c>
      <c r="K182" s="173" t="str">
        <f t="shared" si="93"/>
        <v/>
      </c>
      <c r="L182" s="165" t="str">
        <f>IF(A182="","",ROUND(SUMIFS(aditivos!$L$2:$L$200,aditivos!$A$2:$A$200,A182,aditivos!$C$2:$C$200,"C2"),2))</f>
        <v/>
      </c>
      <c r="M182" s="161" t="str">
        <f t="shared" si="94"/>
        <v/>
      </c>
      <c r="N182" s="161" t="str">
        <f>IF(A182="","",IF(itens_Remanesc!G182="","",itens_Remanesc!G182))</f>
        <v/>
      </c>
      <c r="O182" s="169" t="str">
        <f t="shared" si="95"/>
        <v/>
      </c>
      <c r="P182" s="171" t="str">
        <f>IF(A182="","",ROUND(SUMIFS(aditivos!$L$2:$L$200,aditivos!$A$2:$A$200,A182,aditivos!$C$2:$C$200,"C3"),2))</f>
        <v/>
      </c>
      <c r="Q182" s="167" t="str">
        <f t="shared" si="96"/>
        <v/>
      </c>
      <c r="R182" s="167" t="str">
        <f>IF(A182="","",IF(itens_Remanesc!I182="","",itens_Remanesc!I182))</f>
        <v/>
      </c>
      <c r="S182" s="173" t="str">
        <f t="shared" si="97"/>
        <v/>
      </c>
      <c r="T182" s="165" t="str">
        <f>IF(A182="","",ROUND(SUMIFS(aditivos!$L$2:$L$200,aditivos!$A$2:$A$200,A182,aditivos!$C$2:$C$200,"C4"),2))</f>
        <v/>
      </c>
      <c r="U182" s="161" t="str">
        <f t="shared" si="98"/>
        <v/>
      </c>
      <c r="V182" s="161" t="str">
        <f>IF(A182="","",IF(itens_Remanesc!K182="","",itens_Remanesc!K182))</f>
        <v/>
      </c>
      <c r="W182" s="161" t="str">
        <f t="shared" si="99"/>
        <v/>
      </c>
      <c r="X182" s="148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12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8" t="str">
        <f>IF(itens_Remanesc!A183="","",itens_Remanesc!A183)</f>
        <v/>
      </c>
      <c r="B183" s="200" t="str">
        <f>IF(A183="","",itens_Remanesc!C183)</f>
        <v/>
      </c>
      <c r="C183" s="163" t="str">
        <f>IF(A183="","",IF(itens_Remanesc!B183="",0,itens_Remanesc!B183))</f>
        <v/>
      </c>
      <c r="D183" s="165" t="str">
        <f>IF(A183="","",ROUND(SUMIFS(aditivos!$L$2:$L$200,aditivos!$A$2:$A$200,A183,aditivos!$C$2:$C$200,"C0"),2))</f>
        <v/>
      </c>
      <c r="E183" s="161" t="str">
        <f t="shared" si="90"/>
        <v/>
      </c>
      <c r="F183" s="161" t="str">
        <f>IF(A183="","",IF(itens_Remanesc!B183&lt;&gt;"",itens_Remanesc!B183,IF($Z183,0,"")))</f>
        <v/>
      </c>
      <c r="G183" s="169" t="str">
        <f t="shared" si="91"/>
        <v/>
      </c>
      <c r="H183" s="171" t="str">
        <f>IF(A183="","",ROUND(SUMIFS(aditivos!$L$2:$L$200,aditivos!$A$2:$A$200,A183,aditivos!$C$2:$C$200,"C1"),2))</f>
        <v/>
      </c>
      <c r="I183" s="167" t="str">
        <f t="shared" si="92"/>
        <v/>
      </c>
      <c r="J183" s="167" t="str">
        <f>IF(A183="","",IF(itens_Remanesc!E183="","",itens_Remanesc!E183))</f>
        <v/>
      </c>
      <c r="K183" s="173" t="str">
        <f t="shared" si="93"/>
        <v/>
      </c>
      <c r="L183" s="165" t="str">
        <f>IF(A183="","",ROUND(SUMIFS(aditivos!$L$2:$L$200,aditivos!$A$2:$A$200,A183,aditivos!$C$2:$C$200,"C2"),2))</f>
        <v/>
      </c>
      <c r="M183" s="161" t="str">
        <f t="shared" si="94"/>
        <v/>
      </c>
      <c r="N183" s="161" t="str">
        <f>IF(A183="","",IF(itens_Remanesc!G183="","",itens_Remanesc!G183))</f>
        <v/>
      </c>
      <c r="O183" s="169" t="str">
        <f t="shared" si="95"/>
        <v/>
      </c>
      <c r="P183" s="171" t="str">
        <f>IF(A183="","",ROUND(SUMIFS(aditivos!$L$2:$L$200,aditivos!$A$2:$A$200,A183,aditivos!$C$2:$C$200,"C3"),2))</f>
        <v/>
      </c>
      <c r="Q183" s="167" t="str">
        <f t="shared" si="96"/>
        <v/>
      </c>
      <c r="R183" s="167" t="str">
        <f>IF(A183="","",IF(itens_Remanesc!I183="","",itens_Remanesc!I183))</f>
        <v/>
      </c>
      <c r="S183" s="173" t="str">
        <f t="shared" si="97"/>
        <v/>
      </c>
      <c r="T183" s="165" t="str">
        <f>IF(A183="","",ROUND(SUMIFS(aditivos!$L$2:$L$200,aditivos!$A$2:$A$200,A183,aditivos!$C$2:$C$200,"C4"),2))</f>
        <v/>
      </c>
      <c r="U183" s="161" t="str">
        <f t="shared" si="98"/>
        <v/>
      </c>
      <c r="V183" s="161" t="str">
        <f>IF(A183="","",IF(itens_Remanesc!K183="","",itens_Remanesc!K183))</f>
        <v/>
      </c>
      <c r="W183" s="161" t="str">
        <f t="shared" si="99"/>
        <v/>
      </c>
      <c r="X183" s="148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12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8" t="str">
        <f>IF(itens_Remanesc!A184="","",itens_Remanesc!A184)</f>
        <v/>
      </c>
      <c r="B184" s="200" t="str">
        <f>IF(A184="","",itens_Remanesc!C184)</f>
        <v/>
      </c>
      <c r="C184" s="163" t="str">
        <f>IF(A184="","",IF(itens_Remanesc!B184="",0,itens_Remanesc!B184))</f>
        <v/>
      </c>
      <c r="D184" s="165" t="str">
        <f>IF(A184="","",ROUND(SUMIFS(aditivos!$L$2:$L$200,aditivos!$A$2:$A$200,A184,aditivos!$C$2:$C$200,"C0"),2))</f>
        <v/>
      </c>
      <c r="E184" s="161" t="str">
        <f t="shared" si="90"/>
        <v/>
      </c>
      <c r="F184" s="161" t="str">
        <f>IF(A184="","",IF(itens_Remanesc!B184&lt;&gt;"",itens_Remanesc!B184,IF($Z184,0,"")))</f>
        <v/>
      </c>
      <c r="G184" s="169" t="str">
        <f t="shared" si="91"/>
        <v/>
      </c>
      <c r="H184" s="171" t="str">
        <f>IF(A184="","",ROUND(SUMIFS(aditivos!$L$2:$L$200,aditivos!$A$2:$A$200,A184,aditivos!$C$2:$C$200,"C1"),2))</f>
        <v/>
      </c>
      <c r="I184" s="167" t="str">
        <f t="shared" si="92"/>
        <v/>
      </c>
      <c r="J184" s="167" t="str">
        <f>IF(A184="","",IF(itens_Remanesc!E184="","",itens_Remanesc!E184))</f>
        <v/>
      </c>
      <c r="K184" s="173" t="str">
        <f t="shared" si="93"/>
        <v/>
      </c>
      <c r="L184" s="165" t="str">
        <f>IF(A184="","",ROUND(SUMIFS(aditivos!$L$2:$L$200,aditivos!$A$2:$A$200,A184,aditivos!$C$2:$C$200,"C2"),2))</f>
        <v/>
      </c>
      <c r="M184" s="161" t="str">
        <f t="shared" si="94"/>
        <v/>
      </c>
      <c r="N184" s="161" t="str">
        <f>IF(A184="","",IF(itens_Remanesc!G184="","",itens_Remanesc!G184))</f>
        <v/>
      </c>
      <c r="O184" s="169" t="str">
        <f t="shared" si="95"/>
        <v/>
      </c>
      <c r="P184" s="171" t="str">
        <f>IF(A184="","",ROUND(SUMIFS(aditivos!$L$2:$L$200,aditivos!$A$2:$A$200,A184,aditivos!$C$2:$C$200,"C3"),2))</f>
        <v/>
      </c>
      <c r="Q184" s="167" t="str">
        <f t="shared" si="96"/>
        <v/>
      </c>
      <c r="R184" s="167" t="str">
        <f>IF(A184="","",IF(itens_Remanesc!I184="","",itens_Remanesc!I184))</f>
        <v/>
      </c>
      <c r="S184" s="173" t="str">
        <f t="shared" si="97"/>
        <v/>
      </c>
      <c r="T184" s="165" t="str">
        <f>IF(A184="","",ROUND(SUMIFS(aditivos!$L$2:$L$200,aditivos!$A$2:$A$200,A184,aditivos!$C$2:$C$200,"C4"),2))</f>
        <v/>
      </c>
      <c r="U184" s="161" t="str">
        <f t="shared" si="98"/>
        <v/>
      </c>
      <c r="V184" s="161" t="str">
        <f>IF(A184="","",IF(itens_Remanesc!K184="","",itens_Remanesc!K184))</f>
        <v/>
      </c>
      <c r="W184" s="161" t="str">
        <f t="shared" si="99"/>
        <v/>
      </c>
      <c r="X184" s="148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12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8" t="str">
        <f>IF(itens_Remanesc!A185="","",itens_Remanesc!A185)</f>
        <v/>
      </c>
      <c r="B185" s="200" t="str">
        <f>IF(A185="","",itens_Remanesc!C185)</f>
        <v/>
      </c>
      <c r="C185" s="163" t="str">
        <f>IF(A185="","",IF(itens_Remanesc!B185="",0,itens_Remanesc!B185))</f>
        <v/>
      </c>
      <c r="D185" s="165" t="str">
        <f>IF(A185="","",ROUND(SUMIFS(aditivos!$L$2:$L$200,aditivos!$A$2:$A$200,A185,aditivos!$C$2:$C$200,"C0"),2))</f>
        <v/>
      </c>
      <c r="E185" s="161" t="str">
        <f t="shared" si="90"/>
        <v/>
      </c>
      <c r="F185" s="161" t="str">
        <f>IF(A185="","",IF(itens_Remanesc!B185&lt;&gt;"",itens_Remanesc!B185,IF($Z185,0,"")))</f>
        <v/>
      </c>
      <c r="G185" s="169" t="str">
        <f t="shared" si="91"/>
        <v/>
      </c>
      <c r="H185" s="171" t="str">
        <f>IF(A185="","",ROUND(SUMIFS(aditivos!$L$2:$L$200,aditivos!$A$2:$A$200,A185,aditivos!$C$2:$C$200,"C1"),2))</f>
        <v/>
      </c>
      <c r="I185" s="167" t="str">
        <f t="shared" si="92"/>
        <v/>
      </c>
      <c r="J185" s="167" t="str">
        <f>IF(A185="","",IF(itens_Remanesc!E185="","",itens_Remanesc!E185))</f>
        <v/>
      </c>
      <c r="K185" s="173" t="str">
        <f t="shared" si="93"/>
        <v/>
      </c>
      <c r="L185" s="165" t="str">
        <f>IF(A185="","",ROUND(SUMIFS(aditivos!$L$2:$L$200,aditivos!$A$2:$A$200,A185,aditivos!$C$2:$C$200,"C2"),2))</f>
        <v/>
      </c>
      <c r="M185" s="161" t="str">
        <f t="shared" si="94"/>
        <v/>
      </c>
      <c r="N185" s="161" t="str">
        <f>IF(A185="","",IF(itens_Remanesc!G185="","",itens_Remanesc!G185))</f>
        <v/>
      </c>
      <c r="O185" s="169" t="str">
        <f t="shared" si="95"/>
        <v/>
      </c>
      <c r="P185" s="171" t="str">
        <f>IF(A185="","",ROUND(SUMIFS(aditivos!$L$2:$L$200,aditivos!$A$2:$A$200,A185,aditivos!$C$2:$C$200,"C3"),2))</f>
        <v/>
      </c>
      <c r="Q185" s="167" t="str">
        <f t="shared" si="96"/>
        <v/>
      </c>
      <c r="R185" s="167" t="str">
        <f>IF(A185="","",IF(itens_Remanesc!I185="","",itens_Remanesc!I185))</f>
        <v/>
      </c>
      <c r="S185" s="173" t="str">
        <f t="shared" si="97"/>
        <v/>
      </c>
      <c r="T185" s="165" t="str">
        <f>IF(A185="","",ROUND(SUMIFS(aditivos!$L$2:$L$200,aditivos!$A$2:$A$200,A185,aditivos!$C$2:$C$200,"C4"),2))</f>
        <v/>
      </c>
      <c r="U185" s="161" t="str">
        <f t="shared" si="98"/>
        <v/>
      </c>
      <c r="V185" s="161" t="str">
        <f>IF(A185="","",IF(itens_Remanesc!K185="","",itens_Remanesc!K185))</f>
        <v/>
      </c>
      <c r="W185" s="161" t="str">
        <f t="shared" si="99"/>
        <v/>
      </c>
      <c r="X185" s="148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12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8" t="str">
        <f>IF(itens_Remanesc!A186="","",itens_Remanesc!A186)</f>
        <v/>
      </c>
      <c r="B186" s="200" t="str">
        <f>IF(A186="","",itens_Remanesc!C186)</f>
        <v/>
      </c>
      <c r="C186" s="163" t="str">
        <f>IF(A186="","",IF(itens_Remanesc!B186="",0,itens_Remanesc!B186))</f>
        <v/>
      </c>
      <c r="D186" s="165" t="str">
        <f>IF(A186="","",ROUND(SUMIFS(aditivos!$L$2:$L$200,aditivos!$A$2:$A$200,A186,aditivos!$C$2:$C$200,"C0"),2))</f>
        <v/>
      </c>
      <c r="E186" s="161" t="str">
        <f t="shared" si="90"/>
        <v/>
      </c>
      <c r="F186" s="161" t="str">
        <f>IF(A186="","",IF(itens_Remanesc!B186&lt;&gt;"",itens_Remanesc!B186,IF($Z186,0,"")))</f>
        <v/>
      </c>
      <c r="G186" s="169" t="str">
        <f t="shared" si="91"/>
        <v/>
      </c>
      <c r="H186" s="171" t="str">
        <f>IF(A186="","",ROUND(SUMIFS(aditivos!$L$2:$L$200,aditivos!$A$2:$A$200,A186,aditivos!$C$2:$C$200,"C1"),2))</f>
        <v/>
      </c>
      <c r="I186" s="167" t="str">
        <f t="shared" si="92"/>
        <v/>
      </c>
      <c r="J186" s="167" t="str">
        <f>IF(A186="","",IF(itens_Remanesc!E186="","",itens_Remanesc!E186))</f>
        <v/>
      </c>
      <c r="K186" s="173" t="str">
        <f t="shared" si="93"/>
        <v/>
      </c>
      <c r="L186" s="165" t="str">
        <f>IF(A186="","",ROUND(SUMIFS(aditivos!$L$2:$L$200,aditivos!$A$2:$A$200,A186,aditivos!$C$2:$C$200,"C2"),2))</f>
        <v/>
      </c>
      <c r="M186" s="161" t="str">
        <f t="shared" si="94"/>
        <v/>
      </c>
      <c r="N186" s="161" t="str">
        <f>IF(A186="","",IF(itens_Remanesc!G186="","",itens_Remanesc!G186))</f>
        <v/>
      </c>
      <c r="O186" s="169" t="str">
        <f t="shared" si="95"/>
        <v/>
      </c>
      <c r="P186" s="171" t="str">
        <f>IF(A186="","",ROUND(SUMIFS(aditivos!$L$2:$L$200,aditivos!$A$2:$A$200,A186,aditivos!$C$2:$C$200,"C3"),2))</f>
        <v/>
      </c>
      <c r="Q186" s="167" t="str">
        <f t="shared" si="96"/>
        <v/>
      </c>
      <c r="R186" s="167" t="str">
        <f>IF(A186="","",IF(itens_Remanesc!I186="","",itens_Remanesc!I186))</f>
        <v/>
      </c>
      <c r="S186" s="173" t="str">
        <f t="shared" si="97"/>
        <v/>
      </c>
      <c r="T186" s="165" t="str">
        <f>IF(A186="","",ROUND(SUMIFS(aditivos!$L$2:$L$200,aditivos!$A$2:$A$200,A186,aditivos!$C$2:$C$200,"C4"),2))</f>
        <v/>
      </c>
      <c r="U186" s="161" t="str">
        <f t="shared" si="98"/>
        <v/>
      </c>
      <c r="V186" s="161" t="str">
        <f>IF(A186="","",IF(itens_Remanesc!K186="","",itens_Remanesc!K186))</f>
        <v/>
      </c>
      <c r="W186" s="161" t="str">
        <f t="shared" si="99"/>
        <v/>
      </c>
      <c r="X186" s="148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12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8" t="str">
        <f>IF(itens_Remanesc!A187="","",itens_Remanesc!A187)</f>
        <v/>
      </c>
      <c r="B187" s="200" t="str">
        <f>IF(A187="","",itens_Remanesc!C187)</f>
        <v/>
      </c>
      <c r="C187" s="163" t="str">
        <f>IF(A187="","",IF(itens_Remanesc!B187="",0,itens_Remanesc!B187))</f>
        <v/>
      </c>
      <c r="D187" s="165" t="str">
        <f>IF(A187="","",ROUND(SUMIFS(aditivos!$L$2:$L$200,aditivos!$A$2:$A$200,A187,aditivos!$C$2:$C$200,"C0"),2))</f>
        <v/>
      </c>
      <c r="E187" s="161" t="str">
        <f t="shared" si="90"/>
        <v/>
      </c>
      <c r="F187" s="161" t="str">
        <f>IF(A187="","",IF(itens_Remanesc!B187&lt;&gt;"",itens_Remanesc!B187,IF($Z187,0,"")))</f>
        <v/>
      </c>
      <c r="G187" s="169" t="str">
        <f t="shared" si="91"/>
        <v/>
      </c>
      <c r="H187" s="171" t="str">
        <f>IF(A187="","",ROUND(SUMIFS(aditivos!$L$2:$L$200,aditivos!$A$2:$A$200,A187,aditivos!$C$2:$C$200,"C1"),2))</f>
        <v/>
      </c>
      <c r="I187" s="167" t="str">
        <f t="shared" si="92"/>
        <v/>
      </c>
      <c r="J187" s="167" t="str">
        <f>IF(A187="","",IF(itens_Remanesc!E187="","",itens_Remanesc!E187))</f>
        <v/>
      </c>
      <c r="K187" s="173" t="str">
        <f t="shared" si="93"/>
        <v/>
      </c>
      <c r="L187" s="165" t="str">
        <f>IF(A187="","",ROUND(SUMIFS(aditivos!$L$2:$L$200,aditivos!$A$2:$A$200,A187,aditivos!$C$2:$C$200,"C2"),2))</f>
        <v/>
      </c>
      <c r="M187" s="161" t="str">
        <f t="shared" si="94"/>
        <v/>
      </c>
      <c r="N187" s="161" t="str">
        <f>IF(A187="","",IF(itens_Remanesc!G187="","",itens_Remanesc!G187))</f>
        <v/>
      </c>
      <c r="O187" s="169" t="str">
        <f t="shared" si="95"/>
        <v/>
      </c>
      <c r="P187" s="171" t="str">
        <f>IF(A187="","",ROUND(SUMIFS(aditivos!$L$2:$L$200,aditivos!$A$2:$A$200,A187,aditivos!$C$2:$C$200,"C3"),2))</f>
        <v/>
      </c>
      <c r="Q187" s="167" t="str">
        <f t="shared" si="96"/>
        <v/>
      </c>
      <c r="R187" s="167" t="str">
        <f>IF(A187="","",IF(itens_Remanesc!I187="","",itens_Remanesc!I187))</f>
        <v/>
      </c>
      <c r="S187" s="173" t="str">
        <f t="shared" si="97"/>
        <v/>
      </c>
      <c r="T187" s="165" t="str">
        <f>IF(A187="","",ROUND(SUMIFS(aditivos!$L$2:$L$200,aditivos!$A$2:$A$200,A187,aditivos!$C$2:$C$200,"C4"),2))</f>
        <v/>
      </c>
      <c r="U187" s="161" t="str">
        <f t="shared" si="98"/>
        <v/>
      </c>
      <c r="V187" s="161" t="str">
        <f>IF(A187="","",IF(itens_Remanesc!K187="","",itens_Remanesc!K187))</f>
        <v/>
      </c>
      <c r="W187" s="161" t="str">
        <f t="shared" si="99"/>
        <v/>
      </c>
      <c r="X187" s="148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12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8" t="str">
        <f>IF(itens_Remanesc!A188="","",itens_Remanesc!A188)</f>
        <v/>
      </c>
      <c r="B188" s="200" t="str">
        <f>IF(A188="","",itens_Remanesc!C188)</f>
        <v/>
      </c>
      <c r="C188" s="163" t="str">
        <f>IF(A188="","",IF(itens_Remanesc!B188="",0,itens_Remanesc!B188))</f>
        <v/>
      </c>
      <c r="D188" s="165" t="str">
        <f>IF(A188="","",ROUND(SUMIFS(aditivos!$L$2:$L$200,aditivos!$A$2:$A$200,A188,aditivos!$C$2:$C$200,"C0"),2))</f>
        <v/>
      </c>
      <c r="E188" s="161" t="str">
        <f t="shared" si="90"/>
        <v/>
      </c>
      <c r="F188" s="161" t="str">
        <f>IF(A188="","",IF(itens_Remanesc!B188&lt;&gt;"",itens_Remanesc!B188,IF($Z188,0,"")))</f>
        <v/>
      </c>
      <c r="G188" s="169" t="str">
        <f t="shared" si="91"/>
        <v/>
      </c>
      <c r="H188" s="171" t="str">
        <f>IF(A188="","",ROUND(SUMIFS(aditivos!$L$2:$L$200,aditivos!$A$2:$A$200,A188,aditivos!$C$2:$C$200,"C1"),2))</f>
        <v/>
      </c>
      <c r="I188" s="167" t="str">
        <f t="shared" si="92"/>
        <v/>
      </c>
      <c r="J188" s="167" t="str">
        <f>IF(A188="","",IF(itens_Remanesc!E188="","",itens_Remanesc!E188))</f>
        <v/>
      </c>
      <c r="K188" s="173" t="str">
        <f t="shared" si="93"/>
        <v/>
      </c>
      <c r="L188" s="165" t="str">
        <f>IF(A188="","",ROUND(SUMIFS(aditivos!$L$2:$L$200,aditivos!$A$2:$A$200,A188,aditivos!$C$2:$C$200,"C2"),2))</f>
        <v/>
      </c>
      <c r="M188" s="161" t="str">
        <f t="shared" si="94"/>
        <v/>
      </c>
      <c r="N188" s="161" t="str">
        <f>IF(A188="","",IF(itens_Remanesc!G188="","",itens_Remanesc!G188))</f>
        <v/>
      </c>
      <c r="O188" s="169" t="str">
        <f t="shared" si="95"/>
        <v/>
      </c>
      <c r="P188" s="171" t="str">
        <f>IF(A188="","",ROUND(SUMIFS(aditivos!$L$2:$L$200,aditivos!$A$2:$A$200,A188,aditivos!$C$2:$C$200,"C3"),2))</f>
        <v/>
      </c>
      <c r="Q188" s="167" t="str">
        <f t="shared" si="96"/>
        <v/>
      </c>
      <c r="R188" s="167" t="str">
        <f>IF(A188="","",IF(itens_Remanesc!I188="","",itens_Remanesc!I188))</f>
        <v/>
      </c>
      <c r="S188" s="173" t="str">
        <f t="shared" si="97"/>
        <v/>
      </c>
      <c r="T188" s="165" t="str">
        <f>IF(A188="","",ROUND(SUMIFS(aditivos!$L$2:$L$200,aditivos!$A$2:$A$200,A188,aditivos!$C$2:$C$200,"C4"),2))</f>
        <v/>
      </c>
      <c r="U188" s="161" t="str">
        <f t="shared" si="98"/>
        <v/>
      </c>
      <c r="V188" s="161" t="str">
        <f>IF(A188="","",IF(itens_Remanesc!K188="","",itens_Remanesc!K188))</f>
        <v/>
      </c>
      <c r="W188" s="161" t="str">
        <f t="shared" si="99"/>
        <v/>
      </c>
      <c r="X188" s="148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12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8" t="str">
        <f>IF(itens_Remanesc!A189="","",itens_Remanesc!A189)</f>
        <v/>
      </c>
      <c r="B189" s="200" t="str">
        <f>IF(A189="","",itens_Remanesc!C189)</f>
        <v/>
      </c>
      <c r="C189" s="163" t="str">
        <f>IF(A189="","",IF(itens_Remanesc!B189="",0,itens_Remanesc!B189))</f>
        <v/>
      </c>
      <c r="D189" s="165" t="str">
        <f>IF(A189="","",ROUND(SUMIFS(aditivos!$L$2:$L$200,aditivos!$A$2:$A$200,A189,aditivos!$C$2:$C$200,"C0"),2))</f>
        <v/>
      </c>
      <c r="E189" s="161" t="str">
        <f t="shared" si="90"/>
        <v/>
      </c>
      <c r="F189" s="161" t="str">
        <f>IF(A189="","",IF(itens_Remanesc!B189&lt;&gt;"",itens_Remanesc!B189,IF($Z189,0,"")))</f>
        <v/>
      </c>
      <c r="G189" s="169" t="str">
        <f t="shared" si="91"/>
        <v/>
      </c>
      <c r="H189" s="171" t="str">
        <f>IF(A189="","",ROUND(SUMIFS(aditivos!$L$2:$L$200,aditivos!$A$2:$A$200,A189,aditivos!$C$2:$C$200,"C1"),2))</f>
        <v/>
      </c>
      <c r="I189" s="167" t="str">
        <f t="shared" si="92"/>
        <v/>
      </c>
      <c r="J189" s="167" t="str">
        <f>IF(A189="","",IF(itens_Remanesc!E189="","",itens_Remanesc!E189))</f>
        <v/>
      </c>
      <c r="K189" s="173" t="str">
        <f t="shared" si="93"/>
        <v/>
      </c>
      <c r="L189" s="165" t="str">
        <f>IF(A189="","",ROUND(SUMIFS(aditivos!$L$2:$L$200,aditivos!$A$2:$A$200,A189,aditivos!$C$2:$C$200,"C2"),2))</f>
        <v/>
      </c>
      <c r="M189" s="161" t="str">
        <f t="shared" si="94"/>
        <v/>
      </c>
      <c r="N189" s="161" t="str">
        <f>IF(A189="","",IF(itens_Remanesc!G189="","",itens_Remanesc!G189))</f>
        <v/>
      </c>
      <c r="O189" s="169" t="str">
        <f t="shared" si="95"/>
        <v/>
      </c>
      <c r="P189" s="171" t="str">
        <f>IF(A189="","",ROUND(SUMIFS(aditivos!$L$2:$L$200,aditivos!$A$2:$A$200,A189,aditivos!$C$2:$C$200,"C3"),2))</f>
        <v/>
      </c>
      <c r="Q189" s="167" t="str">
        <f t="shared" si="96"/>
        <v/>
      </c>
      <c r="R189" s="167" t="str">
        <f>IF(A189="","",IF(itens_Remanesc!I189="","",itens_Remanesc!I189))</f>
        <v/>
      </c>
      <c r="S189" s="173" t="str">
        <f t="shared" si="97"/>
        <v/>
      </c>
      <c r="T189" s="165" t="str">
        <f>IF(A189="","",ROUND(SUMIFS(aditivos!$L$2:$L$200,aditivos!$A$2:$A$200,A189,aditivos!$C$2:$C$200,"C4"),2))</f>
        <v/>
      </c>
      <c r="U189" s="161" t="str">
        <f t="shared" si="98"/>
        <v/>
      </c>
      <c r="V189" s="161" t="str">
        <f>IF(A189="","",IF(itens_Remanesc!K189="","",itens_Remanesc!K189))</f>
        <v/>
      </c>
      <c r="W189" s="161" t="str">
        <f t="shared" si="99"/>
        <v/>
      </c>
      <c r="X189" s="148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12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8" t="str">
        <f>IF(itens_Remanesc!A190="","",itens_Remanesc!A190)</f>
        <v/>
      </c>
      <c r="B190" s="200" t="str">
        <f>IF(A190="","",itens_Remanesc!C190)</f>
        <v/>
      </c>
      <c r="C190" s="163" t="str">
        <f>IF(A190="","",IF(itens_Remanesc!B190="",0,itens_Remanesc!B190))</f>
        <v/>
      </c>
      <c r="D190" s="165" t="str">
        <f>IF(A190="","",ROUND(SUMIFS(aditivos!$L$2:$L$200,aditivos!$A$2:$A$200,A190,aditivos!$C$2:$C$200,"C0"),2))</f>
        <v/>
      </c>
      <c r="E190" s="161" t="str">
        <f t="shared" si="90"/>
        <v/>
      </c>
      <c r="F190" s="161" t="str">
        <f>IF(A190="","",IF(itens_Remanesc!B190&lt;&gt;"",itens_Remanesc!B190,IF($Z190,0,"")))</f>
        <v/>
      </c>
      <c r="G190" s="169" t="str">
        <f t="shared" si="91"/>
        <v/>
      </c>
      <c r="H190" s="171" t="str">
        <f>IF(A190="","",ROUND(SUMIFS(aditivos!$L$2:$L$200,aditivos!$A$2:$A$200,A190,aditivos!$C$2:$C$200,"C1"),2))</f>
        <v/>
      </c>
      <c r="I190" s="167" t="str">
        <f t="shared" si="92"/>
        <v/>
      </c>
      <c r="J190" s="167" t="str">
        <f>IF(A190="","",IF(itens_Remanesc!E190="","",itens_Remanesc!E190))</f>
        <v/>
      </c>
      <c r="K190" s="173" t="str">
        <f t="shared" si="93"/>
        <v/>
      </c>
      <c r="L190" s="165" t="str">
        <f>IF(A190="","",ROUND(SUMIFS(aditivos!$L$2:$L$200,aditivos!$A$2:$A$200,A190,aditivos!$C$2:$C$200,"C2"),2))</f>
        <v/>
      </c>
      <c r="M190" s="161" t="str">
        <f t="shared" si="94"/>
        <v/>
      </c>
      <c r="N190" s="161" t="str">
        <f>IF(A190="","",IF(itens_Remanesc!G190="","",itens_Remanesc!G190))</f>
        <v/>
      </c>
      <c r="O190" s="169" t="str">
        <f t="shared" si="95"/>
        <v/>
      </c>
      <c r="P190" s="171" t="str">
        <f>IF(A190="","",ROUND(SUMIFS(aditivos!$L$2:$L$200,aditivos!$A$2:$A$200,A190,aditivos!$C$2:$C$200,"C3"),2))</f>
        <v/>
      </c>
      <c r="Q190" s="167" t="str">
        <f t="shared" si="96"/>
        <v/>
      </c>
      <c r="R190" s="167" t="str">
        <f>IF(A190="","",IF(itens_Remanesc!I190="","",itens_Remanesc!I190))</f>
        <v/>
      </c>
      <c r="S190" s="173" t="str">
        <f t="shared" si="97"/>
        <v/>
      </c>
      <c r="T190" s="165" t="str">
        <f>IF(A190="","",ROUND(SUMIFS(aditivos!$L$2:$L$200,aditivos!$A$2:$A$200,A190,aditivos!$C$2:$C$200,"C4"),2))</f>
        <v/>
      </c>
      <c r="U190" s="161" t="str">
        <f t="shared" si="98"/>
        <v/>
      </c>
      <c r="V190" s="161" t="str">
        <f>IF(A190="","",IF(itens_Remanesc!K190="","",itens_Remanesc!K190))</f>
        <v/>
      </c>
      <c r="W190" s="161" t="str">
        <f t="shared" si="99"/>
        <v/>
      </c>
      <c r="X190" s="148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12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8" t="str">
        <f>IF(itens_Remanesc!A191="","",itens_Remanesc!A191)</f>
        <v/>
      </c>
      <c r="B191" s="200" t="str">
        <f>IF(A191="","",itens_Remanesc!C191)</f>
        <v/>
      </c>
      <c r="C191" s="163" t="str">
        <f>IF(A191="","",IF(itens_Remanesc!B191="",0,itens_Remanesc!B191))</f>
        <v/>
      </c>
      <c r="D191" s="165" t="str">
        <f>IF(A191="","",ROUND(SUMIFS(aditivos!$L$2:$L$200,aditivos!$A$2:$A$200,A191,aditivos!$C$2:$C$200,"C0"),2))</f>
        <v/>
      </c>
      <c r="E191" s="161" t="str">
        <f t="shared" si="90"/>
        <v/>
      </c>
      <c r="F191" s="161" t="str">
        <f>IF(A191="","",IF(itens_Remanesc!B191&lt;&gt;"",itens_Remanesc!B191,IF($Z191,0,"")))</f>
        <v/>
      </c>
      <c r="G191" s="169" t="str">
        <f t="shared" si="91"/>
        <v/>
      </c>
      <c r="H191" s="171" t="str">
        <f>IF(A191="","",ROUND(SUMIFS(aditivos!$L$2:$L$200,aditivos!$A$2:$A$200,A191,aditivos!$C$2:$C$200,"C1"),2))</f>
        <v/>
      </c>
      <c r="I191" s="167" t="str">
        <f t="shared" si="92"/>
        <v/>
      </c>
      <c r="J191" s="167" t="str">
        <f>IF(A191="","",IF(itens_Remanesc!E191="","",itens_Remanesc!E191))</f>
        <v/>
      </c>
      <c r="K191" s="173" t="str">
        <f t="shared" si="93"/>
        <v/>
      </c>
      <c r="L191" s="165" t="str">
        <f>IF(A191="","",ROUND(SUMIFS(aditivos!$L$2:$L$200,aditivos!$A$2:$A$200,A191,aditivos!$C$2:$C$200,"C2"),2))</f>
        <v/>
      </c>
      <c r="M191" s="161" t="str">
        <f t="shared" si="94"/>
        <v/>
      </c>
      <c r="N191" s="161" t="str">
        <f>IF(A191="","",IF(itens_Remanesc!G191="","",itens_Remanesc!G191))</f>
        <v/>
      </c>
      <c r="O191" s="169" t="str">
        <f t="shared" si="95"/>
        <v/>
      </c>
      <c r="P191" s="171" t="str">
        <f>IF(A191="","",ROUND(SUMIFS(aditivos!$L$2:$L$200,aditivos!$A$2:$A$200,A191,aditivos!$C$2:$C$200,"C3"),2))</f>
        <v/>
      </c>
      <c r="Q191" s="167" t="str">
        <f t="shared" si="96"/>
        <v/>
      </c>
      <c r="R191" s="167" t="str">
        <f>IF(A191="","",IF(itens_Remanesc!I191="","",itens_Remanesc!I191))</f>
        <v/>
      </c>
      <c r="S191" s="173" t="str">
        <f t="shared" si="97"/>
        <v/>
      </c>
      <c r="T191" s="165" t="str">
        <f>IF(A191="","",ROUND(SUMIFS(aditivos!$L$2:$L$200,aditivos!$A$2:$A$200,A191,aditivos!$C$2:$C$200,"C4"),2))</f>
        <v/>
      </c>
      <c r="U191" s="161" t="str">
        <f t="shared" si="98"/>
        <v/>
      </c>
      <c r="V191" s="161" t="str">
        <f>IF(A191="","",IF(itens_Remanesc!K191="","",itens_Remanesc!K191))</f>
        <v/>
      </c>
      <c r="W191" s="161" t="str">
        <f t="shared" si="99"/>
        <v/>
      </c>
      <c r="X191" s="148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12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8" t="str">
        <f>IF(itens_Remanesc!A192="","",itens_Remanesc!A192)</f>
        <v/>
      </c>
      <c r="B192" s="200" t="str">
        <f>IF(A192="","",itens_Remanesc!C192)</f>
        <v/>
      </c>
      <c r="C192" s="163" t="str">
        <f>IF(A192="","",IF(itens_Remanesc!B192="",0,itens_Remanesc!B192))</f>
        <v/>
      </c>
      <c r="D192" s="165" t="str">
        <f>IF(A192="","",ROUND(SUMIFS(aditivos!$L$2:$L$200,aditivos!$A$2:$A$200,A192,aditivos!$C$2:$C$200,"C0"),2))</f>
        <v/>
      </c>
      <c r="E192" s="161" t="str">
        <f t="shared" si="90"/>
        <v/>
      </c>
      <c r="F192" s="161" t="str">
        <f>IF(A192="","",IF(itens_Remanesc!B192&lt;&gt;"",itens_Remanesc!B192,IF($Z192,0,"")))</f>
        <v/>
      </c>
      <c r="G192" s="169" t="str">
        <f t="shared" si="91"/>
        <v/>
      </c>
      <c r="H192" s="171" t="str">
        <f>IF(A192="","",ROUND(SUMIFS(aditivos!$L$2:$L$200,aditivos!$A$2:$A$200,A192,aditivos!$C$2:$C$200,"C1"),2))</f>
        <v/>
      </c>
      <c r="I192" s="167" t="str">
        <f t="shared" si="92"/>
        <v/>
      </c>
      <c r="J192" s="167" t="str">
        <f>IF(A192="","",IF(itens_Remanesc!E192="","",itens_Remanesc!E192))</f>
        <v/>
      </c>
      <c r="K192" s="173" t="str">
        <f t="shared" si="93"/>
        <v/>
      </c>
      <c r="L192" s="165" t="str">
        <f>IF(A192="","",ROUND(SUMIFS(aditivos!$L$2:$L$200,aditivos!$A$2:$A$200,A192,aditivos!$C$2:$C$200,"C2"),2))</f>
        <v/>
      </c>
      <c r="M192" s="161" t="str">
        <f t="shared" si="94"/>
        <v/>
      </c>
      <c r="N192" s="161" t="str">
        <f>IF(A192="","",IF(itens_Remanesc!G192="","",itens_Remanesc!G192))</f>
        <v/>
      </c>
      <c r="O192" s="169" t="str">
        <f t="shared" si="95"/>
        <v/>
      </c>
      <c r="P192" s="171" t="str">
        <f>IF(A192="","",ROUND(SUMIFS(aditivos!$L$2:$L$200,aditivos!$A$2:$A$200,A192,aditivos!$C$2:$C$200,"C3"),2))</f>
        <v/>
      </c>
      <c r="Q192" s="167" t="str">
        <f t="shared" si="96"/>
        <v/>
      </c>
      <c r="R192" s="167" t="str">
        <f>IF(A192="","",IF(itens_Remanesc!I192="","",itens_Remanesc!I192))</f>
        <v/>
      </c>
      <c r="S192" s="173" t="str">
        <f t="shared" si="97"/>
        <v/>
      </c>
      <c r="T192" s="165" t="str">
        <f>IF(A192="","",ROUND(SUMIFS(aditivos!$L$2:$L$200,aditivos!$A$2:$A$200,A192,aditivos!$C$2:$C$200,"C4"),2))</f>
        <v/>
      </c>
      <c r="U192" s="161" t="str">
        <f t="shared" si="98"/>
        <v/>
      </c>
      <c r="V192" s="161" t="str">
        <f>IF(A192="","",IF(itens_Remanesc!K192="","",itens_Remanesc!K192))</f>
        <v/>
      </c>
      <c r="W192" s="161" t="str">
        <f t="shared" si="99"/>
        <v/>
      </c>
      <c r="X192" s="148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12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8" t="str">
        <f>IF(itens_Remanesc!A193="","",itens_Remanesc!A193)</f>
        <v/>
      </c>
      <c r="B193" s="200" t="str">
        <f>IF(A193="","",itens_Remanesc!C193)</f>
        <v/>
      </c>
      <c r="C193" s="163" t="str">
        <f>IF(A193="","",IF(itens_Remanesc!B193="",0,itens_Remanesc!B193))</f>
        <v/>
      </c>
      <c r="D193" s="165" t="str">
        <f>IF(A193="","",ROUND(SUMIFS(aditivos!$L$2:$L$200,aditivos!$A$2:$A$200,A193,aditivos!$C$2:$C$200,"C0"),2))</f>
        <v/>
      </c>
      <c r="E193" s="161" t="str">
        <f t="shared" si="90"/>
        <v/>
      </c>
      <c r="F193" s="161" t="str">
        <f>IF(A193="","",IF(itens_Remanesc!B193&lt;&gt;"",itens_Remanesc!B193,IF($Z193,0,"")))</f>
        <v/>
      </c>
      <c r="G193" s="169" t="str">
        <f t="shared" si="91"/>
        <v/>
      </c>
      <c r="H193" s="171" t="str">
        <f>IF(A193="","",ROUND(SUMIFS(aditivos!$L$2:$L$200,aditivos!$A$2:$A$200,A193,aditivos!$C$2:$C$200,"C1"),2))</f>
        <v/>
      </c>
      <c r="I193" s="167" t="str">
        <f t="shared" si="92"/>
        <v/>
      </c>
      <c r="J193" s="167" t="str">
        <f>IF(A193="","",IF(itens_Remanesc!E193="","",itens_Remanesc!E193))</f>
        <v/>
      </c>
      <c r="K193" s="173" t="str">
        <f t="shared" si="93"/>
        <v/>
      </c>
      <c r="L193" s="165" t="str">
        <f>IF(A193="","",ROUND(SUMIFS(aditivos!$L$2:$L$200,aditivos!$A$2:$A$200,A193,aditivos!$C$2:$C$200,"C2"),2))</f>
        <v/>
      </c>
      <c r="M193" s="161" t="str">
        <f t="shared" si="94"/>
        <v/>
      </c>
      <c r="N193" s="161" t="str">
        <f>IF(A193="","",IF(itens_Remanesc!G193="","",itens_Remanesc!G193))</f>
        <v/>
      </c>
      <c r="O193" s="169" t="str">
        <f t="shared" si="95"/>
        <v/>
      </c>
      <c r="P193" s="171" t="str">
        <f>IF(A193="","",ROUND(SUMIFS(aditivos!$L$2:$L$200,aditivos!$A$2:$A$200,A193,aditivos!$C$2:$C$200,"C3"),2))</f>
        <v/>
      </c>
      <c r="Q193" s="167" t="str">
        <f t="shared" si="96"/>
        <v/>
      </c>
      <c r="R193" s="167" t="str">
        <f>IF(A193="","",IF(itens_Remanesc!I193="","",itens_Remanesc!I193))</f>
        <v/>
      </c>
      <c r="S193" s="173" t="str">
        <f t="shared" si="97"/>
        <v/>
      </c>
      <c r="T193" s="165" t="str">
        <f>IF(A193="","",ROUND(SUMIFS(aditivos!$L$2:$L$200,aditivos!$A$2:$A$200,A193,aditivos!$C$2:$C$200,"C4"),2))</f>
        <v/>
      </c>
      <c r="U193" s="161" t="str">
        <f t="shared" si="98"/>
        <v/>
      </c>
      <c r="V193" s="161" t="str">
        <f>IF(A193="","",IF(itens_Remanesc!K193="","",itens_Remanesc!K193))</f>
        <v/>
      </c>
      <c r="W193" s="161" t="str">
        <f t="shared" si="99"/>
        <v/>
      </c>
      <c r="X193" s="148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12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8" t="str">
        <f>IF(itens_Remanesc!A194="","",itens_Remanesc!A194)</f>
        <v/>
      </c>
      <c r="B194" s="200" t="str">
        <f>IF(A194="","",itens_Remanesc!C194)</f>
        <v/>
      </c>
      <c r="C194" s="163" t="str">
        <f>IF(A194="","",IF(itens_Remanesc!B194="",0,itens_Remanesc!B194))</f>
        <v/>
      </c>
      <c r="D194" s="165" t="str">
        <f>IF(A194="","",ROUND(SUMIFS(aditivos!$L$2:$L$200,aditivos!$A$2:$A$200,A194,aditivos!$C$2:$C$200,"C0"),2))</f>
        <v/>
      </c>
      <c r="E194" s="161" t="str">
        <f t="shared" ref="E194:E225" si="108">IF(A194="","",ROUND(C194+D194,2))</f>
        <v/>
      </c>
      <c r="F194" s="161" t="str">
        <f>IF(A194="","",IF(itens_Remanesc!B194&lt;&gt;"",itens_Remanesc!B194,IF($Z194,0,"")))</f>
        <v/>
      </c>
      <c r="G194" s="169" t="str">
        <f t="shared" ref="G194:G200" si="109">IF(A194="","",IF($Y194="","",IF($Y194&gt;0,"",ROUND(E194,2))))</f>
        <v/>
      </c>
      <c r="H194" s="171" t="str">
        <f>IF(A194="","",ROUND(SUMIFS(aditivos!$L$2:$L$200,aditivos!$A$2:$A$200,A194,aditivos!$C$2:$C$200,"C1"),2))</f>
        <v/>
      </c>
      <c r="I194" s="167" t="str">
        <f t="shared" ref="I194:I225" si="110">IF(A194="","",ROUND(E194+H194,2))</f>
        <v/>
      </c>
      <c r="J194" s="167" t="str">
        <f>IF(A194="","",IF(itens_Remanesc!E194="","",itens_Remanesc!E194))</f>
        <v/>
      </c>
      <c r="K194" s="173" t="str">
        <f t="shared" ref="K194:K225" si="111">IF(A194="","",IF($Y194="","",IF($Y194&gt;1,"",IF(ISNUMBER(J194),ROUND(J194+H194,2),IF($Y194=1,ROUND(H194,2),"")))))</f>
        <v/>
      </c>
      <c r="L194" s="165" t="str">
        <f>IF(A194="","",ROUND(SUMIFS(aditivos!$L$2:$L$200,aditivos!$A$2:$A$200,A194,aditivos!$C$2:$C$200,"C2"),2))</f>
        <v/>
      </c>
      <c r="M194" s="161" t="str">
        <f t="shared" ref="M194:M225" si="112">IF(A194="","",ROUND(I194+L194,2))</f>
        <v/>
      </c>
      <c r="N194" s="161" t="str">
        <f>IF(A194="","",IF(itens_Remanesc!G194="","",itens_Remanesc!G194))</f>
        <v/>
      </c>
      <c r="O194" s="169" t="str">
        <f t="shared" ref="O194:O225" si="113">IF(A194="","",IF($Y194="","",IF($Y194&gt;2,"",IF(ISNUMBER(N194),ROUND(N194+L194,2),IF($Y194=2,ROUND(L194,2),"")))))</f>
        <v/>
      </c>
      <c r="P194" s="171" t="str">
        <f>IF(A194="","",ROUND(SUMIFS(aditivos!$L$2:$L$200,aditivos!$A$2:$A$200,A194,aditivos!$C$2:$C$200,"C3"),2))</f>
        <v/>
      </c>
      <c r="Q194" s="167" t="str">
        <f t="shared" ref="Q194:Q225" si="114">IF(A194="","",ROUND(M194+P194,2))</f>
        <v/>
      </c>
      <c r="R194" s="167" t="str">
        <f>IF(A194="","",IF(itens_Remanesc!I194="","",itens_Remanesc!I194))</f>
        <v/>
      </c>
      <c r="S194" s="173" t="str">
        <f t="shared" ref="S194:S225" si="115">IF(A194="","",IF($Y194="","",IF($Y194&gt;3,"",IF(ISNUMBER(R194),ROUND(R194+P194,2),IF($Y194=3,ROUND(P194,2),"")))))</f>
        <v/>
      </c>
      <c r="T194" s="165" t="str">
        <f>IF(A194="","",ROUND(SUMIFS(aditivos!$L$2:$L$200,aditivos!$A$2:$A$200,A194,aditivos!$C$2:$C$200,"C4"),2))</f>
        <v/>
      </c>
      <c r="U194" s="161" t="str">
        <f t="shared" ref="U194:U225" si="116">IF(A194="","",ROUND(Q194+T194,2))</f>
        <v/>
      </c>
      <c r="V194" s="161" t="str">
        <f>IF(A194="","",IF(itens_Remanesc!K194="","",itens_Remanesc!K194))</f>
        <v/>
      </c>
      <c r="W194" s="161" t="str">
        <f t="shared" ref="W194:W225" si="117">IF(A194="","",IF($Y194="","",IF($Y194&gt;4,"",IF(ISNUMBER(V194),ROUND(V194+T194,2),IF($Y194=4,ROUND(T194,2),"")))))</f>
        <v/>
      </c>
      <c r="X194" s="148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12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8" t="str">
        <f>IF(itens_Remanesc!A195="","",itens_Remanesc!A195)</f>
        <v/>
      </c>
      <c r="B195" s="200" t="str">
        <f>IF(A195="","",itens_Remanesc!C195)</f>
        <v/>
      </c>
      <c r="C195" s="163" t="str">
        <f>IF(A195="","",IF(itens_Remanesc!B195="",0,itens_Remanesc!B195))</f>
        <v/>
      </c>
      <c r="D195" s="165" t="str">
        <f>IF(A195="","",ROUND(SUMIFS(aditivos!$L$2:$L$200,aditivos!$A$2:$A$200,A195,aditivos!$C$2:$C$200,"C0"),2))</f>
        <v/>
      </c>
      <c r="E195" s="161" t="str">
        <f t="shared" si="108"/>
        <v/>
      </c>
      <c r="F195" s="161" t="str">
        <f>IF(A195="","",IF(itens_Remanesc!B195&lt;&gt;"",itens_Remanesc!B195,IF($Z195,0,"")))</f>
        <v/>
      </c>
      <c r="G195" s="169" t="str">
        <f t="shared" si="109"/>
        <v/>
      </c>
      <c r="H195" s="171" t="str">
        <f>IF(A195="","",ROUND(SUMIFS(aditivos!$L$2:$L$200,aditivos!$A$2:$A$200,A195,aditivos!$C$2:$C$200,"C1"),2))</f>
        <v/>
      </c>
      <c r="I195" s="167" t="str">
        <f t="shared" si="110"/>
        <v/>
      </c>
      <c r="J195" s="167" t="str">
        <f>IF(A195="","",IF(itens_Remanesc!E195="","",itens_Remanesc!E195))</f>
        <v/>
      </c>
      <c r="K195" s="173" t="str">
        <f t="shared" si="111"/>
        <v/>
      </c>
      <c r="L195" s="165" t="str">
        <f>IF(A195="","",ROUND(SUMIFS(aditivos!$L$2:$L$200,aditivos!$A$2:$A$200,A195,aditivos!$C$2:$C$200,"C2"),2))</f>
        <v/>
      </c>
      <c r="M195" s="161" t="str">
        <f t="shared" si="112"/>
        <v/>
      </c>
      <c r="N195" s="161" t="str">
        <f>IF(A195="","",IF(itens_Remanesc!G195="","",itens_Remanesc!G195))</f>
        <v/>
      </c>
      <c r="O195" s="169" t="str">
        <f t="shared" si="113"/>
        <v/>
      </c>
      <c r="P195" s="171" t="str">
        <f>IF(A195="","",ROUND(SUMIFS(aditivos!$L$2:$L$200,aditivos!$A$2:$A$200,A195,aditivos!$C$2:$C$200,"C3"),2))</f>
        <v/>
      </c>
      <c r="Q195" s="167" t="str">
        <f t="shared" si="114"/>
        <v/>
      </c>
      <c r="R195" s="167" t="str">
        <f>IF(A195="","",IF(itens_Remanesc!I195="","",itens_Remanesc!I195))</f>
        <v/>
      </c>
      <c r="S195" s="173" t="str">
        <f t="shared" si="115"/>
        <v/>
      </c>
      <c r="T195" s="165" t="str">
        <f>IF(A195="","",ROUND(SUMIFS(aditivos!$L$2:$L$200,aditivos!$A$2:$A$200,A195,aditivos!$C$2:$C$200,"C4"),2))</f>
        <v/>
      </c>
      <c r="U195" s="161" t="str">
        <f t="shared" si="116"/>
        <v/>
      </c>
      <c r="V195" s="161" t="str">
        <f>IF(A195="","",IF(itens_Remanesc!K195="","",itens_Remanesc!K195))</f>
        <v/>
      </c>
      <c r="W195" s="161" t="str">
        <f t="shared" si="117"/>
        <v/>
      </c>
      <c r="X195" s="148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12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8" t="str">
        <f>IF(itens_Remanesc!A196="","",itens_Remanesc!A196)</f>
        <v/>
      </c>
      <c r="B196" s="200" t="str">
        <f>IF(A196="","",itens_Remanesc!C196)</f>
        <v/>
      </c>
      <c r="C196" s="163" t="str">
        <f>IF(A196="","",IF(itens_Remanesc!B196="",0,itens_Remanesc!B196))</f>
        <v/>
      </c>
      <c r="D196" s="165" t="str">
        <f>IF(A196="","",ROUND(SUMIFS(aditivos!$L$2:$L$200,aditivos!$A$2:$A$200,A196,aditivos!$C$2:$C$200,"C0"),2))</f>
        <v/>
      </c>
      <c r="E196" s="161" t="str">
        <f t="shared" si="108"/>
        <v/>
      </c>
      <c r="F196" s="161" t="str">
        <f>IF(A196="","",IF(itens_Remanesc!B196&lt;&gt;"",itens_Remanesc!B196,IF($Z196,0,"")))</f>
        <v/>
      </c>
      <c r="G196" s="169" t="str">
        <f t="shared" si="109"/>
        <v/>
      </c>
      <c r="H196" s="171" t="str">
        <f>IF(A196="","",ROUND(SUMIFS(aditivos!$L$2:$L$200,aditivos!$A$2:$A$200,A196,aditivos!$C$2:$C$200,"C1"),2))</f>
        <v/>
      </c>
      <c r="I196" s="167" t="str">
        <f t="shared" si="110"/>
        <v/>
      </c>
      <c r="J196" s="167" t="str">
        <f>IF(A196="","",IF(itens_Remanesc!E196="","",itens_Remanesc!E196))</f>
        <v/>
      </c>
      <c r="K196" s="173" t="str">
        <f t="shared" si="111"/>
        <v/>
      </c>
      <c r="L196" s="165" t="str">
        <f>IF(A196="","",ROUND(SUMIFS(aditivos!$L$2:$L$200,aditivos!$A$2:$A$200,A196,aditivos!$C$2:$C$200,"C2"),2))</f>
        <v/>
      </c>
      <c r="M196" s="161" t="str">
        <f t="shared" si="112"/>
        <v/>
      </c>
      <c r="N196" s="161" t="str">
        <f>IF(A196="","",IF(itens_Remanesc!G196="","",itens_Remanesc!G196))</f>
        <v/>
      </c>
      <c r="O196" s="169" t="str">
        <f t="shared" si="113"/>
        <v/>
      </c>
      <c r="P196" s="171" t="str">
        <f>IF(A196="","",ROUND(SUMIFS(aditivos!$L$2:$L$200,aditivos!$A$2:$A$200,A196,aditivos!$C$2:$C$200,"C3"),2))</f>
        <v/>
      </c>
      <c r="Q196" s="167" t="str">
        <f t="shared" si="114"/>
        <v/>
      </c>
      <c r="R196" s="167" t="str">
        <f>IF(A196="","",IF(itens_Remanesc!I196="","",itens_Remanesc!I196))</f>
        <v/>
      </c>
      <c r="S196" s="173" t="str">
        <f t="shared" si="115"/>
        <v/>
      </c>
      <c r="T196" s="165" t="str">
        <f>IF(A196="","",ROUND(SUMIFS(aditivos!$L$2:$L$200,aditivos!$A$2:$A$200,A196,aditivos!$C$2:$C$200,"C4"),2))</f>
        <v/>
      </c>
      <c r="U196" s="161" t="str">
        <f t="shared" si="116"/>
        <v/>
      </c>
      <c r="V196" s="161" t="str">
        <f>IF(A196="","",IF(itens_Remanesc!K196="","",itens_Remanesc!K196))</f>
        <v/>
      </c>
      <c r="W196" s="161" t="str">
        <f t="shared" si="117"/>
        <v/>
      </c>
      <c r="X196" s="148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12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8" t="str">
        <f>IF(itens_Remanesc!A197="","",itens_Remanesc!A197)</f>
        <v/>
      </c>
      <c r="B197" s="200" t="str">
        <f>IF(A197="","",itens_Remanesc!C197)</f>
        <v/>
      </c>
      <c r="C197" s="163" t="str">
        <f>IF(A197="","",IF(itens_Remanesc!B197="",0,itens_Remanesc!B197))</f>
        <v/>
      </c>
      <c r="D197" s="165" t="str">
        <f>IF(A197="","",ROUND(SUMIFS(aditivos!$L$2:$L$200,aditivos!$A$2:$A$200,A197,aditivos!$C$2:$C$200,"C0"),2))</f>
        <v/>
      </c>
      <c r="E197" s="161" t="str">
        <f t="shared" si="108"/>
        <v/>
      </c>
      <c r="F197" s="161" t="str">
        <f>IF(A197="","",IF(itens_Remanesc!B197&lt;&gt;"",itens_Remanesc!B197,IF($Z197,0,"")))</f>
        <v/>
      </c>
      <c r="G197" s="169" t="str">
        <f t="shared" si="109"/>
        <v/>
      </c>
      <c r="H197" s="171" t="str">
        <f>IF(A197="","",ROUND(SUMIFS(aditivos!$L$2:$L$200,aditivos!$A$2:$A$200,A197,aditivos!$C$2:$C$200,"C1"),2))</f>
        <v/>
      </c>
      <c r="I197" s="167" t="str">
        <f t="shared" si="110"/>
        <v/>
      </c>
      <c r="J197" s="167" t="str">
        <f>IF(A197="","",IF(itens_Remanesc!E197="","",itens_Remanesc!E197))</f>
        <v/>
      </c>
      <c r="K197" s="173" t="str">
        <f t="shared" si="111"/>
        <v/>
      </c>
      <c r="L197" s="165" t="str">
        <f>IF(A197="","",ROUND(SUMIFS(aditivos!$L$2:$L$200,aditivos!$A$2:$A$200,A197,aditivos!$C$2:$C$200,"C2"),2))</f>
        <v/>
      </c>
      <c r="M197" s="161" t="str">
        <f t="shared" si="112"/>
        <v/>
      </c>
      <c r="N197" s="161" t="str">
        <f>IF(A197="","",IF(itens_Remanesc!G197="","",itens_Remanesc!G197))</f>
        <v/>
      </c>
      <c r="O197" s="169" t="str">
        <f t="shared" si="113"/>
        <v/>
      </c>
      <c r="P197" s="171" t="str">
        <f>IF(A197="","",ROUND(SUMIFS(aditivos!$L$2:$L$200,aditivos!$A$2:$A$200,A197,aditivos!$C$2:$C$200,"C3"),2))</f>
        <v/>
      </c>
      <c r="Q197" s="167" t="str">
        <f t="shared" si="114"/>
        <v/>
      </c>
      <c r="R197" s="167" t="str">
        <f>IF(A197="","",IF(itens_Remanesc!I197="","",itens_Remanesc!I197))</f>
        <v/>
      </c>
      <c r="S197" s="173" t="str">
        <f t="shared" si="115"/>
        <v/>
      </c>
      <c r="T197" s="165" t="str">
        <f>IF(A197="","",ROUND(SUMIFS(aditivos!$L$2:$L$200,aditivos!$A$2:$A$200,A197,aditivos!$C$2:$C$200,"C4"),2))</f>
        <v/>
      </c>
      <c r="U197" s="161" t="str">
        <f t="shared" si="116"/>
        <v/>
      </c>
      <c r="V197" s="161" t="str">
        <f>IF(A197="","",IF(itens_Remanesc!K197="","",itens_Remanesc!K197))</f>
        <v/>
      </c>
      <c r="W197" s="161" t="str">
        <f t="shared" si="117"/>
        <v/>
      </c>
      <c r="X197" s="148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12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8" t="str">
        <f>IF(itens_Remanesc!A198="","",itens_Remanesc!A198)</f>
        <v/>
      </c>
      <c r="B198" s="200" t="str">
        <f>IF(A198="","",itens_Remanesc!C198)</f>
        <v/>
      </c>
      <c r="C198" s="163" t="str">
        <f>IF(A198="","",IF(itens_Remanesc!B198="",0,itens_Remanesc!B198))</f>
        <v/>
      </c>
      <c r="D198" s="165" t="str">
        <f>IF(A198="","",ROUND(SUMIFS(aditivos!$L$2:$L$200,aditivos!$A$2:$A$200,A198,aditivos!$C$2:$C$200,"C0"),2))</f>
        <v/>
      </c>
      <c r="E198" s="161" t="str">
        <f t="shared" si="108"/>
        <v/>
      </c>
      <c r="F198" s="161" t="str">
        <f>IF(A198="","",IF(itens_Remanesc!B198&lt;&gt;"",itens_Remanesc!B198,IF($Z198,0,"")))</f>
        <v/>
      </c>
      <c r="G198" s="169" t="str">
        <f t="shared" si="109"/>
        <v/>
      </c>
      <c r="H198" s="171" t="str">
        <f>IF(A198="","",ROUND(SUMIFS(aditivos!$L$2:$L$200,aditivos!$A$2:$A$200,A198,aditivos!$C$2:$C$200,"C1"),2))</f>
        <v/>
      </c>
      <c r="I198" s="167" t="str">
        <f t="shared" si="110"/>
        <v/>
      </c>
      <c r="J198" s="167" t="str">
        <f>IF(A198="","",IF(itens_Remanesc!E198="","",itens_Remanesc!E198))</f>
        <v/>
      </c>
      <c r="K198" s="173" t="str">
        <f t="shared" si="111"/>
        <v/>
      </c>
      <c r="L198" s="165" t="str">
        <f>IF(A198="","",ROUND(SUMIFS(aditivos!$L$2:$L$200,aditivos!$A$2:$A$200,A198,aditivos!$C$2:$C$200,"C2"),2))</f>
        <v/>
      </c>
      <c r="M198" s="161" t="str">
        <f t="shared" si="112"/>
        <v/>
      </c>
      <c r="N198" s="161" t="str">
        <f>IF(A198="","",IF(itens_Remanesc!G198="","",itens_Remanesc!G198))</f>
        <v/>
      </c>
      <c r="O198" s="169" t="str">
        <f t="shared" si="113"/>
        <v/>
      </c>
      <c r="P198" s="171" t="str">
        <f>IF(A198="","",ROUND(SUMIFS(aditivos!$L$2:$L$200,aditivos!$A$2:$A$200,A198,aditivos!$C$2:$C$200,"C3"),2))</f>
        <v/>
      </c>
      <c r="Q198" s="167" t="str">
        <f t="shared" si="114"/>
        <v/>
      </c>
      <c r="R198" s="167" t="str">
        <f>IF(A198="","",IF(itens_Remanesc!I198="","",itens_Remanesc!I198))</f>
        <v/>
      </c>
      <c r="S198" s="173" t="str">
        <f t="shared" si="115"/>
        <v/>
      </c>
      <c r="T198" s="165" t="str">
        <f>IF(A198="","",ROUND(SUMIFS(aditivos!$L$2:$L$200,aditivos!$A$2:$A$200,A198,aditivos!$C$2:$C$200,"C4"),2))</f>
        <v/>
      </c>
      <c r="U198" s="161" t="str">
        <f t="shared" si="116"/>
        <v/>
      </c>
      <c r="V198" s="161" t="str">
        <f>IF(A198="","",IF(itens_Remanesc!K198="","",itens_Remanesc!K198))</f>
        <v/>
      </c>
      <c r="W198" s="161" t="str">
        <f t="shared" si="117"/>
        <v/>
      </c>
      <c r="X198" s="148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12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8" t="str">
        <f>IF(itens_Remanesc!A199="","",itens_Remanesc!A199)</f>
        <v/>
      </c>
      <c r="B199" s="200" t="str">
        <f>IF(A199="","",itens_Remanesc!C199)</f>
        <v/>
      </c>
      <c r="C199" s="163" t="str">
        <f>IF(A199="","",IF(itens_Remanesc!B199="",0,itens_Remanesc!B199))</f>
        <v/>
      </c>
      <c r="D199" s="165" t="str">
        <f>IF(A199="","",ROUND(SUMIFS(aditivos!$L$2:$L$200,aditivos!$A$2:$A$200,A199,aditivos!$C$2:$C$200,"C0"),2))</f>
        <v/>
      </c>
      <c r="E199" s="161" t="str">
        <f t="shared" si="108"/>
        <v/>
      </c>
      <c r="F199" s="161" t="str">
        <f>IF(A199="","",IF(itens_Remanesc!B199&lt;&gt;"",itens_Remanesc!B199,IF($Z199,0,"")))</f>
        <v/>
      </c>
      <c r="G199" s="169" t="str">
        <f t="shared" si="109"/>
        <v/>
      </c>
      <c r="H199" s="171" t="str">
        <f>IF(A199="","",ROUND(SUMIFS(aditivos!$L$2:$L$200,aditivos!$A$2:$A$200,A199,aditivos!$C$2:$C$200,"C1"),2))</f>
        <v/>
      </c>
      <c r="I199" s="167" t="str">
        <f t="shared" si="110"/>
        <v/>
      </c>
      <c r="J199" s="167" t="str">
        <f>IF(A199="","",IF(itens_Remanesc!E199="","",itens_Remanesc!E199))</f>
        <v/>
      </c>
      <c r="K199" s="173" t="str">
        <f t="shared" si="111"/>
        <v/>
      </c>
      <c r="L199" s="165" t="str">
        <f>IF(A199="","",ROUND(SUMIFS(aditivos!$L$2:$L$200,aditivos!$A$2:$A$200,A199,aditivos!$C$2:$C$200,"C2"),2))</f>
        <v/>
      </c>
      <c r="M199" s="161" t="str">
        <f t="shared" si="112"/>
        <v/>
      </c>
      <c r="N199" s="161" t="str">
        <f>IF(A199="","",IF(itens_Remanesc!G199="","",itens_Remanesc!G199))</f>
        <v/>
      </c>
      <c r="O199" s="169" t="str">
        <f t="shared" si="113"/>
        <v/>
      </c>
      <c r="P199" s="171" t="str">
        <f>IF(A199="","",ROUND(SUMIFS(aditivos!$L$2:$L$200,aditivos!$A$2:$A$200,A199,aditivos!$C$2:$C$200,"C3"),2))</f>
        <v/>
      </c>
      <c r="Q199" s="167" t="str">
        <f t="shared" si="114"/>
        <v/>
      </c>
      <c r="R199" s="167" t="str">
        <f>IF(A199="","",IF(itens_Remanesc!I199="","",itens_Remanesc!I199))</f>
        <v/>
      </c>
      <c r="S199" s="173" t="str">
        <f t="shared" si="115"/>
        <v/>
      </c>
      <c r="T199" s="165" t="str">
        <f>IF(A199="","",ROUND(SUMIFS(aditivos!$L$2:$L$200,aditivos!$A$2:$A$200,A199,aditivos!$C$2:$C$200,"C4"),2))</f>
        <v/>
      </c>
      <c r="U199" s="161" t="str">
        <f t="shared" si="116"/>
        <v/>
      </c>
      <c r="V199" s="161" t="str">
        <f>IF(A199="","",IF(itens_Remanesc!K199="","",itens_Remanesc!K199))</f>
        <v/>
      </c>
      <c r="W199" s="161" t="str">
        <f t="shared" si="117"/>
        <v/>
      </c>
      <c r="X199" s="148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12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8" t="str">
        <f>IF(itens_Remanesc!A200="","",itens_Remanesc!A200)</f>
        <v/>
      </c>
      <c r="B200" s="200" t="str">
        <f>IF(A200="","",itens_Remanesc!C200)</f>
        <v/>
      </c>
      <c r="C200" s="163" t="str">
        <f>IF(A200="","",IF(itens_Remanesc!B200="",0,itens_Remanesc!B200))</f>
        <v/>
      </c>
      <c r="D200" s="165" t="str">
        <f>IF(A200="","",ROUND(SUMIFS(aditivos!$L$2:$L$200,aditivos!$A$2:$A$200,A200,aditivos!$C$2:$C$200,"C0"),2))</f>
        <v/>
      </c>
      <c r="E200" s="161" t="str">
        <f t="shared" si="108"/>
        <v/>
      </c>
      <c r="F200" s="161" t="str">
        <f>IF(A200="","",IF(itens_Remanesc!B200&lt;&gt;"",itens_Remanesc!B200,IF($Z200,0,"")))</f>
        <v/>
      </c>
      <c r="G200" s="169" t="str">
        <f t="shared" si="109"/>
        <v/>
      </c>
      <c r="H200" s="171" t="str">
        <f>IF(A200="","",ROUND(SUMIFS(aditivos!$L$2:$L$200,aditivos!$A$2:$A$200,A200,aditivos!$C$2:$C$200,"C1"),2))</f>
        <v/>
      </c>
      <c r="I200" s="167" t="str">
        <f t="shared" si="110"/>
        <v/>
      </c>
      <c r="J200" s="167" t="str">
        <f>IF(A200="","",IF(itens_Remanesc!E200="","",itens_Remanesc!E200))</f>
        <v/>
      </c>
      <c r="K200" s="173" t="str">
        <f t="shared" si="111"/>
        <v/>
      </c>
      <c r="L200" s="165" t="str">
        <f>IF(A200="","",ROUND(SUMIFS(aditivos!$L$2:$L$200,aditivos!$A$2:$A$200,A200,aditivos!$C$2:$C$200,"C2"),2))</f>
        <v/>
      </c>
      <c r="M200" s="161" t="str">
        <f t="shared" si="112"/>
        <v/>
      </c>
      <c r="N200" s="161" t="str">
        <f>IF(A200="","",IF(itens_Remanesc!G200="","",itens_Remanesc!G200))</f>
        <v/>
      </c>
      <c r="O200" s="169" t="str">
        <f t="shared" si="113"/>
        <v/>
      </c>
      <c r="P200" s="171" t="str">
        <f>IF(A200="","",ROUND(SUMIFS(aditivos!$L$2:$L$200,aditivos!$A$2:$A$200,A200,aditivos!$C$2:$C$200,"C3"),2))</f>
        <v/>
      </c>
      <c r="Q200" s="167" t="str">
        <f t="shared" si="114"/>
        <v/>
      </c>
      <c r="R200" s="167" t="str">
        <f>IF(A200="","",IF(itens_Remanesc!I200="","",itens_Remanesc!I200))</f>
        <v/>
      </c>
      <c r="S200" s="173" t="str">
        <f t="shared" si="115"/>
        <v/>
      </c>
      <c r="T200" s="165" t="str">
        <f>IF(A200="","",ROUND(SUMIFS(aditivos!$L$2:$L$200,aditivos!$A$2:$A$200,A200,aditivos!$C$2:$C$200,"C4"),2))</f>
        <v/>
      </c>
      <c r="U200" s="161" t="str">
        <f t="shared" si="116"/>
        <v/>
      </c>
      <c r="V200" s="161" t="str">
        <f>IF(A200="","",IF(itens_Remanesc!K200="","",itens_Remanesc!K200))</f>
        <v/>
      </c>
      <c r="W200" s="161" t="str">
        <f t="shared" si="117"/>
        <v/>
      </c>
      <c r="X200" s="148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12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27" t="s">
        <v>274</v>
      </c>
      <c r="B1" s="427" t="s">
        <v>275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9"/>
      <c r="Q1" s="426" t="s">
        <v>276</v>
      </c>
      <c r="R1" s="406"/>
      <c r="S1" s="406"/>
      <c r="T1" s="406"/>
      <c r="U1" s="406"/>
      <c r="V1" s="406"/>
      <c r="W1" s="406"/>
      <c r="X1" s="406"/>
      <c r="Y1" s="406"/>
      <c r="Z1" s="430" t="s">
        <v>277</v>
      </c>
      <c r="AA1" s="406"/>
      <c r="AB1" s="406"/>
      <c r="AC1" s="406"/>
      <c r="AE1" s="431" t="s">
        <v>278</v>
      </c>
    </row>
    <row r="2" spans="1:31" ht="43.5" customHeight="1" x14ac:dyDescent="0.35">
      <c r="A2" s="432"/>
      <c r="B2" s="52" t="s">
        <v>279</v>
      </c>
      <c r="C2" s="52" t="s">
        <v>280</v>
      </c>
      <c r="D2" s="52" t="s">
        <v>281</v>
      </c>
      <c r="E2" s="53" t="s">
        <v>282</v>
      </c>
      <c r="F2" s="53" t="s">
        <v>283</v>
      </c>
      <c r="G2" s="53" t="s">
        <v>284</v>
      </c>
      <c r="H2" s="52" t="s">
        <v>285</v>
      </c>
      <c r="I2" s="52" t="s">
        <v>286</v>
      </c>
      <c r="J2" s="52" t="s">
        <v>287</v>
      </c>
      <c r="K2" s="53" t="s">
        <v>288</v>
      </c>
      <c r="L2" s="53" t="s">
        <v>289</v>
      </c>
      <c r="M2" s="53" t="s">
        <v>290</v>
      </c>
      <c r="N2" s="52" t="s">
        <v>291</v>
      </c>
      <c r="O2" s="52" t="s">
        <v>292</v>
      </c>
      <c r="P2" s="52" t="s">
        <v>293</v>
      </c>
      <c r="Q2" s="210" t="s">
        <v>294</v>
      </c>
      <c r="R2" s="210" t="s">
        <v>295</v>
      </c>
      <c r="S2" s="210" t="s">
        <v>296</v>
      </c>
      <c r="T2" s="210" t="s">
        <v>297</v>
      </c>
      <c r="U2" s="210" t="s">
        <v>298</v>
      </c>
      <c r="V2" s="210" t="s">
        <v>299</v>
      </c>
      <c r="W2" s="210" t="s">
        <v>300</v>
      </c>
      <c r="X2" s="210" t="s">
        <v>236</v>
      </c>
      <c r="Y2" s="210" t="s">
        <v>301</v>
      </c>
      <c r="Z2" s="213" t="s">
        <v>302</v>
      </c>
      <c r="AA2" s="213" t="s">
        <v>303</v>
      </c>
      <c r="AB2" s="213" t="s">
        <v>304</v>
      </c>
      <c r="AC2" s="213" t="s">
        <v>305</v>
      </c>
      <c r="AE2" s="406"/>
    </row>
    <row r="3" spans="1:31" x14ac:dyDescent="0.35">
      <c r="A3" s="108" t="str">
        <f>IF(FALSE,"TOTAL",IF(itens_Remanesc!A2="","",itens_Remanesc!A2))</f>
        <v>ITEM-001</v>
      </c>
      <c r="B3" s="109">
        <f>IF(OR(historico_VU!A2="",historico_VU!C2=""),"",historico_VU!C2)</f>
        <v>250</v>
      </c>
      <c r="C3" s="110">
        <f>IF(posicao_contratual!A2="","",posicao_contratual!G2)</f>
        <v>120</v>
      </c>
      <c r="D3" s="109">
        <f>IF(A3="TOTAL",ROUND(SUM($D2:D$3),2),IF(OR(A3="",B3="",C3=""),"",ROUND(B3*C3,2)))</f>
        <v>30000</v>
      </c>
      <c r="E3" s="111">
        <f>IF(OR(historico_VU!A2="",historico_VU!D2=""),"",historico_VU!D2)</f>
        <v>262.8</v>
      </c>
      <c r="F3" s="112">
        <f>IF(posicao_contratual!A2="","",posicao_contratual!K2)</f>
        <v>130</v>
      </c>
      <c r="G3" s="111">
        <f>IF(A3="TOTAL",ROUND(SUM($G2:G$3),2),IF(OR(A3="",E3="",F3=""),"",ROUND(E3*F3,2)))</f>
        <v>34164</v>
      </c>
      <c r="H3" s="109">
        <f>IF(OR(historico_VU!A2="",historico_VU!E2=""),"",historico_VU!E2)</f>
        <v>272.63</v>
      </c>
      <c r="I3" s="110">
        <f>IF(posicao_contratual!A2="","",posicao_contratual!O2)</f>
        <v>120</v>
      </c>
      <c r="J3" s="113">
        <f>IF(A3="TOTAL",ROUND(SUM($J2:J$3),2),IF(OR(A3="",H3="",I3=""),"",ROUND(H3*I3,2)))</f>
        <v>32715.599999999999</v>
      </c>
      <c r="K3" s="111">
        <f>IF(OR(historico_VU!A2="",historico_VU!F2=""),"",historico_VU!F2)</f>
        <v>280.51</v>
      </c>
      <c r="L3" s="112">
        <f>IF(posicao_contratual!A2="","",posicao_contratual!S2)</f>
        <v>120</v>
      </c>
      <c r="M3" s="114">
        <f>IF(A3="TOTAL",ROUND(SUM($M2:M$3),2),IF(OR(A3="",K3="",L3=""),"",ROUND(K3*L3,2)))</f>
        <v>33661.199999999997</v>
      </c>
      <c r="N3" s="109" t="str">
        <f>IF(OR(historico_VU!A2="",historico_VU!G2=""),"",historico_VU!G2)</f>
        <v/>
      </c>
      <c r="O3" s="110">
        <f>IF(posicao_contratual!A2="","",posicao_contratual!W2)</f>
        <v>120</v>
      </c>
      <c r="P3" s="113" t="str">
        <f>IF(A3="TOTAL",ROUND(SUM($P2:P$3),2),IF(OR(A3="",N3="",O3=""),"",ROUND(N3*O3,2)))</f>
        <v/>
      </c>
      <c r="Q3" s="183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11">
        <f t="shared" ref="S3:S34" ca="1" si="1">IF($A3="","",IFERROR(IF(INDIRECT("CICLO_EM_EXECUCAO!B"&amp;(ROW()+10))="","",INDIRECT("CICLO_EM_EXECUCAO!B"&amp;(ROW()+10))),""))</f>
        <v>120</v>
      </c>
      <c r="T3" s="211">
        <f t="shared" ref="T3:T34" ca="1" si="2">IF($A3="","",IFERROR(IF(INDIRECT("CICLO_EM_EXECUCAO!D"&amp;(ROW()+10))="","",INDIRECT("CICLO_EM_EXECUCAO!D"&amp;(ROW()+10))),""))</f>
        <v>85</v>
      </c>
      <c r="U3" s="211">
        <f t="shared" ref="U3:U34" ca="1" si="3">IF($A3="","",IFERROR(IF(INDIRECT("CICLO_EM_EXECUCAO!C"&amp;(ROW()+10))="","",INDIRECT("CICLO_EM_EXECUCAO!C"&amp;(ROW()+10))),""))</f>
        <v>45</v>
      </c>
      <c r="V3" s="195">
        <f t="shared" ref="V3:V34" ca="1" si="4">IF($A3="","",IFERROR(IF(INDIRECT("CICLO_EM_EXECUCAO!E"&amp;(ROW()+10))="","",INDIRECT("CICLO_EM_EXECUCAO!E"&amp;(ROW()+10))),""))</f>
        <v>262.8</v>
      </c>
      <c r="W3" s="195">
        <f t="shared" ref="W3:W34" ca="1" si="5">IF($A3="","",IFERROR(IF(INDIRECT("CICLO_EM_EXECUCAO!F"&amp;(ROW()+10))="","",INDIRECT("CICLO_EM_EXECUCAO!F"&amp;(ROW()+10))),""))</f>
        <v>22338</v>
      </c>
      <c r="X3" s="195">
        <f t="shared" ref="X3:X34" ca="1" si="6">IF($A3="","",IFERROR(IF(INDIRECT("CICLO_EM_EXECUCAO!G"&amp;(ROW()+10))="","",INDIRECT("CICLO_EM_EXECUCAO!G"&amp;(ROW()+10))),""))</f>
        <v>11826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12">
        <f>IF($A3="","",IF(posicao_contratual!$AA2="","",posicao_contratual!$AA2))</f>
        <v>45458</v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130</v>
      </c>
    </row>
    <row r="4" spans="1:31" x14ac:dyDescent="0.35">
      <c r="A4" s="108" t="str">
        <f>IF(AND(itens_Remanesc!A3="",itens_Remanesc!A2&lt;&gt;"",COUNTIF(itens_Remanesc!A4:$A$200,"&lt;&gt;")=0),"TOTAL",IF(itens_Remanesc!A3="","",itens_Remanesc!A3))</f>
        <v>ITEM-002</v>
      </c>
      <c r="B4" s="109">
        <f>IF(OR(historico_VU!A3="",historico_VU!C3=""),"",historico_VU!C3)</f>
        <v>1500</v>
      </c>
      <c r="C4" s="110">
        <f>IF(posicao_contratual!A3="","",posicao_contratual!G3)</f>
        <v>80</v>
      </c>
      <c r="D4" s="109">
        <f>IF(A4="TOTAL",ROUND(SUM($D3:D$3),2),IF(OR(A4="",B4="",C4=""),"",ROUND(B4*C4,2)))</f>
        <v>120000</v>
      </c>
      <c r="E4" s="111">
        <f>IF(OR(historico_VU!A3="",historico_VU!D3=""),"",historico_VU!D3)</f>
        <v>1576.8</v>
      </c>
      <c r="F4" s="112">
        <f>IF(posicao_contratual!A3="","",posicao_contratual!K3)</f>
        <v>80</v>
      </c>
      <c r="G4" s="111">
        <f>IF(A4="TOTAL",ROUND(SUM($G3:G$3),2),IF(OR(A4="",E4="",F4=""),"",ROUND(E4*F4,2)))</f>
        <v>126144</v>
      </c>
      <c r="H4" s="109">
        <f>IF(OR(historico_VU!A3="",historico_VU!E3=""),"",historico_VU!E3)</f>
        <v>1635.77</v>
      </c>
      <c r="I4" s="110">
        <f>IF(posicao_contratual!A3="","",posicao_contratual!O3)</f>
        <v>80</v>
      </c>
      <c r="J4" s="113">
        <f>IF(A4="TOTAL",ROUND(SUM($J3:J$3),2),IF(OR(A4="",H4="",I4=""),"",ROUND(H4*I4,2)))</f>
        <v>130861.6</v>
      </c>
      <c r="K4" s="111">
        <f>IF(OR(historico_VU!A3="",historico_VU!F3=""),"",historico_VU!F3)</f>
        <v>1683.05</v>
      </c>
      <c r="L4" s="112">
        <f>IF(posicao_contratual!A3="","",posicao_contratual!S3)</f>
        <v>80</v>
      </c>
      <c r="M4" s="114">
        <f>IF(A4="TOTAL",ROUND(SUM($M3:M$3),2),IF(OR(A4="",K4="",L4=""),"",ROUND(K4*L4,2)))</f>
        <v>134644</v>
      </c>
      <c r="N4" s="109" t="str">
        <f>IF(OR(historico_VU!A3="",historico_VU!G3=""),"",historico_VU!G3)</f>
        <v/>
      </c>
      <c r="O4" s="110">
        <f>IF(posicao_contratual!A3="","",posicao_contratual!W3)</f>
        <v>80</v>
      </c>
      <c r="P4" s="113" t="str">
        <f>IF(A4="TOTAL",ROUND(SUM($P3:P$3),2),IF(OR(A4="",N4="",O4=""),"",ROUND(N4*O4,2)))</f>
        <v/>
      </c>
      <c r="Q4" s="183">
        <f t="shared" ca="1" si="0"/>
        <v>45657</v>
      </c>
      <c r="R4" t="str">
        <f>IF($A4="","",IF(MEMORIA_RESULTADOS!$W$46="","","C"&amp;MEMORIA_RESULTADOS!$W$46))</f>
        <v>C1</v>
      </c>
      <c r="S4" s="211">
        <f t="shared" ca="1" si="1"/>
        <v>80</v>
      </c>
      <c r="T4" s="211">
        <f t="shared" ca="1" si="2"/>
        <v>50</v>
      </c>
      <c r="U4" s="211">
        <f t="shared" ca="1" si="3"/>
        <v>30</v>
      </c>
      <c r="V4" s="195">
        <f t="shared" ca="1" si="4"/>
        <v>1576.8</v>
      </c>
      <c r="W4" s="195">
        <f t="shared" ca="1" si="5"/>
        <v>78840</v>
      </c>
      <c r="X4" s="195">
        <f t="shared" ca="1" si="6"/>
        <v>47304</v>
      </c>
      <c r="Y4" t="str">
        <f t="shared" ca="1" si="7"/>
        <v>OK</v>
      </c>
      <c r="Z4" s="212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8" t="str">
        <f>IF(AND(itens_Remanesc!A4="",itens_Remanesc!A3&lt;&gt;"",COUNTIF(itens_Remanesc!A5:$A$200,"&lt;&gt;")=0),"TOTAL",IF(itens_Remanesc!A4="","",itens_Remanesc!A4))</f>
        <v>ITEM-003</v>
      </c>
      <c r="B5" s="109">
        <f>IF(OR(historico_VU!A4="",historico_VU!C4=""),"",historico_VU!C4)</f>
        <v>3200</v>
      </c>
      <c r="C5" s="110">
        <f>IF(posicao_contratual!A4="","",posicao_contratual!G4)</f>
        <v>40</v>
      </c>
      <c r="D5" s="109">
        <f>IF(A5="TOTAL",ROUND(SUM($D$3:D4),2),IF(OR(A5="",B5="",C5=""),"",ROUND(B5*C5,2)))</f>
        <v>128000</v>
      </c>
      <c r="E5" s="111">
        <f>IF(OR(historico_VU!A4="",historico_VU!D4=""),"",historico_VU!D4)</f>
        <v>3363.84</v>
      </c>
      <c r="F5" s="112">
        <f>IF(posicao_contratual!A4="","",posicao_contratual!K4)</f>
        <v>40</v>
      </c>
      <c r="G5" s="111">
        <f>IF(A5="TOTAL",ROUND(SUM($G$3:G4),2),IF(OR(A5="",E5="",F5=""),"",ROUND(E5*F5,2)))</f>
        <v>134553.60000000001</v>
      </c>
      <c r="H5" s="109">
        <f>IF(OR(historico_VU!A4="",historico_VU!E4=""),"",historico_VU!E4)</f>
        <v>3489.65</v>
      </c>
      <c r="I5" s="110">
        <f>IF(posicao_contratual!A4="","",posicao_contratual!O4)</f>
        <v>40</v>
      </c>
      <c r="J5" s="113">
        <f>IF(A5="TOTAL",ROUND(SUM($J$3:J4),2),IF(OR(A5="",H5="",I5=""),"",ROUND(H5*I5,2)))</f>
        <v>139586</v>
      </c>
      <c r="K5" s="111">
        <f>IF(OR(historico_VU!A4="",historico_VU!F4=""),"",historico_VU!F4)</f>
        <v>3590.5</v>
      </c>
      <c r="L5" s="112">
        <f>IF(posicao_contratual!A4="","",posicao_contratual!S4)</f>
        <v>40</v>
      </c>
      <c r="M5" s="114">
        <f>IF(A5="TOTAL",ROUND(SUM($M$3:M4),2),IF(OR(A5="",K5="",L5=""),"",ROUND(K5*L5,2)))</f>
        <v>143620</v>
      </c>
      <c r="N5" s="109" t="str">
        <f>IF(OR(historico_VU!A4="",historico_VU!G4=""),"",historico_VU!G4)</f>
        <v/>
      </c>
      <c r="O5" s="110">
        <f>IF(posicao_contratual!A4="","",posicao_contratual!W4)</f>
        <v>40</v>
      </c>
      <c r="P5" s="113" t="str">
        <f>IF(A5="TOTAL",ROUND(SUM($P$3:P4),2),IF(OR(A5="",N5="",O5=""),"",ROUND(N5*O5,2)))</f>
        <v/>
      </c>
      <c r="Q5" s="183">
        <f t="shared" ca="1" si="0"/>
        <v>45657</v>
      </c>
      <c r="R5" t="str">
        <f>IF($A5="","",IF(MEMORIA_RESULTADOS!$W$46="","","C"&amp;MEMORIA_RESULTADOS!$W$46))</f>
        <v>C1</v>
      </c>
      <c r="S5" s="211">
        <f t="shared" ca="1" si="1"/>
        <v>40</v>
      </c>
      <c r="T5" s="211">
        <f t="shared" ca="1" si="2"/>
        <v>28</v>
      </c>
      <c r="U5" s="211">
        <f t="shared" ca="1" si="3"/>
        <v>12</v>
      </c>
      <c r="V5" s="195">
        <f t="shared" ca="1" si="4"/>
        <v>3363.84</v>
      </c>
      <c r="W5" s="195">
        <f t="shared" ca="1" si="5"/>
        <v>94187.520000000004</v>
      </c>
      <c r="X5" s="195">
        <f t="shared" ca="1" si="6"/>
        <v>40366.080000000002</v>
      </c>
      <c r="Y5" t="str">
        <f t="shared" ca="1" si="7"/>
        <v>OK</v>
      </c>
      <c r="Z5" s="212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8" t="str">
        <f>IF(AND(itens_Remanesc!A5="",itens_Remanesc!A4&lt;&gt;"",COUNTIF(itens_Remanesc!A6:$A$200,"&lt;&gt;")=0),"TOTAL",IF(itens_Remanesc!A5="","",itens_Remanesc!A5))</f>
        <v>TOTAL</v>
      </c>
      <c r="B6" s="109" t="str">
        <f>IF(OR(historico_VU!A5="",historico_VU!C5=""),"",historico_VU!C5)</f>
        <v/>
      </c>
      <c r="C6" s="110" t="str">
        <f>IF(posicao_contratual!A5="","",posicao_contratual!G5)</f>
        <v/>
      </c>
      <c r="D6" s="109">
        <f>IF(A6="TOTAL",ROUND(SUM($D$3:D5),2),IF(OR(A6="",B6="",C6=""),"",ROUND(B6*C6,2)))</f>
        <v>278000</v>
      </c>
      <c r="E6" s="111" t="str">
        <f>IF(OR(historico_VU!A5="",historico_VU!D5=""),"",historico_VU!D5)</f>
        <v/>
      </c>
      <c r="F6" s="112" t="str">
        <f>IF(posicao_contratual!A5="","",posicao_contratual!K5)</f>
        <v/>
      </c>
      <c r="G6" s="111">
        <f>IF(A6="TOTAL",ROUND(SUM($G$3:G5),2),IF(OR(A6="",E6="",F6=""),"",ROUND(E6*F6,2)))</f>
        <v>294861.59999999998</v>
      </c>
      <c r="H6" s="109" t="str">
        <f>IF(OR(historico_VU!A5="",historico_VU!E5=""),"",historico_VU!E5)</f>
        <v/>
      </c>
      <c r="I6" s="110" t="str">
        <f>IF(posicao_contratual!A5="","",posicao_contratual!O5)</f>
        <v/>
      </c>
      <c r="J6" s="113">
        <f>IF(A6="TOTAL",ROUND(SUM($J$3:J5),2),IF(OR(A6="",H6="",I6=""),"",ROUND(H6*I6,2)))</f>
        <v>303163.2</v>
      </c>
      <c r="K6" s="111" t="str">
        <f>IF(OR(historico_VU!A5="",historico_VU!F5=""),"",historico_VU!F5)</f>
        <v/>
      </c>
      <c r="L6" s="112" t="str">
        <f>IF(posicao_contratual!A5="","",posicao_contratual!S5)</f>
        <v/>
      </c>
      <c r="M6" s="114">
        <f>IF(A6="TOTAL",ROUND(SUM($M$3:M5),2),IF(OR(A6="",K6="",L6=""),"",ROUND(K6*L6,2)))</f>
        <v>311925.2</v>
      </c>
      <c r="N6" s="109" t="str">
        <f>IF(OR(historico_VU!A5="",historico_VU!G5=""),"",historico_VU!G5)</f>
        <v/>
      </c>
      <c r="O6" s="110" t="str">
        <f>IF(posicao_contratual!A5="","",posicao_contratual!W5)</f>
        <v/>
      </c>
      <c r="P6" s="113">
        <f>IF(A6="TOTAL",ROUND(SUM($P$3:P5),2),IF(OR(A6="",N6="",O6=""),"",ROUND(N6*O6,2)))</f>
        <v>0</v>
      </c>
      <c r="Q6" s="183">
        <f t="shared" ca="1" si="0"/>
        <v>45657</v>
      </c>
      <c r="R6" t="str">
        <f>IF($A6="","",IF(MEMORIA_RESULTADOS!$W$46="","","C"&amp;MEMORIA_RESULTADOS!$W$46))</f>
        <v>C1</v>
      </c>
      <c r="S6" s="211" t="str">
        <f t="shared" ca="1" si="1"/>
        <v/>
      </c>
      <c r="T6" s="211" t="str">
        <f t="shared" ca="1" si="2"/>
        <v/>
      </c>
      <c r="U6" s="211" t="str">
        <f t="shared" ca="1" si="3"/>
        <v/>
      </c>
      <c r="V6" s="195" t="str">
        <f t="shared" ca="1" si="4"/>
        <v/>
      </c>
      <c r="W6" s="195" t="str">
        <f t="shared" ca="1" si="5"/>
        <v/>
      </c>
      <c r="X6" s="195" t="str">
        <f t="shared" ca="1" si="6"/>
        <v/>
      </c>
      <c r="Y6" t="str">
        <f t="shared" ca="1" si="7"/>
        <v/>
      </c>
      <c r="Z6" s="212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8" t="str">
        <f>IF(AND(itens_Remanesc!A6="",itens_Remanesc!A5&lt;&gt;"",COUNTIF(itens_Remanesc!A7:$A$200,"&lt;&gt;")=0),"TOTAL",IF(itens_Remanesc!A6="","",itens_Remanesc!A6))</f>
        <v/>
      </c>
      <c r="B7" s="109" t="str">
        <f>IF(OR(historico_VU!A6="",historico_VU!C6=""),"",historico_VU!C6)</f>
        <v/>
      </c>
      <c r="C7" s="110" t="str">
        <f>IF(posicao_contratual!A6="","",posicao_contratual!G6)</f>
        <v/>
      </c>
      <c r="D7" s="109" t="str">
        <f>IF(A7="TOTAL",ROUND(SUM($D$3:D6),2),IF(OR(A7="",B7="",C7=""),"",ROUND(B7*C7,2)))</f>
        <v/>
      </c>
      <c r="E7" s="111" t="str">
        <f>IF(OR(historico_VU!A6="",historico_VU!D6=""),"",historico_VU!D6)</f>
        <v/>
      </c>
      <c r="F7" s="112" t="str">
        <f>IF(posicao_contratual!A6="","",posicao_contratual!K6)</f>
        <v/>
      </c>
      <c r="G7" s="111" t="str">
        <f>IF(A7="TOTAL",ROUND(SUM($G$3:G6),2),IF(OR(A7="",E7="",F7=""),"",ROUND(E7*F7,2)))</f>
        <v/>
      </c>
      <c r="H7" s="109" t="str">
        <f>IF(OR(historico_VU!A6="",historico_VU!E6=""),"",historico_VU!E6)</f>
        <v/>
      </c>
      <c r="I7" s="110" t="str">
        <f>IF(posicao_contratual!A6="","",posicao_contratual!O6)</f>
        <v/>
      </c>
      <c r="J7" s="113" t="str">
        <f>IF(A7="TOTAL",ROUND(SUM($J$3:J6),2),IF(OR(A7="",H7="",I7=""),"",ROUND(H7*I7,2)))</f>
        <v/>
      </c>
      <c r="K7" s="111" t="str">
        <f>IF(OR(historico_VU!A6="",historico_VU!F6=""),"",historico_VU!F6)</f>
        <v/>
      </c>
      <c r="L7" s="112" t="str">
        <f>IF(posicao_contratual!A6="","",posicao_contratual!S6)</f>
        <v/>
      </c>
      <c r="M7" s="114" t="str">
        <f>IF(A7="TOTAL",ROUND(SUM($M$3:M6),2),IF(OR(A7="",K7="",L7=""),"",ROUND(K7*L7,2)))</f>
        <v/>
      </c>
      <c r="N7" s="109" t="str">
        <f>IF(OR(historico_VU!A6="",historico_VU!G6=""),"",historico_VU!G6)</f>
        <v/>
      </c>
      <c r="O7" s="110" t="str">
        <f>IF(posicao_contratual!A6="","",posicao_contratual!W6)</f>
        <v/>
      </c>
      <c r="P7" s="113" t="str">
        <f>IF(A7="TOTAL",ROUND(SUM($P$3:P6),2),IF(OR(A7="",N7="",O7=""),"",ROUND(N7*O7,2)))</f>
        <v/>
      </c>
      <c r="Q7" s="183" t="str">
        <f t="shared" ca="1" si="0"/>
        <v/>
      </c>
      <c r="R7" t="str">
        <f>IF($A7="","",IF(MEMORIA_RESULTADOS!$W$46="","","C"&amp;MEMORIA_RESULTADOS!$W$46))</f>
        <v/>
      </c>
      <c r="S7" s="211" t="str">
        <f t="shared" ca="1" si="1"/>
        <v/>
      </c>
      <c r="T7" s="211" t="str">
        <f t="shared" ca="1" si="2"/>
        <v/>
      </c>
      <c r="U7" s="211" t="str">
        <f t="shared" ca="1" si="3"/>
        <v/>
      </c>
      <c r="V7" s="195" t="str">
        <f t="shared" ca="1" si="4"/>
        <v/>
      </c>
      <c r="W7" s="195" t="str">
        <f t="shared" ca="1" si="5"/>
        <v/>
      </c>
      <c r="X7" s="195" t="str">
        <f t="shared" ca="1" si="6"/>
        <v/>
      </c>
      <c r="Y7" t="str">
        <f t="shared" ca="1" si="7"/>
        <v/>
      </c>
      <c r="Z7" s="212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8" t="str">
        <f>IF(AND(itens_Remanesc!A7="",itens_Remanesc!A6&lt;&gt;"",COUNTIF(itens_Remanesc!A8:$A$200,"&lt;&gt;")=0),"TOTAL",IF(itens_Remanesc!A7="","",itens_Remanesc!A7))</f>
        <v/>
      </c>
      <c r="B8" s="109" t="str">
        <f>IF(OR(historico_VU!A7="",historico_VU!C7=""),"",historico_VU!C7)</f>
        <v/>
      </c>
      <c r="C8" s="110" t="str">
        <f>IF(posicao_contratual!A7="","",posicao_contratual!G7)</f>
        <v/>
      </c>
      <c r="D8" s="109" t="str">
        <f>IF(A8="TOTAL",ROUND(SUM($D$3:D7),2),IF(OR(A8="",B8="",C8=""),"",ROUND(B8*C8,2)))</f>
        <v/>
      </c>
      <c r="E8" s="111" t="str">
        <f>IF(OR(historico_VU!A7="",historico_VU!D7=""),"",historico_VU!D7)</f>
        <v/>
      </c>
      <c r="F8" s="112" t="str">
        <f>IF(posicao_contratual!A7="","",posicao_contratual!K7)</f>
        <v/>
      </c>
      <c r="G8" s="111" t="str">
        <f>IF(A8="TOTAL",ROUND(SUM($G$3:G7),2),IF(OR(A8="",E8="",F8=""),"",ROUND(E8*F8,2)))</f>
        <v/>
      </c>
      <c r="H8" s="109" t="str">
        <f>IF(OR(historico_VU!A7="",historico_VU!E7=""),"",historico_VU!E7)</f>
        <v/>
      </c>
      <c r="I8" s="110" t="str">
        <f>IF(posicao_contratual!A7="","",posicao_contratual!O7)</f>
        <v/>
      </c>
      <c r="J8" s="113" t="str">
        <f>IF(A8="TOTAL",ROUND(SUM($J$3:J7),2),IF(OR(A8="",H8="",I8=""),"",ROUND(H8*I8,2)))</f>
        <v/>
      </c>
      <c r="K8" s="111" t="str">
        <f>IF(OR(historico_VU!A7="",historico_VU!F7=""),"",historico_VU!F7)</f>
        <v/>
      </c>
      <c r="L8" s="112" t="str">
        <f>IF(posicao_contratual!A7="","",posicao_contratual!S7)</f>
        <v/>
      </c>
      <c r="M8" s="114" t="str">
        <f>IF(A8="TOTAL",ROUND(SUM($M$3:M7),2),IF(OR(A8="",K8="",L8=""),"",ROUND(K8*L8,2)))</f>
        <v/>
      </c>
      <c r="N8" s="109" t="str">
        <f>IF(OR(historico_VU!A7="",historico_VU!G7=""),"",historico_VU!G7)</f>
        <v/>
      </c>
      <c r="O8" s="110" t="str">
        <f>IF(posicao_contratual!A7="","",posicao_contratual!W7)</f>
        <v/>
      </c>
      <c r="P8" s="113" t="str">
        <f>IF(A8="TOTAL",ROUND(SUM($P$3:P7),2),IF(OR(A8="",N8="",O8=""),"",ROUND(N8*O8,2)))</f>
        <v/>
      </c>
      <c r="Q8" s="183" t="str">
        <f t="shared" ca="1" si="0"/>
        <v/>
      </c>
      <c r="R8" t="str">
        <f>IF($A8="","",IF(MEMORIA_RESULTADOS!$W$46="","","C"&amp;MEMORIA_RESULTADOS!$W$46))</f>
        <v/>
      </c>
      <c r="S8" s="211" t="str">
        <f t="shared" ca="1" si="1"/>
        <v/>
      </c>
      <c r="T8" s="211" t="str">
        <f t="shared" ca="1" si="2"/>
        <v/>
      </c>
      <c r="U8" s="211" t="str">
        <f t="shared" ca="1" si="3"/>
        <v/>
      </c>
      <c r="V8" s="195" t="str">
        <f t="shared" ca="1" si="4"/>
        <v/>
      </c>
      <c r="W8" s="195" t="str">
        <f t="shared" ca="1" si="5"/>
        <v/>
      </c>
      <c r="X8" s="195" t="str">
        <f t="shared" ca="1" si="6"/>
        <v/>
      </c>
      <c r="Y8" t="str">
        <f t="shared" ca="1" si="7"/>
        <v/>
      </c>
      <c r="Z8" s="212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8" t="str">
        <f>IF(AND(itens_Remanesc!A8="",itens_Remanesc!A7&lt;&gt;"",COUNTIF(itens_Remanesc!A9:$A$200,"&lt;&gt;")=0),"TOTAL",IF(itens_Remanesc!A8="","",itens_Remanesc!A8))</f>
        <v/>
      </c>
      <c r="B9" s="109" t="str">
        <f>IF(OR(historico_VU!A8="",historico_VU!C8=""),"",historico_VU!C8)</f>
        <v/>
      </c>
      <c r="C9" s="110" t="str">
        <f>IF(posicao_contratual!A8="","",posicao_contratual!G8)</f>
        <v/>
      </c>
      <c r="D9" s="109" t="str">
        <f>IF(A9="TOTAL",ROUND(SUM($D$3:D8),2),IF(OR(A9="",B9="",C9=""),"",ROUND(B9*C9,2)))</f>
        <v/>
      </c>
      <c r="E9" s="111" t="str">
        <f>IF(OR(historico_VU!A8="",historico_VU!D8=""),"",historico_VU!D8)</f>
        <v/>
      </c>
      <c r="F9" s="112" t="str">
        <f>IF(posicao_contratual!A8="","",posicao_contratual!K8)</f>
        <v/>
      </c>
      <c r="G9" s="111" t="str">
        <f>IF(A9="TOTAL",ROUND(SUM($G$3:G8),2),IF(OR(A9="",E9="",F9=""),"",ROUND(E9*F9,2)))</f>
        <v/>
      </c>
      <c r="H9" s="109" t="str">
        <f>IF(OR(historico_VU!A8="",historico_VU!E8=""),"",historico_VU!E8)</f>
        <v/>
      </c>
      <c r="I9" s="110" t="str">
        <f>IF(posicao_contratual!A8="","",posicao_contratual!O8)</f>
        <v/>
      </c>
      <c r="J9" s="113" t="str">
        <f>IF(A9="TOTAL",ROUND(SUM($J$3:J8),2),IF(OR(A9="",H9="",I9=""),"",ROUND(H9*I9,2)))</f>
        <v/>
      </c>
      <c r="K9" s="111" t="str">
        <f>IF(OR(historico_VU!A8="",historico_VU!F8=""),"",historico_VU!F8)</f>
        <v/>
      </c>
      <c r="L9" s="112" t="str">
        <f>IF(posicao_contratual!A8="","",posicao_contratual!S8)</f>
        <v/>
      </c>
      <c r="M9" s="114" t="str">
        <f>IF(A9="TOTAL",ROUND(SUM($M$3:M8),2),IF(OR(A9="",K9="",L9=""),"",ROUND(K9*L9,2)))</f>
        <v/>
      </c>
      <c r="N9" s="109" t="str">
        <f>IF(OR(historico_VU!A8="",historico_VU!G8=""),"",historico_VU!G8)</f>
        <v/>
      </c>
      <c r="O9" s="110" t="str">
        <f>IF(posicao_contratual!A8="","",posicao_contratual!W8)</f>
        <v/>
      </c>
      <c r="P9" s="113" t="str">
        <f>IF(A9="TOTAL",ROUND(SUM($P$3:P8),2),IF(OR(A9="",N9="",O9=""),"",ROUND(N9*O9,2)))</f>
        <v/>
      </c>
      <c r="Q9" s="183" t="str">
        <f t="shared" ca="1" si="0"/>
        <v/>
      </c>
      <c r="R9" t="str">
        <f>IF($A9="","",IF(MEMORIA_RESULTADOS!$W$46="","","C"&amp;MEMORIA_RESULTADOS!$W$46))</f>
        <v/>
      </c>
      <c r="S9" s="211" t="str">
        <f t="shared" ca="1" si="1"/>
        <v/>
      </c>
      <c r="T9" s="211" t="str">
        <f t="shared" ca="1" si="2"/>
        <v/>
      </c>
      <c r="U9" s="211" t="str">
        <f t="shared" ca="1" si="3"/>
        <v/>
      </c>
      <c r="V9" s="195" t="str">
        <f t="shared" ca="1" si="4"/>
        <v/>
      </c>
      <c r="W9" s="195" t="str">
        <f t="shared" ca="1" si="5"/>
        <v/>
      </c>
      <c r="X9" s="195" t="str">
        <f t="shared" ca="1" si="6"/>
        <v/>
      </c>
      <c r="Y9" t="str">
        <f t="shared" ca="1" si="7"/>
        <v/>
      </c>
      <c r="Z9" s="212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8" t="str">
        <f>IF(AND(itens_Remanesc!A9="",itens_Remanesc!A8&lt;&gt;"",COUNTIF(itens_Remanesc!A10:$A$200,"&lt;&gt;")=0),"TOTAL",IF(itens_Remanesc!A9="","",itens_Remanesc!A9))</f>
        <v/>
      </c>
      <c r="B10" s="109" t="str">
        <f>IF(OR(historico_VU!A9="",historico_VU!C9=""),"",historico_VU!C9)</f>
        <v/>
      </c>
      <c r="C10" s="110" t="str">
        <f>IF(posicao_contratual!A9="","",posicao_contratual!G9)</f>
        <v/>
      </c>
      <c r="D10" s="109" t="str">
        <f>IF(A10="TOTAL",ROUND(SUM($D$3:D9),2),IF(OR(A10="",B10="",C10=""),"",ROUND(B10*C10,2)))</f>
        <v/>
      </c>
      <c r="E10" s="111" t="str">
        <f>IF(OR(historico_VU!A9="",historico_VU!D9=""),"",historico_VU!D9)</f>
        <v/>
      </c>
      <c r="F10" s="112" t="str">
        <f>IF(posicao_contratual!A9="","",posicao_contratual!K9)</f>
        <v/>
      </c>
      <c r="G10" s="111" t="str">
        <f>IF(A10="TOTAL",ROUND(SUM($G$3:G9),2),IF(OR(A10="",E10="",F10=""),"",ROUND(E10*F10,2)))</f>
        <v/>
      </c>
      <c r="H10" s="109" t="str">
        <f>IF(OR(historico_VU!A9="",historico_VU!E9=""),"",historico_VU!E9)</f>
        <v/>
      </c>
      <c r="I10" s="110" t="str">
        <f>IF(posicao_contratual!A9="","",posicao_contratual!O9)</f>
        <v/>
      </c>
      <c r="J10" s="113" t="str">
        <f>IF(A10="TOTAL",ROUND(SUM($J$3:J9),2),IF(OR(A10="",H10="",I10=""),"",ROUND(H10*I10,2)))</f>
        <v/>
      </c>
      <c r="K10" s="111" t="str">
        <f>IF(OR(historico_VU!A9="",historico_VU!F9=""),"",historico_VU!F9)</f>
        <v/>
      </c>
      <c r="L10" s="112" t="str">
        <f>IF(posicao_contratual!A9="","",posicao_contratual!S9)</f>
        <v/>
      </c>
      <c r="M10" s="114" t="str">
        <f>IF(A10="TOTAL",ROUND(SUM($M$3:M9),2),IF(OR(A10="",K10="",L10=""),"",ROUND(K10*L10,2)))</f>
        <v/>
      </c>
      <c r="N10" s="109" t="str">
        <f>IF(OR(historico_VU!A9="",historico_VU!G9=""),"",historico_VU!G9)</f>
        <v/>
      </c>
      <c r="O10" s="110" t="str">
        <f>IF(posicao_contratual!A9="","",posicao_contratual!W9)</f>
        <v/>
      </c>
      <c r="P10" s="113" t="str">
        <f>IF(A10="TOTAL",ROUND(SUM($P$3:P9),2),IF(OR(A10="",N10="",O10=""),"",ROUND(N10*O10,2)))</f>
        <v/>
      </c>
      <c r="Q10" s="183" t="str">
        <f t="shared" ca="1" si="0"/>
        <v/>
      </c>
      <c r="R10" t="str">
        <f>IF($A10="","",IF(MEMORIA_RESULTADOS!$W$46="","","C"&amp;MEMORIA_RESULTADOS!$W$46))</f>
        <v/>
      </c>
      <c r="S10" s="211" t="str">
        <f t="shared" ca="1" si="1"/>
        <v/>
      </c>
      <c r="T10" s="211" t="str">
        <f t="shared" ca="1" si="2"/>
        <v/>
      </c>
      <c r="U10" s="211" t="str">
        <f t="shared" ca="1" si="3"/>
        <v/>
      </c>
      <c r="V10" s="195" t="str">
        <f t="shared" ca="1" si="4"/>
        <v/>
      </c>
      <c r="W10" s="195" t="str">
        <f t="shared" ca="1" si="5"/>
        <v/>
      </c>
      <c r="X10" s="195" t="str">
        <f t="shared" ca="1" si="6"/>
        <v/>
      </c>
      <c r="Y10" t="str">
        <f t="shared" ca="1" si="7"/>
        <v/>
      </c>
      <c r="Z10" s="212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8" t="str">
        <f>IF(AND(itens_Remanesc!A10="",itens_Remanesc!A9&lt;&gt;"",COUNTIF(itens_Remanesc!A11:$A$200,"&lt;&gt;")=0),"TOTAL",IF(itens_Remanesc!A10="","",itens_Remanesc!A10))</f>
        <v/>
      </c>
      <c r="B11" s="109" t="str">
        <f>IF(OR(historico_VU!A10="",historico_VU!C10=""),"",historico_VU!C10)</f>
        <v/>
      </c>
      <c r="C11" s="110" t="str">
        <f>IF(posicao_contratual!A10="","",posicao_contratual!G10)</f>
        <v/>
      </c>
      <c r="D11" s="109" t="str">
        <f>IF(A11="TOTAL",ROUND(SUM($D$3:D10),2),IF(OR(A11="",B11="",C11=""),"",ROUND(B11*C11,2)))</f>
        <v/>
      </c>
      <c r="E11" s="111" t="str">
        <f>IF(OR(historico_VU!A10="",historico_VU!D10=""),"",historico_VU!D10)</f>
        <v/>
      </c>
      <c r="F11" s="112" t="str">
        <f>IF(posicao_contratual!A10="","",posicao_contratual!K10)</f>
        <v/>
      </c>
      <c r="G11" s="111" t="str">
        <f>IF(A11="TOTAL",ROUND(SUM($G$3:G10),2),IF(OR(A11="",E11="",F11=""),"",ROUND(E11*F11,2)))</f>
        <v/>
      </c>
      <c r="H11" s="109" t="str">
        <f>IF(OR(historico_VU!A10="",historico_VU!E10=""),"",historico_VU!E10)</f>
        <v/>
      </c>
      <c r="I11" s="110" t="str">
        <f>IF(posicao_contratual!A10="","",posicao_contratual!O10)</f>
        <v/>
      </c>
      <c r="J11" s="113" t="str">
        <f>IF(A11="TOTAL",ROUND(SUM($J$3:J10),2),IF(OR(A11="",H11="",I11=""),"",ROUND(H11*I11,2)))</f>
        <v/>
      </c>
      <c r="K11" s="111" t="str">
        <f>IF(OR(historico_VU!A10="",historico_VU!F10=""),"",historico_VU!F10)</f>
        <v/>
      </c>
      <c r="L11" s="112" t="str">
        <f>IF(posicao_contratual!A10="","",posicao_contratual!S10)</f>
        <v/>
      </c>
      <c r="M11" s="114" t="str">
        <f>IF(A11="TOTAL",ROUND(SUM($M$3:M10),2),IF(OR(A11="",K11="",L11=""),"",ROUND(K11*L11,2)))</f>
        <v/>
      </c>
      <c r="N11" s="109" t="str">
        <f>IF(OR(historico_VU!A10="",historico_VU!G10=""),"",historico_VU!G10)</f>
        <v/>
      </c>
      <c r="O11" s="110" t="str">
        <f>IF(posicao_contratual!A10="","",posicao_contratual!W10)</f>
        <v/>
      </c>
      <c r="P11" s="113" t="str">
        <f>IF(A11="TOTAL",ROUND(SUM($P$3:P10),2),IF(OR(A11="",N11="",O11=""),"",ROUND(N11*O11,2)))</f>
        <v/>
      </c>
      <c r="Q11" s="183" t="str">
        <f t="shared" ca="1" si="0"/>
        <v/>
      </c>
      <c r="R11" t="str">
        <f>IF($A11="","",IF(MEMORIA_RESULTADOS!$W$46="","","C"&amp;MEMORIA_RESULTADOS!$W$46))</f>
        <v/>
      </c>
      <c r="S11" s="211" t="str">
        <f t="shared" ca="1" si="1"/>
        <v/>
      </c>
      <c r="T11" s="211" t="str">
        <f t="shared" ca="1" si="2"/>
        <v/>
      </c>
      <c r="U11" s="211" t="str">
        <f t="shared" ca="1" si="3"/>
        <v/>
      </c>
      <c r="V11" s="195" t="str">
        <f t="shared" ca="1" si="4"/>
        <v/>
      </c>
      <c r="W11" s="195" t="str">
        <f t="shared" ca="1" si="5"/>
        <v/>
      </c>
      <c r="X11" s="195" t="str">
        <f t="shared" ca="1" si="6"/>
        <v/>
      </c>
      <c r="Y11" t="str">
        <f t="shared" ca="1" si="7"/>
        <v/>
      </c>
      <c r="Z11" s="212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8" t="str">
        <f>IF(AND(itens_Remanesc!A11="",itens_Remanesc!A10&lt;&gt;"",COUNTIF(itens_Remanesc!A12:$A$200,"&lt;&gt;")=0),"TOTAL",IF(itens_Remanesc!A11="","",itens_Remanesc!A11))</f>
        <v/>
      </c>
      <c r="B12" s="109" t="str">
        <f>IF(OR(historico_VU!A11="",historico_VU!C11=""),"",historico_VU!C11)</f>
        <v/>
      </c>
      <c r="C12" s="110" t="str">
        <f>IF(posicao_contratual!A11="","",posicao_contratual!G11)</f>
        <v/>
      </c>
      <c r="D12" s="109" t="str">
        <f>IF(A12="TOTAL",ROUND(SUM($D$3:D11),2),IF(OR(A12="",B12="",C12=""),"",ROUND(B12*C12,2)))</f>
        <v/>
      </c>
      <c r="E12" s="111" t="str">
        <f>IF(OR(historico_VU!A11="",historico_VU!D11=""),"",historico_VU!D11)</f>
        <v/>
      </c>
      <c r="F12" s="112" t="str">
        <f>IF(posicao_contratual!A11="","",posicao_contratual!K11)</f>
        <v/>
      </c>
      <c r="G12" s="111" t="str">
        <f>IF(A12="TOTAL",ROUND(SUM($G$3:G11),2),IF(OR(A12="",E12="",F12=""),"",ROUND(E12*F12,2)))</f>
        <v/>
      </c>
      <c r="H12" s="109" t="str">
        <f>IF(OR(historico_VU!A11="",historico_VU!E11=""),"",historico_VU!E11)</f>
        <v/>
      </c>
      <c r="I12" s="110" t="str">
        <f>IF(posicao_contratual!A11="","",posicao_contratual!O11)</f>
        <v/>
      </c>
      <c r="J12" s="113" t="str">
        <f>IF(A12="TOTAL",ROUND(SUM($J$3:J11),2),IF(OR(A12="",H12="",I12=""),"",ROUND(H12*I12,2)))</f>
        <v/>
      </c>
      <c r="K12" s="111" t="str">
        <f>IF(OR(historico_VU!A11="",historico_VU!F11=""),"",historico_VU!F11)</f>
        <v/>
      </c>
      <c r="L12" s="112" t="str">
        <f>IF(posicao_contratual!A11="","",posicao_contratual!S11)</f>
        <v/>
      </c>
      <c r="M12" s="111" t="str">
        <f>IF(A12="TOTAL",ROUND(SUM($M$3:M11),2),IF(OR(A12="",K12="",L12=""),"",ROUND(K12*L12,2)))</f>
        <v/>
      </c>
      <c r="N12" s="109" t="str">
        <f>IF(OR(historico_VU!A11="",historico_VU!G11=""),"",historico_VU!G11)</f>
        <v/>
      </c>
      <c r="O12" s="110" t="str">
        <f>IF(posicao_contratual!A11="","",posicao_contratual!W11)</f>
        <v/>
      </c>
      <c r="P12" s="113" t="str">
        <f>IF(A12="TOTAL",ROUND(SUM($P$3:P11),2),IF(OR(A12="",N12="",O12=""),"",ROUND(N12*O12,2)))</f>
        <v/>
      </c>
      <c r="Q12" s="183" t="str">
        <f t="shared" ca="1" si="0"/>
        <v/>
      </c>
      <c r="R12" t="str">
        <f>IF($A12="","",IF(MEMORIA_RESULTADOS!$W$46="","","C"&amp;MEMORIA_RESULTADOS!$W$46))</f>
        <v/>
      </c>
      <c r="S12" s="211" t="str">
        <f t="shared" ca="1" si="1"/>
        <v/>
      </c>
      <c r="T12" s="211" t="str">
        <f t="shared" ca="1" si="2"/>
        <v/>
      </c>
      <c r="U12" s="211" t="str">
        <f t="shared" ca="1" si="3"/>
        <v/>
      </c>
      <c r="V12" s="195" t="str">
        <f t="shared" ca="1" si="4"/>
        <v/>
      </c>
      <c r="W12" s="195" t="str">
        <f t="shared" ca="1" si="5"/>
        <v/>
      </c>
      <c r="X12" s="195" t="str">
        <f t="shared" ca="1" si="6"/>
        <v/>
      </c>
      <c r="Y12" t="str">
        <f t="shared" ca="1" si="7"/>
        <v/>
      </c>
      <c r="Z12" s="212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8" t="str">
        <f>IF(AND(itens_Remanesc!A12="",itens_Remanesc!A11&lt;&gt;"",COUNTIF(itens_Remanesc!A13:$A$200,"&lt;&gt;")=0),"TOTAL",IF(itens_Remanesc!A12="","",itens_Remanesc!A12))</f>
        <v/>
      </c>
      <c r="B13" s="109" t="str">
        <f>IF(OR(historico_VU!A12="",historico_VU!C12=""),"",historico_VU!C12)</f>
        <v/>
      </c>
      <c r="C13" s="110" t="str">
        <f>IF(posicao_contratual!A12="","",posicao_contratual!G12)</f>
        <v/>
      </c>
      <c r="D13" s="109" t="str">
        <f>IF(A13="TOTAL",ROUND(SUM($D$3:D12),2),IF(OR(A13="",B13="",C13=""),"",ROUND(B13*C13,2)))</f>
        <v/>
      </c>
      <c r="E13" s="111" t="str">
        <f>IF(OR(historico_VU!A12="",historico_VU!D12=""),"",historico_VU!D12)</f>
        <v/>
      </c>
      <c r="F13" s="112" t="str">
        <f>IF(posicao_contratual!A12="","",posicao_contratual!K12)</f>
        <v/>
      </c>
      <c r="G13" s="111" t="str">
        <f>IF(A13="TOTAL",ROUND(SUM($G$3:G12),2),IF(OR(A13="",E13="",F13=""),"",ROUND(E13*F13,2)))</f>
        <v/>
      </c>
      <c r="H13" s="109" t="str">
        <f>IF(OR(historico_VU!A12="",historico_VU!E12=""),"",historico_VU!E12)</f>
        <v/>
      </c>
      <c r="I13" s="110" t="str">
        <f>IF(posicao_contratual!A12="","",posicao_contratual!O12)</f>
        <v/>
      </c>
      <c r="J13" s="109" t="str">
        <f>IF(A13="TOTAL",ROUND(SUM($J$3:J12),2),IF(OR(A13="",H13="",I13=""),"",ROUND(H13*I13,2)))</f>
        <v/>
      </c>
      <c r="K13" s="111" t="str">
        <f>IF(OR(historico_VU!A12="",historico_VU!F12=""),"",historico_VU!F12)</f>
        <v/>
      </c>
      <c r="L13" s="112" t="str">
        <f>IF(posicao_contratual!A12="","",posicao_contratual!S12)</f>
        <v/>
      </c>
      <c r="M13" s="111" t="str">
        <f>IF(A13="TOTAL",ROUND(SUM($M$3:M12),2),IF(OR(A13="",K13="",L13=""),"",ROUND(K13*L13,2)))</f>
        <v/>
      </c>
      <c r="N13" s="109" t="str">
        <f>IF(OR(historico_VU!A12="",historico_VU!G12=""),"",historico_VU!G12)</f>
        <v/>
      </c>
      <c r="O13" s="110" t="str">
        <f>IF(posicao_contratual!A12="","",posicao_contratual!W12)</f>
        <v/>
      </c>
      <c r="P13" s="109" t="str">
        <f>IF(A13="TOTAL",ROUND(SUM($P$3:P12),2),IF(OR(A13="",N13="",O13=""),"",ROUND(N13*O13,2)))</f>
        <v/>
      </c>
      <c r="Q13" s="183" t="str">
        <f t="shared" ca="1" si="0"/>
        <v/>
      </c>
      <c r="R13" t="str">
        <f>IF($A13="","",IF(MEMORIA_RESULTADOS!$W$46="","","C"&amp;MEMORIA_RESULTADOS!$W$46))</f>
        <v/>
      </c>
      <c r="S13" s="211" t="str">
        <f t="shared" ca="1" si="1"/>
        <v/>
      </c>
      <c r="T13" s="211" t="str">
        <f t="shared" ca="1" si="2"/>
        <v/>
      </c>
      <c r="U13" s="211" t="str">
        <f t="shared" ca="1" si="3"/>
        <v/>
      </c>
      <c r="V13" s="195" t="str">
        <f t="shared" ca="1" si="4"/>
        <v/>
      </c>
      <c r="W13" s="195" t="str">
        <f t="shared" ca="1" si="5"/>
        <v/>
      </c>
      <c r="X13" s="195" t="str">
        <f t="shared" ca="1" si="6"/>
        <v/>
      </c>
      <c r="Y13" t="str">
        <f t="shared" ca="1" si="7"/>
        <v/>
      </c>
      <c r="Z13" s="212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8" t="str">
        <f>IF(AND(itens_Remanesc!A13="",itens_Remanesc!A12&lt;&gt;"",COUNTIF(itens_Remanesc!A14:$A$200,"&lt;&gt;")=0),"TOTAL",IF(itens_Remanesc!A13="","",itens_Remanesc!A13))</f>
        <v/>
      </c>
      <c r="B14" s="109" t="str">
        <f>IF(OR(historico_VU!A13="",historico_VU!C13=""),"",historico_VU!C13)</f>
        <v/>
      </c>
      <c r="C14" s="110" t="str">
        <f>IF(posicao_contratual!A13="","",posicao_contratual!G13)</f>
        <v/>
      </c>
      <c r="D14" s="109" t="str">
        <f>IF(A14="TOTAL",ROUND(SUM($D$3:D13),2),IF(OR(A14="",B14="",C14=""),"",ROUND(B14*C14,2)))</f>
        <v/>
      </c>
      <c r="E14" s="111" t="str">
        <f>IF(OR(historico_VU!A13="",historico_VU!D13=""),"",historico_VU!D13)</f>
        <v/>
      </c>
      <c r="F14" s="112" t="str">
        <f>IF(posicao_contratual!A13="","",posicao_contratual!K13)</f>
        <v/>
      </c>
      <c r="G14" s="111" t="str">
        <f>IF(A14="TOTAL",ROUND(SUM($G$3:G13),2),IF(OR(A14="",E14="",F14=""),"",ROUND(E14*F14,2)))</f>
        <v/>
      </c>
      <c r="H14" s="109" t="str">
        <f>IF(OR(historico_VU!A13="",historico_VU!E13=""),"",historico_VU!E13)</f>
        <v/>
      </c>
      <c r="I14" s="110" t="str">
        <f>IF(posicao_contratual!A13="","",posicao_contratual!O13)</f>
        <v/>
      </c>
      <c r="J14" s="109" t="str">
        <f>IF(A14="TOTAL",ROUND(SUM($J$3:J13),2),IF(OR(A14="",H14="",I14=""),"",ROUND(H14*I14,2)))</f>
        <v/>
      </c>
      <c r="K14" s="111" t="str">
        <f>IF(OR(historico_VU!A13="",historico_VU!F13=""),"",historico_VU!F13)</f>
        <v/>
      </c>
      <c r="L14" s="112" t="str">
        <f>IF(posicao_contratual!A13="","",posicao_contratual!S13)</f>
        <v/>
      </c>
      <c r="M14" s="111" t="str">
        <f>IF(A14="TOTAL",ROUND(SUM($M$3:M13),2),IF(OR(A14="",K14="",L14=""),"",ROUND(K14*L14,2)))</f>
        <v/>
      </c>
      <c r="N14" s="109" t="str">
        <f>IF(OR(historico_VU!A13="",historico_VU!G13=""),"",historico_VU!G13)</f>
        <v/>
      </c>
      <c r="O14" s="110" t="str">
        <f>IF(posicao_contratual!A13="","",posicao_contratual!W13)</f>
        <v/>
      </c>
      <c r="P14" s="109" t="str">
        <f>IF(A14="TOTAL",ROUND(SUM($P$3:P13),2),IF(OR(A14="",N14="",O14=""),"",ROUND(N14*O14,2)))</f>
        <v/>
      </c>
      <c r="Q14" s="183" t="str">
        <f t="shared" ca="1" si="0"/>
        <v/>
      </c>
      <c r="R14" t="str">
        <f>IF($A14="","",IF(MEMORIA_RESULTADOS!$W$46="","","C"&amp;MEMORIA_RESULTADOS!$W$46))</f>
        <v/>
      </c>
      <c r="S14" s="211" t="str">
        <f t="shared" ca="1" si="1"/>
        <v/>
      </c>
      <c r="T14" s="211" t="str">
        <f t="shared" ca="1" si="2"/>
        <v/>
      </c>
      <c r="U14" s="211" t="str">
        <f t="shared" ca="1" si="3"/>
        <v/>
      </c>
      <c r="V14" s="195" t="str">
        <f t="shared" ca="1" si="4"/>
        <v/>
      </c>
      <c r="W14" s="195" t="str">
        <f t="shared" ca="1" si="5"/>
        <v/>
      </c>
      <c r="X14" s="195" t="str">
        <f t="shared" ca="1" si="6"/>
        <v/>
      </c>
      <c r="Y14" t="str">
        <f t="shared" ca="1" si="7"/>
        <v/>
      </c>
      <c r="Z14" s="212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8" t="str">
        <f>IF(AND(itens_Remanesc!A14="",itens_Remanesc!A13&lt;&gt;"",COUNTIF(itens_Remanesc!A15:$A$200,"&lt;&gt;")=0),"TOTAL",IF(itens_Remanesc!A14="","",itens_Remanesc!A14))</f>
        <v/>
      </c>
      <c r="B15" s="109" t="str">
        <f>IF(OR(historico_VU!A14="",historico_VU!C14=""),"",historico_VU!C14)</f>
        <v/>
      </c>
      <c r="C15" s="110" t="str">
        <f>IF(posicao_contratual!A14="","",posicao_contratual!G14)</f>
        <v/>
      </c>
      <c r="D15" s="109" t="str">
        <f>IF(A15="TOTAL",ROUND(SUM($D$3:D14),2),IF(OR(A15="",B15="",C15=""),"",ROUND(B15*C15,2)))</f>
        <v/>
      </c>
      <c r="E15" s="111" t="str">
        <f>IF(OR(historico_VU!A14="",historico_VU!D14=""),"",historico_VU!D14)</f>
        <v/>
      </c>
      <c r="F15" s="112" t="str">
        <f>IF(posicao_contratual!A14="","",posicao_contratual!K14)</f>
        <v/>
      </c>
      <c r="G15" s="111" t="str">
        <f>IF(A15="TOTAL",ROUND(SUM($G$3:G14),2),IF(OR(A15="",E15="",F15=""),"",ROUND(E15*F15,2)))</f>
        <v/>
      </c>
      <c r="H15" s="109" t="str">
        <f>IF(OR(historico_VU!A14="",historico_VU!E14=""),"",historico_VU!E14)</f>
        <v/>
      </c>
      <c r="I15" s="110" t="str">
        <f>IF(posicao_contratual!A14="","",posicao_contratual!O14)</f>
        <v/>
      </c>
      <c r="J15" s="109" t="str">
        <f>IF(A15="TOTAL",ROUND(SUM($J$3:J14),2),IF(OR(A15="",H15="",I15=""),"",ROUND(H15*I15,2)))</f>
        <v/>
      </c>
      <c r="K15" s="111" t="str">
        <f>IF(OR(historico_VU!A14="",historico_VU!F14=""),"",historico_VU!F14)</f>
        <v/>
      </c>
      <c r="L15" s="112" t="str">
        <f>IF(posicao_contratual!A14="","",posicao_contratual!S14)</f>
        <v/>
      </c>
      <c r="M15" s="111" t="str">
        <f>IF(A15="TOTAL",ROUND(SUM($M$3:M14),2),IF(OR(A15="",K15="",L15=""),"",ROUND(K15*L15,2)))</f>
        <v/>
      </c>
      <c r="N15" s="109" t="str">
        <f>IF(OR(historico_VU!A14="",historico_VU!G14=""),"",historico_VU!G14)</f>
        <v/>
      </c>
      <c r="O15" s="110" t="str">
        <f>IF(posicao_contratual!A14="","",posicao_contratual!W14)</f>
        <v/>
      </c>
      <c r="P15" s="109" t="str">
        <f>IF(A15="TOTAL",ROUND(SUM($P$3:P14),2),IF(OR(A15="",N15="",O15=""),"",ROUND(N15*O15,2)))</f>
        <v/>
      </c>
      <c r="Q15" s="183" t="str">
        <f t="shared" ca="1" si="0"/>
        <v/>
      </c>
      <c r="R15" t="str">
        <f>IF($A15="","",IF(MEMORIA_RESULTADOS!$W$46="","","C"&amp;MEMORIA_RESULTADOS!$W$46))</f>
        <v/>
      </c>
      <c r="S15" s="211" t="str">
        <f t="shared" ca="1" si="1"/>
        <v/>
      </c>
      <c r="T15" s="211" t="str">
        <f t="shared" ca="1" si="2"/>
        <v/>
      </c>
      <c r="U15" s="211" t="str">
        <f t="shared" ca="1" si="3"/>
        <v/>
      </c>
      <c r="V15" s="195" t="str">
        <f t="shared" ca="1" si="4"/>
        <v/>
      </c>
      <c r="W15" s="195" t="str">
        <f t="shared" ca="1" si="5"/>
        <v/>
      </c>
      <c r="X15" s="195" t="str">
        <f t="shared" ca="1" si="6"/>
        <v/>
      </c>
      <c r="Y15" t="str">
        <f t="shared" ca="1" si="7"/>
        <v/>
      </c>
      <c r="Z15" s="212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8" t="str">
        <f>IF(AND(itens_Remanesc!A15="",itens_Remanesc!A14&lt;&gt;"",COUNTIF(itens_Remanesc!A16:$A$200,"&lt;&gt;")=0),"TOTAL",IF(itens_Remanesc!A15="","",itens_Remanesc!A15))</f>
        <v/>
      </c>
      <c r="B16" s="109" t="str">
        <f>IF(OR(historico_VU!A15="",historico_VU!C15=""),"",historico_VU!C15)</f>
        <v/>
      </c>
      <c r="C16" s="110" t="str">
        <f>IF(posicao_contratual!A15="","",posicao_contratual!G15)</f>
        <v/>
      </c>
      <c r="D16" s="109" t="str">
        <f>IF(A16="TOTAL",ROUND(SUM($D$3:D15),2),IF(OR(A16="",B16="",C16=""),"",ROUND(B16*C16,2)))</f>
        <v/>
      </c>
      <c r="E16" s="111" t="str">
        <f>IF(OR(historico_VU!A15="",historico_VU!D15=""),"",historico_VU!D15)</f>
        <v/>
      </c>
      <c r="F16" s="112" t="str">
        <f>IF(posicao_contratual!A15="","",posicao_contratual!K15)</f>
        <v/>
      </c>
      <c r="G16" s="111" t="str">
        <f>IF(A16="TOTAL",ROUND(SUM($G$3:G15),2),IF(OR(A16="",E16="",F16=""),"",ROUND(E16*F16,2)))</f>
        <v/>
      </c>
      <c r="H16" s="109" t="str">
        <f>IF(OR(historico_VU!A15="",historico_VU!E15=""),"",historico_VU!E15)</f>
        <v/>
      </c>
      <c r="I16" s="110" t="str">
        <f>IF(posicao_contratual!A15="","",posicao_contratual!O15)</f>
        <v/>
      </c>
      <c r="J16" s="109" t="str">
        <f>IF(A16="TOTAL",ROUND(SUM($J$3:J15),2),IF(OR(A16="",H16="",I16=""),"",ROUND(H16*I16,2)))</f>
        <v/>
      </c>
      <c r="K16" s="111" t="str">
        <f>IF(OR(historico_VU!A15="",historico_VU!F15=""),"",historico_VU!F15)</f>
        <v/>
      </c>
      <c r="L16" s="112" t="str">
        <f>IF(posicao_contratual!A15="","",posicao_contratual!S15)</f>
        <v/>
      </c>
      <c r="M16" s="111" t="str">
        <f>IF(A16="TOTAL",ROUND(SUM($M$3:M15),2),IF(OR(A16="",K16="",L16=""),"",ROUND(K16*L16,2)))</f>
        <v/>
      </c>
      <c r="N16" s="109" t="str">
        <f>IF(OR(historico_VU!A15="",historico_VU!G15=""),"",historico_VU!G15)</f>
        <v/>
      </c>
      <c r="O16" s="110" t="str">
        <f>IF(posicao_contratual!A15="","",posicao_contratual!W15)</f>
        <v/>
      </c>
      <c r="P16" s="109" t="str">
        <f>IF(A16="TOTAL",ROUND(SUM($P$3:P15),2),IF(OR(A16="",N16="",O16=""),"",ROUND(N16*O16,2)))</f>
        <v/>
      </c>
      <c r="Q16" s="183" t="str">
        <f t="shared" ca="1" si="0"/>
        <v/>
      </c>
      <c r="R16" t="str">
        <f>IF($A16="","",IF(MEMORIA_RESULTADOS!$W$46="","","C"&amp;MEMORIA_RESULTADOS!$W$46))</f>
        <v/>
      </c>
      <c r="S16" s="211" t="str">
        <f t="shared" ca="1" si="1"/>
        <v/>
      </c>
      <c r="T16" s="211" t="str">
        <f t="shared" ca="1" si="2"/>
        <v/>
      </c>
      <c r="U16" s="211" t="str">
        <f t="shared" ca="1" si="3"/>
        <v/>
      </c>
      <c r="V16" s="195" t="str">
        <f t="shared" ca="1" si="4"/>
        <v/>
      </c>
      <c r="W16" s="195" t="str">
        <f t="shared" ca="1" si="5"/>
        <v/>
      </c>
      <c r="X16" s="195" t="str">
        <f t="shared" ca="1" si="6"/>
        <v/>
      </c>
      <c r="Y16" t="str">
        <f t="shared" ca="1" si="7"/>
        <v/>
      </c>
      <c r="Z16" s="212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8" t="str">
        <f>IF(AND(itens_Remanesc!A16="",itens_Remanesc!A15&lt;&gt;"",COUNTIF(itens_Remanesc!A17:$A$200,"&lt;&gt;")=0),"TOTAL",IF(itens_Remanesc!A16="","",itens_Remanesc!A16))</f>
        <v/>
      </c>
      <c r="B17" s="109" t="str">
        <f>IF(OR(historico_VU!A16="",historico_VU!C16=""),"",historico_VU!C16)</f>
        <v/>
      </c>
      <c r="C17" s="110" t="str">
        <f>IF(posicao_contratual!A16="","",posicao_contratual!G16)</f>
        <v/>
      </c>
      <c r="D17" s="109" t="str">
        <f>IF(A17="TOTAL",ROUND(SUM($D$3:D16),2),IF(OR(A17="",B17="",C17=""),"",ROUND(B17*C17,2)))</f>
        <v/>
      </c>
      <c r="E17" s="111" t="str">
        <f>IF(OR(historico_VU!A16="",historico_VU!D16=""),"",historico_VU!D16)</f>
        <v/>
      </c>
      <c r="F17" s="112" t="str">
        <f>IF(posicao_contratual!A16="","",posicao_contratual!K16)</f>
        <v/>
      </c>
      <c r="G17" s="111" t="str">
        <f>IF(A17="TOTAL",ROUND(SUM($G$3:G16),2),IF(OR(A17="",E17="",F17=""),"",ROUND(E17*F17,2)))</f>
        <v/>
      </c>
      <c r="H17" s="109" t="str">
        <f>IF(OR(historico_VU!A16="",historico_VU!E16=""),"",historico_VU!E16)</f>
        <v/>
      </c>
      <c r="I17" s="110" t="str">
        <f>IF(posicao_contratual!A16="","",posicao_contratual!O16)</f>
        <v/>
      </c>
      <c r="J17" s="109" t="str">
        <f>IF(A17="TOTAL",ROUND(SUM($J$3:J16),2),IF(OR(A17="",H17="",I17=""),"",ROUND(H17*I17,2)))</f>
        <v/>
      </c>
      <c r="K17" s="111" t="str">
        <f>IF(OR(historico_VU!A16="",historico_VU!F16=""),"",historico_VU!F16)</f>
        <v/>
      </c>
      <c r="L17" s="112" t="str">
        <f>IF(posicao_contratual!A16="","",posicao_contratual!S16)</f>
        <v/>
      </c>
      <c r="M17" s="111" t="str">
        <f>IF(A17="TOTAL",ROUND(SUM($M$3:M16),2),IF(OR(A17="",K17="",L17=""),"",ROUND(K17*L17,2)))</f>
        <v/>
      </c>
      <c r="N17" s="109" t="str">
        <f>IF(OR(historico_VU!A16="",historico_VU!G16=""),"",historico_VU!G16)</f>
        <v/>
      </c>
      <c r="O17" s="110" t="str">
        <f>IF(posicao_contratual!A16="","",posicao_contratual!W16)</f>
        <v/>
      </c>
      <c r="P17" s="109" t="str">
        <f>IF(A17="TOTAL",ROUND(SUM($P$3:P16),2),IF(OR(A17="",N17="",O17=""),"",ROUND(N17*O17,2)))</f>
        <v/>
      </c>
      <c r="Q17" s="183" t="str">
        <f t="shared" ca="1" si="0"/>
        <v/>
      </c>
      <c r="R17" t="str">
        <f>IF($A17="","",IF(MEMORIA_RESULTADOS!$W$46="","","C"&amp;MEMORIA_RESULTADOS!$W$46))</f>
        <v/>
      </c>
      <c r="S17" s="211" t="str">
        <f t="shared" ca="1" si="1"/>
        <v/>
      </c>
      <c r="T17" s="211" t="str">
        <f t="shared" ca="1" si="2"/>
        <v/>
      </c>
      <c r="U17" s="211" t="str">
        <f t="shared" ca="1" si="3"/>
        <v/>
      </c>
      <c r="V17" s="195" t="str">
        <f t="shared" ca="1" si="4"/>
        <v/>
      </c>
      <c r="W17" s="195" t="str">
        <f t="shared" ca="1" si="5"/>
        <v/>
      </c>
      <c r="X17" s="195" t="str">
        <f t="shared" ca="1" si="6"/>
        <v/>
      </c>
      <c r="Y17" t="str">
        <f t="shared" ca="1" si="7"/>
        <v/>
      </c>
      <c r="Z17" s="212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8" t="str">
        <f>IF(AND(itens_Remanesc!A17="",itens_Remanesc!A16&lt;&gt;"",COUNTIF(itens_Remanesc!A18:$A$200,"&lt;&gt;")=0),"TOTAL",IF(itens_Remanesc!A17="","",itens_Remanesc!A17))</f>
        <v/>
      </c>
      <c r="B18" s="109" t="str">
        <f>IF(OR(historico_VU!A17="",historico_VU!C17=""),"",historico_VU!C17)</f>
        <v/>
      </c>
      <c r="C18" s="110" t="str">
        <f>IF(posicao_contratual!A17="","",posicao_contratual!G17)</f>
        <v/>
      </c>
      <c r="D18" s="109" t="str">
        <f>IF(A18="TOTAL",ROUND(SUM($D$3:D17),2),IF(OR(A18="",B18="",C18=""),"",ROUND(B18*C18,2)))</f>
        <v/>
      </c>
      <c r="E18" s="111" t="str">
        <f>IF(OR(historico_VU!A17="",historico_VU!D17=""),"",historico_VU!D17)</f>
        <v/>
      </c>
      <c r="F18" s="112" t="str">
        <f>IF(posicao_contratual!A17="","",posicao_contratual!K17)</f>
        <v/>
      </c>
      <c r="G18" s="111" t="str">
        <f>IF(A18="TOTAL",ROUND(SUM($G$3:G17),2),IF(OR(A18="",E18="",F18=""),"",ROUND(E18*F18,2)))</f>
        <v/>
      </c>
      <c r="H18" s="109" t="str">
        <f>IF(OR(historico_VU!A17="",historico_VU!E17=""),"",historico_VU!E17)</f>
        <v/>
      </c>
      <c r="I18" s="110" t="str">
        <f>IF(posicao_contratual!A17="","",posicao_contratual!O17)</f>
        <v/>
      </c>
      <c r="J18" s="109" t="str">
        <f>IF(A18="TOTAL",ROUND(SUM($J$3:J17),2),IF(OR(A18="",H18="",I18=""),"",ROUND(H18*I18,2)))</f>
        <v/>
      </c>
      <c r="K18" s="111" t="str">
        <f>IF(OR(historico_VU!A17="",historico_VU!F17=""),"",historico_VU!F17)</f>
        <v/>
      </c>
      <c r="L18" s="112" t="str">
        <f>IF(posicao_contratual!A17="","",posicao_contratual!S17)</f>
        <v/>
      </c>
      <c r="M18" s="111" t="str">
        <f>IF(A18="TOTAL",ROUND(SUM($M$3:M17),2),IF(OR(A18="",K18="",L18=""),"",ROUND(K18*L18,2)))</f>
        <v/>
      </c>
      <c r="N18" s="109" t="str">
        <f>IF(OR(historico_VU!A17="",historico_VU!G17=""),"",historico_VU!G17)</f>
        <v/>
      </c>
      <c r="O18" s="110" t="str">
        <f>IF(posicao_contratual!A17="","",posicao_contratual!W17)</f>
        <v/>
      </c>
      <c r="P18" s="109" t="str">
        <f>IF(A18="TOTAL",ROUND(SUM($P$3:P17),2),IF(OR(A18="",N18="",O18=""),"",ROUND(N18*O18,2)))</f>
        <v/>
      </c>
      <c r="Q18" s="183" t="str">
        <f t="shared" ca="1" si="0"/>
        <v/>
      </c>
      <c r="R18" t="str">
        <f>IF($A18="","",IF(MEMORIA_RESULTADOS!$W$46="","","C"&amp;MEMORIA_RESULTADOS!$W$46))</f>
        <v/>
      </c>
      <c r="S18" s="211" t="str">
        <f t="shared" ca="1" si="1"/>
        <v/>
      </c>
      <c r="T18" s="211" t="str">
        <f t="shared" ca="1" si="2"/>
        <v/>
      </c>
      <c r="U18" s="211" t="str">
        <f t="shared" ca="1" si="3"/>
        <v/>
      </c>
      <c r="V18" s="195" t="str">
        <f t="shared" ca="1" si="4"/>
        <v/>
      </c>
      <c r="W18" s="195" t="str">
        <f t="shared" ca="1" si="5"/>
        <v/>
      </c>
      <c r="X18" s="195" t="str">
        <f t="shared" ca="1" si="6"/>
        <v/>
      </c>
      <c r="Y18" t="str">
        <f t="shared" ca="1" si="7"/>
        <v/>
      </c>
      <c r="Z18" s="212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8" t="str">
        <f>IF(AND(itens_Remanesc!A18="",itens_Remanesc!A17&lt;&gt;"",COUNTIF(itens_Remanesc!A19:$A$200,"&lt;&gt;")=0),"TOTAL",IF(itens_Remanesc!A18="","",itens_Remanesc!A18))</f>
        <v/>
      </c>
      <c r="B19" s="109" t="str">
        <f>IF(OR(historico_VU!A18="",historico_VU!C18=""),"",historico_VU!C18)</f>
        <v/>
      </c>
      <c r="C19" s="110" t="str">
        <f>IF(posicao_contratual!A18="","",posicao_contratual!G18)</f>
        <v/>
      </c>
      <c r="D19" s="109" t="str">
        <f>IF(A19="TOTAL",ROUND(SUM($D$3:D18),2),IF(OR(A19="",B19="",C19=""),"",ROUND(B19*C19,2)))</f>
        <v/>
      </c>
      <c r="E19" s="111" t="str">
        <f>IF(OR(historico_VU!A18="",historico_VU!D18=""),"",historico_VU!D18)</f>
        <v/>
      </c>
      <c r="F19" s="112" t="str">
        <f>IF(posicao_contratual!A18="","",posicao_contratual!K18)</f>
        <v/>
      </c>
      <c r="G19" s="111" t="str">
        <f>IF(A19="TOTAL",ROUND(SUM($G$3:G18),2),IF(OR(A19="",E19="",F19=""),"",ROUND(E19*F19,2)))</f>
        <v/>
      </c>
      <c r="H19" s="109" t="str">
        <f>IF(OR(historico_VU!A18="",historico_VU!E18=""),"",historico_VU!E18)</f>
        <v/>
      </c>
      <c r="I19" s="110" t="str">
        <f>IF(posicao_contratual!A18="","",posicao_contratual!O18)</f>
        <v/>
      </c>
      <c r="J19" s="109" t="str">
        <f>IF(A19="TOTAL",ROUND(SUM($J$3:J18),2),IF(OR(A19="",H19="",I19=""),"",ROUND(H19*I19,2)))</f>
        <v/>
      </c>
      <c r="K19" s="111" t="str">
        <f>IF(OR(historico_VU!A18="",historico_VU!F18=""),"",historico_VU!F18)</f>
        <v/>
      </c>
      <c r="L19" s="112" t="str">
        <f>IF(posicao_contratual!A18="","",posicao_contratual!S18)</f>
        <v/>
      </c>
      <c r="M19" s="111" t="str">
        <f>IF(A19="TOTAL",ROUND(SUM($M$3:M18),2),IF(OR(A19="",K19="",L19=""),"",ROUND(K19*L19,2)))</f>
        <v/>
      </c>
      <c r="N19" s="109" t="str">
        <f>IF(OR(historico_VU!A18="",historico_VU!G18=""),"",historico_VU!G18)</f>
        <v/>
      </c>
      <c r="O19" s="110" t="str">
        <f>IF(posicao_contratual!A18="","",posicao_contratual!W18)</f>
        <v/>
      </c>
      <c r="P19" s="109" t="str">
        <f>IF(A19="TOTAL",ROUND(SUM($P$3:P18),2),IF(OR(A19="",N19="",O19=""),"",ROUND(N19*O19,2)))</f>
        <v/>
      </c>
      <c r="Q19" s="183" t="str">
        <f t="shared" ca="1" si="0"/>
        <v/>
      </c>
      <c r="R19" t="str">
        <f>IF($A19="","",IF(MEMORIA_RESULTADOS!$W$46="","","C"&amp;MEMORIA_RESULTADOS!$W$46))</f>
        <v/>
      </c>
      <c r="S19" s="211" t="str">
        <f t="shared" ca="1" si="1"/>
        <v/>
      </c>
      <c r="T19" s="211" t="str">
        <f t="shared" ca="1" si="2"/>
        <v/>
      </c>
      <c r="U19" s="211" t="str">
        <f t="shared" ca="1" si="3"/>
        <v/>
      </c>
      <c r="V19" s="195" t="str">
        <f t="shared" ca="1" si="4"/>
        <v/>
      </c>
      <c r="W19" s="195" t="str">
        <f t="shared" ca="1" si="5"/>
        <v/>
      </c>
      <c r="X19" s="195" t="str">
        <f t="shared" ca="1" si="6"/>
        <v/>
      </c>
      <c r="Y19" t="str">
        <f t="shared" ca="1" si="7"/>
        <v/>
      </c>
      <c r="Z19" s="212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8" t="str">
        <f>IF(AND(itens_Remanesc!A19="",itens_Remanesc!A18&lt;&gt;"",COUNTIF(itens_Remanesc!A20:$A$200,"&lt;&gt;")=0),"TOTAL",IF(itens_Remanesc!A19="","",itens_Remanesc!A19))</f>
        <v/>
      </c>
      <c r="B20" s="109" t="str">
        <f>IF(OR(historico_VU!A19="",historico_VU!C19=""),"",historico_VU!C19)</f>
        <v/>
      </c>
      <c r="C20" s="110" t="str">
        <f>IF(posicao_contratual!A19="","",posicao_contratual!G19)</f>
        <v/>
      </c>
      <c r="D20" s="109" t="str">
        <f>IF(A20="TOTAL",ROUND(SUM($D$3:D19),2),IF(OR(A20="",B20="",C20=""),"",ROUND(B20*C20,2)))</f>
        <v/>
      </c>
      <c r="E20" s="111" t="str">
        <f>IF(OR(historico_VU!A19="",historico_VU!D19=""),"",historico_VU!D19)</f>
        <v/>
      </c>
      <c r="F20" s="112" t="str">
        <f>IF(posicao_contratual!A19="","",posicao_contratual!K19)</f>
        <v/>
      </c>
      <c r="G20" s="111" t="str">
        <f>IF(A20="TOTAL",ROUND(SUM($G$3:G19),2),IF(OR(A20="",E20="",F20=""),"",ROUND(E20*F20,2)))</f>
        <v/>
      </c>
      <c r="H20" s="109" t="str">
        <f>IF(OR(historico_VU!A19="",historico_VU!E19=""),"",historico_VU!E19)</f>
        <v/>
      </c>
      <c r="I20" s="110" t="str">
        <f>IF(posicao_contratual!A19="","",posicao_contratual!O19)</f>
        <v/>
      </c>
      <c r="J20" s="109" t="str">
        <f>IF(A20="TOTAL",ROUND(SUM($J$3:J19),2),IF(OR(A20="",H20="",I20=""),"",ROUND(H20*I20,2)))</f>
        <v/>
      </c>
      <c r="K20" s="111" t="str">
        <f>IF(OR(historico_VU!A19="",historico_VU!F19=""),"",historico_VU!F19)</f>
        <v/>
      </c>
      <c r="L20" s="112" t="str">
        <f>IF(posicao_contratual!A19="","",posicao_contratual!S19)</f>
        <v/>
      </c>
      <c r="M20" s="111" t="str">
        <f>IF(A20="TOTAL",ROUND(SUM($M$3:M19),2),IF(OR(A20="",K20="",L20=""),"",ROUND(K20*L20,2)))</f>
        <v/>
      </c>
      <c r="N20" s="109" t="str">
        <f>IF(OR(historico_VU!A19="",historico_VU!G19=""),"",historico_VU!G19)</f>
        <v/>
      </c>
      <c r="O20" s="110" t="str">
        <f>IF(posicao_contratual!A19="","",posicao_contratual!W19)</f>
        <v/>
      </c>
      <c r="P20" s="109" t="str">
        <f>IF(A20="TOTAL",ROUND(SUM($P$3:P19),2),IF(OR(A20="",N20="",O20=""),"",ROUND(N20*O20,2)))</f>
        <v/>
      </c>
      <c r="Q20" s="183" t="str">
        <f t="shared" ca="1" si="0"/>
        <v/>
      </c>
      <c r="R20" t="str">
        <f>IF($A20="","",IF(MEMORIA_RESULTADOS!$W$46="","","C"&amp;MEMORIA_RESULTADOS!$W$46))</f>
        <v/>
      </c>
      <c r="S20" s="211" t="str">
        <f t="shared" ca="1" si="1"/>
        <v/>
      </c>
      <c r="T20" s="211" t="str">
        <f t="shared" ca="1" si="2"/>
        <v/>
      </c>
      <c r="U20" s="211" t="str">
        <f t="shared" ca="1" si="3"/>
        <v/>
      </c>
      <c r="V20" s="195" t="str">
        <f t="shared" ca="1" si="4"/>
        <v/>
      </c>
      <c r="W20" s="195" t="str">
        <f t="shared" ca="1" si="5"/>
        <v/>
      </c>
      <c r="X20" s="195" t="str">
        <f t="shared" ca="1" si="6"/>
        <v/>
      </c>
      <c r="Y20" t="str">
        <f t="shared" ca="1" si="7"/>
        <v/>
      </c>
      <c r="Z20" s="212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8" t="str">
        <f>IF(AND(itens_Remanesc!A20="",itens_Remanesc!A19&lt;&gt;"",COUNTIF(itens_Remanesc!A21:$A$200,"&lt;&gt;")=0),"TOTAL",IF(itens_Remanesc!A20="","",itens_Remanesc!A20))</f>
        <v/>
      </c>
      <c r="B21" s="109" t="str">
        <f>IF(OR(historico_VU!A20="",historico_VU!C20=""),"",historico_VU!C20)</f>
        <v/>
      </c>
      <c r="C21" s="110" t="str">
        <f>IF(posicao_contratual!A20="","",posicao_contratual!G20)</f>
        <v/>
      </c>
      <c r="D21" s="109" t="str">
        <f>IF(A21="TOTAL",ROUND(SUM($D$3:D20),2),IF(OR(A21="",B21="",C21=""),"",ROUND(B21*C21,2)))</f>
        <v/>
      </c>
      <c r="E21" s="111" t="str">
        <f>IF(OR(historico_VU!A20="",historico_VU!D20=""),"",historico_VU!D20)</f>
        <v/>
      </c>
      <c r="F21" s="112" t="str">
        <f>IF(posicao_contratual!A20="","",posicao_contratual!K20)</f>
        <v/>
      </c>
      <c r="G21" s="111" t="str">
        <f>IF(A21="TOTAL",ROUND(SUM($G$3:G20),2),IF(OR(A21="",E21="",F21=""),"",ROUND(E21*F21,2)))</f>
        <v/>
      </c>
      <c r="H21" s="109" t="str">
        <f>IF(OR(historico_VU!A20="",historico_VU!E20=""),"",historico_VU!E20)</f>
        <v/>
      </c>
      <c r="I21" s="110" t="str">
        <f>IF(posicao_contratual!A20="","",posicao_contratual!O20)</f>
        <v/>
      </c>
      <c r="J21" s="109" t="str">
        <f>IF(A21="TOTAL",ROUND(SUM($J$3:J20),2),IF(OR(A21="",H21="",I21=""),"",ROUND(H21*I21,2)))</f>
        <v/>
      </c>
      <c r="K21" s="111" t="str">
        <f>IF(OR(historico_VU!A20="",historico_VU!F20=""),"",historico_VU!F20)</f>
        <v/>
      </c>
      <c r="L21" s="112" t="str">
        <f>IF(posicao_contratual!A20="","",posicao_contratual!S20)</f>
        <v/>
      </c>
      <c r="M21" s="111" t="str">
        <f>IF(A21="TOTAL",ROUND(SUM($M$3:M20),2),IF(OR(A21="",K21="",L21=""),"",ROUND(K21*L21,2)))</f>
        <v/>
      </c>
      <c r="N21" s="109" t="str">
        <f>IF(OR(historico_VU!A20="",historico_VU!G20=""),"",historico_VU!G20)</f>
        <v/>
      </c>
      <c r="O21" s="110" t="str">
        <f>IF(posicao_contratual!A20="","",posicao_contratual!W20)</f>
        <v/>
      </c>
      <c r="P21" s="109" t="str">
        <f>IF(A21="TOTAL",ROUND(SUM($P$3:P20),2),IF(OR(A21="",N21="",O21=""),"",ROUND(N21*O21,2)))</f>
        <v/>
      </c>
      <c r="Q21" s="183" t="str">
        <f t="shared" ca="1" si="0"/>
        <v/>
      </c>
      <c r="R21" t="str">
        <f>IF($A21="","",IF(MEMORIA_RESULTADOS!$W$46="","","C"&amp;MEMORIA_RESULTADOS!$W$46))</f>
        <v/>
      </c>
      <c r="S21" s="211" t="str">
        <f t="shared" ca="1" si="1"/>
        <v/>
      </c>
      <c r="T21" s="211" t="str">
        <f t="shared" ca="1" si="2"/>
        <v/>
      </c>
      <c r="U21" s="211" t="str">
        <f t="shared" ca="1" si="3"/>
        <v/>
      </c>
      <c r="V21" s="195" t="str">
        <f t="shared" ca="1" si="4"/>
        <v/>
      </c>
      <c r="W21" s="195" t="str">
        <f t="shared" ca="1" si="5"/>
        <v/>
      </c>
      <c r="X21" s="195" t="str">
        <f t="shared" ca="1" si="6"/>
        <v/>
      </c>
      <c r="Y21" t="str">
        <f t="shared" ca="1" si="7"/>
        <v/>
      </c>
      <c r="Z21" s="212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8" t="str">
        <f>IF(AND(itens_Remanesc!A21="",itens_Remanesc!A20&lt;&gt;"",COUNTIF(itens_Remanesc!A22:$A$200,"&lt;&gt;")=0),"TOTAL",IF(itens_Remanesc!A21="","",itens_Remanesc!A21))</f>
        <v/>
      </c>
      <c r="B22" s="109" t="str">
        <f>IF(OR(historico_VU!A21="",historico_VU!C21=""),"",historico_VU!C21)</f>
        <v/>
      </c>
      <c r="C22" s="110" t="str">
        <f>IF(posicao_contratual!A21="","",posicao_contratual!G21)</f>
        <v/>
      </c>
      <c r="D22" s="109" t="str">
        <f>IF(A22="TOTAL",ROUND(SUM($D$3:D21),2),IF(OR(A22="",B22="",C22=""),"",ROUND(B22*C22,2)))</f>
        <v/>
      </c>
      <c r="E22" s="111" t="str">
        <f>IF(OR(historico_VU!A21="",historico_VU!D21=""),"",historico_VU!D21)</f>
        <v/>
      </c>
      <c r="F22" s="112" t="str">
        <f>IF(posicao_contratual!A21="","",posicao_contratual!K21)</f>
        <v/>
      </c>
      <c r="G22" s="111" t="str">
        <f>IF(A22="TOTAL",ROUND(SUM($G$3:G21),2),IF(OR(A22="",E22="",F22=""),"",ROUND(E22*F22,2)))</f>
        <v/>
      </c>
      <c r="H22" s="109" t="str">
        <f>IF(OR(historico_VU!A21="",historico_VU!E21=""),"",historico_VU!E21)</f>
        <v/>
      </c>
      <c r="I22" s="110" t="str">
        <f>IF(posicao_contratual!A21="","",posicao_contratual!O21)</f>
        <v/>
      </c>
      <c r="J22" s="109" t="str">
        <f>IF(A22="TOTAL",ROUND(SUM($J$3:J21),2),IF(OR(A22="",H22="",I22=""),"",ROUND(H22*I22,2)))</f>
        <v/>
      </c>
      <c r="K22" s="111" t="str">
        <f>IF(OR(historico_VU!A21="",historico_VU!F21=""),"",historico_VU!F21)</f>
        <v/>
      </c>
      <c r="L22" s="112" t="str">
        <f>IF(posicao_contratual!A21="","",posicao_contratual!S21)</f>
        <v/>
      </c>
      <c r="M22" s="111" t="str">
        <f>IF(A22="TOTAL",ROUND(SUM($M$3:M21),2),IF(OR(A22="",K22="",L22=""),"",ROUND(K22*L22,2)))</f>
        <v/>
      </c>
      <c r="N22" s="109" t="str">
        <f>IF(OR(historico_VU!A21="",historico_VU!G21=""),"",historico_VU!G21)</f>
        <v/>
      </c>
      <c r="O22" s="110" t="str">
        <f>IF(posicao_contratual!A21="","",posicao_contratual!W21)</f>
        <v/>
      </c>
      <c r="P22" s="109" t="str">
        <f>IF(A22="TOTAL",ROUND(SUM($P$3:P21),2),IF(OR(A22="",N22="",O22=""),"",ROUND(N22*O22,2)))</f>
        <v/>
      </c>
      <c r="Q22" s="183" t="str">
        <f t="shared" ca="1" si="0"/>
        <v/>
      </c>
      <c r="R22" t="str">
        <f>IF($A22="","",IF(MEMORIA_RESULTADOS!$W$46="","","C"&amp;MEMORIA_RESULTADOS!$W$46))</f>
        <v/>
      </c>
      <c r="S22" s="211" t="str">
        <f t="shared" ca="1" si="1"/>
        <v/>
      </c>
      <c r="T22" s="211" t="str">
        <f t="shared" ca="1" si="2"/>
        <v/>
      </c>
      <c r="U22" s="211" t="str">
        <f t="shared" ca="1" si="3"/>
        <v/>
      </c>
      <c r="V22" s="195" t="str">
        <f t="shared" ca="1" si="4"/>
        <v/>
      </c>
      <c r="W22" s="195" t="str">
        <f t="shared" ca="1" si="5"/>
        <v/>
      </c>
      <c r="X22" s="195" t="str">
        <f t="shared" ca="1" si="6"/>
        <v/>
      </c>
      <c r="Y22" t="str">
        <f t="shared" ca="1" si="7"/>
        <v/>
      </c>
      <c r="Z22" s="212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8" t="str">
        <f>IF(AND(itens_Remanesc!A22="",itens_Remanesc!A21&lt;&gt;"",COUNTIF(itens_Remanesc!A23:$A$200,"&lt;&gt;")=0),"TOTAL",IF(itens_Remanesc!A22="","",itens_Remanesc!A22))</f>
        <v/>
      </c>
      <c r="B23" s="109" t="str">
        <f>IF(OR(historico_VU!A22="",historico_VU!C22=""),"",historico_VU!C22)</f>
        <v/>
      </c>
      <c r="C23" s="110" t="str">
        <f>IF(posicao_contratual!A22="","",posicao_contratual!G22)</f>
        <v/>
      </c>
      <c r="D23" s="109" t="str">
        <f>IF(A23="TOTAL",ROUND(SUM($D$3:D22),2),IF(OR(A23="",B23="",C23=""),"",ROUND(B23*C23,2)))</f>
        <v/>
      </c>
      <c r="E23" s="111" t="str">
        <f>IF(OR(historico_VU!A22="",historico_VU!D22=""),"",historico_VU!D22)</f>
        <v/>
      </c>
      <c r="F23" s="112" t="str">
        <f>IF(posicao_contratual!A22="","",posicao_contratual!K22)</f>
        <v/>
      </c>
      <c r="G23" s="111" t="str">
        <f>IF(A23="TOTAL",ROUND(SUM($G$3:G22),2),IF(OR(A23="",E23="",F23=""),"",ROUND(E23*F23,2)))</f>
        <v/>
      </c>
      <c r="H23" s="109" t="str">
        <f>IF(OR(historico_VU!A22="",historico_VU!E22=""),"",historico_VU!E22)</f>
        <v/>
      </c>
      <c r="I23" s="110" t="str">
        <f>IF(posicao_contratual!A22="","",posicao_contratual!O22)</f>
        <v/>
      </c>
      <c r="J23" s="109" t="str">
        <f>IF(A23="TOTAL",ROUND(SUM($J$3:J22),2),IF(OR(A23="",H23="",I23=""),"",ROUND(H23*I23,2)))</f>
        <v/>
      </c>
      <c r="K23" s="111" t="str">
        <f>IF(OR(historico_VU!A22="",historico_VU!F22=""),"",historico_VU!F22)</f>
        <v/>
      </c>
      <c r="L23" s="112" t="str">
        <f>IF(posicao_contratual!A22="","",posicao_contratual!S22)</f>
        <v/>
      </c>
      <c r="M23" s="111" t="str">
        <f>IF(A23="TOTAL",ROUND(SUM($M$3:M22),2),IF(OR(A23="",K23="",L23=""),"",ROUND(K23*L23,2)))</f>
        <v/>
      </c>
      <c r="N23" s="109" t="str">
        <f>IF(OR(historico_VU!A22="",historico_VU!G22=""),"",historico_VU!G22)</f>
        <v/>
      </c>
      <c r="O23" s="110" t="str">
        <f>IF(posicao_contratual!A22="","",posicao_contratual!W22)</f>
        <v/>
      </c>
      <c r="P23" s="109" t="str">
        <f>IF(A23="TOTAL",ROUND(SUM($P$3:P22),2),IF(OR(A23="",N23="",O23=""),"",ROUND(N23*O23,2)))</f>
        <v/>
      </c>
      <c r="Q23" s="183" t="str">
        <f t="shared" ca="1" si="0"/>
        <v/>
      </c>
      <c r="R23" t="str">
        <f>IF($A23="","",IF(MEMORIA_RESULTADOS!$W$46="","","C"&amp;MEMORIA_RESULTADOS!$W$46))</f>
        <v/>
      </c>
      <c r="S23" s="211" t="str">
        <f t="shared" ca="1" si="1"/>
        <v/>
      </c>
      <c r="T23" s="211" t="str">
        <f t="shared" ca="1" si="2"/>
        <v/>
      </c>
      <c r="U23" s="211" t="str">
        <f t="shared" ca="1" si="3"/>
        <v/>
      </c>
      <c r="V23" s="195" t="str">
        <f t="shared" ca="1" si="4"/>
        <v/>
      </c>
      <c r="W23" s="195" t="str">
        <f t="shared" ca="1" si="5"/>
        <v/>
      </c>
      <c r="X23" s="195" t="str">
        <f t="shared" ca="1" si="6"/>
        <v/>
      </c>
      <c r="Y23" t="str">
        <f t="shared" ca="1" si="7"/>
        <v/>
      </c>
      <c r="Z23" s="212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8" t="str">
        <f>IF(AND(itens_Remanesc!A23="",itens_Remanesc!A22&lt;&gt;"",COUNTIF(itens_Remanesc!A24:$A$200,"&lt;&gt;")=0),"TOTAL",IF(itens_Remanesc!A23="","",itens_Remanesc!A23))</f>
        <v/>
      </c>
      <c r="B24" s="109" t="str">
        <f>IF(OR(historico_VU!A23="",historico_VU!C23=""),"",historico_VU!C23)</f>
        <v/>
      </c>
      <c r="C24" s="110" t="str">
        <f>IF(posicao_contratual!A23="","",posicao_contratual!G23)</f>
        <v/>
      </c>
      <c r="D24" s="109" t="str">
        <f>IF(A24="TOTAL",ROUND(SUM($D$3:D23),2),IF(OR(A24="",B24="",C24=""),"",ROUND(B24*C24,2)))</f>
        <v/>
      </c>
      <c r="E24" s="111" t="str">
        <f>IF(OR(historico_VU!A23="",historico_VU!D23=""),"",historico_VU!D23)</f>
        <v/>
      </c>
      <c r="F24" s="112" t="str">
        <f>IF(posicao_contratual!A23="","",posicao_contratual!K23)</f>
        <v/>
      </c>
      <c r="G24" s="111" t="str">
        <f>IF(A24="TOTAL",ROUND(SUM($G$3:G23),2),IF(OR(A24="",E24="",F24=""),"",ROUND(E24*F24,2)))</f>
        <v/>
      </c>
      <c r="H24" s="109" t="str">
        <f>IF(OR(historico_VU!A23="",historico_VU!E23=""),"",historico_VU!E23)</f>
        <v/>
      </c>
      <c r="I24" s="110" t="str">
        <f>IF(posicao_contratual!A23="","",posicao_contratual!O23)</f>
        <v/>
      </c>
      <c r="J24" s="109" t="str">
        <f>IF(A24="TOTAL",ROUND(SUM($J$3:J23),2),IF(OR(A24="",H24="",I24=""),"",ROUND(H24*I24,2)))</f>
        <v/>
      </c>
      <c r="K24" s="111" t="str">
        <f>IF(OR(historico_VU!A23="",historico_VU!F23=""),"",historico_VU!F23)</f>
        <v/>
      </c>
      <c r="L24" s="112" t="str">
        <f>IF(posicao_contratual!A23="","",posicao_contratual!S23)</f>
        <v/>
      </c>
      <c r="M24" s="111" t="str">
        <f>IF(A24="TOTAL",ROUND(SUM($M$3:M23),2),IF(OR(A24="",K24="",L24=""),"",ROUND(K24*L24,2)))</f>
        <v/>
      </c>
      <c r="N24" s="109" t="str">
        <f>IF(OR(historico_VU!A23="",historico_VU!G23=""),"",historico_VU!G23)</f>
        <v/>
      </c>
      <c r="O24" s="110" t="str">
        <f>IF(posicao_contratual!A23="","",posicao_contratual!W23)</f>
        <v/>
      </c>
      <c r="P24" s="109" t="str">
        <f>IF(A24="TOTAL",ROUND(SUM($P$3:P23),2),IF(OR(A24="",N24="",O24=""),"",ROUND(N24*O24,2)))</f>
        <v/>
      </c>
      <c r="Q24" s="183" t="str">
        <f t="shared" ca="1" si="0"/>
        <v/>
      </c>
      <c r="R24" t="str">
        <f>IF($A24="","",IF(MEMORIA_RESULTADOS!$W$46="","","C"&amp;MEMORIA_RESULTADOS!$W$46))</f>
        <v/>
      </c>
      <c r="S24" s="211" t="str">
        <f t="shared" ca="1" si="1"/>
        <v/>
      </c>
      <c r="T24" s="211" t="str">
        <f t="shared" ca="1" si="2"/>
        <v/>
      </c>
      <c r="U24" s="211" t="str">
        <f t="shared" ca="1" si="3"/>
        <v/>
      </c>
      <c r="V24" s="195" t="str">
        <f t="shared" ca="1" si="4"/>
        <v/>
      </c>
      <c r="W24" s="195" t="str">
        <f t="shared" ca="1" si="5"/>
        <v/>
      </c>
      <c r="X24" s="195" t="str">
        <f t="shared" ca="1" si="6"/>
        <v/>
      </c>
      <c r="Y24" t="str">
        <f t="shared" ca="1" si="7"/>
        <v/>
      </c>
      <c r="Z24" s="212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8" t="str">
        <f>IF(AND(itens_Remanesc!A24="",itens_Remanesc!A23&lt;&gt;"",COUNTIF(itens_Remanesc!A25:$A$200,"&lt;&gt;")=0),"TOTAL",IF(itens_Remanesc!A24="","",itens_Remanesc!A24))</f>
        <v/>
      </c>
      <c r="B25" s="109" t="str">
        <f>IF(OR(historico_VU!A24="",historico_VU!C24=""),"",historico_VU!C24)</f>
        <v/>
      </c>
      <c r="C25" s="110" t="str">
        <f>IF(posicao_contratual!A24="","",posicao_contratual!G24)</f>
        <v/>
      </c>
      <c r="D25" s="109" t="str">
        <f>IF(A25="TOTAL",ROUND(SUM($D$3:D24),2),IF(OR(A25="",B25="",C25=""),"",ROUND(B25*C25,2)))</f>
        <v/>
      </c>
      <c r="E25" s="111" t="str">
        <f>IF(OR(historico_VU!A24="",historico_VU!D24=""),"",historico_VU!D24)</f>
        <v/>
      </c>
      <c r="F25" s="112" t="str">
        <f>IF(posicao_contratual!A24="","",posicao_contratual!K24)</f>
        <v/>
      </c>
      <c r="G25" s="111" t="str">
        <f>IF(A25="TOTAL",ROUND(SUM($G$3:G24),2),IF(OR(A25="",E25="",F25=""),"",ROUND(E25*F25,2)))</f>
        <v/>
      </c>
      <c r="H25" s="109" t="str">
        <f>IF(OR(historico_VU!A24="",historico_VU!E24=""),"",historico_VU!E24)</f>
        <v/>
      </c>
      <c r="I25" s="110" t="str">
        <f>IF(posicao_contratual!A24="","",posicao_contratual!O24)</f>
        <v/>
      </c>
      <c r="J25" s="109" t="str">
        <f>IF(A25="TOTAL",ROUND(SUM($J$3:J24),2),IF(OR(A25="",H25="",I25=""),"",ROUND(H25*I25,2)))</f>
        <v/>
      </c>
      <c r="K25" s="111" t="str">
        <f>IF(OR(historico_VU!A24="",historico_VU!F24=""),"",historico_VU!F24)</f>
        <v/>
      </c>
      <c r="L25" s="112" t="str">
        <f>IF(posicao_contratual!A24="","",posicao_contratual!S24)</f>
        <v/>
      </c>
      <c r="M25" s="111" t="str">
        <f>IF(A25="TOTAL",ROUND(SUM($M$3:M24),2),IF(OR(A25="",K25="",L25=""),"",ROUND(K25*L25,2)))</f>
        <v/>
      </c>
      <c r="N25" s="109" t="str">
        <f>IF(OR(historico_VU!A24="",historico_VU!G24=""),"",historico_VU!G24)</f>
        <v/>
      </c>
      <c r="O25" s="110" t="str">
        <f>IF(posicao_contratual!A24="","",posicao_contratual!W24)</f>
        <v/>
      </c>
      <c r="P25" s="109" t="str">
        <f>IF(A25="TOTAL",ROUND(SUM($P$3:P24),2),IF(OR(A25="",N25="",O25=""),"",ROUND(N25*O25,2)))</f>
        <v/>
      </c>
      <c r="Q25" s="183" t="str">
        <f t="shared" ca="1" si="0"/>
        <v/>
      </c>
      <c r="R25" t="str">
        <f>IF($A25="","",IF(MEMORIA_RESULTADOS!$W$46="","","C"&amp;MEMORIA_RESULTADOS!$W$46))</f>
        <v/>
      </c>
      <c r="S25" s="211" t="str">
        <f t="shared" ca="1" si="1"/>
        <v/>
      </c>
      <c r="T25" s="211" t="str">
        <f t="shared" ca="1" si="2"/>
        <v/>
      </c>
      <c r="U25" s="211" t="str">
        <f t="shared" ca="1" si="3"/>
        <v/>
      </c>
      <c r="V25" s="195" t="str">
        <f t="shared" ca="1" si="4"/>
        <v/>
      </c>
      <c r="W25" s="195" t="str">
        <f t="shared" ca="1" si="5"/>
        <v/>
      </c>
      <c r="X25" s="195" t="str">
        <f t="shared" ca="1" si="6"/>
        <v/>
      </c>
      <c r="Y25" t="str">
        <f t="shared" ca="1" si="7"/>
        <v/>
      </c>
      <c r="Z25" s="212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8" t="str">
        <f>IF(AND(itens_Remanesc!A25="",itens_Remanesc!A24&lt;&gt;"",COUNTIF(itens_Remanesc!A26:$A$200,"&lt;&gt;")=0),"TOTAL",IF(itens_Remanesc!A25="","",itens_Remanesc!A25))</f>
        <v/>
      </c>
      <c r="B26" s="109" t="str">
        <f>IF(OR(historico_VU!A25="",historico_VU!C25=""),"",historico_VU!C25)</f>
        <v/>
      </c>
      <c r="C26" s="110" t="str">
        <f>IF(posicao_contratual!A25="","",posicao_contratual!G25)</f>
        <v/>
      </c>
      <c r="D26" s="109" t="str">
        <f>IF(A26="TOTAL",ROUND(SUM($D$3:D25),2),IF(OR(A26="",B26="",C26=""),"",ROUND(B26*C26,2)))</f>
        <v/>
      </c>
      <c r="E26" s="111" t="str">
        <f>IF(OR(historico_VU!A25="",historico_VU!D25=""),"",historico_VU!D25)</f>
        <v/>
      </c>
      <c r="F26" s="112" t="str">
        <f>IF(posicao_contratual!A25="","",posicao_contratual!K25)</f>
        <v/>
      </c>
      <c r="G26" s="111" t="str">
        <f>IF(A26="TOTAL",ROUND(SUM($G$3:G25),2),IF(OR(A26="",E26="",F26=""),"",ROUND(E26*F26,2)))</f>
        <v/>
      </c>
      <c r="H26" s="109" t="str">
        <f>IF(OR(historico_VU!A25="",historico_VU!E25=""),"",historico_VU!E25)</f>
        <v/>
      </c>
      <c r="I26" s="110" t="str">
        <f>IF(posicao_contratual!A25="","",posicao_contratual!O25)</f>
        <v/>
      </c>
      <c r="J26" s="109" t="str">
        <f>IF(A26="TOTAL",ROUND(SUM($J$3:J25),2),IF(OR(A26="",H26="",I26=""),"",ROUND(H26*I26,2)))</f>
        <v/>
      </c>
      <c r="K26" s="111" t="str">
        <f>IF(OR(historico_VU!A25="",historico_VU!F25=""),"",historico_VU!F25)</f>
        <v/>
      </c>
      <c r="L26" s="112" t="str">
        <f>IF(posicao_contratual!A25="","",posicao_contratual!S25)</f>
        <v/>
      </c>
      <c r="M26" s="111" t="str">
        <f>IF(A26="TOTAL",ROUND(SUM($M$3:M25),2),IF(OR(A26="",K26="",L26=""),"",ROUND(K26*L26,2)))</f>
        <v/>
      </c>
      <c r="N26" s="109" t="str">
        <f>IF(OR(historico_VU!A25="",historico_VU!G25=""),"",historico_VU!G25)</f>
        <v/>
      </c>
      <c r="O26" s="110" t="str">
        <f>IF(posicao_contratual!A25="","",posicao_contratual!W25)</f>
        <v/>
      </c>
      <c r="P26" s="109" t="str">
        <f>IF(A26="TOTAL",ROUND(SUM($P$3:P25),2),IF(OR(A26="",N26="",O26=""),"",ROUND(N26*O26,2)))</f>
        <v/>
      </c>
      <c r="Q26" s="183" t="str">
        <f t="shared" ca="1" si="0"/>
        <v/>
      </c>
      <c r="R26" t="str">
        <f>IF($A26="","",IF(MEMORIA_RESULTADOS!$W$46="","","C"&amp;MEMORIA_RESULTADOS!$W$46))</f>
        <v/>
      </c>
      <c r="S26" s="211" t="str">
        <f t="shared" ca="1" si="1"/>
        <v/>
      </c>
      <c r="T26" s="211" t="str">
        <f t="shared" ca="1" si="2"/>
        <v/>
      </c>
      <c r="U26" s="211" t="str">
        <f t="shared" ca="1" si="3"/>
        <v/>
      </c>
      <c r="V26" s="195" t="str">
        <f t="shared" ca="1" si="4"/>
        <v/>
      </c>
      <c r="W26" s="195" t="str">
        <f t="shared" ca="1" si="5"/>
        <v/>
      </c>
      <c r="X26" s="195" t="str">
        <f t="shared" ca="1" si="6"/>
        <v/>
      </c>
      <c r="Y26" t="str">
        <f t="shared" ca="1" si="7"/>
        <v/>
      </c>
      <c r="Z26" s="212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8" t="str">
        <f>IF(AND(itens_Remanesc!A26="",itens_Remanesc!A25&lt;&gt;"",COUNTIF(itens_Remanesc!A27:$A$200,"&lt;&gt;")=0),"TOTAL",IF(itens_Remanesc!A26="","",itens_Remanesc!A26))</f>
        <v/>
      </c>
      <c r="B27" s="109" t="str">
        <f>IF(OR(historico_VU!A26="",historico_VU!C26=""),"",historico_VU!C26)</f>
        <v/>
      </c>
      <c r="C27" s="110" t="str">
        <f>IF(posicao_contratual!A26="","",posicao_contratual!G26)</f>
        <v/>
      </c>
      <c r="D27" s="109" t="str">
        <f>IF(A27="TOTAL",ROUND(SUM($D$3:D26),2),IF(OR(A27="",B27="",C27=""),"",ROUND(B27*C27,2)))</f>
        <v/>
      </c>
      <c r="E27" s="111" t="str">
        <f>IF(OR(historico_VU!A26="",historico_VU!D26=""),"",historico_VU!D26)</f>
        <v/>
      </c>
      <c r="F27" s="112" t="str">
        <f>IF(posicao_contratual!A26="","",posicao_contratual!K26)</f>
        <v/>
      </c>
      <c r="G27" s="111" t="str">
        <f>IF(A27="TOTAL",ROUND(SUM($G$3:G26),2),IF(OR(A27="",E27="",F27=""),"",ROUND(E27*F27,2)))</f>
        <v/>
      </c>
      <c r="H27" s="109" t="str">
        <f>IF(OR(historico_VU!A26="",historico_VU!E26=""),"",historico_VU!E26)</f>
        <v/>
      </c>
      <c r="I27" s="110" t="str">
        <f>IF(posicao_contratual!A26="","",posicao_contratual!O26)</f>
        <v/>
      </c>
      <c r="J27" s="109" t="str">
        <f>IF(A27="TOTAL",ROUND(SUM($J$3:J26),2),IF(OR(A27="",H27="",I27=""),"",ROUND(H27*I27,2)))</f>
        <v/>
      </c>
      <c r="K27" s="111" t="str">
        <f>IF(OR(historico_VU!A26="",historico_VU!F26=""),"",historico_VU!F26)</f>
        <v/>
      </c>
      <c r="L27" s="112" t="str">
        <f>IF(posicao_contratual!A26="","",posicao_contratual!S26)</f>
        <v/>
      </c>
      <c r="M27" s="111" t="str">
        <f>IF(A27="TOTAL",ROUND(SUM($M$3:M26),2),IF(OR(A27="",K27="",L27=""),"",ROUND(K27*L27,2)))</f>
        <v/>
      </c>
      <c r="N27" s="109" t="str">
        <f>IF(OR(historico_VU!A26="",historico_VU!G26=""),"",historico_VU!G26)</f>
        <v/>
      </c>
      <c r="O27" s="110" t="str">
        <f>IF(posicao_contratual!A26="","",posicao_contratual!W26)</f>
        <v/>
      </c>
      <c r="P27" s="109" t="str">
        <f>IF(A27="TOTAL",ROUND(SUM($P$3:P26),2),IF(OR(A27="",N27="",O27=""),"",ROUND(N27*O27,2)))</f>
        <v/>
      </c>
      <c r="Q27" s="183" t="str">
        <f t="shared" ca="1" si="0"/>
        <v/>
      </c>
      <c r="R27" t="str">
        <f>IF($A27="","",IF(MEMORIA_RESULTADOS!$W$46="","","C"&amp;MEMORIA_RESULTADOS!$W$46))</f>
        <v/>
      </c>
      <c r="S27" s="211" t="str">
        <f t="shared" ca="1" si="1"/>
        <v/>
      </c>
      <c r="T27" s="211" t="str">
        <f t="shared" ca="1" si="2"/>
        <v/>
      </c>
      <c r="U27" s="211" t="str">
        <f t="shared" ca="1" si="3"/>
        <v/>
      </c>
      <c r="V27" s="195" t="str">
        <f t="shared" ca="1" si="4"/>
        <v/>
      </c>
      <c r="W27" s="195" t="str">
        <f t="shared" ca="1" si="5"/>
        <v/>
      </c>
      <c r="X27" s="195" t="str">
        <f t="shared" ca="1" si="6"/>
        <v/>
      </c>
      <c r="Y27" t="str">
        <f t="shared" ca="1" si="7"/>
        <v/>
      </c>
      <c r="Z27" s="212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8" t="str">
        <f>IF(AND(itens_Remanesc!A27="",itens_Remanesc!A26&lt;&gt;"",COUNTIF(itens_Remanesc!A28:$A$200,"&lt;&gt;")=0),"TOTAL",IF(itens_Remanesc!A27="","",itens_Remanesc!A27))</f>
        <v/>
      </c>
      <c r="B28" s="109" t="str">
        <f>IF(OR(historico_VU!A27="",historico_VU!C27=""),"",historico_VU!C27)</f>
        <v/>
      </c>
      <c r="C28" s="110" t="str">
        <f>IF(posicao_contratual!A27="","",posicao_contratual!G27)</f>
        <v/>
      </c>
      <c r="D28" s="109" t="str">
        <f>IF(A28="TOTAL",ROUND(SUM($D$3:D27),2),IF(OR(A28="",B28="",C28=""),"",ROUND(B28*C28,2)))</f>
        <v/>
      </c>
      <c r="E28" s="111" t="str">
        <f>IF(OR(historico_VU!A27="",historico_VU!D27=""),"",historico_VU!D27)</f>
        <v/>
      </c>
      <c r="F28" s="112" t="str">
        <f>IF(posicao_contratual!A27="","",posicao_contratual!K27)</f>
        <v/>
      </c>
      <c r="G28" s="111" t="str">
        <f>IF(A28="TOTAL",ROUND(SUM($G$3:G27),2),IF(OR(A28="",E28="",F28=""),"",ROUND(E28*F28,2)))</f>
        <v/>
      </c>
      <c r="H28" s="109" t="str">
        <f>IF(OR(historico_VU!A27="",historico_VU!E27=""),"",historico_VU!E27)</f>
        <v/>
      </c>
      <c r="I28" s="110" t="str">
        <f>IF(posicao_contratual!A27="","",posicao_contratual!O27)</f>
        <v/>
      </c>
      <c r="J28" s="109" t="str">
        <f>IF(A28="TOTAL",ROUND(SUM($J$3:J27),2),IF(OR(A28="",H28="",I28=""),"",ROUND(H28*I28,2)))</f>
        <v/>
      </c>
      <c r="K28" s="111" t="str">
        <f>IF(OR(historico_VU!A27="",historico_VU!F27=""),"",historico_VU!F27)</f>
        <v/>
      </c>
      <c r="L28" s="112" t="str">
        <f>IF(posicao_contratual!A27="","",posicao_contratual!S27)</f>
        <v/>
      </c>
      <c r="M28" s="111" t="str">
        <f>IF(A28="TOTAL",ROUND(SUM($M$3:M27),2),IF(OR(A28="",K28="",L28=""),"",ROUND(K28*L28,2)))</f>
        <v/>
      </c>
      <c r="N28" s="109" t="str">
        <f>IF(OR(historico_VU!A27="",historico_VU!G27=""),"",historico_VU!G27)</f>
        <v/>
      </c>
      <c r="O28" s="110" t="str">
        <f>IF(posicao_contratual!A27="","",posicao_contratual!W27)</f>
        <v/>
      </c>
      <c r="P28" s="109" t="str">
        <f>IF(A28="TOTAL",ROUND(SUM($P$3:P27),2),IF(OR(A28="",N28="",O28=""),"",ROUND(N28*O28,2)))</f>
        <v/>
      </c>
      <c r="Q28" s="183" t="str">
        <f t="shared" ca="1" si="0"/>
        <v/>
      </c>
      <c r="R28" t="str">
        <f>IF($A28="","",IF(MEMORIA_RESULTADOS!$W$46="","","C"&amp;MEMORIA_RESULTADOS!$W$46))</f>
        <v/>
      </c>
      <c r="S28" s="211" t="str">
        <f t="shared" ca="1" si="1"/>
        <v/>
      </c>
      <c r="T28" s="211" t="str">
        <f t="shared" ca="1" si="2"/>
        <v/>
      </c>
      <c r="U28" s="211" t="str">
        <f t="shared" ca="1" si="3"/>
        <v/>
      </c>
      <c r="V28" s="195" t="str">
        <f t="shared" ca="1" si="4"/>
        <v/>
      </c>
      <c r="W28" s="195" t="str">
        <f t="shared" ca="1" si="5"/>
        <v/>
      </c>
      <c r="X28" s="195" t="str">
        <f t="shared" ca="1" si="6"/>
        <v/>
      </c>
      <c r="Y28" t="str">
        <f t="shared" ca="1" si="7"/>
        <v/>
      </c>
      <c r="Z28" s="212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8" t="str">
        <f>IF(AND(itens_Remanesc!A28="",itens_Remanesc!A27&lt;&gt;"",COUNTIF(itens_Remanesc!A29:$A$200,"&lt;&gt;")=0),"TOTAL",IF(itens_Remanesc!A28="","",itens_Remanesc!A28))</f>
        <v/>
      </c>
      <c r="B29" s="109" t="str">
        <f>IF(OR(historico_VU!A28="",historico_VU!C28=""),"",historico_VU!C28)</f>
        <v/>
      </c>
      <c r="C29" s="110" t="str">
        <f>IF(posicao_contratual!A28="","",posicao_contratual!G28)</f>
        <v/>
      </c>
      <c r="D29" s="109" t="str">
        <f>IF(A29="TOTAL",ROUND(SUM($D$3:D28),2),IF(OR(A29="",B29="",C29=""),"",ROUND(B29*C29,2)))</f>
        <v/>
      </c>
      <c r="E29" s="111" t="str">
        <f>IF(OR(historico_VU!A28="",historico_VU!D28=""),"",historico_VU!D28)</f>
        <v/>
      </c>
      <c r="F29" s="112" t="str">
        <f>IF(posicao_contratual!A28="","",posicao_contratual!K28)</f>
        <v/>
      </c>
      <c r="G29" s="111" t="str">
        <f>IF(A29="TOTAL",ROUND(SUM($G$3:G28),2),IF(OR(A29="",E29="",F29=""),"",ROUND(E29*F29,2)))</f>
        <v/>
      </c>
      <c r="H29" s="109" t="str">
        <f>IF(OR(historico_VU!A28="",historico_VU!E28=""),"",historico_VU!E28)</f>
        <v/>
      </c>
      <c r="I29" s="110" t="str">
        <f>IF(posicao_contratual!A28="","",posicao_contratual!O28)</f>
        <v/>
      </c>
      <c r="J29" s="109" t="str">
        <f>IF(A29="TOTAL",ROUND(SUM($J$3:J28),2),IF(OR(A29="",H29="",I29=""),"",ROUND(H29*I29,2)))</f>
        <v/>
      </c>
      <c r="K29" s="111" t="str">
        <f>IF(OR(historico_VU!A28="",historico_VU!F28=""),"",historico_VU!F28)</f>
        <v/>
      </c>
      <c r="L29" s="112" t="str">
        <f>IF(posicao_contratual!A28="","",posicao_contratual!S28)</f>
        <v/>
      </c>
      <c r="M29" s="111" t="str">
        <f>IF(A29="TOTAL",ROUND(SUM($M$3:M28),2),IF(OR(A29="",K29="",L29=""),"",ROUND(K29*L29,2)))</f>
        <v/>
      </c>
      <c r="N29" s="109" t="str">
        <f>IF(OR(historico_VU!A28="",historico_VU!G28=""),"",historico_VU!G28)</f>
        <v/>
      </c>
      <c r="O29" s="110" t="str">
        <f>IF(posicao_contratual!A28="","",posicao_contratual!W28)</f>
        <v/>
      </c>
      <c r="P29" s="109" t="str">
        <f>IF(A29="TOTAL",ROUND(SUM($P$3:P28),2),IF(OR(A29="",N29="",O29=""),"",ROUND(N29*O29,2)))</f>
        <v/>
      </c>
      <c r="Q29" s="183" t="str">
        <f t="shared" ca="1" si="0"/>
        <v/>
      </c>
      <c r="R29" t="str">
        <f>IF($A29="","",IF(MEMORIA_RESULTADOS!$W$46="","","C"&amp;MEMORIA_RESULTADOS!$W$46))</f>
        <v/>
      </c>
      <c r="S29" s="211" t="str">
        <f t="shared" ca="1" si="1"/>
        <v/>
      </c>
      <c r="T29" s="211" t="str">
        <f t="shared" ca="1" si="2"/>
        <v/>
      </c>
      <c r="U29" s="211" t="str">
        <f t="shared" ca="1" si="3"/>
        <v/>
      </c>
      <c r="V29" s="195" t="str">
        <f t="shared" ca="1" si="4"/>
        <v/>
      </c>
      <c r="W29" s="195" t="str">
        <f t="shared" ca="1" si="5"/>
        <v/>
      </c>
      <c r="X29" s="195" t="str">
        <f t="shared" ca="1" si="6"/>
        <v/>
      </c>
      <c r="Y29" t="str">
        <f t="shared" ca="1" si="7"/>
        <v/>
      </c>
      <c r="Z29" s="212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8" t="str">
        <f>IF(AND(itens_Remanesc!A29="",itens_Remanesc!A28&lt;&gt;"",COUNTIF(itens_Remanesc!A30:$A$200,"&lt;&gt;")=0),"TOTAL",IF(itens_Remanesc!A29="","",itens_Remanesc!A29))</f>
        <v/>
      </c>
      <c r="B30" s="109" t="str">
        <f>IF(OR(historico_VU!A29="",historico_VU!C29=""),"",historico_VU!C29)</f>
        <v/>
      </c>
      <c r="C30" s="110" t="str">
        <f>IF(posicao_contratual!A29="","",posicao_contratual!G29)</f>
        <v/>
      </c>
      <c r="D30" s="109" t="str">
        <f>IF(A30="TOTAL",ROUND(SUM($D$3:D29),2),IF(OR(A30="",B30="",C30=""),"",ROUND(B30*C30,2)))</f>
        <v/>
      </c>
      <c r="E30" s="111" t="str">
        <f>IF(OR(historico_VU!A29="",historico_VU!D29=""),"",historico_VU!D29)</f>
        <v/>
      </c>
      <c r="F30" s="112" t="str">
        <f>IF(posicao_contratual!A29="","",posicao_contratual!K29)</f>
        <v/>
      </c>
      <c r="G30" s="111" t="str">
        <f>IF(A30="TOTAL",ROUND(SUM($G$3:G29),2),IF(OR(A30="",E30="",F30=""),"",ROUND(E30*F30,2)))</f>
        <v/>
      </c>
      <c r="H30" s="109" t="str">
        <f>IF(OR(historico_VU!A29="",historico_VU!E29=""),"",historico_VU!E29)</f>
        <v/>
      </c>
      <c r="I30" s="110" t="str">
        <f>IF(posicao_contratual!A29="","",posicao_contratual!O29)</f>
        <v/>
      </c>
      <c r="J30" s="109" t="str">
        <f>IF(A30="TOTAL",ROUND(SUM($J$3:J29),2),IF(OR(A30="",H30="",I30=""),"",ROUND(H30*I30,2)))</f>
        <v/>
      </c>
      <c r="K30" s="111" t="str">
        <f>IF(OR(historico_VU!A29="",historico_VU!F29=""),"",historico_VU!F29)</f>
        <v/>
      </c>
      <c r="L30" s="112" t="str">
        <f>IF(posicao_contratual!A29="","",posicao_contratual!S29)</f>
        <v/>
      </c>
      <c r="M30" s="111" t="str">
        <f>IF(A30="TOTAL",ROUND(SUM($M$3:M29),2),IF(OR(A30="",K30="",L30=""),"",ROUND(K30*L30,2)))</f>
        <v/>
      </c>
      <c r="N30" s="109" t="str">
        <f>IF(OR(historico_VU!A29="",historico_VU!G29=""),"",historico_VU!G29)</f>
        <v/>
      </c>
      <c r="O30" s="110" t="str">
        <f>IF(posicao_contratual!A29="","",posicao_contratual!W29)</f>
        <v/>
      </c>
      <c r="P30" s="109" t="str">
        <f>IF(A30="TOTAL",ROUND(SUM($P$3:P29),2),IF(OR(A30="",N30="",O30=""),"",ROUND(N30*O30,2)))</f>
        <v/>
      </c>
      <c r="Q30" s="183" t="str">
        <f t="shared" ca="1" si="0"/>
        <v/>
      </c>
      <c r="R30" t="str">
        <f>IF($A30="","",IF(MEMORIA_RESULTADOS!$W$46="","","C"&amp;MEMORIA_RESULTADOS!$W$46))</f>
        <v/>
      </c>
      <c r="S30" s="211" t="str">
        <f t="shared" ca="1" si="1"/>
        <v/>
      </c>
      <c r="T30" s="211" t="str">
        <f t="shared" ca="1" si="2"/>
        <v/>
      </c>
      <c r="U30" s="211" t="str">
        <f t="shared" ca="1" si="3"/>
        <v/>
      </c>
      <c r="V30" s="195" t="str">
        <f t="shared" ca="1" si="4"/>
        <v/>
      </c>
      <c r="W30" s="195" t="str">
        <f t="shared" ca="1" si="5"/>
        <v/>
      </c>
      <c r="X30" s="195" t="str">
        <f t="shared" ca="1" si="6"/>
        <v/>
      </c>
      <c r="Y30" t="str">
        <f t="shared" ca="1" si="7"/>
        <v/>
      </c>
      <c r="Z30" s="212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8" t="str">
        <f>IF(AND(itens_Remanesc!A30="",itens_Remanesc!A29&lt;&gt;"",COUNTIF(itens_Remanesc!A31:$A$200,"&lt;&gt;")=0),"TOTAL",IF(itens_Remanesc!A30="","",itens_Remanesc!A30))</f>
        <v/>
      </c>
      <c r="B31" s="109" t="str">
        <f>IF(OR(historico_VU!A30="",historico_VU!C30=""),"",historico_VU!C30)</f>
        <v/>
      </c>
      <c r="C31" s="110" t="str">
        <f>IF(posicao_contratual!A30="","",posicao_contratual!G30)</f>
        <v/>
      </c>
      <c r="D31" s="109" t="str">
        <f>IF(A31="TOTAL",ROUND(SUM($D$3:D30),2),IF(OR(A31="",B31="",C31=""),"",ROUND(B31*C31,2)))</f>
        <v/>
      </c>
      <c r="E31" s="111" t="str">
        <f>IF(OR(historico_VU!A30="",historico_VU!D30=""),"",historico_VU!D30)</f>
        <v/>
      </c>
      <c r="F31" s="112" t="str">
        <f>IF(posicao_contratual!A30="","",posicao_contratual!K30)</f>
        <v/>
      </c>
      <c r="G31" s="111" t="str">
        <f>IF(A31="TOTAL",ROUND(SUM($G$3:G30),2),IF(OR(A31="",E31="",F31=""),"",ROUND(E31*F31,2)))</f>
        <v/>
      </c>
      <c r="H31" s="109" t="str">
        <f>IF(OR(historico_VU!A30="",historico_VU!E30=""),"",historico_VU!E30)</f>
        <v/>
      </c>
      <c r="I31" s="110" t="str">
        <f>IF(posicao_contratual!A30="","",posicao_contratual!O30)</f>
        <v/>
      </c>
      <c r="J31" s="109" t="str">
        <f>IF(A31="TOTAL",ROUND(SUM($J$3:J30),2),IF(OR(A31="",H31="",I31=""),"",ROUND(H31*I31,2)))</f>
        <v/>
      </c>
      <c r="K31" s="111" t="str">
        <f>IF(OR(historico_VU!A30="",historico_VU!F30=""),"",historico_VU!F30)</f>
        <v/>
      </c>
      <c r="L31" s="112" t="str">
        <f>IF(posicao_contratual!A30="","",posicao_contratual!S30)</f>
        <v/>
      </c>
      <c r="M31" s="111" t="str">
        <f>IF(A31="TOTAL",ROUND(SUM($M$3:M30),2),IF(OR(A31="",K31="",L31=""),"",ROUND(K31*L31,2)))</f>
        <v/>
      </c>
      <c r="N31" s="109" t="str">
        <f>IF(OR(historico_VU!A30="",historico_VU!G30=""),"",historico_VU!G30)</f>
        <v/>
      </c>
      <c r="O31" s="110" t="str">
        <f>IF(posicao_contratual!A30="","",posicao_contratual!W30)</f>
        <v/>
      </c>
      <c r="P31" s="109" t="str">
        <f>IF(A31="TOTAL",ROUND(SUM($P$3:P30),2),IF(OR(A31="",N31="",O31=""),"",ROUND(N31*O31,2)))</f>
        <v/>
      </c>
      <c r="Q31" s="183" t="str">
        <f t="shared" ca="1" si="0"/>
        <v/>
      </c>
      <c r="R31" t="str">
        <f>IF($A31="","",IF(MEMORIA_RESULTADOS!$W$46="","","C"&amp;MEMORIA_RESULTADOS!$W$46))</f>
        <v/>
      </c>
      <c r="S31" s="211" t="str">
        <f t="shared" ca="1" si="1"/>
        <v/>
      </c>
      <c r="T31" s="211" t="str">
        <f t="shared" ca="1" si="2"/>
        <v/>
      </c>
      <c r="U31" s="211" t="str">
        <f t="shared" ca="1" si="3"/>
        <v/>
      </c>
      <c r="V31" s="195" t="str">
        <f t="shared" ca="1" si="4"/>
        <v/>
      </c>
      <c r="W31" s="195" t="str">
        <f t="shared" ca="1" si="5"/>
        <v/>
      </c>
      <c r="X31" s="195" t="str">
        <f t="shared" ca="1" si="6"/>
        <v/>
      </c>
      <c r="Y31" t="str">
        <f t="shared" ca="1" si="7"/>
        <v/>
      </c>
      <c r="Z31" s="212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8" t="str">
        <f>IF(AND(itens_Remanesc!A31="",itens_Remanesc!A30&lt;&gt;"",COUNTIF(itens_Remanesc!A32:$A$200,"&lt;&gt;")=0),"TOTAL",IF(itens_Remanesc!A31="","",itens_Remanesc!A31))</f>
        <v/>
      </c>
      <c r="B32" s="109" t="str">
        <f>IF(OR(historico_VU!A31="",historico_VU!C31=""),"",historico_VU!C31)</f>
        <v/>
      </c>
      <c r="C32" s="110" t="str">
        <f>IF(posicao_contratual!A31="","",posicao_contratual!G31)</f>
        <v/>
      </c>
      <c r="D32" s="109" t="str">
        <f>IF(A32="TOTAL",ROUND(SUM($D$3:D31),2),IF(OR(A32="",B32="",C32=""),"",ROUND(B32*C32,2)))</f>
        <v/>
      </c>
      <c r="E32" s="111" t="str">
        <f>IF(OR(historico_VU!A31="",historico_VU!D31=""),"",historico_VU!D31)</f>
        <v/>
      </c>
      <c r="F32" s="112" t="str">
        <f>IF(posicao_contratual!A31="","",posicao_contratual!K31)</f>
        <v/>
      </c>
      <c r="G32" s="111" t="str">
        <f>IF(A32="TOTAL",ROUND(SUM($G$3:G31),2),IF(OR(A32="",E32="",F32=""),"",ROUND(E32*F32,2)))</f>
        <v/>
      </c>
      <c r="H32" s="109" t="str">
        <f>IF(OR(historico_VU!A31="",historico_VU!E31=""),"",historico_VU!E31)</f>
        <v/>
      </c>
      <c r="I32" s="110" t="str">
        <f>IF(posicao_contratual!A31="","",posicao_contratual!O31)</f>
        <v/>
      </c>
      <c r="J32" s="109" t="str">
        <f>IF(A32="TOTAL",ROUND(SUM($J$3:J31),2),IF(OR(A32="",H32="",I32=""),"",ROUND(H32*I32,2)))</f>
        <v/>
      </c>
      <c r="K32" s="111" t="str">
        <f>IF(OR(historico_VU!A31="",historico_VU!F31=""),"",historico_VU!F31)</f>
        <v/>
      </c>
      <c r="L32" s="112" t="str">
        <f>IF(posicao_contratual!A31="","",posicao_contratual!S31)</f>
        <v/>
      </c>
      <c r="M32" s="111" t="str">
        <f>IF(A32="TOTAL",ROUND(SUM($M$3:M31),2),IF(OR(A32="",K32="",L32=""),"",ROUND(K32*L32,2)))</f>
        <v/>
      </c>
      <c r="N32" s="109" t="str">
        <f>IF(OR(historico_VU!A31="",historico_VU!G31=""),"",historico_VU!G31)</f>
        <v/>
      </c>
      <c r="O32" s="110" t="str">
        <f>IF(posicao_contratual!A31="","",posicao_contratual!W31)</f>
        <v/>
      </c>
      <c r="P32" s="109" t="str">
        <f>IF(A32="TOTAL",ROUND(SUM($P$3:P31),2),IF(OR(A32="",N32="",O32=""),"",ROUND(N32*O32,2)))</f>
        <v/>
      </c>
      <c r="Q32" s="183" t="str">
        <f t="shared" ca="1" si="0"/>
        <v/>
      </c>
      <c r="R32" t="str">
        <f>IF($A32="","",IF(MEMORIA_RESULTADOS!$W$46="","","C"&amp;MEMORIA_RESULTADOS!$W$46))</f>
        <v/>
      </c>
      <c r="S32" s="211" t="str">
        <f t="shared" ca="1" si="1"/>
        <v/>
      </c>
      <c r="T32" s="211" t="str">
        <f t="shared" ca="1" si="2"/>
        <v/>
      </c>
      <c r="U32" s="211" t="str">
        <f t="shared" ca="1" si="3"/>
        <v/>
      </c>
      <c r="V32" s="195" t="str">
        <f t="shared" ca="1" si="4"/>
        <v/>
      </c>
      <c r="W32" s="195" t="str">
        <f t="shared" ca="1" si="5"/>
        <v/>
      </c>
      <c r="X32" s="195" t="str">
        <f t="shared" ca="1" si="6"/>
        <v/>
      </c>
      <c r="Y32" t="str">
        <f t="shared" ca="1" si="7"/>
        <v/>
      </c>
      <c r="Z32" s="212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5" t="str">
        <f>IF(AND(itens_Remanesc!A32="",itens_Remanesc!A31&lt;&gt;"",COUNTIF(itens_Remanesc!A33:$A$200,"&lt;&gt;")=0),"TOTAL",IF(itens_Remanesc!A32="","",itens_Remanesc!A32))</f>
        <v/>
      </c>
      <c r="B33" s="109" t="str">
        <f>IF(OR(historico_VU!A32="",historico_VU!C32=""),"",historico_VU!C32)</f>
        <v/>
      </c>
      <c r="C33" s="110" t="str">
        <f>IF(posicao_contratual!A32="","",posicao_contratual!G32)</f>
        <v/>
      </c>
      <c r="D33" s="109" t="str">
        <f>IF(A33="TOTAL",ROUND(SUM($D$3:D32),2),IF(OR(A33="",B33="",C33=""),"",ROUND(B33*C33,2)))</f>
        <v/>
      </c>
      <c r="E33" s="111" t="str">
        <f>IF(OR(historico_VU!A32="",historico_VU!D32=""),"",historico_VU!D32)</f>
        <v/>
      </c>
      <c r="F33" s="112" t="str">
        <f>IF(posicao_contratual!A32="","",posicao_contratual!K32)</f>
        <v/>
      </c>
      <c r="G33" s="111" t="str">
        <f>IF(A33="TOTAL",ROUND(SUM($G$3:G32),2),IF(OR(A33="",E33="",F33=""),"",ROUND(E33*F33,2)))</f>
        <v/>
      </c>
      <c r="H33" s="109" t="str">
        <f>IF(OR(historico_VU!A32="",historico_VU!E32=""),"",historico_VU!E32)</f>
        <v/>
      </c>
      <c r="I33" s="110" t="str">
        <f>IF(posicao_contratual!A32="","",posicao_contratual!O32)</f>
        <v/>
      </c>
      <c r="J33" s="109" t="str">
        <f>IF(A33="TOTAL",ROUND(SUM($J$3:J32),2),IF(OR(A33="",H33="",I33=""),"",ROUND(H33*I33,2)))</f>
        <v/>
      </c>
      <c r="K33" s="111" t="str">
        <f>IF(OR(historico_VU!A32="",historico_VU!F32=""),"",historico_VU!F32)</f>
        <v/>
      </c>
      <c r="L33" s="112" t="str">
        <f>IF(posicao_contratual!A32="","",posicao_contratual!S32)</f>
        <v/>
      </c>
      <c r="M33" s="111" t="str">
        <f>IF(A33="TOTAL",ROUND(SUM($M$3:M32),2),IF(OR(A33="",K33="",L33=""),"",ROUND(K33*L33,2)))</f>
        <v/>
      </c>
      <c r="N33" s="109" t="str">
        <f>IF(OR(historico_VU!A32="",historico_VU!G32=""),"",historico_VU!G32)</f>
        <v/>
      </c>
      <c r="O33" s="110" t="str">
        <f>IF(posicao_contratual!A32="","",posicao_contratual!W32)</f>
        <v/>
      </c>
      <c r="P33" s="109" t="str">
        <f>IF(A33="TOTAL",ROUND(SUM($P$3:P32),2),IF(OR(A33="",N33="",O33=""),"",ROUND(N33*O33,2)))</f>
        <v/>
      </c>
      <c r="Q33" s="183" t="str">
        <f t="shared" ca="1" si="0"/>
        <v/>
      </c>
      <c r="R33" t="str">
        <f>IF($A33="","",IF(MEMORIA_RESULTADOS!$W$46="","","C"&amp;MEMORIA_RESULTADOS!$W$46))</f>
        <v/>
      </c>
      <c r="S33" s="211" t="str">
        <f t="shared" ca="1" si="1"/>
        <v/>
      </c>
      <c r="T33" s="211" t="str">
        <f t="shared" ca="1" si="2"/>
        <v/>
      </c>
      <c r="U33" s="211" t="str">
        <f t="shared" ca="1" si="3"/>
        <v/>
      </c>
      <c r="V33" s="195" t="str">
        <f t="shared" ca="1" si="4"/>
        <v/>
      </c>
      <c r="W33" s="195" t="str">
        <f t="shared" ca="1" si="5"/>
        <v/>
      </c>
      <c r="X33" s="195" t="str">
        <f t="shared" ca="1" si="6"/>
        <v/>
      </c>
      <c r="Y33" t="str">
        <f t="shared" ca="1" si="7"/>
        <v/>
      </c>
      <c r="Z33" s="212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8" t="str">
        <f>IF(AND(itens_Remanesc!A33="",itens_Remanesc!A32&lt;&gt;"",COUNTIF(itens_Remanesc!A34:$A$200,"&lt;&gt;")=0),"TOTAL",IF(itens_Remanesc!A33="","",itens_Remanesc!A33))</f>
        <v/>
      </c>
      <c r="B34" s="109" t="str">
        <f>IF(OR(historico_VU!A33="",historico_VU!C33=""),"",historico_VU!C33)</f>
        <v/>
      </c>
      <c r="C34" s="110" t="str">
        <f>IF(posicao_contratual!A33="","",posicao_contratual!G33)</f>
        <v/>
      </c>
      <c r="D34" s="109" t="str">
        <f>IF(A34="TOTAL",ROUND(SUM($D$3:D33),2),IF(OR(A34="",B34="",C34=""),"",ROUND(B34*C34,2)))</f>
        <v/>
      </c>
      <c r="E34" s="111" t="str">
        <f>IF(OR(historico_VU!A33="",historico_VU!D33=""),"",historico_VU!D33)</f>
        <v/>
      </c>
      <c r="F34" s="112" t="str">
        <f>IF(posicao_contratual!A33="","",posicao_contratual!K33)</f>
        <v/>
      </c>
      <c r="G34" s="111" t="str">
        <f>IF(A34="TOTAL",ROUND(SUM($G$3:G33),2),IF(OR(A34="",E34="",F34=""),"",ROUND(E34*F34,2)))</f>
        <v/>
      </c>
      <c r="H34" s="109" t="str">
        <f>IF(OR(historico_VU!A33="",historico_VU!E33=""),"",historico_VU!E33)</f>
        <v/>
      </c>
      <c r="I34" s="110" t="str">
        <f>IF(posicao_contratual!A33="","",posicao_contratual!O33)</f>
        <v/>
      </c>
      <c r="J34" s="109" t="str">
        <f>IF(A34="TOTAL",ROUND(SUM($J$3:J33),2),IF(OR(A34="",H34="",I34=""),"",ROUND(H34*I34,2)))</f>
        <v/>
      </c>
      <c r="K34" s="111" t="str">
        <f>IF(OR(historico_VU!A33="",historico_VU!F33=""),"",historico_VU!F33)</f>
        <v/>
      </c>
      <c r="L34" s="112" t="str">
        <f>IF(posicao_contratual!A33="","",posicao_contratual!S33)</f>
        <v/>
      </c>
      <c r="M34" s="111" t="str">
        <f>IF(A34="TOTAL",ROUND(SUM($M$3:M33),2),IF(OR(A34="",K34="",L34=""),"",ROUND(K34*L34,2)))</f>
        <v/>
      </c>
      <c r="N34" s="109" t="str">
        <f>IF(OR(historico_VU!A33="",historico_VU!G33=""),"",historico_VU!G33)</f>
        <v/>
      </c>
      <c r="O34" s="110" t="str">
        <f>IF(posicao_contratual!A33="","",posicao_contratual!W33)</f>
        <v/>
      </c>
      <c r="P34" s="109" t="str">
        <f>IF(A34="TOTAL",ROUND(SUM($P$3:P33),2),IF(OR(A34="",N34="",O34=""),"",ROUND(N34*O34,2)))</f>
        <v/>
      </c>
      <c r="Q34" s="183" t="str">
        <f t="shared" ca="1" si="0"/>
        <v/>
      </c>
      <c r="R34" t="str">
        <f>IF($A34="","",IF(MEMORIA_RESULTADOS!$W$46="","","C"&amp;MEMORIA_RESULTADOS!$W$46))</f>
        <v/>
      </c>
      <c r="S34" s="211" t="str">
        <f t="shared" ca="1" si="1"/>
        <v/>
      </c>
      <c r="T34" s="211" t="str">
        <f t="shared" ca="1" si="2"/>
        <v/>
      </c>
      <c r="U34" s="211" t="str">
        <f t="shared" ca="1" si="3"/>
        <v/>
      </c>
      <c r="V34" s="195" t="str">
        <f t="shared" ca="1" si="4"/>
        <v/>
      </c>
      <c r="W34" s="195" t="str">
        <f t="shared" ca="1" si="5"/>
        <v/>
      </c>
      <c r="X34" s="195" t="str">
        <f t="shared" ca="1" si="6"/>
        <v/>
      </c>
      <c r="Y34" t="str">
        <f t="shared" ca="1" si="7"/>
        <v/>
      </c>
      <c r="Z34" s="212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8" t="str">
        <f>IF(AND(itens_Remanesc!A34="",itens_Remanesc!A33&lt;&gt;"",COUNTIF(itens_Remanesc!A35:$A$200,"&lt;&gt;")=0),"TOTAL",IF(itens_Remanesc!A34="","",itens_Remanesc!A34))</f>
        <v/>
      </c>
      <c r="B35" s="109" t="str">
        <f>IF(OR(historico_VU!A34="",historico_VU!C34=""),"",historico_VU!C34)</f>
        <v/>
      </c>
      <c r="C35" s="110" t="str">
        <f>IF(posicao_contratual!A34="","",posicao_contratual!G34)</f>
        <v/>
      </c>
      <c r="D35" s="109" t="str">
        <f>IF(A35="TOTAL",ROUND(SUM($D$3:D34),2),IF(OR(A35="",B35="",C35=""),"",ROUND(B35*C35,2)))</f>
        <v/>
      </c>
      <c r="E35" s="111" t="str">
        <f>IF(OR(historico_VU!A34="",historico_VU!D34=""),"",historico_VU!D34)</f>
        <v/>
      </c>
      <c r="F35" s="112" t="str">
        <f>IF(posicao_contratual!A34="","",posicao_contratual!K34)</f>
        <v/>
      </c>
      <c r="G35" s="111" t="str">
        <f>IF(A35="TOTAL",ROUND(SUM($G$3:G34),2),IF(OR(A35="",E35="",F35=""),"",ROUND(E35*F35,2)))</f>
        <v/>
      </c>
      <c r="H35" s="109" t="str">
        <f>IF(OR(historico_VU!A34="",historico_VU!E34=""),"",historico_VU!E34)</f>
        <v/>
      </c>
      <c r="I35" s="110" t="str">
        <f>IF(posicao_contratual!A34="","",posicao_contratual!O34)</f>
        <v/>
      </c>
      <c r="J35" s="109" t="str">
        <f>IF(A35="TOTAL",ROUND(SUM($J$3:J34),2),IF(OR(A35="",H35="",I35=""),"",ROUND(H35*I35,2)))</f>
        <v/>
      </c>
      <c r="K35" s="111" t="str">
        <f>IF(OR(historico_VU!A34="",historico_VU!F34=""),"",historico_VU!F34)</f>
        <v/>
      </c>
      <c r="L35" s="112" t="str">
        <f>IF(posicao_contratual!A34="","",posicao_contratual!S34)</f>
        <v/>
      </c>
      <c r="M35" s="111" t="str">
        <f>IF(A35="TOTAL",ROUND(SUM($M$3:M34),2),IF(OR(A35="",K35="",L35=""),"",ROUND(K35*L35,2)))</f>
        <v/>
      </c>
      <c r="N35" s="109" t="str">
        <f>IF(OR(historico_VU!A34="",historico_VU!G34=""),"",historico_VU!G34)</f>
        <v/>
      </c>
      <c r="O35" s="110" t="str">
        <f>IF(posicao_contratual!A34="","",posicao_contratual!W34)</f>
        <v/>
      </c>
      <c r="P35" s="109" t="str">
        <f>IF(A35="TOTAL",ROUND(SUM($P$3:P34),2),IF(OR(A35="",N35="",O35=""),"",ROUND(N35*O35,2)))</f>
        <v/>
      </c>
      <c r="Q35" s="183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11" t="str">
        <f t="shared" ref="S35:S66" ca="1" si="9">IF($A35="","",IFERROR(IF(INDIRECT("CICLO_EM_EXECUCAO!B"&amp;(ROW()+10))="","",INDIRECT("CICLO_EM_EXECUCAO!B"&amp;(ROW()+10))),""))</f>
        <v/>
      </c>
      <c r="T35" s="211" t="str">
        <f t="shared" ref="T35:T66" ca="1" si="10">IF($A35="","",IFERROR(IF(INDIRECT("CICLO_EM_EXECUCAO!D"&amp;(ROW()+10))="","",INDIRECT("CICLO_EM_EXECUCAO!D"&amp;(ROW()+10))),""))</f>
        <v/>
      </c>
      <c r="U35" s="211" t="str">
        <f t="shared" ref="U35:U66" ca="1" si="11">IF($A35="","",IFERROR(IF(INDIRECT("CICLO_EM_EXECUCAO!C"&amp;(ROW()+10))="","",INDIRECT("CICLO_EM_EXECUCAO!C"&amp;(ROW()+10))),""))</f>
        <v/>
      </c>
      <c r="V35" s="195" t="str">
        <f t="shared" ref="V35:V66" ca="1" si="12">IF($A35="","",IFERROR(IF(INDIRECT("CICLO_EM_EXECUCAO!E"&amp;(ROW()+10))="","",INDIRECT("CICLO_EM_EXECUCAO!E"&amp;(ROW()+10))),""))</f>
        <v/>
      </c>
      <c r="W35" s="195" t="str">
        <f t="shared" ref="W35:W66" ca="1" si="13">IF($A35="","",IFERROR(IF(INDIRECT("CICLO_EM_EXECUCAO!F"&amp;(ROW()+10))="","",INDIRECT("CICLO_EM_EXECUCAO!F"&amp;(ROW()+10))),""))</f>
        <v/>
      </c>
      <c r="X35" s="195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12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8" t="str">
        <f>IF(AND(itens_Remanesc!A35="",itens_Remanesc!A34&lt;&gt;"",COUNTIF(itens_Remanesc!A36:$A$200,"&lt;&gt;")=0),"TOTAL",IF(itens_Remanesc!A35="","",itens_Remanesc!A35))</f>
        <v/>
      </c>
      <c r="B36" s="109" t="str">
        <f>IF(OR(historico_VU!A35="",historico_VU!C35=""),"",historico_VU!C35)</f>
        <v/>
      </c>
      <c r="C36" s="110" t="str">
        <f>IF(posicao_contratual!A35="","",posicao_contratual!G35)</f>
        <v/>
      </c>
      <c r="D36" s="109" t="str">
        <f>IF(A36="TOTAL",ROUND(SUM($D$3:D35),2),IF(OR(A36="",B36="",C36=""),"",ROUND(B36*C36,2)))</f>
        <v/>
      </c>
      <c r="E36" s="111" t="str">
        <f>IF(OR(historico_VU!A35="",historico_VU!D35=""),"",historico_VU!D35)</f>
        <v/>
      </c>
      <c r="F36" s="112" t="str">
        <f>IF(posicao_contratual!A35="","",posicao_contratual!K35)</f>
        <v/>
      </c>
      <c r="G36" s="111" t="str">
        <f>IF(A36="TOTAL",ROUND(SUM($G$3:G35),2),IF(OR(A36="",E36="",F36=""),"",ROUND(E36*F36,2)))</f>
        <v/>
      </c>
      <c r="H36" s="109" t="str">
        <f>IF(OR(historico_VU!A35="",historico_VU!E35=""),"",historico_VU!E35)</f>
        <v/>
      </c>
      <c r="I36" s="110" t="str">
        <f>IF(posicao_contratual!A35="","",posicao_contratual!O35)</f>
        <v/>
      </c>
      <c r="J36" s="109" t="str">
        <f>IF(A36="TOTAL",ROUND(SUM($J$3:J35),2),IF(OR(A36="",H36="",I36=""),"",ROUND(H36*I36,2)))</f>
        <v/>
      </c>
      <c r="K36" s="111" t="str">
        <f>IF(OR(historico_VU!A35="",historico_VU!F35=""),"",historico_VU!F35)</f>
        <v/>
      </c>
      <c r="L36" s="112" t="str">
        <f>IF(posicao_contratual!A35="","",posicao_contratual!S35)</f>
        <v/>
      </c>
      <c r="M36" s="111" t="str">
        <f>IF(A36="TOTAL",ROUND(SUM($M$3:M35),2),IF(OR(A36="",K36="",L36=""),"",ROUND(K36*L36,2)))</f>
        <v/>
      </c>
      <c r="N36" s="109" t="str">
        <f>IF(OR(historico_VU!A35="",historico_VU!G35=""),"",historico_VU!G35)</f>
        <v/>
      </c>
      <c r="O36" s="110" t="str">
        <f>IF(posicao_contratual!A35="","",posicao_contratual!W35)</f>
        <v/>
      </c>
      <c r="P36" s="109" t="str">
        <f>IF(A36="TOTAL",ROUND(SUM($P$3:P35),2),IF(OR(A36="",N36="",O36=""),"",ROUND(N36*O36,2)))</f>
        <v/>
      </c>
      <c r="Q36" s="183" t="str">
        <f t="shared" ca="1" si="8"/>
        <v/>
      </c>
      <c r="R36" t="str">
        <f>IF($A36="","",IF(MEMORIA_RESULTADOS!$W$46="","","C"&amp;MEMORIA_RESULTADOS!$W$46))</f>
        <v/>
      </c>
      <c r="S36" s="211" t="str">
        <f t="shared" ca="1" si="9"/>
        <v/>
      </c>
      <c r="T36" s="211" t="str">
        <f t="shared" ca="1" si="10"/>
        <v/>
      </c>
      <c r="U36" s="211" t="str">
        <f t="shared" ca="1" si="11"/>
        <v/>
      </c>
      <c r="V36" s="195" t="str">
        <f t="shared" ca="1" si="12"/>
        <v/>
      </c>
      <c r="W36" s="195" t="str">
        <f t="shared" ca="1" si="13"/>
        <v/>
      </c>
      <c r="X36" s="195" t="str">
        <f t="shared" ca="1" si="14"/>
        <v/>
      </c>
      <c r="Y36" t="str">
        <f t="shared" ca="1" si="15"/>
        <v/>
      </c>
      <c r="Z36" s="212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8" t="str">
        <f>IF(AND(itens_Remanesc!A36="",itens_Remanesc!A35&lt;&gt;"",COUNTIF(itens_Remanesc!A37:$A$200,"&lt;&gt;")=0),"TOTAL",IF(itens_Remanesc!A36="","",itens_Remanesc!A36))</f>
        <v/>
      </c>
      <c r="B37" s="109" t="str">
        <f>IF(OR(historico_VU!A36="",historico_VU!C36=""),"",historico_VU!C36)</f>
        <v/>
      </c>
      <c r="C37" s="110" t="str">
        <f>IF(posicao_contratual!A36="","",posicao_contratual!G36)</f>
        <v/>
      </c>
      <c r="D37" s="109" t="str">
        <f>IF(A37="TOTAL",ROUND(SUM($D$3:D36),2),IF(OR(A37="",B37="",C37=""),"",ROUND(B37*C37,2)))</f>
        <v/>
      </c>
      <c r="E37" s="111" t="str">
        <f>IF(OR(historico_VU!A36="",historico_VU!D36=""),"",historico_VU!D36)</f>
        <v/>
      </c>
      <c r="F37" s="112" t="str">
        <f>IF(posicao_contratual!A36="","",posicao_contratual!K36)</f>
        <v/>
      </c>
      <c r="G37" s="111" t="str">
        <f>IF(A37="TOTAL",ROUND(SUM($G$3:G36),2),IF(OR(A37="",E37="",F37=""),"",ROUND(E37*F37,2)))</f>
        <v/>
      </c>
      <c r="H37" s="109" t="str">
        <f>IF(OR(historico_VU!A36="",historico_VU!E36=""),"",historico_VU!E36)</f>
        <v/>
      </c>
      <c r="I37" s="110" t="str">
        <f>IF(posicao_contratual!A36="","",posicao_contratual!O36)</f>
        <v/>
      </c>
      <c r="J37" s="109" t="str">
        <f>IF(A37="TOTAL",ROUND(SUM($J$3:J36),2),IF(OR(A37="",H37="",I37=""),"",ROUND(H37*I37,2)))</f>
        <v/>
      </c>
      <c r="K37" s="111" t="str">
        <f>IF(OR(historico_VU!A36="",historico_VU!F36=""),"",historico_VU!F36)</f>
        <v/>
      </c>
      <c r="L37" s="112" t="str">
        <f>IF(posicao_contratual!A36="","",posicao_contratual!S36)</f>
        <v/>
      </c>
      <c r="M37" s="111" t="str">
        <f>IF(A37="TOTAL",ROUND(SUM($M$3:M36),2),IF(OR(A37="",K37="",L37=""),"",ROUND(K37*L37,2)))</f>
        <v/>
      </c>
      <c r="N37" s="109" t="str">
        <f>IF(OR(historico_VU!A36="",historico_VU!G36=""),"",historico_VU!G36)</f>
        <v/>
      </c>
      <c r="O37" s="110" t="str">
        <f>IF(posicao_contratual!A36="","",posicao_contratual!W36)</f>
        <v/>
      </c>
      <c r="P37" s="109" t="str">
        <f>IF(A37="TOTAL",ROUND(SUM($P$3:P36),2),IF(OR(A37="",N37="",O37=""),"",ROUND(N37*O37,2)))</f>
        <v/>
      </c>
      <c r="Q37" s="183" t="str">
        <f t="shared" ca="1" si="8"/>
        <v/>
      </c>
      <c r="R37" t="str">
        <f>IF($A37="","",IF(MEMORIA_RESULTADOS!$W$46="","","C"&amp;MEMORIA_RESULTADOS!$W$46))</f>
        <v/>
      </c>
      <c r="S37" s="211" t="str">
        <f t="shared" ca="1" si="9"/>
        <v/>
      </c>
      <c r="T37" s="211" t="str">
        <f t="shared" ca="1" si="10"/>
        <v/>
      </c>
      <c r="U37" s="211" t="str">
        <f t="shared" ca="1" si="11"/>
        <v/>
      </c>
      <c r="V37" s="195" t="str">
        <f t="shared" ca="1" si="12"/>
        <v/>
      </c>
      <c r="W37" s="195" t="str">
        <f t="shared" ca="1" si="13"/>
        <v/>
      </c>
      <c r="X37" s="195" t="str">
        <f t="shared" ca="1" si="14"/>
        <v/>
      </c>
      <c r="Y37" t="str">
        <f t="shared" ca="1" si="15"/>
        <v/>
      </c>
      <c r="Z37" s="212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8" t="str">
        <f>IF(AND(itens_Remanesc!A37="",itens_Remanesc!A36&lt;&gt;"",COUNTIF(itens_Remanesc!A38:$A$200,"&lt;&gt;")=0),"TOTAL",IF(itens_Remanesc!A37="","",itens_Remanesc!A37))</f>
        <v/>
      </c>
      <c r="B38" s="109" t="str">
        <f>IF(OR(historico_VU!A37="",historico_VU!C37=""),"",historico_VU!C37)</f>
        <v/>
      </c>
      <c r="C38" s="110" t="str">
        <f>IF(posicao_contratual!A37="","",posicao_contratual!G37)</f>
        <v/>
      </c>
      <c r="D38" s="109" t="str">
        <f>IF(A38="TOTAL",ROUND(SUM($D$3:D37),2),IF(OR(A38="",B38="",C38=""),"",ROUND(B38*C38,2)))</f>
        <v/>
      </c>
      <c r="E38" s="111" t="str">
        <f>IF(OR(historico_VU!A37="",historico_VU!D37=""),"",historico_VU!D37)</f>
        <v/>
      </c>
      <c r="F38" s="112" t="str">
        <f>IF(posicao_contratual!A37="","",posicao_contratual!K37)</f>
        <v/>
      </c>
      <c r="G38" s="111" t="str">
        <f>IF(A38="TOTAL",ROUND(SUM($G$3:G37),2),IF(OR(A38="",E38="",F38=""),"",ROUND(E38*F38,2)))</f>
        <v/>
      </c>
      <c r="H38" s="109" t="str">
        <f>IF(OR(historico_VU!A37="",historico_VU!E37=""),"",historico_VU!E37)</f>
        <v/>
      </c>
      <c r="I38" s="110" t="str">
        <f>IF(posicao_contratual!A37="","",posicao_contratual!O37)</f>
        <v/>
      </c>
      <c r="J38" s="109" t="str">
        <f>IF(A38="TOTAL",ROUND(SUM($J$3:J37),2),IF(OR(A38="",H38="",I38=""),"",ROUND(H38*I38,2)))</f>
        <v/>
      </c>
      <c r="K38" s="111" t="str">
        <f>IF(OR(historico_VU!A37="",historico_VU!F37=""),"",historico_VU!F37)</f>
        <v/>
      </c>
      <c r="L38" s="112" t="str">
        <f>IF(posicao_contratual!A37="","",posicao_contratual!S37)</f>
        <v/>
      </c>
      <c r="M38" s="111" t="str">
        <f>IF(A38="TOTAL",ROUND(SUM($M$3:M37),2),IF(OR(A38="",K38="",L38=""),"",ROUND(K38*L38,2)))</f>
        <v/>
      </c>
      <c r="N38" s="109" t="str">
        <f>IF(OR(historico_VU!A37="",historico_VU!G37=""),"",historico_VU!G37)</f>
        <v/>
      </c>
      <c r="O38" s="110" t="str">
        <f>IF(posicao_contratual!A37="","",posicao_contratual!W37)</f>
        <v/>
      </c>
      <c r="P38" s="109" t="str">
        <f>IF(A38="TOTAL",ROUND(SUM($P$3:P37),2),IF(OR(A38="",N38="",O38=""),"",ROUND(N38*O38,2)))</f>
        <v/>
      </c>
      <c r="Q38" s="183" t="str">
        <f t="shared" ca="1" si="8"/>
        <v/>
      </c>
      <c r="R38" t="str">
        <f>IF($A38="","",IF(MEMORIA_RESULTADOS!$W$46="","","C"&amp;MEMORIA_RESULTADOS!$W$46))</f>
        <v/>
      </c>
      <c r="S38" s="211" t="str">
        <f t="shared" ca="1" si="9"/>
        <v/>
      </c>
      <c r="T38" s="211" t="str">
        <f t="shared" ca="1" si="10"/>
        <v/>
      </c>
      <c r="U38" s="211" t="str">
        <f t="shared" ca="1" si="11"/>
        <v/>
      </c>
      <c r="V38" s="195" t="str">
        <f t="shared" ca="1" si="12"/>
        <v/>
      </c>
      <c r="W38" s="195" t="str">
        <f t="shared" ca="1" si="13"/>
        <v/>
      </c>
      <c r="X38" s="195" t="str">
        <f t="shared" ca="1" si="14"/>
        <v/>
      </c>
      <c r="Y38" t="str">
        <f t="shared" ca="1" si="15"/>
        <v/>
      </c>
      <c r="Z38" s="212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8" t="str">
        <f>IF(AND(itens_Remanesc!A38="",itens_Remanesc!A37&lt;&gt;"",COUNTIF(itens_Remanesc!A39:$A$200,"&lt;&gt;")=0),"TOTAL",IF(itens_Remanesc!A38="","",itens_Remanesc!A38))</f>
        <v/>
      </c>
      <c r="B39" s="109" t="str">
        <f>IF(OR(historico_VU!A38="",historico_VU!C38=""),"",historico_VU!C38)</f>
        <v/>
      </c>
      <c r="C39" s="110" t="str">
        <f>IF(posicao_contratual!A38="","",posicao_contratual!G38)</f>
        <v/>
      </c>
      <c r="D39" s="109" t="str">
        <f>IF(A39="TOTAL",ROUND(SUM($D$3:D38),2),IF(OR(A39="",B39="",C39=""),"",ROUND(B39*C39,2)))</f>
        <v/>
      </c>
      <c r="E39" s="111" t="str">
        <f>IF(OR(historico_VU!A38="",historico_VU!D38=""),"",historico_VU!D38)</f>
        <v/>
      </c>
      <c r="F39" s="112" t="str">
        <f>IF(posicao_contratual!A38="","",posicao_contratual!K38)</f>
        <v/>
      </c>
      <c r="G39" s="111" t="str">
        <f>IF(A39="TOTAL",ROUND(SUM($G$3:G38),2),IF(OR(A39="",E39="",F39=""),"",ROUND(E39*F39,2)))</f>
        <v/>
      </c>
      <c r="H39" s="109" t="str">
        <f>IF(OR(historico_VU!A38="",historico_VU!E38=""),"",historico_VU!E38)</f>
        <v/>
      </c>
      <c r="I39" s="110" t="str">
        <f>IF(posicao_contratual!A38="","",posicao_contratual!O38)</f>
        <v/>
      </c>
      <c r="J39" s="109" t="str">
        <f>IF(A39="TOTAL",ROUND(SUM($J$3:J38),2),IF(OR(A39="",H39="",I39=""),"",ROUND(H39*I39,2)))</f>
        <v/>
      </c>
      <c r="K39" s="111" t="str">
        <f>IF(OR(historico_VU!A38="",historico_VU!F38=""),"",historico_VU!F38)</f>
        <v/>
      </c>
      <c r="L39" s="112" t="str">
        <f>IF(posicao_contratual!A38="","",posicao_contratual!S38)</f>
        <v/>
      </c>
      <c r="M39" s="111" t="str">
        <f>IF(A39="TOTAL",ROUND(SUM($M$3:M38),2),IF(OR(A39="",K39="",L39=""),"",ROUND(K39*L39,2)))</f>
        <v/>
      </c>
      <c r="N39" s="109" t="str">
        <f>IF(OR(historico_VU!A38="",historico_VU!G38=""),"",historico_VU!G38)</f>
        <v/>
      </c>
      <c r="O39" s="110" t="str">
        <f>IF(posicao_contratual!A38="","",posicao_contratual!W38)</f>
        <v/>
      </c>
      <c r="P39" s="109" t="str">
        <f>IF(A39="TOTAL",ROUND(SUM($P$3:P38),2),IF(OR(A39="",N39="",O39=""),"",ROUND(N39*O39,2)))</f>
        <v/>
      </c>
      <c r="Q39" s="183" t="str">
        <f t="shared" ca="1" si="8"/>
        <v/>
      </c>
      <c r="R39" t="str">
        <f>IF($A39="","",IF(MEMORIA_RESULTADOS!$W$46="","","C"&amp;MEMORIA_RESULTADOS!$W$46))</f>
        <v/>
      </c>
      <c r="S39" s="211" t="str">
        <f t="shared" ca="1" si="9"/>
        <v/>
      </c>
      <c r="T39" s="211" t="str">
        <f t="shared" ca="1" si="10"/>
        <v/>
      </c>
      <c r="U39" s="211" t="str">
        <f t="shared" ca="1" si="11"/>
        <v/>
      </c>
      <c r="V39" s="195" t="str">
        <f t="shared" ca="1" si="12"/>
        <v/>
      </c>
      <c r="W39" s="195" t="str">
        <f t="shared" ca="1" si="13"/>
        <v/>
      </c>
      <c r="X39" s="195" t="str">
        <f t="shared" ca="1" si="14"/>
        <v/>
      </c>
      <c r="Y39" t="str">
        <f t="shared" ca="1" si="15"/>
        <v/>
      </c>
      <c r="Z39" s="212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8" t="str">
        <f>IF(AND(itens_Remanesc!A39="",itens_Remanesc!A38&lt;&gt;"",COUNTIF(itens_Remanesc!A40:$A$200,"&lt;&gt;")=0),"TOTAL",IF(itens_Remanesc!A39="","",itens_Remanesc!A39))</f>
        <v/>
      </c>
      <c r="B40" s="109" t="str">
        <f>IF(OR(historico_VU!A39="",historico_VU!C39=""),"",historico_VU!C39)</f>
        <v/>
      </c>
      <c r="C40" s="110" t="str">
        <f>IF(posicao_contratual!A39="","",posicao_contratual!G39)</f>
        <v/>
      </c>
      <c r="D40" s="109" t="str">
        <f>IF(A40="TOTAL",ROUND(SUM($D$3:D39),2),IF(OR(A40="",B40="",C40=""),"",ROUND(B40*C40,2)))</f>
        <v/>
      </c>
      <c r="E40" s="111" t="str">
        <f>IF(OR(historico_VU!A39="",historico_VU!D39=""),"",historico_VU!D39)</f>
        <v/>
      </c>
      <c r="F40" s="112" t="str">
        <f>IF(posicao_contratual!A39="","",posicao_contratual!K39)</f>
        <v/>
      </c>
      <c r="G40" s="111" t="str">
        <f>IF(A40="TOTAL",ROUND(SUM($G$3:G39),2),IF(OR(A40="",E40="",F40=""),"",ROUND(E40*F40,2)))</f>
        <v/>
      </c>
      <c r="H40" s="109" t="str">
        <f>IF(OR(historico_VU!A39="",historico_VU!E39=""),"",historico_VU!E39)</f>
        <v/>
      </c>
      <c r="I40" s="110" t="str">
        <f>IF(posicao_contratual!A39="","",posicao_contratual!O39)</f>
        <v/>
      </c>
      <c r="J40" s="109" t="str">
        <f>IF(A40="TOTAL",ROUND(SUM($J$3:J39),2),IF(OR(A40="",H40="",I40=""),"",ROUND(H40*I40,2)))</f>
        <v/>
      </c>
      <c r="K40" s="111" t="str">
        <f>IF(OR(historico_VU!A39="",historico_VU!F39=""),"",historico_VU!F39)</f>
        <v/>
      </c>
      <c r="L40" s="112" t="str">
        <f>IF(posicao_contratual!A39="","",posicao_contratual!S39)</f>
        <v/>
      </c>
      <c r="M40" s="111" t="str">
        <f>IF(A40="TOTAL",ROUND(SUM($M$3:M39),2),IF(OR(A40="",K40="",L40=""),"",ROUND(K40*L40,2)))</f>
        <v/>
      </c>
      <c r="N40" s="109" t="str">
        <f>IF(OR(historico_VU!A39="",historico_VU!G39=""),"",historico_VU!G39)</f>
        <v/>
      </c>
      <c r="O40" s="110" t="str">
        <f>IF(posicao_contratual!A39="","",posicao_contratual!W39)</f>
        <v/>
      </c>
      <c r="P40" s="109" t="str">
        <f>IF(A40="TOTAL",ROUND(SUM($P$3:P39),2),IF(OR(A40="",N40="",O40=""),"",ROUND(N40*O40,2)))</f>
        <v/>
      </c>
      <c r="Q40" s="183" t="str">
        <f t="shared" ca="1" si="8"/>
        <v/>
      </c>
      <c r="R40" t="str">
        <f>IF($A40="","",IF(MEMORIA_RESULTADOS!$W$46="","","C"&amp;MEMORIA_RESULTADOS!$W$46))</f>
        <v/>
      </c>
      <c r="S40" s="211" t="str">
        <f t="shared" ca="1" si="9"/>
        <v/>
      </c>
      <c r="T40" s="211" t="str">
        <f t="shared" ca="1" si="10"/>
        <v/>
      </c>
      <c r="U40" s="211" t="str">
        <f t="shared" ca="1" si="11"/>
        <v/>
      </c>
      <c r="V40" s="195" t="str">
        <f t="shared" ca="1" si="12"/>
        <v/>
      </c>
      <c r="W40" s="195" t="str">
        <f t="shared" ca="1" si="13"/>
        <v/>
      </c>
      <c r="X40" s="195" t="str">
        <f t="shared" ca="1" si="14"/>
        <v/>
      </c>
      <c r="Y40" t="str">
        <f t="shared" ca="1" si="15"/>
        <v/>
      </c>
      <c r="Z40" s="212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8" t="str">
        <f>IF(AND(itens_Remanesc!A40="",itens_Remanesc!A39&lt;&gt;"",COUNTIF(itens_Remanesc!A41:$A$200,"&lt;&gt;")=0),"TOTAL",IF(itens_Remanesc!A40="","",itens_Remanesc!A40))</f>
        <v/>
      </c>
      <c r="B41" s="109" t="str">
        <f>IF(OR(historico_VU!A40="",historico_VU!C40=""),"",historico_VU!C40)</f>
        <v/>
      </c>
      <c r="C41" s="110" t="str">
        <f>IF(posicao_contratual!A40="","",posicao_contratual!G40)</f>
        <v/>
      </c>
      <c r="D41" s="109" t="str">
        <f>IF(A41="TOTAL",ROUND(SUM($D$3:D40),2),IF(OR(A41="",B41="",C41=""),"",ROUND(B41*C41,2)))</f>
        <v/>
      </c>
      <c r="E41" s="111" t="str">
        <f>IF(OR(historico_VU!A40="",historico_VU!D40=""),"",historico_VU!D40)</f>
        <v/>
      </c>
      <c r="F41" s="112" t="str">
        <f>IF(posicao_contratual!A40="","",posicao_contratual!K40)</f>
        <v/>
      </c>
      <c r="G41" s="111" t="str">
        <f>IF(A41="TOTAL",ROUND(SUM($G$3:G40),2),IF(OR(A41="",E41="",F41=""),"",ROUND(E41*F41,2)))</f>
        <v/>
      </c>
      <c r="H41" s="109" t="str">
        <f>IF(OR(historico_VU!A40="",historico_VU!E40=""),"",historico_VU!E40)</f>
        <v/>
      </c>
      <c r="I41" s="110" t="str">
        <f>IF(posicao_contratual!A40="","",posicao_contratual!O40)</f>
        <v/>
      </c>
      <c r="J41" s="109" t="str">
        <f>IF(A41="TOTAL",ROUND(SUM($J$3:J40),2),IF(OR(A41="",H41="",I41=""),"",ROUND(H41*I41,2)))</f>
        <v/>
      </c>
      <c r="K41" s="111" t="str">
        <f>IF(OR(historico_VU!A40="",historico_VU!F40=""),"",historico_VU!F40)</f>
        <v/>
      </c>
      <c r="L41" s="112" t="str">
        <f>IF(posicao_contratual!A40="","",posicao_contratual!S40)</f>
        <v/>
      </c>
      <c r="M41" s="111" t="str">
        <f>IF(A41="TOTAL",ROUND(SUM($M$3:M40),2),IF(OR(A41="",K41="",L41=""),"",ROUND(K41*L41,2)))</f>
        <v/>
      </c>
      <c r="N41" s="109" t="str">
        <f>IF(OR(historico_VU!A40="",historico_VU!G40=""),"",historico_VU!G40)</f>
        <v/>
      </c>
      <c r="O41" s="110" t="str">
        <f>IF(posicao_contratual!A40="","",posicao_contratual!W40)</f>
        <v/>
      </c>
      <c r="P41" s="109" t="str">
        <f>IF(A41="TOTAL",ROUND(SUM($P$3:P40),2),IF(OR(A41="",N41="",O41=""),"",ROUND(N41*O41,2)))</f>
        <v/>
      </c>
      <c r="Q41" s="183" t="str">
        <f t="shared" ca="1" si="8"/>
        <v/>
      </c>
      <c r="R41" t="str">
        <f>IF($A41="","",IF(MEMORIA_RESULTADOS!$W$46="","","C"&amp;MEMORIA_RESULTADOS!$W$46))</f>
        <v/>
      </c>
      <c r="S41" s="211" t="str">
        <f t="shared" ca="1" si="9"/>
        <v/>
      </c>
      <c r="T41" s="211" t="str">
        <f t="shared" ca="1" si="10"/>
        <v/>
      </c>
      <c r="U41" s="211" t="str">
        <f t="shared" ca="1" si="11"/>
        <v/>
      </c>
      <c r="V41" s="195" t="str">
        <f t="shared" ca="1" si="12"/>
        <v/>
      </c>
      <c r="W41" s="195" t="str">
        <f t="shared" ca="1" si="13"/>
        <v/>
      </c>
      <c r="X41" s="195" t="str">
        <f t="shared" ca="1" si="14"/>
        <v/>
      </c>
      <c r="Y41" t="str">
        <f t="shared" ca="1" si="15"/>
        <v/>
      </c>
      <c r="Z41" s="212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8" t="str">
        <f>IF(AND(itens_Remanesc!A41="",itens_Remanesc!A40&lt;&gt;"",COUNTIF(itens_Remanesc!A42:$A$200,"&lt;&gt;")=0),"TOTAL",IF(itens_Remanesc!A41="","",itens_Remanesc!A41))</f>
        <v/>
      </c>
      <c r="B42" s="109" t="str">
        <f>IF(OR(historico_VU!A41="",historico_VU!C41=""),"",historico_VU!C41)</f>
        <v/>
      </c>
      <c r="C42" s="110" t="str">
        <f>IF(posicao_contratual!A41="","",posicao_contratual!G41)</f>
        <v/>
      </c>
      <c r="D42" s="109" t="str">
        <f>IF(A42="TOTAL",ROUND(SUM($D$3:D41),2),IF(OR(A42="",B42="",C42=""),"",ROUND(B42*C42,2)))</f>
        <v/>
      </c>
      <c r="E42" s="111" t="str">
        <f>IF(OR(historico_VU!A41="",historico_VU!D41=""),"",historico_VU!D41)</f>
        <v/>
      </c>
      <c r="F42" s="112" t="str">
        <f>IF(posicao_contratual!A41="","",posicao_contratual!K41)</f>
        <v/>
      </c>
      <c r="G42" s="111" t="str">
        <f>IF(A42="TOTAL",ROUND(SUM($G$3:G41),2),IF(OR(A42="",E42="",F42=""),"",ROUND(E42*F42,2)))</f>
        <v/>
      </c>
      <c r="H42" s="109" t="str">
        <f>IF(OR(historico_VU!A41="",historico_VU!E41=""),"",historico_VU!E41)</f>
        <v/>
      </c>
      <c r="I42" s="110" t="str">
        <f>IF(posicao_contratual!A41="","",posicao_contratual!O41)</f>
        <v/>
      </c>
      <c r="J42" s="109" t="str">
        <f>IF(A42="TOTAL",ROUND(SUM($J$3:J41),2),IF(OR(A42="",H42="",I42=""),"",ROUND(H42*I42,2)))</f>
        <v/>
      </c>
      <c r="K42" s="111" t="str">
        <f>IF(OR(historico_VU!A41="",historico_VU!F41=""),"",historico_VU!F41)</f>
        <v/>
      </c>
      <c r="L42" s="112" t="str">
        <f>IF(posicao_contratual!A41="","",posicao_contratual!S41)</f>
        <v/>
      </c>
      <c r="M42" s="111" t="str">
        <f>IF(A42="TOTAL",ROUND(SUM($M$3:M41),2),IF(OR(A42="",K42="",L42=""),"",ROUND(K42*L42,2)))</f>
        <v/>
      </c>
      <c r="N42" s="109" t="str">
        <f>IF(OR(historico_VU!A41="",historico_VU!G41=""),"",historico_VU!G41)</f>
        <v/>
      </c>
      <c r="O42" s="110" t="str">
        <f>IF(posicao_contratual!A41="","",posicao_contratual!W41)</f>
        <v/>
      </c>
      <c r="P42" s="109" t="str">
        <f>IF(A42="TOTAL",ROUND(SUM($P$3:P41),2),IF(OR(A42="",N42="",O42=""),"",ROUND(N42*O42,2)))</f>
        <v/>
      </c>
      <c r="Q42" s="183" t="str">
        <f t="shared" ca="1" si="8"/>
        <v/>
      </c>
      <c r="R42" t="str">
        <f>IF($A42="","",IF(MEMORIA_RESULTADOS!$W$46="","","C"&amp;MEMORIA_RESULTADOS!$W$46))</f>
        <v/>
      </c>
      <c r="S42" s="211" t="str">
        <f t="shared" ca="1" si="9"/>
        <v/>
      </c>
      <c r="T42" s="211" t="str">
        <f t="shared" ca="1" si="10"/>
        <v/>
      </c>
      <c r="U42" s="211" t="str">
        <f t="shared" ca="1" si="11"/>
        <v/>
      </c>
      <c r="V42" s="195" t="str">
        <f t="shared" ca="1" si="12"/>
        <v/>
      </c>
      <c r="W42" s="195" t="str">
        <f t="shared" ca="1" si="13"/>
        <v/>
      </c>
      <c r="X42" s="195" t="str">
        <f t="shared" ca="1" si="14"/>
        <v/>
      </c>
      <c r="Y42" t="str">
        <f t="shared" ca="1" si="15"/>
        <v/>
      </c>
      <c r="Z42" s="212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8" t="str">
        <f>IF(AND(itens_Remanesc!A42="",itens_Remanesc!A41&lt;&gt;"",COUNTIF(itens_Remanesc!A43:$A$200,"&lt;&gt;")=0),"TOTAL",IF(itens_Remanesc!A42="","",itens_Remanesc!A42))</f>
        <v/>
      </c>
      <c r="B43" s="109" t="str">
        <f>IF(OR(historico_VU!A42="",historico_VU!C42=""),"",historico_VU!C42)</f>
        <v/>
      </c>
      <c r="C43" s="110" t="str">
        <f>IF(posicao_contratual!A42="","",posicao_contratual!G42)</f>
        <v/>
      </c>
      <c r="D43" s="109" t="str">
        <f>IF(A43="TOTAL",ROUND(SUM($D$3:D42),2),IF(OR(A43="",B43="",C43=""),"",ROUND(B43*C43,2)))</f>
        <v/>
      </c>
      <c r="E43" s="111" t="str">
        <f>IF(OR(historico_VU!A42="",historico_VU!D42=""),"",historico_VU!D42)</f>
        <v/>
      </c>
      <c r="F43" s="112" t="str">
        <f>IF(posicao_contratual!A42="","",posicao_contratual!K42)</f>
        <v/>
      </c>
      <c r="G43" s="111" t="str">
        <f>IF(A43="TOTAL",ROUND(SUM($G$3:G42),2),IF(OR(A43="",E43="",F43=""),"",ROUND(E43*F43,2)))</f>
        <v/>
      </c>
      <c r="H43" s="109" t="str">
        <f>IF(OR(historico_VU!A42="",historico_VU!E42=""),"",historico_VU!E42)</f>
        <v/>
      </c>
      <c r="I43" s="110" t="str">
        <f>IF(posicao_contratual!A42="","",posicao_contratual!O42)</f>
        <v/>
      </c>
      <c r="J43" s="109" t="str">
        <f>IF(A43="TOTAL",ROUND(SUM($J$3:J42),2),IF(OR(A43="",H43="",I43=""),"",ROUND(H43*I43,2)))</f>
        <v/>
      </c>
      <c r="K43" s="111" t="str">
        <f>IF(OR(historico_VU!A42="",historico_VU!F42=""),"",historico_VU!F42)</f>
        <v/>
      </c>
      <c r="L43" s="112" t="str">
        <f>IF(posicao_contratual!A42="","",posicao_contratual!S42)</f>
        <v/>
      </c>
      <c r="M43" s="111" t="str">
        <f>IF(A43="TOTAL",ROUND(SUM($M$3:M42),2),IF(OR(A43="",K43="",L43=""),"",ROUND(K43*L43,2)))</f>
        <v/>
      </c>
      <c r="N43" s="109" t="str">
        <f>IF(OR(historico_VU!A42="",historico_VU!G42=""),"",historico_VU!G42)</f>
        <v/>
      </c>
      <c r="O43" s="110" t="str">
        <f>IF(posicao_contratual!A42="","",posicao_contratual!W42)</f>
        <v/>
      </c>
      <c r="P43" s="109" t="str">
        <f>IF(A43="TOTAL",ROUND(SUM($P$3:P42),2),IF(OR(A43="",N43="",O43=""),"",ROUND(N43*O43,2)))</f>
        <v/>
      </c>
      <c r="Q43" s="183" t="str">
        <f t="shared" ca="1" si="8"/>
        <v/>
      </c>
      <c r="R43" t="str">
        <f>IF($A43="","",IF(MEMORIA_RESULTADOS!$W$46="","","C"&amp;MEMORIA_RESULTADOS!$W$46))</f>
        <v/>
      </c>
      <c r="S43" s="211" t="str">
        <f t="shared" ca="1" si="9"/>
        <v/>
      </c>
      <c r="T43" s="211" t="str">
        <f t="shared" ca="1" si="10"/>
        <v/>
      </c>
      <c r="U43" s="211" t="str">
        <f t="shared" ca="1" si="11"/>
        <v/>
      </c>
      <c r="V43" s="195" t="str">
        <f t="shared" ca="1" si="12"/>
        <v/>
      </c>
      <c r="W43" s="195" t="str">
        <f t="shared" ca="1" si="13"/>
        <v/>
      </c>
      <c r="X43" s="195" t="str">
        <f t="shared" ca="1" si="14"/>
        <v/>
      </c>
      <c r="Y43" t="str">
        <f t="shared" ca="1" si="15"/>
        <v/>
      </c>
      <c r="Z43" s="212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8" t="str">
        <f>IF(AND(itens_Remanesc!A43="",itens_Remanesc!A42&lt;&gt;"",COUNTIF(itens_Remanesc!A44:$A$200,"&lt;&gt;")=0),"TOTAL",IF(itens_Remanesc!A43="","",itens_Remanesc!A43))</f>
        <v/>
      </c>
      <c r="B44" s="109" t="str">
        <f>IF(OR(historico_VU!A43="",historico_VU!C43=""),"",historico_VU!C43)</f>
        <v/>
      </c>
      <c r="C44" s="110" t="str">
        <f>IF(posicao_contratual!A43="","",posicao_contratual!G43)</f>
        <v/>
      </c>
      <c r="D44" s="109" t="str">
        <f>IF(A44="TOTAL",ROUND(SUM($D$3:D43),2),IF(OR(A44="",B44="",C44=""),"",ROUND(B44*C44,2)))</f>
        <v/>
      </c>
      <c r="E44" s="111" t="str">
        <f>IF(OR(historico_VU!A43="",historico_VU!D43=""),"",historico_VU!D43)</f>
        <v/>
      </c>
      <c r="F44" s="112" t="str">
        <f>IF(posicao_contratual!A43="","",posicao_contratual!K43)</f>
        <v/>
      </c>
      <c r="G44" s="111" t="str">
        <f>IF(A44="TOTAL",ROUND(SUM($G$3:G43),2),IF(OR(A44="",E44="",F44=""),"",ROUND(E44*F44,2)))</f>
        <v/>
      </c>
      <c r="H44" s="109" t="str">
        <f>IF(OR(historico_VU!A43="",historico_VU!E43=""),"",historico_VU!E43)</f>
        <v/>
      </c>
      <c r="I44" s="110" t="str">
        <f>IF(posicao_contratual!A43="","",posicao_contratual!O43)</f>
        <v/>
      </c>
      <c r="J44" s="109" t="str">
        <f>IF(A44="TOTAL",ROUND(SUM($J$3:J43),2),IF(OR(A44="",H44="",I44=""),"",ROUND(H44*I44,2)))</f>
        <v/>
      </c>
      <c r="K44" s="111" t="str">
        <f>IF(OR(historico_VU!A43="",historico_VU!F43=""),"",historico_VU!F43)</f>
        <v/>
      </c>
      <c r="L44" s="112" t="str">
        <f>IF(posicao_contratual!A43="","",posicao_contratual!S43)</f>
        <v/>
      </c>
      <c r="M44" s="111" t="str">
        <f>IF(A44="TOTAL",ROUND(SUM($M$3:M43),2),IF(OR(A44="",K44="",L44=""),"",ROUND(K44*L44,2)))</f>
        <v/>
      </c>
      <c r="N44" s="109" t="str">
        <f>IF(OR(historico_VU!A43="",historico_VU!G43=""),"",historico_VU!G43)</f>
        <v/>
      </c>
      <c r="O44" s="110" t="str">
        <f>IF(posicao_contratual!A43="","",posicao_contratual!W43)</f>
        <v/>
      </c>
      <c r="P44" s="109" t="str">
        <f>IF(A44="TOTAL",ROUND(SUM($P$3:P43),2),IF(OR(A44="",N44="",O44=""),"",ROUND(N44*O44,2)))</f>
        <v/>
      </c>
      <c r="Q44" s="183" t="str">
        <f t="shared" ca="1" si="8"/>
        <v/>
      </c>
      <c r="R44" t="str">
        <f>IF($A44="","",IF(MEMORIA_RESULTADOS!$W$46="","","C"&amp;MEMORIA_RESULTADOS!$W$46))</f>
        <v/>
      </c>
      <c r="S44" s="211" t="str">
        <f t="shared" ca="1" si="9"/>
        <v/>
      </c>
      <c r="T44" s="211" t="str">
        <f t="shared" ca="1" si="10"/>
        <v/>
      </c>
      <c r="U44" s="211" t="str">
        <f t="shared" ca="1" si="11"/>
        <v/>
      </c>
      <c r="V44" s="195" t="str">
        <f t="shared" ca="1" si="12"/>
        <v/>
      </c>
      <c r="W44" s="195" t="str">
        <f t="shared" ca="1" si="13"/>
        <v/>
      </c>
      <c r="X44" s="195" t="str">
        <f t="shared" ca="1" si="14"/>
        <v/>
      </c>
      <c r="Y44" t="str">
        <f t="shared" ca="1" si="15"/>
        <v/>
      </c>
      <c r="Z44" s="212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8" t="str">
        <f>IF(AND(itens_Remanesc!A44="",itens_Remanesc!A43&lt;&gt;"",COUNTIF(itens_Remanesc!A45:$A$200,"&lt;&gt;")=0),"TOTAL",IF(itens_Remanesc!A44="","",itens_Remanesc!A44))</f>
        <v/>
      </c>
      <c r="B45" s="109" t="str">
        <f>IF(OR(historico_VU!A44="",historico_VU!C44=""),"",historico_VU!C44)</f>
        <v/>
      </c>
      <c r="C45" s="110" t="str">
        <f>IF(posicao_contratual!A44="","",posicao_contratual!G44)</f>
        <v/>
      </c>
      <c r="D45" s="109" t="str">
        <f>IF(A45="TOTAL",ROUND(SUM($D$3:D44),2),IF(OR(A45="",B45="",C45=""),"",ROUND(B45*C45,2)))</f>
        <v/>
      </c>
      <c r="E45" s="111" t="str">
        <f>IF(OR(historico_VU!A44="",historico_VU!D44=""),"",historico_VU!D44)</f>
        <v/>
      </c>
      <c r="F45" s="112" t="str">
        <f>IF(posicao_contratual!A44="","",posicao_contratual!K44)</f>
        <v/>
      </c>
      <c r="G45" s="111" t="str">
        <f>IF(A45="TOTAL",ROUND(SUM($G$3:G44),2),IF(OR(A45="",E45="",F45=""),"",ROUND(E45*F45,2)))</f>
        <v/>
      </c>
      <c r="H45" s="109" t="str">
        <f>IF(OR(historico_VU!A44="",historico_VU!E44=""),"",historico_VU!E44)</f>
        <v/>
      </c>
      <c r="I45" s="110" t="str">
        <f>IF(posicao_contratual!A44="","",posicao_contratual!O44)</f>
        <v/>
      </c>
      <c r="J45" s="109" t="str">
        <f>IF(A45="TOTAL",ROUND(SUM($J$3:J44),2),IF(OR(A45="",H45="",I45=""),"",ROUND(H45*I45,2)))</f>
        <v/>
      </c>
      <c r="K45" s="111" t="str">
        <f>IF(OR(historico_VU!A44="",historico_VU!F44=""),"",historico_VU!F44)</f>
        <v/>
      </c>
      <c r="L45" s="112" t="str">
        <f>IF(posicao_contratual!A44="","",posicao_contratual!S44)</f>
        <v/>
      </c>
      <c r="M45" s="111" t="str">
        <f>IF(A45="TOTAL",ROUND(SUM($M$3:M44),2),IF(OR(A45="",K45="",L45=""),"",ROUND(K45*L45,2)))</f>
        <v/>
      </c>
      <c r="N45" s="109" t="str">
        <f>IF(OR(historico_VU!A44="",historico_VU!G44=""),"",historico_VU!G44)</f>
        <v/>
      </c>
      <c r="O45" s="110" t="str">
        <f>IF(posicao_contratual!A44="","",posicao_contratual!W44)</f>
        <v/>
      </c>
      <c r="P45" s="109" t="str">
        <f>IF(A45="TOTAL",ROUND(SUM($P$3:P44),2),IF(OR(A45="",N45="",O45=""),"",ROUND(N45*O45,2)))</f>
        <v/>
      </c>
      <c r="Q45" s="183" t="str">
        <f t="shared" ca="1" si="8"/>
        <v/>
      </c>
      <c r="R45" t="str">
        <f>IF($A45="","",IF(MEMORIA_RESULTADOS!$W$46="","","C"&amp;MEMORIA_RESULTADOS!$W$46))</f>
        <v/>
      </c>
      <c r="S45" s="211" t="str">
        <f t="shared" ca="1" si="9"/>
        <v/>
      </c>
      <c r="T45" s="211" t="str">
        <f t="shared" ca="1" si="10"/>
        <v/>
      </c>
      <c r="U45" s="211" t="str">
        <f t="shared" ca="1" si="11"/>
        <v/>
      </c>
      <c r="V45" s="195" t="str">
        <f t="shared" ca="1" si="12"/>
        <v/>
      </c>
      <c r="W45" s="195" t="str">
        <f t="shared" ca="1" si="13"/>
        <v/>
      </c>
      <c r="X45" s="195" t="str">
        <f t="shared" ca="1" si="14"/>
        <v/>
      </c>
      <c r="Y45" t="str">
        <f t="shared" ca="1" si="15"/>
        <v/>
      </c>
      <c r="Z45" s="212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8" t="str">
        <f>IF(AND(itens_Remanesc!A45="",itens_Remanesc!A44&lt;&gt;"",COUNTIF(itens_Remanesc!A46:$A$200,"&lt;&gt;")=0),"TOTAL",IF(itens_Remanesc!A45="","",itens_Remanesc!A45))</f>
        <v/>
      </c>
      <c r="B46" s="109" t="str">
        <f>IF(OR(historico_VU!A45="",historico_VU!C45=""),"",historico_VU!C45)</f>
        <v/>
      </c>
      <c r="C46" s="110" t="str">
        <f>IF(posicao_contratual!A45="","",posicao_contratual!G45)</f>
        <v/>
      </c>
      <c r="D46" s="109" t="str">
        <f>IF(A46="TOTAL",ROUND(SUM($D$3:D45),2),IF(OR(A46="",B46="",C46=""),"",ROUND(B46*C46,2)))</f>
        <v/>
      </c>
      <c r="E46" s="111" t="str">
        <f>IF(OR(historico_VU!A45="",historico_VU!D45=""),"",historico_VU!D45)</f>
        <v/>
      </c>
      <c r="F46" s="112" t="str">
        <f>IF(posicao_contratual!A45="","",posicao_contratual!K45)</f>
        <v/>
      </c>
      <c r="G46" s="111" t="str">
        <f>IF(A46="TOTAL",ROUND(SUM($G$3:G45),2),IF(OR(A46="",E46="",F46=""),"",ROUND(E46*F46,2)))</f>
        <v/>
      </c>
      <c r="H46" s="109" t="str">
        <f>IF(OR(historico_VU!A45="",historico_VU!E45=""),"",historico_VU!E45)</f>
        <v/>
      </c>
      <c r="I46" s="110" t="str">
        <f>IF(posicao_contratual!A45="","",posicao_contratual!O45)</f>
        <v/>
      </c>
      <c r="J46" s="109" t="str">
        <f>IF(A46="TOTAL",ROUND(SUM($J$3:J45),2),IF(OR(A46="",H46="",I46=""),"",ROUND(H46*I46,2)))</f>
        <v/>
      </c>
      <c r="K46" s="111" t="str">
        <f>IF(OR(historico_VU!A45="",historico_VU!F45=""),"",historico_VU!F45)</f>
        <v/>
      </c>
      <c r="L46" s="112" t="str">
        <f>IF(posicao_contratual!A45="","",posicao_contratual!S45)</f>
        <v/>
      </c>
      <c r="M46" s="111" t="str">
        <f>IF(A46="TOTAL",ROUND(SUM($M$3:M45),2),IF(OR(A46="",K46="",L46=""),"",ROUND(K46*L46,2)))</f>
        <v/>
      </c>
      <c r="N46" s="109" t="str">
        <f>IF(OR(historico_VU!A45="",historico_VU!G45=""),"",historico_VU!G45)</f>
        <v/>
      </c>
      <c r="O46" s="110" t="str">
        <f>IF(posicao_contratual!A45="","",posicao_contratual!W45)</f>
        <v/>
      </c>
      <c r="P46" s="109" t="str">
        <f>IF(A46="TOTAL",ROUND(SUM($P$3:P45),2),IF(OR(A46="",N46="",O46=""),"",ROUND(N46*O46,2)))</f>
        <v/>
      </c>
      <c r="Q46" s="183" t="str">
        <f t="shared" ca="1" si="8"/>
        <v/>
      </c>
      <c r="R46" t="str">
        <f>IF($A46="","",IF(MEMORIA_RESULTADOS!$W$46="","","C"&amp;MEMORIA_RESULTADOS!$W$46))</f>
        <v/>
      </c>
      <c r="S46" s="211" t="str">
        <f t="shared" ca="1" si="9"/>
        <v/>
      </c>
      <c r="T46" s="211" t="str">
        <f t="shared" ca="1" si="10"/>
        <v/>
      </c>
      <c r="U46" s="211" t="str">
        <f t="shared" ca="1" si="11"/>
        <v/>
      </c>
      <c r="V46" s="195" t="str">
        <f t="shared" ca="1" si="12"/>
        <v/>
      </c>
      <c r="W46" s="195" t="str">
        <f t="shared" ca="1" si="13"/>
        <v/>
      </c>
      <c r="X46" s="195" t="str">
        <f t="shared" ca="1" si="14"/>
        <v/>
      </c>
      <c r="Y46" t="str">
        <f t="shared" ca="1" si="15"/>
        <v/>
      </c>
      <c r="Z46" s="212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8" t="str">
        <f>IF(AND(itens_Remanesc!A46="",itens_Remanesc!A45&lt;&gt;"",COUNTIF(itens_Remanesc!A47:$A$200,"&lt;&gt;")=0),"TOTAL",IF(itens_Remanesc!A46="","",itens_Remanesc!A46))</f>
        <v/>
      </c>
      <c r="B47" s="109" t="str">
        <f>IF(OR(historico_VU!A46="",historico_VU!C46=""),"",historico_VU!C46)</f>
        <v/>
      </c>
      <c r="C47" s="110" t="str">
        <f>IF(posicao_contratual!A46="","",posicao_contratual!G46)</f>
        <v/>
      </c>
      <c r="D47" s="109" t="str">
        <f>IF(A47="TOTAL",ROUND(SUM($D$3:D46),2),IF(OR(A47="",B47="",C47=""),"",ROUND(B47*C47,2)))</f>
        <v/>
      </c>
      <c r="E47" s="111" t="str">
        <f>IF(OR(historico_VU!A46="",historico_VU!D46=""),"",historico_VU!D46)</f>
        <v/>
      </c>
      <c r="F47" s="112" t="str">
        <f>IF(posicao_contratual!A46="","",posicao_contratual!K46)</f>
        <v/>
      </c>
      <c r="G47" s="111" t="str">
        <f>IF(A47="TOTAL",ROUND(SUM($G$3:G46),2),IF(OR(A47="",E47="",F47=""),"",ROUND(E47*F47,2)))</f>
        <v/>
      </c>
      <c r="H47" s="109" t="str">
        <f>IF(OR(historico_VU!A46="",historico_VU!E46=""),"",historico_VU!E46)</f>
        <v/>
      </c>
      <c r="I47" s="110" t="str">
        <f>IF(posicao_contratual!A46="","",posicao_contratual!O46)</f>
        <v/>
      </c>
      <c r="J47" s="109" t="str">
        <f>IF(A47="TOTAL",ROUND(SUM($J$3:J46),2),IF(OR(A47="",H47="",I47=""),"",ROUND(H47*I47,2)))</f>
        <v/>
      </c>
      <c r="K47" s="111" t="str">
        <f>IF(OR(historico_VU!A46="",historico_VU!F46=""),"",historico_VU!F46)</f>
        <v/>
      </c>
      <c r="L47" s="112" t="str">
        <f>IF(posicao_contratual!A46="","",posicao_contratual!S46)</f>
        <v/>
      </c>
      <c r="M47" s="111" t="str">
        <f>IF(A47="TOTAL",ROUND(SUM($M$3:M46),2),IF(OR(A47="",K47="",L47=""),"",ROUND(K47*L47,2)))</f>
        <v/>
      </c>
      <c r="N47" s="109" t="str">
        <f>IF(OR(historico_VU!A46="",historico_VU!G46=""),"",historico_VU!G46)</f>
        <v/>
      </c>
      <c r="O47" s="110" t="str">
        <f>IF(posicao_contratual!A46="","",posicao_contratual!W46)</f>
        <v/>
      </c>
      <c r="P47" s="109" t="str">
        <f>IF(A47="TOTAL",ROUND(SUM($P$3:P46),2),IF(OR(A47="",N47="",O47=""),"",ROUND(N47*O47,2)))</f>
        <v/>
      </c>
      <c r="Q47" s="183" t="str">
        <f t="shared" ca="1" si="8"/>
        <v/>
      </c>
      <c r="R47" t="str">
        <f>IF($A47="","",IF(MEMORIA_RESULTADOS!$W$46="","","C"&amp;MEMORIA_RESULTADOS!$W$46))</f>
        <v/>
      </c>
      <c r="S47" s="211" t="str">
        <f t="shared" ca="1" si="9"/>
        <v/>
      </c>
      <c r="T47" s="211" t="str">
        <f t="shared" ca="1" si="10"/>
        <v/>
      </c>
      <c r="U47" s="211" t="str">
        <f t="shared" ca="1" si="11"/>
        <v/>
      </c>
      <c r="V47" s="195" t="str">
        <f t="shared" ca="1" si="12"/>
        <v/>
      </c>
      <c r="W47" s="195" t="str">
        <f t="shared" ca="1" si="13"/>
        <v/>
      </c>
      <c r="X47" s="195" t="str">
        <f t="shared" ca="1" si="14"/>
        <v/>
      </c>
      <c r="Y47" t="str">
        <f t="shared" ca="1" si="15"/>
        <v/>
      </c>
      <c r="Z47" s="212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8" t="str">
        <f>IF(AND(itens_Remanesc!A47="",itens_Remanesc!A46&lt;&gt;"",COUNTIF(itens_Remanesc!A48:$A$200,"&lt;&gt;")=0),"TOTAL",IF(itens_Remanesc!A47="","",itens_Remanesc!A47))</f>
        <v/>
      </c>
      <c r="B48" s="109" t="str">
        <f>IF(OR(historico_VU!A47="",historico_VU!C47=""),"",historico_VU!C47)</f>
        <v/>
      </c>
      <c r="C48" s="110" t="str">
        <f>IF(posicao_contratual!A47="","",posicao_contratual!G47)</f>
        <v/>
      </c>
      <c r="D48" s="109" t="str">
        <f>IF(A48="TOTAL",ROUND(SUM($D$3:D47),2),IF(OR(A48="",B48="",C48=""),"",ROUND(B48*C48,2)))</f>
        <v/>
      </c>
      <c r="E48" s="111" t="str">
        <f>IF(OR(historico_VU!A47="",historico_VU!D47=""),"",historico_VU!D47)</f>
        <v/>
      </c>
      <c r="F48" s="112" t="str">
        <f>IF(posicao_contratual!A47="","",posicao_contratual!K47)</f>
        <v/>
      </c>
      <c r="G48" s="111" t="str">
        <f>IF(A48="TOTAL",ROUND(SUM($G$3:G47),2),IF(OR(A48="",E48="",F48=""),"",ROUND(E48*F48,2)))</f>
        <v/>
      </c>
      <c r="H48" s="109" t="str">
        <f>IF(OR(historico_VU!A47="",historico_VU!E47=""),"",historico_VU!E47)</f>
        <v/>
      </c>
      <c r="I48" s="110" t="str">
        <f>IF(posicao_contratual!A47="","",posicao_contratual!O47)</f>
        <v/>
      </c>
      <c r="J48" s="109" t="str">
        <f>IF(A48="TOTAL",ROUND(SUM($J$3:J47),2),IF(OR(A48="",H48="",I48=""),"",ROUND(H48*I48,2)))</f>
        <v/>
      </c>
      <c r="K48" s="111" t="str">
        <f>IF(OR(historico_VU!A47="",historico_VU!F47=""),"",historico_VU!F47)</f>
        <v/>
      </c>
      <c r="L48" s="112" t="str">
        <f>IF(posicao_contratual!A47="","",posicao_contratual!S47)</f>
        <v/>
      </c>
      <c r="M48" s="111" t="str">
        <f>IF(A48="TOTAL",ROUND(SUM($M$3:M47),2),IF(OR(A48="",K48="",L48=""),"",ROUND(K48*L48,2)))</f>
        <v/>
      </c>
      <c r="N48" s="109" t="str">
        <f>IF(OR(historico_VU!A47="",historico_VU!G47=""),"",historico_VU!G47)</f>
        <v/>
      </c>
      <c r="O48" s="110" t="str">
        <f>IF(posicao_contratual!A47="","",posicao_contratual!W47)</f>
        <v/>
      </c>
      <c r="P48" s="109" t="str">
        <f>IF(A48="TOTAL",ROUND(SUM($P$3:P47),2),IF(OR(A48="",N48="",O48=""),"",ROUND(N48*O48,2)))</f>
        <v/>
      </c>
      <c r="Q48" s="183" t="str">
        <f t="shared" ca="1" si="8"/>
        <v/>
      </c>
      <c r="R48" t="str">
        <f>IF($A48="","",IF(MEMORIA_RESULTADOS!$W$46="","","C"&amp;MEMORIA_RESULTADOS!$W$46))</f>
        <v/>
      </c>
      <c r="S48" s="211" t="str">
        <f t="shared" ca="1" si="9"/>
        <v/>
      </c>
      <c r="T48" s="211" t="str">
        <f t="shared" ca="1" si="10"/>
        <v/>
      </c>
      <c r="U48" s="211" t="str">
        <f t="shared" ca="1" si="11"/>
        <v/>
      </c>
      <c r="V48" s="195" t="str">
        <f t="shared" ca="1" si="12"/>
        <v/>
      </c>
      <c r="W48" s="195" t="str">
        <f t="shared" ca="1" si="13"/>
        <v/>
      </c>
      <c r="X48" s="195" t="str">
        <f t="shared" ca="1" si="14"/>
        <v/>
      </c>
      <c r="Y48" t="str">
        <f t="shared" ca="1" si="15"/>
        <v/>
      </c>
      <c r="Z48" s="212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8" t="str">
        <f>IF(AND(itens_Remanesc!A48="",itens_Remanesc!A47&lt;&gt;"",COUNTIF(itens_Remanesc!A49:$A$200,"&lt;&gt;")=0),"TOTAL",IF(itens_Remanesc!A48="","",itens_Remanesc!A48))</f>
        <v/>
      </c>
      <c r="B49" s="109" t="str">
        <f>IF(OR(historico_VU!A48="",historico_VU!C48=""),"",historico_VU!C48)</f>
        <v/>
      </c>
      <c r="C49" s="110" t="str">
        <f>IF(posicao_contratual!A48="","",posicao_contratual!G48)</f>
        <v/>
      </c>
      <c r="D49" s="109" t="str">
        <f>IF(A49="TOTAL",ROUND(SUM($D$3:D48),2),IF(OR(A49="",B49="",C49=""),"",ROUND(B49*C49,2)))</f>
        <v/>
      </c>
      <c r="E49" s="111" t="str">
        <f>IF(OR(historico_VU!A48="",historico_VU!D48=""),"",historico_VU!D48)</f>
        <v/>
      </c>
      <c r="F49" s="112" t="str">
        <f>IF(posicao_contratual!A48="","",posicao_contratual!K48)</f>
        <v/>
      </c>
      <c r="G49" s="111" t="str">
        <f>IF(A49="TOTAL",ROUND(SUM($G$3:G48),2),IF(OR(A49="",E49="",F49=""),"",ROUND(E49*F49,2)))</f>
        <v/>
      </c>
      <c r="H49" s="109" t="str">
        <f>IF(OR(historico_VU!A48="",historico_VU!E48=""),"",historico_VU!E48)</f>
        <v/>
      </c>
      <c r="I49" s="110" t="str">
        <f>IF(posicao_contratual!A48="","",posicao_contratual!O48)</f>
        <v/>
      </c>
      <c r="J49" s="109" t="str">
        <f>IF(A49="TOTAL",ROUND(SUM($J$3:J48),2),IF(OR(A49="",H49="",I49=""),"",ROUND(H49*I49,2)))</f>
        <v/>
      </c>
      <c r="K49" s="111" t="str">
        <f>IF(OR(historico_VU!A48="",historico_VU!F48=""),"",historico_VU!F48)</f>
        <v/>
      </c>
      <c r="L49" s="112" t="str">
        <f>IF(posicao_contratual!A48="","",posicao_contratual!S48)</f>
        <v/>
      </c>
      <c r="M49" s="111" t="str">
        <f>IF(A49="TOTAL",ROUND(SUM($M$3:M48),2),IF(OR(A49="",K49="",L49=""),"",ROUND(K49*L49,2)))</f>
        <v/>
      </c>
      <c r="N49" s="109" t="str">
        <f>IF(OR(historico_VU!A48="",historico_VU!G48=""),"",historico_VU!G48)</f>
        <v/>
      </c>
      <c r="O49" s="110" t="str">
        <f>IF(posicao_contratual!A48="","",posicao_contratual!W48)</f>
        <v/>
      </c>
      <c r="P49" s="109" t="str">
        <f>IF(A49="TOTAL",ROUND(SUM($P$3:P48),2),IF(OR(A49="",N49="",O49=""),"",ROUND(N49*O49,2)))</f>
        <v/>
      </c>
      <c r="Q49" s="183" t="str">
        <f t="shared" ca="1" si="8"/>
        <v/>
      </c>
      <c r="R49" t="str">
        <f>IF($A49="","",IF(MEMORIA_RESULTADOS!$W$46="","","C"&amp;MEMORIA_RESULTADOS!$W$46))</f>
        <v/>
      </c>
      <c r="S49" s="211" t="str">
        <f t="shared" ca="1" si="9"/>
        <v/>
      </c>
      <c r="T49" s="211" t="str">
        <f t="shared" ca="1" si="10"/>
        <v/>
      </c>
      <c r="U49" s="211" t="str">
        <f t="shared" ca="1" si="11"/>
        <v/>
      </c>
      <c r="V49" s="195" t="str">
        <f t="shared" ca="1" si="12"/>
        <v/>
      </c>
      <c r="W49" s="195" t="str">
        <f t="shared" ca="1" si="13"/>
        <v/>
      </c>
      <c r="X49" s="195" t="str">
        <f t="shared" ca="1" si="14"/>
        <v/>
      </c>
      <c r="Y49" t="str">
        <f t="shared" ca="1" si="15"/>
        <v/>
      </c>
      <c r="Z49" s="212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8" t="str">
        <f>IF(AND(itens_Remanesc!A49="",itens_Remanesc!A48&lt;&gt;"",COUNTIF(itens_Remanesc!A50:$A$200,"&lt;&gt;")=0),"TOTAL",IF(itens_Remanesc!A49="","",itens_Remanesc!A49))</f>
        <v/>
      </c>
      <c r="B50" s="109" t="str">
        <f>IF(OR(historico_VU!A49="",historico_VU!C49=""),"",historico_VU!C49)</f>
        <v/>
      </c>
      <c r="C50" s="110" t="str">
        <f>IF(posicao_contratual!A49="","",posicao_contratual!G49)</f>
        <v/>
      </c>
      <c r="D50" s="109" t="str">
        <f>IF(A50="TOTAL",ROUND(SUM($D$3:D49),2),IF(OR(A50="",B50="",C50=""),"",ROUND(B50*C50,2)))</f>
        <v/>
      </c>
      <c r="E50" s="111" t="str">
        <f>IF(OR(historico_VU!A49="",historico_VU!D49=""),"",historico_VU!D49)</f>
        <v/>
      </c>
      <c r="F50" s="112" t="str">
        <f>IF(posicao_contratual!A49="","",posicao_contratual!K49)</f>
        <v/>
      </c>
      <c r="G50" s="111" t="str">
        <f>IF(A50="TOTAL",ROUND(SUM($G$3:G49),2),IF(OR(A50="",E50="",F50=""),"",ROUND(E50*F50,2)))</f>
        <v/>
      </c>
      <c r="H50" s="109" t="str">
        <f>IF(OR(historico_VU!A49="",historico_VU!E49=""),"",historico_VU!E49)</f>
        <v/>
      </c>
      <c r="I50" s="110" t="str">
        <f>IF(posicao_contratual!A49="","",posicao_contratual!O49)</f>
        <v/>
      </c>
      <c r="J50" s="109" t="str">
        <f>IF(A50="TOTAL",ROUND(SUM($J$3:J49),2),IF(OR(A50="",H50="",I50=""),"",ROUND(H50*I50,2)))</f>
        <v/>
      </c>
      <c r="K50" s="111" t="str">
        <f>IF(OR(historico_VU!A49="",historico_VU!F49=""),"",historico_VU!F49)</f>
        <v/>
      </c>
      <c r="L50" s="112" t="str">
        <f>IF(posicao_contratual!A49="","",posicao_contratual!S49)</f>
        <v/>
      </c>
      <c r="M50" s="111" t="str">
        <f>IF(A50="TOTAL",ROUND(SUM($M$3:M49),2),IF(OR(A50="",K50="",L50=""),"",ROUND(K50*L50,2)))</f>
        <v/>
      </c>
      <c r="N50" s="109" t="str">
        <f>IF(OR(historico_VU!A49="",historico_VU!G49=""),"",historico_VU!G49)</f>
        <v/>
      </c>
      <c r="O50" s="110" t="str">
        <f>IF(posicao_contratual!A49="","",posicao_contratual!W49)</f>
        <v/>
      </c>
      <c r="P50" s="109" t="str">
        <f>IF(A50="TOTAL",ROUND(SUM($P$3:P49),2),IF(OR(A50="",N50="",O50=""),"",ROUND(N50*O50,2)))</f>
        <v/>
      </c>
      <c r="Q50" s="183" t="str">
        <f t="shared" ca="1" si="8"/>
        <v/>
      </c>
      <c r="R50" t="str">
        <f>IF($A50="","",IF(MEMORIA_RESULTADOS!$W$46="","","C"&amp;MEMORIA_RESULTADOS!$W$46))</f>
        <v/>
      </c>
      <c r="S50" s="211" t="str">
        <f t="shared" ca="1" si="9"/>
        <v/>
      </c>
      <c r="T50" s="211" t="str">
        <f t="shared" ca="1" si="10"/>
        <v/>
      </c>
      <c r="U50" s="211" t="str">
        <f t="shared" ca="1" si="11"/>
        <v/>
      </c>
      <c r="V50" s="195" t="str">
        <f t="shared" ca="1" si="12"/>
        <v/>
      </c>
      <c r="W50" s="195" t="str">
        <f t="shared" ca="1" si="13"/>
        <v/>
      </c>
      <c r="X50" s="195" t="str">
        <f t="shared" ca="1" si="14"/>
        <v/>
      </c>
      <c r="Y50" t="str">
        <f t="shared" ca="1" si="15"/>
        <v/>
      </c>
      <c r="Z50" s="212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8" t="str">
        <f>IF(AND(itens_Remanesc!A50="",itens_Remanesc!A49&lt;&gt;"",COUNTIF(itens_Remanesc!A51:$A$200,"&lt;&gt;")=0),"TOTAL",IF(itens_Remanesc!A50="","",itens_Remanesc!A50))</f>
        <v/>
      </c>
      <c r="B51" s="109" t="str">
        <f>IF(OR(historico_VU!A50="",historico_VU!C50=""),"",historico_VU!C50)</f>
        <v/>
      </c>
      <c r="C51" s="110" t="str">
        <f>IF(posicao_contratual!A50="","",posicao_contratual!G50)</f>
        <v/>
      </c>
      <c r="D51" s="109" t="str">
        <f>IF(A51="TOTAL",ROUND(SUM($D$3:D50),2),IF(OR(A51="",B51="",C51=""),"",ROUND(B51*C51,2)))</f>
        <v/>
      </c>
      <c r="E51" s="111" t="str">
        <f>IF(OR(historico_VU!A50="",historico_VU!D50=""),"",historico_VU!D50)</f>
        <v/>
      </c>
      <c r="F51" s="112" t="str">
        <f>IF(posicao_contratual!A50="","",posicao_contratual!K50)</f>
        <v/>
      </c>
      <c r="G51" s="111" t="str">
        <f>IF(A51="TOTAL",ROUND(SUM($G$3:G50),2),IF(OR(A51="",E51="",F51=""),"",ROUND(E51*F51,2)))</f>
        <v/>
      </c>
      <c r="H51" s="109" t="str">
        <f>IF(OR(historico_VU!A50="",historico_VU!E50=""),"",historico_VU!E50)</f>
        <v/>
      </c>
      <c r="I51" s="110" t="str">
        <f>IF(posicao_contratual!A50="","",posicao_contratual!O50)</f>
        <v/>
      </c>
      <c r="J51" s="109" t="str">
        <f>IF(A51="TOTAL",ROUND(SUM($J$3:J50),2),IF(OR(A51="",H51="",I51=""),"",ROUND(H51*I51,2)))</f>
        <v/>
      </c>
      <c r="K51" s="111" t="str">
        <f>IF(OR(historico_VU!A50="",historico_VU!F50=""),"",historico_VU!F50)</f>
        <v/>
      </c>
      <c r="L51" s="112" t="str">
        <f>IF(posicao_contratual!A50="","",posicao_contratual!S50)</f>
        <v/>
      </c>
      <c r="M51" s="111" t="str">
        <f>IF(A51="TOTAL",ROUND(SUM($M$3:M50),2),IF(OR(A51="",K51="",L51=""),"",ROUND(K51*L51,2)))</f>
        <v/>
      </c>
      <c r="N51" s="109" t="str">
        <f>IF(OR(historico_VU!A50="",historico_VU!G50=""),"",historico_VU!G50)</f>
        <v/>
      </c>
      <c r="O51" s="110" t="str">
        <f>IF(posicao_contratual!A50="","",posicao_contratual!W50)</f>
        <v/>
      </c>
      <c r="P51" s="109" t="str">
        <f>IF(A51="TOTAL",ROUND(SUM($P$3:P50),2),IF(OR(A51="",N51="",O51=""),"",ROUND(N51*O51,2)))</f>
        <v/>
      </c>
      <c r="Q51" s="183" t="str">
        <f t="shared" ca="1" si="8"/>
        <v/>
      </c>
      <c r="R51" t="str">
        <f>IF($A51="","",IF(MEMORIA_RESULTADOS!$W$46="","","C"&amp;MEMORIA_RESULTADOS!$W$46))</f>
        <v/>
      </c>
      <c r="S51" s="211" t="str">
        <f t="shared" ca="1" si="9"/>
        <v/>
      </c>
      <c r="T51" s="211" t="str">
        <f t="shared" ca="1" si="10"/>
        <v/>
      </c>
      <c r="U51" s="211" t="str">
        <f t="shared" ca="1" si="11"/>
        <v/>
      </c>
      <c r="V51" s="195" t="str">
        <f t="shared" ca="1" si="12"/>
        <v/>
      </c>
      <c r="W51" s="195" t="str">
        <f t="shared" ca="1" si="13"/>
        <v/>
      </c>
      <c r="X51" s="195" t="str">
        <f t="shared" ca="1" si="14"/>
        <v/>
      </c>
      <c r="Y51" t="str">
        <f t="shared" ca="1" si="15"/>
        <v/>
      </c>
      <c r="Z51" s="212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8" t="str">
        <f>IF(AND(itens_Remanesc!A51="",itens_Remanesc!A50&lt;&gt;"",COUNTIF(itens_Remanesc!A52:$A$200,"&lt;&gt;")=0),"TOTAL",IF(itens_Remanesc!A51="","",itens_Remanesc!A51))</f>
        <v/>
      </c>
      <c r="B52" s="109" t="str">
        <f>IF(OR(historico_VU!A51="",historico_VU!C51=""),"",historico_VU!C51)</f>
        <v/>
      </c>
      <c r="C52" s="110" t="str">
        <f>IF(posicao_contratual!A51="","",posicao_contratual!G51)</f>
        <v/>
      </c>
      <c r="D52" s="109" t="str">
        <f>IF(A52="TOTAL",ROUND(SUM($D$3:D51),2),IF(OR(A52="",B52="",C52=""),"",ROUND(B52*C52,2)))</f>
        <v/>
      </c>
      <c r="E52" s="111" t="str">
        <f>IF(OR(historico_VU!A51="",historico_VU!D51=""),"",historico_VU!D51)</f>
        <v/>
      </c>
      <c r="F52" s="112" t="str">
        <f>IF(posicao_contratual!A51="","",posicao_contratual!K51)</f>
        <v/>
      </c>
      <c r="G52" s="111" t="str">
        <f>IF(A52="TOTAL",ROUND(SUM($G$3:G51),2),IF(OR(A52="",E52="",F52=""),"",ROUND(E52*F52,2)))</f>
        <v/>
      </c>
      <c r="H52" s="109" t="str">
        <f>IF(OR(historico_VU!A51="",historico_VU!E51=""),"",historico_VU!E51)</f>
        <v/>
      </c>
      <c r="I52" s="110" t="str">
        <f>IF(posicao_contratual!A51="","",posicao_contratual!O51)</f>
        <v/>
      </c>
      <c r="J52" s="109" t="str">
        <f>IF(A52="TOTAL",ROUND(SUM($J$3:J51),2),IF(OR(A52="",H52="",I52=""),"",ROUND(H52*I52,2)))</f>
        <v/>
      </c>
      <c r="K52" s="111" t="str">
        <f>IF(OR(historico_VU!A51="",historico_VU!F51=""),"",historico_VU!F51)</f>
        <v/>
      </c>
      <c r="L52" s="112" t="str">
        <f>IF(posicao_contratual!A51="","",posicao_contratual!S51)</f>
        <v/>
      </c>
      <c r="M52" s="111" t="str">
        <f>IF(A52="TOTAL",ROUND(SUM($M$3:M51),2),IF(OR(A52="",K52="",L52=""),"",ROUND(K52*L52,2)))</f>
        <v/>
      </c>
      <c r="N52" s="109" t="str">
        <f>IF(OR(historico_VU!A51="",historico_VU!G51=""),"",historico_VU!G51)</f>
        <v/>
      </c>
      <c r="O52" s="110" t="str">
        <f>IF(posicao_contratual!A51="","",posicao_contratual!W51)</f>
        <v/>
      </c>
      <c r="P52" s="109" t="str">
        <f>IF(A52="TOTAL",ROUND(SUM($P$3:P51),2),IF(OR(A52="",N52="",O52=""),"",ROUND(N52*O52,2)))</f>
        <v/>
      </c>
      <c r="Q52" s="183" t="str">
        <f t="shared" ca="1" si="8"/>
        <v/>
      </c>
      <c r="R52" t="str">
        <f>IF($A52="","",IF(MEMORIA_RESULTADOS!$W$46="","","C"&amp;MEMORIA_RESULTADOS!$W$46))</f>
        <v/>
      </c>
      <c r="S52" s="211" t="str">
        <f t="shared" ca="1" si="9"/>
        <v/>
      </c>
      <c r="T52" s="211" t="str">
        <f t="shared" ca="1" si="10"/>
        <v/>
      </c>
      <c r="U52" s="211" t="str">
        <f t="shared" ca="1" si="11"/>
        <v/>
      </c>
      <c r="V52" s="195" t="str">
        <f t="shared" ca="1" si="12"/>
        <v/>
      </c>
      <c r="W52" s="195" t="str">
        <f t="shared" ca="1" si="13"/>
        <v/>
      </c>
      <c r="X52" s="195" t="str">
        <f t="shared" ca="1" si="14"/>
        <v/>
      </c>
      <c r="Y52" t="str">
        <f t="shared" ca="1" si="15"/>
        <v/>
      </c>
      <c r="Z52" s="212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8" t="str">
        <f>IF(AND(itens_Remanesc!A52="",itens_Remanesc!A51&lt;&gt;"",COUNTIF(itens_Remanesc!A53:$A$200,"&lt;&gt;")=0),"TOTAL",IF(itens_Remanesc!A52="","",itens_Remanesc!A52))</f>
        <v/>
      </c>
      <c r="B53" s="109" t="str">
        <f>IF(OR(historico_VU!A52="",historico_VU!C52=""),"",historico_VU!C52)</f>
        <v/>
      </c>
      <c r="C53" s="110" t="str">
        <f>IF(posicao_contratual!A52="","",posicao_contratual!G52)</f>
        <v/>
      </c>
      <c r="D53" s="109" t="str">
        <f>IF(A53="TOTAL",ROUND(SUM($D$3:D52),2),IF(OR(A53="",B53="",C53=""),"",ROUND(B53*C53,2)))</f>
        <v/>
      </c>
      <c r="E53" s="111" t="str">
        <f>IF(OR(historico_VU!A52="",historico_VU!D52=""),"",historico_VU!D52)</f>
        <v/>
      </c>
      <c r="F53" s="112" t="str">
        <f>IF(posicao_contratual!A52="","",posicao_contratual!K52)</f>
        <v/>
      </c>
      <c r="G53" s="111" t="str">
        <f>IF(A53="TOTAL",ROUND(SUM($G$3:G52),2),IF(OR(A53="",E53="",F53=""),"",ROUND(E53*F53,2)))</f>
        <v/>
      </c>
      <c r="H53" s="109" t="str">
        <f>IF(OR(historico_VU!A52="",historico_VU!E52=""),"",historico_VU!E52)</f>
        <v/>
      </c>
      <c r="I53" s="110" t="str">
        <f>IF(posicao_contratual!A52="","",posicao_contratual!O52)</f>
        <v/>
      </c>
      <c r="J53" s="109" t="str">
        <f>IF(A53="TOTAL",ROUND(SUM($J$3:J52),2),IF(OR(A53="",H53="",I53=""),"",ROUND(H53*I53,2)))</f>
        <v/>
      </c>
      <c r="K53" s="111" t="str">
        <f>IF(OR(historico_VU!A52="",historico_VU!F52=""),"",historico_VU!F52)</f>
        <v/>
      </c>
      <c r="L53" s="112" t="str">
        <f>IF(posicao_contratual!A52="","",posicao_contratual!S52)</f>
        <v/>
      </c>
      <c r="M53" s="111" t="str">
        <f>IF(A53="TOTAL",ROUND(SUM($M$3:M52),2),IF(OR(A53="",K53="",L53=""),"",ROUND(K53*L53,2)))</f>
        <v/>
      </c>
      <c r="N53" s="109" t="str">
        <f>IF(OR(historico_VU!A52="",historico_VU!G52=""),"",historico_VU!G52)</f>
        <v/>
      </c>
      <c r="O53" s="110" t="str">
        <f>IF(posicao_contratual!A52="","",posicao_contratual!W52)</f>
        <v/>
      </c>
      <c r="P53" s="109" t="str">
        <f>IF(A53="TOTAL",ROUND(SUM($P$3:P52),2),IF(OR(A53="",N53="",O53=""),"",ROUND(N53*O53,2)))</f>
        <v/>
      </c>
      <c r="Q53" s="183" t="str">
        <f t="shared" ca="1" si="8"/>
        <v/>
      </c>
      <c r="R53" t="str">
        <f>IF($A53="","",IF(MEMORIA_RESULTADOS!$W$46="","","C"&amp;MEMORIA_RESULTADOS!$W$46))</f>
        <v/>
      </c>
      <c r="S53" s="211" t="str">
        <f t="shared" ca="1" si="9"/>
        <v/>
      </c>
      <c r="T53" s="211" t="str">
        <f t="shared" ca="1" si="10"/>
        <v/>
      </c>
      <c r="U53" s="211" t="str">
        <f t="shared" ca="1" si="11"/>
        <v/>
      </c>
      <c r="V53" s="195" t="str">
        <f t="shared" ca="1" si="12"/>
        <v/>
      </c>
      <c r="W53" s="195" t="str">
        <f t="shared" ca="1" si="13"/>
        <v/>
      </c>
      <c r="X53" s="195" t="str">
        <f t="shared" ca="1" si="14"/>
        <v/>
      </c>
      <c r="Y53" t="str">
        <f t="shared" ca="1" si="15"/>
        <v/>
      </c>
      <c r="Z53" s="212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8" t="str">
        <f>IF(AND(itens_Remanesc!A53="",itens_Remanesc!A52&lt;&gt;"",COUNTIF(itens_Remanesc!A54:$A$200,"&lt;&gt;")=0),"TOTAL",IF(itens_Remanesc!A53="","",itens_Remanesc!A53))</f>
        <v/>
      </c>
      <c r="B54" s="109" t="str">
        <f>IF(OR(historico_VU!A53="",historico_VU!C53=""),"",historico_VU!C53)</f>
        <v/>
      </c>
      <c r="C54" s="110" t="str">
        <f>IF(posicao_contratual!A53="","",posicao_contratual!G53)</f>
        <v/>
      </c>
      <c r="D54" s="109" t="str">
        <f>IF(A54="TOTAL",ROUND(SUM($D$3:D53),2),IF(OR(A54="",B54="",C54=""),"",ROUND(B54*C54,2)))</f>
        <v/>
      </c>
      <c r="E54" s="111" t="str">
        <f>IF(OR(historico_VU!A53="",historico_VU!D53=""),"",historico_VU!D53)</f>
        <v/>
      </c>
      <c r="F54" s="112" t="str">
        <f>IF(posicao_contratual!A53="","",posicao_contratual!K53)</f>
        <v/>
      </c>
      <c r="G54" s="111" t="str">
        <f>IF(A54="TOTAL",ROUND(SUM($G$3:G53),2),IF(OR(A54="",E54="",F54=""),"",ROUND(E54*F54,2)))</f>
        <v/>
      </c>
      <c r="H54" s="109" t="str">
        <f>IF(OR(historico_VU!A53="",historico_VU!E53=""),"",historico_VU!E53)</f>
        <v/>
      </c>
      <c r="I54" s="110" t="str">
        <f>IF(posicao_contratual!A53="","",posicao_contratual!O53)</f>
        <v/>
      </c>
      <c r="J54" s="109" t="str">
        <f>IF(A54="TOTAL",ROUND(SUM($J$3:J53),2),IF(OR(A54="",H54="",I54=""),"",ROUND(H54*I54,2)))</f>
        <v/>
      </c>
      <c r="K54" s="111" t="str">
        <f>IF(OR(historico_VU!A53="",historico_VU!F53=""),"",historico_VU!F53)</f>
        <v/>
      </c>
      <c r="L54" s="112" t="str">
        <f>IF(posicao_contratual!A53="","",posicao_contratual!S53)</f>
        <v/>
      </c>
      <c r="M54" s="111" t="str">
        <f>IF(A54="TOTAL",ROUND(SUM($M$3:M53),2),IF(OR(A54="",K54="",L54=""),"",ROUND(K54*L54,2)))</f>
        <v/>
      </c>
      <c r="N54" s="109" t="str">
        <f>IF(OR(historico_VU!A53="",historico_VU!G53=""),"",historico_VU!G53)</f>
        <v/>
      </c>
      <c r="O54" s="110" t="str">
        <f>IF(posicao_contratual!A53="","",posicao_contratual!W53)</f>
        <v/>
      </c>
      <c r="P54" s="109" t="str">
        <f>IF(A54="TOTAL",ROUND(SUM($P$3:P53),2),IF(OR(A54="",N54="",O54=""),"",ROUND(N54*O54,2)))</f>
        <v/>
      </c>
      <c r="Q54" s="183" t="str">
        <f t="shared" ca="1" si="8"/>
        <v/>
      </c>
      <c r="R54" t="str">
        <f>IF($A54="","",IF(MEMORIA_RESULTADOS!$W$46="","","C"&amp;MEMORIA_RESULTADOS!$W$46))</f>
        <v/>
      </c>
      <c r="S54" s="211" t="str">
        <f t="shared" ca="1" si="9"/>
        <v/>
      </c>
      <c r="T54" s="211" t="str">
        <f t="shared" ca="1" si="10"/>
        <v/>
      </c>
      <c r="U54" s="211" t="str">
        <f t="shared" ca="1" si="11"/>
        <v/>
      </c>
      <c r="V54" s="195" t="str">
        <f t="shared" ca="1" si="12"/>
        <v/>
      </c>
      <c r="W54" s="195" t="str">
        <f t="shared" ca="1" si="13"/>
        <v/>
      </c>
      <c r="X54" s="195" t="str">
        <f t="shared" ca="1" si="14"/>
        <v/>
      </c>
      <c r="Y54" t="str">
        <f t="shared" ca="1" si="15"/>
        <v/>
      </c>
      <c r="Z54" s="212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8" t="str">
        <f>IF(AND(itens_Remanesc!A54="",itens_Remanesc!A53&lt;&gt;"",COUNTIF(itens_Remanesc!A55:$A$200,"&lt;&gt;")=0),"TOTAL",IF(itens_Remanesc!A54="","",itens_Remanesc!A54))</f>
        <v/>
      </c>
      <c r="B55" s="109" t="str">
        <f>IF(OR(historico_VU!A54="",historico_VU!C54=""),"",historico_VU!C54)</f>
        <v/>
      </c>
      <c r="C55" s="110" t="str">
        <f>IF(posicao_contratual!A54="","",posicao_contratual!G54)</f>
        <v/>
      </c>
      <c r="D55" s="109" t="str">
        <f>IF(A55="TOTAL",ROUND(SUM($D$3:D54),2),IF(OR(A55="",B55="",C55=""),"",ROUND(B55*C55,2)))</f>
        <v/>
      </c>
      <c r="E55" s="111" t="str">
        <f>IF(OR(historico_VU!A54="",historico_VU!D54=""),"",historico_VU!D54)</f>
        <v/>
      </c>
      <c r="F55" s="112" t="str">
        <f>IF(posicao_contratual!A54="","",posicao_contratual!K54)</f>
        <v/>
      </c>
      <c r="G55" s="111" t="str">
        <f>IF(A55="TOTAL",ROUND(SUM($G$3:G54),2),IF(OR(A55="",E55="",F55=""),"",ROUND(E55*F55,2)))</f>
        <v/>
      </c>
      <c r="H55" s="109" t="str">
        <f>IF(OR(historico_VU!A54="",historico_VU!E54=""),"",historico_VU!E54)</f>
        <v/>
      </c>
      <c r="I55" s="110" t="str">
        <f>IF(posicao_contratual!A54="","",posicao_contratual!O54)</f>
        <v/>
      </c>
      <c r="J55" s="109" t="str">
        <f>IF(A55="TOTAL",ROUND(SUM($J$3:J54),2),IF(OR(A55="",H55="",I55=""),"",ROUND(H55*I55,2)))</f>
        <v/>
      </c>
      <c r="K55" s="111" t="str">
        <f>IF(OR(historico_VU!A54="",historico_VU!F54=""),"",historico_VU!F54)</f>
        <v/>
      </c>
      <c r="L55" s="112" t="str">
        <f>IF(posicao_contratual!A54="","",posicao_contratual!S54)</f>
        <v/>
      </c>
      <c r="M55" s="111" t="str">
        <f>IF(A55="TOTAL",ROUND(SUM($M$3:M54),2),IF(OR(A55="",K55="",L55=""),"",ROUND(K55*L55,2)))</f>
        <v/>
      </c>
      <c r="N55" s="109" t="str">
        <f>IF(OR(historico_VU!A54="",historico_VU!G54=""),"",historico_VU!G54)</f>
        <v/>
      </c>
      <c r="O55" s="110" t="str">
        <f>IF(posicao_contratual!A54="","",posicao_contratual!W54)</f>
        <v/>
      </c>
      <c r="P55" s="109" t="str">
        <f>IF(A55="TOTAL",ROUND(SUM($P$3:P54),2),IF(OR(A55="",N55="",O55=""),"",ROUND(N55*O55,2)))</f>
        <v/>
      </c>
      <c r="Q55" s="183" t="str">
        <f t="shared" ca="1" si="8"/>
        <v/>
      </c>
      <c r="R55" t="str">
        <f>IF($A55="","",IF(MEMORIA_RESULTADOS!$W$46="","","C"&amp;MEMORIA_RESULTADOS!$W$46))</f>
        <v/>
      </c>
      <c r="S55" s="211" t="str">
        <f t="shared" ca="1" si="9"/>
        <v/>
      </c>
      <c r="T55" s="211" t="str">
        <f t="shared" ca="1" si="10"/>
        <v/>
      </c>
      <c r="U55" s="211" t="str">
        <f t="shared" ca="1" si="11"/>
        <v/>
      </c>
      <c r="V55" s="195" t="str">
        <f t="shared" ca="1" si="12"/>
        <v/>
      </c>
      <c r="W55" s="195" t="str">
        <f t="shared" ca="1" si="13"/>
        <v/>
      </c>
      <c r="X55" s="195" t="str">
        <f t="shared" ca="1" si="14"/>
        <v/>
      </c>
      <c r="Y55" t="str">
        <f t="shared" ca="1" si="15"/>
        <v/>
      </c>
      <c r="Z55" s="212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8" t="str">
        <f>IF(AND(itens_Remanesc!A55="",itens_Remanesc!A54&lt;&gt;"",COUNTIF(itens_Remanesc!A56:$A$200,"&lt;&gt;")=0),"TOTAL",IF(itens_Remanesc!A55="","",itens_Remanesc!A55))</f>
        <v/>
      </c>
      <c r="B56" s="109" t="str">
        <f>IF(OR(historico_VU!A55="",historico_VU!C55=""),"",historico_VU!C55)</f>
        <v/>
      </c>
      <c r="C56" s="110" t="str">
        <f>IF(posicao_contratual!A55="","",posicao_contratual!G55)</f>
        <v/>
      </c>
      <c r="D56" s="109" t="str">
        <f>IF(A56="TOTAL",ROUND(SUM($D$3:D55),2),IF(OR(A56="",B56="",C56=""),"",ROUND(B56*C56,2)))</f>
        <v/>
      </c>
      <c r="E56" s="111" t="str">
        <f>IF(OR(historico_VU!A55="",historico_VU!D55=""),"",historico_VU!D55)</f>
        <v/>
      </c>
      <c r="F56" s="112" t="str">
        <f>IF(posicao_contratual!A55="","",posicao_contratual!K55)</f>
        <v/>
      </c>
      <c r="G56" s="111" t="str">
        <f>IF(A56="TOTAL",ROUND(SUM($G$3:G55),2),IF(OR(A56="",E56="",F56=""),"",ROUND(E56*F56,2)))</f>
        <v/>
      </c>
      <c r="H56" s="109" t="str">
        <f>IF(OR(historico_VU!A55="",historico_VU!E55=""),"",historico_VU!E55)</f>
        <v/>
      </c>
      <c r="I56" s="110" t="str">
        <f>IF(posicao_contratual!A55="","",posicao_contratual!O55)</f>
        <v/>
      </c>
      <c r="J56" s="109" t="str">
        <f>IF(A56="TOTAL",ROUND(SUM($J$3:J55),2),IF(OR(A56="",H56="",I56=""),"",ROUND(H56*I56,2)))</f>
        <v/>
      </c>
      <c r="K56" s="111" t="str">
        <f>IF(OR(historico_VU!A55="",historico_VU!F55=""),"",historico_VU!F55)</f>
        <v/>
      </c>
      <c r="L56" s="112" t="str">
        <f>IF(posicao_contratual!A55="","",posicao_contratual!S55)</f>
        <v/>
      </c>
      <c r="M56" s="111" t="str">
        <f>IF(A56="TOTAL",ROUND(SUM($M$3:M55),2),IF(OR(A56="",K56="",L56=""),"",ROUND(K56*L56,2)))</f>
        <v/>
      </c>
      <c r="N56" s="109" t="str">
        <f>IF(OR(historico_VU!A55="",historico_VU!G55=""),"",historico_VU!G55)</f>
        <v/>
      </c>
      <c r="O56" s="110" t="str">
        <f>IF(posicao_contratual!A55="","",posicao_contratual!W55)</f>
        <v/>
      </c>
      <c r="P56" s="109" t="str">
        <f>IF(A56="TOTAL",ROUND(SUM($P$3:P55),2),IF(OR(A56="",N56="",O56=""),"",ROUND(N56*O56,2)))</f>
        <v/>
      </c>
      <c r="Q56" s="183" t="str">
        <f t="shared" ca="1" si="8"/>
        <v/>
      </c>
      <c r="R56" t="str">
        <f>IF($A56="","",IF(MEMORIA_RESULTADOS!$W$46="","","C"&amp;MEMORIA_RESULTADOS!$W$46))</f>
        <v/>
      </c>
      <c r="S56" s="211" t="str">
        <f t="shared" ca="1" si="9"/>
        <v/>
      </c>
      <c r="T56" s="211" t="str">
        <f t="shared" ca="1" si="10"/>
        <v/>
      </c>
      <c r="U56" s="211" t="str">
        <f t="shared" ca="1" si="11"/>
        <v/>
      </c>
      <c r="V56" s="195" t="str">
        <f t="shared" ca="1" si="12"/>
        <v/>
      </c>
      <c r="W56" s="195" t="str">
        <f t="shared" ca="1" si="13"/>
        <v/>
      </c>
      <c r="X56" s="195" t="str">
        <f t="shared" ca="1" si="14"/>
        <v/>
      </c>
      <c r="Y56" t="str">
        <f t="shared" ca="1" si="15"/>
        <v/>
      </c>
      <c r="Z56" s="212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8" t="str">
        <f>IF(AND(itens_Remanesc!A56="",itens_Remanesc!A55&lt;&gt;"",COUNTIF(itens_Remanesc!A57:$A$200,"&lt;&gt;")=0),"TOTAL",IF(itens_Remanesc!A56="","",itens_Remanesc!A56))</f>
        <v/>
      </c>
      <c r="B57" s="109" t="str">
        <f>IF(OR(historico_VU!A56="",historico_VU!C56=""),"",historico_VU!C56)</f>
        <v/>
      </c>
      <c r="C57" s="110" t="str">
        <f>IF(posicao_contratual!A56="","",posicao_contratual!G56)</f>
        <v/>
      </c>
      <c r="D57" s="109" t="str">
        <f>IF(A57="TOTAL",ROUND(SUM($D$3:D56),2),IF(OR(A57="",B57="",C57=""),"",ROUND(B57*C57,2)))</f>
        <v/>
      </c>
      <c r="E57" s="111" t="str">
        <f>IF(OR(historico_VU!A56="",historico_VU!D56=""),"",historico_VU!D56)</f>
        <v/>
      </c>
      <c r="F57" s="112" t="str">
        <f>IF(posicao_contratual!A56="","",posicao_contratual!K56)</f>
        <v/>
      </c>
      <c r="G57" s="111" t="str">
        <f>IF(A57="TOTAL",ROUND(SUM($G$3:G56),2),IF(OR(A57="",E57="",F57=""),"",ROUND(E57*F57,2)))</f>
        <v/>
      </c>
      <c r="H57" s="109" t="str">
        <f>IF(OR(historico_VU!A56="",historico_VU!E56=""),"",historico_VU!E56)</f>
        <v/>
      </c>
      <c r="I57" s="110" t="str">
        <f>IF(posicao_contratual!A56="","",posicao_contratual!O56)</f>
        <v/>
      </c>
      <c r="J57" s="109" t="str">
        <f>IF(A57="TOTAL",ROUND(SUM($J$3:J56),2),IF(OR(A57="",H57="",I57=""),"",ROUND(H57*I57,2)))</f>
        <v/>
      </c>
      <c r="K57" s="111" t="str">
        <f>IF(OR(historico_VU!A56="",historico_VU!F56=""),"",historico_VU!F56)</f>
        <v/>
      </c>
      <c r="L57" s="112" t="str">
        <f>IF(posicao_contratual!A56="","",posicao_contratual!S56)</f>
        <v/>
      </c>
      <c r="M57" s="111" t="str">
        <f>IF(A57="TOTAL",ROUND(SUM($M$3:M56),2),IF(OR(A57="",K57="",L57=""),"",ROUND(K57*L57,2)))</f>
        <v/>
      </c>
      <c r="N57" s="109" t="str">
        <f>IF(OR(historico_VU!A56="",historico_VU!G56=""),"",historico_VU!G56)</f>
        <v/>
      </c>
      <c r="O57" s="110" t="str">
        <f>IF(posicao_contratual!A56="","",posicao_contratual!W56)</f>
        <v/>
      </c>
      <c r="P57" s="109" t="str">
        <f>IF(A57="TOTAL",ROUND(SUM($P$3:P56),2),IF(OR(A57="",N57="",O57=""),"",ROUND(N57*O57,2)))</f>
        <v/>
      </c>
      <c r="Q57" s="183" t="str">
        <f t="shared" ca="1" si="8"/>
        <v/>
      </c>
      <c r="R57" t="str">
        <f>IF($A57="","",IF(MEMORIA_RESULTADOS!$W$46="","","C"&amp;MEMORIA_RESULTADOS!$W$46))</f>
        <v/>
      </c>
      <c r="S57" s="211" t="str">
        <f t="shared" ca="1" si="9"/>
        <v/>
      </c>
      <c r="T57" s="211" t="str">
        <f t="shared" ca="1" si="10"/>
        <v/>
      </c>
      <c r="U57" s="211" t="str">
        <f t="shared" ca="1" si="11"/>
        <v/>
      </c>
      <c r="V57" s="195" t="str">
        <f t="shared" ca="1" si="12"/>
        <v/>
      </c>
      <c r="W57" s="195" t="str">
        <f t="shared" ca="1" si="13"/>
        <v/>
      </c>
      <c r="X57" s="195" t="str">
        <f t="shared" ca="1" si="14"/>
        <v/>
      </c>
      <c r="Y57" t="str">
        <f t="shared" ca="1" si="15"/>
        <v/>
      </c>
      <c r="Z57" s="212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8" t="str">
        <f>IF(AND(itens_Remanesc!A57="",itens_Remanesc!A56&lt;&gt;"",COUNTIF(itens_Remanesc!A58:$A$200,"&lt;&gt;")=0),"TOTAL",IF(itens_Remanesc!A57="","",itens_Remanesc!A57))</f>
        <v/>
      </c>
      <c r="B58" s="109" t="str">
        <f>IF(OR(historico_VU!A57="",historico_VU!C57=""),"",historico_VU!C57)</f>
        <v/>
      </c>
      <c r="C58" s="110" t="str">
        <f>IF(posicao_contratual!A57="","",posicao_contratual!G57)</f>
        <v/>
      </c>
      <c r="D58" s="109" t="str">
        <f>IF(A58="TOTAL",ROUND(SUM($D$3:D57),2),IF(OR(A58="",B58="",C58=""),"",ROUND(B58*C58,2)))</f>
        <v/>
      </c>
      <c r="E58" s="111" t="str">
        <f>IF(OR(historico_VU!A57="",historico_VU!D57=""),"",historico_VU!D57)</f>
        <v/>
      </c>
      <c r="F58" s="112" t="str">
        <f>IF(posicao_contratual!A57="","",posicao_contratual!K57)</f>
        <v/>
      </c>
      <c r="G58" s="111" t="str">
        <f>IF(A58="TOTAL",ROUND(SUM($G$3:G57),2),IF(OR(A58="",E58="",F58=""),"",ROUND(E58*F58,2)))</f>
        <v/>
      </c>
      <c r="H58" s="109" t="str">
        <f>IF(OR(historico_VU!A57="",historico_VU!E57=""),"",historico_VU!E57)</f>
        <v/>
      </c>
      <c r="I58" s="110" t="str">
        <f>IF(posicao_contratual!A57="","",posicao_contratual!O57)</f>
        <v/>
      </c>
      <c r="J58" s="109" t="str">
        <f>IF(A58="TOTAL",ROUND(SUM($J$3:J57),2),IF(OR(A58="",H58="",I58=""),"",ROUND(H58*I58,2)))</f>
        <v/>
      </c>
      <c r="K58" s="111" t="str">
        <f>IF(OR(historico_VU!A57="",historico_VU!F57=""),"",historico_VU!F57)</f>
        <v/>
      </c>
      <c r="L58" s="112" t="str">
        <f>IF(posicao_contratual!A57="","",posicao_contratual!S57)</f>
        <v/>
      </c>
      <c r="M58" s="111" t="str">
        <f>IF(A58="TOTAL",ROUND(SUM($M$3:M57),2),IF(OR(A58="",K58="",L58=""),"",ROUND(K58*L58,2)))</f>
        <v/>
      </c>
      <c r="N58" s="109" t="str">
        <f>IF(OR(historico_VU!A57="",historico_VU!G57=""),"",historico_VU!G57)</f>
        <v/>
      </c>
      <c r="O58" s="110" t="str">
        <f>IF(posicao_contratual!A57="","",posicao_contratual!W57)</f>
        <v/>
      </c>
      <c r="P58" s="109" t="str">
        <f>IF(A58="TOTAL",ROUND(SUM($P$3:P57),2),IF(OR(A58="",N58="",O58=""),"",ROUND(N58*O58,2)))</f>
        <v/>
      </c>
      <c r="Q58" s="183" t="str">
        <f t="shared" ca="1" si="8"/>
        <v/>
      </c>
      <c r="R58" t="str">
        <f>IF($A58="","",IF(MEMORIA_RESULTADOS!$W$46="","","C"&amp;MEMORIA_RESULTADOS!$W$46))</f>
        <v/>
      </c>
      <c r="S58" s="211" t="str">
        <f t="shared" ca="1" si="9"/>
        <v/>
      </c>
      <c r="T58" s="211" t="str">
        <f t="shared" ca="1" si="10"/>
        <v/>
      </c>
      <c r="U58" s="211" t="str">
        <f t="shared" ca="1" si="11"/>
        <v/>
      </c>
      <c r="V58" s="195" t="str">
        <f t="shared" ca="1" si="12"/>
        <v/>
      </c>
      <c r="W58" s="195" t="str">
        <f t="shared" ca="1" si="13"/>
        <v/>
      </c>
      <c r="X58" s="195" t="str">
        <f t="shared" ca="1" si="14"/>
        <v/>
      </c>
      <c r="Y58" t="str">
        <f t="shared" ca="1" si="15"/>
        <v/>
      </c>
      <c r="Z58" s="212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8" t="str">
        <f>IF(AND(itens_Remanesc!A58="",itens_Remanesc!A57&lt;&gt;"",COUNTIF(itens_Remanesc!A59:$A$200,"&lt;&gt;")=0),"TOTAL",IF(itens_Remanesc!A58="","",itens_Remanesc!A58))</f>
        <v/>
      </c>
      <c r="B59" s="109" t="str">
        <f>IF(OR(historico_VU!A58="",historico_VU!C58=""),"",historico_VU!C58)</f>
        <v/>
      </c>
      <c r="C59" s="110" t="str">
        <f>IF(posicao_contratual!A58="","",posicao_contratual!G58)</f>
        <v/>
      </c>
      <c r="D59" s="109" t="str">
        <f>IF(A59="TOTAL",ROUND(SUM($D$3:D58),2),IF(OR(A59="",B59="",C59=""),"",ROUND(B59*C59,2)))</f>
        <v/>
      </c>
      <c r="E59" s="111" t="str">
        <f>IF(OR(historico_VU!A58="",historico_VU!D58=""),"",historico_VU!D58)</f>
        <v/>
      </c>
      <c r="F59" s="112" t="str">
        <f>IF(posicao_contratual!A58="","",posicao_contratual!K58)</f>
        <v/>
      </c>
      <c r="G59" s="111" t="str">
        <f>IF(A59="TOTAL",ROUND(SUM($G$3:G58),2),IF(OR(A59="",E59="",F59=""),"",ROUND(E59*F59,2)))</f>
        <v/>
      </c>
      <c r="H59" s="109" t="str">
        <f>IF(OR(historico_VU!A58="",historico_VU!E58=""),"",historico_VU!E58)</f>
        <v/>
      </c>
      <c r="I59" s="110" t="str">
        <f>IF(posicao_contratual!A58="","",posicao_contratual!O58)</f>
        <v/>
      </c>
      <c r="J59" s="109" t="str">
        <f>IF(A59="TOTAL",ROUND(SUM($J$3:J58),2),IF(OR(A59="",H59="",I59=""),"",ROUND(H59*I59,2)))</f>
        <v/>
      </c>
      <c r="K59" s="111" t="str">
        <f>IF(OR(historico_VU!A58="",historico_VU!F58=""),"",historico_VU!F58)</f>
        <v/>
      </c>
      <c r="L59" s="112" t="str">
        <f>IF(posicao_contratual!A58="","",posicao_contratual!S58)</f>
        <v/>
      </c>
      <c r="M59" s="111" t="str">
        <f>IF(A59="TOTAL",ROUND(SUM($M$3:M58),2),IF(OR(A59="",K59="",L59=""),"",ROUND(K59*L59,2)))</f>
        <v/>
      </c>
      <c r="N59" s="109" t="str">
        <f>IF(OR(historico_VU!A58="",historico_VU!G58=""),"",historico_VU!G58)</f>
        <v/>
      </c>
      <c r="O59" s="110" t="str">
        <f>IF(posicao_contratual!A58="","",posicao_contratual!W58)</f>
        <v/>
      </c>
      <c r="P59" s="109" t="str">
        <f>IF(A59="TOTAL",ROUND(SUM($P$3:P58),2),IF(OR(A59="",N59="",O59=""),"",ROUND(N59*O59,2)))</f>
        <v/>
      </c>
      <c r="Q59" s="183" t="str">
        <f t="shared" ca="1" si="8"/>
        <v/>
      </c>
      <c r="R59" t="str">
        <f>IF($A59="","",IF(MEMORIA_RESULTADOS!$W$46="","","C"&amp;MEMORIA_RESULTADOS!$W$46))</f>
        <v/>
      </c>
      <c r="S59" s="211" t="str">
        <f t="shared" ca="1" si="9"/>
        <v/>
      </c>
      <c r="T59" s="211" t="str">
        <f t="shared" ca="1" si="10"/>
        <v/>
      </c>
      <c r="U59" s="211" t="str">
        <f t="shared" ca="1" si="11"/>
        <v/>
      </c>
      <c r="V59" s="195" t="str">
        <f t="shared" ca="1" si="12"/>
        <v/>
      </c>
      <c r="W59" s="195" t="str">
        <f t="shared" ca="1" si="13"/>
        <v/>
      </c>
      <c r="X59" s="195" t="str">
        <f t="shared" ca="1" si="14"/>
        <v/>
      </c>
      <c r="Y59" t="str">
        <f t="shared" ca="1" si="15"/>
        <v/>
      </c>
      <c r="Z59" s="212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8" t="str">
        <f>IF(AND(itens_Remanesc!A59="",itens_Remanesc!A58&lt;&gt;"",COUNTIF(itens_Remanesc!A60:$A$200,"&lt;&gt;")=0),"TOTAL",IF(itens_Remanesc!A59="","",itens_Remanesc!A59))</f>
        <v/>
      </c>
      <c r="B60" s="109" t="str">
        <f>IF(OR(historico_VU!A59="",historico_VU!C59=""),"",historico_VU!C59)</f>
        <v/>
      </c>
      <c r="C60" s="110" t="str">
        <f>IF(posicao_contratual!A59="","",posicao_contratual!G59)</f>
        <v/>
      </c>
      <c r="D60" s="109" t="str">
        <f>IF(A60="TOTAL",ROUND(SUM($D$3:D59),2),IF(OR(A60="",B60="",C60=""),"",ROUND(B60*C60,2)))</f>
        <v/>
      </c>
      <c r="E60" s="111" t="str">
        <f>IF(OR(historico_VU!A59="",historico_VU!D59=""),"",historico_VU!D59)</f>
        <v/>
      </c>
      <c r="F60" s="112" t="str">
        <f>IF(posicao_contratual!A59="","",posicao_contratual!K59)</f>
        <v/>
      </c>
      <c r="G60" s="111" t="str">
        <f>IF(A60="TOTAL",ROUND(SUM($G$3:G59),2),IF(OR(A60="",E60="",F60=""),"",ROUND(E60*F60,2)))</f>
        <v/>
      </c>
      <c r="H60" s="109" t="str">
        <f>IF(OR(historico_VU!A59="",historico_VU!E59=""),"",historico_VU!E59)</f>
        <v/>
      </c>
      <c r="I60" s="110" t="str">
        <f>IF(posicao_contratual!A59="","",posicao_contratual!O59)</f>
        <v/>
      </c>
      <c r="J60" s="109" t="str">
        <f>IF(A60="TOTAL",ROUND(SUM($J$3:J59),2),IF(OR(A60="",H60="",I60=""),"",ROUND(H60*I60,2)))</f>
        <v/>
      </c>
      <c r="K60" s="111" t="str">
        <f>IF(OR(historico_VU!A59="",historico_VU!F59=""),"",historico_VU!F59)</f>
        <v/>
      </c>
      <c r="L60" s="112" t="str">
        <f>IF(posicao_contratual!A59="","",posicao_contratual!S59)</f>
        <v/>
      </c>
      <c r="M60" s="111" t="str">
        <f>IF(A60="TOTAL",ROUND(SUM($M$3:M59),2),IF(OR(A60="",K60="",L60=""),"",ROUND(K60*L60,2)))</f>
        <v/>
      </c>
      <c r="N60" s="109" t="str">
        <f>IF(OR(historico_VU!A59="",historico_VU!G59=""),"",historico_VU!G59)</f>
        <v/>
      </c>
      <c r="O60" s="110" t="str">
        <f>IF(posicao_contratual!A59="","",posicao_contratual!W59)</f>
        <v/>
      </c>
      <c r="P60" s="109" t="str">
        <f>IF(A60="TOTAL",ROUND(SUM($P$3:P59),2),IF(OR(A60="",N60="",O60=""),"",ROUND(N60*O60,2)))</f>
        <v/>
      </c>
      <c r="Q60" s="183" t="str">
        <f t="shared" ca="1" si="8"/>
        <v/>
      </c>
      <c r="R60" t="str">
        <f>IF($A60="","",IF(MEMORIA_RESULTADOS!$W$46="","","C"&amp;MEMORIA_RESULTADOS!$W$46))</f>
        <v/>
      </c>
      <c r="S60" s="211" t="str">
        <f t="shared" ca="1" si="9"/>
        <v/>
      </c>
      <c r="T60" s="211" t="str">
        <f t="shared" ca="1" si="10"/>
        <v/>
      </c>
      <c r="U60" s="211" t="str">
        <f t="shared" ca="1" si="11"/>
        <v/>
      </c>
      <c r="V60" s="195" t="str">
        <f t="shared" ca="1" si="12"/>
        <v/>
      </c>
      <c r="W60" s="195" t="str">
        <f t="shared" ca="1" si="13"/>
        <v/>
      </c>
      <c r="X60" s="195" t="str">
        <f t="shared" ca="1" si="14"/>
        <v/>
      </c>
      <c r="Y60" t="str">
        <f t="shared" ca="1" si="15"/>
        <v/>
      </c>
      <c r="Z60" s="212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8" t="str">
        <f>IF(AND(itens_Remanesc!A60="",itens_Remanesc!A59&lt;&gt;"",COUNTIF(itens_Remanesc!A61:$A$200,"&lt;&gt;")=0),"TOTAL",IF(itens_Remanesc!A60="","",itens_Remanesc!A60))</f>
        <v/>
      </c>
      <c r="B61" s="109" t="str">
        <f>IF(OR(historico_VU!A60="",historico_VU!C60=""),"",historico_VU!C60)</f>
        <v/>
      </c>
      <c r="C61" s="110" t="str">
        <f>IF(posicao_contratual!A60="","",posicao_contratual!G60)</f>
        <v/>
      </c>
      <c r="D61" s="109" t="str">
        <f>IF(A61="TOTAL",ROUND(SUM($D$3:D60),2),IF(OR(A61="",B61="",C61=""),"",ROUND(B61*C61,2)))</f>
        <v/>
      </c>
      <c r="E61" s="111" t="str">
        <f>IF(OR(historico_VU!A60="",historico_VU!D60=""),"",historico_VU!D60)</f>
        <v/>
      </c>
      <c r="F61" s="112" t="str">
        <f>IF(posicao_contratual!A60="","",posicao_contratual!K60)</f>
        <v/>
      </c>
      <c r="G61" s="111" t="str">
        <f>IF(A61="TOTAL",ROUND(SUM($G$3:G60),2),IF(OR(A61="",E61="",F61=""),"",ROUND(E61*F61,2)))</f>
        <v/>
      </c>
      <c r="H61" s="109" t="str">
        <f>IF(OR(historico_VU!A60="",historico_VU!E60=""),"",historico_VU!E60)</f>
        <v/>
      </c>
      <c r="I61" s="110" t="str">
        <f>IF(posicao_contratual!A60="","",posicao_contratual!O60)</f>
        <v/>
      </c>
      <c r="J61" s="109" t="str">
        <f>IF(A61="TOTAL",ROUND(SUM($J$3:J60),2),IF(OR(A61="",H61="",I61=""),"",ROUND(H61*I61,2)))</f>
        <v/>
      </c>
      <c r="K61" s="111" t="str">
        <f>IF(OR(historico_VU!A60="",historico_VU!F60=""),"",historico_VU!F60)</f>
        <v/>
      </c>
      <c r="L61" s="112" t="str">
        <f>IF(posicao_contratual!A60="","",posicao_contratual!S60)</f>
        <v/>
      </c>
      <c r="M61" s="111" t="str">
        <f>IF(A61="TOTAL",ROUND(SUM($M$3:M60),2),IF(OR(A61="",K61="",L61=""),"",ROUND(K61*L61,2)))</f>
        <v/>
      </c>
      <c r="N61" s="109" t="str">
        <f>IF(OR(historico_VU!A60="",historico_VU!G60=""),"",historico_VU!G60)</f>
        <v/>
      </c>
      <c r="O61" s="110" t="str">
        <f>IF(posicao_contratual!A60="","",posicao_contratual!W60)</f>
        <v/>
      </c>
      <c r="P61" s="109" t="str">
        <f>IF(A61="TOTAL",ROUND(SUM($P$3:P60),2),IF(OR(A61="",N61="",O61=""),"",ROUND(N61*O61,2)))</f>
        <v/>
      </c>
      <c r="Q61" s="183" t="str">
        <f t="shared" ca="1" si="8"/>
        <v/>
      </c>
      <c r="R61" t="str">
        <f>IF($A61="","",IF(MEMORIA_RESULTADOS!$W$46="","","C"&amp;MEMORIA_RESULTADOS!$W$46))</f>
        <v/>
      </c>
      <c r="S61" s="211" t="str">
        <f t="shared" ca="1" si="9"/>
        <v/>
      </c>
      <c r="T61" s="211" t="str">
        <f t="shared" ca="1" si="10"/>
        <v/>
      </c>
      <c r="U61" s="211" t="str">
        <f t="shared" ca="1" si="11"/>
        <v/>
      </c>
      <c r="V61" s="195" t="str">
        <f t="shared" ca="1" si="12"/>
        <v/>
      </c>
      <c r="W61" s="195" t="str">
        <f t="shared" ca="1" si="13"/>
        <v/>
      </c>
      <c r="X61" s="195" t="str">
        <f t="shared" ca="1" si="14"/>
        <v/>
      </c>
      <c r="Y61" t="str">
        <f t="shared" ca="1" si="15"/>
        <v/>
      </c>
      <c r="Z61" s="212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8" t="str">
        <f>IF(AND(itens_Remanesc!A61="",itens_Remanesc!A60&lt;&gt;"",COUNTIF(itens_Remanesc!A62:$A$200,"&lt;&gt;")=0),"TOTAL",IF(itens_Remanesc!A61="","",itens_Remanesc!A61))</f>
        <v/>
      </c>
      <c r="B62" s="109" t="str">
        <f>IF(OR(historico_VU!A61="",historico_VU!C61=""),"",historico_VU!C61)</f>
        <v/>
      </c>
      <c r="C62" s="110" t="str">
        <f>IF(posicao_contratual!A61="","",posicao_contratual!G61)</f>
        <v/>
      </c>
      <c r="D62" s="109" t="str">
        <f>IF(A62="TOTAL",ROUND(SUM($D$3:D61),2),IF(OR(A62="",B62="",C62=""),"",ROUND(B62*C62,2)))</f>
        <v/>
      </c>
      <c r="E62" s="111" t="str">
        <f>IF(OR(historico_VU!A61="",historico_VU!D61=""),"",historico_VU!D61)</f>
        <v/>
      </c>
      <c r="F62" s="112" t="str">
        <f>IF(posicao_contratual!A61="","",posicao_contratual!K61)</f>
        <v/>
      </c>
      <c r="G62" s="111" t="str">
        <f>IF(A62="TOTAL",ROUND(SUM($G$3:G61),2),IF(OR(A62="",E62="",F62=""),"",ROUND(E62*F62,2)))</f>
        <v/>
      </c>
      <c r="H62" s="109" t="str">
        <f>IF(OR(historico_VU!A61="",historico_VU!E61=""),"",historico_VU!E61)</f>
        <v/>
      </c>
      <c r="I62" s="110" t="str">
        <f>IF(posicao_contratual!A61="","",posicao_contratual!O61)</f>
        <v/>
      </c>
      <c r="J62" s="109" t="str">
        <f>IF(A62="TOTAL",ROUND(SUM($J$3:J61),2),IF(OR(A62="",H62="",I62=""),"",ROUND(H62*I62,2)))</f>
        <v/>
      </c>
      <c r="K62" s="111" t="str">
        <f>IF(OR(historico_VU!A61="",historico_VU!F61=""),"",historico_VU!F61)</f>
        <v/>
      </c>
      <c r="L62" s="112" t="str">
        <f>IF(posicao_contratual!A61="","",posicao_contratual!S61)</f>
        <v/>
      </c>
      <c r="M62" s="111" t="str">
        <f>IF(A62="TOTAL",ROUND(SUM($M$3:M61),2),IF(OR(A62="",K62="",L62=""),"",ROUND(K62*L62,2)))</f>
        <v/>
      </c>
      <c r="N62" s="109" t="str">
        <f>IF(OR(historico_VU!A61="",historico_VU!G61=""),"",historico_VU!G61)</f>
        <v/>
      </c>
      <c r="O62" s="110" t="str">
        <f>IF(posicao_contratual!A61="","",posicao_contratual!W61)</f>
        <v/>
      </c>
      <c r="P62" s="109" t="str">
        <f>IF(A62="TOTAL",ROUND(SUM($P$3:P61),2),IF(OR(A62="",N62="",O62=""),"",ROUND(N62*O62,2)))</f>
        <v/>
      </c>
      <c r="Q62" s="183" t="str">
        <f t="shared" ca="1" si="8"/>
        <v/>
      </c>
      <c r="R62" t="str">
        <f>IF($A62="","",IF(MEMORIA_RESULTADOS!$W$46="","","C"&amp;MEMORIA_RESULTADOS!$W$46))</f>
        <v/>
      </c>
      <c r="S62" s="211" t="str">
        <f t="shared" ca="1" si="9"/>
        <v/>
      </c>
      <c r="T62" s="211" t="str">
        <f t="shared" ca="1" si="10"/>
        <v/>
      </c>
      <c r="U62" s="211" t="str">
        <f t="shared" ca="1" si="11"/>
        <v/>
      </c>
      <c r="V62" s="195" t="str">
        <f t="shared" ca="1" si="12"/>
        <v/>
      </c>
      <c r="W62" s="195" t="str">
        <f t="shared" ca="1" si="13"/>
        <v/>
      </c>
      <c r="X62" s="195" t="str">
        <f t="shared" ca="1" si="14"/>
        <v/>
      </c>
      <c r="Y62" t="str">
        <f t="shared" ca="1" si="15"/>
        <v/>
      </c>
      <c r="Z62" s="212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8" t="str">
        <f>IF(AND(itens_Remanesc!A62="",itens_Remanesc!A61&lt;&gt;"",COUNTIF(itens_Remanesc!A63:$A$200,"&lt;&gt;")=0),"TOTAL",IF(itens_Remanesc!A62="","",itens_Remanesc!A62))</f>
        <v/>
      </c>
      <c r="B63" s="109" t="str">
        <f>IF(OR(historico_VU!A62="",historico_VU!C62=""),"",historico_VU!C62)</f>
        <v/>
      </c>
      <c r="C63" s="110" t="str">
        <f>IF(posicao_contratual!A62="","",posicao_contratual!G62)</f>
        <v/>
      </c>
      <c r="D63" s="109" t="str">
        <f>IF(A63="TOTAL",ROUND(SUM($D$3:D62),2),IF(OR(A63="",B63="",C63=""),"",ROUND(B63*C63,2)))</f>
        <v/>
      </c>
      <c r="E63" s="111" t="str">
        <f>IF(OR(historico_VU!A62="",historico_VU!D62=""),"",historico_VU!D62)</f>
        <v/>
      </c>
      <c r="F63" s="112" t="str">
        <f>IF(posicao_contratual!A62="","",posicao_contratual!K62)</f>
        <v/>
      </c>
      <c r="G63" s="111" t="str">
        <f>IF(A63="TOTAL",ROUND(SUM($G$3:G62),2),IF(OR(A63="",E63="",F63=""),"",ROUND(E63*F63,2)))</f>
        <v/>
      </c>
      <c r="H63" s="109" t="str">
        <f>IF(OR(historico_VU!A62="",historico_VU!E62=""),"",historico_VU!E62)</f>
        <v/>
      </c>
      <c r="I63" s="110" t="str">
        <f>IF(posicao_contratual!A62="","",posicao_contratual!O62)</f>
        <v/>
      </c>
      <c r="J63" s="109" t="str">
        <f>IF(A63="TOTAL",ROUND(SUM($J$3:J62),2),IF(OR(A63="",H63="",I63=""),"",ROUND(H63*I63,2)))</f>
        <v/>
      </c>
      <c r="K63" s="111" t="str">
        <f>IF(OR(historico_VU!A62="",historico_VU!F62=""),"",historico_VU!F62)</f>
        <v/>
      </c>
      <c r="L63" s="112" t="str">
        <f>IF(posicao_contratual!A62="","",posicao_contratual!S62)</f>
        <v/>
      </c>
      <c r="M63" s="111" t="str">
        <f>IF(A63="TOTAL",ROUND(SUM($M$3:M62),2),IF(OR(A63="",K63="",L63=""),"",ROUND(K63*L63,2)))</f>
        <v/>
      </c>
      <c r="N63" s="109" t="str">
        <f>IF(OR(historico_VU!A62="",historico_VU!G62=""),"",historico_VU!G62)</f>
        <v/>
      </c>
      <c r="O63" s="110" t="str">
        <f>IF(posicao_contratual!A62="","",posicao_contratual!W62)</f>
        <v/>
      </c>
      <c r="P63" s="109" t="str">
        <f>IF(A63="TOTAL",ROUND(SUM($P$3:P62),2),IF(OR(A63="",N63="",O63=""),"",ROUND(N63*O63,2)))</f>
        <v/>
      </c>
      <c r="Q63" s="183" t="str">
        <f t="shared" ca="1" si="8"/>
        <v/>
      </c>
      <c r="R63" t="str">
        <f>IF($A63="","",IF(MEMORIA_RESULTADOS!$W$46="","","C"&amp;MEMORIA_RESULTADOS!$W$46))</f>
        <v/>
      </c>
      <c r="S63" s="211" t="str">
        <f t="shared" ca="1" si="9"/>
        <v/>
      </c>
      <c r="T63" s="211" t="str">
        <f t="shared" ca="1" si="10"/>
        <v/>
      </c>
      <c r="U63" s="211" t="str">
        <f t="shared" ca="1" si="11"/>
        <v/>
      </c>
      <c r="V63" s="195" t="str">
        <f t="shared" ca="1" si="12"/>
        <v/>
      </c>
      <c r="W63" s="195" t="str">
        <f t="shared" ca="1" si="13"/>
        <v/>
      </c>
      <c r="X63" s="195" t="str">
        <f t="shared" ca="1" si="14"/>
        <v/>
      </c>
      <c r="Y63" t="str">
        <f t="shared" ca="1" si="15"/>
        <v/>
      </c>
      <c r="Z63" s="212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8" t="str">
        <f>IF(AND(itens_Remanesc!A63="",itens_Remanesc!A62&lt;&gt;"",COUNTIF(itens_Remanesc!A64:$A$200,"&lt;&gt;")=0),"TOTAL",IF(itens_Remanesc!A63="","",itens_Remanesc!A63))</f>
        <v/>
      </c>
      <c r="B64" s="109" t="str">
        <f>IF(OR(historico_VU!A63="",historico_VU!C63=""),"",historico_VU!C63)</f>
        <v/>
      </c>
      <c r="C64" s="110" t="str">
        <f>IF(posicao_contratual!A63="","",posicao_contratual!G63)</f>
        <v/>
      </c>
      <c r="D64" s="109" t="str">
        <f>IF(A64="TOTAL",ROUND(SUM($D$3:D63),2),IF(OR(A64="",B64="",C64=""),"",ROUND(B64*C64,2)))</f>
        <v/>
      </c>
      <c r="E64" s="111" t="str">
        <f>IF(OR(historico_VU!A63="",historico_VU!D63=""),"",historico_VU!D63)</f>
        <v/>
      </c>
      <c r="F64" s="112" t="str">
        <f>IF(posicao_contratual!A63="","",posicao_contratual!K63)</f>
        <v/>
      </c>
      <c r="G64" s="111" t="str">
        <f>IF(A64="TOTAL",ROUND(SUM($G$3:G63),2),IF(OR(A64="",E64="",F64=""),"",ROUND(E64*F64,2)))</f>
        <v/>
      </c>
      <c r="H64" s="109" t="str">
        <f>IF(OR(historico_VU!A63="",historico_VU!E63=""),"",historico_VU!E63)</f>
        <v/>
      </c>
      <c r="I64" s="110" t="str">
        <f>IF(posicao_contratual!A63="","",posicao_contratual!O63)</f>
        <v/>
      </c>
      <c r="J64" s="109" t="str">
        <f>IF(A64="TOTAL",ROUND(SUM($J$3:J63),2),IF(OR(A64="",H64="",I64=""),"",ROUND(H64*I64,2)))</f>
        <v/>
      </c>
      <c r="K64" s="111" t="str">
        <f>IF(OR(historico_VU!A63="",historico_VU!F63=""),"",historico_VU!F63)</f>
        <v/>
      </c>
      <c r="L64" s="112" t="str">
        <f>IF(posicao_contratual!A63="","",posicao_contratual!S63)</f>
        <v/>
      </c>
      <c r="M64" s="111" t="str">
        <f>IF(A64="TOTAL",ROUND(SUM($M$3:M63),2),IF(OR(A64="",K64="",L64=""),"",ROUND(K64*L64,2)))</f>
        <v/>
      </c>
      <c r="N64" s="109" t="str">
        <f>IF(OR(historico_VU!A63="",historico_VU!G63=""),"",historico_VU!G63)</f>
        <v/>
      </c>
      <c r="O64" s="110" t="str">
        <f>IF(posicao_contratual!A63="","",posicao_contratual!W63)</f>
        <v/>
      </c>
      <c r="P64" s="109" t="str">
        <f>IF(A64="TOTAL",ROUND(SUM($P$3:P63),2),IF(OR(A64="",N64="",O64=""),"",ROUND(N64*O64,2)))</f>
        <v/>
      </c>
      <c r="Q64" s="183" t="str">
        <f t="shared" ca="1" si="8"/>
        <v/>
      </c>
      <c r="R64" t="str">
        <f>IF($A64="","",IF(MEMORIA_RESULTADOS!$W$46="","","C"&amp;MEMORIA_RESULTADOS!$W$46))</f>
        <v/>
      </c>
      <c r="S64" s="211" t="str">
        <f t="shared" ca="1" si="9"/>
        <v/>
      </c>
      <c r="T64" s="211" t="str">
        <f t="shared" ca="1" si="10"/>
        <v/>
      </c>
      <c r="U64" s="211" t="str">
        <f t="shared" ca="1" si="11"/>
        <v/>
      </c>
      <c r="V64" s="195" t="str">
        <f t="shared" ca="1" si="12"/>
        <v/>
      </c>
      <c r="W64" s="195" t="str">
        <f t="shared" ca="1" si="13"/>
        <v/>
      </c>
      <c r="X64" s="195" t="str">
        <f t="shared" ca="1" si="14"/>
        <v/>
      </c>
      <c r="Y64" t="str">
        <f t="shared" ca="1" si="15"/>
        <v/>
      </c>
      <c r="Z64" s="212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8" t="str">
        <f>IF(AND(itens_Remanesc!A64="",itens_Remanesc!A63&lt;&gt;"",COUNTIF(itens_Remanesc!A65:$A$200,"&lt;&gt;")=0),"TOTAL",IF(itens_Remanesc!A64="","",itens_Remanesc!A64))</f>
        <v/>
      </c>
      <c r="B65" s="109" t="str">
        <f>IF(OR(historico_VU!A64="",historico_VU!C64=""),"",historico_VU!C64)</f>
        <v/>
      </c>
      <c r="C65" s="110" t="str">
        <f>IF(posicao_contratual!A64="","",posicao_contratual!G64)</f>
        <v/>
      </c>
      <c r="D65" s="109" t="str">
        <f>IF(A65="TOTAL",ROUND(SUM($D$3:D64),2),IF(OR(A65="",B65="",C65=""),"",ROUND(B65*C65,2)))</f>
        <v/>
      </c>
      <c r="E65" s="111" t="str">
        <f>IF(OR(historico_VU!A64="",historico_VU!D64=""),"",historico_VU!D64)</f>
        <v/>
      </c>
      <c r="F65" s="112" t="str">
        <f>IF(posicao_contratual!A64="","",posicao_contratual!K64)</f>
        <v/>
      </c>
      <c r="G65" s="111" t="str">
        <f>IF(A65="TOTAL",ROUND(SUM($G$3:G64),2),IF(OR(A65="",E65="",F65=""),"",ROUND(E65*F65,2)))</f>
        <v/>
      </c>
      <c r="H65" s="109" t="str">
        <f>IF(OR(historico_VU!A64="",historico_VU!E64=""),"",historico_VU!E64)</f>
        <v/>
      </c>
      <c r="I65" s="110" t="str">
        <f>IF(posicao_contratual!A64="","",posicao_contratual!O64)</f>
        <v/>
      </c>
      <c r="J65" s="109" t="str">
        <f>IF(A65="TOTAL",ROUND(SUM($J$3:J64),2),IF(OR(A65="",H65="",I65=""),"",ROUND(H65*I65,2)))</f>
        <v/>
      </c>
      <c r="K65" s="111" t="str">
        <f>IF(OR(historico_VU!A64="",historico_VU!F64=""),"",historico_VU!F64)</f>
        <v/>
      </c>
      <c r="L65" s="112" t="str">
        <f>IF(posicao_contratual!A64="","",posicao_contratual!S64)</f>
        <v/>
      </c>
      <c r="M65" s="111" t="str">
        <f>IF(A65="TOTAL",ROUND(SUM($M$3:M64),2),IF(OR(A65="",K65="",L65=""),"",ROUND(K65*L65,2)))</f>
        <v/>
      </c>
      <c r="N65" s="109" t="str">
        <f>IF(OR(historico_VU!A64="",historico_VU!G64=""),"",historico_VU!G64)</f>
        <v/>
      </c>
      <c r="O65" s="110" t="str">
        <f>IF(posicao_contratual!A64="","",posicao_contratual!W64)</f>
        <v/>
      </c>
      <c r="P65" s="109" t="str">
        <f>IF(A65="TOTAL",ROUND(SUM($P$3:P64),2),IF(OR(A65="",N65="",O65=""),"",ROUND(N65*O65,2)))</f>
        <v/>
      </c>
      <c r="Q65" s="183" t="str">
        <f t="shared" ca="1" si="8"/>
        <v/>
      </c>
      <c r="R65" t="str">
        <f>IF($A65="","",IF(MEMORIA_RESULTADOS!$W$46="","","C"&amp;MEMORIA_RESULTADOS!$W$46))</f>
        <v/>
      </c>
      <c r="S65" s="211" t="str">
        <f t="shared" ca="1" si="9"/>
        <v/>
      </c>
      <c r="T65" s="211" t="str">
        <f t="shared" ca="1" si="10"/>
        <v/>
      </c>
      <c r="U65" s="211" t="str">
        <f t="shared" ca="1" si="11"/>
        <v/>
      </c>
      <c r="V65" s="195" t="str">
        <f t="shared" ca="1" si="12"/>
        <v/>
      </c>
      <c r="W65" s="195" t="str">
        <f t="shared" ca="1" si="13"/>
        <v/>
      </c>
      <c r="X65" s="195" t="str">
        <f t="shared" ca="1" si="14"/>
        <v/>
      </c>
      <c r="Y65" t="str">
        <f t="shared" ca="1" si="15"/>
        <v/>
      </c>
      <c r="Z65" s="212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8" t="str">
        <f>IF(AND(itens_Remanesc!A65="",itens_Remanesc!A64&lt;&gt;"",COUNTIF(itens_Remanesc!A66:$A$200,"&lt;&gt;")=0),"TOTAL",IF(itens_Remanesc!A65="","",itens_Remanesc!A65))</f>
        <v/>
      </c>
      <c r="B66" s="109" t="str">
        <f>IF(OR(historico_VU!A65="",historico_VU!C65=""),"",historico_VU!C65)</f>
        <v/>
      </c>
      <c r="C66" s="110" t="str">
        <f>IF(posicao_contratual!A65="","",posicao_contratual!G65)</f>
        <v/>
      </c>
      <c r="D66" s="109" t="str">
        <f>IF(A66="TOTAL",ROUND(SUM($D$3:D65),2),IF(OR(A66="",B66="",C66=""),"",ROUND(B66*C66,2)))</f>
        <v/>
      </c>
      <c r="E66" s="111" t="str">
        <f>IF(OR(historico_VU!A65="",historico_VU!D65=""),"",historico_VU!D65)</f>
        <v/>
      </c>
      <c r="F66" s="112" t="str">
        <f>IF(posicao_contratual!A65="","",posicao_contratual!K65)</f>
        <v/>
      </c>
      <c r="G66" s="111" t="str">
        <f>IF(A66="TOTAL",ROUND(SUM($G$3:G65),2),IF(OR(A66="",E66="",F66=""),"",ROUND(E66*F66,2)))</f>
        <v/>
      </c>
      <c r="H66" s="109" t="str">
        <f>IF(OR(historico_VU!A65="",historico_VU!E65=""),"",historico_VU!E65)</f>
        <v/>
      </c>
      <c r="I66" s="110" t="str">
        <f>IF(posicao_contratual!A65="","",posicao_contratual!O65)</f>
        <v/>
      </c>
      <c r="J66" s="109" t="str">
        <f>IF(A66="TOTAL",ROUND(SUM($J$3:J65),2),IF(OR(A66="",H66="",I66=""),"",ROUND(H66*I66,2)))</f>
        <v/>
      </c>
      <c r="K66" s="111" t="str">
        <f>IF(OR(historico_VU!A65="",historico_VU!F65=""),"",historico_VU!F65)</f>
        <v/>
      </c>
      <c r="L66" s="112" t="str">
        <f>IF(posicao_contratual!A65="","",posicao_contratual!S65)</f>
        <v/>
      </c>
      <c r="M66" s="111" t="str">
        <f>IF(A66="TOTAL",ROUND(SUM($M$3:M65),2),IF(OR(A66="",K66="",L66=""),"",ROUND(K66*L66,2)))</f>
        <v/>
      </c>
      <c r="N66" s="109" t="str">
        <f>IF(OR(historico_VU!A65="",historico_VU!G65=""),"",historico_VU!G65)</f>
        <v/>
      </c>
      <c r="O66" s="110" t="str">
        <f>IF(posicao_contratual!A65="","",posicao_contratual!W65)</f>
        <v/>
      </c>
      <c r="P66" s="109" t="str">
        <f>IF(A66="TOTAL",ROUND(SUM($P$3:P65),2),IF(OR(A66="",N66="",O66=""),"",ROUND(N66*O66,2)))</f>
        <v/>
      </c>
      <c r="Q66" s="183" t="str">
        <f t="shared" ca="1" si="8"/>
        <v/>
      </c>
      <c r="R66" t="str">
        <f>IF($A66="","",IF(MEMORIA_RESULTADOS!$W$46="","","C"&amp;MEMORIA_RESULTADOS!$W$46))</f>
        <v/>
      </c>
      <c r="S66" s="211" t="str">
        <f t="shared" ca="1" si="9"/>
        <v/>
      </c>
      <c r="T66" s="211" t="str">
        <f t="shared" ca="1" si="10"/>
        <v/>
      </c>
      <c r="U66" s="211" t="str">
        <f t="shared" ca="1" si="11"/>
        <v/>
      </c>
      <c r="V66" s="195" t="str">
        <f t="shared" ca="1" si="12"/>
        <v/>
      </c>
      <c r="W66" s="195" t="str">
        <f t="shared" ca="1" si="13"/>
        <v/>
      </c>
      <c r="X66" s="195" t="str">
        <f t="shared" ca="1" si="14"/>
        <v/>
      </c>
      <c r="Y66" t="str">
        <f t="shared" ca="1" si="15"/>
        <v/>
      </c>
      <c r="Z66" s="212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8" t="str">
        <f>IF(AND(itens_Remanesc!A66="",itens_Remanesc!A65&lt;&gt;"",COUNTIF(itens_Remanesc!A67:$A$200,"&lt;&gt;")=0),"TOTAL",IF(itens_Remanesc!A66="","",itens_Remanesc!A66))</f>
        <v/>
      </c>
      <c r="B67" s="109" t="str">
        <f>IF(OR(historico_VU!A66="",historico_VU!C66=""),"",historico_VU!C66)</f>
        <v/>
      </c>
      <c r="C67" s="110" t="str">
        <f>IF(posicao_contratual!A66="","",posicao_contratual!G66)</f>
        <v/>
      </c>
      <c r="D67" s="109" t="str">
        <f>IF(A67="TOTAL",ROUND(SUM($D$3:D66),2),IF(OR(A67="",B67="",C67=""),"",ROUND(B67*C67,2)))</f>
        <v/>
      </c>
      <c r="E67" s="111" t="str">
        <f>IF(OR(historico_VU!A66="",historico_VU!D66=""),"",historico_VU!D66)</f>
        <v/>
      </c>
      <c r="F67" s="112" t="str">
        <f>IF(posicao_contratual!A66="","",posicao_contratual!K66)</f>
        <v/>
      </c>
      <c r="G67" s="111" t="str">
        <f>IF(A67="TOTAL",ROUND(SUM($G$3:G66),2),IF(OR(A67="",E67="",F67=""),"",ROUND(E67*F67,2)))</f>
        <v/>
      </c>
      <c r="H67" s="109" t="str">
        <f>IF(OR(historico_VU!A66="",historico_VU!E66=""),"",historico_VU!E66)</f>
        <v/>
      </c>
      <c r="I67" s="110" t="str">
        <f>IF(posicao_contratual!A66="","",posicao_contratual!O66)</f>
        <v/>
      </c>
      <c r="J67" s="109" t="str">
        <f>IF(A67="TOTAL",ROUND(SUM($J$3:J66),2),IF(OR(A67="",H67="",I67=""),"",ROUND(H67*I67,2)))</f>
        <v/>
      </c>
      <c r="K67" s="111" t="str">
        <f>IF(OR(historico_VU!A66="",historico_VU!F66=""),"",historico_VU!F66)</f>
        <v/>
      </c>
      <c r="L67" s="112" t="str">
        <f>IF(posicao_contratual!A66="","",posicao_contratual!S66)</f>
        <v/>
      </c>
      <c r="M67" s="111" t="str">
        <f>IF(A67="TOTAL",ROUND(SUM($M$3:M66),2),IF(OR(A67="",K67="",L67=""),"",ROUND(K67*L67,2)))</f>
        <v/>
      </c>
      <c r="N67" s="109" t="str">
        <f>IF(OR(historico_VU!A66="",historico_VU!G66=""),"",historico_VU!G66)</f>
        <v/>
      </c>
      <c r="O67" s="110" t="str">
        <f>IF(posicao_contratual!A66="","",posicao_contratual!W66)</f>
        <v/>
      </c>
      <c r="P67" s="109" t="str">
        <f>IF(A67="TOTAL",ROUND(SUM($P$3:P66),2),IF(OR(A67="",N67="",O67=""),"",ROUND(N67*O67,2)))</f>
        <v/>
      </c>
      <c r="Q67" s="183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11" t="str">
        <f t="shared" ref="S67:S98" ca="1" si="17">IF($A67="","",IFERROR(IF(INDIRECT("CICLO_EM_EXECUCAO!B"&amp;(ROW()+10))="","",INDIRECT("CICLO_EM_EXECUCAO!B"&amp;(ROW()+10))),""))</f>
        <v/>
      </c>
      <c r="T67" s="211" t="str">
        <f t="shared" ref="T67:T98" ca="1" si="18">IF($A67="","",IFERROR(IF(INDIRECT("CICLO_EM_EXECUCAO!D"&amp;(ROW()+10))="","",INDIRECT("CICLO_EM_EXECUCAO!D"&amp;(ROW()+10))),""))</f>
        <v/>
      </c>
      <c r="U67" s="211" t="str">
        <f t="shared" ref="U67:U98" ca="1" si="19">IF($A67="","",IFERROR(IF(INDIRECT("CICLO_EM_EXECUCAO!C"&amp;(ROW()+10))="","",INDIRECT("CICLO_EM_EXECUCAO!C"&amp;(ROW()+10))),""))</f>
        <v/>
      </c>
      <c r="V67" s="195" t="str">
        <f t="shared" ref="V67:V98" ca="1" si="20">IF($A67="","",IFERROR(IF(INDIRECT("CICLO_EM_EXECUCAO!E"&amp;(ROW()+10))="","",INDIRECT("CICLO_EM_EXECUCAO!E"&amp;(ROW()+10))),""))</f>
        <v/>
      </c>
      <c r="W67" s="195" t="str">
        <f t="shared" ref="W67:W98" ca="1" si="21">IF($A67="","",IFERROR(IF(INDIRECT("CICLO_EM_EXECUCAO!F"&amp;(ROW()+10))="","",INDIRECT("CICLO_EM_EXECUCAO!F"&amp;(ROW()+10))),""))</f>
        <v/>
      </c>
      <c r="X67" s="195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12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8" t="str">
        <f>IF(AND(itens_Remanesc!A67="",itens_Remanesc!A66&lt;&gt;"",COUNTIF(itens_Remanesc!A68:$A$200,"&lt;&gt;")=0),"TOTAL",IF(itens_Remanesc!A67="","",itens_Remanesc!A67))</f>
        <v/>
      </c>
      <c r="B68" s="109" t="str">
        <f>IF(OR(historico_VU!A67="",historico_VU!C67=""),"",historico_VU!C67)</f>
        <v/>
      </c>
      <c r="C68" s="110" t="str">
        <f>IF(posicao_contratual!A67="","",posicao_contratual!G67)</f>
        <v/>
      </c>
      <c r="D68" s="109" t="str">
        <f>IF(A68="TOTAL",ROUND(SUM($D$3:D67),2),IF(OR(A68="",B68="",C68=""),"",ROUND(B68*C68,2)))</f>
        <v/>
      </c>
      <c r="E68" s="111" t="str">
        <f>IF(OR(historico_VU!A67="",historico_VU!D67=""),"",historico_VU!D67)</f>
        <v/>
      </c>
      <c r="F68" s="112" t="str">
        <f>IF(posicao_contratual!A67="","",posicao_contratual!K67)</f>
        <v/>
      </c>
      <c r="G68" s="111" t="str">
        <f>IF(A68="TOTAL",ROUND(SUM($G$3:G67),2),IF(OR(A68="",E68="",F68=""),"",ROUND(E68*F68,2)))</f>
        <v/>
      </c>
      <c r="H68" s="109" t="str">
        <f>IF(OR(historico_VU!A67="",historico_VU!E67=""),"",historico_VU!E67)</f>
        <v/>
      </c>
      <c r="I68" s="110" t="str">
        <f>IF(posicao_contratual!A67="","",posicao_contratual!O67)</f>
        <v/>
      </c>
      <c r="J68" s="109" t="str">
        <f>IF(A68="TOTAL",ROUND(SUM($J$3:J67),2),IF(OR(A68="",H68="",I68=""),"",ROUND(H68*I68,2)))</f>
        <v/>
      </c>
      <c r="K68" s="111" t="str">
        <f>IF(OR(historico_VU!A67="",historico_VU!F67=""),"",historico_VU!F67)</f>
        <v/>
      </c>
      <c r="L68" s="112" t="str">
        <f>IF(posicao_contratual!A67="","",posicao_contratual!S67)</f>
        <v/>
      </c>
      <c r="M68" s="111" t="str">
        <f>IF(A68="TOTAL",ROUND(SUM($M$3:M67),2),IF(OR(A68="",K68="",L68=""),"",ROUND(K68*L68,2)))</f>
        <v/>
      </c>
      <c r="N68" s="109" t="str">
        <f>IF(OR(historico_VU!A67="",historico_VU!G67=""),"",historico_VU!G67)</f>
        <v/>
      </c>
      <c r="O68" s="110" t="str">
        <f>IF(posicao_contratual!A67="","",posicao_contratual!W67)</f>
        <v/>
      </c>
      <c r="P68" s="109" t="str">
        <f>IF(A68="TOTAL",ROUND(SUM($P$3:P67),2),IF(OR(A68="",N68="",O68=""),"",ROUND(N68*O68,2)))</f>
        <v/>
      </c>
      <c r="Q68" s="183" t="str">
        <f t="shared" ca="1" si="16"/>
        <v/>
      </c>
      <c r="R68" t="str">
        <f>IF($A68="","",IF(MEMORIA_RESULTADOS!$W$46="","","C"&amp;MEMORIA_RESULTADOS!$W$46))</f>
        <v/>
      </c>
      <c r="S68" s="211" t="str">
        <f t="shared" ca="1" si="17"/>
        <v/>
      </c>
      <c r="T68" s="211" t="str">
        <f t="shared" ca="1" si="18"/>
        <v/>
      </c>
      <c r="U68" s="211" t="str">
        <f t="shared" ca="1" si="19"/>
        <v/>
      </c>
      <c r="V68" s="195" t="str">
        <f t="shared" ca="1" si="20"/>
        <v/>
      </c>
      <c r="W68" s="195" t="str">
        <f t="shared" ca="1" si="21"/>
        <v/>
      </c>
      <c r="X68" s="195" t="str">
        <f t="shared" ca="1" si="22"/>
        <v/>
      </c>
      <c r="Y68" t="str">
        <f t="shared" ca="1" si="23"/>
        <v/>
      </c>
      <c r="Z68" s="212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8" t="str">
        <f>IF(AND(itens_Remanesc!A68="",itens_Remanesc!A67&lt;&gt;"",COUNTIF(itens_Remanesc!A69:$A$200,"&lt;&gt;")=0),"TOTAL",IF(itens_Remanesc!A68="","",itens_Remanesc!A68))</f>
        <v/>
      </c>
      <c r="B69" s="109" t="str">
        <f>IF(OR(historico_VU!A68="",historico_VU!C68=""),"",historico_VU!C68)</f>
        <v/>
      </c>
      <c r="C69" s="110" t="str">
        <f>IF(posicao_contratual!A68="","",posicao_contratual!G68)</f>
        <v/>
      </c>
      <c r="D69" s="109" t="str">
        <f>IF(A69="TOTAL",ROUND(SUM($D$3:D68),2),IF(OR(A69="",B69="",C69=""),"",ROUND(B69*C69,2)))</f>
        <v/>
      </c>
      <c r="E69" s="111" t="str">
        <f>IF(OR(historico_VU!A68="",historico_VU!D68=""),"",historico_VU!D68)</f>
        <v/>
      </c>
      <c r="F69" s="112" t="str">
        <f>IF(posicao_contratual!A68="","",posicao_contratual!K68)</f>
        <v/>
      </c>
      <c r="G69" s="111" t="str">
        <f>IF(A69="TOTAL",ROUND(SUM($G$3:G68),2),IF(OR(A69="",E69="",F69=""),"",ROUND(E69*F69,2)))</f>
        <v/>
      </c>
      <c r="H69" s="109" t="str">
        <f>IF(OR(historico_VU!A68="",historico_VU!E68=""),"",historico_VU!E68)</f>
        <v/>
      </c>
      <c r="I69" s="110" t="str">
        <f>IF(posicao_contratual!A68="","",posicao_contratual!O68)</f>
        <v/>
      </c>
      <c r="J69" s="109" t="str">
        <f>IF(A69="TOTAL",ROUND(SUM($J$3:J68),2),IF(OR(A69="",H69="",I69=""),"",ROUND(H69*I69,2)))</f>
        <v/>
      </c>
      <c r="K69" s="111" t="str">
        <f>IF(OR(historico_VU!A68="",historico_VU!F68=""),"",historico_VU!F68)</f>
        <v/>
      </c>
      <c r="L69" s="112" t="str">
        <f>IF(posicao_contratual!A68="","",posicao_contratual!S68)</f>
        <v/>
      </c>
      <c r="M69" s="111" t="str">
        <f>IF(A69="TOTAL",ROUND(SUM($M$3:M68),2),IF(OR(A69="",K69="",L69=""),"",ROUND(K69*L69,2)))</f>
        <v/>
      </c>
      <c r="N69" s="109" t="str">
        <f>IF(OR(historico_VU!A68="",historico_VU!G68=""),"",historico_VU!G68)</f>
        <v/>
      </c>
      <c r="O69" s="110" t="str">
        <f>IF(posicao_contratual!A68="","",posicao_contratual!W68)</f>
        <v/>
      </c>
      <c r="P69" s="109" t="str">
        <f>IF(A69="TOTAL",ROUND(SUM($P$3:P68),2),IF(OR(A69="",N69="",O69=""),"",ROUND(N69*O69,2)))</f>
        <v/>
      </c>
      <c r="Q69" s="183" t="str">
        <f t="shared" ca="1" si="16"/>
        <v/>
      </c>
      <c r="R69" t="str">
        <f>IF($A69="","",IF(MEMORIA_RESULTADOS!$W$46="","","C"&amp;MEMORIA_RESULTADOS!$W$46))</f>
        <v/>
      </c>
      <c r="S69" s="211" t="str">
        <f t="shared" ca="1" si="17"/>
        <v/>
      </c>
      <c r="T69" s="211" t="str">
        <f t="shared" ca="1" si="18"/>
        <v/>
      </c>
      <c r="U69" s="211" t="str">
        <f t="shared" ca="1" si="19"/>
        <v/>
      </c>
      <c r="V69" s="195" t="str">
        <f t="shared" ca="1" si="20"/>
        <v/>
      </c>
      <c r="W69" s="195" t="str">
        <f t="shared" ca="1" si="21"/>
        <v/>
      </c>
      <c r="X69" s="195" t="str">
        <f t="shared" ca="1" si="22"/>
        <v/>
      </c>
      <c r="Y69" t="str">
        <f t="shared" ca="1" si="23"/>
        <v/>
      </c>
      <c r="Z69" s="212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8" t="str">
        <f>IF(AND(itens_Remanesc!A69="",itens_Remanesc!A68&lt;&gt;"",COUNTIF(itens_Remanesc!A70:$A$200,"&lt;&gt;")=0),"TOTAL",IF(itens_Remanesc!A69="","",itens_Remanesc!A69))</f>
        <v/>
      </c>
      <c r="B70" s="109" t="str">
        <f>IF(OR(historico_VU!A69="",historico_VU!C69=""),"",historico_VU!C69)</f>
        <v/>
      </c>
      <c r="C70" s="110" t="str">
        <f>IF(posicao_contratual!A69="","",posicao_contratual!G69)</f>
        <v/>
      </c>
      <c r="D70" s="109" t="str">
        <f>IF(A70="TOTAL",ROUND(SUM($D$3:D69),2),IF(OR(A70="",B70="",C70=""),"",ROUND(B70*C70,2)))</f>
        <v/>
      </c>
      <c r="E70" s="111" t="str">
        <f>IF(OR(historico_VU!A69="",historico_VU!D69=""),"",historico_VU!D69)</f>
        <v/>
      </c>
      <c r="F70" s="112" t="str">
        <f>IF(posicao_contratual!A69="","",posicao_contratual!K69)</f>
        <v/>
      </c>
      <c r="G70" s="111" t="str">
        <f>IF(A70="TOTAL",ROUND(SUM($G$3:G69),2),IF(OR(A70="",E70="",F70=""),"",ROUND(E70*F70,2)))</f>
        <v/>
      </c>
      <c r="H70" s="109" t="str">
        <f>IF(OR(historico_VU!A69="",historico_VU!E69=""),"",historico_VU!E69)</f>
        <v/>
      </c>
      <c r="I70" s="110" t="str">
        <f>IF(posicao_contratual!A69="","",posicao_contratual!O69)</f>
        <v/>
      </c>
      <c r="J70" s="109" t="str">
        <f>IF(A70="TOTAL",ROUND(SUM($J$3:J69),2),IF(OR(A70="",H70="",I70=""),"",ROUND(H70*I70,2)))</f>
        <v/>
      </c>
      <c r="K70" s="111" t="str">
        <f>IF(OR(historico_VU!A69="",historico_VU!F69=""),"",historico_VU!F69)</f>
        <v/>
      </c>
      <c r="L70" s="112" t="str">
        <f>IF(posicao_contratual!A69="","",posicao_contratual!S69)</f>
        <v/>
      </c>
      <c r="M70" s="111" t="str">
        <f>IF(A70="TOTAL",ROUND(SUM($M$3:M69),2),IF(OR(A70="",K70="",L70=""),"",ROUND(K70*L70,2)))</f>
        <v/>
      </c>
      <c r="N70" s="109" t="str">
        <f>IF(OR(historico_VU!A69="",historico_VU!G69=""),"",historico_VU!G69)</f>
        <v/>
      </c>
      <c r="O70" s="110" t="str">
        <f>IF(posicao_contratual!A69="","",posicao_contratual!W69)</f>
        <v/>
      </c>
      <c r="P70" s="109" t="str">
        <f>IF(A70="TOTAL",ROUND(SUM($P$3:P69),2),IF(OR(A70="",N70="",O70=""),"",ROUND(N70*O70,2)))</f>
        <v/>
      </c>
      <c r="Q70" s="183" t="str">
        <f t="shared" ca="1" si="16"/>
        <v/>
      </c>
      <c r="R70" t="str">
        <f>IF($A70="","",IF(MEMORIA_RESULTADOS!$W$46="","","C"&amp;MEMORIA_RESULTADOS!$W$46))</f>
        <v/>
      </c>
      <c r="S70" s="211" t="str">
        <f t="shared" ca="1" si="17"/>
        <v/>
      </c>
      <c r="T70" s="211" t="str">
        <f t="shared" ca="1" si="18"/>
        <v/>
      </c>
      <c r="U70" s="211" t="str">
        <f t="shared" ca="1" si="19"/>
        <v/>
      </c>
      <c r="V70" s="195" t="str">
        <f t="shared" ca="1" si="20"/>
        <v/>
      </c>
      <c r="W70" s="195" t="str">
        <f t="shared" ca="1" si="21"/>
        <v/>
      </c>
      <c r="X70" s="195" t="str">
        <f t="shared" ca="1" si="22"/>
        <v/>
      </c>
      <c r="Y70" t="str">
        <f t="shared" ca="1" si="23"/>
        <v/>
      </c>
      <c r="Z70" s="212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8" t="str">
        <f>IF(AND(itens_Remanesc!A70="",itens_Remanesc!A69&lt;&gt;"",COUNTIF(itens_Remanesc!A71:$A$200,"&lt;&gt;")=0),"TOTAL",IF(itens_Remanesc!A70="","",itens_Remanesc!A70))</f>
        <v/>
      </c>
      <c r="B71" s="109" t="str">
        <f>IF(OR(historico_VU!A70="",historico_VU!C70=""),"",historico_VU!C70)</f>
        <v/>
      </c>
      <c r="C71" s="110" t="str">
        <f>IF(posicao_contratual!A70="","",posicao_contratual!G70)</f>
        <v/>
      </c>
      <c r="D71" s="109" t="str">
        <f>IF(A71="TOTAL",ROUND(SUM($D$3:D70),2),IF(OR(A71="",B71="",C71=""),"",ROUND(B71*C71,2)))</f>
        <v/>
      </c>
      <c r="E71" s="111" t="str">
        <f>IF(OR(historico_VU!A70="",historico_VU!D70=""),"",historico_VU!D70)</f>
        <v/>
      </c>
      <c r="F71" s="112" t="str">
        <f>IF(posicao_contratual!A70="","",posicao_contratual!K70)</f>
        <v/>
      </c>
      <c r="G71" s="111" t="str">
        <f>IF(A71="TOTAL",ROUND(SUM($G$3:G70),2),IF(OR(A71="",E71="",F71=""),"",ROUND(E71*F71,2)))</f>
        <v/>
      </c>
      <c r="H71" s="109" t="str">
        <f>IF(OR(historico_VU!A70="",historico_VU!E70=""),"",historico_VU!E70)</f>
        <v/>
      </c>
      <c r="I71" s="110" t="str">
        <f>IF(posicao_contratual!A70="","",posicao_contratual!O70)</f>
        <v/>
      </c>
      <c r="J71" s="109" t="str">
        <f>IF(A71="TOTAL",ROUND(SUM($J$3:J70),2),IF(OR(A71="",H71="",I71=""),"",ROUND(H71*I71,2)))</f>
        <v/>
      </c>
      <c r="K71" s="111" t="str">
        <f>IF(OR(historico_VU!A70="",historico_VU!F70=""),"",historico_VU!F70)</f>
        <v/>
      </c>
      <c r="L71" s="112" t="str">
        <f>IF(posicao_contratual!A70="","",posicao_contratual!S70)</f>
        <v/>
      </c>
      <c r="M71" s="111" t="str">
        <f>IF(A71="TOTAL",ROUND(SUM($M$3:M70),2),IF(OR(A71="",K71="",L71=""),"",ROUND(K71*L71,2)))</f>
        <v/>
      </c>
      <c r="N71" s="109" t="str">
        <f>IF(OR(historico_VU!A70="",historico_VU!G70=""),"",historico_VU!G70)</f>
        <v/>
      </c>
      <c r="O71" s="110" t="str">
        <f>IF(posicao_contratual!A70="","",posicao_contratual!W70)</f>
        <v/>
      </c>
      <c r="P71" s="109" t="str">
        <f>IF(A71="TOTAL",ROUND(SUM($P$3:P70),2),IF(OR(A71="",N71="",O71=""),"",ROUND(N71*O71,2)))</f>
        <v/>
      </c>
      <c r="Q71" s="183" t="str">
        <f t="shared" ca="1" si="16"/>
        <v/>
      </c>
      <c r="R71" t="str">
        <f>IF($A71="","",IF(MEMORIA_RESULTADOS!$W$46="","","C"&amp;MEMORIA_RESULTADOS!$W$46))</f>
        <v/>
      </c>
      <c r="S71" s="211" t="str">
        <f t="shared" ca="1" si="17"/>
        <v/>
      </c>
      <c r="T71" s="211" t="str">
        <f t="shared" ca="1" si="18"/>
        <v/>
      </c>
      <c r="U71" s="211" t="str">
        <f t="shared" ca="1" si="19"/>
        <v/>
      </c>
      <c r="V71" s="195" t="str">
        <f t="shared" ca="1" si="20"/>
        <v/>
      </c>
      <c r="W71" s="195" t="str">
        <f t="shared" ca="1" si="21"/>
        <v/>
      </c>
      <c r="X71" s="195" t="str">
        <f t="shared" ca="1" si="22"/>
        <v/>
      </c>
      <c r="Y71" t="str">
        <f t="shared" ca="1" si="23"/>
        <v/>
      </c>
      <c r="Z71" s="212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8" t="str">
        <f>IF(AND(itens_Remanesc!A71="",itens_Remanesc!A70&lt;&gt;"",COUNTIF(itens_Remanesc!A72:$A$200,"&lt;&gt;")=0),"TOTAL",IF(itens_Remanesc!A71="","",itens_Remanesc!A71))</f>
        <v/>
      </c>
      <c r="B72" s="109" t="str">
        <f>IF(OR(historico_VU!A71="",historico_VU!C71=""),"",historico_VU!C71)</f>
        <v/>
      </c>
      <c r="C72" s="110" t="str">
        <f>IF(posicao_contratual!A71="","",posicao_contratual!G71)</f>
        <v/>
      </c>
      <c r="D72" s="109" t="str">
        <f>IF(A72="TOTAL",ROUND(SUM($D$3:D71),2),IF(OR(A72="",B72="",C72=""),"",ROUND(B72*C72,2)))</f>
        <v/>
      </c>
      <c r="E72" s="111" t="str">
        <f>IF(OR(historico_VU!A71="",historico_VU!D71=""),"",historico_VU!D71)</f>
        <v/>
      </c>
      <c r="F72" s="112" t="str">
        <f>IF(posicao_contratual!A71="","",posicao_contratual!K71)</f>
        <v/>
      </c>
      <c r="G72" s="111" t="str">
        <f>IF(A72="TOTAL",ROUND(SUM($G$3:G71),2),IF(OR(A72="",E72="",F72=""),"",ROUND(E72*F72,2)))</f>
        <v/>
      </c>
      <c r="H72" s="109" t="str">
        <f>IF(OR(historico_VU!A71="",historico_VU!E71=""),"",historico_VU!E71)</f>
        <v/>
      </c>
      <c r="I72" s="110" t="str">
        <f>IF(posicao_contratual!A71="","",posicao_contratual!O71)</f>
        <v/>
      </c>
      <c r="J72" s="109" t="str">
        <f>IF(A72="TOTAL",ROUND(SUM($J$3:J71),2),IF(OR(A72="",H72="",I72=""),"",ROUND(H72*I72,2)))</f>
        <v/>
      </c>
      <c r="K72" s="111" t="str">
        <f>IF(OR(historico_VU!A71="",historico_VU!F71=""),"",historico_VU!F71)</f>
        <v/>
      </c>
      <c r="L72" s="112" t="str">
        <f>IF(posicao_contratual!A71="","",posicao_contratual!S71)</f>
        <v/>
      </c>
      <c r="M72" s="111" t="str">
        <f>IF(A72="TOTAL",ROUND(SUM($M$3:M71),2),IF(OR(A72="",K72="",L72=""),"",ROUND(K72*L72,2)))</f>
        <v/>
      </c>
      <c r="N72" s="109" t="str">
        <f>IF(OR(historico_VU!A71="",historico_VU!G71=""),"",historico_VU!G71)</f>
        <v/>
      </c>
      <c r="O72" s="110" t="str">
        <f>IF(posicao_contratual!A71="","",posicao_contratual!W71)</f>
        <v/>
      </c>
      <c r="P72" s="109" t="str">
        <f>IF(A72="TOTAL",ROUND(SUM($P$3:P71),2),IF(OR(A72="",N72="",O72=""),"",ROUND(N72*O72,2)))</f>
        <v/>
      </c>
      <c r="Q72" s="183" t="str">
        <f t="shared" ca="1" si="16"/>
        <v/>
      </c>
      <c r="R72" t="str">
        <f>IF($A72="","",IF(MEMORIA_RESULTADOS!$W$46="","","C"&amp;MEMORIA_RESULTADOS!$W$46))</f>
        <v/>
      </c>
      <c r="S72" s="211" t="str">
        <f t="shared" ca="1" si="17"/>
        <v/>
      </c>
      <c r="T72" s="211" t="str">
        <f t="shared" ca="1" si="18"/>
        <v/>
      </c>
      <c r="U72" s="211" t="str">
        <f t="shared" ca="1" si="19"/>
        <v/>
      </c>
      <c r="V72" s="195" t="str">
        <f t="shared" ca="1" si="20"/>
        <v/>
      </c>
      <c r="W72" s="195" t="str">
        <f t="shared" ca="1" si="21"/>
        <v/>
      </c>
      <c r="X72" s="195" t="str">
        <f t="shared" ca="1" si="22"/>
        <v/>
      </c>
      <c r="Y72" t="str">
        <f t="shared" ca="1" si="23"/>
        <v/>
      </c>
      <c r="Z72" s="212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8" t="str">
        <f>IF(AND(itens_Remanesc!A72="",itens_Remanesc!A71&lt;&gt;"",COUNTIF(itens_Remanesc!A73:$A$200,"&lt;&gt;")=0),"TOTAL",IF(itens_Remanesc!A72="","",itens_Remanesc!A72))</f>
        <v/>
      </c>
      <c r="B73" s="109" t="str">
        <f>IF(OR(historico_VU!A72="",historico_VU!C72=""),"",historico_VU!C72)</f>
        <v/>
      </c>
      <c r="C73" s="110" t="str">
        <f>IF(posicao_contratual!A72="","",posicao_contratual!G72)</f>
        <v/>
      </c>
      <c r="D73" s="109" t="str">
        <f>IF(A73="TOTAL",ROUND(SUM($D$3:D72),2),IF(OR(A73="",B73="",C73=""),"",ROUND(B73*C73,2)))</f>
        <v/>
      </c>
      <c r="E73" s="111" t="str">
        <f>IF(OR(historico_VU!A72="",historico_VU!D72=""),"",historico_VU!D72)</f>
        <v/>
      </c>
      <c r="F73" s="112" t="str">
        <f>IF(posicao_contratual!A72="","",posicao_contratual!K72)</f>
        <v/>
      </c>
      <c r="G73" s="111" t="str">
        <f>IF(A73="TOTAL",ROUND(SUM($G$3:G72),2),IF(OR(A73="",E73="",F73=""),"",ROUND(E73*F73,2)))</f>
        <v/>
      </c>
      <c r="H73" s="109" t="str">
        <f>IF(OR(historico_VU!A72="",historico_VU!E72=""),"",historico_VU!E72)</f>
        <v/>
      </c>
      <c r="I73" s="110" t="str">
        <f>IF(posicao_contratual!A72="","",posicao_contratual!O72)</f>
        <v/>
      </c>
      <c r="J73" s="109" t="str">
        <f>IF(A73="TOTAL",ROUND(SUM($J$3:J72),2),IF(OR(A73="",H73="",I73=""),"",ROUND(H73*I73,2)))</f>
        <v/>
      </c>
      <c r="K73" s="111" t="str">
        <f>IF(OR(historico_VU!A72="",historico_VU!F72=""),"",historico_VU!F72)</f>
        <v/>
      </c>
      <c r="L73" s="112" t="str">
        <f>IF(posicao_contratual!A72="","",posicao_contratual!S72)</f>
        <v/>
      </c>
      <c r="M73" s="111" t="str">
        <f>IF(A73="TOTAL",ROUND(SUM($M$3:M72),2),IF(OR(A73="",K73="",L73=""),"",ROUND(K73*L73,2)))</f>
        <v/>
      </c>
      <c r="N73" s="109" t="str">
        <f>IF(OR(historico_VU!A72="",historico_VU!G72=""),"",historico_VU!G72)</f>
        <v/>
      </c>
      <c r="O73" s="110" t="str">
        <f>IF(posicao_contratual!A72="","",posicao_contratual!W72)</f>
        <v/>
      </c>
      <c r="P73" s="109" t="str">
        <f>IF(A73="TOTAL",ROUND(SUM($P$3:P72),2),IF(OR(A73="",N73="",O73=""),"",ROUND(N73*O73,2)))</f>
        <v/>
      </c>
      <c r="Q73" s="183" t="str">
        <f t="shared" ca="1" si="16"/>
        <v/>
      </c>
      <c r="R73" t="str">
        <f>IF($A73="","",IF(MEMORIA_RESULTADOS!$W$46="","","C"&amp;MEMORIA_RESULTADOS!$W$46))</f>
        <v/>
      </c>
      <c r="S73" s="211" t="str">
        <f t="shared" ca="1" si="17"/>
        <v/>
      </c>
      <c r="T73" s="211" t="str">
        <f t="shared" ca="1" si="18"/>
        <v/>
      </c>
      <c r="U73" s="211" t="str">
        <f t="shared" ca="1" si="19"/>
        <v/>
      </c>
      <c r="V73" s="195" t="str">
        <f t="shared" ca="1" si="20"/>
        <v/>
      </c>
      <c r="W73" s="195" t="str">
        <f t="shared" ca="1" si="21"/>
        <v/>
      </c>
      <c r="X73" s="195" t="str">
        <f t="shared" ca="1" si="22"/>
        <v/>
      </c>
      <c r="Y73" t="str">
        <f t="shared" ca="1" si="23"/>
        <v/>
      </c>
      <c r="Z73" s="212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8" t="str">
        <f>IF(AND(itens_Remanesc!A73="",itens_Remanesc!A72&lt;&gt;"",COUNTIF(itens_Remanesc!A74:$A$200,"&lt;&gt;")=0),"TOTAL",IF(itens_Remanesc!A73="","",itens_Remanesc!A73))</f>
        <v/>
      </c>
      <c r="B74" s="109" t="str">
        <f>IF(OR(historico_VU!A73="",historico_VU!C73=""),"",historico_VU!C73)</f>
        <v/>
      </c>
      <c r="C74" s="110" t="str">
        <f>IF(posicao_contratual!A73="","",posicao_contratual!G73)</f>
        <v/>
      </c>
      <c r="D74" s="109" t="str">
        <f>IF(A74="TOTAL",ROUND(SUM($D$3:D73),2),IF(OR(A74="",B74="",C74=""),"",ROUND(B74*C74,2)))</f>
        <v/>
      </c>
      <c r="E74" s="111" t="str">
        <f>IF(OR(historico_VU!A73="",historico_VU!D73=""),"",historico_VU!D73)</f>
        <v/>
      </c>
      <c r="F74" s="112" t="str">
        <f>IF(posicao_contratual!A73="","",posicao_contratual!K73)</f>
        <v/>
      </c>
      <c r="G74" s="111" t="str">
        <f>IF(A74="TOTAL",ROUND(SUM($G$3:G73),2),IF(OR(A74="",E74="",F74=""),"",ROUND(E74*F74,2)))</f>
        <v/>
      </c>
      <c r="H74" s="109" t="str">
        <f>IF(OR(historico_VU!A73="",historico_VU!E73=""),"",historico_VU!E73)</f>
        <v/>
      </c>
      <c r="I74" s="110" t="str">
        <f>IF(posicao_contratual!A73="","",posicao_contratual!O73)</f>
        <v/>
      </c>
      <c r="J74" s="109" t="str">
        <f>IF(A74="TOTAL",ROUND(SUM($J$3:J73),2),IF(OR(A74="",H74="",I74=""),"",ROUND(H74*I74,2)))</f>
        <v/>
      </c>
      <c r="K74" s="111" t="str">
        <f>IF(OR(historico_VU!A73="",historico_VU!F73=""),"",historico_VU!F73)</f>
        <v/>
      </c>
      <c r="L74" s="112" t="str">
        <f>IF(posicao_contratual!A73="","",posicao_contratual!S73)</f>
        <v/>
      </c>
      <c r="M74" s="111" t="str">
        <f>IF(A74="TOTAL",ROUND(SUM($M$3:M73),2),IF(OR(A74="",K74="",L74=""),"",ROUND(K74*L74,2)))</f>
        <v/>
      </c>
      <c r="N74" s="109" t="str">
        <f>IF(OR(historico_VU!A73="",historico_VU!G73=""),"",historico_VU!G73)</f>
        <v/>
      </c>
      <c r="O74" s="110" t="str">
        <f>IF(posicao_contratual!A73="","",posicao_contratual!W73)</f>
        <v/>
      </c>
      <c r="P74" s="109" t="str">
        <f>IF(A74="TOTAL",ROUND(SUM($P$3:P73),2),IF(OR(A74="",N74="",O74=""),"",ROUND(N74*O74,2)))</f>
        <v/>
      </c>
      <c r="Q74" s="183" t="str">
        <f t="shared" ca="1" si="16"/>
        <v/>
      </c>
      <c r="R74" t="str">
        <f>IF($A74="","",IF(MEMORIA_RESULTADOS!$W$46="","","C"&amp;MEMORIA_RESULTADOS!$W$46))</f>
        <v/>
      </c>
      <c r="S74" s="211" t="str">
        <f t="shared" ca="1" si="17"/>
        <v/>
      </c>
      <c r="T74" s="211" t="str">
        <f t="shared" ca="1" si="18"/>
        <v/>
      </c>
      <c r="U74" s="211" t="str">
        <f t="shared" ca="1" si="19"/>
        <v/>
      </c>
      <c r="V74" s="195" t="str">
        <f t="shared" ca="1" si="20"/>
        <v/>
      </c>
      <c r="W74" s="195" t="str">
        <f t="shared" ca="1" si="21"/>
        <v/>
      </c>
      <c r="X74" s="195" t="str">
        <f t="shared" ca="1" si="22"/>
        <v/>
      </c>
      <c r="Y74" t="str">
        <f t="shared" ca="1" si="23"/>
        <v/>
      </c>
      <c r="Z74" s="212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8" t="str">
        <f>IF(AND(itens_Remanesc!A74="",itens_Remanesc!A73&lt;&gt;"",COUNTIF(itens_Remanesc!A75:$A$200,"&lt;&gt;")=0),"TOTAL",IF(itens_Remanesc!A74="","",itens_Remanesc!A74))</f>
        <v/>
      </c>
      <c r="B75" s="109" t="str">
        <f>IF(OR(historico_VU!A74="",historico_VU!C74=""),"",historico_VU!C74)</f>
        <v/>
      </c>
      <c r="C75" s="110" t="str">
        <f>IF(posicao_contratual!A74="","",posicao_contratual!G74)</f>
        <v/>
      </c>
      <c r="D75" s="109" t="str">
        <f>IF(A75="TOTAL",ROUND(SUM($D$3:D74),2),IF(OR(A75="",B75="",C75=""),"",ROUND(B75*C75,2)))</f>
        <v/>
      </c>
      <c r="E75" s="111" t="str">
        <f>IF(OR(historico_VU!A74="",historico_VU!D74=""),"",historico_VU!D74)</f>
        <v/>
      </c>
      <c r="F75" s="112" t="str">
        <f>IF(posicao_contratual!A74="","",posicao_contratual!K74)</f>
        <v/>
      </c>
      <c r="G75" s="111" t="str">
        <f>IF(A75="TOTAL",ROUND(SUM($G$3:G74),2),IF(OR(A75="",E75="",F75=""),"",ROUND(E75*F75,2)))</f>
        <v/>
      </c>
      <c r="H75" s="109" t="str">
        <f>IF(OR(historico_VU!A74="",historico_VU!E74=""),"",historico_VU!E74)</f>
        <v/>
      </c>
      <c r="I75" s="110" t="str">
        <f>IF(posicao_contratual!A74="","",posicao_contratual!O74)</f>
        <v/>
      </c>
      <c r="J75" s="109" t="str">
        <f>IF(A75="TOTAL",ROUND(SUM($J$3:J74),2),IF(OR(A75="",H75="",I75=""),"",ROUND(H75*I75,2)))</f>
        <v/>
      </c>
      <c r="K75" s="111" t="str">
        <f>IF(OR(historico_VU!A74="",historico_VU!F74=""),"",historico_VU!F74)</f>
        <v/>
      </c>
      <c r="L75" s="112" t="str">
        <f>IF(posicao_contratual!A74="","",posicao_contratual!S74)</f>
        <v/>
      </c>
      <c r="M75" s="111" t="str">
        <f>IF(A75="TOTAL",ROUND(SUM($M$3:M74),2),IF(OR(A75="",K75="",L75=""),"",ROUND(K75*L75,2)))</f>
        <v/>
      </c>
      <c r="N75" s="109" t="str">
        <f>IF(OR(historico_VU!A74="",historico_VU!G74=""),"",historico_VU!G74)</f>
        <v/>
      </c>
      <c r="O75" s="110" t="str">
        <f>IF(posicao_contratual!A74="","",posicao_contratual!W74)</f>
        <v/>
      </c>
      <c r="P75" s="109" t="str">
        <f>IF(A75="TOTAL",ROUND(SUM($P$3:P74),2),IF(OR(A75="",N75="",O75=""),"",ROUND(N75*O75,2)))</f>
        <v/>
      </c>
      <c r="Q75" s="183" t="str">
        <f t="shared" ca="1" si="16"/>
        <v/>
      </c>
      <c r="R75" t="str">
        <f>IF($A75="","",IF(MEMORIA_RESULTADOS!$W$46="","","C"&amp;MEMORIA_RESULTADOS!$W$46))</f>
        <v/>
      </c>
      <c r="S75" s="211" t="str">
        <f t="shared" ca="1" si="17"/>
        <v/>
      </c>
      <c r="T75" s="211" t="str">
        <f t="shared" ca="1" si="18"/>
        <v/>
      </c>
      <c r="U75" s="211" t="str">
        <f t="shared" ca="1" si="19"/>
        <v/>
      </c>
      <c r="V75" s="195" t="str">
        <f t="shared" ca="1" si="20"/>
        <v/>
      </c>
      <c r="W75" s="195" t="str">
        <f t="shared" ca="1" si="21"/>
        <v/>
      </c>
      <c r="X75" s="195" t="str">
        <f t="shared" ca="1" si="22"/>
        <v/>
      </c>
      <c r="Y75" t="str">
        <f t="shared" ca="1" si="23"/>
        <v/>
      </c>
      <c r="Z75" s="212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8" t="str">
        <f>IF(AND(itens_Remanesc!A75="",itens_Remanesc!A74&lt;&gt;"",COUNTIF(itens_Remanesc!A76:$A$200,"&lt;&gt;")=0),"TOTAL",IF(itens_Remanesc!A75="","",itens_Remanesc!A75))</f>
        <v/>
      </c>
      <c r="B76" s="109" t="str">
        <f>IF(OR(historico_VU!A75="",historico_VU!C75=""),"",historico_VU!C75)</f>
        <v/>
      </c>
      <c r="C76" s="110" t="str">
        <f>IF(posicao_contratual!A75="","",posicao_contratual!G75)</f>
        <v/>
      </c>
      <c r="D76" s="109" t="str">
        <f>IF(A76="TOTAL",ROUND(SUM($D$3:D75),2),IF(OR(A76="",B76="",C76=""),"",ROUND(B76*C76,2)))</f>
        <v/>
      </c>
      <c r="E76" s="111" t="str">
        <f>IF(OR(historico_VU!A75="",historico_VU!D75=""),"",historico_VU!D75)</f>
        <v/>
      </c>
      <c r="F76" s="112" t="str">
        <f>IF(posicao_contratual!A75="","",posicao_contratual!K75)</f>
        <v/>
      </c>
      <c r="G76" s="111" t="str">
        <f>IF(A76="TOTAL",ROUND(SUM($G$3:G75),2),IF(OR(A76="",E76="",F76=""),"",ROUND(E76*F76,2)))</f>
        <v/>
      </c>
      <c r="H76" s="109" t="str">
        <f>IF(OR(historico_VU!A75="",historico_VU!E75=""),"",historico_VU!E75)</f>
        <v/>
      </c>
      <c r="I76" s="110" t="str">
        <f>IF(posicao_contratual!A75="","",posicao_contratual!O75)</f>
        <v/>
      </c>
      <c r="J76" s="109" t="str">
        <f>IF(A76="TOTAL",ROUND(SUM($J$3:J75),2),IF(OR(A76="",H76="",I76=""),"",ROUND(H76*I76,2)))</f>
        <v/>
      </c>
      <c r="K76" s="111" t="str">
        <f>IF(OR(historico_VU!A75="",historico_VU!F75=""),"",historico_VU!F75)</f>
        <v/>
      </c>
      <c r="L76" s="112" t="str">
        <f>IF(posicao_contratual!A75="","",posicao_contratual!S75)</f>
        <v/>
      </c>
      <c r="M76" s="111" t="str">
        <f>IF(A76="TOTAL",ROUND(SUM($M$3:M75),2),IF(OR(A76="",K76="",L76=""),"",ROUND(K76*L76,2)))</f>
        <v/>
      </c>
      <c r="N76" s="109" t="str">
        <f>IF(OR(historico_VU!A75="",historico_VU!G75=""),"",historico_VU!G75)</f>
        <v/>
      </c>
      <c r="O76" s="110" t="str">
        <f>IF(posicao_contratual!A75="","",posicao_contratual!W75)</f>
        <v/>
      </c>
      <c r="P76" s="109" t="str">
        <f>IF(A76="TOTAL",ROUND(SUM($P$3:P75),2),IF(OR(A76="",N76="",O76=""),"",ROUND(N76*O76,2)))</f>
        <v/>
      </c>
      <c r="Q76" s="183" t="str">
        <f t="shared" ca="1" si="16"/>
        <v/>
      </c>
      <c r="R76" t="str">
        <f>IF($A76="","",IF(MEMORIA_RESULTADOS!$W$46="","","C"&amp;MEMORIA_RESULTADOS!$W$46))</f>
        <v/>
      </c>
      <c r="S76" s="211" t="str">
        <f t="shared" ca="1" si="17"/>
        <v/>
      </c>
      <c r="T76" s="211" t="str">
        <f t="shared" ca="1" si="18"/>
        <v/>
      </c>
      <c r="U76" s="211" t="str">
        <f t="shared" ca="1" si="19"/>
        <v/>
      </c>
      <c r="V76" s="195" t="str">
        <f t="shared" ca="1" si="20"/>
        <v/>
      </c>
      <c r="W76" s="195" t="str">
        <f t="shared" ca="1" si="21"/>
        <v/>
      </c>
      <c r="X76" s="195" t="str">
        <f t="shared" ca="1" si="22"/>
        <v/>
      </c>
      <c r="Y76" t="str">
        <f t="shared" ca="1" si="23"/>
        <v/>
      </c>
      <c r="Z76" s="212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8" t="str">
        <f>IF(AND(itens_Remanesc!A76="",itens_Remanesc!A75&lt;&gt;"",COUNTIF(itens_Remanesc!A77:$A$200,"&lt;&gt;")=0),"TOTAL",IF(itens_Remanesc!A76="","",itens_Remanesc!A76))</f>
        <v/>
      </c>
      <c r="B77" s="109" t="str">
        <f>IF(OR(historico_VU!A76="",historico_VU!C76=""),"",historico_VU!C76)</f>
        <v/>
      </c>
      <c r="C77" s="110" t="str">
        <f>IF(posicao_contratual!A76="","",posicao_contratual!G76)</f>
        <v/>
      </c>
      <c r="D77" s="109" t="str">
        <f>IF(A77="TOTAL",ROUND(SUM($D$3:D76),2),IF(OR(A77="",B77="",C77=""),"",ROUND(B77*C77,2)))</f>
        <v/>
      </c>
      <c r="E77" s="111" t="str">
        <f>IF(OR(historico_VU!A76="",historico_VU!D76=""),"",historico_VU!D76)</f>
        <v/>
      </c>
      <c r="F77" s="112" t="str">
        <f>IF(posicao_contratual!A76="","",posicao_contratual!K76)</f>
        <v/>
      </c>
      <c r="G77" s="111" t="str">
        <f>IF(A77="TOTAL",ROUND(SUM($G$3:G76),2),IF(OR(A77="",E77="",F77=""),"",ROUND(E77*F77,2)))</f>
        <v/>
      </c>
      <c r="H77" s="109" t="str">
        <f>IF(OR(historico_VU!A76="",historico_VU!E76=""),"",historico_VU!E76)</f>
        <v/>
      </c>
      <c r="I77" s="110" t="str">
        <f>IF(posicao_contratual!A76="","",posicao_contratual!O76)</f>
        <v/>
      </c>
      <c r="J77" s="109" t="str">
        <f>IF(A77="TOTAL",ROUND(SUM($J$3:J76),2),IF(OR(A77="",H77="",I77=""),"",ROUND(H77*I77,2)))</f>
        <v/>
      </c>
      <c r="K77" s="111" t="str">
        <f>IF(OR(historico_VU!A76="",historico_VU!F76=""),"",historico_VU!F76)</f>
        <v/>
      </c>
      <c r="L77" s="112" t="str">
        <f>IF(posicao_contratual!A76="","",posicao_contratual!S76)</f>
        <v/>
      </c>
      <c r="M77" s="111" t="str">
        <f>IF(A77="TOTAL",ROUND(SUM($M$3:M76),2),IF(OR(A77="",K77="",L77=""),"",ROUND(K77*L77,2)))</f>
        <v/>
      </c>
      <c r="N77" s="109" t="str">
        <f>IF(OR(historico_VU!A76="",historico_VU!G76=""),"",historico_VU!G76)</f>
        <v/>
      </c>
      <c r="O77" s="110" t="str">
        <f>IF(posicao_contratual!A76="","",posicao_contratual!W76)</f>
        <v/>
      </c>
      <c r="P77" s="109" t="str">
        <f>IF(A77="TOTAL",ROUND(SUM($P$3:P76),2),IF(OR(A77="",N77="",O77=""),"",ROUND(N77*O77,2)))</f>
        <v/>
      </c>
      <c r="Q77" s="183" t="str">
        <f t="shared" ca="1" si="16"/>
        <v/>
      </c>
      <c r="R77" t="str">
        <f>IF($A77="","",IF(MEMORIA_RESULTADOS!$W$46="","","C"&amp;MEMORIA_RESULTADOS!$W$46))</f>
        <v/>
      </c>
      <c r="S77" s="211" t="str">
        <f t="shared" ca="1" si="17"/>
        <v/>
      </c>
      <c r="T77" s="211" t="str">
        <f t="shared" ca="1" si="18"/>
        <v/>
      </c>
      <c r="U77" s="211" t="str">
        <f t="shared" ca="1" si="19"/>
        <v/>
      </c>
      <c r="V77" s="195" t="str">
        <f t="shared" ca="1" si="20"/>
        <v/>
      </c>
      <c r="W77" s="195" t="str">
        <f t="shared" ca="1" si="21"/>
        <v/>
      </c>
      <c r="X77" s="195" t="str">
        <f t="shared" ca="1" si="22"/>
        <v/>
      </c>
      <c r="Y77" t="str">
        <f t="shared" ca="1" si="23"/>
        <v/>
      </c>
      <c r="Z77" s="212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8" t="str">
        <f>IF(AND(itens_Remanesc!A77="",itens_Remanesc!A76&lt;&gt;"",COUNTIF(itens_Remanesc!A78:$A$200,"&lt;&gt;")=0),"TOTAL",IF(itens_Remanesc!A77="","",itens_Remanesc!A77))</f>
        <v/>
      </c>
      <c r="B78" s="109" t="str">
        <f>IF(OR(historico_VU!A77="",historico_VU!C77=""),"",historico_VU!C77)</f>
        <v/>
      </c>
      <c r="C78" s="110" t="str">
        <f>IF(posicao_contratual!A77="","",posicao_contratual!G77)</f>
        <v/>
      </c>
      <c r="D78" s="109" t="str">
        <f>IF(A78="TOTAL",ROUND(SUM($D$3:D77),2),IF(OR(A78="",B78="",C78=""),"",ROUND(B78*C78,2)))</f>
        <v/>
      </c>
      <c r="E78" s="111" t="str">
        <f>IF(OR(historico_VU!A77="",historico_VU!D77=""),"",historico_VU!D77)</f>
        <v/>
      </c>
      <c r="F78" s="112" t="str">
        <f>IF(posicao_contratual!A77="","",posicao_contratual!K77)</f>
        <v/>
      </c>
      <c r="G78" s="111" t="str">
        <f>IF(A78="TOTAL",ROUND(SUM($G$3:G77),2),IF(OR(A78="",E78="",F78=""),"",ROUND(E78*F78,2)))</f>
        <v/>
      </c>
      <c r="H78" s="109" t="str">
        <f>IF(OR(historico_VU!A77="",historico_VU!E77=""),"",historico_VU!E77)</f>
        <v/>
      </c>
      <c r="I78" s="110" t="str">
        <f>IF(posicao_contratual!A77="","",posicao_contratual!O77)</f>
        <v/>
      </c>
      <c r="J78" s="109" t="str">
        <f>IF(A78="TOTAL",ROUND(SUM($J$3:J77),2),IF(OR(A78="",H78="",I78=""),"",ROUND(H78*I78,2)))</f>
        <v/>
      </c>
      <c r="K78" s="111" t="str">
        <f>IF(OR(historico_VU!A77="",historico_VU!F77=""),"",historico_VU!F77)</f>
        <v/>
      </c>
      <c r="L78" s="112" t="str">
        <f>IF(posicao_contratual!A77="","",posicao_contratual!S77)</f>
        <v/>
      </c>
      <c r="M78" s="111" t="str">
        <f>IF(A78="TOTAL",ROUND(SUM($M$3:M77),2),IF(OR(A78="",K78="",L78=""),"",ROUND(K78*L78,2)))</f>
        <v/>
      </c>
      <c r="N78" s="109" t="str">
        <f>IF(OR(historico_VU!A77="",historico_VU!G77=""),"",historico_VU!G77)</f>
        <v/>
      </c>
      <c r="O78" s="110" t="str">
        <f>IF(posicao_contratual!A77="","",posicao_contratual!W77)</f>
        <v/>
      </c>
      <c r="P78" s="109" t="str">
        <f>IF(A78="TOTAL",ROUND(SUM($P$3:P77),2),IF(OR(A78="",N78="",O78=""),"",ROUND(N78*O78,2)))</f>
        <v/>
      </c>
      <c r="Q78" s="183" t="str">
        <f t="shared" ca="1" si="16"/>
        <v/>
      </c>
      <c r="R78" t="str">
        <f>IF($A78="","",IF(MEMORIA_RESULTADOS!$W$46="","","C"&amp;MEMORIA_RESULTADOS!$W$46))</f>
        <v/>
      </c>
      <c r="S78" s="211" t="str">
        <f t="shared" ca="1" si="17"/>
        <v/>
      </c>
      <c r="T78" s="211" t="str">
        <f t="shared" ca="1" si="18"/>
        <v/>
      </c>
      <c r="U78" s="211" t="str">
        <f t="shared" ca="1" si="19"/>
        <v/>
      </c>
      <c r="V78" s="195" t="str">
        <f t="shared" ca="1" si="20"/>
        <v/>
      </c>
      <c r="W78" s="195" t="str">
        <f t="shared" ca="1" si="21"/>
        <v/>
      </c>
      <c r="X78" s="195" t="str">
        <f t="shared" ca="1" si="22"/>
        <v/>
      </c>
      <c r="Y78" t="str">
        <f t="shared" ca="1" si="23"/>
        <v/>
      </c>
      <c r="Z78" s="212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8" t="str">
        <f>IF(AND(itens_Remanesc!A78="",itens_Remanesc!A77&lt;&gt;"",COUNTIF(itens_Remanesc!A79:$A$200,"&lt;&gt;")=0),"TOTAL",IF(itens_Remanesc!A78="","",itens_Remanesc!A78))</f>
        <v/>
      </c>
      <c r="B79" s="109" t="str">
        <f>IF(OR(historico_VU!A78="",historico_VU!C78=""),"",historico_VU!C78)</f>
        <v/>
      </c>
      <c r="C79" s="110" t="str">
        <f>IF(posicao_contratual!A78="","",posicao_contratual!G78)</f>
        <v/>
      </c>
      <c r="D79" s="109" t="str">
        <f>IF(A79="TOTAL",ROUND(SUM($D$3:D78),2),IF(OR(A79="",B79="",C79=""),"",ROUND(B79*C79,2)))</f>
        <v/>
      </c>
      <c r="E79" s="111" t="str">
        <f>IF(OR(historico_VU!A78="",historico_VU!D78=""),"",historico_VU!D78)</f>
        <v/>
      </c>
      <c r="F79" s="112" t="str">
        <f>IF(posicao_contratual!A78="","",posicao_contratual!K78)</f>
        <v/>
      </c>
      <c r="G79" s="111" t="str">
        <f>IF(A79="TOTAL",ROUND(SUM($G$3:G78),2),IF(OR(A79="",E79="",F79=""),"",ROUND(E79*F79,2)))</f>
        <v/>
      </c>
      <c r="H79" s="109" t="str">
        <f>IF(OR(historico_VU!A78="",historico_VU!E78=""),"",historico_VU!E78)</f>
        <v/>
      </c>
      <c r="I79" s="110" t="str">
        <f>IF(posicao_contratual!A78="","",posicao_contratual!O78)</f>
        <v/>
      </c>
      <c r="J79" s="109" t="str">
        <f>IF(A79="TOTAL",ROUND(SUM($J$3:J78),2),IF(OR(A79="",H79="",I79=""),"",ROUND(H79*I79,2)))</f>
        <v/>
      </c>
      <c r="K79" s="111" t="str">
        <f>IF(OR(historico_VU!A78="",historico_VU!F78=""),"",historico_VU!F78)</f>
        <v/>
      </c>
      <c r="L79" s="112" t="str">
        <f>IF(posicao_contratual!A78="","",posicao_contratual!S78)</f>
        <v/>
      </c>
      <c r="M79" s="111" t="str">
        <f>IF(A79="TOTAL",ROUND(SUM($M$3:M78),2),IF(OR(A79="",K79="",L79=""),"",ROUND(K79*L79,2)))</f>
        <v/>
      </c>
      <c r="N79" s="109" t="str">
        <f>IF(OR(historico_VU!A78="",historico_VU!G78=""),"",historico_VU!G78)</f>
        <v/>
      </c>
      <c r="O79" s="110" t="str">
        <f>IF(posicao_contratual!A78="","",posicao_contratual!W78)</f>
        <v/>
      </c>
      <c r="P79" s="109" t="str">
        <f>IF(A79="TOTAL",ROUND(SUM($P$3:P78),2),IF(OR(A79="",N79="",O79=""),"",ROUND(N79*O79,2)))</f>
        <v/>
      </c>
      <c r="Q79" s="183" t="str">
        <f t="shared" ca="1" si="16"/>
        <v/>
      </c>
      <c r="R79" t="str">
        <f>IF($A79="","",IF(MEMORIA_RESULTADOS!$W$46="","","C"&amp;MEMORIA_RESULTADOS!$W$46))</f>
        <v/>
      </c>
      <c r="S79" s="211" t="str">
        <f t="shared" ca="1" si="17"/>
        <v/>
      </c>
      <c r="T79" s="211" t="str">
        <f t="shared" ca="1" si="18"/>
        <v/>
      </c>
      <c r="U79" s="211" t="str">
        <f t="shared" ca="1" si="19"/>
        <v/>
      </c>
      <c r="V79" s="195" t="str">
        <f t="shared" ca="1" si="20"/>
        <v/>
      </c>
      <c r="W79" s="195" t="str">
        <f t="shared" ca="1" si="21"/>
        <v/>
      </c>
      <c r="X79" s="195" t="str">
        <f t="shared" ca="1" si="22"/>
        <v/>
      </c>
      <c r="Y79" t="str">
        <f t="shared" ca="1" si="23"/>
        <v/>
      </c>
      <c r="Z79" s="212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8" t="str">
        <f>IF(AND(itens_Remanesc!A79="",itens_Remanesc!A78&lt;&gt;"",COUNTIF(itens_Remanesc!A80:$A$200,"&lt;&gt;")=0),"TOTAL",IF(itens_Remanesc!A79="","",itens_Remanesc!A79))</f>
        <v/>
      </c>
      <c r="B80" s="109" t="str">
        <f>IF(OR(historico_VU!A79="",historico_VU!C79=""),"",historico_VU!C79)</f>
        <v/>
      </c>
      <c r="C80" s="110" t="str">
        <f>IF(posicao_contratual!A79="","",posicao_contratual!G79)</f>
        <v/>
      </c>
      <c r="D80" s="109" t="str">
        <f>IF(A80="TOTAL",ROUND(SUM($D$3:D79),2),IF(OR(A80="",B80="",C80=""),"",ROUND(B80*C80,2)))</f>
        <v/>
      </c>
      <c r="E80" s="111" t="str">
        <f>IF(OR(historico_VU!A79="",historico_VU!D79=""),"",historico_VU!D79)</f>
        <v/>
      </c>
      <c r="F80" s="112" t="str">
        <f>IF(posicao_contratual!A79="","",posicao_contratual!K79)</f>
        <v/>
      </c>
      <c r="G80" s="111" t="str">
        <f>IF(A80="TOTAL",ROUND(SUM($G$3:G79),2),IF(OR(A80="",E80="",F80=""),"",ROUND(E80*F80,2)))</f>
        <v/>
      </c>
      <c r="H80" s="109" t="str">
        <f>IF(OR(historico_VU!A79="",historico_VU!E79=""),"",historico_VU!E79)</f>
        <v/>
      </c>
      <c r="I80" s="110" t="str">
        <f>IF(posicao_contratual!A79="","",posicao_contratual!O79)</f>
        <v/>
      </c>
      <c r="J80" s="109" t="str">
        <f>IF(A80="TOTAL",ROUND(SUM($J$3:J79),2),IF(OR(A80="",H80="",I80=""),"",ROUND(H80*I80,2)))</f>
        <v/>
      </c>
      <c r="K80" s="111" t="str">
        <f>IF(OR(historico_VU!A79="",historico_VU!F79=""),"",historico_VU!F79)</f>
        <v/>
      </c>
      <c r="L80" s="112" t="str">
        <f>IF(posicao_contratual!A79="","",posicao_contratual!S79)</f>
        <v/>
      </c>
      <c r="M80" s="111" t="str">
        <f>IF(A80="TOTAL",ROUND(SUM($M$3:M79),2),IF(OR(A80="",K80="",L80=""),"",ROUND(K80*L80,2)))</f>
        <v/>
      </c>
      <c r="N80" s="109" t="str">
        <f>IF(OR(historico_VU!A79="",historico_VU!G79=""),"",historico_VU!G79)</f>
        <v/>
      </c>
      <c r="O80" s="110" t="str">
        <f>IF(posicao_contratual!A79="","",posicao_contratual!W79)</f>
        <v/>
      </c>
      <c r="P80" s="109" t="str">
        <f>IF(A80="TOTAL",ROUND(SUM($P$3:P79),2),IF(OR(A80="",N80="",O80=""),"",ROUND(N80*O80,2)))</f>
        <v/>
      </c>
      <c r="Q80" s="183" t="str">
        <f t="shared" ca="1" si="16"/>
        <v/>
      </c>
      <c r="R80" t="str">
        <f>IF($A80="","",IF(MEMORIA_RESULTADOS!$W$46="","","C"&amp;MEMORIA_RESULTADOS!$W$46))</f>
        <v/>
      </c>
      <c r="S80" s="211" t="str">
        <f t="shared" ca="1" si="17"/>
        <v/>
      </c>
      <c r="T80" s="211" t="str">
        <f t="shared" ca="1" si="18"/>
        <v/>
      </c>
      <c r="U80" s="211" t="str">
        <f t="shared" ca="1" si="19"/>
        <v/>
      </c>
      <c r="V80" s="195" t="str">
        <f t="shared" ca="1" si="20"/>
        <v/>
      </c>
      <c r="W80" s="195" t="str">
        <f t="shared" ca="1" si="21"/>
        <v/>
      </c>
      <c r="X80" s="195" t="str">
        <f t="shared" ca="1" si="22"/>
        <v/>
      </c>
      <c r="Y80" t="str">
        <f t="shared" ca="1" si="23"/>
        <v/>
      </c>
      <c r="Z80" s="212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8" t="str">
        <f>IF(AND(itens_Remanesc!A80="",itens_Remanesc!A79&lt;&gt;"",COUNTIF(itens_Remanesc!A81:$A$200,"&lt;&gt;")=0),"TOTAL",IF(itens_Remanesc!A80="","",itens_Remanesc!A80))</f>
        <v/>
      </c>
      <c r="B81" s="109" t="str">
        <f>IF(OR(historico_VU!A80="",historico_VU!C80=""),"",historico_VU!C80)</f>
        <v/>
      </c>
      <c r="C81" s="110" t="str">
        <f>IF(posicao_contratual!A80="","",posicao_contratual!G80)</f>
        <v/>
      </c>
      <c r="D81" s="109" t="str">
        <f>IF(A81="TOTAL",ROUND(SUM($D$3:D80),2),IF(OR(A81="",B81="",C81=""),"",ROUND(B81*C81,2)))</f>
        <v/>
      </c>
      <c r="E81" s="111" t="str">
        <f>IF(OR(historico_VU!A80="",historico_VU!D80=""),"",historico_VU!D80)</f>
        <v/>
      </c>
      <c r="F81" s="112" t="str">
        <f>IF(posicao_contratual!A80="","",posicao_contratual!K80)</f>
        <v/>
      </c>
      <c r="G81" s="111" t="str">
        <f>IF(A81="TOTAL",ROUND(SUM($G$3:G80),2),IF(OR(A81="",E81="",F81=""),"",ROUND(E81*F81,2)))</f>
        <v/>
      </c>
      <c r="H81" s="109" t="str">
        <f>IF(OR(historico_VU!A80="",historico_VU!E80=""),"",historico_VU!E80)</f>
        <v/>
      </c>
      <c r="I81" s="110" t="str">
        <f>IF(posicao_contratual!A80="","",posicao_contratual!O80)</f>
        <v/>
      </c>
      <c r="J81" s="109" t="str">
        <f>IF(A81="TOTAL",ROUND(SUM($J$3:J80),2),IF(OR(A81="",H81="",I81=""),"",ROUND(H81*I81,2)))</f>
        <v/>
      </c>
      <c r="K81" s="111" t="str">
        <f>IF(OR(historico_VU!A80="",historico_VU!F80=""),"",historico_VU!F80)</f>
        <v/>
      </c>
      <c r="L81" s="112" t="str">
        <f>IF(posicao_contratual!A80="","",posicao_contratual!S80)</f>
        <v/>
      </c>
      <c r="M81" s="111" t="str">
        <f>IF(A81="TOTAL",ROUND(SUM($M$3:M80),2),IF(OR(A81="",K81="",L81=""),"",ROUND(K81*L81,2)))</f>
        <v/>
      </c>
      <c r="N81" s="109" t="str">
        <f>IF(OR(historico_VU!A80="",historico_VU!G80=""),"",historico_VU!G80)</f>
        <v/>
      </c>
      <c r="O81" s="110" t="str">
        <f>IF(posicao_contratual!A80="","",posicao_contratual!W80)</f>
        <v/>
      </c>
      <c r="P81" s="109" t="str">
        <f>IF(A81="TOTAL",ROUND(SUM($P$3:P80),2),IF(OR(A81="",N81="",O81=""),"",ROUND(N81*O81,2)))</f>
        <v/>
      </c>
      <c r="Q81" s="183" t="str">
        <f t="shared" ca="1" si="16"/>
        <v/>
      </c>
      <c r="R81" t="str">
        <f>IF($A81="","",IF(MEMORIA_RESULTADOS!$W$46="","","C"&amp;MEMORIA_RESULTADOS!$W$46))</f>
        <v/>
      </c>
      <c r="S81" s="211" t="str">
        <f t="shared" ca="1" si="17"/>
        <v/>
      </c>
      <c r="T81" s="211" t="str">
        <f t="shared" ca="1" si="18"/>
        <v/>
      </c>
      <c r="U81" s="211" t="str">
        <f t="shared" ca="1" si="19"/>
        <v/>
      </c>
      <c r="V81" s="195" t="str">
        <f t="shared" ca="1" si="20"/>
        <v/>
      </c>
      <c r="W81" s="195" t="str">
        <f t="shared" ca="1" si="21"/>
        <v/>
      </c>
      <c r="X81" s="195" t="str">
        <f t="shared" ca="1" si="22"/>
        <v/>
      </c>
      <c r="Y81" t="str">
        <f t="shared" ca="1" si="23"/>
        <v/>
      </c>
      <c r="Z81" s="212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8" t="str">
        <f>IF(AND(itens_Remanesc!A81="",itens_Remanesc!A80&lt;&gt;"",COUNTIF(itens_Remanesc!A82:$A$200,"&lt;&gt;")=0),"TOTAL",IF(itens_Remanesc!A81="","",itens_Remanesc!A81))</f>
        <v/>
      </c>
      <c r="B82" s="109" t="str">
        <f>IF(OR(historico_VU!A81="",historico_VU!C81=""),"",historico_VU!C81)</f>
        <v/>
      </c>
      <c r="C82" s="110" t="str">
        <f>IF(posicao_contratual!A81="","",posicao_contratual!G81)</f>
        <v/>
      </c>
      <c r="D82" s="109" t="str">
        <f>IF(A82="TOTAL",ROUND(SUM($D$3:D81),2),IF(OR(A82="",B82="",C82=""),"",ROUND(B82*C82,2)))</f>
        <v/>
      </c>
      <c r="E82" s="111" t="str">
        <f>IF(OR(historico_VU!A81="",historico_VU!D81=""),"",historico_VU!D81)</f>
        <v/>
      </c>
      <c r="F82" s="112" t="str">
        <f>IF(posicao_contratual!A81="","",posicao_contratual!K81)</f>
        <v/>
      </c>
      <c r="G82" s="111" t="str">
        <f>IF(A82="TOTAL",ROUND(SUM($G$3:G81),2),IF(OR(A82="",E82="",F82=""),"",ROUND(E82*F82,2)))</f>
        <v/>
      </c>
      <c r="H82" s="109" t="str">
        <f>IF(OR(historico_VU!A81="",historico_VU!E81=""),"",historico_VU!E81)</f>
        <v/>
      </c>
      <c r="I82" s="110" t="str">
        <f>IF(posicao_contratual!A81="","",posicao_contratual!O81)</f>
        <v/>
      </c>
      <c r="J82" s="109" t="str">
        <f>IF(A82="TOTAL",ROUND(SUM($J$3:J81),2),IF(OR(A82="",H82="",I82=""),"",ROUND(H82*I82,2)))</f>
        <v/>
      </c>
      <c r="K82" s="111" t="str">
        <f>IF(OR(historico_VU!A81="",historico_VU!F81=""),"",historico_VU!F81)</f>
        <v/>
      </c>
      <c r="L82" s="112" t="str">
        <f>IF(posicao_contratual!A81="","",posicao_contratual!S81)</f>
        <v/>
      </c>
      <c r="M82" s="111" t="str">
        <f>IF(A82="TOTAL",ROUND(SUM($M$3:M81),2),IF(OR(A82="",K82="",L82=""),"",ROUND(K82*L82,2)))</f>
        <v/>
      </c>
      <c r="N82" s="109" t="str">
        <f>IF(OR(historico_VU!A81="",historico_VU!G81=""),"",historico_VU!G81)</f>
        <v/>
      </c>
      <c r="O82" s="110" t="str">
        <f>IF(posicao_contratual!A81="","",posicao_contratual!W81)</f>
        <v/>
      </c>
      <c r="P82" s="109" t="str">
        <f>IF(A82="TOTAL",ROUND(SUM($P$3:P81),2),IF(OR(A82="",N82="",O82=""),"",ROUND(N82*O82,2)))</f>
        <v/>
      </c>
      <c r="Q82" s="183" t="str">
        <f t="shared" ca="1" si="16"/>
        <v/>
      </c>
      <c r="R82" t="str">
        <f>IF($A82="","",IF(MEMORIA_RESULTADOS!$W$46="","","C"&amp;MEMORIA_RESULTADOS!$W$46))</f>
        <v/>
      </c>
      <c r="S82" s="211" t="str">
        <f t="shared" ca="1" si="17"/>
        <v/>
      </c>
      <c r="T82" s="211" t="str">
        <f t="shared" ca="1" si="18"/>
        <v/>
      </c>
      <c r="U82" s="211" t="str">
        <f t="shared" ca="1" si="19"/>
        <v/>
      </c>
      <c r="V82" s="195" t="str">
        <f t="shared" ca="1" si="20"/>
        <v/>
      </c>
      <c r="W82" s="195" t="str">
        <f t="shared" ca="1" si="21"/>
        <v/>
      </c>
      <c r="X82" s="195" t="str">
        <f t="shared" ca="1" si="22"/>
        <v/>
      </c>
      <c r="Y82" t="str">
        <f t="shared" ca="1" si="23"/>
        <v/>
      </c>
      <c r="Z82" s="212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8" t="str">
        <f>IF(AND(itens_Remanesc!A82="",itens_Remanesc!A81&lt;&gt;"",COUNTIF(itens_Remanesc!A83:$A$200,"&lt;&gt;")=0),"TOTAL",IF(itens_Remanesc!A82="","",itens_Remanesc!A82))</f>
        <v/>
      </c>
      <c r="B83" s="109" t="str">
        <f>IF(OR(historico_VU!A82="",historico_VU!C82=""),"",historico_VU!C82)</f>
        <v/>
      </c>
      <c r="C83" s="110" t="str">
        <f>IF(posicao_contratual!A82="","",posicao_contratual!G82)</f>
        <v/>
      </c>
      <c r="D83" s="109" t="str">
        <f>IF(A83="TOTAL",ROUND(SUM($D$3:D82),2),IF(OR(A83="",B83="",C83=""),"",ROUND(B83*C83,2)))</f>
        <v/>
      </c>
      <c r="E83" s="111" t="str">
        <f>IF(OR(historico_VU!A82="",historico_VU!D82=""),"",historico_VU!D82)</f>
        <v/>
      </c>
      <c r="F83" s="112" t="str">
        <f>IF(posicao_contratual!A82="","",posicao_contratual!K82)</f>
        <v/>
      </c>
      <c r="G83" s="111" t="str">
        <f>IF(A83="TOTAL",ROUND(SUM($G$3:G82),2),IF(OR(A83="",E83="",F83=""),"",ROUND(E83*F83,2)))</f>
        <v/>
      </c>
      <c r="H83" s="109" t="str">
        <f>IF(OR(historico_VU!A82="",historico_VU!E82=""),"",historico_VU!E82)</f>
        <v/>
      </c>
      <c r="I83" s="110" t="str">
        <f>IF(posicao_contratual!A82="","",posicao_contratual!O82)</f>
        <v/>
      </c>
      <c r="J83" s="109" t="str">
        <f>IF(A83="TOTAL",ROUND(SUM($J$3:J82),2),IF(OR(A83="",H83="",I83=""),"",ROUND(H83*I83,2)))</f>
        <v/>
      </c>
      <c r="K83" s="111" t="str">
        <f>IF(OR(historico_VU!A82="",historico_VU!F82=""),"",historico_VU!F82)</f>
        <v/>
      </c>
      <c r="L83" s="112" t="str">
        <f>IF(posicao_contratual!A82="","",posicao_contratual!S82)</f>
        <v/>
      </c>
      <c r="M83" s="111" t="str">
        <f>IF(A83="TOTAL",ROUND(SUM($M$3:M82),2),IF(OR(A83="",K83="",L83=""),"",ROUND(K83*L83,2)))</f>
        <v/>
      </c>
      <c r="N83" s="109" t="str">
        <f>IF(OR(historico_VU!A82="",historico_VU!G82=""),"",historico_VU!G82)</f>
        <v/>
      </c>
      <c r="O83" s="110" t="str">
        <f>IF(posicao_contratual!A82="","",posicao_contratual!W82)</f>
        <v/>
      </c>
      <c r="P83" s="109" t="str">
        <f>IF(A83="TOTAL",ROUND(SUM($P$3:P82),2),IF(OR(A83="",N83="",O83=""),"",ROUND(N83*O83,2)))</f>
        <v/>
      </c>
      <c r="Q83" s="183" t="str">
        <f t="shared" ca="1" si="16"/>
        <v/>
      </c>
      <c r="R83" t="str">
        <f>IF($A83="","",IF(MEMORIA_RESULTADOS!$W$46="","","C"&amp;MEMORIA_RESULTADOS!$W$46))</f>
        <v/>
      </c>
      <c r="S83" s="211" t="str">
        <f t="shared" ca="1" si="17"/>
        <v/>
      </c>
      <c r="T83" s="211" t="str">
        <f t="shared" ca="1" si="18"/>
        <v/>
      </c>
      <c r="U83" s="211" t="str">
        <f t="shared" ca="1" si="19"/>
        <v/>
      </c>
      <c r="V83" s="195" t="str">
        <f t="shared" ca="1" si="20"/>
        <v/>
      </c>
      <c r="W83" s="195" t="str">
        <f t="shared" ca="1" si="21"/>
        <v/>
      </c>
      <c r="X83" s="195" t="str">
        <f t="shared" ca="1" si="22"/>
        <v/>
      </c>
      <c r="Y83" t="str">
        <f t="shared" ca="1" si="23"/>
        <v/>
      </c>
      <c r="Z83" s="212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8" t="str">
        <f>IF(AND(itens_Remanesc!A83="",itens_Remanesc!A82&lt;&gt;"",COUNTIF(itens_Remanesc!A84:$A$200,"&lt;&gt;")=0),"TOTAL",IF(itens_Remanesc!A83="","",itens_Remanesc!A83))</f>
        <v/>
      </c>
      <c r="B84" s="109" t="str">
        <f>IF(OR(historico_VU!A83="",historico_VU!C83=""),"",historico_VU!C83)</f>
        <v/>
      </c>
      <c r="C84" s="110" t="str">
        <f>IF(posicao_contratual!A83="","",posicao_contratual!G83)</f>
        <v/>
      </c>
      <c r="D84" s="109" t="str">
        <f>IF(A84="TOTAL",ROUND(SUM($D$3:D83),2),IF(OR(A84="",B84="",C84=""),"",ROUND(B84*C84,2)))</f>
        <v/>
      </c>
      <c r="E84" s="111" t="str">
        <f>IF(OR(historico_VU!A83="",historico_VU!D83=""),"",historico_VU!D83)</f>
        <v/>
      </c>
      <c r="F84" s="112" t="str">
        <f>IF(posicao_contratual!A83="","",posicao_contratual!K83)</f>
        <v/>
      </c>
      <c r="G84" s="111" t="str">
        <f>IF(A84="TOTAL",ROUND(SUM($G$3:G83),2),IF(OR(A84="",E84="",F84=""),"",ROUND(E84*F84,2)))</f>
        <v/>
      </c>
      <c r="H84" s="109" t="str">
        <f>IF(OR(historico_VU!A83="",historico_VU!E83=""),"",historico_VU!E83)</f>
        <v/>
      </c>
      <c r="I84" s="110" t="str">
        <f>IF(posicao_contratual!A83="","",posicao_contratual!O83)</f>
        <v/>
      </c>
      <c r="J84" s="109" t="str">
        <f>IF(A84="TOTAL",ROUND(SUM($J$3:J83),2),IF(OR(A84="",H84="",I84=""),"",ROUND(H84*I84,2)))</f>
        <v/>
      </c>
      <c r="K84" s="111" t="str">
        <f>IF(OR(historico_VU!A83="",historico_VU!F83=""),"",historico_VU!F83)</f>
        <v/>
      </c>
      <c r="L84" s="112" t="str">
        <f>IF(posicao_contratual!A83="","",posicao_contratual!S83)</f>
        <v/>
      </c>
      <c r="M84" s="111" t="str">
        <f>IF(A84="TOTAL",ROUND(SUM($M$3:M83),2),IF(OR(A84="",K84="",L84=""),"",ROUND(K84*L84,2)))</f>
        <v/>
      </c>
      <c r="N84" s="109" t="str">
        <f>IF(OR(historico_VU!A83="",historico_VU!G83=""),"",historico_VU!G83)</f>
        <v/>
      </c>
      <c r="O84" s="110" t="str">
        <f>IF(posicao_contratual!A83="","",posicao_contratual!W83)</f>
        <v/>
      </c>
      <c r="P84" s="109" t="str">
        <f>IF(A84="TOTAL",ROUND(SUM($P$3:P83),2),IF(OR(A84="",N84="",O84=""),"",ROUND(N84*O84,2)))</f>
        <v/>
      </c>
      <c r="Q84" s="183" t="str">
        <f t="shared" ca="1" si="16"/>
        <v/>
      </c>
      <c r="R84" t="str">
        <f>IF($A84="","",IF(MEMORIA_RESULTADOS!$W$46="","","C"&amp;MEMORIA_RESULTADOS!$W$46))</f>
        <v/>
      </c>
      <c r="S84" s="211" t="str">
        <f t="shared" ca="1" si="17"/>
        <v/>
      </c>
      <c r="T84" s="211" t="str">
        <f t="shared" ca="1" si="18"/>
        <v/>
      </c>
      <c r="U84" s="211" t="str">
        <f t="shared" ca="1" si="19"/>
        <v/>
      </c>
      <c r="V84" s="195" t="str">
        <f t="shared" ca="1" si="20"/>
        <v/>
      </c>
      <c r="W84" s="195" t="str">
        <f t="shared" ca="1" si="21"/>
        <v/>
      </c>
      <c r="X84" s="195" t="str">
        <f t="shared" ca="1" si="22"/>
        <v/>
      </c>
      <c r="Y84" t="str">
        <f t="shared" ca="1" si="23"/>
        <v/>
      </c>
      <c r="Z84" s="212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8" t="str">
        <f>IF(AND(itens_Remanesc!A84="",itens_Remanesc!A83&lt;&gt;"",COUNTIF(itens_Remanesc!A85:$A$200,"&lt;&gt;")=0),"TOTAL",IF(itens_Remanesc!A84="","",itens_Remanesc!A84))</f>
        <v/>
      </c>
      <c r="B85" s="109" t="str">
        <f>IF(OR(historico_VU!A84="",historico_VU!C84=""),"",historico_VU!C84)</f>
        <v/>
      </c>
      <c r="C85" s="110" t="str">
        <f>IF(posicao_contratual!A84="","",posicao_contratual!G84)</f>
        <v/>
      </c>
      <c r="D85" s="109" t="str">
        <f>IF(A85="TOTAL",ROUND(SUM($D$3:D84),2),IF(OR(A85="",B85="",C85=""),"",ROUND(B85*C85,2)))</f>
        <v/>
      </c>
      <c r="E85" s="111" t="str">
        <f>IF(OR(historico_VU!A84="",historico_VU!D84=""),"",historico_VU!D84)</f>
        <v/>
      </c>
      <c r="F85" s="112" t="str">
        <f>IF(posicao_contratual!A84="","",posicao_contratual!K84)</f>
        <v/>
      </c>
      <c r="G85" s="111" t="str">
        <f>IF(A85="TOTAL",ROUND(SUM($G$3:G84),2),IF(OR(A85="",E85="",F85=""),"",ROUND(E85*F85,2)))</f>
        <v/>
      </c>
      <c r="H85" s="109" t="str">
        <f>IF(OR(historico_VU!A84="",historico_VU!E84=""),"",historico_VU!E84)</f>
        <v/>
      </c>
      <c r="I85" s="110" t="str">
        <f>IF(posicao_contratual!A84="","",posicao_contratual!O84)</f>
        <v/>
      </c>
      <c r="J85" s="109" t="str">
        <f>IF(A85="TOTAL",ROUND(SUM($J$3:J84),2),IF(OR(A85="",H85="",I85=""),"",ROUND(H85*I85,2)))</f>
        <v/>
      </c>
      <c r="K85" s="111" t="str">
        <f>IF(OR(historico_VU!A84="",historico_VU!F84=""),"",historico_VU!F84)</f>
        <v/>
      </c>
      <c r="L85" s="112" t="str">
        <f>IF(posicao_contratual!A84="","",posicao_contratual!S84)</f>
        <v/>
      </c>
      <c r="M85" s="111" t="str">
        <f>IF(A85="TOTAL",ROUND(SUM($M$3:M84),2),IF(OR(A85="",K85="",L85=""),"",ROUND(K85*L85,2)))</f>
        <v/>
      </c>
      <c r="N85" s="109" t="str">
        <f>IF(OR(historico_VU!A84="",historico_VU!G84=""),"",historico_VU!G84)</f>
        <v/>
      </c>
      <c r="O85" s="110" t="str">
        <f>IF(posicao_contratual!A84="","",posicao_contratual!W84)</f>
        <v/>
      </c>
      <c r="P85" s="109" t="str">
        <f>IF(A85="TOTAL",ROUND(SUM($P$3:P84),2),IF(OR(A85="",N85="",O85=""),"",ROUND(N85*O85,2)))</f>
        <v/>
      </c>
      <c r="Q85" s="183" t="str">
        <f t="shared" ca="1" si="16"/>
        <v/>
      </c>
      <c r="R85" t="str">
        <f>IF($A85="","",IF(MEMORIA_RESULTADOS!$W$46="","","C"&amp;MEMORIA_RESULTADOS!$W$46))</f>
        <v/>
      </c>
      <c r="S85" s="211" t="str">
        <f t="shared" ca="1" si="17"/>
        <v/>
      </c>
      <c r="T85" s="211" t="str">
        <f t="shared" ca="1" si="18"/>
        <v/>
      </c>
      <c r="U85" s="211" t="str">
        <f t="shared" ca="1" si="19"/>
        <v/>
      </c>
      <c r="V85" s="195" t="str">
        <f t="shared" ca="1" si="20"/>
        <v/>
      </c>
      <c r="W85" s="195" t="str">
        <f t="shared" ca="1" si="21"/>
        <v/>
      </c>
      <c r="X85" s="195" t="str">
        <f t="shared" ca="1" si="22"/>
        <v/>
      </c>
      <c r="Y85" t="str">
        <f t="shared" ca="1" si="23"/>
        <v/>
      </c>
      <c r="Z85" s="212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8" t="str">
        <f>IF(AND(itens_Remanesc!A85="",itens_Remanesc!A84&lt;&gt;"",COUNTIF(itens_Remanesc!A86:$A$200,"&lt;&gt;")=0),"TOTAL",IF(itens_Remanesc!A85="","",itens_Remanesc!A85))</f>
        <v/>
      </c>
      <c r="B86" s="109" t="str">
        <f>IF(OR(historico_VU!A85="",historico_VU!C85=""),"",historico_VU!C85)</f>
        <v/>
      </c>
      <c r="C86" s="110" t="str">
        <f>IF(posicao_contratual!A85="","",posicao_contratual!G85)</f>
        <v/>
      </c>
      <c r="D86" s="109" t="str">
        <f>IF(A86="TOTAL",ROUND(SUM($D$3:D85),2),IF(OR(A86="",B86="",C86=""),"",ROUND(B86*C86,2)))</f>
        <v/>
      </c>
      <c r="E86" s="111" t="str">
        <f>IF(OR(historico_VU!A85="",historico_VU!D85=""),"",historico_VU!D85)</f>
        <v/>
      </c>
      <c r="F86" s="112" t="str">
        <f>IF(posicao_contratual!A85="","",posicao_contratual!K85)</f>
        <v/>
      </c>
      <c r="G86" s="111" t="str">
        <f>IF(A86="TOTAL",ROUND(SUM($G$3:G85),2),IF(OR(A86="",E86="",F86=""),"",ROUND(E86*F86,2)))</f>
        <v/>
      </c>
      <c r="H86" s="109" t="str">
        <f>IF(OR(historico_VU!A85="",historico_VU!E85=""),"",historico_VU!E85)</f>
        <v/>
      </c>
      <c r="I86" s="110" t="str">
        <f>IF(posicao_contratual!A85="","",posicao_contratual!O85)</f>
        <v/>
      </c>
      <c r="J86" s="109" t="str">
        <f>IF(A86="TOTAL",ROUND(SUM($J$3:J85),2),IF(OR(A86="",H86="",I86=""),"",ROUND(H86*I86,2)))</f>
        <v/>
      </c>
      <c r="K86" s="111" t="str">
        <f>IF(OR(historico_VU!A85="",historico_VU!F85=""),"",historico_VU!F85)</f>
        <v/>
      </c>
      <c r="L86" s="112" t="str">
        <f>IF(posicao_contratual!A85="","",posicao_contratual!S85)</f>
        <v/>
      </c>
      <c r="M86" s="111" t="str">
        <f>IF(A86="TOTAL",ROUND(SUM($M$3:M85),2),IF(OR(A86="",K86="",L86=""),"",ROUND(K86*L86,2)))</f>
        <v/>
      </c>
      <c r="N86" s="109" t="str">
        <f>IF(OR(historico_VU!A85="",historico_VU!G85=""),"",historico_VU!G85)</f>
        <v/>
      </c>
      <c r="O86" s="110" t="str">
        <f>IF(posicao_contratual!A85="","",posicao_contratual!W85)</f>
        <v/>
      </c>
      <c r="P86" s="109" t="str">
        <f>IF(A86="TOTAL",ROUND(SUM($P$3:P85),2),IF(OR(A86="",N86="",O86=""),"",ROUND(N86*O86,2)))</f>
        <v/>
      </c>
      <c r="Q86" s="183" t="str">
        <f t="shared" ca="1" si="16"/>
        <v/>
      </c>
      <c r="R86" t="str">
        <f>IF($A86="","",IF(MEMORIA_RESULTADOS!$W$46="","","C"&amp;MEMORIA_RESULTADOS!$W$46))</f>
        <v/>
      </c>
      <c r="S86" s="211" t="str">
        <f t="shared" ca="1" si="17"/>
        <v/>
      </c>
      <c r="T86" s="211" t="str">
        <f t="shared" ca="1" si="18"/>
        <v/>
      </c>
      <c r="U86" s="211" t="str">
        <f t="shared" ca="1" si="19"/>
        <v/>
      </c>
      <c r="V86" s="195" t="str">
        <f t="shared" ca="1" si="20"/>
        <v/>
      </c>
      <c r="W86" s="195" t="str">
        <f t="shared" ca="1" si="21"/>
        <v/>
      </c>
      <c r="X86" s="195" t="str">
        <f t="shared" ca="1" si="22"/>
        <v/>
      </c>
      <c r="Y86" t="str">
        <f t="shared" ca="1" si="23"/>
        <v/>
      </c>
      <c r="Z86" s="212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8" t="str">
        <f>IF(AND(itens_Remanesc!A86="",itens_Remanesc!A85&lt;&gt;"",COUNTIF(itens_Remanesc!A87:$A$200,"&lt;&gt;")=0),"TOTAL",IF(itens_Remanesc!A86="","",itens_Remanesc!A86))</f>
        <v/>
      </c>
      <c r="B87" s="109" t="str">
        <f>IF(OR(historico_VU!A86="",historico_VU!C86=""),"",historico_VU!C86)</f>
        <v/>
      </c>
      <c r="C87" s="110" t="str">
        <f>IF(posicao_contratual!A86="","",posicao_contratual!G86)</f>
        <v/>
      </c>
      <c r="D87" s="109" t="str">
        <f>IF(A87="TOTAL",ROUND(SUM($D$3:D86),2),IF(OR(A87="",B87="",C87=""),"",ROUND(B87*C87,2)))</f>
        <v/>
      </c>
      <c r="E87" s="111" t="str">
        <f>IF(OR(historico_VU!A86="",historico_VU!D86=""),"",historico_VU!D86)</f>
        <v/>
      </c>
      <c r="F87" s="112" t="str">
        <f>IF(posicao_contratual!A86="","",posicao_contratual!K86)</f>
        <v/>
      </c>
      <c r="G87" s="111" t="str">
        <f>IF(A87="TOTAL",ROUND(SUM($G$3:G86),2),IF(OR(A87="",E87="",F87=""),"",ROUND(E87*F87,2)))</f>
        <v/>
      </c>
      <c r="H87" s="109" t="str">
        <f>IF(OR(historico_VU!A86="",historico_VU!E86=""),"",historico_VU!E86)</f>
        <v/>
      </c>
      <c r="I87" s="110" t="str">
        <f>IF(posicao_contratual!A86="","",posicao_contratual!O86)</f>
        <v/>
      </c>
      <c r="J87" s="109" t="str">
        <f>IF(A87="TOTAL",ROUND(SUM($J$3:J86),2),IF(OR(A87="",H87="",I87=""),"",ROUND(H87*I87,2)))</f>
        <v/>
      </c>
      <c r="K87" s="111" t="str">
        <f>IF(OR(historico_VU!A86="",historico_VU!F86=""),"",historico_VU!F86)</f>
        <v/>
      </c>
      <c r="L87" s="112" t="str">
        <f>IF(posicao_contratual!A86="","",posicao_contratual!S86)</f>
        <v/>
      </c>
      <c r="M87" s="111" t="str">
        <f>IF(A87="TOTAL",ROUND(SUM($M$3:M86),2),IF(OR(A87="",K87="",L87=""),"",ROUND(K87*L87,2)))</f>
        <v/>
      </c>
      <c r="N87" s="109" t="str">
        <f>IF(OR(historico_VU!A86="",historico_VU!G86=""),"",historico_VU!G86)</f>
        <v/>
      </c>
      <c r="O87" s="110" t="str">
        <f>IF(posicao_contratual!A86="","",posicao_contratual!W86)</f>
        <v/>
      </c>
      <c r="P87" s="109" t="str">
        <f>IF(A87="TOTAL",ROUND(SUM($P$3:P86),2),IF(OR(A87="",N87="",O87=""),"",ROUND(N87*O87,2)))</f>
        <v/>
      </c>
      <c r="Q87" s="183" t="str">
        <f t="shared" ca="1" si="16"/>
        <v/>
      </c>
      <c r="R87" t="str">
        <f>IF($A87="","",IF(MEMORIA_RESULTADOS!$W$46="","","C"&amp;MEMORIA_RESULTADOS!$W$46))</f>
        <v/>
      </c>
      <c r="S87" s="211" t="str">
        <f t="shared" ca="1" si="17"/>
        <v/>
      </c>
      <c r="T87" s="211" t="str">
        <f t="shared" ca="1" si="18"/>
        <v/>
      </c>
      <c r="U87" s="211" t="str">
        <f t="shared" ca="1" si="19"/>
        <v/>
      </c>
      <c r="V87" s="195" t="str">
        <f t="shared" ca="1" si="20"/>
        <v/>
      </c>
      <c r="W87" s="195" t="str">
        <f t="shared" ca="1" si="21"/>
        <v/>
      </c>
      <c r="X87" s="195" t="str">
        <f t="shared" ca="1" si="22"/>
        <v/>
      </c>
      <c r="Y87" t="str">
        <f t="shared" ca="1" si="23"/>
        <v/>
      </c>
      <c r="Z87" s="212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8" t="str">
        <f>IF(AND(itens_Remanesc!A87="",itens_Remanesc!A86&lt;&gt;"",COUNTIF(itens_Remanesc!A88:$A$200,"&lt;&gt;")=0),"TOTAL",IF(itens_Remanesc!A87="","",itens_Remanesc!A87))</f>
        <v/>
      </c>
      <c r="B88" s="109" t="str">
        <f>IF(OR(historico_VU!A87="",historico_VU!C87=""),"",historico_VU!C87)</f>
        <v/>
      </c>
      <c r="C88" s="110" t="str">
        <f>IF(posicao_contratual!A87="","",posicao_contratual!G87)</f>
        <v/>
      </c>
      <c r="D88" s="109" t="str">
        <f>IF(A88="TOTAL",ROUND(SUM($D$3:D87),2),IF(OR(A88="",B88="",C88=""),"",ROUND(B88*C88,2)))</f>
        <v/>
      </c>
      <c r="E88" s="111" t="str">
        <f>IF(OR(historico_VU!A87="",historico_VU!D87=""),"",historico_VU!D87)</f>
        <v/>
      </c>
      <c r="F88" s="112" t="str">
        <f>IF(posicao_contratual!A87="","",posicao_contratual!K87)</f>
        <v/>
      </c>
      <c r="G88" s="111" t="str">
        <f>IF(A88="TOTAL",ROUND(SUM($G$3:G87),2),IF(OR(A88="",E88="",F88=""),"",ROUND(E88*F88,2)))</f>
        <v/>
      </c>
      <c r="H88" s="109" t="str">
        <f>IF(OR(historico_VU!A87="",historico_VU!E87=""),"",historico_VU!E87)</f>
        <v/>
      </c>
      <c r="I88" s="110" t="str">
        <f>IF(posicao_contratual!A87="","",posicao_contratual!O87)</f>
        <v/>
      </c>
      <c r="J88" s="109" t="str">
        <f>IF(A88="TOTAL",ROUND(SUM($J$3:J87),2),IF(OR(A88="",H88="",I88=""),"",ROUND(H88*I88,2)))</f>
        <v/>
      </c>
      <c r="K88" s="111" t="str">
        <f>IF(OR(historico_VU!A87="",historico_VU!F87=""),"",historico_VU!F87)</f>
        <v/>
      </c>
      <c r="L88" s="112" t="str">
        <f>IF(posicao_contratual!A87="","",posicao_contratual!S87)</f>
        <v/>
      </c>
      <c r="M88" s="111" t="str">
        <f>IF(A88="TOTAL",ROUND(SUM($M$3:M87),2),IF(OR(A88="",K88="",L88=""),"",ROUND(K88*L88,2)))</f>
        <v/>
      </c>
      <c r="N88" s="109" t="str">
        <f>IF(OR(historico_VU!A87="",historico_VU!G87=""),"",historico_VU!G87)</f>
        <v/>
      </c>
      <c r="O88" s="110" t="str">
        <f>IF(posicao_contratual!A87="","",posicao_contratual!W87)</f>
        <v/>
      </c>
      <c r="P88" s="109" t="str">
        <f>IF(A88="TOTAL",ROUND(SUM($P$3:P87),2),IF(OR(A88="",N88="",O88=""),"",ROUND(N88*O88,2)))</f>
        <v/>
      </c>
      <c r="Q88" s="183" t="str">
        <f t="shared" ca="1" si="16"/>
        <v/>
      </c>
      <c r="R88" t="str">
        <f>IF($A88="","",IF(MEMORIA_RESULTADOS!$W$46="","","C"&amp;MEMORIA_RESULTADOS!$W$46))</f>
        <v/>
      </c>
      <c r="S88" s="211" t="str">
        <f t="shared" ca="1" si="17"/>
        <v/>
      </c>
      <c r="T88" s="211" t="str">
        <f t="shared" ca="1" si="18"/>
        <v/>
      </c>
      <c r="U88" s="211" t="str">
        <f t="shared" ca="1" si="19"/>
        <v/>
      </c>
      <c r="V88" s="195" t="str">
        <f t="shared" ca="1" si="20"/>
        <v/>
      </c>
      <c r="W88" s="195" t="str">
        <f t="shared" ca="1" si="21"/>
        <v/>
      </c>
      <c r="X88" s="195" t="str">
        <f t="shared" ca="1" si="22"/>
        <v/>
      </c>
      <c r="Y88" t="str">
        <f t="shared" ca="1" si="23"/>
        <v/>
      </c>
      <c r="Z88" s="212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8" t="str">
        <f>IF(AND(itens_Remanesc!A88="",itens_Remanesc!A87&lt;&gt;"",COUNTIF(itens_Remanesc!A89:$A$200,"&lt;&gt;")=0),"TOTAL",IF(itens_Remanesc!A88="","",itens_Remanesc!A88))</f>
        <v/>
      </c>
      <c r="B89" s="109" t="str">
        <f>IF(OR(historico_VU!A88="",historico_VU!C88=""),"",historico_VU!C88)</f>
        <v/>
      </c>
      <c r="C89" s="110" t="str">
        <f>IF(posicao_contratual!A88="","",posicao_contratual!G88)</f>
        <v/>
      </c>
      <c r="D89" s="109" t="str">
        <f>IF(A89="TOTAL",ROUND(SUM($D$3:D88),2),IF(OR(A89="",B89="",C89=""),"",ROUND(B89*C89,2)))</f>
        <v/>
      </c>
      <c r="E89" s="111" t="str">
        <f>IF(OR(historico_VU!A88="",historico_VU!D88=""),"",historico_VU!D88)</f>
        <v/>
      </c>
      <c r="F89" s="112" t="str">
        <f>IF(posicao_contratual!A88="","",posicao_contratual!K88)</f>
        <v/>
      </c>
      <c r="G89" s="111" t="str">
        <f>IF(A89="TOTAL",ROUND(SUM($G$3:G88),2),IF(OR(A89="",E89="",F89=""),"",ROUND(E89*F89,2)))</f>
        <v/>
      </c>
      <c r="H89" s="109" t="str">
        <f>IF(OR(historico_VU!A88="",historico_VU!E88=""),"",historico_VU!E88)</f>
        <v/>
      </c>
      <c r="I89" s="110" t="str">
        <f>IF(posicao_contratual!A88="","",posicao_contratual!O88)</f>
        <v/>
      </c>
      <c r="J89" s="109" t="str">
        <f>IF(A89="TOTAL",ROUND(SUM($J$3:J88),2),IF(OR(A89="",H89="",I89=""),"",ROUND(H89*I89,2)))</f>
        <v/>
      </c>
      <c r="K89" s="111" t="str">
        <f>IF(OR(historico_VU!A88="",historico_VU!F88=""),"",historico_VU!F88)</f>
        <v/>
      </c>
      <c r="L89" s="112" t="str">
        <f>IF(posicao_contratual!A88="","",posicao_contratual!S88)</f>
        <v/>
      </c>
      <c r="M89" s="111" t="str">
        <f>IF(A89="TOTAL",ROUND(SUM($M$3:M88),2),IF(OR(A89="",K89="",L89=""),"",ROUND(K89*L89,2)))</f>
        <v/>
      </c>
      <c r="N89" s="109" t="str">
        <f>IF(OR(historico_VU!A88="",historico_VU!G88=""),"",historico_VU!G88)</f>
        <v/>
      </c>
      <c r="O89" s="110" t="str">
        <f>IF(posicao_contratual!A88="","",posicao_contratual!W88)</f>
        <v/>
      </c>
      <c r="P89" s="109" t="str">
        <f>IF(A89="TOTAL",ROUND(SUM($P$3:P88),2),IF(OR(A89="",N89="",O89=""),"",ROUND(N89*O89,2)))</f>
        <v/>
      </c>
      <c r="Q89" s="183" t="str">
        <f t="shared" ca="1" si="16"/>
        <v/>
      </c>
      <c r="R89" t="str">
        <f>IF($A89="","",IF(MEMORIA_RESULTADOS!$W$46="","","C"&amp;MEMORIA_RESULTADOS!$W$46))</f>
        <v/>
      </c>
      <c r="S89" s="211" t="str">
        <f t="shared" ca="1" si="17"/>
        <v/>
      </c>
      <c r="T89" s="211" t="str">
        <f t="shared" ca="1" si="18"/>
        <v/>
      </c>
      <c r="U89" s="211" t="str">
        <f t="shared" ca="1" si="19"/>
        <v/>
      </c>
      <c r="V89" s="195" t="str">
        <f t="shared" ca="1" si="20"/>
        <v/>
      </c>
      <c r="W89" s="195" t="str">
        <f t="shared" ca="1" si="21"/>
        <v/>
      </c>
      <c r="X89" s="195" t="str">
        <f t="shared" ca="1" si="22"/>
        <v/>
      </c>
      <c r="Y89" t="str">
        <f t="shared" ca="1" si="23"/>
        <v/>
      </c>
      <c r="Z89" s="212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8" t="str">
        <f>IF(AND(itens_Remanesc!A89="",itens_Remanesc!A88&lt;&gt;"",COUNTIF(itens_Remanesc!A90:$A$200,"&lt;&gt;")=0),"TOTAL",IF(itens_Remanesc!A89="","",itens_Remanesc!A89))</f>
        <v/>
      </c>
      <c r="B90" s="109" t="str">
        <f>IF(OR(historico_VU!A89="",historico_VU!C89=""),"",historico_VU!C89)</f>
        <v/>
      </c>
      <c r="C90" s="110" t="str">
        <f>IF(posicao_contratual!A89="","",posicao_contratual!G89)</f>
        <v/>
      </c>
      <c r="D90" s="109" t="str">
        <f>IF(A90="TOTAL",ROUND(SUM($D$3:D89),2),IF(OR(A90="",B90="",C90=""),"",ROUND(B90*C90,2)))</f>
        <v/>
      </c>
      <c r="E90" s="111" t="str">
        <f>IF(OR(historico_VU!A89="",historico_VU!D89=""),"",historico_VU!D89)</f>
        <v/>
      </c>
      <c r="F90" s="112" t="str">
        <f>IF(posicao_contratual!A89="","",posicao_contratual!K89)</f>
        <v/>
      </c>
      <c r="G90" s="111" t="str">
        <f>IF(A90="TOTAL",ROUND(SUM($G$3:G89),2),IF(OR(A90="",E90="",F90=""),"",ROUND(E90*F90,2)))</f>
        <v/>
      </c>
      <c r="H90" s="109" t="str">
        <f>IF(OR(historico_VU!A89="",historico_VU!E89=""),"",historico_VU!E89)</f>
        <v/>
      </c>
      <c r="I90" s="110" t="str">
        <f>IF(posicao_contratual!A89="","",posicao_contratual!O89)</f>
        <v/>
      </c>
      <c r="J90" s="109" t="str">
        <f>IF(A90="TOTAL",ROUND(SUM($J$3:J89),2),IF(OR(A90="",H90="",I90=""),"",ROUND(H90*I90,2)))</f>
        <v/>
      </c>
      <c r="K90" s="111" t="str">
        <f>IF(OR(historico_VU!A89="",historico_VU!F89=""),"",historico_VU!F89)</f>
        <v/>
      </c>
      <c r="L90" s="112" t="str">
        <f>IF(posicao_contratual!A89="","",posicao_contratual!S89)</f>
        <v/>
      </c>
      <c r="M90" s="111" t="str">
        <f>IF(A90="TOTAL",ROUND(SUM($M$3:M89),2),IF(OR(A90="",K90="",L90=""),"",ROUND(K90*L90,2)))</f>
        <v/>
      </c>
      <c r="N90" s="109" t="str">
        <f>IF(OR(historico_VU!A89="",historico_VU!G89=""),"",historico_VU!G89)</f>
        <v/>
      </c>
      <c r="O90" s="110" t="str">
        <f>IF(posicao_contratual!A89="","",posicao_contratual!W89)</f>
        <v/>
      </c>
      <c r="P90" s="109" t="str">
        <f>IF(A90="TOTAL",ROUND(SUM($P$3:P89),2),IF(OR(A90="",N90="",O90=""),"",ROUND(N90*O90,2)))</f>
        <v/>
      </c>
      <c r="Q90" s="183" t="str">
        <f t="shared" ca="1" si="16"/>
        <v/>
      </c>
      <c r="R90" t="str">
        <f>IF($A90="","",IF(MEMORIA_RESULTADOS!$W$46="","","C"&amp;MEMORIA_RESULTADOS!$W$46))</f>
        <v/>
      </c>
      <c r="S90" s="211" t="str">
        <f t="shared" ca="1" si="17"/>
        <v/>
      </c>
      <c r="T90" s="211" t="str">
        <f t="shared" ca="1" si="18"/>
        <v/>
      </c>
      <c r="U90" s="211" t="str">
        <f t="shared" ca="1" si="19"/>
        <v/>
      </c>
      <c r="V90" s="195" t="str">
        <f t="shared" ca="1" si="20"/>
        <v/>
      </c>
      <c r="W90" s="195" t="str">
        <f t="shared" ca="1" si="21"/>
        <v/>
      </c>
      <c r="X90" s="195" t="str">
        <f t="shared" ca="1" si="22"/>
        <v/>
      </c>
      <c r="Y90" t="str">
        <f t="shared" ca="1" si="23"/>
        <v/>
      </c>
      <c r="Z90" s="212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8" t="str">
        <f>IF(AND(itens_Remanesc!A90="",itens_Remanesc!A89&lt;&gt;"",COUNTIF(itens_Remanesc!A91:$A$200,"&lt;&gt;")=0),"TOTAL",IF(itens_Remanesc!A90="","",itens_Remanesc!A90))</f>
        <v/>
      </c>
      <c r="B91" s="109" t="str">
        <f>IF(OR(historico_VU!A90="",historico_VU!C90=""),"",historico_VU!C90)</f>
        <v/>
      </c>
      <c r="C91" s="110" t="str">
        <f>IF(posicao_contratual!A90="","",posicao_contratual!G90)</f>
        <v/>
      </c>
      <c r="D91" s="109" t="str">
        <f>IF(A91="TOTAL",ROUND(SUM($D$3:D90),2),IF(OR(A91="",B91="",C91=""),"",ROUND(B91*C91,2)))</f>
        <v/>
      </c>
      <c r="E91" s="111" t="str">
        <f>IF(OR(historico_VU!A90="",historico_VU!D90=""),"",historico_VU!D90)</f>
        <v/>
      </c>
      <c r="F91" s="112" t="str">
        <f>IF(posicao_contratual!A90="","",posicao_contratual!K90)</f>
        <v/>
      </c>
      <c r="G91" s="111" t="str">
        <f>IF(A91="TOTAL",ROUND(SUM($G$3:G90),2),IF(OR(A91="",E91="",F91=""),"",ROUND(E91*F91,2)))</f>
        <v/>
      </c>
      <c r="H91" s="109" t="str">
        <f>IF(OR(historico_VU!A90="",historico_VU!E90=""),"",historico_VU!E90)</f>
        <v/>
      </c>
      <c r="I91" s="110" t="str">
        <f>IF(posicao_contratual!A90="","",posicao_contratual!O90)</f>
        <v/>
      </c>
      <c r="J91" s="109" t="str">
        <f>IF(A91="TOTAL",ROUND(SUM($J$3:J90),2),IF(OR(A91="",H91="",I91=""),"",ROUND(H91*I91,2)))</f>
        <v/>
      </c>
      <c r="K91" s="111" t="str">
        <f>IF(OR(historico_VU!A90="",historico_VU!F90=""),"",historico_VU!F90)</f>
        <v/>
      </c>
      <c r="L91" s="112" t="str">
        <f>IF(posicao_contratual!A90="","",posicao_contratual!S90)</f>
        <v/>
      </c>
      <c r="M91" s="111" t="str">
        <f>IF(A91="TOTAL",ROUND(SUM($M$3:M90),2),IF(OR(A91="",K91="",L91=""),"",ROUND(K91*L91,2)))</f>
        <v/>
      </c>
      <c r="N91" s="109" t="str">
        <f>IF(OR(historico_VU!A90="",historico_VU!G90=""),"",historico_VU!G90)</f>
        <v/>
      </c>
      <c r="O91" s="110" t="str">
        <f>IF(posicao_contratual!A90="","",posicao_contratual!W90)</f>
        <v/>
      </c>
      <c r="P91" s="109" t="str">
        <f>IF(A91="TOTAL",ROUND(SUM($P$3:P90),2),IF(OR(A91="",N91="",O91=""),"",ROUND(N91*O91,2)))</f>
        <v/>
      </c>
      <c r="Q91" s="183" t="str">
        <f t="shared" ca="1" si="16"/>
        <v/>
      </c>
      <c r="R91" t="str">
        <f>IF($A91="","",IF(MEMORIA_RESULTADOS!$W$46="","","C"&amp;MEMORIA_RESULTADOS!$W$46))</f>
        <v/>
      </c>
      <c r="S91" s="211" t="str">
        <f t="shared" ca="1" si="17"/>
        <v/>
      </c>
      <c r="T91" s="211" t="str">
        <f t="shared" ca="1" si="18"/>
        <v/>
      </c>
      <c r="U91" s="211" t="str">
        <f t="shared" ca="1" si="19"/>
        <v/>
      </c>
      <c r="V91" s="195" t="str">
        <f t="shared" ca="1" si="20"/>
        <v/>
      </c>
      <c r="W91" s="195" t="str">
        <f t="shared" ca="1" si="21"/>
        <v/>
      </c>
      <c r="X91" s="195" t="str">
        <f t="shared" ca="1" si="22"/>
        <v/>
      </c>
      <c r="Y91" t="str">
        <f t="shared" ca="1" si="23"/>
        <v/>
      </c>
      <c r="Z91" s="212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8" t="str">
        <f>IF(AND(itens_Remanesc!A91="",itens_Remanesc!A90&lt;&gt;"",COUNTIF(itens_Remanesc!A92:$A$200,"&lt;&gt;")=0),"TOTAL",IF(itens_Remanesc!A91="","",itens_Remanesc!A91))</f>
        <v/>
      </c>
      <c r="B92" s="109" t="str">
        <f>IF(OR(historico_VU!A91="",historico_VU!C91=""),"",historico_VU!C91)</f>
        <v/>
      </c>
      <c r="C92" s="110" t="str">
        <f>IF(posicao_contratual!A91="","",posicao_contratual!G91)</f>
        <v/>
      </c>
      <c r="D92" s="109" t="str">
        <f>IF(A92="TOTAL",ROUND(SUM($D$3:D91),2),IF(OR(A92="",B92="",C92=""),"",ROUND(B92*C92,2)))</f>
        <v/>
      </c>
      <c r="E92" s="111" t="str">
        <f>IF(OR(historico_VU!A91="",historico_VU!D91=""),"",historico_VU!D91)</f>
        <v/>
      </c>
      <c r="F92" s="112" t="str">
        <f>IF(posicao_contratual!A91="","",posicao_contratual!K91)</f>
        <v/>
      </c>
      <c r="G92" s="111" t="str">
        <f>IF(A92="TOTAL",ROUND(SUM($G$3:G91),2),IF(OR(A92="",E92="",F92=""),"",ROUND(E92*F92,2)))</f>
        <v/>
      </c>
      <c r="H92" s="109" t="str">
        <f>IF(OR(historico_VU!A91="",historico_VU!E91=""),"",historico_VU!E91)</f>
        <v/>
      </c>
      <c r="I92" s="110" t="str">
        <f>IF(posicao_contratual!A91="","",posicao_contratual!O91)</f>
        <v/>
      </c>
      <c r="J92" s="109" t="str">
        <f>IF(A92="TOTAL",ROUND(SUM($J$3:J91),2),IF(OR(A92="",H92="",I92=""),"",ROUND(H92*I92,2)))</f>
        <v/>
      </c>
      <c r="K92" s="111" t="str">
        <f>IF(OR(historico_VU!A91="",historico_VU!F91=""),"",historico_VU!F91)</f>
        <v/>
      </c>
      <c r="L92" s="112" t="str">
        <f>IF(posicao_contratual!A91="","",posicao_contratual!S91)</f>
        <v/>
      </c>
      <c r="M92" s="111" t="str">
        <f>IF(A92="TOTAL",ROUND(SUM($M$3:M91),2),IF(OR(A92="",K92="",L92=""),"",ROUND(K92*L92,2)))</f>
        <v/>
      </c>
      <c r="N92" s="109" t="str">
        <f>IF(OR(historico_VU!A91="",historico_VU!G91=""),"",historico_VU!G91)</f>
        <v/>
      </c>
      <c r="O92" s="110" t="str">
        <f>IF(posicao_contratual!A91="","",posicao_contratual!W91)</f>
        <v/>
      </c>
      <c r="P92" s="109" t="str">
        <f>IF(A92="TOTAL",ROUND(SUM($P$3:P91),2),IF(OR(A92="",N92="",O92=""),"",ROUND(N92*O92,2)))</f>
        <v/>
      </c>
      <c r="Q92" s="183" t="str">
        <f t="shared" ca="1" si="16"/>
        <v/>
      </c>
      <c r="R92" t="str">
        <f>IF($A92="","",IF(MEMORIA_RESULTADOS!$W$46="","","C"&amp;MEMORIA_RESULTADOS!$W$46))</f>
        <v/>
      </c>
      <c r="S92" s="211" t="str">
        <f t="shared" ca="1" si="17"/>
        <v/>
      </c>
      <c r="T92" s="211" t="str">
        <f t="shared" ca="1" si="18"/>
        <v/>
      </c>
      <c r="U92" s="211" t="str">
        <f t="shared" ca="1" si="19"/>
        <v/>
      </c>
      <c r="V92" s="195" t="str">
        <f t="shared" ca="1" si="20"/>
        <v/>
      </c>
      <c r="W92" s="195" t="str">
        <f t="shared" ca="1" si="21"/>
        <v/>
      </c>
      <c r="X92" s="195" t="str">
        <f t="shared" ca="1" si="22"/>
        <v/>
      </c>
      <c r="Y92" t="str">
        <f t="shared" ca="1" si="23"/>
        <v/>
      </c>
      <c r="Z92" s="212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8" t="str">
        <f>IF(AND(itens_Remanesc!A92="",itens_Remanesc!A91&lt;&gt;"",COUNTIF(itens_Remanesc!A93:$A$200,"&lt;&gt;")=0),"TOTAL",IF(itens_Remanesc!A92="","",itens_Remanesc!A92))</f>
        <v/>
      </c>
      <c r="B93" s="109" t="str">
        <f>IF(OR(historico_VU!A92="",historico_VU!C92=""),"",historico_VU!C92)</f>
        <v/>
      </c>
      <c r="C93" s="110" t="str">
        <f>IF(posicao_contratual!A92="","",posicao_contratual!G92)</f>
        <v/>
      </c>
      <c r="D93" s="109" t="str">
        <f>IF(A93="TOTAL",ROUND(SUM($D$3:D92),2),IF(OR(A93="",B93="",C93=""),"",ROUND(B93*C93,2)))</f>
        <v/>
      </c>
      <c r="E93" s="111" t="str">
        <f>IF(OR(historico_VU!A92="",historico_VU!D92=""),"",historico_VU!D92)</f>
        <v/>
      </c>
      <c r="F93" s="112" t="str">
        <f>IF(posicao_contratual!A92="","",posicao_contratual!K92)</f>
        <v/>
      </c>
      <c r="G93" s="111" t="str">
        <f>IF(A93="TOTAL",ROUND(SUM($G$3:G92),2),IF(OR(A93="",E93="",F93=""),"",ROUND(E93*F93,2)))</f>
        <v/>
      </c>
      <c r="H93" s="109" t="str">
        <f>IF(OR(historico_VU!A92="",historico_VU!E92=""),"",historico_VU!E92)</f>
        <v/>
      </c>
      <c r="I93" s="110" t="str">
        <f>IF(posicao_contratual!A92="","",posicao_contratual!O92)</f>
        <v/>
      </c>
      <c r="J93" s="109" t="str">
        <f>IF(A93="TOTAL",ROUND(SUM($J$3:J92),2),IF(OR(A93="",H93="",I93=""),"",ROUND(H93*I93,2)))</f>
        <v/>
      </c>
      <c r="K93" s="111" t="str">
        <f>IF(OR(historico_VU!A92="",historico_VU!F92=""),"",historico_VU!F92)</f>
        <v/>
      </c>
      <c r="L93" s="112" t="str">
        <f>IF(posicao_contratual!A92="","",posicao_contratual!S92)</f>
        <v/>
      </c>
      <c r="M93" s="111" t="str">
        <f>IF(A93="TOTAL",ROUND(SUM($M$3:M92),2),IF(OR(A93="",K93="",L93=""),"",ROUND(K93*L93,2)))</f>
        <v/>
      </c>
      <c r="N93" s="109" t="str">
        <f>IF(OR(historico_VU!A92="",historico_VU!G92=""),"",historico_VU!G92)</f>
        <v/>
      </c>
      <c r="O93" s="110" t="str">
        <f>IF(posicao_contratual!A92="","",posicao_contratual!W92)</f>
        <v/>
      </c>
      <c r="P93" s="109" t="str">
        <f>IF(A93="TOTAL",ROUND(SUM($P$3:P92),2),IF(OR(A93="",N93="",O93=""),"",ROUND(N93*O93,2)))</f>
        <v/>
      </c>
      <c r="Q93" s="183" t="str">
        <f t="shared" ca="1" si="16"/>
        <v/>
      </c>
      <c r="R93" t="str">
        <f>IF($A93="","",IF(MEMORIA_RESULTADOS!$W$46="","","C"&amp;MEMORIA_RESULTADOS!$W$46))</f>
        <v/>
      </c>
      <c r="S93" s="211" t="str">
        <f t="shared" ca="1" si="17"/>
        <v/>
      </c>
      <c r="T93" s="211" t="str">
        <f t="shared" ca="1" si="18"/>
        <v/>
      </c>
      <c r="U93" s="211" t="str">
        <f t="shared" ca="1" si="19"/>
        <v/>
      </c>
      <c r="V93" s="195" t="str">
        <f t="shared" ca="1" si="20"/>
        <v/>
      </c>
      <c r="W93" s="195" t="str">
        <f t="shared" ca="1" si="21"/>
        <v/>
      </c>
      <c r="X93" s="195" t="str">
        <f t="shared" ca="1" si="22"/>
        <v/>
      </c>
      <c r="Y93" t="str">
        <f t="shared" ca="1" si="23"/>
        <v/>
      </c>
      <c r="Z93" s="212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8" t="str">
        <f>IF(AND(itens_Remanesc!A93="",itens_Remanesc!A92&lt;&gt;"",COUNTIF(itens_Remanesc!A94:$A$200,"&lt;&gt;")=0),"TOTAL",IF(itens_Remanesc!A93="","",itens_Remanesc!A93))</f>
        <v/>
      </c>
      <c r="B94" s="109" t="str">
        <f>IF(OR(historico_VU!A93="",historico_VU!C93=""),"",historico_VU!C93)</f>
        <v/>
      </c>
      <c r="C94" s="110" t="str">
        <f>IF(posicao_contratual!A93="","",posicao_contratual!G93)</f>
        <v/>
      </c>
      <c r="D94" s="109" t="str">
        <f>IF(A94="TOTAL",ROUND(SUM($D$3:D93),2),IF(OR(A94="",B94="",C94=""),"",ROUND(B94*C94,2)))</f>
        <v/>
      </c>
      <c r="E94" s="111" t="str">
        <f>IF(OR(historico_VU!A93="",historico_VU!D93=""),"",historico_VU!D93)</f>
        <v/>
      </c>
      <c r="F94" s="112" t="str">
        <f>IF(posicao_contratual!A93="","",posicao_contratual!K93)</f>
        <v/>
      </c>
      <c r="G94" s="111" t="str">
        <f>IF(A94="TOTAL",ROUND(SUM($G$3:G93),2),IF(OR(A94="",E94="",F94=""),"",ROUND(E94*F94,2)))</f>
        <v/>
      </c>
      <c r="H94" s="109" t="str">
        <f>IF(OR(historico_VU!A93="",historico_VU!E93=""),"",historico_VU!E93)</f>
        <v/>
      </c>
      <c r="I94" s="110" t="str">
        <f>IF(posicao_contratual!A93="","",posicao_contratual!O93)</f>
        <v/>
      </c>
      <c r="J94" s="109" t="str">
        <f>IF(A94="TOTAL",ROUND(SUM($J$3:J93),2),IF(OR(A94="",H94="",I94=""),"",ROUND(H94*I94,2)))</f>
        <v/>
      </c>
      <c r="K94" s="111" t="str">
        <f>IF(OR(historico_VU!A93="",historico_VU!F93=""),"",historico_VU!F93)</f>
        <v/>
      </c>
      <c r="L94" s="112" t="str">
        <f>IF(posicao_contratual!A93="","",posicao_contratual!S93)</f>
        <v/>
      </c>
      <c r="M94" s="111" t="str">
        <f>IF(A94="TOTAL",ROUND(SUM($M$3:M93),2),IF(OR(A94="",K94="",L94=""),"",ROUND(K94*L94,2)))</f>
        <v/>
      </c>
      <c r="N94" s="109" t="str">
        <f>IF(OR(historico_VU!A93="",historico_VU!G93=""),"",historico_VU!G93)</f>
        <v/>
      </c>
      <c r="O94" s="110" t="str">
        <f>IF(posicao_contratual!A93="","",posicao_contratual!W93)</f>
        <v/>
      </c>
      <c r="P94" s="109" t="str">
        <f>IF(A94="TOTAL",ROUND(SUM($P$3:P93),2),IF(OR(A94="",N94="",O94=""),"",ROUND(N94*O94,2)))</f>
        <v/>
      </c>
      <c r="Q94" s="183" t="str">
        <f t="shared" ca="1" si="16"/>
        <v/>
      </c>
      <c r="R94" t="str">
        <f>IF($A94="","",IF(MEMORIA_RESULTADOS!$W$46="","","C"&amp;MEMORIA_RESULTADOS!$W$46))</f>
        <v/>
      </c>
      <c r="S94" s="211" t="str">
        <f t="shared" ca="1" si="17"/>
        <v/>
      </c>
      <c r="T94" s="211" t="str">
        <f t="shared" ca="1" si="18"/>
        <v/>
      </c>
      <c r="U94" s="211" t="str">
        <f t="shared" ca="1" si="19"/>
        <v/>
      </c>
      <c r="V94" s="195" t="str">
        <f t="shared" ca="1" si="20"/>
        <v/>
      </c>
      <c r="W94" s="195" t="str">
        <f t="shared" ca="1" si="21"/>
        <v/>
      </c>
      <c r="X94" s="195" t="str">
        <f t="shared" ca="1" si="22"/>
        <v/>
      </c>
      <c r="Y94" t="str">
        <f t="shared" ca="1" si="23"/>
        <v/>
      </c>
      <c r="Z94" s="212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8" t="str">
        <f>IF(AND(itens_Remanesc!A94="",itens_Remanesc!A93&lt;&gt;"",COUNTIF(itens_Remanesc!A95:$A$200,"&lt;&gt;")=0),"TOTAL",IF(itens_Remanesc!A94="","",itens_Remanesc!A94))</f>
        <v/>
      </c>
      <c r="B95" s="109" t="str">
        <f>IF(OR(historico_VU!A94="",historico_VU!C94=""),"",historico_VU!C94)</f>
        <v/>
      </c>
      <c r="C95" s="110" t="str">
        <f>IF(posicao_contratual!A94="","",posicao_contratual!G94)</f>
        <v/>
      </c>
      <c r="D95" s="109" t="str">
        <f>IF(A95="TOTAL",ROUND(SUM($D$3:D94),2),IF(OR(A95="",B95="",C95=""),"",ROUND(B95*C95,2)))</f>
        <v/>
      </c>
      <c r="E95" s="111" t="str">
        <f>IF(OR(historico_VU!A94="",historico_VU!D94=""),"",historico_VU!D94)</f>
        <v/>
      </c>
      <c r="F95" s="112" t="str">
        <f>IF(posicao_contratual!A94="","",posicao_contratual!K94)</f>
        <v/>
      </c>
      <c r="G95" s="111" t="str">
        <f>IF(A95="TOTAL",ROUND(SUM($G$3:G94),2),IF(OR(A95="",E95="",F95=""),"",ROUND(E95*F95,2)))</f>
        <v/>
      </c>
      <c r="H95" s="109" t="str">
        <f>IF(OR(historico_VU!A94="",historico_VU!E94=""),"",historico_VU!E94)</f>
        <v/>
      </c>
      <c r="I95" s="110" t="str">
        <f>IF(posicao_contratual!A94="","",posicao_contratual!O94)</f>
        <v/>
      </c>
      <c r="J95" s="109" t="str">
        <f>IF(A95="TOTAL",ROUND(SUM($J$3:J94),2),IF(OR(A95="",H95="",I95=""),"",ROUND(H95*I95,2)))</f>
        <v/>
      </c>
      <c r="K95" s="111" t="str">
        <f>IF(OR(historico_VU!A94="",historico_VU!F94=""),"",historico_VU!F94)</f>
        <v/>
      </c>
      <c r="L95" s="112" t="str">
        <f>IF(posicao_contratual!A94="","",posicao_contratual!S94)</f>
        <v/>
      </c>
      <c r="M95" s="111" t="str">
        <f>IF(A95="TOTAL",ROUND(SUM($M$3:M94),2),IF(OR(A95="",K95="",L95=""),"",ROUND(K95*L95,2)))</f>
        <v/>
      </c>
      <c r="N95" s="109" t="str">
        <f>IF(OR(historico_VU!A94="",historico_VU!G94=""),"",historico_VU!G94)</f>
        <v/>
      </c>
      <c r="O95" s="110" t="str">
        <f>IF(posicao_contratual!A94="","",posicao_contratual!W94)</f>
        <v/>
      </c>
      <c r="P95" s="109" t="str">
        <f>IF(A95="TOTAL",ROUND(SUM($P$3:P94),2),IF(OR(A95="",N95="",O95=""),"",ROUND(N95*O95,2)))</f>
        <v/>
      </c>
      <c r="Q95" s="183" t="str">
        <f t="shared" ca="1" si="16"/>
        <v/>
      </c>
      <c r="R95" t="str">
        <f>IF($A95="","",IF(MEMORIA_RESULTADOS!$W$46="","","C"&amp;MEMORIA_RESULTADOS!$W$46))</f>
        <v/>
      </c>
      <c r="S95" s="211" t="str">
        <f t="shared" ca="1" si="17"/>
        <v/>
      </c>
      <c r="T95" s="211" t="str">
        <f t="shared" ca="1" si="18"/>
        <v/>
      </c>
      <c r="U95" s="211" t="str">
        <f t="shared" ca="1" si="19"/>
        <v/>
      </c>
      <c r="V95" s="195" t="str">
        <f t="shared" ca="1" si="20"/>
        <v/>
      </c>
      <c r="W95" s="195" t="str">
        <f t="shared" ca="1" si="21"/>
        <v/>
      </c>
      <c r="X95" s="195" t="str">
        <f t="shared" ca="1" si="22"/>
        <v/>
      </c>
      <c r="Y95" t="str">
        <f t="shared" ca="1" si="23"/>
        <v/>
      </c>
      <c r="Z95" s="212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8" t="str">
        <f>IF(AND(itens_Remanesc!A95="",itens_Remanesc!A94&lt;&gt;"",COUNTIF(itens_Remanesc!A96:$A$200,"&lt;&gt;")=0),"TOTAL",IF(itens_Remanesc!A95="","",itens_Remanesc!A95))</f>
        <v/>
      </c>
      <c r="B96" s="109" t="str">
        <f>IF(OR(historico_VU!A95="",historico_VU!C95=""),"",historico_VU!C95)</f>
        <v/>
      </c>
      <c r="C96" s="110" t="str">
        <f>IF(posicao_contratual!A95="","",posicao_contratual!G95)</f>
        <v/>
      </c>
      <c r="D96" s="109" t="str">
        <f>IF(A96="TOTAL",ROUND(SUM($D$3:D95),2),IF(OR(A96="",B96="",C96=""),"",ROUND(B96*C96,2)))</f>
        <v/>
      </c>
      <c r="E96" s="111" t="str">
        <f>IF(OR(historico_VU!A95="",historico_VU!D95=""),"",historico_VU!D95)</f>
        <v/>
      </c>
      <c r="F96" s="112" t="str">
        <f>IF(posicao_contratual!A95="","",posicao_contratual!K95)</f>
        <v/>
      </c>
      <c r="G96" s="111" t="str">
        <f>IF(A96="TOTAL",ROUND(SUM($G$3:G95),2),IF(OR(A96="",E96="",F96=""),"",ROUND(E96*F96,2)))</f>
        <v/>
      </c>
      <c r="H96" s="109" t="str">
        <f>IF(OR(historico_VU!A95="",historico_VU!E95=""),"",historico_VU!E95)</f>
        <v/>
      </c>
      <c r="I96" s="110" t="str">
        <f>IF(posicao_contratual!A95="","",posicao_contratual!O95)</f>
        <v/>
      </c>
      <c r="J96" s="109" t="str">
        <f>IF(A96="TOTAL",ROUND(SUM($J$3:J95),2),IF(OR(A96="",H96="",I96=""),"",ROUND(H96*I96,2)))</f>
        <v/>
      </c>
      <c r="K96" s="111" t="str">
        <f>IF(OR(historico_VU!A95="",historico_VU!F95=""),"",historico_VU!F95)</f>
        <v/>
      </c>
      <c r="L96" s="112" t="str">
        <f>IF(posicao_contratual!A95="","",posicao_contratual!S95)</f>
        <v/>
      </c>
      <c r="M96" s="111" t="str">
        <f>IF(A96="TOTAL",ROUND(SUM($M$3:M95),2),IF(OR(A96="",K96="",L96=""),"",ROUND(K96*L96,2)))</f>
        <v/>
      </c>
      <c r="N96" s="109" t="str">
        <f>IF(OR(historico_VU!A95="",historico_VU!G95=""),"",historico_VU!G95)</f>
        <v/>
      </c>
      <c r="O96" s="110" t="str">
        <f>IF(posicao_contratual!A95="","",posicao_contratual!W95)</f>
        <v/>
      </c>
      <c r="P96" s="109" t="str">
        <f>IF(A96="TOTAL",ROUND(SUM($P$3:P95),2),IF(OR(A96="",N96="",O96=""),"",ROUND(N96*O96,2)))</f>
        <v/>
      </c>
      <c r="Q96" s="183" t="str">
        <f t="shared" ca="1" si="16"/>
        <v/>
      </c>
      <c r="R96" t="str">
        <f>IF($A96="","",IF(MEMORIA_RESULTADOS!$W$46="","","C"&amp;MEMORIA_RESULTADOS!$W$46))</f>
        <v/>
      </c>
      <c r="S96" s="211" t="str">
        <f t="shared" ca="1" si="17"/>
        <v/>
      </c>
      <c r="T96" s="211" t="str">
        <f t="shared" ca="1" si="18"/>
        <v/>
      </c>
      <c r="U96" s="211" t="str">
        <f t="shared" ca="1" si="19"/>
        <v/>
      </c>
      <c r="V96" s="195" t="str">
        <f t="shared" ca="1" si="20"/>
        <v/>
      </c>
      <c r="W96" s="195" t="str">
        <f t="shared" ca="1" si="21"/>
        <v/>
      </c>
      <c r="X96" s="195" t="str">
        <f t="shared" ca="1" si="22"/>
        <v/>
      </c>
      <c r="Y96" t="str">
        <f t="shared" ca="1" si="23"/>
        <v/>
      </c>
      <c r="Z96" s="212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8" t="str">
        <f>IF(AND(itens_Remanesc!A96="",itens_Remanesc!A95&lt;&gt;"",COUNTIF(itens_Remanesc!A97:$A$200,"&lt;&gt;")=0),"TOTAL",IF(itens_Remanesc!A96="","",itens_Remanesc!A96))</f>
        <v/>
      </c>
      <c r="B97" s="109" t="str">
        <f>IF(OR(historico_VU!A96="",historico_VU!C96=""),"",historico_VU!C96)</f>
        <v/>
      </c>
      <c r="C97" s="110" t="str">
        <f>IF(posicao_contratual!A96="","",posicao_contratual!G96)</f>
        <v/>
      </c>
      <c r="D97" s="109" t="str">
        <f>IF(A97="TOTAL",ROUND(SUM($D$3:D96),2),IF(OR(A97="",B97="",C97=""),"",ROUND(B97*C97,2)))</f>
        <v/>
      </c>
      <c r="E97" s="111" t="str">
        <f>IF(OR(historico_VU!A96="",historico_VU!D96=""),"",historico_VU!D96)</f>
        <v/>
      </c>
      <c r="F97" s="112" t="str">
        <f>IF(posicao_contratual!A96="","",posicao_contratual!K96)</f>
        <v/>
      </c>
      <c r="G97" s="111" t="str">
        <f>IF(A97="TOTAL",ROUND(SUM($G$3:G96),2),IF(OR(A97="",E97="",F97=""),"",ROUND(E97*F97,2)))</f>
        <v/>
      </c>
      <c r="H97" s="109" t="str">
        <f>IF(OR(historico_VU!A96="",historico_VU!E96=""),"",historico_VU!E96)</f>
        <v/>
      </c>
      <c r="I97" s="110" t="str">
        <f>IF(posicao_contratual!A96="","",posicao_contratual!O96)</f>
        <v/>
      </c>
      <c r="J97" s="109" t="str">
        <f>IF(A97="TOTAL",ROUND(SUM($J$3:J96),2),IF(OR(A97="",H97="",I97=""),"",ROUND(H97*I97,2)))</f>
        <v/>
      </c>
      <c r="K97" s="111" t="str">
        <f>IF(OR(historico_VU!A96="",historico_VU!F96=""),"",historico_VU!F96)</f>
        <v/>
      </c>
      <c r="L97" s="112" t="str">
        <f>IF(posicao_contratual!A96="","",posicao_contratual!S96)</f>
        <v/>
      </c>
      <c r="M97" s="111" t="str">
        <f>IF(A97="TOTAL",ROUND(SUM($M$3:M96),2),IF(OR(A97="",K97="",L97=""),"",ROUND(K97*L97,2)))</f>
        <v/>
      </c>
      <c r="N97" s="109" t="str">
        <f>IF(OR(historico_VU!A96="",historico_VU!G96=""),"",historico_VU!G96)</f>
        <v/>
      </c>
      <c r="O97" s="110" t="str">
        <f>IF(posicao_contratual!A96="","",posicao_contratual!W96)</f>
        <v/>
      </c>
      <c r="P97" s="109" t="str">
        <f>IF(A97="TOTAL",ROUND(SUM($P$3:P96),2),IF(OR(A97="",N97="",O97=""),"",ROUND(N97*O97,2)))</f>
        <v/>
      </c>
      <c r="Q97" s="183" t="str">
        <f t="shared" ca="1" si="16"/>
        <v/>
      </c>
      <c r="R97" t="str">
        <f>IF($A97="","",IF(MEMORIA_RESULTADOS!$W$46="","","C"&amp;MEMORIA_RESULTADOS!$W$46))</f>
        <v/>
      </c>
      <c r="S97" s="211" t="str">
        <f t="shared" ca="1" si="17"/>
        <v/>
      </c>
      <c r="T97" s="211" t="str">
        <f t="shared" ca="1" si="18"/>
        <v/>
      </c>
      <c r="U97" s="211" t="str">
        <f t="shared" ca="1" si="19"/>
        <v/>
      </c>
      <c r="V97" s="195" t="str">
        <f t="shared" ca="1" si="20"/>
        <v/>
      </c>
      <c r="W97" s="195" t="str">
        <f t="shared" ca="1" si="21"/>
        <v/>
      </c>
      <c r="X97" s="195" t="str">
        <f t="shared" ca="1" si="22"/>
        <v/>
      </c>
      <c r="Y97" t="str">
        <f t="shared" ca="1" si="23"/>
        <v/>
      </c>
      <c r="Z97" s="212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8" t="str">
        <f>IF(AND(itens_Remanesc!A97="",itens_Remanesc!A96&lt;&gt;"",COUNTIF(itens_Remanesc!A98:$A$200,"&lt;&gt;")=0),"TOTAL",IF(itens_Remanesc!A97="","",itens_Remanesc!A97))</f>
        <v/>
      </c>
      <c r="B98" s="109" t="str">
        <f>IF(OR(historico_VU!A97="",historico_VU!C97=""),"",historico_VU!C97)</f>
        <v/>
      </c>
      <c r="C98" s="110" t="str">
        <f>IF(posicao_contratual!A97="","",posicao_contratual!G97)</f>
        <v/>
      </c>
      <c r="D98" s="109" t="str">
        <f>IF(A98="TOTAL",ROUND(SUM($D$3:D97),2),IF(OR(A98="",B98="",C98=""),"",ROUND(B98*C98,2)))</f>
        <v/>
      </c>
      <c r="E98" s="111" t="str">
        <f>IF(OR(historico_VU!A97="",historico_VU!D97=""),"",historico_VU!D97)</f>
        <v/>
      </c>
      <c r="F98" s="112" t="str">
        <f>IF(posicao_contratual!A97="","",posicao_contratual!K97)</f>
        <v/>
      </c>
      <c r="G98" s="111" t="str">
        <f>IF(A98="TOTAL",ROUND(SUM($G$3:G97),2),IF(OR(A98="",E98="",F98=""),"",ROUND(E98*F98,2)))</f>
        <v/>
      </c>
      <c r="H98" s="109" t="str">
        <f>IF(OR(historico_VU!A97="",historico_VU!E97=""),"",historico_VU!E97)</f>
        <v/>
      </c>
      <c r="I98" s="110" t="str">
        <f>IF(posicao_contratual!A97="","",posicao_contratual!O97)</f>
        <v/>
      </c>
      <c r="J98" s="109" t="str">
        <f>IF(A98="TOTAL",ROUND(SUM($J$3:J97),2),IF(OR(A98="",H98="",I98=""),"",ROUND(H98*I98,2)))</f>
        <v/>
      </c>
      <c r="K98" s="111" t="str">
        <f>IF(OR(historico_VU!A97="",historico_VU!F97=""),"",historico_VU!F97)</f>
        <v/>
      </c>
      <c r="L98" s="112" t="str">
        <f>IF(posicao_contratual!A97="","",posicao_contratual!S97)</f>
        <v/>
      </c>
      <c r="M98" s="111" t="str">
        <f>IF(A98="TOTAL",ROUND(SUM($M$3:M97),2),IF(OR(A98="",K98="",L98=""),"",ROUND(K98*L98,2)))</f>
        <v/>
      </c>
      <c r="N98" s="109" t="str">
        <f>IF(OR(historico_VU!A97="",historico_VU!G97=""),"",historico_VU!G97)</f>
        <v/>
      </c>
      <c r="O98" s="110" t="str">
        <f>IF(posicao_contratual!A97="","",posicao_contratual!W97)</f>
        <v/>
      </c>
      <c r="P98" s="109" t="str">
        <f>IF(A98="TOTAL",ROUND(SUM($P$3:P97),2),IF(OR(A98="",N98="",O98=""),"",ROUND(N98*O98,2)))</f>
        <v/>
      </c>
      <c r="Q98" s="183" t="str">
        <f t="shared" ca="1" si="16"/>
        <v/>
      </c>
      <c r="R98" t="str">
        <f>IF($A98="","",IF(MEMORIA_RESULTADOS!$W$46="","","C"&amp;MEMORIA_RESULTADOS!$W$46))</f>
        <v/>
      </c>
      <c r="S98" s="211" t="str">
        <f t="shared" ca="1" si="17"/>
        <v/>
      </c>
      <c r="T98" s="211" t="str">
        <f t="shared" ca="1" si="18"/>
        <v/>
      </c>
      <c r="U98" s="211" t="str">
        <f t="shared" ca="1" si="19"/>
        <v/>
      </c>
      <c r="V98" s="195" t="str">
        <f t="shared" ca="1" si="20"/>
        <v/>
      </c>
      <c r="W98" s="195" t="str">
        <f t="shared" ca="1" si="21"/>
        <v/>
      </c>
      <c r="X98" s="195" t="str">
        <f t="shared" ca="1" si="22"/>
        <v/>
      </c>
      <c r="Y98" t="str">
        <f t="shared" ca="1" si="23"/>
        <v/>
      </c>
      <c r="Z98" s="212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8" t="str">
        <f>IF(AND(itens_Remanesc!A98="",itens_Remanesc!A97&lt;&gt;"",COUNTIF(itens_Remanesc!A99:$A$200,"&lt;&gt;")=0),"TOTAL",IF(itens_Remanesc!A98="","",itens_Remanesc!A98))</f>
        <v/>
      </c>
      <c r="B99" s="109" t="str">
        <f>IF(OR(historico_VU!A98="",historico_VU!C98=""),"",historico_VU!C98)</f>
        <v/>
      </c>
      <c r="C99" s="110" t="str">
        <f>IF(posicao_contratual!A98="","",posicao_contratual!G98)</f>
        <v/>
      </c>
      <c r="D99" s="109" t="str">
        <f>IF(A99="TOTAL",ROUND(SUM($D$3:D98),2),IF(OR(A99="",B99="",C99=""),"",ROUND(B99*C99,2)))</f>
        <v/>
      </c>
      <c r="E99" s="111" t="str">
        <f>IF(OR(historico_VU!A98="",historico_VU!D98=""),"",historico_VU!D98)</f>
        <v/>
      </c>
      <c r="F99" s="112" t="str">
        <f>IF(posicao_contratual!A98="","",posicao_contratual!K98)</f>
        <v/>
      </c>
      <c r="G99" s="111" t="str">
        <f>IF(A99="TOTAL",ROUND(SUM($G$3:G98),2),IF(OR(A99="",E99="",F99=""),"",ROUND(E99*F99,2)))</f>
        <v/>
      </c>
      <c r="H99" s="109" t="str">
        <f>IF(OR(historico_VU!A98="",historico_VU!E98=""),"",historico_VU!E98)</f>
        <v/>
      </c>
      <c r="I99" s="110" t="str">
        <f>IF(posicao_contratual!A98="","",posicao_contratual!O98)</f>
        <v/>
      </c>
      <c r="J99" s="109" t="str">
        <f>IF(A99="TOTAL",ROUND(SUM($J$3:J98),2),IF(OR(A99="",H99="",I99=""),"",ROUND(H99*I99,2)))</f>
        <v/>
      </c>
      <c r="K99" s="111" t="str">
        <f>IF(OR(historico_VU!A98="",historico_VU!F98=""),"",historico_VU!F98)</f>
        <v/>
      </c>
      <c r="L99" s="112" t="str">
        <f>IF(posicao_contratual!A98="","",posicao_contratual!S98)</f>
        <v/>
      </c>
      <c r="M99" s="111" t="str">
        <f>IF(A99="TOTAL",ROUND(SUM($M$3:M98),2),IF(OR(A99="",K99="",L99=""),"",ROUND(K99*L99,2)))</f>
        <v/>
      </c>
      <c r="N99" s="109" t="str">
        <f>IF(OR(historico_VU!A98="",historico_VU!G98=""),"",historico_VU!G98)</f>
        <v/>
      </c>
      <c r="O99" s="110" t="str">
        <f>IF(posicao_contratual!A98="","",posicao_contratual!W98)</f>
        <v/>
      </c>
      <c r="P99" s="109" t="str">
        <f>IF(A99="TOTAL",ROUND(SUM($P$3:P98),2),IF(OR(A99="",N99="",O99=""),"",ROUND(N99*O99,2)))</f>
        <v/>
      </c>
      <c r="Q99" s="183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11" t="str">
        <f t="shared" ref="S99:S130" ca="1" si="25">IF($A99="","",IFERROR(IF(INDIRECT("CICLO_EM_EXECUCAO!B"&amp;(ROW()+10))="","",INDIRECT("CICLO_EM_EXECUCAO!B"&amp;(ROW()+10))),""))</f>
        <v/>
      </c>
      <c r="T99" s="211" t="str">
        <f t="shared" ref="T99:T130" ca="1" si="26">IF($A99="","",IFERROR(IF(INDIRECT("CICLO_EM_EXECUCAO!D"&amp;(ROW()+10))="","",INDIRECT("CICLO_EM_EXECUCAO!D"&amp;(ROW()+10))),""))</f>
        <v/>
      </c>
      <c r="U99" s="211" t="str">
        <f t="shared" ref="U99:U130" ca="1" si="27">IF($A99="","",IFERROR(IF(INDIRECT("CICLO_EM_EXECUCAO!C"&amp;(ROW()+10))="","",INDIRECT("CICLO_EM_EXECUCAO!C"&amp;(ROW()+10))),""))</f>
        <v/>
      </c>
      <c r="V99" s="195" t="str">
        <f t="shared" ref="V99:V130" ca="1" si="28">IF($A99="","",IFERROR(IF(INDIRECT("CICLO_EM_EXECUCAO!E"&amp;(ROW()+10))="","",INDIRECT("CICLO_EM_EXECUCAO!E"&amp;(ROW()+10))),""))</f>
        <v/>
      </c>
      <c r="W99" s="195" t="str">
        <f t="shared" ref="W99:W130" ca="1" si="29">IF($A99="","",IFERROR(IF(INDIRECT("CICLO_EM_EXECUCAO!F"&amp;(ROW()+10))="","",INDIRECT("CICLO_EM_EXECUCAO!F"&amp;(ROW()+10))),""))</f>
        <v/>
      </c>
      <c r="X99" s="195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12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8" t="str">
        <f>IF(AND(itens_Remanesc!A99="",itens_Remanesc!A98&lt;&gt;"",COUNTIF(itens_Remanesc!A100:$A$200,"&lt;&gt;")=0),"TOTAL",IF(itens_Remanesc!A99="","",itens_Remanesc!A99))</f>
        <v/>
      </c>
      <c r="B100" s="109" t="str">
        <f>IF(OR(historico_VU!A99="",historico_VU!C99=""),"",historico_VU!C99)</f>
        <v/>
      </c>
      <c r="C100" s="110" t="str">
        <f>IF(posicao_contratual!A99="","",posicao_contratual!G99)</f>
        <v/>
      </c>
      <c r="D100" s="109" t="str">
        <f>IF(A100="TOTAL",ROUND(SUM($D$3:D99),2),IF(OR(A100="",B100="",C100=""),"",ROUND(B100*C100,2)))</f>
        <v/>
      </c>
      <c r="E100" s="111" t="str">
        <f>IF(OR(historico_VU!A99="",historico_VU!D99=""),"",historico_VU!D99)</f>
        <v/>
      </c>
      <c r="F100" s="112" t="str">
        <f>IF(posicao_contratual!A99="","",posicao_contratual!K99)</f>
        <v/>
      </c>
      <c r="G100" s="111" t="str">
        <f>IF(A100="TOTAL",ROUND(SUM($G$3:G99),2),IF(OR(A100="",E100="",F100=""),"",ROUND(E100*F100,2)))</f>
        <v/>
      </c>
      <c r="H100" s="109" t="str">
        <f>IF(OR(historico_VU!A99="",historico_VU!E99=""),"",historico_VU!E99)</f>
        <v/>
      </c>
      <c r="I100" s="110" t="str">
        <f>IF(posicao_contratual!A99="","",posicao_contratual!O99)</f>
        <v/>
      </c>
      <c r="J100" s="109" t="str">
        <f>IF(A100="TOTAL",ROUND(SUM($J$3:J99),2),IF(OR(A100="",H100="",I100=""),"",ROUND(H100*I100,2)))</f>
        <v/>
      </c>
      <c r="K100" s="111" t="str">
        <f>IF(OR(historico_VU!A99="",historico_VU!F99=""),"",historico_VU!F99)</f>
        <v/>
      </c>
      <c r="L100" s="112" t="str">
        <f>IF(posicao_contratual!A99="","",posicao_contratual!S99)</f>
        <v/>
      </c>
      <c r="M100" s="111" t="str">
        <f>IF(A100="TOTAL",ROUND(SUM($M$3:M99),2),IF(OR(A100="",K100="",L100=""),"",ROUND(K100*L100,2)))</f>
        <v/>
      </c>
      <c r="N100" s="109" t="str">
        <f>IF(OR(historico_VU!A99="",historico_VU!G99=""),"",historico_VU!G99)</f>
        <v/>
      </c>
      <c r="O100" s="110" t="str">
        <f>IF(posicao_contratual!A99="","",posicao_contratual!W99)</f>
        <v/>
      </c>
      <c r="P100" s="109" t="str">
        <f>IF(A100="TOTAL",ROUND(SUM($P$3:P99),2),IF(OR(A100="",N100="",O100=""),"",ROUND(N100*O100,2)))</f>
        <v/>
      </c>
      <c r="Q100" s="183" t="str">
        <f t="shared" ca="1" si="24"/>
        <v/>
      </c>
      <c r="R100" t="str">
        <f>IF($A100="","",IF(MEMORIA_RESULTADOS!$W$46="","","C"&amp;MEMORIA_RESULTADOS!$W$46))</f>
        <v/>
      </c>
      <c r="S100" s="211" t="str">
        <f t="shared" ca="1" si="25"/>
        <v/>
      </c>
      <c r="T100" s="211" t="str">
        <f t="shared" ca="1" si="26"/>
        <v/>
      </c>
      <c r="U100" s="211" t="str">
        <f t="shared" ca="1" si="27"/>
        <v/>
      </c>
      <c r="V100" s="195" t="str">
        <f t="shared" ca="1" si="28"/>
        <v/>
      </c>
      <c r="W100" s="195" t="str">
        <f t="shared" ca="1" si="29"/>
        <v/>
      </c>
      <c r="X100" s="195" t="str">
        <f t="shared" ca="1" si="30"/>
        <v/>
      </c>
      <c r="Y100" t="str">
        <f t="shared" ca="1" si="31"/>
        <v/>
      </c>
      <c r="Z100" s="212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8" t="str">
        <f>IF(AND(itens_Remanesc!A100="",itens_Remanesc!A99&lt;&gt;"",COUNTIF(itens_Remanesc!A101:$A$200,"&lt;&gt;")=0),"TOTAL",IF(itens_Remanesc!A100="","",itens_Remanesc!A100))</f>
        <v/>
      </c>
      <c r="B101" s="109" t="str">
        <f>IF(OR(historico_VU!A100="",historico_VU!C100=""),"",historico_VU!C100)</f>
        <v/>
      </c>
      <c r="C101" s="110" t="str">
        <f>IF(posicao_contratual!A100="","",posicao_contratual!G100)</f>
        <v/>
      </c>
      <c r="D101" s="109" t="str">
        <f>IF(A101="TOTAL",ROUND(SUM($D$3:D100),2),IF(OR(A101="",B101="",C101=""),"",ROUND(B101*C101,2)))</f>
        <v/>
      </c>
      <c r="E101" s="111" t="str">
        <f>IF(OR(historico_VU!A100="",historico_VU!D100=""),"",historico_VU!D100)</f>
        <v/>
      </c>
      <c r="F101" s="112" t="str">
        <f>IF(posicao_contratual!A100="","",posicao_contratual!K100)</f>
        <v/>
      </c>
      <c r="G101" s="111" t="str">
        <f>IF(A101="TOTAL",ROUND(SUM($G$3:G100),2),IF(OR(A101="",E101="",F101=""),"",ROUND(E101*F101,2)))</f>
        <v/>
      </c>
      <c r="H101" s="109" t="str">
        <f>IF(OR(historico_VU!A100="",historico_VU!E100=""),"",historico_VU!E100)</f>
        <v/>
      </c>
      <c r="I101" s="110" t="str">
        <f>IF(posicao_contratual!A100="","",posicao_contratual!O100)</f>
        <v/>
      </c>
      <c r="J101" s="109" t="str">
        <f>IF(A101="TOTAL",ROUND(SUM($J$3:J100),2),IF(OR(A101="",H101="",I101=""),"",ROUND(H101*I101,2)))</f>
        <v/>
      </c>
      <c r="K101" s="111" t="str">
        <f>IF(OR(historico_VU!A100="",historico_VU!F100=""),"",historico_VU!F100)</f>
        <v/>
      </c>
      <c r="L101" s="112" t="str">
        <f>IF(posicao_contratual!A100="","",posicao_contratual!S100)</f>
        <v/>
      </c>
      <c r="M101" s="111" t="str">
        <f>IF(A101="TOTAL",ROUND(SUM($M$3:M100),2),IF(OR(A101="",K101="",L101=""),"",ROUND(K101*L101,2)))</f>
        <v/>
      </c>
      <c r="N101" s="109" t="str">
        <f>IF(OR(historico_VU!A100="",historico_VU!G100=""),"",historico_VU!G100)</f>
        <v/>
      </c>
      <c r="O101" s="110" t="str">
        <f>IF(posicao_contratual!A100="","",posicao_contratual!W100)</f>
        <v/>
      </c>
      <c r="P101" s="109" t="str">
        <f>IF(A101="TOTAL",ROUND(SUM($P$3:P100),2),IF(OR(A101="",N101="",O101=""),"",ROUND(N101*O101,2)))</f>
        <v/>
      </c>
      <c r="Q101" s="183" t="str">
        <f t="shared" ca="1" si="24"/>
        <v/>
      </c>
      <c r="R101" t="str">
        <f>IF($A101="","",IF(MEMORIA_RESULTADOS!$W$46="","","C"&amp;MEMORIA_RESULTADOS!$W$46))</f>
        <v/>
      </c>
      <c r="S101" s="211" t="str">
        <f t="shared" ca="1" si="25"/>
        <v/>
      </c>
      <c r="T101" s="211" t="str">
        <f t="shared" ca="1" si="26"/>
        <v/>
      </c>
      <c r="U101" s="211" t="str">
        <f t="shared" ca="1" si="27"/>
        <v/>
      </c>
      <c r="V101" s="195" t="str">
        <f t="shared" ca="1" si="28"/>
        <v/>
      </c>
      <c r="W101" s="195" t="str">
        <f t="shared" ca="1" si="29"/>
        <v/>
      </c>
      <c r="X101" s="195" t="str">
        <f t="shared" ca="1" si="30"/>
        <v/>
      </c>
      <c r="Y101" t="str">
        <f t="shared" ca="1" si="31"/>
        <v/>
      </c>
      <c r="Z101" s="212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8" t="str">
        <f>IF(AND(itens_Remanesc!A101="",itens_Remanesc!A100&lt;&gt;"",COUNTIF(itens_Remanesc!A102:$A$200,"&lt;&gt;")=0),"TOTAL",IF(itens_Remanesc!A101="","",itens_Remanesc!A101))</f>
        <v/>
      </c>
      <c r="B102" s="109" t="str">
        <f>IF(OR(historico_VU!A101="",historico_VU!C101=""),"",historico_VU!C101)</f>
        <v/>
      </c>
      <c r="C102" s="110" t="str">
        <f>IF(posicao_contratual!A101="","",posicao_contratual!G101)</f>
        <v/>
      </c>
      <c r="D102" s="109" t="str">
        <f>IF(A102="TOTAL",ROUND(SUM($D$3:D101),2),IF(OR(A102="",B102="",C102=""),"",ROUND(B102*C102,2)))</f>
        <v/>
      </c>
      <c r="E102" s="111" t="str">
        <f>IF(OR(historico_VU!A101="",historico_VU!D101=""),"",historico_VU!D101)</f>
        <v/>
      </c>
      <c r="F102" s="112" t="str">
        <f>IF(posicao_contratual!A101="","",posicao_contratual!K101)</f>
        <v/>
      </c>
      <c r="G102" s="111" t="str">
        <f>IF(A102="TOTAL",ROUND(SUM($G$3:G101),2),IF(OR(A102="",E102="",F102=""),"",ROUND(E102*F102,2)))</f>
        <v/>
      </c>
      <c r="H102" s="109" t="str">
        <f>IF(OR(historico_VU!A101="",historico_VU!E101=""),"",historico_VU!E101)</f>
        <v/>
      </c>
      <c r="I102" s="110" t="str">
        <f>IF(posicao_contratual!A101="","",posicao_contratual!O101)</f>
        <v/>
      </c>
      <c r="J102" s="109" t="str">
        <f>IF(A102="TOTAL",ROUND(SUM($J$3:J101),2),IF(OR(A102="",H102="",I102=""),"",ROUND(H102*I102,2)))</f>
        <v/>
      </c>
      <c r="K102" s="111" t="str">
        <f>IF(OR(historico_VU!A101="",historico_VU!F101=""),"",historico_VU!F101)</f>
        <v/>
      </c>
      <c r="L102" s="112" t="str">
        <f>IF(posicao_contratual!A101="","",posicao_contratual!S101)</f>
        <v/>
      </c>
      <c r="M102" s="111" t="str">
        <f>IF(A102="TOTAL",ROUND(SUM($M$3:M101),2),IF(OR(A102="",K102="",L102=""),"",ROUND(K102*L102,2)))</f>
        <v/>
      </c>
      <c r="N102" s="109" t="str">
        <f>IF(OR(historico_VU!A101="",historico_VU!G101=""),"",historico_VU!G101)</f>
        <v/>
      </c>
      <c r="O102" s="110" t="str">
        <f>IF(posicao_contratual!A101="","",posicao_contratual!W101)</f>
        <v/>
      </c>
      <c r="P102" s="109" t="str">
        <f>IF(A102="TOTAL",ROUND(SUM($P$3:P101),2),IF(OR(A102="",N102="",O102=""),"",ROUND(N102*O102,2)))</f>
        <v/>
      </c>
      <c r="Q102" s="183" t="str">
        <f t="shared" ca="1" si="24"/>
        <v/>
      </c>
      <c r="R102" t="str">
        <f>IF($A102="","",IF(MEMORIA_RESULTADOS!$W$46="","","C"&amp;MEMORIA_RESULTADOS!$W$46))</f>
        <v/>
      </c>
      <c r="S102" s="211" t="str">
        <f t="shared" ca="1" si="25"/>
        <v/>
      </c>
      <c r="T102" s="211" t="str">
        <f t="shared" ca="1" si="26"/>
        <v/>
      </c>
      <c r="U102" s="211" t="str">
        <f t="shared" ca="1" si="27"/>
        <v/>
      </c>
      <c r="V102" s="195" t="str">
        <f t="shared" ca="1" si="28"/>
        <v/>
      </c>
      <c r="W102" s="195" t="str">
        <f t="shared" ca="1" si="29"/>
        <v/>
      </c>
      <c r="X102" s="195" t="str">
        <f t="shared" ca="1" si="30"/>
        <v/>
      </c>
      <c r="Y102" t="str">
        <f t="shared" ca="1" si="31"/>
        <v/>
      </c>
      <c r="Z102" s="212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8" t="str">
        <f>IF(AND(itens_Remanesc!A102="",itens_Remanesc!A101&lt;&gt;"",COUNTIF(itens_Remanesc!A103:$A$200,"&lt;&gt;")=0),"TOTAL",IF(itens_Remanesc!A102="","",itens_Remanesc!A102))</f>
        <v/>
      </c>
      <c r="B103" s="109" t="str">
        <f>IF(OR(historico_VU!A102="",historico_VU!C102=""),"",historico_VU!C102)</f>
        <v/>
      </c>
      <c r="C103" s="110" t="str">
        <f>IF(posicao_contratual!A102="","",posicao_contratual!G102)</f>
        <v/>
      </c>
      <c r="D103" s="109" t="str">
        <f>IF(A103="TOTAL",ROUND(SUM($D$3:D102),2),IF(OR(A103="",B103="",C103=""),"",ROUND(B103*C103,2)))</f>
        <v/>
      </c>
      <c r="E103" s="111" t="str">
        <f>IF(OR(historico_VU!A102="",historico_VU!D102=""),"",historico_VU!D102)</f>
        <v/>
      </c>
      <c r="F103" s="112" t="str">
        <f>IF(posicao_contratual!A102="","",posicao_contratual!K102)</f>
        <v/>
      </c>
      <c r="G103" s="111" t="str">
        <f>IF(A103="TOTAL",ROUND(SUM($G$3:G102),2),IF(OR(A103="",E103="",F103=""),"",ROUND(E103*F103,2)))</f>
        <v/>
      </c>
      <c r="H103" s="109" t="str">
        <f>IF(OR(historico_VU!A102="",historico_VU!E102=""),"",historico_VU!E102)</f>
        <v/>
      </c>
      <c r="I103" s="110" t="str">
        <f>IF(posicao_contratual!A102="","",posicao_contratual!O102)</f>
        <v/>
      </c>
      <c r="J103" s="109" t="str">
        <f>IF(A103="TOTAL",ROUND(SUM($J$3:J102),2),IF(OR(A103="",H103="",I103=""),"",ROUND(H103*I103,2)))</f>
        <v/>
      </c>
      <c r="K103" s="111" t="str">
        <f>IF(OR(historico_VU!A102="",historico_VU!F102=""),"",historico_VU!F102)</f>
        <v/>
      </c>
      <c r="L103" s="112" t="str">
        <f>IF(posicao_contratual!A102="","",posicao_contratual!S102)</f>
        <v/>
      </c>
      <c r="M103" s="111" t="str">
        <f>IF(A103="TOTAL",ROUND(SUM($M$3:M102),2),IF(OR(A103="",K103="",L103=""),"",ROUND(K103*L103,2)))</f>
        <v/>
      </c>
      <c r="N103" s="109" t="str">
        <f>IF(OR(historico_VU!A102="",historico_VU!G102=""),"",historico_VU!G102)</f>
        <v/>
      </c>
      <c r="O103" s="110" t="str">
        <f>IF(posicao_contratual!A102="","",posicao_contratual!W102)</f>
        <v/>
      </c>
      <c r="P103" s="109" t="str">
        <f>IF(A103="TOTAL",ROUND(SUM($P$3:P102),2),IF(OR(A103="",N103="",O103=""),"",ROUND(N103*O103,2)))</f>
        <v/>
      </c>
      <c r="Q103" s="183" t="str">
        <f t="shared" ca="1" si="24"/>
        <v/>
      </c>
      <c r="R103" t="str">
        <f>IF($A103="","",IF(MEMORIA_RESULTADOS!$W$46="","","C"&amp;MEMORIA_RESULTADOS!$W$46))</f>
        <v/>
      </c>
      <c r="S103" s="211" t="str">
        <f t="shared" ca="1" si="25"/>
        <v/>
      </c>
      <c r="T103" s="211" t="str">
        <f t="shared" ca="1" si="26"/>
        <v/>
      </c>
      <c r="U103" s="211" t="str">
        <f t="shared" ca="1" si="27"/>
        <v/>
      </c>
      <c r="V103" s="195" t="str">
        <f t="shared" ca="1" si="28"/>
        <v/>
      </c>
      <c r="W103" s="195" t="str">
        <f t="shared" ca="1" si="29"/>
        <v/>
      </c>
      <c r="X103" s="195" t="str">
        <f t="shared" ca="1" si="30"/>
        <v/>
      </c>
      <c r="Y103" t="str">
        <f t="shared" ca="1" si="31"/>
        <v/>
      </c>
      <c r="Z103" s="212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8" t="str">
        <f>IF(AND(itens_Remanesc!A103="",itens_Remanesc!A102&lt;&gt;"",COUNTIF(itens_Remanesc!A104:$A$200,"&lt;&gt;")=0),"TOTAL",IF(itens_Remanesc!A103="","",itens_Remanesc!A103))</f>
        <v/>
      </c>
      <c r="B104" s="109" t="str">
        <f>IF(OR(historico_VU!A103="",historico_VU!C103=""),"",historico_VU!C103)</f>
        <v/>
      </c>
      <c r="C104" s="110" t="str">
        <f>IF(posicao_contratual!A103="","",posicao_contratual!G103)</f>
        <v/>
      </c>
      <c r="D104" s="109" t="str">
        <f>IF(A104="TOTAL",ROUND(SUM($D$3:D103),2),IF(OR(A104="",B104="",C104=""),"",ROUND(B104*C104,2)))</f>
        <v/>
      </c>
      <c r="E104" s="111" t="str">
        <f>IF(OR(historico_VU!A103="",historico_VU!D103=""),"",historico_VU!D103)</f>
        <v/>
      </c>
      <c r="F104" s="112" t="str">
        <f>IF(posicao_contratual!A103="","",posicao_contratual!K103)</f>
        <v/>
      </c>
      <c r="G104" s="111" t="str">
        <f>IF(A104="TOTAL",ROUND(SUM($G$3:G103),2),IF(OR(A104="",E104="",F104=""),"",ROUND(E104*F104,2)))</f>
        <v/>
      </c>
      <c r="H104" s="109" t="str">
        <f>IF(OR(historico_VU!A103="",historico_VU!E103=""),"",historico_VU!E103)</f>
        <v/>
      </c>
      <c r="I104" s="110" t="str">
        <f>IF(posicao_contratual!A103="","",posicao_contratual!O103)</f>
        <v/>
      </c>
      <c r="J104" s="109" t="str">
        <f>IF(A104="TOTAL",ROUND(SUM($J$3:J103),2),IF(OR(A104="",H104="",I104=""),"",ROUND(H104*I104,2)))</f>
        <v/>
      </c>
      <c r="K104" s="111" t="str">
        <f>IF(OR(historico_VU!A103="",historico_VU!F103=""),"",historico_VU!F103)</f>
        <v/>
      </c>
      <c r="L104" s="112" t="str">
        <f>IF(posicao_contratual!A103="","",posicao_contratual!S103)</f>
        <v/>
      </c>
      <c r="M104" s="111" t="str">
        <f>IF(A104="TOTAL",ROUND(SUM($M$3:M103),2),IF(OR(A104="",K104="",L104=""),"",ROUND(K104*L104,2)))</f>
        <v/>
      </c>
      <c r="N104" s="109" t="str">
        <f>IF(OR(historico_VU!A103="",historico_VU!G103=""),"",historico_VU!G103)</f>
        <v/>
      </c>
      <c r="O104" s="110" t="str">
        <f>IF(posicao_contratual!A103="","",posicao_contratual!W103)</f>
        <v/>
      </c>
      <c r="P104" s="109" t="str">
        <f>IF(A104="TOTAL",ROUND(SUM($P$3:P103),2),IF(OR(A104="",N104="",O104=""),"",ROUND(N104*O104,2)))</f>
        <v/>
      </c>
      <c r="Q104" s="183" t="str">
        <f t="shared" ca="1" si="24"/>
        <v/>
      </c>
      <c r="R104" t="str">
        <f>IF($A104="","",IF(MEMORIA_RESULTADOS!$W$46="","","C"&amp;MEMORIA_RESULTADOS!$W$46))</f>
        <v/>
      </c>
      <c r="S104" s="211" t="str">
        <f t="shared" ca="1" si="25"/>
        <v/>
      </c>
      <c r="T104" s="211" t="str">
        <f t="shared" ca="1" si="26"/>
        <v/>
      </c>
      <c r="U104" s="211" t="str">
        <f t="shared" ca="1" si="27"/>
        <v/>
      </c>
      <c r="V104" s="195" t="str">
        <f t="shared" ca="1" si="28"/>
        <v/>
      </c>
      <c r="W104" s="195" t="str">
        <f t="shared" ca="1" si="29"/>
        <v/>
      </c>
      <c r="X104" s="195" t="str">
        <f t="shared" ca="1" si="30"/>
        <v/>
      </c>
      <c r="Y104" t="str">
        <f t="shared" ca="1" si="31"/>
        <v/>
      </c>
      <c r="Z104" s="212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8" t="str">
        <f>IF(AND(itens_Remanesc!A104="",itens_Remanesc!A103&lt;&gt;"",COUNTIF(itens_Remanesc!A105:$A$200,"&lt;&gt;")=0),"TOTAL",IF(itens_Remanesc!A104="","",itens_Remanesc!A104))</f>
        <v/>
      </c>
      <c r="B105" s="109" t="str">
        <f>IF(OR(historico_VU!A104="",historico_VU!C104=""),"",historico_VU!C104)</f>
        <v/>
      </c>
      <c r="C105" s="110" t="str">
        <f>IF(posicao_contratual!A104="","",posicao_contratual!G104)</f>
        <v/>
      </c>
      <c r="D105" s="109" t="str">
        <f>IF(A105="TOTAL",ROUND(SUM($D$3:D104),2),IF(OR(A105="",B105="",C105=""),"",ROUND(B105*C105,2)))</f>
        <v/>
      </c>
      <c r="E105" s="111" t="str">
        <f>IF(OR(historico_VU!A104="",historico_VU!D104=""),"",historico_VU!D104)</f>
        <v/>
      </c>
      <c r="F105" s="112" t="str">
        <f>IF(posicao_contratual!A104="","",posicao_contratual!K104)</f>
        <v/>
      </c>
      <c r="G105" s="111" t="str">
        <f>IF(A105="TOTAL",ROUND(SUM($G$3:G104),2),IF(OR(A105="",E105="",F105=""),"",ROUND(E105*F105,2)))</f>
        <v/>
      </c>
      <c r="H105" s="109" t="str">
        <f>IF(OR(historico_VU!A104="",historico_VU!E104=""),"",historico_VU!E104)</f>
        <v/>
      </c>
      <c r="I105" s="110" t="str">
        <f>IF(posicao_contratual!A104="","",posicao_contratual!O104)</f>
        <v/>
      </c>
      <c r="J105" s="109" t="str">
        <f>IF(A105="TOTAL",ROUND(SUM($J$3:J104),2),IF(OR(A105="",H105="",I105=""),"",ROUND(H105*I105,2)))</f>
        <v/>
      </c>
      <c r="K105" s="111" t="str">
        <f>IF(OR(historico_VU!A104="",historico_VU!F104=""),"",historico_VU!F104)</f>
        <v/>
      </c>
      <c r="L105" s="112" t="str">
        <f>IF(posicao_contratual!A104="","",posicao_contratual!S104)</f>
        <v/>
      </c>
      <c r="M105" s="111" t="str">
        <f>IF(A105="TOTAL",ROUND(SUM($M$3:M104),2),IF(OR(A105="",K105="",L105=""),"",ROUND(K105*L105,2)))</f>
        <v/>
      </c>
      <c r="N105" s="109" t="str">
        <f>IF(OR(historico_VU!A104="",historico_VU!G104=""),"",historico_VU!G104)</f>
        <v/>
      </c>
      <c r="O105" s="110" t="str">
        <f>IF(posicao_contratual!A104="","",posicao_contratual!W104)</f>
        <v/>
      </c>
      <c r="P105" s="109" t="str">
        <f>IF(A105="TOTAL",ROUND(SUM($P$3:P104),2),IF(OR(A105="",N105="",O105=""),"",ROUND(N105*O105,2)))</f>
        <v/>
      </c>
      <c r="Q105" s="183" t="str">
        <f t="shared" ca="1" si="24"/>
        <v/>
      </c>
      <c r="R105" t="str">
        <f>IF($A105="","",IF(MEMORIA_RESULTADOS!$W$46="","","C"&amp;MEMORIA_RESULTADOS!$W$46))</f>
        <v/>
      </c>
      <c r="S105" s="211" t="str">
        <f t="shared" ca="1" si="25"/>
        <v/>
      </c>
      <c r="T105" s="211" t="str">
        <f t="shared" ca="1" si="26"/>
        <v/>
      </c>
      <c r="U105" s="211" t="str">
        <f t="shared" ca="1" si="27"/>
        <v/>
      </c>
      <c r="V105" s="195" t="str">
        <f t="shared" ca="1" si="28"/>
        <v/>
      </c>
      <c r="W105" s="195" t="str">
        <f t="shared" ca="1" si="29"/>
        <v/>
      </c>
      <c r="X105" s="195" t="str">
        <f t="shared" ca="1" si="30"/>
        <v/>
      </c>
      <c r="Y105" t="str">
        <f t="shared" ca="1" si="31"/>
        <v/>
      </c>
      <c r="Z105" s="212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8" t="str">
        <f>IF(AND(itens_Remanesc!A105="",itens_Remanesc!A104&lt;&gt;"",COUNTIF(itens_Remanesc!A106:$A$200,"&lt;&gt;")=0),"TOTAL",IF(itens_Remanesc!A105="","",itens_Remanesc!A105))</f>
        <v/>
      </c>
      <c r="B106" s="109" t="str">
        <f>IF(OR(historico_VU!A105="",historico_VU!C105=""),"",historico_VU!C105)</f>
        <v/>
      </c>
      <c r="C106" s="110" t="str">
        <f>IF(posicao_contratual!A105="","",posicao_contratual!G105)</f>
        <v/>
      </c>
      <c r="D106" s="109" t="str">
        <f>IF(A106="TOTAL",ROUND(SUM($D$3:D105),2),IF(OR(A106="",B106="",C106=""),"",ROUND(B106*C106,2)))</f>
        <v/>
      </c>
      <c r="E106" s="111" t="str">
        <f>IF(OR(historico_VU!A105="",historico_VU!D105=""),"",historico_VU!D105)</f>
        <v/>
      </c>
      <c r="F106" s="112" t="str">
        <f>IF(posicao_contratual!A105="","",posicao_contratual!K105)</f>
        <v/>
      </c>
      <c r="G106" s="111" t="str">
        <f>IF(A106="TOTAL",ROUND(SUM($G$3:G105),2),IF(OR(A106="",E106="",F106=""),"",ROUND(E106*F106,2)))</f>
        <v/>
      </c>
      <c r="H106" s="109" t="str">
        <f>IF(OR(historico_VU!A105="",historico_VU!E105=""),"",historico_VU!E105)</f>
        <v/>
      </c>
      <c r="I106" s="110" t="str">
        <f>IF(posicao_contratual!A105="","",posicao_contratual!O105)</f>
        <v/>
      </c>
      <c r="J106" s="109" t="str">
        <f>IF(A106="TOTAL",ROUND(SUM($J$3:J105),2),IF(OR(A106="",H106="",I106=""),"",ROUND(H106*I106,2)))</f>
        <v/>
      </c>
      <c r="K106" s="111" t="str">
        <f>IF(OR(historico_VU!A105="",historico_VU!F105=""),"",historico_VU!F105)</f>
        <v/>
      </c>
      <c r="L106" s="112" t="str">
        <f>IF(posicao_contratual!A105="","",posicao_contratual!S105)</f>
        <v/>
      </c>
      <c r="M106" s="111" t="str">
        <f>IF(A106="TOTAL",ROUND(SUM($M$3:M105),2),IF(OR(A106="",K106="",L106=""),"",ROUND(K106*L106,2)))</f>
        <v/>
      </c>
      <c r="N106" s="109" t="str">
        <f>IF(OR(historico_VU!A105="",historico_VU!G105=""),"",historico_VU!G105)</f>
        <v/>
      </c>
      <c r="O106" s="110" t="str">
        <f>IF(posicao_contratual!A105="","",posicao_contratual!W105)</f>
        <v/>
      </c>
      <c r="P106" s="109" t="str">
        <f>IF(A106="TOTAL",ROUND(SUM($P$3:P105),2),IF(OR(A106="",N106="",O106=""),"",ROUND(N106*O106,2)))</f>
        <v/>
      </c>
      <c r="Q106" s="183" t="str">
        <f t="shared" ca="1" si="24"/>
        <v/>
      </c>
      <c r="R106" t="str">
        <f>IF($A106="","",IF(MEMORIA_RESULTADOS!$W$46="","","C"&amp;MEMORIA_RESULTADOS!$W$46))</f>
        <v/>
      </c>
      <c r="S106" s="211" t="str">
        <f t="shared" ca="1" si="25"/>
        <v/>
      </c>
      <c r="T106" s="211" t="str">
        <f t="shared" ca="1" si="26"/>
        <v/>
      </c>
      <c r="U106" s="211" t="str">
        <f t="shared" ca="1" si="27"/>
        <v/>
      </c>
      <c r="V106" s="195" t="str">
        <f t="shared" ca="1" si="28"/>
        <v/>
      </c>
      <c r="W106" s="195" t="str">
        <f t="shared" ca="1" si="29"/>
        <v/>
      </c>
      <c r="X106" s="195" t="str">
        <f t="shared" ca="1" si="30"/>
        <v/>
      </c>
      <c r="Y106" t="str">
        <f t="shared" ca="1" si="31"/>
        <v/>
      </c>
      <c r="Z106" s="212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8" t="str">
        <f>IF(AND(itens_Remanesc!A106="",itens_Remanesc!A105&lt;&gt;"",COUNTIF(itens_Remanesc!A107:$A$200,"&lt;&gt;")=0),"TOTAL",IF(itens_Remanesc!A106="","",itens_Remanesc!A106))</f>
        <v/>
      </c>
      <c r="B107" s="109" t="str">
        <f>IF(OR(historico_VU!A106="",historico_VU!C106=""),"",historico_VU!C106)</f>
        <v/>
      </c>
      <c r="C107" s="110" t="str">
        <f>IF(posicao_contratual!A106="","",posicao_contratual!G106)</f>
        <v/>
      </c>
      <c r="D107" s="109" t="str">
        <f>IF(A107="TOTAL",ROUND(SUM($D$3:D106),2),IF(OR(A107="",B107="",C107=""),"",ROUND(B107*C107,2)))</f>
        <v/>
      </c>
      <c r="E107" s="111" t="str">
        <f>IF(OR(historico_VU!A106="",historico_VU!D106=""),"",historico_VU!D106)</f>
        <v/>
      </c>
      <c r="F107" s="112" t="str">
        <f>IF(posicao_contratual!A106="","",posicao_contratual!K106)</f>
        <v/>
      </c>
      <c r="G107" s="111" t="str">
        <f>IF(A107="TOTAL",ROUND(SUM($G$3:G106),2),IF(OR(A107="",E107="",F107=""),"",ROUND(E107*F107,2)))</f>
        <v/>
      </c>
      <c r="H107" s="109" t="str">
        <f>IF(OR(historico_VU!A106="",historico_VU!E106=""),"",historico_VU!E106)</f>
        <v/>
      </c>
      <c r="I107" s="110" t="str">
        <f>IF(posicao_contratual!A106="","",posicao_contratual!O106)</f>
        <v/>
      </c>
      <c r="J107" s="109" t="str">
        <f>IF(A107="TOTAL",ROUND(SUM($J$3:J106),2),IF(OR(A107="",H107="",I107=""),"",ROUND(H107*I107,2)))</f>
        <v/>
      </c>
      <c r="K107" s="111" t="str">
        <f>IF(OR(historico_VU!A106="",historico_VU!F106=""),"",historico_VU!F106)</f>
        <v/>
      </c>
      <c r="L107" s="112" t="str">
        <f>IF(posicao_contratual!A106="","",posicao_contratual!S106)</f>
        <v/>
      </c>
      <c r="M107" s="111" t="str">
        <f>IF(A107="TOTAL",ROUND(SUM($M$3:M106),2),IF(OR(A107="",K107="",L107=""),"",ROUND(K107*L107,2)))</f>
        <v/>
      </c>
      <c r="N107" s="109" t="str">
        <f>IF(OR(historico_VU!A106="",historico_VU!G106=""),"",historico_VU!G106)</f>
        <v/>
      </c>
      <c r="O107" s="110" t="str">
        <f>IF(posicao_contratual!A106="","",posicao_contratual!W106)</f>
        <v/>
      </c>
      <c r="P107" s="109" t="str">
        <f>IF(A107="TOTAL",ROUND(SUM($P$3:P106),2),IF(OR(A107="",N107="",O107=""),"",ROUND(N107*O107,2)))</f>
        <v/>
      </c>
      <c r="Q107" s="183" t="str">
        <f t="shared" ca="1" si="24"/>
        <v/>
      </c>
      <c r="R107" t="str">
        <f>IF($A107="","",IF(MEMORIA_RESULTADOS!$W$46="","","C"&amp;MEMORIA_RESULTADOS!$W$46))</f>
        <v/>
      </c>
      <c r="S107" s="211" t="str">
        <f t="shared" ca="1" si="25"/>
        <v/>
      </c>
      <c r="T107" s="211" t="str">
        <f t="shared" ca="1" si="26"/>
        <v/>
      </c>
      <c r="U107" s="211" t="str">
        <f t="shared" ca="1" si="27"/>
        <v/>
      </c>
      <c r="V107" s="195" t="str">
        <f t="shared" ca="1" si="28"/>
        <v/>
      </c>
      <c r="W107" s="195" t="str">
        <f t="shared" ca="1" si="29"/>
        <v/>
      </c>
      <c r="X107" s="195" t="str">
        <f t="shared" ca="1" si="30"/>
        <v/>
      </c>
      <c r="Y107" t="str">
        <f t="shared" ca="1" si="31"/>
        <v/>
      </c>
      <c r="Z107" s="212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8" t="str">
        <f>IF(AND(itens_Remanesc!A107="",itens_Remanesc!A106&lt;&gt;"",COUNTIF(itens_Remanesc!A108:$A$200,"&lt;&gt;")=0),"TOTAL",IF(itens_Remanesc!A107="","",itens_Remanesc!A107))</f>
        <v/>
      </c>
      <c r="B108" s="109" t="str">
        <f>IF(OR(historico_VU!A107="",historico_VU!C107=""),"",historico_VU!C107)</f>
        <v/>
      </c>
      <c r="C108" s="110" t="str">
        <f>IF(posicao_contratual!A107="","",posicao_contratual!G107)</f>
        <v/>
      </c>
      <c r="D108" s="109" t="str">
        <f>IF(A108="TOTAL",ROUND(SUM($D$3:D107),2),IF(OR(A108="",B108="",C108=""),"",ROUND(B108*C108,2)))</f>
        <v/>
      </c>
      <c r="E108" s="111" t="str">
        <f>IF(OR(historico_VU!A107="",historico_VU!D107=""),"",historico_VU!D107)</f>
        <v/>
      </c>
      <c r="F108" s="112" t="str">
        <f>IF(posicao_contratual!A107="","",posicao_contratual!K107)</f>
        <v/>
      </c>
      <c r="G108" s="111" t="str">
        <f>IF(A108="TOTAL",ROUND(SUM($G$3:G107),2),IF(OR(A108="",E108="",F108=""),"",ROUND(E108*F108,2)))</f>
        <v/>
      </c>
      <c r="H108" s="109" t="str">
        <f>IF(OR(historico_VU!A107="",historico_VU!E107=""),"",historico_VU!E107)</f>
        <v/>
      </c>
      <c r="I108" s="110" t="str">
        <f>IF(posicao_contratual!A107="","",posicao_contratual!O107)</f>
        <v/>
      </c>
      <c r="J108" s="109" t="str">
        <f>IF(A108="TOTAL",ROUND(SUM($J$3:J107),2),IF(OR(A108="",H108="",I108=""),"",ROUND(H108*I108,2)))</f>
        <v/>
      </c>
      <c r="K108" s="111" t="str">
        <f>IF(OR(historico_VU!A107="",historico_VU!F107=""),"",historico_VU!F107)</f>
        <v/>
      </c>
      <c r="L108" s="112" t="str">
        <f>IF(posicao_contratual!A107="","",posicao_contratual!S107)</f>
        <v/>
      </c>
      <c r="M108" s="111" t="str">
        <f>IF(A108="TOTAL",ROUND(SUM($M$3:M107),2),IF(OR(A108="",K108="",L108=""),"",ROUND(K108*L108,2)))</f>
        <v/>
      </c>
      <c r="N108" s="109" t="str">
        <f>IF(OR(historico_VU!A107="",historico_VU!G107=""),"",historico_VU!G107)</f>
        <v/>
      </c>
      <c r="O108" s="110" t="str">
        <f>IF(posicao_contratual!A107="","",posicao_contratual!W107)</f>
        <v/>
      </c>
      <c r="P108" s="109" t="str">
        <f>IF(A108="TOTAL",ROUND(SUM($P$3:P107),2),IF(OR(A108="",N108="",O108=""),"",ROUND(N108*O108,2)))</f>
        <v/>
      </c>
      <c r="Q108" s="183" t="str">
        <f t="shared" ca="1" si="24"/>
        <v/>
      </c>
      <c r="R108" t="str">
        <f>IF($A108="","",IF(MEMORIA_RESULTADOS!$W$46="","","C"&amp;MEMORIA_RESULTADOS!$W$46))</f>
        <v/>
      </c>
      <c r="S108" s="211" t="str">
        <f t="shared" ca="1" si="25"/>
        <v/>
      </c>
      <c r="T108" s="211" t="str">
        <f t="shared" ca="1" si="26"/>
        <v/>
      </c>
      <c r="U108" s="211" t="str">
        <f t="shared" ca="1" si="27"/>
        <v/>
      </c>
      <c r="V108" s="195" t="str">
        <f t="shared" ca="1" si="28"/>
        <v/>
      </c>
      <c r="W108" s="195" t="str">
        <f t="shared" ca="1" si="29"/>
        <v/>
      </c>
      <c r="X108" s="195" t="str">
        <f t="shared" ca="1" si="30"/>
        <v/>
      </c>
      <c r="Y108" t="str">
        <f t="shared" ca="1" si="31"/>
        <v/>
      </c>
      <c r="Z108" s="212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8" t="str">
        <f>IF(AND(itens_Remanesc!A108="",itens_Remanesc!A107&lt;&gt;"",COUNTIF(itens_Remanesc!A109:$A$200,"&lt;&gt;")=0),"TOTAL",IF(itens_Remanesc!A108="","",itens_Remanesc!A108))</f>
        <v/>
      </c>
      <c r="B109" s="109" t="str">
        <f>IF(OR(historico_VU!A108="",historico_VU!C108=""),"",historico_VU!C108)</f>
        <v/>
      </c>
      <c r="C109" s="110" t="str">
        <f>IF(posicao_contratual!A108="","",posicao_contratual!G108)</f>
        <v/>
      </c>
      <c r="D109" s="109" t="str">
        <f>IF(A109="TOTAL",ROUND(SUM($D$3:D108),2),IF(OR(A109="",B109="",C109=""),"",ROUND(B109*C109,2)))</f>
        <v/>
      </c>
      <c r="E109" s="111" t="str">
        <f>IF(OR(historico_VU!A108="",historico_VU!D108=""),"",historico_VU!D108)</f>
        <v/>
      </c>
      <c r="F109" s="112" t="str">
        <f>IF(posicao_contratual!A108="","",posicao_contratual!K108)</f>
        <v/>
      </c>
      <c r="G109" s="111" t="str">
        <f>IF(A109="TOTAL",ROUND(SUM($G$3:G108),2),IF(OR(A109="",E109="",F109=""),"",ROUND(E109*F109,2)))</f>
        <v/>
      </c>
      <c r="H109" s="109" t="str">
        <f>IF(OR(historico_VU!A108="",historico_VU!E108=""),"",historico_VU!E108)</f>
        <v/>
      </c>
      <c r="I109" s="110" t="str">
        <f>IF(posicao_contratual!A108="","",posicao_contratual!O108)</f>
        <v/>
      </c>
      <c r="J109" s="109" t="str">
        <f>IF(A109="TOTAL",ROUND(SUM($J$3:J108),2),IF(OR(A109="",H109="",I109=""),"",ROUND(H109*I109,2)))</f>
        <v/>
      </c>
      <c r="K109" s="111" t="str">
        <f>IF(OR(historico_VU!A108="",historico_VU!F108=""),"",historico_VU!F108)</f>
        <v/>
      </c>
      <c r="L109" s="112" t="str">
        <f>IF(posicao_contratual!A108="","",posicao_contratual!S108)</f>
        <v/>
      </c>
      <c r="M109" s="111" t="str">
        <f>IF(A109="TOTAL",ROUND(SUM($M$3:M108),2),IF(OR(A109="",K109="",L109=""),"",ROUND(K109*L109,2)))</f>
        <v/>
      </c>
      <c r="N109" s="109" t="str">
        <f>IF(OR(historico_VU!A108="",historico_VU!G108=""),"",historico_VU!G108)</f>
        <v/>
      </c>
      <c r="O109" s="110" t="str">
        <f>IF(posicao_contratual!A108="","",posicao_contratual!W108)</f>
        <v/>
      </c>
      <c r="P109" s="109" t="str">
        <f>IF(A109="TOTAL",ROUND(SUM($P$3:P108),2),IF(OR(A109="",N109="",O109=""),"",ROUND(N109*O109,2)))</f>
        <v/>
      </c>
      <c r="Q109" s="183" t="str">
        <f t="shared" ca="1" si="24"/>
        <v/>
      </c>
      <c r="R109" t="str">
        <f>IF($A109="","",IF(MEMORIA_RESULTADOS!$W$46="","","C"&amp;MEMORIA_RESULTADOS!$W$46))</f>
        <v/>
      </c>
      <c r="S109" s="211" t="str">
        <f t="shared" ca="1" si="25"/>
        <v/>
      </c>
      <c r="T109" s="211" t="str">
        <f t="shared" ca="1" si="26"/>
        <v/>
      </c>
      <c r="U109" s="211" t="str">
        <f t="shared" ca="1" si="27"/>
        <v/>
      </c>
      <c r="V109" s="195" t="str">
        <f t="shared" ca="1" si="28"/>
        <v/>
      </c>
      <c r="W109" s="195" t="str">
        <f t="shared" ca="1" si="29"/>
        <v/>
      </c>
      <c r="X109" s="195" t="str">
        <f t="shared" ca="1" si="30"/>
        <v/>
      </c>
      <c r="Y109" t="str">
        <f t="shared" ca="1" si="31"/>
        <v/>
      </c>
      <c r="Z109" s="212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8" t="str">
        <f>IF(AND(itens_Remanesc!A109="",itens_Remanesc!A108&lt;&gt;"",COUNTIF(itens_Remanesc!A110:$A$200,"&lt;&gt;")=0),"TOTAL",IF(itens_Remanesc!A109="","",itens_Remanesc!A109))</f>
        <v/>
      </c>
      <c r="B110" s="109" t="str">
        <f>IF(OR(historico_VU!A109="",historico_VU!C109=""),"",historico_VU!C109)</f>
        <v/>
      </c>
      <c r="C110" s="110" t="str">
        <f>IF(posicao_contratual!A109="","",posicao_contratual!G109)</f>
        <v/>
      </c>
      <c r="D110" s="109" t="str">
        <f>IF(A110="TOTAL",ROUND(SUM($D$3:D109),2),IF(OR(A110="",B110="",C110=""),"",ROUND(B110*C110,2)))</f>
        <v/>
      </c>
      <c r="E110" s="111" t="str">
        <f>IF(OR(historico_VU!A109="",historico_VU!D109=""),"",historico_VU!D109)</f>
        <v/>
      </c>
      <c r="F110" s="112" t="str">
        <f>IF(posicao_contratual!A109="","",posicao_contratual!K109)</f>
        <v/>
      </c>
      <c r="G110" s="111" t="str">
        <f>IF(A110="TOTAL",ROUND(SUM($G$3:G109),2),IF(OR(A110="",E110="",F110=""),"",ROUND(E110*F110,2)))</f>
        <v/>
      </c>
      <c r="H110" s="109" t="str">
        <f>IF(OR(historico_VU!A109="",historico_VU!E109=""),"",historico_VU!E109)</f>
        <v/>
      </c>
      <c r="I110" s="110" t="str">
        <f>IF(posicao_contratual!A109="","",posicao_contratual!O109)</f>
        <v/>
      </c>
      <c r="J110" s="109" t="str">
        <f>IF(A110="TOTAL",ROUND(SUM($J$3:J109),2),IF(OR(A110="",H110="",I110=""),"",ROUND(H110*I110,2)))</f>
        <v/>
      </c>
      <c r="K110" s="111" t="str">
        <f>IF(OR(historico_VU!A109="",historico_VU!F109=""),"",historico_VU!F109)</f>
        <v/>
      </c>
      <c r="L110" s="112" t="str">
        <f>IF(posicao_contratual!A109="","",posicao_contratual!S109)</f>
        <v/>
      </c>
      <c r="M110" s="111" t="str">
        <f>IF(A110="TOTAL",ROUND(SUM($M$3:M109),2),IF(OR(A110="",K110="",L110=""),"",ROUND(K110*L110,2)))</f>
        <v/>
      </c>
      <c r="N110" s="109" t="str">
        <f>IF(OR(historico_VU!A109="",historico_VU!G109=""),"",historico_VU!G109)</f>
        <v/>
      </c>
      <c r="O110" s="110" t="str">
        <f>IF(posicao_contratual!A109="","",posicao_contratual!W109)</f>
        <v/>
      </c>
      <c r="P110" s="109" t="str">
        <f>IF(A110="TOTAL",ROUND(SUM($P$3:P109),2),IF(OR(A110="",N110="",O110=""),"",ROUND(N110*O110,2)))</f>
        <v/>
      </c>
      <c r="Q110" s="183" t="str">
        <f t="shared" ca="1" si="24"/>
        <v/>
      </c>
      <c r="R110" t="str">
        <f>IF($A110="","",IF(MEMORIA_RESULTADOS!$W$46="","","C"&amp;MEMORIA_RESULTADOS!$W$46))</f>
        <v/>
      </c>
      <c r="S110" s="211" t="str">
        <f t="shared" ca="1" si="25"/>
        <v/>
      </c>
      <c r="T110" s="211" t="str">
        <f t="shared" ca="1" si="26"/>
        <v/>
      </c>
      <c r="U110" s="211" t="str">
        <f t="shared" ca="1" si="27"/>
        <v/>
      </c>
      <c r="V110" s="195" t="str">
        <f t="shared" ca="1" si="28"/>
        <v/>
      </c>
      <c r="W110" s="195" t="str">
        <f t="shared" ca="1" si="29"/>
        <v/>
      </c>
      <c r="X110" s="195" t="str">
        <f t="shared" ca="1" si="30"/>
        <v/>
      </c>
      <c r="Y110" t="str">
        <f t="shared" ca="1" si="31"/>
        <v/>
      </c>
      <c r="Z110" s="212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8" t="str">
        <f>IF(AND(itens_Remanesc!A110="",itens_Remanesc!A109&lt;&gt;"",COUNTIF(itens_Remanesc!A111:$A$200,"&lt;&gt;")=0),"TOTAL",IF(itens_Remanesc!A110="","",itens_Remanesc!A110))</f>
        <v/>
      </c>
      <c r="B111" s="109" t="str">
        <f>IF(OR(historico_VU!A110="",historico_VU!C110=""),"",historico_VU!C110)</f>
        <v/>
      </c>
      <c r="C111" s="110" t="str">
        <f>IF(posicao_contratual!A110="","",posicao_contratual!G110)</f>
        <v/>
      </c>
      <c r="D111" s="109" t="str">
        <f>IF(A111="TOTAL",ROUND(SUM($D$3:D110),2),IF(OR(A111="",B111="",C111=""),"",ROUND(B111*C111,2)))</f>
        <v/>
      </c>
      <c r="E111" s="111" t="str">
        <f>IF(OR(historico_VU!A110="",historico_VU!D110=""),"",historico_VU!D110)</f>
        <v/>
      </c>
      <c r="F111" s="112" t="str">
        <f>IF(posicao_contratual!A110="","",posicao_contratual!K110)</f>
        <v/>
      </c>
      <c r="G111" s="111" t="str">
        <f>IF(A111="TOTAL",ROUND(SUM($G$3:G110),2),IF(OR(A111="",E111="",F111=""),"",ROUND(E111*F111,2)))</f>
        <v/>
      </c>
      <c r="H111" s="109" t="str">
        <f>IF(OR(historico_VU!A110="",historico_VU!E110=""),"",historico_VU!E110)</f>
        <v/>
      </c>
      <c r="I111" s="110" t="str">
        <f>IF(posicao_contratual!A110="","",posicao_contratual!O110)</f>
        <v/>
      </c>
      <c r="J111" s="109" t="str">
        <f>IF(A111="TOTAL",ROUND(SUM($J$3:J110),2),IF(OR(A111="",H111="",I111=""),"",ROUND(H111*I111,2)))</f>
        <v/>
      </c>
      <c r="K111" s="111" t="str">
        <f>IF(OR(historico_VU!A110="",historico_VU!F110=""),"",historico_VU!F110)</f>
        <v/>
      </c>
      <c r="L111" s="112" t="str">
        <f>IF(posicao_contratual!A110="","",posicao_contratual!S110)</f>
        <v/>
      </c>
      <c r="M111" s="111" t="str">
        <f>IF(A111="TOTAL",ROUND(SUM($M$3:M110),2),IF(OR(A111="",K111="",L111=""),"",ROUND(K111*L111,2)))</f>
        <v/>
      </c>
      <c r="N111" s="109" t="str">
        <f>IF(OR(historico_VU!A110="",historico_VU!G110=""),"",historico_VU!G110)</f>
        <v/>
      </c>
      <c r="O111" s="110" t="str">
        <f>IF(posicao_contratual!A110="","",posicao_contratual!W110)</f>
        <v/>
      </c>
      <c r="P111" s="109" t="str">
        <f>IF(A111="TOTAL",ROUND(SUM($P$3:P110),2),IF(OR(A111="",N111="",O111=""),"",ROUND(N111*O111,2)))</f>
        <v/>
      </c>
      <c r="Q111" s="183" t="str">
        <f t="shared" ca="1" si="24"/>
        <v/>
      </c>
      <c r="R111" t="str">
        <f>IF($A111="","",IF(MEMORIA_RESULTADOS!$W$46="","","C"&amp;MEMORIA_RESULTADOS!$W$46))</f>
        <v/>
      </c>
      <c r="S111" s="211" t="str">
        <f t="shared" ca="1" si="25"/>
        <v/>
      </c>
      <c r="T111" s="211" t="str">
        <f t="shared" ca="1" si="26"/>
        <v/>
      </c>
      <c r="U111" s="211" t="str">
        <f t="shared" ca="1" si="27"/>
        <v/>
      </c>
      <c r="V111" s="195" t="str">
        <f t="shared" ca="1" si="28"/>
        <v/>
      </c>
      <c r="W111" s="195" t="str">
        <f t="shared" ca="1" si="29"/>
        <v/>
      </c>
      <c r="X111" s="195" t="str">
        <f t="shared" ca="1" si="30"/>
        <v/>
      </c>
      <c r="Y111" t="str">
        <f t="shared" ca="1" si="31"/>
        <v/>
      </c>
      <c r="Z111" s="212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8" t="str">
        <f>IF(AND(itens_Remanesc!A111="",itens_Remanesc!A110&lt;&gt;"",COUNTIF(itens_Remanesc!A112:$A$200,"&lt;&gt;")=0),"TOTAL",IF(itens_Remanesc!A111="","",itens_Remanesc!A111))</f>
        <v/>
      </c>
      <c r="B112" s="109" t="str">
        <f>IF(OR(historico_VU!A111="",historico_VU!C111=""),"",historico_VU!C111)</f>
        <v/>
      </c>
      <c r="C112" s="110" t="str">
        <f>IF(posicao_contratual!A111="","",posicao_contratual!G111)</f>
        <v/>
      </c>
      <c r="D112" s="109" t="str">
        <f>IF(A112="TOTAL",ROUND(SUM($D$3:D111),2),IF(OR(A112="",B112="",C112=""),"",ROUND(B112*C112,2)))</f>
        <v/>
      </c>
      <c r="E112" s="111" t="str">
        <f>IF(OR(historico_VU!A111="",historico_VU!D111=""),"",historico_VU!D111)</f>
        <v/>
      </c>
      <c r="F112" s="112" t="str">
        <f>IF(posicao_contratual!A111="","",posicao_contratual!K111)</f>
        <v/>
      </c>
      <c r="G112" s="111" t="str">
        <f>IF(A112="TOTAL",ROUND(SUM($G$3:G111),2),IF(OR(A112="",E112="",F112=""),"",ROUND(E112*F112,2)))</f>
        <v/>
      </c>
      <c r="H112" s="109" t="str">
        <f>IF(OR(historico_VU!A111="",historico_VU!E111=""),"",historico_VU!E111)</f>
        <v/>
      </c>
      <c r="I112" s="110" t="str">
        <f>IF(posicao_contratual!A111="","",posicao_contratual!O111)</f>
        <v/>
      </c>
      <c r="J112" s="109" t="str">
        <f>IF(A112="TOTAL",ROUND(SUM($J$3:J111),2),IF(OR(A112="",H112="",I112=""),"",ROUND(H112*I112,2)))</f>
        <v/>
      </c>
      <c r="K112" s="111" t="str">
        <f>IF(OR(historico_VU!A111="",historico_VU!F111=""),"",historico_VU!F111)</f>
        <v/>
      </c>
      <c r="L112" s="112" t="str">
        <f>IF(posicao_contratual!A111="","",posicao_contratual!S111)</f>
        <v/>
      </c>
      <c r="M112" s="111" t="str">
        <f>IF(A112="TOTAL",ROUND(SUM($M$3:M111),2),IF(OR(A112="",K112="",L112=""),"",ROUND(K112*L112,2)))</f>
        <v/>
      </c>
      <c r="N112" s="109" t="str">
        <f>IF(OR(historico_VU!A111="",historico_VU!G111=""),"",historico_VU!G111)</f>
        <v/>
      </c>
      <c r="O112" s="110" t="str">
        <f>IF(posicao_contratual!A111="","",posicao_contratual!W111)</f>
        <v/>
      </c>
      <c r="P112" s="109" t="str">
        <f>IF(A112="TOTAL",ROUND(SUM($P$3:P111),2),IF(OR(A112="",N112="",O112=""),"",ROUND(N112*O112,2)))</f>
        <v/>
      </c>
      <c r="Q112" s="183" t="str">
        <f t="shared" ca="1" si="24"/>
        <v/>
      </c>
      <c r="R112" t="str">
        <f>IF($A112="","",IF(MEMORIA_RESULTADOS!$W$46="","","C"&amp;MEMORIA_RESULTADOS!$W$46))</f>
        <v/>
      </c>
      <c r="S112" s="211" t="str">
        <f t="shared" ca="1" si="25"/>
        <v/>
      </c>
      <c r="T112" s="211" t="str">
        <f t="shared" ca="1" si="26"/>
        <v/>
      </c>
      <c r="U112" s="211" t="str">
        <f t="shared" ca="1" si="27"/>
        <v/>
      </c>
      <c r="V112" s="195" t="str">
        <f t="shared" ca="1" si="28"/>
        <v/>
      </c>
      <c r="W112" s="195" t="str">
        <f t="shared" ca="1" si="29"/>
        <v/>
      </c>
      <c r="X112" s="195" t="str">
        <f t="shared" ca="1" si="30"/>
        <v/>
      </c>
      <c r="Y112" t="str">
        <f t="shared" ca="1" si="31"/>
        <v/>
      </c>
      <c r="Z112" s="212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8" t="str">
        <f>IF(AND(itens_Remanesc!A112="",itens_Remanesc!A111&lt;&gt;"",COUNTIF(itens_Remanesc!A113:$A$200,"&lt;&gt;")=0),"TOTAL",IF(itens_Remanesc!A112="","",itens_Remanesc!A112))</f>
        <v/>
      </c>
      <c r="B113" s="109" t="str">
        <f>IF(OR(historico_VU!A112="",historico_VU!C112=""),"",historico_VU!C112)</f>
        <v/>
      </c>
      <c r="C113" s="110" t="str">
        <f>IF(posicao_contratual!A112="","",posicao_contratual!G112)</f>
        <v/>
      </c>
      <c r="D113" s="109" t="str">
        <f>IF(A113="TOTAL",ROUND(SUM($D$3:D112),2),IF(OR(A113="",B113="",C113=""),"",ROUND(B113*C113,2)))</f>
        <v/>
      </c>
      <c r="E113" s="111" t="str">
        <f>IF(OR(historico_VU!A112="",historico_VU!D112=""),"",historico_VU!D112)</f>
        <v/>
      </c>
      <c r="F113" s="112" t="str">
        <f>IF(posicao_contratual!A112="","",posicao_contratual!K112)</f>
        <v/>
      </c>
      <c r="G113" s="111" t="str">
        <f>IF(A113="TOTAL",ROUND(SUM($G$3:G112),2),IF(OR(A113="",E113="",F113=""),"",ROUND(E113*F113,2)))</f>
        <v/>
      </c>
      <c r="H113" s="109" t="str">
        <f>IF(OR(historico_VU!A112="",historico_VU!E112=""),"",historico_VU!E112)</f>
        <v/>
      </c>
      <c r="I113" s="110" t="str">
        <f>IF(posicao_contratual!A112="","",posicao_contratual!O112)</f>
        <v/>
      </c>
      <c r="J113" s="109" t="str">
        <f>IF(A113="TOTAL",ROUND(SUM($J$3:J112),2),IF(OR(A113="",H113="",I113=""),"",ROUND(H113*I113,2)))</f>
        <v/>
      </c>
      <c r="K113" s="111" t="str">
        <f>IF(OR(historico_VU!A112="",historico_VU!F112=""),"",historico_VU!F112)</f>
        <v/>
      </c>
      <c r="L113" s="112" t="str">
        <f>IF(posicao_contratual!A112="","",posicao_contratual!S112)</f>
        <v/>
      </c>
      <c r="M113" s="111" t="str">
        <f>IF(A113="TOTAL",ROUND(SUM($M$3:M112),2),IF(OR(A113="",K113="",L113=""),"",ROUND(K113*L113,2)))</f>
        <v/>
      </c>
      <c r="N113" s="109" t="str">
        <f>IF(OR(historico_VU!A112="",historico_VU!G112=""),"",historico_VU!G112)</f>
        <v/>
      </c>
      <c r="O113" s="110" t="str">
        <f>IF(posicao_contratual!A112="","",posicao_contratual!W112)</f>
        <v/>
      </c>
      <c r="P113" s="109" t="str">
        <f>IF(A113="TOTAL",ROUND(SUM($P$3:P112),2),IF(OR(A113="",N113="",O113=""),"",ROUND(N113*O113,2)))</f>
        <v/>
      </c>
      <c r="Q113" s="183" t="str">
        <f t="shared" ca="1" si="24"/>
        <v/>
      </c>
      <c r="R113" t="str">
        <f>IF($A113="","",IF(MEMORIA_RESULTADOS!$W$46="","","C"&amp;MEMORIA_RESULTADOS!$W$46))</f>
        <v/>
      </c>
      <c r="S113" s="211" t="str">
        <f t="shared" ca="1" si="25"/>
        <v/>
      </c>
      <c r="T113" s="211" t="str">
        <f t="shared" ca="1" si="26"/>
        <v/>
      </c>
      <c r="U113" s="211" t="str">
        <f t="shared" ca="1" si="27"/>
        <v/>
      </c>
      <c r="V113" s="195" t="str">
        <f t="shared" ca="1" si="28"/>
        <v/>
      </c>
      <c r="W113" s="195" t="str">
        <f t="shared" ca="1" si="29"/>
        <v/>
      </c>
      <c r="X113" s="195" t="str">
        <f t="shared" ca="1" si="30"/>
        <v/>
      </c>
      <c r="Y113" t="str">
        <f t="shared" ca="1" si="31"/>
        <v/>
      </c>
      <c r="Z113" s="212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8" t="str">
        <f>IF(AND(itens_Remanesc!A113="",itens_Remanesc!A112&lt;&gt;"",COUNTIF(itens_Remanesc!A114:$A$200,"&lt;&gt;")=0),"TOTAL",IF(itens_Remanesc!A113="","",itens_Remanesc!A113))</f>
        <v/>
      </c>
      <c r="B114" s="109" t="str">
        <f>IF(OR(historico_VU!A113="",historico_VU!C113=""),"",historico_VU!C113)</f>
        <v/>
      </c>
      <c r="C114" s="110" t="str">
        <f>IF(posicao_contratual!A113="","",posicao_contratual!G113)</f>
        <v/>
      </c>
      <c r="D114" s="109" t="str">
        <f>IF(A114="TOTAL",ROUND(SUM($D$3:D113),2),IF(OR(A114="",B114="",C114=""),"",ROUND(B114*C114,2)))</f>
        <v/>
      </c>
      <c r="E114" s="111" t="str">
        <f>IF(OR(historico_VU!A113="",historico_VU!D113=""),"",historico_VU!D113)</f>
        <v/>
      </c>
      <c r="F114" s="112" t="str">
        <f>IF(posicao_contratual!A113="","",posicao_contratual!K113)</f>
        <v/>
      </c>
      <c r="G114" s="111" t="str">
        <f>IF(A114="TOTAL",ROUND(SUM($G$3:G113),2),IF(OR(A114="",E114="",F114=""),"",ROUND(E114*F114,2)))</f>
        <v/>
      </c>
      <c r="H114" s="109" t="str">
        <f>IF(OR(historico_VU!A113="",historico_VU!E113=""),"",historico_VU!E113)</f>
        <v/>
      </c>
      <c r="I114" s="110" t="str">
        <f>IF(posicao_contratual!A113="","",posicao_contratual!O113)</f>
        <v/>
      </c>
      <c r="J114" s="109" t="str">
        <f>IF(A114="TOTAL",ROUND(SUM($J$3:J113),2),IF(OR(A114="",H114="",I114=""),"",ROUND(H114*I114,2)))</f>
        <v/>
      </c>
      <c r="K114" s="111" t="str">
        <f>IF(OR(historico_VU!A113="",historico_VU!F113=""),"",historico_VU!F113)</f>
        <v/>
      </c>
      <c r="L114" s="112" t="str">
        <f>IF(posicao_contratual!A113="","",posicao_contratual!S113)</f>
        <v/>
      </c>
      <c r="M114" s="111" t="str">
        <f>IF(A114="TOTAL",ROUND(SUM($M$3:M113),2),IF(OR(A114="",K114="",L114=""),"",ROUND(K114*L114,2)))</f>
        <v/>
      </c>
      <c r="N114" s="109" t="str">
        <f>IF(OR(historico_VU!A113="",historico_VU!G113=""),"",historico_VU!G113)</f>
        <v/>
      </c>
      <c r="O114" s="110" t="str">
        <f>IF(posicao_contratual!A113="","",posicao_contratual!W113)</f>
        <v/>
      </c>
      <c r="P114" s="109" t="str">
        <f>IF(A114="TOTAL",ROUND(SUM($P$3:P113),2),IF(OR(A114="",N114="",O114=""),"",ROUND(N114*O114,2)))</f>
        <v/>
      </c>
      <c r="Q114" s="183" t="str">
        <f t="shared" ca="1" si="24"/>
        <v/>
      </c>
      <c r="R114" t="str">
        <f>IF($A114="","",IF(MEMORIA_RESULTADOS!$W$46="","","C"&amp;MEMORIA_RESULTADOS!$W$46))</f>
        <v/>
      </c>
      <c r="S114" s="211" t="str">
        <f t="shared" ca="1" si="25"/>
        <v/>
      </c>
      <c r="T114" s="211" t="str">
        <f t="shared" ca="1" si="26"/>
        <v/>
      </c>
      <c r="U114" s="211" t="str">
        <f t="shared" ca="1" si="27"/>
        <v/>
      </c>
      <c r="V114" s="195" t="str">
        <f t="shared" ca="1" si="28"/>
        <v/>
      </c>
      <c r="W114" s="195" t="str">
        <f t="shared" ca="1" si="29"/>
        <v/>
      </c>
      <c r="X114" s="195" t="str">
        <f t="shared" ca="1" si="30"/>
        <v/>
      </c>
      <c r="Y114" t="str">
        <f t="shared" ca="1" si="31"/>
        <v/>
      </c>
      <c r="Z114" s="212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8" t="str">
        <f>IF(AND(itens_Remanesc!A114="",itens_Remanesc!A113&lt;&gt;"",COUNTIF(itens_Remanesc!A115:$A$200,"&lt;&gt;")=0),"TOTAL",IF(itens_Remanesc!A114="","",itens_Remanesc!A114))</f>
        <v/>
      </c>
      <c r="B115" s="109" t="str">
        <f>IF(OR(historico_VU!A114="",historico_VU!C114=""),"",historico_VU!C114)</f>
        <v/>
      </c>
      <c r="C115" s="110" t="str">
        <f>IF(posicao_contratual!A114="","",posicao_contratual!G114)</f>
        <v/>
      </c>
      <c r="D115" s="109" t="str">
        <f>IF(A115="TOTAL",ROUND(SUM($D$3:D114),2),IF(OR(A115="",B115="",C115=""),"",ROUND(B115*C115,2)))</f>
        <v/>
      </c>
      <c r="E115" s="111" t="str">
        <f>IF(OR(historico_VU!A114="",historico_VU!D114=""),"",historico_VU!D114)</f>
        <v/>
      </c>
      <c r="F115" s="112" t="str">
        <f>IF(posicao_contratual!A114="","",posicao_contratual!K114)</f>
        <v/>
      </c>
      <c r="G115" s="111" t="str">
        <f>IF(A115="TOTAL",ROUND(SUM($G$3:G114),2),IF(OR(A115="",E115="",F115=""),"",ROUND(E115*F115,2)))</f>
        <v/>
      </c>
      <c r="H115" s="109" t="str">
        <f>IF(OR(historico_VU!A114="",historico_VU!E114=""),"",historico_VU!E114)</f>
        <v/>
      </c>
      <c r="I115" s="110" t="str">
        <f>IF(posicao_contratual!A114="","",posicao_contratual!O114)</f>
        <v/>
      </c>
      <c r="J115" s="109" t="str">
        <f>IF(A115="TOTAL",ROUND(SUM($J$3:J114),2),IF(OR(A115="",H115="",I115=""),"",ROUND(H115*I115,2)))</f>
        <v/>
      </c>
      <c r="K115" s="111" t="str">
        <f>IF(OR(historico_VU!A114="",historico_VU!F114=""),"",historico_VU!F114)</f>
        <v/>
      </c>
      <c r="L115" s="112" t="str">
        <f>IF(posicao_contratual!A114="","",posicao_contratual!S114)</f>
        <v/>
      </c>
      <c r="M115" s="111" t="str">
        <f>IF(A115="TOTAL",ROUND(SUM($M$3:M114),2),IF(OR(A115="",K115="",L115=""),"",ROUND(K115*L115,2)))</f>
        <v/>
      </c>
      <c r="N115" s="109" t="str">
        <f>IF(OR(historico_VU!A114="",historico_VU!G114=""),"",historico_VU!G114)</f>
        <v/>
      </c>
      <c r="O115" s="110" t="str">
        <f>IF(posicao_contratual!A114="","",posicao_contratual!W114)</f>
        <v/>
      </c>
      <c r="P115" s="109" t="str">
        <f>IF(A115="TOTAL",ROUND(SUM($P$3:P114),2),IF(OR(A115="",N115="",O115=""),"",ROUND(N115*O115,2)))</f>
        <v/>
      </c>
      <c r="Q115" s="183" t="str">
        <f t="shared" ca="1" si="24"/>
        <v/>
      </c>
      <c r="R115" t="str">
        <f>IF($A115="","",IF(MEMORIA_RESULTADOS!$W$46="","","C"&amp;MEMORIA_RESULTADOS!$W$46))</f>
        <v/>
      </c>
      <c r="S115" s="211" t="str">
        <f t="shared" ca="1" si="25"/>
        <v/>
      </c>
      <c r="T115" s="211" t="str">
        <f t="shared" ca="1" si="26"/>
        <v/>
      </c>
      <c r="U115" s="211" t="str">
        <f t="shared" ca="1" si="27"/>
        <v/>
      </c>
      <c r="V115" s="195" t="str">
        <f t="shared" ca="1" si="28"/>
        <v/>
      </c>
      <c r="W115" s="195" t="str">
        <f t="shared" ca="1" si="29"/>
        <v/>
      </c>
      <c r="X115" s="195" t="str">
        <f t="shared" ca="1" si="30"/>
        <v/>
      </c>
      <c r="Y115" t="str">
        <f t="shared" ca="1" si="31"/>
        <v/>
      </c>
      <c r="Z115" s="212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8" t="str">
        <f>IF(AND(itens_Remanesc!A115="",itens_Remanesc!A114&lt;&gt;"",COUNTIF(itens_Remanesc!A116:$A$200,"&lt;&gt;")=0),"TOTAL",IF(itens_Remanesc!A115="","",itens_Remanesc!A115))</f>
        <v/>
      </c>
      <c r="B116" s="109" t="str">
        <f>IF(OR(historico_VU!A115="",historico_VU!C115=""),"",historico_VU!C115)</f>
        <v/>
      </c>
      <c r="C116" s="110" t="str">
        <f>IF(posicao_contratual!A115="","",posicao_contratual!G115)</f>
        <v/>
      </c>
      <c r="D116" s="109" t="str">
        <f>IF(A116="TOTAL",ROUND(SUM($D$3:D115),2),IF(OR(A116="",B116="",C116=""),"",ROUND(B116*C116,2)))</f>
        <v/>
      </c>
      <c r="E116" s="111" t="str">
        <f>IF(OR(historico_VU!A115="",historico_VU!D115=""),"",historico_VU!D115)</f>
        <v/>
      </c>
      <c r="F116" s="112" t="str">
        <f>IF(posicao_contratual!A115="","",posicao_contratual!K115)</f>
        <v/>
      </c>
      <c r="G116" s="111" t="str">
        <f>IF(A116="TOTAL",ROUND(SUM($G$3:G115),2),IF(OR(A116="",E116="",F116=""),"",ROUND(E116*F116,2)))</f>
        <v/>
      </c>
      <c r="H116" s="109" t="str">
        <f>IF(OR(historico_VU!A115="",historico_VU!E115=""),"",historico_VU!E115)</f>
        <v/>
      </c>
      <c r="I116" s="110" t="str">
        <f>IF(posicao_contratual!A115="","",posicao_contratual!O115)</f>
        <v/>
      </c>
      <c r="J116" s="109" t="str">
        <f>IF(A116="TOTAL",ROUND(SUM($J$3:J115),2),IF(OR(A116="",H116="",I116=""),"",ROUND(H116*I116,2)))</f>
        <v/>
      </c>
      <c r="K116" s="111" t="str">
        <f>IF(OR(historico_VU!A115="",historico_VU!F115=""),"",historico_VU!F115)</f>
        <v/>
      </c>
      <c r="L116" s="112" t="str">
        <f>IF(posicao_contratual!A115="","",posicao_contratual!S115)</f>
        <v/>
      </c>
      <c r="M116" s="111" t="str">
        <f>IF(A116="TOTAL",ROUND(SUM($M$3:M115),2),IF(OR(A116="",K116="",L116=""),"",ROUND(K116*L116,2)))</f>
        <v/>
      </c>
      <c r="N116" s="109" t="str">
        <f>IF(OR(historico_VU!A115="",historico_VU!G115=""),"",historico_VU!G115)</f>
        <v/>
      </c>
      <c r="O116" s="110" t="str">
        <f>IF(posicao_contratual!A115="","",posicao_contratual!W115)</f>
        <v/>
      </c>
      <c r="P116" s="109" t="str">
        <f>IF(A116="TOTAL",ROUND(SUM($P$3:P115),2),IF(OR(A116="",N116="",O116=""),"",ROUND(N116*O116,2)))</f>
        <v/>
      </c>
      <c r="Q116" s="183" t="str">
        <f t="shared" ca="1" si="24"/>
        <v/>
      </c>
      <c r="R116" t="str">
        <f>IF($A116="","",IF(MEMORIA_RESULTADOS!$W$46="","","C"&amp;MEMORIA_RESULTADOS!$W$46))</f>
        <v/>
      </c>
      <c r="S116" s="211" t="str">
        <f t="shared" ca="1" si="25"/>
        <v/>
      </c>
      <c r="T116" s="211" t="str">
        <f t="shared" ca="1" si="26"/>
        <v/>
      </c>
      <c r="U116" s="211" t="str">
        <f t="shared" ca="1" si="27"/>
        <v/>
      </c>
      <c r="V116" s="195" t="str">
        <f t="shared" ca="1" si="28"/>
        <v/>
      </c>
      <c r="W116" s="195" t="str">
        <f t="shared" ca="1" si="29"/>
        <v/>
      </c>
      <c r="X116" s="195" t="str">
        <f t="shared" ca="1" si="30"/>
        <v/>
      </c>
      <c r="Y116" t="str">
        <f t="shared" ca="1" si="31"/>
        <v/>
      </c>
      <c r="Z116" s="212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8" t="str">
        <f>IF(AND(itens_Remanesc!A116="",itens_Remanesc!A115&lt;&gt;"",COUNTIF(itens_Remanesc!A117:$A$200,"&lt;&gt;")=0),"TOTAL",IF(itens_Remanesc!A116="","",itens_Remanesc!A116))</f>
        <v/>
      </c>
      <c r="B117" s="109" t="str">
        <f>IF(OR(historico_VU!A116="",historico_VU!C116=""),"",historico_VU!C116)</f>
        <v/>
      </c>
      <c r="C117" s="110" t="str">
        <f>IF(posicao_contratual!A116="","",posicao_contratual!G116)</f>
        <v/>
      </c>
      <c r="D117" s="109" t="str">
        <f>IF(A117="TOTAL",ROUND(SUM($D$3:D116),2),IF(OR(A117="",B117="",C117=""),"",ROUND(B117*C117,2)))</f>
        <v/>
      </c>
      <c r="E117" s="111" t="str">
        <f>IF(OR(historico_VU!A116="",historico_VU!D116=""),"",historico_VU!D116)</f>
        <v/>
      </c>
      <c r="F117" s="112" t="str">
        <f>IF(posicao_contratual!A116="","",posicao_contratual!K116)</f>
        <v/>
      </c>
      <c r="G117" s="111" t="str">
        <f>IF(A117="TOTAL",ROUND(SUM($G$3:G116),2),IF(OR(A117="",E117="",F117=""),"",ROUND(E117*F117,2)))</f>
        <v/>
      </c>
      <c r="H117" s="109" t="str">
        <f>IF(OR(historico_VU!A116="",historico_VU!E116=""),"",historico_VU!E116)</f>
        <v/>
      </c>
      <c r="I117" s="110" t="str">
        <f>IF(posicao_contratual!A116="","",posicao_contratual!O116)</f>
        <v/>
      </c>
      <c r="J117" s="109" t="str">
        <f>IF(A117="TOTAL",ROUND(SUM($J$3:J116),2),IF(OR(A117="",H117="",I117=""),"",ROUND(H117*I117,2)))</f>
        <v/>
      </c>
      <c r="K117" s="111" t="str">
        <f>IF(OR(historico_VU!A116="",historico_VU!F116=""),"",historico_VU!F116)</f>
        <v/>
      </c>
      <c r="L117" s="112" t="str">
        <f>IF(posicao_contratual!A116="","",posicao_contratual!S116)</f>
        <v/>
      </c>
      <c r="M117" s="111" t="str">
        <f>IF(A117="TOTAL",ROUND(SUM($M$3:M116),2),IF(OR(A117="",K117="",L117=""),"",ROUND(K117*L117,2)))</f>
        <v/>
      </c>
      <c r="N117" s="109" t="str">
        <f>IF(OR(historico_VU!A116="",historico_VU!G116=""),"",historico_VU!G116)</f>
        <v/>
      </c>
      <c r="O117" s="110" t="str">
        <f>IF(posicao_contratual!A116="","",posicao_contratual!W116)</f>
        <v/>
      </c>
      <c r="P117" s="109" t="str">
        <f>IF(A117="TOTAL",ROUND(SUM($P$3:P116),2),IF(OR(A117="",N117="",O117=""),"",ROUND(N117*O117,2)))</f>
        <v/>
      </c>
      <c r="Q117" s="183" t="str">
        <f t="shared" ca="1" si="24"/>
        <v/>
      </c>
      <c r="R117" t="str">
        <f>IF($A117="","",IF(MEMORIA_RESULTADOS!$W$46="","","C"&amp;MEMORIA_RESULTADOS!$W$46))</f>
        <v/>
      </c>
      <c r="S117" s="211" t="str">
        <f t="shared" ca="1" si="25"/>
        <v/>
      </c>
      <c r="T117" s="211" t="str">
        <f t="shared" ca="1" si="26"/>
        <v/>
      </c>
      <c r="U117" s="211" t="str">
        <f t="shared" ca="1" si="27"/>
        <v/>
      </c>
      <c r="V117" s="195" t="str">
        <f t="shared" ca="1" si="28"/>
        <v/>
      </c>
      <c r="W117" s="195" t="str">
        <f t="shared" ca="1" si="29"/>
        <v/>
      </c>
      <c r="X117" s="195" t="str">
        <f t="shared" ca="1" si="30"/>
        <v/>
      </c>
      <c r="Y117" t="str">
        <f t="shared" ca="1" si="31"/>
        <v/>
      </c>
      <c r="Z117" s="212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8" t="str">
        <f>IF(AND(itens_Remanesc!A117="",itens_Remanesc!A116&lt;&gt;"",COUNTIF(itens_Remanesc!A118:$A$200,"&lt;&gt;")=0),"TOTAL",IF(itens_Remanesc!A117="","",itens_Remanesc!A117))</f>
        <v/>
      </c>
      <c r="B118" s="109" t="str">
        <f>IF(OR(historico_VU!A117="",historico_VU!C117=""),"",historico_VU!C117)</f>
        <v/>
      </c>
      <c r="C118" s="110" t="str">
        <f>IF(posicao_contratual!A117="","",posicao_contratual!G117)</f>
        <v/>
      </c>
      <c r="D118" s="109" t="str">
        <f>IF(A118="TOTAL",ROUND(SUM($D$3:D117),2),IF(OR(A118="",B118="",C118=""),"",ROUND(B118*C118,2)))</f>
        <v/>
      </c>
      <c r="E118" s="111" t="str">
        <f>IF(OR(historico_VU!A117="",historico_VU!D117=""),"",historico_VU!D117)</f>
        <v/>
      </c>
      <c r="F118" s="112" t="str">
        <f>IF(posicao_contratual!A117="","",posicao_contratual!K117)</f>
        <v/>
      </c>
      <c r="G118" s="111" t="str">
        <f>IF(A118="TOTAL",ROUND(SUM($G$3:G117),2),IF(OR(A118="",E118="",F118=""),"",ROUND(E118*F118,2)))</f>
        <v/>
      </c>
      <c r="H118" s="109" t="str">
        <f>IF(OR(historico_VU!A117="",historico_VU!E117=""),"",historico_VU!E117)</f>
        <v/>
      </c>
      <c r="I118" s="110" t="str">
        <f>IF(posicao_contratual!A117="","",posicao_contratual!O117)</f>
        <v/>
      </c>
      <c r="J118" s="109" t="str">
        <f>IF(A118="TOTAL",ROUND(SUM($J$3:J117),2),IF(OR(A118="",H118="",I118=""),"",ROUND(H118*I118,2)))</f>
        <v/>
      </c>
      <c r="K118" s="111" t="str">
        <f>IF(OR(historico_VU!A117="",historico_VU!F117=""),"",historico_VU!F117)</f>
        <v/>
      </c>
      <c r="L118" s="112" t="str">
        <f>IF(posicao_contratual!A117="","",posicao_contratual!S117)</f>
        <v/>
      </c>
      <c r="M118" s="111" t="str">
        <f>IF(A118="TOTAL",ROUND(SUM($M$3:M117),2),IF(OR(A118="",K118="",L118=""),"",ROUND(K118*L118,2)))</f>
        <v/>
      </c>
      <c r="N118" s="109" t="str">
        <f>IF(OR(historico_VU!A117="",historico_VU!G117=""),"",historico_VU!G117)</f>
        <v/>
      </c>
      <c r="O118" s="110" t="str">
        <f>IF(posicao_contratual!A117="","",posicao_contratual!W117)</f>
        <v/>
      </c>
      <c r="P118" s="109" t="str">
        <f>IF(A118="TOTAL",ROUND(SUM($P$3:P117),2),IF(OR(A118="",N118="",O118=""),"",ROUND(N118*O118,2)))</f>
        <v/>
      </c>
      <c r="Q118" s="183" t="str">
        <f t="shared" ca="1" si="24"/>
        <v/>
      </c>
      <c r="R118" t="str">
        <f>IF($A118="","",IF(MEMORIA_RESULTADOS!$W$46="","","C"&amp;MEMORIA_RESULTADOS!$W$46))</f>
        <v/>
      </c>
      <c r="S118" s="211" t="str">
        <f t="shared" ca="1" si="25"/>
        <v/>
      </c>
      <c r="T118" s="211" t="str">
        <f t="shared" ca="1" si="26"/>
        <v/>
      </c>
      <c r="U118" s="211" t="str">
        <f t="shared" ca="1" si="27"/>
        <v/>
      </c>
      <c r="V118" s="195" t="str">
        <f t="shared" ca="1" si="28"/>
        <v/>
      </c>
      <c r="W118" s="195" t="str">
        <f t="shared" ca="1" si="29"/>
        <v/>
      </c>
      <c r="X118" s="195" t="str">
        <f t="shared" ca="1" si="30"/>
        <v/>
      </c>
      <c r="Y118" t="str">
        <f t="shared" ca="1" si="31"/>
        <v/>
      </c>
      <c r="Z118" s="212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8" t="str">
        <f>IF(AND(itens_Remanesc!A118="",itens_Remanesc!A117&lt;&gt;"",COUNTIF(itens_Remanesc!A119:$A$200,"&lt;&gt;")=0),"TOTAL",IF(itens_Remanesc!A118="","",itens_Remanesc!A118))</f>
        <v/>
      </c>
      <c r="B119" s="109" t="str">
        <f>IF(OR(historico_VU!A118="",historico_VU!C118=""),"",historico_VU!C118)</f>
        <v/>
      </c>
      <c r="C119" s="110" t="str">
        <f>IF(posicao_contratual!A118="","",posicao_contratual!G118)</f>
        <v/>
      </c>
      <c r="D119" s="109" t="str">
        <f>IF(A119="TOTAL",ROUND(SUM($D$3:D118),2),IF(OR(A119="",B119="",C119=""),"",ROUND(B119*C119,2)))</f>
        <v/>
      </c>
      <c r="E119" s="111" t="str">
        <f>IF(OR(historico_VU!A118="",historico_VU!D118=""),"",historico_VU!D118)</f>
        <v/>
      </c>
      <c r="F119" s="112" t="str">
        <f>IF(posicao_contratual!A118="","",posicao_contratual!K118)</f>
        <v/>
      </c>
      <c r="G119" s="111" t="str">
        <f>IF(A119="TOTAL",ROUND(SUM($G$3:G118),2),IF(OR(A119="",E119="",F119=""),"",ROUND(E119*F119,2)))</f>
        <v/>
      </c>
      <c r="H119" s="109" t="str">
        <f>IF(OR(historico_VU!A118="",historico_VU!E118=""),"",historico_VU!E118)</f>
        <v/>
      </c>
      <c r="I119" s="110" t="str">
        <f>IF(posicao_contratual!A118="","",posicao_contratual!O118)</f>
        <v/>
      </c>
      <c r="J119" s="109" t="str">
        <f>IF(A119="TOTAL",ROUND(SUM($J$3:J118),2),IF(OR(A119="",H119="",I119=""),"",ROUND(H119*I119,2)))</f>
        <v/>
      </c>
      <c r="K119" s="111" t="str">
        <f>IF(OR(historico_VU!A118="",historico_VU!F118=""),"",historico_VU!F118)</f>
        <v/>
      </c>
      <c r="L119" s="112" t="str">
        <f>IF(posicao_contratual!A118="","",posicao_contratual!S118)</f>
        <v/>
      </c>
      <c r="M119" s="111" t="str">
        <f>IF(A119="TOTAL",ROUND(SUM($M$3:M118),2),IF(OR(A119="",K119="",L119=""),"",ROUND(K119*L119,2)))</f>
        <v/>
      </c>
      <c r="N119" s="109" t="str">
        <f>IF(OR(historico_VU!A118="",historico_VU!G118=""),"",historico_VU!G118)</f>
        <v/>
      </c>
      <c r="O119" s="110" t="str">
        <f>IF(posicao_contratual!A118="","",posicao_contratual!W118)</f>
        <v/>
      </c>
      <c r="P119" s="109" t="str">
        <f>IF(A119="TOTAL",ROUND(SUM($P$3:P118),2),IF(OR(A119="",N119="",O119=""),"",ROUND(N119*O119,2)))</f>
        <v/>
      </c>
      <c r="Q119" s="183" t="str">
        <f t="shared" ca="1" si="24"/>
        <v/>
      </c>
      <c r="R119" t="str">
        <f>IF($A119="","",IF(MEMORIA_RESULTADOS!$W$46="","","C"&amp;MEMORIA_RESULTADOS!$W$46))</f>
        <v/>
      </c>
      <c r="S119" s="211" t="str">
        <f t="shared" ca="1" si="25"/>
        <v/>
      </c>
      <c r="T119" s="211" t="str">
        <f t="shared" ca="1" si="26"/>
        <v/>
      </c>
      <c r="U119" s="211" t="str">
        <f t="shared" ca="1" si="27"/>
        <v/>
      </c>
      <c r="V119" s="195" t="str">
        <f t="shared" ca="1" si="28"/>
        <v/>
      </c>
      <c r="W119" s="195" t="str">
        <f t="shared" ca="1" si="29"/>
        <v/>
      </c>
      <c r="X119" s="195" t="str">
        <f t="shared" ca="1" si="30"/>
        <v/>
      </c>
      <c r="Y119" t="str">
        <f t="shared" ca="1" si="31"/>
        <v/>
      </c>
      <c r="Z119" s="212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8" t="str">
        <f>IF(AND(itens_Remanesc!A119="",itens_Remanesc!A118&lt;&gt;"",COUNTIF(itens_Remanesc!A120:$A$200,"&lt;&gt;")=0),"TOTAL",IF(itens_Remanesc!A119="","",itens_Remanesc!A119))</f>
        <v/>
      </c>
      <c r="B120" s="109" t="str">
        <f>IF(OR(historico_VU!A119="",historico_VU!C119=""),"",historico_VU!C119)</f>
        <v/>
      </c>
      <c r="C120" s="110" t="str">
        <f>IF(posicao_contratual!A119="","",posicao_contratual!G119)</f>
        <v/>
      </c>
      <c r="D120" s="109" t="str">
        <f>IF(A120="TOTAL",ROUND(SUM($D$3:D119),2),IF(OR(A120="",B120="",C120=""),"",ROUND(B120*C120,2)))</f>
        <v/>
      </c>
      <c r="E120" s="111" t="str">
        <f>IF(OR(historico_VU!A119="",historico_VU!D119=""),"",historico_VU!D119)</f>
        <v/>
      </c>
      <c r="F120" s="112" t="str">
        <f>IF(posicao_contratual!A119="","",posicao_contratual!K119)</f>
        <v/>
      </c>
      <c r="G120" s="111" t="str">
        <f>IF(A120="TOTAL",ROUND(SUM($G$3:G119),2),IF(OR(A120="",E120="",F120=""),"",ROUND(E120*F120,2)))</f>
        <v/>
      </c>
      <c r="H120" s="109" t="str">
        <f>IF(OR(historico_VU!A119="",historico_VU!E119=""),"",historico_VU!E119)</f>
        <v/>
      </c>
      <c r="I120" s="110" t="str">
        <f>IF(posicao_contratual!A119="","",posicao_contratual!O119)</f>
        <v/>
      </c>
      <c r="J120" s="109" t="str">
        <f>IF(A120="TOTAL",ROUND(SUM($J$3:J119),2),IF(OR(A120="",H120="",I120=""),"",ROUND(H120*I120,2)))</f>
        <v/>
      </c>
      <c r="K120" s="111" t="str">
        <f>IF(OR(historico_VU!A119="",historico_VU!F119=""),"",historico_VU!F119)</f>
        <v/>
      </c>
      <c r="L120" s="112" t="str">
        <f>IF(posicao_contratual!A119="","",posicao_contratual!S119)</f>
        <v/>
      </c>
      <c r="M120" s="111" t="str">
        <f>IF(A120="TOTAL",ROUND(SUM($M$3:M119),2),IF(OR(A120="",K120="",L120=""),"",ROUND(K120*L120,2)))</f>
        <v/>
      </c>
      <c r="N120" s="109" t="str">
        <f>IF(OR(historico_VU!A119="",historico_VU!G119=""),"",historico_VU!G119)</f>
        <v/>
      </c>
      <c r="O120" s="110" t="str">
        <f>IF(posicao_contratual!A119="","",posicao_contratual!W119)</f>
        <v/>
      </c>
      <c r="P120" s="109" t="str">
        <f>IF(A120="TOTAL",ROUND(SUM($P$3:P119),2),IF(OR(A120="",N120="",O120=""),"",ROUND(N120*O120,2)))</f>
        <v/>
      </c>
      <c r="Q120" s="183" t="str">
        <f t="shared" ca="1" si="24"/>
        <v/>
      </c>
      <c r="R120" t="str">
        <f>IF($A120="","",IF(MEMORIA_RESULTADOS!$W$46="","","C"&amp;MEMORIA_RESULTADOS!$W$46))</f>
        <v/>
      </c>
      <c r="S120" s="211" t="str">
        <f t="shared" ca="1" si="25"/>
        <v/>
      </c>
      <c r="T120" s="211" t="str">
        <f t="shared" ca="1" si="26"/>
        <v/>
      </c>
      <c r="U120" s="211" t="str">
        <f t="shared" ca="1" si="27"/>
        <v/>
      </c>
      <c r="V120" s="195" t="str">
        <f t="shared" ca="1" si="28"/>
        <v/>
      </c>
      <c r="W120" s="195" t="str">
        <f t="shared" ca="1" si="29"/>
        <v/>
      </c>
      <c r="X120" s="195" t="str">
        <f t="shared" ca="1" si="30"/>
        <v/>
      </c>
      <c r="Y120" t="str">
        <f t="shared" ca="1" si="31"/>
        <v/>
      </c>
      <c r="Z120" s="212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8" t="str">
        <f>IF(AND(itens_Remanesc!A120="",itens_Remanesc!A119&lt;&gt;"",COUNTIF(itens_Remanesc!A121:$A$200,"&lt;&gt;")=0),"TOTAL",IF(itens_Remanesc!A120="","",itens_Remanesc!A120))</f>
        <v/>
      </c>
      <c r="B121" s="109" t="str">
        <f>IF(OR(historico_VU!A120="",historico_VU!C120=""),"",historico_VU!C120)</f>
        <v/>
      </c>
      <c r="C121" s="110" t="str">
        <f>IF(posicao_contratual!A120="","",posicao_contratual!G120)</f>
        <v/>
      </c>
      <c r="D121" s="109" t="str">
        <f>IF(A121="TOTAL",ROUND(SUM($D$3:D120),2),IF(OR(A121="",B121="",C121=""),"",ROUND(B121*C121,2)))</f>
        <v/>
      </c>
      <c r="E121" s="111" t="str">
        <f>IF(OR(historico_VU!A120="",historico_VU!D120=""),"",historico_VU!D120)</f>
        <v/>
      </c>
      <c r="F121" s="112" t="str">
        <f>IF(posicao_contratual!A120="","",posicao_contratual!K120)</f>
        <v/>
      </c>
      <c r="G121" s="111" t="str">
        <f>IF(A121="TOTAL",ROUND(SUM($G$3:G120),2),IF(OR(A121="",E121="",F121=""),"",ROUND(E121*F121,2)))</f>
        <v/>
      </c>
      <c r="H121" s="109" t="str">
        <f>IF(OR(historico_VU!A120="",historico_VU!E120=""),"",historico_VU!E120)</f>
        <v/>
      </c>
      <c r="I121" s="110" t="str">
        <f>IF(posicao_contratual!A120="","",posicao_contratual!O120)</f>
        <v/>
      </c>
      <c r="J121" s="109" t="str">
        <f>IF(A121="TOTAL",ROUND(SUM($J$3:J120),2),IF(OR(A121="",H121="",I121=""),"",ROUND(H121*I121,2)))</f>
        <v/>
      </c>
      <c r="K121" s="111" t="str">
        <f>IF(OR(historico_VU!A120="",historico_VU!F120=""),"",historico_VU!F120)</f>
        <v/>
      </c>
      <c r="L121" s="112" t="str">
        <f>IF(posicao_contratual!A120="","",posicao_contratual!S120)</f>
        <v/>
      </c>
      <c r="M121" s="111" t="str">
        <f>IF(A121="TOTAL",ROUND(SUM($M$3:M120),2),IF(OR(A121="",K121="",L121=""),"",ROUND(K121*L121,2)))</f>
        <v/>
      </c>
      <c r="N121" s="109" t="str">
        <f>IF(OR(historico_VU!A120="",historico_VU!G120=""),"",historico_VU!G120)</f>
        <v/>
      </c>
      <c r="O121" s="110" t="str">
        <f>IF(posicao_contratual!A120="","",posicao_contratual!W120)</f>
        <v/>
      </c>
      <c r="P121" s="109" t="str">
        <f>IF(A121="TOTAL",ROUND(SUM($P$3:P120),2),IF(OR(A121="",N121="",O121=""),"",ROUND(N121*O121,2)))</f>
        <v/>
      </c>
      <c r="Q121" s="183" t="str">
        <f t="shared" ca="1" si="24"/>
        <v/>
      </c>
      <c r="R121" t="str">
        <f>IF($A121="","",IF(MEMORIA_RESULTADOS!$W$46="","","C"&amp;MEMORIA_RESULTADOS!$W$46))</f>
        <v/>
      </c>
      <c r="S121" s="211" t="str">
        <f t="shared" ca="1" si="25"/>
        <v/>
      </c>
      <c r="T121" s="211" t="str">
        <f t="shared" ca="1" si="26"/>
        <v/>
      </c>
      <c r="U121" s="211" t="str">
        <f t="shared" ca="1" si="27"/>
        <v/>
      </c>
      <c r="V121" s="195" t="str">
        <f t="shared" ca="1" si="28"/>
        <v/>
      </c>
      <c r="W121" s="195" t="str">
        <f t="shared" ca="1" si="29"/>
        <v/>
      </c>
      <c r="X121" s="195" t="str">
        <f t="shared" ca="1" si="30"/>
        <v/>
      </c>
      <c r="Y121" t="str">
        <f t="shared" ca="1" si="31"/>
        <v/>
      </c>
      <c r="Z121" s="212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8" t="str">
        <f>IF(AND(itens_Remanesc!A121="",itens_Remanesc!A120&lt;&gt;"",COUNTIF(itens_Remanesc!A122:$A$200,"&lt;&gt;")=0),"TOTAL",IF(itens_Remanesc!A121="","",itens_Remanesc!A121))</f>
        <v/>
      </c>
      <c r="B122" s="109" t="str">
        <f>IF(OR(historico_VU!A121="",historico_VU!C121=""),"",historico_VU!C121)</f>
        <v/>
      </c>
      <c r="C122" s="110" t="str">
        <f>IF(posicao_contratual!A121="","",posicao_contratual!G121)</f>
        <v/>
      </c>
      <c r="D122" s="109" t="str">
        <f>IF(A122="TOTAL",ROUND(SUM($D$3:D121),2),IF(OR(A122="",B122="",C122=""),"",ROUND(B122*C122,2)))</f>
        <v/>
      </c>
      <c r="E122" s="111" t="str">
        <f>IF(OR(historico_VU!A121="",historico_VU!D121=""),"",historico_VU!D121)</f>
        <v/>
      </c>
      <c r="F122" s="112" t="str">
        <f>IF(posicao_contratual!A121="","",posicao_contratual!K121)</f>
        <v/>
      </c>
      <c r="G122" s="111" t="str">
        <f>IF(A122="TOTAL",ROUND(SUM($G$3:G121),2),IF(OR(A122="",E122="",F122=""),"",ROUND(E122*F122,2)))</f>
        <v/>
      </c>
      <c r="H122" s="109" t="str">
        <f>IF(OR(historico_VU!A121="",historico_VU!E121=""),"",historico_VU!E121)</f>
        <v/>
      </c>
      <c r="I122" s="110" t="str">
        <f>IF(posicao_contratual!A121="","",posicao_contratual!O121)</f>
        <v/>
      </c>
      <c r="J122" s="109" t="str">
        <f>IF(A122="TOTAL",ROUND(SUM($J$3:J121),2),IF(OR(A122="",H122="",I122=""),"",ROUND(H122*I122,2)))</f>
        <v/>
      </c>
      <c r="K122" s="111" t="str">
        <f>IF(OR(historico_VU!A121="",historico_VU!F121=""),"",historico_VU!F121)</f>
        <v/>
      </c>
      <c r="L122" s="112" t="str">
        <f>IF(posicao_contratual!A121="","",posicao_contratual!S121)</f>
        <v/>
      </c>
      <c r="M122" s="111" t="str">
        <f>IF(A122="TOTAL",ROUND(SUM($M$3:M121),2),IF(OR(A122="",K122="",L122=""),"",ROUND(K122*L122,2)))</f>
        <v/>
      </c>
      <c r="N122" s="109" t="str">
        <f>IF(OR(historico_VU!A121="",historico_VU!G121=""),"",historico_VU!G121)</f>
        <v/>
      </c>
      <c r="O122" s="110" t="str">
        <f>IF(posicao_contratual!A121="","",posicao_contratual!W121)</f>
        <v/>
      </c>
      <c r="P122" s="109" t="str">
        <f>IF(A122="TOTAL",ROUND(SUM($P$3:P121),2),IF(OR(A122="",N122="",O122=""),"",ROUND(N122*O122,2)))</f>
        <v/>
      </c>
      <c r="Q122" s="183" t="str">
        <f t="shared" ca="1" si="24"/>
        <v/>
      </c>
      <c r="R122" t="str">
        <f>IF($A122="","",IF(MEMORIA_RESULTADOS!$W$46="","","C"&amp;MEMORIA_RESULTADOS!$W$46))</f>
        <v/>
      </c>
      <c r="S122" s="211" t="str">
        <f t="shared" ca="1" si="25"/>
        <v/>
      </c>
      <c r="T122" s="211" t="str">
        <f t="shared" ca="1" si="26"/>
        <v/>
      </c>
      <c r="U122" s="211" t="str">
        <f t="shared" ca="1" si="27"/>
        <v/>
      </c>
      <c r="V122" s="195" t="str">
        <f t="shared" ca="1" si="28"/>
        <v/>
      </c>
      <c r="W122" s="195" t="str">
        <f t="shared" ca="1" si="29"/>
        <v/>
      </c>
      <c r="X122" s="195" t="str">
        <f t="shared" ca="1" si="30"/>
        <v/>
      </c>
      <c r="Y122" t="str">
        <f t="shared" ca="1" si="31"/>
        <v/>
      </c>
      <c r="Z122" s="212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8" t="str">
        <f>IF(AND(itens_Remanesc!A122="",itens_Remanesc!A121&lt;&gt;"",COUNTIF(itens_Remanesc!A123:$A$200,"&lt;&gt;")=0),"TOTAL",IF(itens_Remanesc!A122="","",itens_Remanesc!A122))</f>
        <v/>
      </c>
      <c r="B123" s="109" t="str">
        <f>IF(OR(historico_VU!A122="",historico_VU!C122=""),"",historico_VU!C122)</f>
        <v/>
      </c>
      <c r="C123" s="110" t="str">
        <f>IF(posicao_contratual!A122="","",posicao_contratual!G122)</f>
        <v/>
      </c>
      <c r="D123" s="109" t="str">
        <f>IF(A123="TOTAL",ROUND(SUM($D$3:D122),2),IF(OR(A123="",B123="",C123=""),"",ROUND(B123*C123,2)))</f>
        <v/>
      </c>
      <c r="E123" s="111" t="str">
        <f>IF(OR(historico_VU!A122="",historico_VU!D122=""),"",historico_VU!D122)</f>
        <v/>
      </c>
      <c r="F123" s="112" t="str">
        <f>IF(posicao_contratual!A122="","",posicao_contratual!K122)</f>
        <v/>
      </c>
      <c r="G123" s="111" t="str">
        <f>IF(A123="TOTAL",ROUND(SUM($G$3:G122),2),IF(OR(A123="",E123="",F123=""),"",ROUND(E123*F123,2)))</f>
        <v/>
      </c>
      <c r="H123" s="109" t="str">
        <f>IF(OR(historico_VU!A122="",historico_VU!E122=""),"",historico_VU!E122)</f>
        <v/>
      </c>
      <c r="I123" s="110" t="str">
        <f>IF(posicao_contratual!A122="","",posicao_contratual!O122)</f>
        <v/>
      </c>
      <c r="J123" s="109" t="str">
        <f>IF(A123="TOTAL",ROUND(SUM($J$3:J122),2),IF(OR(A123="",H123="",I123=""),"",ROUND(H123*I123,2)))</f>
        <v/>
      </c>
      <c r="K123" s="111" t="str">
        <f>IF(OR(historico_VU!A122="",historico_VU!F122=""),"",historico_VU!F122)</f>
        <v/>
      </c>
      <c r="L123" s="112" t="str">
        <f>IF(posicao_contratual!A122="","",posicao_contratual!S122)</f>
        <v/>
      </c>
      <c r="M123" s="111" t="str">
        <f>IF(A123="TOTAL",ROUND(SUM($M$3:M122),2),IF(OR(A123="",K123="",L123=""),"",ROUND(K123*L123,2)))</f>
        <v/>
      </c>
      <c r="N123" s="109" t="str">
        <f>IF(OR(historico_VU!A122="",historico_VU!G122=""),"",historico_VU!G122)</f>
        <v/>
      </c>
      <c r="O123" s="110" t="str">
        <f>IF(posicao_contratual!A122="","",posicao_contratual!W122)</f>
        <v/>
      </c>
      <c r="P123" s="109" t="str">
        <f>IF(A123="TOTAL",ROUND(SUM($P$3:P122),2),IF(OR(A123="",N123="",O123=""),"",ROUND(N123*O123,2)))</f>
        <v/>
      </c>
      <c r="Q123" s="183" t="str">
        <f t="shared" ca="1" si="24"/>
        <v/>
      </c>
      <c r="R123" t="str">
        <f>IF($A123="","",IF(MEMORIA_RESULTADOS!$W$46="","","C"&amp;MEMORIA_RESULTADOS!$W$46))</f>
        <v/>
      </c>
      <c r="S123" s="211" t="str">
        <f t="shared" ca="1" si="25"/>
        <v/>
      </c>
      <c r="T123" s="211" t="str">
        <f t="shared" ca="1" si="26"/>
        <v/>
      </c>
      <c r="U123" s="211" t="str">
        <f t="shared" ca="1" si="27"/>
        <v/>
      </c>
      <c r="V123" s="195" t="str">
        <f t="shared" ca="1" si="28"/>
        <v/>
      </c>
      <c r="W123" s="195" t="str">
        <f t="shared" ca="1" si="29"/>
        <v/>
      </c>
      <c r="X123" s="195" t="str">
        <f t="shared" ca="1" si="30"/>
        <v/>
      </c>
      <c r="Y123" t="str">
        <f t="shared" ca="1" si="31"/>
        <v/>
      </c>
      <c r="Z123" s="212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8" t="str">
        <f>IF(AND(itens_Remanesc!A123="",itens_Remanesc!A122&lt;&gt;"",COUNTIF(itens_Remanesc!A124:$A$200,"&lt;&gt;")=0),"TOTAL",IF(itens_Remanesc!A123="","",itens_Remanesc!A123))</f>
        <v/>
      </c>
      <c r="B124" s="109" t="str">
        <f>IF(OR(historico_VU!A123="",historico_VU!C123=""),"",historico_VU!C123)</f>
        <v/>
      </c>
      <c r="C124" s="110" t="str">
        <f>IF(posicao_contratual!A123="","",posicao_contratual!G123)</f>
        <v/>
      </c>
      <c r="D124" s="109" t="str">
        <f>IF(A124="TOTAL",ROUND(SUM($D$3:D123),2),IF(OR(A124="",B124="",C124=""),"",ROUND(B124*C124,2)))</f>
        <v/>
      </c>
      <c r="E124" s="111" t="str">
        <f>IF(OR(historico_VU!A123="",historico_VU!D123=""),"",historico_VU!D123)</f>
        <v/>
      </c>
      <c r="F124" s="112" t="str">
        <f>IF(posicao_contratual!A123="","",posicao_contratual!K123)</f>
        <v/>
      </c>
      <c r="G124" s="111" t="str">
        <f>IF(A124="TOTAL",ROUND(SUM($G$3:G123),2),IF(OR(A124="",E124="",F124=""),"",ROUND(E124*F124,2)))</f>
        <v/>
      </c>
      <c r="H124" s="109" t="str">
        <f>IF(OR(historico_VU!A123="",historico_VU!E123=""),"",historico_VU!E123)</f>
        <v/>
      </c>
      <c r="I124" s="110" t="str">
        <f>IF(posicao_contratual!A123="","",posicao_contratual!O123)</f>
        <v/>
      </c>
      <c r="J124" s="109" t="str">
        <f>IF(A124="TOTAL",ROUND(SUM($J$3:J123),2),IF(OR(A124="",H124="",I124=""),"",ROUND(H124*I124,2)))</f>
        <v/>
      </c>
      <c r="K124" s="111" t="str">
        <f>IF(OR(historico_VU!A123="",historico_VU!F123=""),"",historico_VU!F123)</f>
        <v/>
      </c>
      <c r="L124" s="112" t="str">
        <f>IF(posicao_contratual!A123="","",posicao_contratual!S123)</f>
        <v/>
      </c>
      <c r="M124" s="111" t="str">
        <f>IF(A124="TOTAL",ROUND(SUM($M$3:M123),2),IF(OR(A124="",K124="",L124=""),"",ROUND(K124*L124,2)))</f>
        <v/>
      </c>
      <c r="N124" s="109" t="str">
        <f>IF(OR(historico_VU!A123="",historico_VU!G123=""),"",historico_VU!G123)</f>
        <v/>
      </c>
      <c r="O124" s="110" t="str">
        <f>IF(posicao_contratual!A123="","",posicao_contratual!W123)</f>
        <v/>
      </c>
      <c r="P124" s="109" t="str">
        <f>IF(A124="TOTAL",ROUND(SUM($P$3:P123),2),IF(OR(A124="",N124="",O124=""),"",ROUND(N124*O124,2)))</f>
        <v/>
      </c>
      <c r="Q124" s="183" t="str">
        <f t="shared" ca="1" si="24"/>
        <v/>
      </c>
      <c r="R124" t="str">
        <f>IF($A124="","",IF(MEMORIA_RESULTADOS!$W$46="","","C"&amp;MEMORIA_RESULTADOS!$W$46))</f>
        <v/>
      </c>
      <c r="S124" s="211" t="str">
        <f t="shared" ca="1" si="25"/>
        <v/>
      </c>
      <c r="T124" s="211" t="str">
        <f t="shared" ca="1" si="26"/>
        <v/>
      </c>
      <c r="U124" s="211" t="str">
        <f t="shared" ca="1" si="27"/>
        <v/>
      </c>
      <c r="V124" s="195" t="str">
        <f t="shared" ca="1" si="28"/>
        <v/>
      </c>
      <c r="W124" s="195" t="str">
        <f t="shared" ca="1" si="29"/>
        <v/>
      </c>
      <c r="X124" s="195" t="str">
        <f t="shared" ca="1" si="30"/>
        <v/>
      </c>
      <c r="Y124" t="str">
        <f t="shared" ca="1" si="31"/>
        <v/>
      </c>
      <c r="Z124" s="212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8" t="str">
        <f>IF(AND(itens_Remanesc!A124="",itens_Remanesc!A123&lt;&gt;"",COUNTIF(itens_Remanesc!A125:$A$200,"&lt;&gt;")=0),"TOTAL",IF(itens_Remanesc!A124="","",itens_Remanesc!A124))</f>
        <v/>
      </c>
      <c r="B125" s="109" t="str">
        <f>IF(OR(historico_VU!A124="",historico_VU!C124=""),"",historico_VU!C124)</f>
        <v/>
      </c>
      <c r="C125" s="110" t="str">
        <f>IF(posicao_contratual!A124="","",posicao_contratual!G124)</f>
        <v/>
      </c>
      <c r="D125" s="109" t="str">
        <f>IF(A125="TOTAL",ROUND(SUM($D$3:D124),2),IF(OR(A125="",B125="",C125=""),"",ROUND(B125*C125,2)))</f>
        <v/>
      </c>
      <c r="E125" s="111" t="str">
        <f>IF(OR(historico_VU!A124="",historico_VU!D124=""),"",historico_VU!D124)</f>
        <v/>
      </c>
      <c r="F125" s="112" t="str">
        <f>IF(posicao_contratual!A124="","",posicao_contratual!K124)</f>
        <v/>
      </c>
      <c r="G125" s="111" t="str">
        <f>IF(A125="TOTAL",ROUND(SUM($G$3:G124),2),IF(OR(A125="",E125="",F125=""),"",ROUND(E125*F125,2)))</f>
        <v/>
      </c>
      <c r="H125" s="109" t="str">
        <f>IF(OR(historico_VU!A124="",historico_VU!E124=""),"",historico_VU!E124)</f>
        <v/>
      </c>
      <c r="I125" s="110" t="str">
        <f>IF(posicao_contratual!A124="","",posicao_contratual!O124)</f>
        <v/>
      </c>
      <c r="J125" s="109" t="str">
        <f>IF(A125="TOTAL",ROUND(SUM($J$3:J124),2),IF(OR(A125="",H125="",I125=""),"",ROUND(H125*I125,2)))</f>
        <v/>
      </c>
      <c r="K125" s="111" t="str">
        <f>IF(OR(historico_VU!A124="",historico_VU!F124=""),"",historico_VU!F124)</f>
        <v/>
      </c>
      <c r="L125" s="112" t="str">
        <f>IF(posicao_contratual!A124="","",posicao_contratual!S124)</f>
        <v/>
      </c>
      <c r="M125" s="111" t="str">
        <f>IF(A125="TOTAL",ROUND(SUM($M$3:M124),2),IF(OR(A125="",K125="",L125=""),"",ROUND(K125*L125,2)))</f>
        <v/>
      </c>
      <c r="N125" s="109" t="str">
        <f>IF(OR(historico_VU!A124="",historico_VU!G124=""),"",historico_VU!G124)</f>
        <v/>
      </c>
      <c r="O125" s="110" t="str">
        <f>IF(posicao_contratual!A124="","",posicao_contratual!W124)</f>
        <v/>
      </c>
      <c r="P125" s="109" t="str">
        <f>IF(A125="TOTAL",ROUND(SUM($P$3:P124),2),IF(OR(A125="",N125="",O125=""),"",ROUND(N125*O125,2)))</f>
        <v/>
      </c>
      <c r="Q125" s="183" t="str">
        <f t="shared" ca="1" si="24"/>
        <v/>
      </c>
      <c r="R125" t="str">
        <f>IF($A125="","",IF(MEMORIA_RESULTADOS!$W$46="","","C"&amp;MEMORIA_RESULTADOS!$W$46))</f>
        <v/>
      </c>
      <c r="S125" s="211" t="str">
        <f t="shared" ca="1" si="25"/>
        <v/>
      </c>
      <c r="T125" s="211" t="str">
        <f t="shared" ca="1" si="26"/>
        <v/>
      </c>
      <c r="U125" s="211" t="str">
        <f t="shared" ca="1" si="27"/>
        <v/>
      </c>
      <c r="V125" s="195" t="str">
        <f t="shared" ca="1" si="28"/>
        <v/>
      </c>
      <c r="W125" s="195" t="str">
        <f t="shared" ca="1" si="29"/>
        <v/>
      </c>
      <c r="X125" s="195" t="str">
        <f t="shared" ca="1" si="30"/>
        <v/>
      </c>
      <c r="Y125" t="str">
        <f t="shared" ca="1" si="31"/>
        <v/>
      </c>
      <c r="Z125" s="212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8" t="str">
        <f>IF(AND(itens_Remanesc!A125="",itens_Remanesc!A124&lt;&gt;"",COUNTIF(itens_Remanesc!A126:$A$200,"&lt;&gt;")=0),"TOTAL",IF(itens_Remanesc!A125="","",itens_Remanesc!A125))</f>
        <v/>
      </c>
      <c r="B126" s="109" t="str">
        <f>IF(OR(historico_VU!A125="",historico_VU!C125=""),"",historico_VU!C125)</f>
        <v/>
      </c>
      <c r="C126" s="110" t="str">
        <f>IF(posicao_contratual!A125="","",posicao_contratual!G125)</f>
        <v/>
      </c>
      <c r="D126" s="109" t="str">
        <f>IF(A126="TOTAL",ROUND(SUM($D$3:D125),2),IF(OR(A126="",B126="",C126=""),"",ROUND(B126*C126,2)))</f>
        <v/>
      </c>
      <c r="E126" s="111" t="str">
        <f>IF(OR(historico_VU!A125="",historico_VU!D125=""),"",historico_VU!D125)</f>
        <v/>
      </c>
      <c r="F126" s="112" t="str">
        <f>IF(posicao_contratual!A125="","",posicao_contratual!K125)</f>
        <v/>
      </c>
      <c r="G126" s="111" t="str">
        <f>IF(A126="TOTAL",ROUND(SUM($G$3:G125),2),IF(OR(A126="",E126="",F126=""),"",ROUND(E126*F126,2)))</f>
        <v/>
      </c>
      <c r="H126" s="109" t="str">
        <f>IF(OR(historico_VU!A125="",historico_VU!E125=""),"",historico_VU!E125)</f>
        <v/>
      </c>
      <c r="I126" s="110" t="str">
        <f>IF(posicao_contratual!A125="","",posicao_contratual!O125)</f>
        <v/>
      </c>
      <c r="J126" s="109" t="str">
        <f>IF(A126="TOTAL",ROUND(SUM($J$3:J125),2),IF(OR(A126="",H126="",I126=""),"",ROUND(H126*I126,2)))</f>
        <v/>
      </c>
      <c r="K126" s="111" t="str">
        <f>IF(OR(historico_VU!A125="",historico_VU!F125=""),"",historico_VU!F125)</f>
        <v/>
      </c>
      <c r="L126" s="112" t="str">
        <f>IF(posicao_contratual!A125="","",posicao_contratual!S125)</f>
        <v/>
      </c>
      <c r="M126" s="111" t="str">
        <f>IF(A126="TOTAL",ROUND(SUM($M$3:M125),2),IF(OR(A126="",K126="",L126=""),"",ROUND(K126*L126,2)))</f>
        <v/>
      </c>
      <c r="N126" s="109" t="str">
        <f>IF(OR(historico_VU!A125="",historico_VU!G125=""),"",historico_VU!G125)</f>
        <v/>
      </c>
      <c r="O126" s="110" t="str">
        <f>IF(posicao_contratual!A125="","",posicao_contratual!W125)</f>
        <v/>
      </c>
      <c r="P126" s="109" t="str">
        <f>IF(A126="TOTAL",ROUND(SUM($P$3:P125),2),IF(OR(A126="",N126="",O126=""),"",ROUND(N126*O126,2)))</f>
        <v/>
      </c>
      <c r="Q126" s="183" t="str">
        <f t="shared" ca="1" si="24"/>
        <v/>
      </c>
      <c r="R126" t="str">
        <f>IF($A126="","",IF(MEMORIA_RESULTADOS!$W$46="","","C"&amp;MEMORIA_RESULTADOS!$W$46))</f>
        <v/>
      </c>
      <c r="S126" s="211" t="str">
        <f t="shared" ca="1" si="25"/>
        <v/>
      </c>
      <c r="T126" s="211" t="str">
        <f t="shared" ca="1" si="26"/>
        <v/>
      </c>
      <c r="U126" s="211" t="str">
        <f t="shared" ca="1" si="27"/>
        <v/>
      </c>
      <c r="V126" s="195" t="str">
        <f t="shared" ca="1" si="28"/>
        <v/>
      </c>
      <c r="W126" s="195" t="str">
        <f t="shared" ca="1" si="29"/>
        <v/>
      </c>
      <c r="X126" s="195" t="str">
        <f t="shared" ca="1" si="30"/>
        <v/>
      </c>
      <c r="Y126" t="str">
        <f t="shared" ca="1" si="31"/>
        <v/>
      </c>
      <c r="Z126" s="212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8" t="str">
        <f>IF(AND(itens_Remanesc!A126="",itens_Remanesc!A125&lt;&gt;"",COUNTIF(itens_Remanesc!A127:$A$200,"&lt;&gt;")=0),"TOTAL",IF(itens_Remanesc!A126="","",itens_Remanesc!A126))</f>
        <v/>
      </c>
      <c r="B127" s="109" t="str">
        <f>IF(OR(historico_VU!A126="",historico_VU!C126=""),"",historico_VU!C126)</f>
        <v/>
      </c>
      <c r="C127" s="110" t="str">
        <f>IF(posicao_contratual!A126="","",posicao_contratual!G126)</f>
        <v/>
      </c>
      <c r="D127" s="109" t="str">
        <f>IF(A127="TOTAL",ROUND(SUM($D$3:D126),2),IF(OR(A127="",B127="",C127=""),"",ROUND(B127*C127,2)))</f>
        <v/>
      </c>
      <c r="E127" s="111" t="str">
        <f>IF(OR(historico_VU!A126="",historico_VU!D126=""),"",historico_VU!D126)</f>
        <v/>
      </c>
      <c r="F127" s="112" t="str">
        <f>IF(posicao_contratual!A126="","",posicao_contratual!K126)</f>
        <v/>
      </c>
      <c r="G127" s="111" t="str">
        <f>IF(A127="TOTAL",ROUND(SUM($G$3:G126),2),IF(OR(A127="",E127="",F127=""),"",ROUND(E127*F127,2)))</f>
        <v/>
      </c>
      <c r="H127" s="109" t="str">
        <f>IF(OR(historico_VU!A126="",historico_VU!E126=""),"",historico_VU!E126)</f>
        <v/>
      </c>
      <c r="I127" s="110" t="str">
        <f>IF(posicao_contratual!A126="","",posicao_contratual!O126)</f>
        <v/>
      </c>
      <c r="J127" s="109" t="str">
        <f>IF(A127="TOTAL",ROUND(SUM($J$3:J126),2),IF(OR(A127="",H127="",I127=""),"",ROUND(H127*I127,2)))</f>
        <v/>
      </c>
      <c r="K127" s="111" t="str">
        <f>IF(OR(historico_VU!A126="",historico_VU!F126=""),"",historico_VU!F126)</f>
        <v/>
      </c>
      <c r="L127" s="112" t="str">
        <f>IF(posicao_contratual!A126="","",posicao_contratual!S126)</f>
        <v/>
      </c>
      <c r="M127" s="111" t="str">
        <f>IF(A127="TOTAL",ROUND(SUM($M$3:M126),2),IF(OR(A127="",K127="",L127=""),"",ROUND(K127*L127,2)))</f>
        <v/>
      </c>
      <c r="N127" s="109" t="str">
        <f>IF(OR(historico_VU!A126="",historico_VU!G126=""),"",historico_VU!G126)</f>
        <v/>
      </c>
      <c r="O127" s="110" t="str">
        <f>IF(posicao_contratual!A126="","",posicao_contratual!W126)</f>
        <v/>
      </c>
      <c r="P127" s="109" t="str">
        <f>IF(A127="TOTAL",ROUND(SUM($P$3:P126),2),IF(OR(A127="",N127="",O127=""),"",ROUND(N127*O127,2)))</f>
        <v/>
      </c>
      <c r="Q127" s="183" t="str">
        <f t="shared" ca="1" si="24"/>
        <v/>
      </c>
      <c r="R127" t="str">
        <f>IF($A127="","",IF(MEMORIA_RESULTADOS!$W$46="","","C"&amp;MEMORIA_RESULTADOS!$W$46))</f>
        <v/>
      </c>
      <c r="S127" s="211" t="str">
        <f t="shared" ca="1" si="25"/>
        <v/>
      </c>
      <c r="T127" s="211" t="str">
        <f t="shared" ca="1" si="26"/>
        <v/>
      </c>
      <c r="U127" s="211" t="str">
        <f t="shared" ca="1" si="27"/>
        <v/>
      </c>
      <c r="V127" s="195" t="str">
        <f t="shared" ca="1" si="28"/>
        <v/>
      </c>
      <c r="W127" s="195" t="str">
        <f t="shared" ca="1" si="29"/>
        <v/>
      </c>
      <c r="X127" s="195" t="str">
        <f t="shared" ca="1" si="30"/>
        <v/>
      </c>
      <c r="Y127" t="str">
        <f t="shared" ca="1" si="31"/>
        <v/>
      </c>
      <c r="Z127" s="212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8" t="str">
        <f>IF(AND(itens_Remanesc!A127="",itens_Remanesc!A126&lt;&gt;"",COUNTIF(itens_Remanesc!A128:$A$200,"&lt;&gt;")=0),"TOTAL",IF(itens_Remanesc!A127="","",itens_Remanesc!A127))</f>
        <v/>
      </c>
      <c r="B128" s="109" t="str">
        <f>IF(OR(historico_VU!A127="",historico_VU!C127=""),"",historico_VU!C127)</f>
        <v/>
      </c>
      <c r="C128" s="110" t="str">
        <f>IF(posicao_contratual!A127="","",posicao_contratual!G127)</f>
        <v/>
      </c>
      <c r="D128" s="109" t="str">
        <f>IF(A128="TOTAL",ROUND(SUM($D$3:D127),2),IF(OR(A128="",B128="",C128=""),"",ROUND(B128*C128,2)))</f>
        <v/>
      </c>
      <c r="E128" s="111" t="str">
        <f>IF(OR(historico_VU!A127="",historico_VU!D127=""),"",historico_VU!D127)</f>
        <v/>
      </c>
      <c r="F128" s="112" t="str">
        <f>IF(posicao_contratual!A127="","",posicao_contratual!K127)</f>
        <v/>
      </c>
      <c r="G128" s="111" t="str">
        <f>IF(A128="TOTAL",ROUND(SUM($G$3:G127),2),IF(OR(A128="",E128="",F128=""),"",ROUND(E128*F128,2)))</f>
        <v/>
      </c>
      <c r="H128" s="109" t="str">
        <f>IF(OR(historico_VU!A127="",historico_VU!E127=""),"",historico_VU!E127)</f>
        <v/>
      </c>
      <c r="I128" s="110" t="str">
        <f>IF(posicao_contratual!A127="","",posicao_contratual!O127)</f>
        <v/>
      </c>
      <c r="J128" s="109" t="str">
        <f>IF(A128="TOTAL",ROUND(SUM($J$3:J127),2),IF(OR(A128="",H128="",I128=""),"",ROUND(H128*I128,2)))</f>
        <v/>
      </c>
      <c r="K128" s="111" t="str">
        <f>IF(OR(historico_VU!A127="",historico_VU!F127=""),"",historico_VU!F127)</f>
        <v/>
      </c>
      <c r="L128" s="112" t="str">
        <f>IF(posicao_contratual!A127="","",posicao_contratual!S127)</f>
        <v/>
      </c>
      <c r="M128" s="111" t="str">
        <f>IF(A128="TOTAL",ROUND(SUM($M$3:M127),2),IF(OR(A128="",K128="",L128=""),"",ROUND(K128*L128,2)))</f>
        <v/>
      </c>
      <c r="N128" s="109" t="str">
        <f>IF(OR(historico_VU!A127="",historico_VU!G127=""),"",historico_VU!G127)</f>
        <v/>
      </c>
      <c r="O128" s="110" t="str">
        <f>IF(posicao_contratual!A127="","",posicao_contratual!W127)</f>
        <v/>
      </c>
      <c r="P128" s="109" t="str">
        <f>IF(A128="TOTAL",ROUND(SUM($P$3:P127),2),IF(OR(A128="",N128="",O128=""),"",ROUND(N128*O128,2)))</f>
        <v/>
      </c>
      <c r="Q128" s="183" t="str">
        <f t="shared" ca="1" si="24"/>
        <v/>
      </c>
      <c r="R128" t="str">
        <f>IF($A128="","",IF(MEMORIA_RESULTADOS!$W$46="","","C"&amp;MEMORIA_RESULTADOS!$W$46))</f>
        <v/>
      </c>
      <c r="S128" s="211" t="str">
        <f t="shared" ca="1" si="25"/>
        <v/>
      </c>
      <c r="T128" s="211" t="str">
        <f t="shared" ca="1" si="26"/>
        <v/>
      </c>
      <c r="U128" s="211" t="str">
        <f t="shared" ca="1" si="27"/>
        <v/>
      </c>
      <c r="V128" s="195" t="str">
        <f t="shared" ca="1" si="28"/>
        <v/>
      </c>
      <c r="W128" s="195" t="str">
        <f t="shared" ca="1" si="29"/>
        <v/>
      </c>
      <c r="X128" s="195" t="str">
        <f t="shared" ca="1" si="30"/>
        <v/>
      </c>
      <c r="Y128" t="str">
        <f t="shared" ca="1" si="31"/>
        <v/>
      </c>
      <c r="Z128" s="212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8" t="str">
        <f>IF(AND(itens_Remanesc!A128="",itens_Remanesc!A127&lt;&gt;"",COUNTIF(itens_Remanesc!A129:$A$200,"&lt;&gt;")=0),"TOTAL",IF(itens_Remanesc!A128="","",itens_Remanesc!A128))</f>
        <v/>
      </c>
      <c r="B129" s="109" t="str">
        <f>IF(OR(historico_VU!A128="",historico_VU!C128=""),"",historico_VU!C128)</f>
        <v/>
      </c>
      <c r="C129" s="110" t="str">
        <f>IF(posicao_contratual!A128="","",posicao_contratual!G128)</f>
        <v/>
      </c>
      <c r="D129" s="109" t="str">
        <f>IF(A129="TOTAL",ROUND(SUM($D$3:D128),2),IF(OR(A129="",B129="",C129=""),"",ROUND(B129*C129,2)))</f>
        <v/>
      </c>
      <c r="E129" s="111" t="str">
        <f>IF(OR(historico_VU!A128="",historico_VU!D128=""),"",historico_VU!D128)</f>
        <v/>
      </c>
      <c r="F129" s="112" t="str">
        <f>IF(posicao_contratual!A128="","",posicao_contratual!K128)</f>
        <v/>
      </c>
      <c r="G129" s="111" t="str">
        <f>IF(A129="TOTAL",ROUND(SUM($G$3:G128),2),IF(OR(A129="",E129="",F129=""),"",ROUND(E129*F129,2)))</f>
        <v/>
      </c>
      <c r="H129" s="109" t="str">
        <f>IF(OR(historico_VU!A128="",historico_VU!E128=""),"",historico_VU!E128)</f>
        <v/>
      </c>
      <c r="I129" s="110" t="str">
        <f>IF(posicao_contratual!A128="","",posicao_contratual!O128)</f>
        <v/>
      </c>
      <c r="J129" s="109" t="str">
        <f>IF(A129="TOTAL",ROUND(SUM($J$3:J128),2),IF(OR(A129="",H129="",I129=""),"",ROUND(H129*I129,2)))</f>
        <v/>
      </c>
      <c r="K129" s="111" t="str">
        <f>IF(OR(historico_VU!A128="",historico_VU!F128=""),"",historico_VU!F128)</f>
        <v/>
      </c>
      <c r="L129" s="112" t="str">
        <f>IF(posicao_contratual!A128="","",posicao_contratual!S128)</f>
        <v/>
      </c>
      <c r="M129" s="111" t="str">
        <f>IF(A129="TOTAL",ROUND(SUM($M$3:M128),2),IF(OR(A129="",K129="",L129=""),"",ROUND(K129*L129,2)))</f>
        <v/>
      </c>
      <c r="N129" s="109" t="str">
        <f>IF(OR(historico_VU!A128="",historico_VU!G128=""),"",historico_VU!G128)</f>
        <v/>
      </c>
      <c r="O129" s="110" t="str">
        <f>IF(posicao_contratual!A128="","",posicao_contratual!W128)</f>
        <v/>
      </c>
      <c r="P129" s="109" t="str">
        <f>IF(A129="TOTAL",ROUND(SUM($P$3:P128),2),IF(OR(A129="",N129="",O129=""),"",ROUND(N129*O129,2)))</f>
        <v/>
      </c>
      <c r="Q129" s="183" t="str">
        <f t="shared" ca="1" si="24"/>
        <v/>
      </c>
      <c r="R129" t="str">
        <f>IF($A129="","",IF(MEMORIA_RESULTADOS!$W$46="","","C"&amp;MEMORIA_RESULTADOS!$W$46))</f>
        <v/>
      </c>
      <c r="S129" s="211" t="str">
        <f t="shared" ca="1" si="25"/>
        <v/>
      </c>
      <c r="T129" s="211" t="str">
        <f t="shared" ca="1" si="26"/>
        <v/>
      </c>
      <c r="U129" s="211" t="str">
        <f t="shared" ca="1" si="27"/>
        <v/>
      </c>
      <c r="V129" s="195" t="str">
        <f t="shared" ca="1" si="28"/>
        <v/>
      </c>
      <c r="W129" s="195" t="str">
        <f t="shared" ca="1" si="29"/>
        <v/>
      </c>
      <c r="X129" s="195" t="str">
        <f t="shared" ca="1" si="30"/>
        <v/>
      </c>
      <c r="Y129" t="str">
        <f t="shared" ca="1" si="31"/>
        <v/>
      </c>
      <c r="Z129" s="212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8" t="str">
        <f>IF(AND(itens_Remanesc!A129="",itens_Remanesc!A128&lt;&gt;"",COUNTIF(itens_Remanesc!A130:$A$200,"&lt;&gt;")=0),"TOTAL",IF(itens_Remanesc!A129="","",itens_Remanesc!A129))</f>
        <v/>
      </c>
      <c r="B130" s="109" t="str">
        <f>IF(OR(historico_VU!A129="",historico_VU!C129=""),"",historico_VU!C129)</f>
        <v/>
      </c>
      <c r="C130" s="110" t="str">
        <f>IF(posicao_contratual!A129="","",posicao_contratual!G129)</f>
        <v/>
      </c>
      <c r="D130" s="109" t="str">
        <f>IF(A130="TOTAL",ROUND(SUM($D$3:D129),2),IF(OR(A130="",B130="",C130=""),"",ROUND(B130*C130,2)))</f>
        <v/>
      </c>
      <c r="E130" s="111" t="str">
        <f>IF(OR(historico_VU!A129="",historico_VU!D129=""),"",historico_VU!D129)</f>
        <v/>
      </c>
      <c r="F130" s="112" t="str">
        <f>IF(posicao_contratual!A129="","",posicao_contratual!K129)</f>
        <v/>
      </c>
      <c r="G130" s="111" t="str">
        <f>IF(A130="TOTAL",ROUND(SUM($G$3:G129),2),IF(OR(A130="",E130="",F130=""),"",ROUND(E130*F130,2)))</f>
        <v/>
      </c>
      <c r="H130" s="109" t="str">
        <f>IF(OR(historico_VU!A129="",historico_VU!E129=""),"",historico_VU!E129)</f>
        <v/>
      </c>
      <c r="I130" s="110" t="str">
        <f>IF(posicao_contratual!A129="","",posicao_contratual!O129)</f>
        <v/>
      </c>
      <c r="J130" s="109" t="str">
        <f>IF(A130="TOTAL",ROUND(SUM($J$3:J129),2),IF(OR(A130="",H130="",I130=""),"",ROUND(H130*I130,2)))</f>
        <v/>
      </c>
      <c r="K130" s="111" t="str">
        <f>IF(OR(historico_VU!A129="",historico_VU!F129=""),"",historico_VU!F129)</f>
        <v/>
      </c>
      <c r="L130" s="112" t="str">
        <f>IF(posicao_contratual!A129="","",posicao_contratual!S129)</f>
        <v/>
      </c>
      <c r="M130" s="111" t="str">
        <f>IF(A130="TOTAL",ROUND(SUM($M$3:M129),2),IF(OR(A130="",K130="",L130=""),"",ROUND(K130*L130,2)))</f>
        <v/>
      </c>
      <c r="N130" s="109" t="str">
        <f>IF(OR(historico_VU!A129="",historico_VU!G129=""),"",historico_VU!G129)</f>
        <v/>
      </c>
      <c r="O130" s="110" t="str">
        <f>IF(posicao_contratual!A129="","",posicao_contratual!W129)</f>
        <v/>
      </c>
      <c r="P130" s="109" t="str">
        <f>IF(A130="TOTAL",ROUND(SUM($P$3:P129),2),IF(OR(A130="",N130="",O130=""),"",ROUND(N130*O130,2)))</f>
        <v/>
      </c>
      <c r="Q130" s="183" t="str">
        <f t="shared" ca="1" si="24"/>
        <v/>
      </c>
      <c r="R130" t="str">
        <f>IF($A130="","",IF(MEMORIA_RESULTADOS!$W$46="","","C"&amp;MEMORIA_RESULTADOS!$W$46))</f>
        <v/>
      </c>
      <c r="S130" s="211" t="str">
        <f t="shared" ca="1" si="25"/>
        <v/>
      </c>
      <c r="T130" s="211" t="str">
        <f t="shared" ca="1" si="26"/>
        <v/>
      </c>
      <c r="U130" s="211" t="str">
        <f t="shared" ca="1" si="27"/>
        <v/>
      </c>
      <c r="V130" s="195" t="str">
        <f t="shared" ca="1" si="28"/>
        <v/>
      </c>
      <c r="W130" s="195" t="str">
        <f t="shared" ca="1" si="29"/>
        <v/>
      </c>
      <c r="X130" s="195" t="str">
        <f t="shared" ca="1" si="30"/>
        <v/>
      </c>
      <c r="Y130" t="str">
        <f t="shared" ca="1" si="31"/>
        <v/>
      </c>
      <c r="Z130" s="212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8" t="str">
        <f>IF(AND(itens_Remanesc!A130="",itens_Remanesc!A129&lt;&gt;"",COUNTIF(itens_Remanesc!A131:$A$200,"&lt;&gt;")=0),"TOTAL",IF(itens_Remanesc!A130="","",itens_Remanesc!A130))</f>
        <v/>
      </c>
      <c r="B131" s="109" t="str">
        <f>IF(OR(historico_VU!A130="",historico_VU!C130=""),"",historico_VU!C130)</f>
        <v/>
      </c>
      <c r="C131" s="110" t="str">
        <f>IF(posicao_contratual!A130="","",posicao_contratual!G130)</f>
        <v/>
      </c>
      <c r="D131" s="109" t="str">
        <f>IF(A131="TOTAL",ROUND(SUM($D$3:D130),2),IF(OR(A131="",B131="",C131=""),"",ROUND(B131*C131,2)))</f>
        <v/>
      </c>
      <c r="E131" s="111" t="str">
        <f>IF(OR(historico_VU!A130="",historico_VU!D130=""),"",historico_VU!D130)</f>
        <v/>
      </c>
      <c r="F131" s="112" t="str">
        <f>IF(posicao_contratual!A130="","",posicao_contratual!K130)</f>
        <v/>
      </c>
      <c r="G131" s="111" t="str">
        <f>IF(A131="TOTAL",ROUND(SUM($G$3:G130),2),IF(OR(A131="",E131="",F131=""),"",ROUND(E131*F131,2)))</f>
        <v/>
      </c>
      <c r="H131" s="109" t="str">
        <f>IF(OR(historico_VU!A130="",historico_VU!E130=""),"",historico_VU!E130)</f>
        <v/>
      </c>
      <c r="I131" s="110" t="str">
        <f>IF(posicao_contratual!A130="","",posicao_contratual!O130)</f>
        <v/>
      </c>
      <c r="J131" s="109" t="str">
        <f>IF(A131="TOTAL",ROUND(SUM($J$3:J130),2),IF(OR(A131="",H131="",I131=""),"",ROUND(H131*I131,2)))</f>
        <v/>
      </c>
      <c r="K131" s="111" t="str">
        <f>IF(OR(historico_VU!A130="",historico_VU!F130=""),"",historico_VU!F130)</f>
        <v/>
      </c>
      <c r="L131" s="112" t="str">
        <f>IF(posicao_contratual!A130="","",posicao_contratual!S130)</f>
        <v/>
      </c>
      <c r="M131" s="111" t="str">
        <f>IF(A131="TOTAL",ROUND(SUM($M$3:M130),2),IF(OR(A131="",K131="",L131=""),"",ROUND(K131*L131,2)))</f>
        <v/>
      </c>
      <c r="N131" s="109" t="str">
        <f>IF(OR(historico_VU!A130="",historico_VU!G130=""),"",historico_VU!G130)</f>
        <v/>
      </c>
      <c r="O131" s="110" t="str">
        <f>IF(posicao_contratual!A130="","",posicao_contratual!W130)</f>
        <v/>
      </c>
      <c r="P131" s="109" t="str">
        <f>IF(A131="TOTAL",ROUND(SUM($P$3:P130),2),IF(OR(A131="",N131="",O131=""),"",ROUND(N131*O131,2)))</f>
        <v/>
      </c>
      <c r="Q131" s="183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11" t="str">
        <f t="shared" ref="S131:S162" ca="1" si="33">IF($A131="","",IFERROR(IF(INDIRECT("CICLO_EM_EXECUCAO!B"&amp;(ROW()+10))="","",INDIRECT("CICLO_EM_EXECUCAO!B"&amp;(ROW()+10))),""))</f>
        <v/>
      </c>
      <c r="T131" s="211" t="str">
        <f t="shared" ref="T131:T162" ca="1" si="34">IF($A131="","",IFERROR(IF(INDIRECT("CICLO_EM_EXECUCAO!D"&amp;(ROW()+10))="","",INDIRECT("CICLO_EM_EXECUCAO!D"&amp;(ROW()+10))),""))</f>
        <v/>
      </c>
      <c r="U131" s="211" t="str">
        <f t="shared" ref="U131:U162" ca="1" si="35">IF($A131="","",IFERROR(IF(INDIRECT("CICLO_EM_EXECUCAO!C"&amp;(ROW()+10))="","",INDIRECT("CICLO_EM_EXECUCAO!C"&amp;(ROW()+10))),""))</f>
        <v/>
      </c>
      <c r="V131" s="195" t="str">
        <f t="shared" ref="V131:V162" ca="1" si="36">IF($A131="","",IFERROR(IF(INDIRECT("CICLO_EM_EXECUCAO!E"&amp;(ROW()+10))="","",INDIRECT("CICLO_EM_EXECUCAO!E"&amp;(ROW()+10))),""))</f>
        <v/>
      </c>
      <c r="W131" s="195" t="str">
        <f t="shared" ref="W131:W162" ca="1" si="37">IF($A131="","",IFERROR(IF(INDIRECT("CICLO_EM_EXECUCAO!F"&amp;(ROW()+10))="","",INDIRECT("CICLO_EM_EXECUCAO!F"&amp;(ROW()+10))),""))</f>
        <v/>
      </c>
      <c r="X131" s="195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12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8" t="str">
        <f>IF(AND(itens_Remanesc!A131="",itens_Remanesc!A130&lt;&gt;"",COUNTIF(itens_Remanesc!A132:$A$200,"&lt;&gt;")=0),"TOTAL",IF(itens_Remanesc!A131="","",itens_Remanesc!A131))</f>
        <v/>
      </c>
      <c r="B132" s="109" t="str">
        <f>IF(OR(historico_VU!A131="",historico_VU!C131=""),"",historico_VU!C131)</f>
        <v/>
      </c>
      <c r="C132" s="110" t="str">
        <f>IF(posicao_contratual!A131="","",posicao_contratual!G131)</f>
        <v/>
      </c>
      <c r="D132" s="109" t="str">
        <f>IF(A132="TOTAL",ROUND(SUM($D$3:D131),2),IF(OR(A132="",B132="",C132=""),"",ROUND(B132*C132,2)))</f>
        <v/>
      </c>
      <c r="E132" s="111" t="str">
        <f>IF(OR(historico_VU!A131="",historico_VU!D131=""),"",historico_VU!D131)</f>
        <v/>
      </c>
      <c r="F132" s="112" t="str">
        <f>IF(posicao_contratual!A131="","",posicao_contratual!K131)</f>
        <v/>
      </c>
      <c r="G132" s="111" t="str">
        <f>IF(A132="TOTAL",ROUND(SUM($G$3:G131),2),IF(OR(A132="",E132="",F132=""),"",ROUND(E132*F132,2)))</f>
        <v/>
      </c>
      <c r="H132" s="109" t="str">
        <f>IF(OR(historico_VU!A131="",historico_VU!E131=""),"",historico_VU!E131)</f>
        <v/>
      </c>
      <c r="I132" s="110" t="str">
        <f>IF(posicao_contratual!A131="","",posicao_contratual!O131)</f>
        <v/>
      </c>
      <c r="J132" s="109" t="str">
        <f>IF(A132="TOTAL",ROUND(SUM($J$3:J131),2),IF(OR(A132="",H132="",I132=""),"",ROUND(H132*I132,2)))</f>
        <v/>
      </c>
      <c r="K132" s="111" t="str">
        <f>IF(OR(historico_VU!A131="",historico_VU!F131=""),"",historico_VU!F131)</f>
        <v/>
      </c>
      <c r="L132" s="112" t="str">
        <f>IF(posicao_contratual!A131="","",posicao_contratual!S131)</f>
        <v/>
      </c>
      <c r="M132" s="111" t="str">
        <f>IF(A132="TOTAL",ROUND(SUM($M$3:M131),2),IF(OR(A132="",K132="",L132=""),"",ROUND(K132*L132,2)))</f>
        <v/>
      </c>
      <c r="N132" s="109" t="str">
        <f>IF(OR(historico_VU!A131="",historico_VU!G131=""),"",historico_VU!G131)</f>
        <v/>
      </c>
      <c r="O132" s="110" t="str">
        <f>IF(posicao_contratual!A131="","",posicao_contratual!W131)</f>
        <v/>
      </c>
      <c r="P132" s="109" t="str">
        <f>IF(A132="TOTAL",ROUND(SUM($P$3:P131),2),IF(OR(A132="",N132="",O132=""),"",ROUND(N132*O132,2)))</f>
        <v/>
      </c>
      <c r="Q132" s="183" t="str">
        <f t="shared" ca="1" si="32"/>
        <v/>
      </c>
      <c r="R132" t="str">
        <f>IF($A132="","",IF(MEMORIA_RESULTADOS!$W$46="","","C"&amp;MEMORIA_RESULTADOS!$W$46))</f>
        <v/>
      </c>
      <c r="S132" s="211" t="str">
        <f t="shared" ca="1" si="33"/>
        <v/>
      </c>
      <c r="T132" s="211" t="str">
        <f t="shared" ca="1" si="34"/>
        <v/>
      </c>
      <c r="U132" s="211" t="str">
        <f t="shared" ca="1" si="35"/>
        <v/>
      </c>
      <c r="V132" s="195" t="str">
        <f t="shared" ca="1" si="36"/>
        <v/>
      </c>
      <c r="W132" s="195" t="str">
        <f t="shared" ca="1" si="37"/>
        <v/>
      </c>
      <c r="X132" s="195" t="str">
        <f t="shared" ca="1" si="38"/>
        <v/>
      </c>
      <c r="Y132" t="str">
        <f t="shared" ca="1" si="39"/>
        <v/>
      </c>
      <c r="Z132" s="212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8" t="str">
        <f>IF(AND(itens_Remanesc!A132="",itens_Remanesc!A131&lt;&gt;"",COUNTIF(itens_Remanesc!A133:$A$200,"&lt;&gt;")=0),"TOTAL",IF(itens_Remanesc!A132="","",itens_Remanesc!A132))</f>
        <v/>
      </c>
      <c r="B133" s="109" t="str">
        <f>IF(OR(historico_VU!A132="",historico_VU!C132=""),"",historico_VU!C132)</f>
        <v/>
      </c>
      <c r="C133" s="110" t="str">
        <f>IF(posicao_contratual!A132="","",posicao_contratual!G132)</f>
        <v/>
      </c>
      <c r="D133" s="109" t="str">
        <f>IF(A133="TOTAL",ROUND(SUM($D$3:D132),2),IF(OR(A133="",B133="",C133=""),"",ROUND(B133*C133,2)))</f>
        <v/>
      </c>
      <c r="E133" s="111" t="str">
        <f>IF(OR(historico_VU!A132="",historico_VU!D132=""),"",historico_VU!D132)</f>
        <v/>
      </c>
      <c r="F133" s="112" t="str">
        <f>IF(posicao_contratual!A132="","",posicao_contratual!K132)</f>
        <v/>
      </c>
      <c r="G133" s="111" t="str">
        <f>IF(A133="TOTAL",ROUND(SUM($G$3:G132),2),IF(OR(A133="",E133="",F133=""),"",ROUND(E133*F133,2)))</f>
        <v/>
      </c>
      <c r="H133" s="109" t="str">
        <f>IF(OR(historico_VU!A132="",historico_VU!E132=""),"",historico_VU!E132)</f>
        <v/>
      </c>
      <c r="I133" s="110" t="str">
        <f>IF(posicao_contratual!A132="","",posicao_contratual!O132)</f>
        <v/>
      </c>
      <c r="J133" s="109" t="str">
        <f>IF(A133="TOTAL",ROUND(SUM($J$3:J132),2),IF(OR(A133="",H133="",I133=""),"",ROUND(H133*I133,2)))</f>
        <v/>
      </c>
      <c r="K133" s="111" t="str">
        <f>IF(OR(historico_VU!A132="",historico_VU!F132=""),"",historico_VU!F132)</f>
        <v/>
      </c>
      <c r="L133" s="112" t="str">
        <f>IF(posicao_contratual!A132="","",posicao_contratual!S132)</f>
        <v/>
      </c>
      <c r="M133" s="111" t="str">
        <f>IF(A133="TOTAL",ROUND(SUM($M$3:M132),2),IF(OR(A133="",K133="",L133=""),"",ROUND(K133*L133,2)))</f>
        <v/>
      </c>
      <c r="N133" s="109" t="str">
        <f>IF(OR(historico_VU!A132="",historico_VU!G132=""),"",historico_VU!G132)</f>
        <v/>
      </c>
      <c r="O133" s="110" t="str">
        <f>IF(posicao_contratual!A132="","",posicao_contratual!W132)</f>
        <v/>
      </c>
      <c r="P133" s="109" t="str">
        <f>IF(A133="TOTAL",ROUND(SUM($P$3:P132),2),IF(OR(A133="",N133="",O133=""),"",ROUND(N133*O133,2)))</f>
        <v/>
      </c>
      <c r="Q133" s="183" t="str">
        <f t="shared" ca="1" si="32"/>
        <v/>
      </c>
      <c r="R133" t="str">
        <f>IF($A133="","",IF(MEMORIA_RESULTADOS!$W$46="","","C"&amp;MEMORIA_RESULTADOS!$W$46))</f>
        <v/>
      </c>
      <c r="S133" s="211" t="str">
        <f t="shared" ca="1" si="33"/>
        <v/>
      </c>
      <c r="T133" s="211" t="str">
        <f t="shared" ca="1" si="34"/>
        <v/>
      </c>
      <c r="U133" s="211" t="str">
        <f t="shared" ca="1" si="35"/>
        <v/>
      </c>
      <c r="V133" s="195" t="str">
        <f t="shared" ca="1" si="36"/>
        <v/>
      </c>
      <c r="W133" s="195" t="str">
        <f t="shared" ca="1" si="37"/>
        <v/>
      </c>
      <c r="X133" s="195" t="str">
        <f t="shared" ca="1" si="38"/>
        <v/>
      </c>
      <c r="Y133" t="str">
        <f t="shared" ca="1" si="39"/>
        <v/>
      </c>
      <c r="Z133" s="212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8" t="str">
        <f>IF(AND(itens_Remanesc!A133="",itens_Remanesc!A132&lt;&gt;"",COUNTIF(itens_Remanesc!A134:$A$200,"&lt;&gt;")=0),"TOTAL",IF(itens_Remanesc!A133="","",itens_Remanesc!A133))</f>
        <v/>
      </c>
      <c r="B134" s="109" t="str">
        <f>IF(OR(historico_VU!A133="",historico_VU!C133=""),"",historico_VU!C133)</f>
        <v/>
      </c>
      <c r="C134" s="110" t="str">
        <f>IF(posicao_contratual!A133="","",posicao_contratual!G133)</f>
        <v/>
      </c>
      <c r="D134" s="109" t="str">
        <f>IF(A134="TOTAL",ROUND(SUM($D$3:D133),2),IF(OR(A134="",B134="",C134=""),"",ROUND(B134*C134,2)))</f>
        <v/>
      </c>
      <c r="E134" s="111" t="str">
        <f>IF(OR(historico_VU!A133="",historico_VU!D133=""),"",historico_VU!D133)</f>
        <v/>
      </c>
      <c r="F134" s="112" t="str">
        <f>IF(posicao_contratual!A133="","",posicao_contratual!K133)</f>
        <v/>
      </c>
      <c r="G134" s="111" t="str">
        <f>IF(A134="TOTAL",ROUND(SUM($G$3:G133),2),IF(OR(A134="",E134="",F134=""),"",ROUND(E134*F134,2)))</f>
        <v/>
      </c>
      <c r="H134" s="109" t="str">
        <f>IF(OR(historico_VU!A133="",historico_VU!E133=""),"",historico_VU!E133)</f>
        <v/>
      </c>
      <c r="I134" s="110" t="str">
        <f>IF(posicao_contratual!A133="","",posicao_contratual!O133)</f>
        <v/>
      </c>
      <c r="J134" s="109" t="str">
        <f>IF(A134="TOTAL",ROUND(SUM($J$3:J133),2),IF(OR(A134="",H134="",I134=""),"",ROUND(H134*I134,2)))</f>
        <v/>
      </c>
      <c r="K134" s="111" t="str">
        <f>IF(OR(historico_VU!A133="",historico_VU!F133=""),"",historico_VU!F133)</f>
        <v/>
      </c>
      <c r="L134" s="112" t="str">
        <f>IF(posicao_contratual!A133="","",posicao_contratual!S133)</f>
        <v/>
      </c>
      <c r="M134" s="111" t="str">
        <f>IF(A134="TOTAL",ROUND(SUM($M$3:M133),2),IF(OR(A134="",K134="",L134=""),"",ROUND(K134*L134,2)))</f>
        <v/>
      </c>
      <c r="N134" s="109" t="str">
        <f>IF(OR(historico_VU!A133="",historico_VU!G133=""),"",historico_VU!G133)</f>
        <v/>
      </c>
      <c r="O134" s="110" t="str">
        <f>IF(posicao_contratual!A133="","",posicao_contratual!W133)</f>
        <v/>
      </c>
      <c r="P134" s="109" t="str">
        <f>IF(A134="TOTAL",ROUND(SUM($P$3:P133),2),IF(OR(A134="",N134="",O134=""),"",ROUND(N134*O134,2)))</f>
        <v/>
      </c>
      <c r="Q134" s="183" t="str">
        <f t="shared" ca="1" si="32"/>
        <v/>
      </c>
      <c r="R134" t="str">
        <f>IF($A134="","",IF(MEMORIA_RESULTADOS!$W$46="","","C"&amp;MEMORIA_RESULTADOS!$W$46))</f>
        <v/>
      </c>
      <c r="S134" s="211" t="str">
        <f t="shared" ca="1" si="33"/>
        <v/>
      </c>
      <c r="T134" s="211" t="str">
        <f t="shared" ca="1" si="34"/>
        <v/>
      </c>
      <c r="U134" s="211" t="str">
        <f t="shared" ca="1" si="35"/>
        <v/>
      </c>
      <c r="V134" s="195" t="str">
        <f t="shared" ca="1" si="36"/>
        <v/>
      </c>
      <c r="W134" s="195" t="str">
        <f t="shared" ca="1" si="37"/>
        <v/>
      </c>
      <c r="X134" s="195" t="str">
        <f t="shared" ca="1" si="38"/>
        <v/>
      </c>
      <c r="Y134" t="str">
        <f t="shared" ca="1" si="39"/>
        <v/>
      </c>
      <c r="Z134" s="212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8" t="str">
        <f>IF(AND(itens_Remanesc!A134="",itens_Remanesc!A133&lt;&gt;"",COUNTIF(itens_Remanesc!A135:$A$200,"&lt;&gt;")=0),"TOTAL",IF(itens_Remanesc!A134="","",itens_Remanesc!A134))</f>
        <v/>
      </c>
      <c r="B135" s="109" t="str">
        <f>IF(OR(historico_VU!A134="",historico_VU!C134=""),"",historico_VU!C134)</f>
        <v/>
      </c>
      <c r="C135" s="110" t="str">
        <f>IF(posicao_contratual!A134="","",posicao_contratual!G134)</f>
        <v/>
      </c>
      <c r="D135" s="109" t="str">
        <f>IF(A135="TOTAL",ROUND(SUM($D$3:D134),2),IF(OR(A135="",B135="",C135=""),"",ROUND(B135*C135,2)))</f>
        <v/>
      </c>
      <c r="E135" s="111" t="str">
        <f>IF(OR(historico_VU!A134="",historico_VU!D134=""),"",historico_VU!D134)</f>
        <v/>
      </c>
      <c r="F135" s="112" t="str">
        <f>IF(posicao_contratual!A134="","",posicao_contratual!K134)</f>
        <v/>
      </c>
      <c r="G135" s="111" t="str">
        <f>IF(A135="TOTAL",ROUND(SUM($G$3:G134),2),IF(OR(A135="",E135="",F135=""),"",ROUND(E135*F135,2)))</f>
        <v/>
      </c>
      <c r="H135" s="109" t="str">
        <f>IF(OR(historico_VU!A134="",historico_VU!E134=""),"",historico_VU!E134)</f>
        <v/>
      </c>
      <c r="I135" s="110" t="str">
        <f>IF(posicao_contratual!A134="","",posicao_contratual!O134)</f>
        <v/>
      </c>
      <c r="J135" s="109" t="str">
        <f>IF(A135="TOTAL",ROUND(SUM($J$3:J134),2),IF(OR(A135="",H135="",I135=""),"",ROUND(H135*I135,2)))</f>
        <v/>
      </c>
      <c r="K135" s="111" t="str">
        <f>IF(OR(historico_VU!A134="",historico_VU!F134=""),"",historico_VU!F134)</f>
        <v/>
      </c>
      <c r="L135" s="112" t="str">
        <f>IF(posicao_contratual!A134="","",posicao_contratual!S134)</f>
        <v/>
      </c>
      <c r="M135" s="111" t="str">
        <f>IF(A135="TOTAL",ROUND(SUM($M$3:M134),2),IF(OR(A135="",K135="",L135=""),"",ROUND(K135*L135,2)))</f>
        <v/>
      </c>
      <c r="N135" s="109" t="str">
        <f>IF(OR(historico_VU!A134="",historico_VU!G134=""),"",historico_VU!G134)</f>
        <v/>
      </c>
      <c r="O135" s="110" t="str">
        <f>IF(posicao_contratual!A134="","",posicao_contratual!W134)</f>
        <v/>
      </c>
      <c r="P135" s="109" t="str">
        <f>IF(A135="TOTAL",ROUND(SUM($P$3:P134),2),IF(OR(A135="",N135="",O135=""),"",ROUND(N135*O135,2)))</f>
        <v/>
      </c>
      <c r="Q135" s="183" t="str">
        <f t="shared" ca="1" si="32"/>
        <v/>
      </c>
      <c r="R135" t="str">
        <f>IF($A135="","",IF(MEMORIA_RESULTADOS!$W$46="","","C"&amp;MEMORIA_RESULTADOS!$W$46))</f>
        <v/>
      </c>
      <c r="S135" s="211" t="str">
        <f t="shared" ca="1" si="33"/>
        <v/>
      </c>
      <c r="T135" s="211" t="str">
        <f t="shared" ca="1" si="34"/>
        <v/>
      </c>
      <c r="U135" s="211" t="str">
        <f t="shared" ca="1" si="35"/>
        <v/>
      </c>
      <c r="V135" s="195" t="str">
        <f t="shared" ca="1" si="36"/>
        <v/>
      </c>
      <c r="W135" s="195" t="str">
        <f t="shared" ca="1" si="37"/>
        <v/>
      </c>
      <c r="X135" s="195" t="str">
        <f t="shared" ca="1" si="38"/>
        <v/>
      </c>
      <c r="Y135" t="str">
        <f t="shared" ca="1" si="39"/>
        <v/>
      </c>
      <c r="Z135" s="212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8" t="str">
        <f>IF(AND(itens_Remanesc!A135="",itens_Remanesc!A134&lt;&gt;"",COUNTIF(itens_Remanesc!A136:$A$200,"&lt;&gt;")=0),"TOTAL",IF(itens_Remanesc!A135="","",itens_Remanesc!A135))</f>
        <v/>
      </c>
      <c r="B136" s="109" t="str">
        <f>IF(OR(historico_VU!A135="",historico_VU!C135=""),"",historico_VU!C135)</f>
        <v/>
      </c>
      <c r="C136" s="110" t="str">
        <f>IF(posicao_contratual!A135="","",posicao_contratual!G135)</f>
        <v/>
      </c>
      <c r="D136" s="109" t="str">
        <f>IF(A136="TOTAL",ROUND(SUM($D$3:D135),2),IF(OR(A136="",B136="",C136=""),"",ROUND(B136*C136,2)))</f>
        <v/>
      </c>
      <c r="E136" s="111" t="str">
        <f>IF(OR(historico_VU!A135="",historico_VU!D135=""),"",historico_VU!D135)</f>
        <v/>
      </c>
      <c r="F136" s="112" t="str">
        <f>IF(posicao_contratual!A135="","",posicao_contratual!K135)</f>
        <v/>
      </c>
      <c r="G136" s="111" t="str">
        <f>IF(A136="TOTAL",ROUND(SUM($G$3:G135),2),IF(OR(A136="",E136="",F136=""),"",ROUND(E136*F136,2)))</f>
        <v/>
      </c>
      <c r="H136" s="109" t="str">
        <f>IF(OR(historico_VU!A135="",historico_VU!E135=""),"",historico_VU!E135)</f>
        <v/>
      </c>
      <c r="I136" s="110" t="str">
        <f>IF(posicao_contratual!A135="","",posicao_contratual!O135)</f>
        <v/>
      </c>
      <c r="J136" s="109" t="str">
        <f>IF(A136="TOTAL",ROUND(SUM($J$3:J135),2),IF(OR(A136="",H136="",I136=""),"",ROUND(H136*I136,2)))</f>
        <v/>
      </c>
      <c r="K136" s="111" t="str">
        <f>IF(OR(historico_VU!A135="",historico_VU!F135=""),"",historico_VU!F135)</f>
        <v/>
      </c>
      <c r="L136" s="112" t="str">
        <f>IF(posicao_contratual!A135="","",posicao_contratual!S135)</f>
        <v/>
      </c>
      <c r="M136" s="111" t="str">
        <f>IF(A136="TOTAL",ROUND(SUM($M$3:M135),2),IF(OR(A136="",K136="",L136=""),"",ROUND(K136*L136,2)))</f>
        <v/>
      </c>
      <c r="N136" s="109" t="str">
        <f>IF(OR(historico_VU!A135="",historico_VU!G135=""),"",historico_VU!G135)</f>
        <v/>
      </c>
      <c r="O136" s="110" t="str">
        <f>IF(posicao_contratual!A135="","",posicao_contratual!W135)</f>
        <v/>
      </c>
      <c r="P136" s="109" t="str">
        <f>IF(A136="TOTAL",ROUND(SUM($P$3:P135),2),IF(OR(A136="",N136="",O136=""),"",ROUND(N136*O136,2)))</f>
        <v/>
      </c>
      <c r="Q136" s="183" t="str">
        <f t="shared" ca="1" si="32"/>
        <v/>
      </c>
      <c r="R136" t="str">
        <f>IF($A136="","",IF(MEMORIA_RESULTADOS!$W$46="","","C"&amp;MEMORIA_RESULTADOS!$W$46))</f>
        <v/>
      </c>
      <c r="S136" s="211" t="str">
        <f t="shared" ca="1" si="33"/>
        <v/>
      </c>
      <c r="T136" s="211" t="str">
        <f t="shared" ca="1" si="34"/>
        <v/>
      </c>
      <c r="U136" s="211" t="str">
        <f t="shared" ca="1" si="35"/>
        <v/>
      </c>
      <c r="V136" s="195" t="str">
        <f t="shared" ca="1" si="36"/>
        <v/>
      </c>
      <c r="W136" s="195" t="str">
        <f t="shared" ca="1" si="37"/>
        <v/>
      </c>
      <c r="X136" s="195" t="str">
        <f t="shared" ca="1" si="38"/>
        <v/>
      </c>
      <c r="Y136" t="str">
        <f t="shared" ca="1" si="39"/>
        <v/>
      </c>
      <c r="Z136" s="212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8" t="str">
        <f>IF(AND(itens_Remanesc!A136="",itens_Remanesc!A135&lt;&gt;"",COUNTIF(itens_Remanesc!A137:$A$200,"&lt;&gt;")=0),"TOTAL",IF(itens_Remanesc!A136="","",itens_Remanesc!A136))</f>
        <v/>
      </c>
      <c r="B137" s="109" t="str">
        <f>IF(OR(historico_VU!A136="",historico_VU!C136=""),"",historico_VU!C136)</f>
        <v/>
      </c>
      <c r="C137" s="110" t="str">
        <f>IF(posicao_contratual!A136="","",posicao_contratual!G136)</f>
        <v/>
      </c>
      <c r="D137" s="109" t="str">
        <f>IF(A137="TOTAL",ROUND(SUM($D$3:D136),2),IF(OR(A137="",B137="",C137=""),"",ROUND(B137*C137,2)))</f>
        <v/>
      </c>
      <c r="E137" s="111" t="str">
        <f>IF(OR(historico_VU!A136="",historico_VU!D136=""),"",historico_VU!D136)</f>
        <v/>
      </c>
      <c r="F137" s="112" t="str">
        <f>IF(posicao_contratual!A136="","",posicao_contratual!K136)</f>
        <v/>
      </c>
      <c r="G137" s="111" t="str">
        <f>IF(A137="TOTAL",ROUND(SUM($G$3:G136),2),IF(OR(A137="",E137="",F137=""),"",ROUND(E137*F137,2)))</f>
        <v/>
      </c>
      <c r="H137" s="109" t="str">
        <f>IF(OR(historico_VU!A136="",historico_VU!E136=""),"",historico_VU!E136)</f>
        <v/>
      </c>
      <c r="I137" s="110" t="str">
        <f>IF(posicao_contratual!A136="","",posicao_contratual!O136)</f>
        <v/>
      </c>
      <c r="J137" s="109" t="str">
        <f>IF(A137="TOTAL",ROUND(SUM($J$3:J136),2),IF(OR(A137="",H137="",I137=""),"",ROUND(H137*I137,2)))</f>
        <v/>
      </c>
      <c r="K137" s="111" t="str">
        <f>IF(OR(historico_VU!A136="",historico_VU!F136=""),"",historico_VU!F136)</f>
        <v/>
      </c>
      <c r="L137" s="112" t="str">
        <f>IF(posicao_contratual!A136="","",posicao_contratual!S136)</f>
        <v/>
      </c>
      <c r="M137" s="111" t="str">
        <f>IF(A137="TOTAL",ROUND(SUM($M$3:M136),2),IF(OR(A137="",K137="",L137=""),"",ROUND(K137*L137,2)))</f>
        <v/>
      </c>
      <c r="N137" s="109" t="str">
        <f>IF(OR(historico_VU!A136="",historico_VU!G136=""),"",historico_VU!G136)</f>
        <v/>
      </c>
      <c r="O137" s="110" t="str">
        <f>IF(posicao_contratual!A136="","",posicao_contratual!W136)</f>
        <v/>
      </c>
      <c r="P137" s="109" t="str">
        <f>IF(A137="TOTAL",ROUND(SUM($P$3:P136),2),IF(OR(A137="",N137="",O137=""),"",ROUND(N137*O137,2)))</f>
        <v/>
      </c>
      <c r="Q137" s="183" t="str">
        <f t="shared" ca="1" si="32"/>
        <v/>
      </c>
      <c r="R137" t="str">
        <f>IF($A137="","",IF(MEMORIA_RESULTADOS!$W$46="","","C"&amp;MEMORIA_RESULTADOS!$W$46))</f>
        <v/>
      </c>
      <c r="S137" s="211" t="str">
        <f t="shared" ca="1" si="33"/>
        <v/>
      </c>
      <c r="T137" s="211" t="str">
        <f t="shared" ca="1" si="34"/>
        <v/>
      </c>
      <c r="U137" s="211" t="str">
        <f t="shared" ca="1" si="35"/>
        <v/>
      </c>
      <c r="V137" s="195" t="str">
        <f t="shared" ca="1" si="36"/>
        <v/>
      </c>
      <c r="W137" s="195" t="str">
        <f t="shared" ca="1" si="37"/>
        <v/>
      </c>
      <c r="X137" s="195" t="str">
        <f t="shared" ca="1" si="38"/>
        <v/>
      </c>
      <c r="Y137" t="str">
        <f t="shared" ca="1" si="39"/>
        <v/>
      </c>
      <c r="Z137" s="212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8" t="str">
        <f>IF(AND(itens_Remanesc!A137="",itens_Remanesc!A136&lt;&gt;"",COUNTIF(itens_Remanesc!A138:$A$200,"&lt;&gt;")=0),"TOTAL",IF(itens_Remanesc!A137="","",itens_Remanesc!A137))</f>
        <v/>
      </c>
      <c r="B138" s="109" t="str">
        <f>IF(OR(historico_VU!A137="",historico_VU!C137=""),"",historico_VU!C137)</f>
        <v/>
      </c>
      <c r="C138" s="110" t="str">
        <f>IF(posicao_contratual!A137="","",posicao_contratual!G137)</f>
        <v/>
      </c>
      <c r="D138" s="109" t="str">
        <f>IF(A138="TOTAL",ROUND(SUM($D$3:D137),2),IF(OR(A138="",B138="",C138=""),"",ROUND(B138*C138,2)))</f>
        <v/>
      </c>
      <c r="E138" s="111" t="str">
        <f>IF(OR(historico_VU!A137="",historico_VU!D137=""),"",historico_VU!D137)</f>
        <v/>
      </c>
      <c r="F138" s="112" t="str">
        <f>IF(posicao_contratual!A137="","",posicao_contratual!K137)</f>
        <v/>
      </c>
      <c r="G138" s="111" t="str">
        <f>IF(A138="TOTAL",ROUND(SUM($G$3:G137),2),IF(OR(A138="",E138="",F138=""),"",ROUND(E138*F138,2)))</f>
        <v/>
      </c>
      <c r="H138" s="109" t="str">
        <f>IF(OR(historico_VU!A137="",historico_VU!E137=""),"",historico_VU!E137)</f>
        <v/>
      </c>
      <c r="I138" s="110" t="str">
        <f>IF(posicao_contratual!A137="","",posicao_contratual!O137)</f>
        <v/>
      </c>
      <c r="J138" s="109" t="str">
        <f>IF(A138="TOTAL",ROUND(SUM($J$3:J137),2),IF(OR(A138="",H138="",I138=""),"",ROUND(H138*I138,2)))</f>
        <v/>
      </c>
      <c r="K138" s="111" t="str">
        <f>IF(OR(historico_VU!A137="",historico_VU!F137=""),"",historico_VU!F137)</f>
        <v/>
      </c>
      <c r="L138" s="112" t="str">
        <f>IF(posicao_contratual!A137="","",posicao_contratual!S137)</f>
        <v/>
      </c>
      <c r="M138" s="111" t="str">
        <f>IF(A138="TOTAL",ROUND(SUM($M$3:M137),2),IF(OR(A138="",K138="",L138=""),"",ROUND(K138*L138,2)))</f>
        <v/>
      </c>
      <c r="N138" s="109" t="str">
        <f>IF(OR(historico_VU!A137="",historico_VU!G137=""),"",historico_VU!G137)</f>
        <v/>
      </c>
      <c r="O138" s="110" t="str">
        <f>IF(posicao_contratual!A137="","",posicao_contratual!W137)</f>
        <v/>
      </c>
      <c r="P138" s="109" t="str">
        <f>IF(A138="TOTAL",ROUND(SUM($P$3:P137),2),IF(OR(A138="",N138="",O138=""),"",ROUND(N138*O138,2)))</f>
        <v/>
      </c>
      <c r="Q138" s="183" t="str">
        <f t="shared" ca="1" si="32"/>
        <v/>
      </c>
      <c r="R138" t="str">
        <f>IF($A138="","",IF(MEMORIA_RESULTADOS!$W$46="","","C"&amp;MEMORIA_RESULTADOS!$W$46))</f>
        <v/>
      </c>
      <c r="S138" s="211" t="str">
        <f t="shared" ca="1" si="33"/>
        <v/>
      </c>
      <c r="T138" s="211" t="str">
        <f t="shared" ca="1" si="34"/>
        <v/>
      </c>
      <c r="U138" s="211" t="str">
        <f t="shared" ca="1" si="35"/>
        <v/>
      </c>
      <c r="V138" s="195" t="str">
        <f t="shared" ca="1" si="36"/>
        <v/>
      </c>
      <c r="W138" s="195" t="str">
        <f t="shared" ca="1" si="37"/>
        <v/>
      </c>
      <c r="X138" s="195" t="str">
        <f t="shared" ca="1" si="38"/>
        <v/>
      </c>
      <c r="Y138" t="str">
        <f t="shared" ca="1" si="39"/>
        <v/>
      </c>
      <c r="Z138" s="212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8" t="str">
        <f>IF(AND(itens_Remanesc!A138="",itens_Remanesc!A137&lt;&gt;"",COUNTIF(itens_Remanesc!A139:$A$200,"&lt;&gt;")=0),"TOTAL",IF(itens_Remanesc!A138="","",itens_Remanesc!A138))</f>
        <v/>
      </c>
      <c r="B139" s="109" t="str">
        <f>IF(OR(historico_VU!A138="",historico_VU!C138=""),"",historico_VU!C138)</f>
        <v/>
      </c>
      <c r="C139" s="110" t="str">
        <f>IF(posicao_contratual!A138="","",posicao_contratual!G138)</f>
        <v/>
      </c>
      <c r="D139" s="109" t="str">
        <f>IF(A139="TOTAL",ROUND(SUM($D$3:D138),2),IF(OR(A139="",B139="",C139=""),"",ROUND(B139*C139,2)))</f>
        <v/>
      </c>
      <c r="E139" s="111" t="str">
        <f>IF(OR(historico_VU!A138="",historico_VU!D138=""),"",historico_VU!D138)</f>
        <v/>
      </c>
      <c r="F139" s="112" t="str">
        <f>IF(posicao_contratual!A138="","",posicao_contratual!K138)</f>
        <v/>
      </c>
      <c r="G139" s="111" t="str">
        <f>IF(A139="TOTAL",ROUND(SUM($G$3:G138),2),IF(OR(A139="",E139="",F139=""),"",ROUND(E139*F139,2)))</f>
        <v/>
      </c>
      <c r="H139" s="109" t="str">
        <f>IF(OR(historico_VU!A138="",historico_VU!E138=""),"",historico_VU!E138)</f>
        <v/>
      </c>
      <c r="I139" s="110" t="str">
        <f>IF(posicao_contratual!A138="","",posicao_contratual!O138)</f>
        <v/>
      </c>
      <c r="J139" s="109" t="str">
        <f>IF(A139="TOTAL",ROUND(SUM($J$3:J138),2),IF(OR(A139="",H139="",I139=""),"",ROUND(H139*I139,2)))</f>
        <v/>
      </c>
      <c r="K139" s="111" t="str">
        <f>IF(OR(historico_VU!A138="",historico_VU!F138=""),"",historico_VU!F138)</f>
        <v/>
      </c>
      <c r="L139" s="112" t="str">
        <f>IF(posicao_contratual!A138="","",posicao_contratual!S138)</f>
        <v/>
      </c>
      <c r="M139" s="111" t="str">
        <f>IF(A139="TOTAL",ROUND(SUM($M$3:M138),2),IF(OR(A139="",K139="",L139=""),"",ROUND(K139*L139,2)))</f>
        <v/>
      </c>
      <c r="N139" s="109" t="str">
        <f>IF(OR(historico_VU!A138="",historico_VU!G138=""),"",historico_VU!G138)</f>
        <v/>
      </c>
      <c r="O139" s="110" t="str">
        <f>IF(posicao_contratual!A138="","",posicao_contratual!W138)</f>
        <v/>
      </c>
      <c r="P139" s="109" t="str">
        <f>IF(A139="TOTAL",ROUND(SUM($P$3:P138),2),IF(OR(A139="",N139="",O139=""),"",ROUND(N139*O139,2)))</f>
        <v/>
      </c>
      <c r="Q139" s="183" t="str">
        <f t="shared" ca="1" si="32"/>
        <v/>
      </c>
      <c r="R139" t="str">
        <f>IF($A139="","",IF(MEMORIA_RESULTADOS!$W$46="","","C"&amp;MEMORIA_RESULTADOS!$W$46))</f>
        <v/>
      </c>
      <c r="S139" s="211" t="str">
        <f t="shared" ca="1" si="33"/>
        <v/>
      </c>
      <c r="T139" s="211" t="str">
        <f t="shared" ca="1" si="34"/>
        <v/>
      </c>
      <c r="U139" s="211" t="str">
        <f t="shared" ca="1" si="35"/>
        <v/>
      </c>
      <c r="V139" s="195" t="str">
        <f t="shared" ca="1" si="36"/>
        <v/>
      </c>
      <c r="W139" s="195" t="str">
        <f t="shared" ca="1" si="37"/>
        <v/>
      </c>
      <c r="X139" s="195" t="str">
        <f t="shared" ca="1" si="38"/>
        <v/>
      </c>
      <c r="Y139" t="str">
        <f t="shared" ca="1" si="39"/>
        <v/>
      </c>
      <c r="Z139" s="212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8" t="str">
        <f>IF(AND(itens_Remanesc!A139="",itens_Remanesc!A138&lt;&gt;"",COUNTIF(itens_Remanesc!A140:$A$200,"&lt;&gt;")=0),"TOTAL",IF(itens_Remanesc!A139="","",itens_Remanesc!A139))</f>
        <v/>
      </c>
      <c r="B140" s="109" t="str">
        <f>IF(OR(historico_VU!A139="",historico_VU!C139=""),"",historico_VU!C139)</f>
        <v/>
      </c>
      <c r="C140" s="110" t="str">
        <f>IF(posicao_contratual!A139="","",posicao_contratual!G139)</f>
        <v/>
      </c>
      <c r="D140" s="109" t="str">
        <f>IF(A140="TOTAL",ROUND(SUM($D$3:D139),2),IF(OR(A140="",B140="",C140=""),"",ROUND(B140*C140,2)))</f>
        <v/>
      </c>
      <c r="E140" s="111" t="str">
        <f>IF(OR(historico_VU!A139="",historico_VU!D139=""),"",historico_VU!D139)</f>
        <v/>
      </c>
      <c r="F140" s="112" t="str">
        <f>IF(posicao_contratual!A139="","",posicao_contratual!K139)</f>
        <v/>
      </c>
      <c r="G140" s="111" t="str">
        <f>IF(A140="TOTAL",ROUND(SUM($G$3:G139),2),IF(OR(A140="",E140="",F140=""),"",ROUND(E140*F140,2)))</f>
        <v/>
      </c>
      <c r="H140" s="109" t="str">
        <f>IF(OR(historico_VU!A139="",historico_VU!E139=""),"",historico_VU!E139)</f>
        <v/>
      </c>
      <c r="I140" s="110" t="str">
        <f>IF(posicao_contratual!A139="","",posicao_contratual!O139)</f>
        <v/>
      </c>
      <c r="J140" s="109" t="str">
        <f>IF(A140="TOTAL",ROUND(SUM($J$3:J139),2),IF(OR(A140="",H140="",I140=""),"",ROUND(H140*I140,2)))</f>
        <v/>
      </c>
      <c r="K140" s="111" t="str">
        <f>IF(OR(historico_VU!A139="",historico_VU!F139=""),"",historico_VU!F139)</f>
        <v/>
      </c>
      <c r="L140" s="112" t="str">
        <f>IF(posicao_contratual!A139="","",posicao_contratual!S139)</f>
        <v/>
      </c>
      <c r="M140" s="111" t="str">
        <f>IF(A140="TOTAL",ROUND(SUM($M$3:M139),2),IF(OR(A140="",K140="",L140=""),"",ROUND(K140*L140,2)))</f>
        <v/>
      </c>
      <c r="N140" s="109" t="str">
        <f>IF(OR(historico_VU!A139="",historico_VU!G139=""),"",historico_VU!G139)</f>
        <v/>
      </c>
      <c r="O140" s="110" t="str">
        <f>IF(posicao_contratual!A139="","",posicao_contratual!W139)</f>
        <v/>
      </c>
      <c r="P140" s="109" t="str">
        <f>IF(A140="TOTAL",ROUND(SUM($P$3:P139),2),IF(OR(A140="",N140="",O140=""),"",ROUND(N140*O140,2)))</f>
        <v/>
      </c>
      <c r="Q140" s="183" t="str">
        <f t="shared" ca="1" si="32"/>
        <v/>
      </c>
      <c r="R140" t="str">
        <f>IF($A140="","",IF(MEMORIA_RESULTADOS!$W$46="","","C"&amp;MEMORIA_RESULTADOS!$W$46))</f>
        <v/>
      </c>
      <c r="S140" s="211" t="str">
        <f t="shared" ca="1" si="33"/>
        <v/>
      </c>
      <c r="T140" s="211" t="str">
        <f t="shared" ca="1" si="34"/>
        <v/>
      </c>
      <c r="U140" s="211" t="str">
        <f t="shared" ca="1" si="35"/>
        <v/>
      </c>
      <c r="V140" s="195" t="str">
        <f t="shared" ca="1" si="36"/>
        <v/>
      </c>
      <c r="W140" s="195" t="str">
        <f t="shared" ca="1" si="37"/>
        <v/>
      </c>
      <c r="X140" s="195" t="str">
        <f t="shared" ca="1" si="38"/>
        <v/>
      </c>
      <c r="Y140" t="str">
        <f t="shared" ca="1" si="39"/>
        <v/>
      </c>
      <c r="Z140" s="212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8" t="str">
        <f>IF(AND(itens_Remanesc!A140="",itens_Remanesc!A139&lt;&gt;"",COUNTIF(itens_Remanesc!A141:$A$200,"&lt;&gt;")=0),"TOTAL",IF(itens_Remanesc!A140="","",itens_Remanesc!A140))</f>
        <v/>
      </c>
      <c r="B141" s="109" t="str">
        <f>IF(OR(historico_VU!A140="",historico_VU!C140=""),"",historico_VU!C140)</f>
        <v/>
      </c>
      <c r="C141" s="110" t="str">
        <f>IF(posicao_contratual!A140="","",posicao_contratual!G140)</f>
        <v/>
      </c>
      <c r="D141" s="109" t="str">
        <f>IF(A141="TOTAL",ROUND(SUM($D$3:D140),2),IF(OR(A141="",B141="",C141=""),"",ROUND(B141*C141,2)))</f>
        <v/>
      </c>
      <c r="E141" s="111" t="str">
        <f>IF(OR(historico_VU!A140="",historico_VU!D140=""),"",historico_VU!D140)</f>
        <v/>
      </c>
      <c r="F141" s="112" t="str">
        <f>IF(posicao_contratual!A140="","",posicao_contratual!K140)</f>
        <v/>
      </c>
      <c r="G141" s="111" t="str">
        <f>IF(A141="TOTAL",ROUND(SUM($G$3:G140),2),IF(OR(A141="",E141="",F141=""),"",ROUND(E141*F141,2)))</f>
        <v/>
      </c>
      <c r="H141" s="109" t="str">
        <f>IF(OR(historico_VU!A140="",historico_VU!E140=""),"",historico_VU!E140)</f>
        <v/>
      </c>
      <c r="I141" s="110" t="str">
        <f>IF(posicao_contratual!A140="","",posicao_contratual!O140)</f>
        <v/>
      </c>
      <c r="J141" s="109" t="str">
        <f>IF(A141="TOTAL",ROUND(SUM($J$3:J140),2),IF(OR(A141="",H141="",I141=""),"",ROUND(H141*I141,2)))</f>
        <v/>
      </c>
      <c r="K141" s="111" t="str">
        <f>IF(OR(historico_VU!A140="",historico_VU!F140=""),"",historico_VU!F140)</f>
        <v/>
      </c>
      <c r="L141" s="112" t="str">
        <f>IF(posicao_contratual!A140="","",posicao_contratual!S140)</f>
        <v/>
      </c>
      <c r="M141" s="111" t="str">
        <f>IF(A141="TOTAL",ROUND(SUM($M$3:M140),2),IF(OR(A141="",K141="",L141=""),"",ROUND(K141*L141,2)))</f>
        <v/>
      </c>
      <c r="N141" s="109" t="str">
        <f>IF(OR(historico_VU!A140="",historico_VU!G140=""),"",historico_VU!G140)</f>
        <v/>
      </c>
      <c r="O141" s="110" t="str">
        <f>IF(posicao_contratual!A140="","",posicao_contratual!W140)</f>
        <v/>
      </c>
      <c r="P141" s="109" t="str">
        <f>IF(A141="TOTAL",ROUND(SUM($P$3:P140),2),IF(OR(A141="",N141="",O141=""),"",ROUND(N141*O141,2)))</f>
        <v/>
      </c>
      <c r="Q141" s="183" t="str">
        <f t="shared" ca="1" si="32"/>
        <v/>
      </c>
      <c r="R141" t="str">
        <f>IF($A141="","",IF(MEMORIA_RESULTADOS!$W$46="","","C"&amp;MEMORIA_RESULTADOS!$W$46))</f>
        <v/>
      </c>
      <c r="S141" s="211" t="str">
        <f t="shared" ca="1" si="33"/>
        <v/>
      </c>
      <c r="T141" s="211" t="str">
        <f t="shared" ca="1" si="34"/>
        <v/>
      </c>
      <c r="U141" s="211" t="str">
        <f t="shared" ca="1" si="35"/>
        <v/>
      </c>
      <c r="V141" s="195" t="str">
        <f t="shared" ca="1" si="36"/>
        <v/>
      </c>
      <c r="W141" s="195" t="str">
        <f t="shared" ca="1" si="37"/>
        <v/>
      </c>
      <c r="X141" s="195" t="str">
        <f t="shared" ca="1" si="38"/>
        <v/>
      </c>
      <c r="Y141" t="str">
        <f t="shared" ca="1" si="39"/>
        <v/>
      </c>
      <c r="Z141" s="212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8" t="str">
        <f>IF(AND(itens_Remanesc!A141="",itens_Remanesc!A140&lt;&gt;"",COUNTIF(itens_Remanesc!A142:$A$200,"&lt;&gt;")=0),"TOTAL",IF(itens_Remanesc!A141="","",itens_Remanesc!A141))</f>
        <v/>
      </c>
      <c r="B142" s="109" t="str">
        <f>IF(OR(historico_VU!A141="",historico_VU!C141=""),"",historico_VU!C141)</f>
        <v/>
      </c>
      <c r="C142" s="110" t="str">
        <f>IF(posicao_contratual!A141="","",posicao_contratual!G141)</f>
        <v/>
      </c>
      <c r="D142" s="109" t="str">
        <f>IF(A142="TOTAL",ROUND(SUM($D$3:D141),2),IF(OR(A142="",B142="",C142=""),"",ROUND(B142*C142,2)))</f>
        <v/>
      </c>
      <c r="E142" s="111" t="str">
        <f>IF(OR(historico_VU!A141="",historico_VU!D141=""),"",historico_VU!D141)</f>
        <v/>
      </c>
      <c r="F142" s="112" t="str">
        <f>IF(posicao_contratual!A141="","",posicao_contratual!K141)</f>
        <v/>
      </c>
      <c r="G142" s="111" t="str">
        <f>IF(A142="TOTAL",ROUND(SUM($G$3:G141),2),IF(OR(A142="",E142="",F142=""),"",ROUND(E142*F142,2)))</f>
        <v/>
      </c>
      <c r="H142" s="109" t="str">
        <f>IF(OR(historico_VU!A141="",historico_VU!E141=""),"",historico_VU!E141)</f>
        <v/>
      </c>
      <c r="I142" s="110" t="str">
        <f>IF(posicao_contratual!A141="","",posicao_contratual!O141)</f>
        <v/>
      </c>
      <c r="J142" s="109" t="str">
        <f>IF(A142="TOTAL",ROUND(SUM($J$3:J141),2),IF(OR(A142="",H142="",I142=""),"",ROUND(H142*I142,2)))</f>
        <v/>
      </c>
      <c r="K142" s="111" t="str">
        <f>IF(OR(historico_VU!A141="",historico_VU!F141=""),"",historico_VU!F141)</f>
        <v/>
      </c>
      <c r="L142" s="112" t="str">
        <f>IF(posicao_contratual!A141="","",posicao_contratual!S141)</f>
        <v/>
      </c>
      <c r="M142" s="111" t="str">
        <f>IF(A142="TOTAL",ROUND(SUM($M$3:M141),2),IF(OR(A142="",K142="",L142=""),"",ROUND(K142*L142,2)))</f>
        <v/>
      </c>
      <c r="N142" s="109" t="str">
        <f>IF(OR(historico_VU!A141="",historico_VU!G141=""),"",historico_VU!G141)</f>
        <v/>
      </c>
      <c r="O142" s="110" t="str">
        <f>IF(posicao_contratual!A141="","",posicao_contratual!W141)</f>
        <v/>
      </c>
      <c r="P142" s="109" t="str">
        <f>IF(A142="TOTAL",ROUND(SUM($P$3:P141),2),IF(OR(A142="",N142="",O142=""),"",ROUND(N142*O142,2)))</f>
        <v/>
      </c>
      <c r="Q142" s="183" t="str">
        <f t="shared" ca="1" si="32"/>
        <v/>
      </c>
      <c r="R142" t="str">
        <f>IF($A142="","",IF(MEMORIA_RESULTADOS!$W$46="","","C"&amp;MEMORIA_RESULTADOS!$W$46))</f>
        <v/>
      </c>
      <c r="S142" s="211" t="str">
        <f t="shared" ca="1" si="33"/>
        <v/>
      </c>
      <c r="T142" s="211" t="str">
        <f t="shared" ca="1" si="34"/>
        <v/>
      </c>
      <c r="U142" s="211" t="str">
        <f t="shared" ca="1" si="35"/>
        <v/>
      </c>
      <c r="V142" s="195" t="str">
        <f t="shared" ca="1" si="36"/>
        <v/>
      </c>
      <c r="W142" s="195" t="str">
        <f t="shared" ca="1" si="37"/>
        <v/>
      </c>
      <c r="X142" s="195" t="str">
        <f t="shared" ca="1" si="38"/>
        <v/>
      </c>
      <c r="Y142" t="str">
        <f t="shared" ca="1" si="39"/>
        <v/>
      </c>
      <c r="Z142" s="212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8" t="str">
        <f>IF(AND(itens_Remanesc!A142="",itens_Remanesc!A141&lt;&gt;"",COUNTIF(itens_Remanesc!A143:$A$200,"&lt;&gt;")=0),"TOTAL",IF(itens_Remanesc!A142="","",itens_Remanesc!A142))</f>
        <v/>
      </c>
      <c r="B143" s="109" t="str">
        <f>IF(OR(historico_VU!A142="",historico_VU!C142=""),"",historico_VU!C142)</f>
        <v/>
      </c>
      <c r="C143" s="110" t="str">
        <f>IF(posicao_contratual!A142="","",posicao_contratual!G142)</f>
        <v/>
      </c>
      <c r="D143" s="109" t="str">
        <f>IF(A143="TOTAL",ROUND(SUM($D$3:D142),2),IF(OR(A143="",B143="",C143=""),"",ROUND(B143*C143,2)))</f>
        <v/>
      </c>
      <c r="E143" s="111" t="str">
        <f>IF(OR(historico_VU!A142="",historico_VU!D142=""),"",historico_VU!D142)</f>
        <v/>
      </c>
      <c r="F143" s="112" t="str">
        <f>IF(posicao_contratual!A142="","",posicao_contratual!K142)</f>
        <v/>
      </c>
      <c r="G143" s="111" t="str">
        <f>IF(A143="TOTAL",ROUND(SUM($G$3:G142),2),IF(OR(A143="",E143="",F143=""),"",ROUND(E143*F143,2)))</f>
        <v/>
      </c>
      <c r="H143" s="109" t="str">
        <f>IF(OR(historico_VU!A142="",historico_VU!E142=""),"",historico_VU!E142)</f>
        <v/>
      </c>
      <c r="I143" s="110" t="str">
        <f>IF(posicao_contratual!A142="","",posicao_contratual!O142)</f>
        <v/>
      </c>
      <c r="J143" s="109" t="str">
        <f>IF(A143="TOTAL",ROUND(SUM($J$3:J142),2),IF(OR(A143="",H143="",I143=""),"",ROUND(H143*I143,2)))</f>
        <v/>
      </c>
      <c r="K143" s="111" t="str">
        <f>IF(OR(historico_VU!A142="",historico_VU!F142=""),"",historico_VU!F142)</f>
        <v/>
      </c>
      <c r="L143" s="112" t="str">
        <f>IF(posicao_contratual!A142="","",posicao_contratual!S142)</f>
        <v/>
      </c>
      <c r="M143" s="111" t="str">
        <f>IF(A143="TOTAL",ROUND(SUM($M$3:M142),2),IF(OR(A143="",K143="",L143=""),"",ROUND(K143*L143,2)))</f>
        <v/>
      </c>
      <c r="N143" s="109" t="str">
        <f>IF(OR(historico_VU!A142="",historico_VU!G142=""),"",historico_VU!G142)</f>
        <v/>
      </c>
      <c r="O143" s="110" t="str">
        <f>IF(posicao_contratual!A142="","",posicao_contratual!W142)</f>
        <v/>
      </c>
      <c r="P143" s="109" t="str">
        <f>IF(A143="TOTAL",ROUND(SUM($P$3:P142),2),IF(OR(A143="",N143="",O143=""),"",ROUND(N143*O143,2)))</f>
        <v/>
      </c>
      <c r="Q143" s="183" t="str">
        <f t="shared" ca="1" si="32"/>
        <v/>
      </c>
      <c r="R143" t="str">
        <f>IF($A143="","",IF(MEMORIA_RESULTADOS!$W$46="","","C"&amp;MEMORIA_RESULTADOS!$W$46))</f>
        <v/>
      </c>
      <c r="S143" s="211" t="str">
        <f t="shared" ca="1" si="33"/>
        <v/>
      </c>
      <c r="T143" s="211" t="str">
        <f t="shared" ca="1" si="34"/>
        <v/>
      </c>
      <c r="U143" s="211" t="str">
        <f t="shared" ca="1" si="35"/>
        <v/>
      </c>
      <c r="V143" s="195" t="str">
        <f t="shared" ca="1" si="36"/>
        <v/>
      </c>
      <c r="W143" s="195" t="str">
        <f t="shared" ca="1" si="37"/>
        <v/>
      </c>
      <c r="X143" s="195" t="str">
        <f t="shared" ca="1" si="38"/>
        <v/>
      </c>
      <c r="Y143" t="str">
        <f t="shared" ca="1" si="39"/>
        <v/>
      </c>
      <c r="Z143" s="212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8" t="str">
        <f>IF(AND(itens_Remanesc!A143="",itens_Remanesc!A142&lt;&gt;"",COUNTIF(itens_Remanesc!A144:$A$200,"&lt;&gt;")=0),"TOTAL",IF(itens_Remanesc!A143="","",itens_Remanesc!A143))</f>
        <v/>
      </c>
      <c r="B144" s="109" t="str">
        <f>IF(OR(historico_VU!A143="",historico_VU!C143=""),"",historico_VU!C143)</f>
        <v/>
      </c>
      <c r="C144" s="110" t="str">
        <f>IF(posicao_contratual!A143="","",posicao_contratual!G143)</f>
        <v/>
      </c>
      <c r="D144" s="109" t="str">
        <f>IF(A144="TOTAL",ROUND(SUM($D$3:D143),2),IF(OR(A144="",B144="",C144=""),"",ROUND(B144*C144,2)))</f>
        <v/>
      </c>
      <c r="E144" s="111" t="str">
        <f>IF(OR(historico_VU!A143="",historico_VU!D143=""),"",historico_VU!D143)</f>
        <v/>
      </c>
      <c r="F144" s="112" t="str">
        <f>IF(posicao_contratual!A143="","",posicao_contratual!K143)</f>
        <v/>
      </c>
      <c r="G144" s="111" t="str">
        <f>IF(A144="TOTAL",ROUND(SUM($G$3:G143),2),IF(OR(A144="",E144="",F144=""),"",ROUND(E144*F144,2)))</f>
        <v/>
      </c>
      <c r="H144" s="109" t="str">
        <f>IF(OR(historico_VU!A143="",historico_VU!E143=""),"",historico_VU!E143)</f>
        <v/>
      </c>
      <c r="I144" s="110" t="str">
        <f>IF(posicao_contratual!A143="","",posicao_contratual!O143)</f>
        <v/>
      </c>
      <c r="J144" s="109" t="str">
        <f>IF(A144="TOTAL",ROUND(SUM($J$3:J143),2),IF(OR(A144="",H144="",I144=""),"",ROUND(H144*I144,2)))</f>
        <v/>
      </c>
      <c r="K144" s="111" t="str">
        <f>IF(OR(historico_VU!A143="",historico_VU!F143=""),"",historico_VU!F143)</f>
        <v/>
      </c>
      <c r="L144" s="112" t="str">
        <f>IF(posicao_contratual!A143="","",posicao_contratual!S143)</f>
        <v/>
      </c>
      <c r="M144" s="111" t="str">
        <f>IF(A144="TOTAL",ROUND(SUM($M$3:M143),2),IF(OR(A144="",K144="",L144=""),"",ROUND(K144*L144,2)))</f>
        <v/>
      </c>
      <c r="N144" s="109" t="str">
        <f>IF(OR(historico_VU!A143="",historico_VU!G143=""),"",historico_VU!G143)</f>
        <v/>
      </c>
      <c r="O144" s="110" t="str">
        <f>IF(posicao_contratual!A143="","",posicao_contratual!W143)</f>
        <v/>
      </c>
      <c r="P144" s="109" t="str">
        <f>IF(A144="TOTAL",ROUND(SUM($P$3:P143),2),IF(OR(A144="",N144="",O144=""),"",ROUND(N144*O144,2)))</f>
        <v/>
      </c>
      <c r="Q144" s="183" t="str">
        <f t="shared" ca="1" si="32"/>
        <v/>
      </c>
      <c r="R144" t="str">
        <f>IF($A144="","",IF(MEMORIA_RESULTADOS!$W$46="","","C"&amp;MEMORIA_RESULTADOS!$W$46))</f>
        <v/>
      </c>
      <c r="S144" s="211" t="str">
        <f t="shared" ca="1" si="33"/>
        <v/>
      </c>
      <c r="T144" s="211" t="str">
        <f t="shared" ca="1" si="34"/>
        <v/>
      </c>
      <c r="U144" s="211" t="str">
        <f t="shared" ca="1" si="35"/>
        <v/>
      </c>
      <c r="V144" s="195" t="str">
        <f t="shared" ca="1" si="36"/>
        <v/>
      </c>
      <c r="W144" s="195" t="str">
        <f t="shared" ca="1" si="37"/>
        <v/>
      </c>
      <c r="X144" s="195" t="str">
        <f t="shared" ca="1" si="38"/>
        <v/>
      </c>
      <c r="Y144" t="str">
        <f t="shared" ca="1" si="39"/>
        <v/>
      </c>
      <c r="Z144" s="212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8" t="str">
        <f>IF(AND(itens_Remanesc!A144="",itens_Remanesc!A143&lt;&gt;"",COUNTIF(itens_Remanesc!A145:$A$200,"&lt;&gt;")=0),"TOTAL",IF(itens_Remanesc!A144="","",itens_Remanesc!A144))</f>
        <v/>
      </c>
      <c r="B145" s="109" t="str">
        <f>IF(OR(historico_VU!A144="",historico_VU!C144=""),"",historico_VU!C144)</f>
        <v/>
      </c>
      <c r="C145" s="110" t="str">
        <f>IF(posicao_contratual!A144="","",posicao_contratual!G144)</f>
        <v/>
      </c>
      <c r="D145" s="109" t="str">
        <f>IF(A145="TOTAL",ROUND(SUM($D$3:D144),2),IF(OR(A145="",B145="",C145=""),"",ROUND(B145*C145,2)))</f>
        <v/>
      </c>
      <c r="E145" s="111" t="str">
        <f>IF(OR(historico_VU!A144="",historico_VU!D144=""),"",historico_VU!D144)</f>
        <v/>
      </c>
      <c r="F145" s="112" t="str">
        <f>IF(posicao_contratual!A144="","",posicao_contratual!K144)</f>
        <v/>
      </c>
      <c r="G145" s="111" t="str">
        <f>IF(A145="TOTAL",ROUND(SUM($G$3:G144),2),IF(OR(A145="",E145="",F145=""),"",ROUND(E145*F145,2)))</f>
        <v/>
      </c>
      <c r="H145" s="109" t="str">
        <f>IF(OR(historico_VU!A144="",historico_VU!E144=""),"",historico_VU!E144)</f>
        <v/>
      </c>
      <c r="I145" s="110" t="str">
        <f>IF(posicao_contratual!A144="","",posicao_contratual!O144)</f>
        <v/>
      </c>
      <c r="J145" s="109" t="str">
        <f>IF(A145="TOTAL",ROUND(SUM($J$3:J144),2),IF(OR(A145="",H145="",I145=""),"",ROUND(H145*I145,2)))</f>
        <v/>
      </c>
      <c r="K145" s="111" t="str">
        <f>IF(OR(historico_VU!A144="",historico_VU!F144=""),"",historico_VU!F144)</f>
        <v/>
      </c>
      <c r="L145" s="112" t="str">
        <f>IF(posicao_contratual!A144="","",posicao_contratual!S144)</f>
        <v/>
      </c>
      <c r="M145" s="111" t="str">
        <f>IF(A145="TOTAL",ROUND(SUM($M$3:M144),2),IF(OR(A145="",K145="",L145=""),"",ROUND(K145*L145,2)))</f>
        <v/>
      </c>
      <c r="N145" s="109" t="str">
        <f>IF(OR(historico_VU!A144="",historico_VU!G144=""),"",historico_VU!G144)</f>
        <v/>
      </c>
      <c r="O145" s="110" t="str">
        <f>IF(posicao_contratual!A144="","",posicao_contratual!W144)</f>
        <v/>
      </c>
      <c r="P145" s="109" t="str">
        <f>IF(A145="TOTAL",ROUND(SUM($P$3:P144),2),IF(OR(A145="",N145="",O145=""),"",ROUND(N145*O145,2)))</f>
        <v/>
      </c>
      <c r="Q145" s="183" t="str">
        <f t="shared" ca="1" si="32"/>
        <v/>
      </c>
      <c r="R145" t="str">
        <f>IF($A145="","",IF(MEMORIA_RESULTADOS!$W$46="","","C"&amp;MEMORIA_RESULTADOS!$W$46))</f>
        <v/>
      </c>
      <c r="S145" s="211" t="str">
        <f t="shared" ca="1" si="33"/>
        <v/>
      </c>
      <c r="T145" s="211" t="str">
        <f t="shared" ca="1" si="34"/>
        <v/>
      </c>
      <c r="U145" s="211" t="str">
        <f t="shared" ca="1" si="35"/>
        <v/>
      </c>
      <c r="V145" s="195" t="str">
        <f t="shared" ca="1" si="36"/>
        <v/>
      </c>
      <c r="W145" s="195" t="str">
        <f t="shared" ca="1" si="37"/>
        <v/>
      </c>
      <c r="X145" s="195" t="str">
        <f t="shared" ca="1" si="38"/>
        <v/>
      </c>
      <c r="Y145" t="str">
        <f t="shared" ca="1" si="39"/>
        <v/>
      </c>
      <c r="Z145" s="212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8" t="str">
        <f>IF(AND(itens_Remanesc!A145="",itens_Remanesc!A144&lt;&gt;"",COUNTIF(itens_Remanesc!A146:$A$200,"&lt;&gt;")=0),"TOTAL",IF(itens_Remanesc!A145="","",itens_Remanesc!A145))</f>
        <v/>
      </c>
      <c r="B146" s="109" t="str">
        <f>IF(OR(historico_VU!A145="",historico_VU!C145=""),"",historico_VU!C145)</f>
        <v/>
      </c>
      <c r="C146" s="110" t="str">
        <f>IF(posicao_contratual!A145="","",posicao_contratual!G145)</f>
        <v/>
      </c>
      <c r="D146" s="109" t="str">
        <f>IF(A146="TOTAL",ROUND(SUM($D$3:D145),2),IF(OR(A146="",B146="",C146=""),"",ROUND(B146*C146,2)))</f>
        <v/>
      </c>
      <c r="E146" s="111" t="str">
        <f>IF(OR(historico_VU!A145="",historico_VU!D145=""),"",historico_VU!D145)</f>
        <v/>
      </c>
      <c r="F146" s="112" t="str">
        <f>IF(posicao_contratual!A145="","",posicao_contratual!K145)</f>
        <v/>
      </c>
      <c r="G146" s="111" t="str">
        <f>IF(A146="TOTAL",ROUND(SUM($G$3:G145),2),IF(OR(A146="",E146="",F146=""),"",ROUND(E146*F146,2)))</f>
        <v/>
      </c>
      <c r="H146" s="109" t="str">
        <f>IF(OR(historico_VU!A145="",historico_VU!E145=""),"",historico_VU!E145)</f>
        <v/>
      </c>
      <c r="I146" s="110" t="str">
        <f>IF(posicao_contratual!A145="","",posicao_contratual!O145)</f>
        <v/>
      </c>
      <c r="J146" s="109" t="str">
        <f>IF(A146="TOTAL",ROUND(SUM($J$3:J145),2),IF(OR(A146="",H146="",I146=""),"",ROUND(H146*I146,2)))</f>
        <v/>
      </c>
      <c r="K146" s="111" t="str">
        <f>IF(OR(historico_VU!A145="",historico_VU!F145=""),"",historico_VU!F145)</f>
        <v/>
      </c>
      <c r="L146" s="112" t="str">
        <f>IF(posicao_contratual!A145="","",posicao_contratual!S145)</f>
        <v/>
      </c>
      <c r="M146" s="111" t="str">
        <f>IF(A146="TOTAL",ROUND(SUM($M$3:M145),2),IF(OR(A146="",K146="",L146=""),"",ROUND(K146*L146,2)))</f>
        <v/>
      </c>
      <c r="N146" s="109" t="str">
        <f>IF(OR(historico_VU!A145="",historico_VU!G145=""),"",historico_VU!G145)</f>
        <v/>
      </c>
      <c r="O146" s="110" t="str">
        <f>IF(posicao_contratual!A145="","",posicao_contratual!W145)</f>
        <v/>
      </c>
      <c r="P146" s="109" t="str">
        <f>IF(A146="TOTAL",ROUND(SUM($P$3:P145),2),IF(OR(A146="",N146="",O146=""),"",ROUND(N146*O146,2)))</f>
        <v/>
      </c>
      <c r="Q146" s="183" t="str">
        <f t="shared" ca="1" si="32"/>
        <v/>
      </c>
      <c r="R146" t="str">
        <f>IF($A146="","",IF(MEMORIA_RESULTADOS!$W$46="","","C"&amp;MEMORIA_RESULTADOS!$W$46))</f>
        <v/>
      </c>
      <c r="S146" s="211" t="str">
        <f t="shared" ca="1" si="33"/>
        <v/>
      </c>
      <c r="T146" s="211" t="str">
        <f t="shared" ca="1" si="34"/>
        <v/>
      </c>
      <c r="U146" s="211" t="str">
        <f t="shared" ca="1" si="35"/>
        <v/>
      </c>
      <c r="V146" s="195" t="str">
        <f t="shared" ca="1" si="36"/>
        <v/>
      </c>
      <c r="W146" s="195" t="str">
        <f t="shared" ca="1" si="37"/>
        <v/>
      </c>
      <c r="X146" s="195" t="str">
        <f t="shared" ca="1" si="38"/>
        <v/>
      </c>
      <c r="Y146" t="str">
        <f t="shared" ca="1" si="39"/>
        <v/>
      </c>
      <c r="Z146" s="212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8" t="str">
        <f>IF(AND(itens_Remanesc!A146="",itens_Remanesc!A145&lt;&gt;"",COUNTIF(itens_Remanesc!A147:$A$200,"&lt;&gt;")=0),"TOTAL",IF(itens_Remanesc!A146="","",itens_Remanesc!A146))</f>
        <v/>
      </c>
      <c r="B147" s="109" t="str">
        <f>IF(OR(historico_VU!A146="",historico_VU!C146=""),"",historico_VU!C146)</f>
        <v/>
      </c>
      <c r="C147" s="110" t="str">
        <f>IF(posicao_contratual!A146="","",posicao_contratual!G146)</f>
        <v/>
      </c>
      <c r="D147" s="109" t="str">
        <f>IF(A147="TOTAL",ROUND(SUM($D$3:D146),2),IF(OR(A147="",B147="",C147=""),"",ROUND(B147*C147,2)))</f>
        <v/>
      </c>
      <c r="E147" s="111" t="str">
        <f>IF(OR(historico_VU!A146="",historico_VU!D146=""),"",historico_VU!D146)</f>
        <v/>
      </c>
      <c r="F147" s="112" t="str">
        <f>IF(posicao_contratual!A146="","",posicao_contratual!K146)</f>
        <v/>
      </c>
      <c r="G147" s="111" t="str">
        <f>IF(A147="TOTAL",ROUND(SUM($G$3:G146),2),IF(OR(A147="",E147="",F147=""),"",ROUND(E147*F147,2)))</f>
        <v/>
      </c>
      <c r="H147" s="109" t="str">
        <f>IF(OR(historico_VU!A146="",historico_VU!E146=""),"",historico_VU!E146)</f>
        <v/>
      </c>
      <c r="I147" s="110" t="str">
        <f>IF(posicao_contratual!A146="","",posicao_contratual!O146)</f>
        <v/>
      </c>
      <c r="J147" s="109" t="str">
        <f>IF(A147="TOTAL",ROUND(SUM($J$3:J146),2),IF(OR(A147="",H147="",I147=""),"",ROUND(H147*I147,2)))</f>
        <v/>
      </c>
      <c r="K147" s="111" t="str">
        <f>IF(OR(historico_VU!A146="",historico_VU!F146=""),"",historico_VU!F146)</f>
        <v/>
      </c>
      <c r="L147" s="112" t="str">
        <f>IF(posicao_contratual!A146="","",posicao_contratual!S146)</f>
        <v/>
      </c>
      <c r="M147" s="111" t="str">
        <f>IF(A147="TOTAL",ROUND(SUM($M$3:M146),2),IF(OR(A147="",K147="",L147=""),"",ROUND(K147*L147,2)))</f>
        <v/>
      </c>
      <c r="N147" s="109" t="str">
        <f>IF(OR(historico_VU!A146="",historico_VU!G146=""),"",historico_VU!G146)</f>
        <v/>
      </c>
      <c r="O147" s="110" t="str">
        <f>IF(posicao_contratual!A146="","",posicao_contratual!W146)</f>
        <v/>
      </c>
      <c r="P147" s="109" t="str">
        <f>IF(A147="TOTAL",ROUND(SUM($P$3:P146),2),IF(OR(A147="",N147="",O147=""),"",ROUND(N147*O147,2)))</f>
        <v/>
      </c>
      <c r="Q147" s="183" t="str">
        <f t="shared" ca="1" si="32"/>
        <v/>
      </c>
      <c r="R147" t="str">
        <f>IF($A147="","",IF(MEMORIA_RESULTADOS!$W$46="","","C"&amp;MEMORIA_RESULTADOS!$W$46))</f>
        <v/>
      </c>
      <c r="S147" s="211" t="str">
        <f t="shared" ca="1" si="33"/>
        <v/>
      </c>
      <c r="T147" s="211" t="str">
        <f t="shared" ca="1" si="34"/>
        <v/>
      </c>
      <c r="U147" s="211" t="str">
        <f t="shared" ca="1" si="35"/>
        <v/>
      </c>
      <c r="V147" s="195" t="str">
        <f t="shared" ca="1" si="36"/>
        <v/>
      </c>
      <c r="W147" s="195" t="str">
        <f t="shared" ca="1" si="37"/>
        <v/>
      </c>
      <c r="X147" s="195" t="str">
        <f t="shared" ca="1" si="38"/>
        <v/>
      </c>
      <c r="Y147" t="str">
        <f t="shared" ca="1" si="39"/>
        <v/>
      </c>
      <c r="Z147" s="212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8" t="str">
        <f>IF(AND(itens_Remanesc!A147="",itens_Remanesc!A146&lt;&gt;"",COUNTIF(itens_Remanesc!A148:$A$200,"&lt;&gt;")=0),"TOTAL",IF(itens_Remanesc!A147="","",itens_Remanesc!A147))</f>
        <v/>
      </c>
      <c r="B148" s="109" t="str">
        <f>IF(OR(historico_VU!A147="",historico_VU!C147=""),"",historico_VU!C147)</f>
        <v/>
      </c>
      <c r="C148" s="110" t="str">
        <f>IF(posicao_contratual!A147="","",posicao_contratual!G147)</f>
        <v/>
      </c>
      <c r="D148" s="109" t="str">
        <f>IF(A148="TOTAL",ROUND(SUM($D$3:D147),2),IF(OR(A148="",B148="",C148=""),"",ROUND(B148*C148,2)))</f>
        <v/>
      </c>
      <c r="E148" s="111" t="str">
        <f>IF(OR(historico_VU!A147="",historico_VU!D147=""),"",historico_VU!D147)</f>
        <v/>
      </c>
      <c r="F148" s="112" t="str">
        <f>IF(posicao_contratual!A147="","",posicao_contratual!K147)</f>
        <v/>
      </c>
      <c r="G148" s="111" t="str">
        <f>IF(A148="TOTAL",ROUND(SUM($G$3:G147),2),IF(OR(A148="",E148="",F148=""),"",ROUND(E148*F148,2)))</f>
        <v/>
      </c>
      <c r="H148" s="109" t="str">
        <f>IF(OR(historico_VU!A147="",historico_VU!E147=""),"",historico_VU!E147)</f>
        <v/>
      </c>
      <c r="I148" s="110" t="str">
        <f>IF(posicao_contratual!A147="","",posicao_contratual!O147)</f>
        <v/>
      </c>
      <c r="J148" s="109" t="str">
        <f>IF(A148="TOTAL",ROUND(SUM($J$3:J147),2),IF(OR(A148="",H148="",I148=""),"",ROUND(H148*I148,2)))</f>
        <v/>
      </c>
      <c r="K148" s="111" t="str">
        <f>IF(OR(historico_VU!A147="",historico_VU!F147=""),"",historico_VU!F147)</f>
        <v/>
      </c>
      <c r="L148" s="112" t="str">
        <f>IF(posicao_contratual!A147="","",posicao_contratual!S147)</f>
        <v/>
      </c>
      <c r="M148" s="111" t="str">
        <f>IF(A148="TOTAL",ROUND(SUM($M$3:M147),2),IF(OR(A148="",K148="",L148=""),"",ROUND(K148*L148,2)))</f>
        <v/>
      </c>
      <c r="N148" s="109" t="str">
        <f>IF(OR(historico_VU!A147="",historico_VU!G147=""),"",historico_VU!G147)</f>
        <v/>
      </c>
      <c r="O148" s="110" t="str">
        <f>IF(posicao_contratual!A147="","",posicao_contratual!W147)</f>
        <v/>
      </c>
      <c r="P148" s="109" t="str">
        <f>IF(A148="TOTAL",ROUND(SUM($P$3:P147),2),IF(OR(A148="",N148="",O148=""),"",ROUND(N148*O148,2)))</f>
        <v/>
      </c>
      <c r="Q148" s="183" t="str">
        <f t="shared" ca="1" si="32"/>
        <v/>
      </c>
      <c r="R148" t="str">
        <f>IF($A148="","",IF(MEMORIA_RESULTADOS!$W$46="","","C"&amp;MEMORIA_RESULTADOS!$W$46))</f>
        <v/>
      </c>
      <c r="S148" s="211" t="str">
        <f t="shared" ca="1" si="33"/>
        <v/>
      </c>
      <c r="T148" s="211" t="str">
        <f t="shared" ca="1" si="34"/>
        <v/>
      </c>
      <c r="U148" s="211" t="str">
        <f t="shared" ca="1" si="35"/>
        <v/>
      </c>
      <c r="V148" s="195" t="str">
        <f t="shared" ca="1" si="36"/>
        <v/>
      </c>
      <c r="W148" s="195" t="str">
        <f t="shared" ca="1" si="37"/>
        <v/>
      </c>
      <c r="X148" s="195" t="str">
        <f t="shared" ca="1" si="38"/>
        <v/>
      </c>
      <c r="Y148" t="str">
        <f t="shared" ca="1" si="39"/>
        <v/>
      </c>
      <c r="Z148" s="212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8" t="str">
        <f>IF(AND(itens_Remanesc!A148="",itens_Remanesc!A147&lt;&gt;"",COUNTIF(itens_Remanesc!A149:$A$200,"&lt;&gt;")=0),"TOTAL",IF(itens_Remanesc!A148="","",itens_Remanesc!A148))</f>
        <v/>
      </c>
      <c r="B149" s="109" t="str">
        <f>IF(OR(historico_VU!A148="",historico_VU!C148=""),"",historico_VU!C148)</f>
        <v/>
      </c>
      <c r="C149" s="110" t="str">
        <f>IF(posicao_contratual!A148="","",posicao_contratual!G148)</f>
        <v/>
      </c>
      <c r="D149" s="109" t="str">
        <f>IF(A149="TOTAL",ROUND(SUM($D$3:D148),2),IF(OR(A149="",B149="",C149=""),"",ROUND(B149*C149,2)))</f>
        <v/>
      </c>
      <c r="E149" s="111" t="str">
        <f>IF(OR(historico_VU!A148="",historico_VU!D148=""),"",historico_VU!D148)</f>
        <v/>
      </c>
      <c r="F149" s="112" t="str">
        <f>IF(posicao_contratual!A148="","",posicao_contratual!K148)</f>
        <v/>
      </c>
      <c r="G149" s="111" t="str">
        <f>IF(A149="TOTAL",ROUND(SUM($G$3:G148),2),IF(OR(A149="",E149="",F149=""),"",ROUND(E149*F149,2)))</f>
        <v/>
      </c>
      <c r="H149" s="109" t="str">
        <f>IF(OR(historico_VU!A148="",historico_VU!E148=""),"",historico_VU!E148)</f>
        <v/>
      </c>
      <c r="I149" s="110" t="str">
        <f>IF(posicao_contratual!A148="","",posicao_contratual!O148)</f>
        <v/>
      </c>
      <c r="J149" s="109" t="str">
        <f>IF(A149="TOTAL",ROUND(SUM($J$3:J148),2),IF(OR(A149="",H149="",I149=""),"",ROUND(H149*I149,2)))</f>
        <v/>
      </c>
      <c r="K149" s="111" t="str">
        <f>IF(OR(historico_VU!A148="",historico_VU!F148=""),"",historico_VU!F148)</f>
        <v/>
      </c>
      <c r="L149" s="112" t="str">
        <f>IF(posicao_contratual!A148="","",posicao_contratual!S148)</f>
        <v/>
      </c>
      <c r="M149" s="111" t="str">
        <f>IF(A149="TOTAL",ROUND(SUM($M$3:M148),2),IF(OR(A149="",K149="",L149=""),"",ROUND(K149*L149,2)))</f>
        <v/>
      </c>
      <c r="N149" s="109" t="str">
        <f>IF(OR(historico_VU!A148="",historico_VU!G148=""),"",historico_VU!G148)</f>
        <v/>
      </c>
      <c r="O149" s="110" t="str">
        <f>IF(posicao_contratual!A148="","",posicao_contratual!W148)</f>
        <v/>
      </c>
      <c r="P149" s="109" t="str">
        <f>IF(A149="TOTAL",ROUND(SUM($P$3:P148),2),IF(OR(A149="",N149="",O149=""),"",ROUND(N149*O149,2)))</f>
        <v/>
      </c>
      <c r="Q149" s="183" t="str">
        <f t="shared" ca="1" si="32"/>
        <v/>
      </c>
      <c r="R149" t="str">
        <f>IF($A149="","",IF(MEMORIA_RESULTADOS!$W$46="","","C"&amp;MEMORIA_RESULTADOS!$W$46))</f>
        <v/>
      </c>
      <c r="S149" s="211" t="str">
        <f t="shared" ca="1" si="33"/>
        <v/>
      </c>
      <c r="T149" s="211" t="str">
        <f t="shared" ca="1" si="34"/>
        <v/>
      </c>
      <c r="U149" s="211" t="str">
        <f t="shared" ca="1" si="35"/>
        <v/>
      </c>
      <c r="V149" s="195" t="str">
        <f t="shared" ca="1" si="36"/>
        <v/>
      </c>
      <c r="W149" s="195" t="str">
        <f t="shared" ca="1" si="37"/>
        <v/>
      </c>
      <c r="X149" s="195" t="str">
        <f t="shared" ca="1" si="38"/>
        <v/>
      </c>
      <c r="Y149" t="str">
        <f t="shared" ca="1" si="39"/>
        <v/>
      </c>
      <c r="Z149" s="212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8" t="str">
        <f>IF(AND(itens_Remanesc!A149="",itens_Remanesc!A148&lt;&gt;"",COUNTIF(itens_Remanesc!A150:$A$200,"&lt;&gt;")=0),"TOTAL",IF(itens_Remanesc!A149="","",itens_Remanesc!A149))</f>
        <v/>
      </c>
      <c r="B150" s="109" t="str">
        <f>IF(OR(historico_VU!A149="",historico_VU!C149=""),"",historico_VU!C149)</f>
        <v/>
      </c>
      <c r="C150" s="110" t="str">
        <f>IF(posicao_contratual!A149="","",posicao_contratual!G149)</f>
        <v/>
      </c>
      <c r="D150" s="109" t="str">
        <f>IF(A150="TOTAL",ROUND(SUM($D$3:D149),2),IF(OR(A150="",B150="",C150=""),"",ROUND(B150*C150,2)))</f>
        <v/>
      </c>
      <c r="E150" s="111" t="str">
        <f>IF(OR(historico_VU!A149="",historico_VU!D149=""),"",historico_VU!D149)</f>
        <v/>
      </c>
      <c r="F150" s="112" t="str">
        <f>IF(posicao_contratual!A149="","",posicao_contratual!K149)</f>
        <v/>
      </c>
      <c r="G150" s="111" t="str">
        <f>IF(A150="TOTAL",ROUND(SUM($G$3:G149),2),IF(OR(A150="",E150="",F150=""),"",ROUND(E150*F150,2)))</f>
        <v/>
      </c>
      <c r="H150" s="109" t="str">
        <f>IF(OR(historico_VU!A149="",historico_VU!E149=""),"",historico_VU!E149)</f>
        <v/>
      </c>
      <c r="I150" s="110" t="str">
        <f>IF(posicao_contratual!A149="","",posicao_contratual!O149)</f>
        <v/>
      </c>
      <c r="J150" s="109" t="str">
        <f>IF(A150="TOTAL",ROUND(SUM($J$3:J149),2),IF(OR(A150="",H150="",I150=""),"",ROUND(H150*I150,2)))</f>
        <v/>
      </c>
      <c r="K150" s="111" t="str">
        <f>IF(OR(historico_VU!A149="",historico_VU!F149=""),"",historico_VU!F149)</f>
        <v/>
      </c>
      <c r="L150" s="112" t="str">
        <f>IF(posicao_contratual!A149="","",posicao_contratual!S149)</f>
        <v/>
      </c>
      <c r="M150" s="111" t="str">
        <f>IF(A150="TOTAL",ROUND(SUM($M$3:M149),2),IF(OR(A150="",K150="",L150=""),"",ROUND(K150*L150,2)))</f>
        <v/>
      </c>
      <c r="N150" s="109" t="str">
        <f>IF(OR(historico_VU!A149="",historico_VU!G149=""),"",historico_VU!G149)</f>
        <v/>
      </c>
      <c r="O150" s="110" t="str">
        <f>IF(posicao_contratual!A149="","",posicao_contratual!W149)</f>
        <v/>
      </c>
      <c r="P150" s="109" t="str">
        <f>IF(A150="TOTAL",ROUND(SUM($P$3:P149),2),IF(OR(A150="",N150="",O150=""),"",ROUND(N150*O150,2)))</f>
        <v/>
      </c>
      <c r="Q150" s="183" t="str">
        <f t="shared" ca="1" si="32"/>
        <v/>
      </c>
      <c r="R150" t="str">
        <f>IF($A150="","",IF(MEMORIA_RESULTADOS!$W$46="","","C"&amp;MEMORIA_RESULTADOS!$W$46))</f>
        <v/>
      </c>
      <c r="S150" s="211" t="str">
        <f t="shared" ca="1" si="33"/>
        <v/>
      </c>
      <c r="T150" s="211" t="str">
        <f t="shared" ca="1" si="34"/>
        <v/>
      </c>
      <c r="U150" s="211" t="str">
        <f t="shared" ca="1" si="35"/>
        <v/>
      </c>
      <c r="V150" s="195" t="str">
        <f t="shared" ca="1" si="36"/>
        <v/>
      </c>
      <c r="W150" s="195" t="str">
        <f t="shared" ca="1" si="37"/>
        <v/>
      </c>
      <c r="X150" s="195" t="str">
        <f t="shared" ca="1" si="38"/>
        <v/>
      </c>
      <c r="Y150" t="str">
        <f t="shared" ca="1" si="39"/>
        <v/>
      </c>
      <c r="Z150" s="212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8" t="str">
        <f>IF(AND(itens_Remanesc!A150="",itens_Remanesc!A149&lt;&gt;"",COUNTIF(itens_Remanesc!A151:$A$200,"&lt;&gt;")=0),"TOTAL",IF(itens_Remanesc!A150="","",itens_Remanesc!A150))</f>
        <v/>
      </c>
      <c r="B151" s="109" t="str">
        <f>IF(OR(historico_VU!A150="",historico_VU!C150=""),"",historico_VU!C150)</f>
        <v/>
      </c>
      <c r="C151" s="110" t="str">
        <f>IF(posicao_contratual!A150="","",posicao_contratual!G150)</f>
        <v/>
      </c>
      <c r="D151" s="109" t="str">
        <f>IF(A151="TOTAL",ROUND(SUM($D$3:D150),2),IF(OR(A151="",B151="",C151=""),"",ROUND(B151*C151,2)))</f>
        <v/>
      </c>
      <c r="E151" s="111" t="str">
        <f>IF(OR(historico_VU!A150="",historico_VU!D150=""),"",historico_VU!D150)</f>
        <v/>
      </c>
      <c r="F151" s="112" t="str">
        <f>IF(posicao_contratual!A150="","",posicao_contratual!K150)</f>
        <v/>
      </c>
      <c r="G151" s="111" t="str">
        <f>IF(A151="TOTAL",ROUND(SUM($G$3:G150),2),IF(OR(A151="",E151="",F151=""),"",ROUND(E151*F151,2)))</f>
        <v/>
      </c>
      <c r="H151" s="109" t="str">
        <f>IF(OR(historico_VU!A150="",historico_VU!E150=""),"",historico_VU!E150)</f>
        <v/>
      </c>
      <c r="I151" s="110" t="str">
        <f>IF(posicao_contratual!A150="","",posicao_contratual!O150)</f>
        <v/>
      </c>
      <c r="J151" s="109" t="str">
        <f>IF(A151="TOTAL",ROUND(SUM($J$3:J150),2),IF(OR(A151="",H151="",I151=""),"",ROUND(H151*I151,2)))</f>
        <v/>
      </c>
      <c r="K151" s="111" t="str">
        <f>IF(OR(historico_VU!A150="",historico_VU!F150=""),"",historico_VU!F150)</f>
        <v/>
      </c>
      <c r="L151" s="112" t="str">
        <f>IF(posicao_contratual!A150="","",posicao_contratual!S150)</f>
        <v/>
      </c>
      <c r="M151" s="111" t="str">
        <f>IF(A151="TOTAL",ROUND(SUM($M$3:M150),2),IF(OR(A151="",K151="",L151=""),"",ROUND(K151*L151,2)))</f>
        <v/>
      </c>
      <c r="N151" s="109" t="str">
        <f>IF(OR(historico_VU!A150="",historico_VU!G150=""),"",historico_VU!G150)</f>
        <v/>
      </c>
      <c r="O151" s="110" t="str">
        <f>IF(posicao_contratual!A150="","",posicao_contratual!W150)</f>
        <v/>
      </c>
      <c r="P151" s="109" t="str">
        <f>IF(A151="TOTAL",ROUND(SUM($P$3:P150),2),IF(OR(A151="",N151="",O151=""),"",ROUND(N151*O151,2)))</f>
        <v/>
      </c>
      <c r="Q151" s="183" t="str">
        <f t="shared" ca="1" si="32"/>
        <v/>
      </c>
      <c r="R151" t="str">
        <f>IF($A151="","",IF(MEMORIA_RESULTADOS!$W$46="","","C"&amp;MEMORIA_RESULTADOS!$W$46))</f>
        <v/>
      </c>
      <c r="S151" s="211" t="str">
        <f t="shared" ca="1" si="33"/>
        <v/>
      </c>
      <c r="T151" s="211" t="str">
        <f t="shared" ca="1" si="34"/>
        <v/>
      </c>
      <c r="U151" s="211" t="str">
        <f t="shared" ca="1" si="35"/>
        <v/>
      </c>
      <c r="V151" s="195" t="str">
        <f t="shared" ca="1" si="36"/>
        <v/>
      </c>
      <c r="W151" s="195" t="str">
        <f t="shared" ca="1" si="37"/>
        <v/>
      </c>
      <c r="X151" s="195" t="str">
        <f t="shared" ca="1" si="38"/>
        <v/>
      </c>
      <c r="Y151" t="str">
        <f t="shared" ca="1" si="39"/>
        <v/>
      </c>
      <c r="Z151" s="212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8" t="str">
        <f>IF(AND(itens_Remanesc!A151="",itens_Remanesc!A150&lt;&gt;"",COUNTIF(itens_Remanesc!A152:$A$200,"&lt;&gt;")=0),"TOTAL",IF(itens_Remanesc!A151="","",itens_Remanesc!A151))</f>
        <v/>
      </c>
      <c r="B152" s="109" t="str">
        <f>IF(OR(historico_VU!A151="",historico_VU!C151=""),"",historico_VU!C151)</f>
        <v/>
      </c>
      <c r="C152" s="110" t="str">
        <f>IF(posicao_contratual!A151="","",posicao_contratual!G151)</f>
        <v/>
      </c>
      <c r="D152" s="109" t="str">
        <f>IF(A152="TOTAL",ROUND(SUM($D$3:D151),2),IF(OR(A152="",B152="",C152=""),"",ROUND(B152*C152,2)))</f>
        <v/>
      </c>
      <c r="E152" s="111" t="str">
        <f>IF(OR(historico_VU!A151="",historico_VU!D151=""),"",historico_VU!D151)</f>
        <v/>
      </c>
      <c r="F152" s="112" t="str">
        <f>IF(posicao_contratual!A151="","",posicao_contratual!K151)</f>
        <v/>
      </c>
      <c r="G152" s="111" t="str">
        <f>IF(A152="TOTAL",ROUND(SUM($G$3:G151),2),IF(OR(A152="",E152="",F152=""),"",ROUND(E152*F152,2)))</f>
        <v/>
      </c>
      <c r="H152" s="109" t="str">
        <f>IF(OR(historico_VU!A151="",historico_VU!E151=""),"",historico_VU!E151)</f>
        <v/>
      </c>
      <c r="I152" s="110" t="str">
        <f>IF(posicao_contratual!A151="","",posicao_contratual!O151)</f>
        <v/>
      </c>
      <c r="J152" s="109" t="str">
        <f>IF(A152="TOTAL",ROUND(SUM($J$3:J151),2),IF(OR(A152="",H152="",I152=""),"",ROUND(H152*I152,2)))</f>
        <v/>
      </c>
      <c r="K152" s="111" t="str">
        <f>IF(OR(historico_VU!A151="",historico_VU!F151=""),"",historico_VU!F151)</f>
        <v/>
      </c>
      <c r="L152" s="112" t="str">
        <f>IF(posicao_contratual!A151="","",posicao_contratual!S151)</f>
        <v/>
      </c>
      <c r="M152" s="111" t="str">
        <f>IF(A152="TOTAL",ROUND(SUM($M$3:M151),2),IF(OR(A152="",K152="",L152=""),"",ROUND(K152*L152,2)))</f>
        <v/>
      </c>
      <c r="N152" s="109" t="str">
        <f>IF(OR(historico_VU!A151="",historico_VU!G151=""),"",historico_VU!G151)</f>
        <v/>
      </c>
      <c r="O152" s="110" t="str">
        <f>IF(posicao_contratual!A151="","",posicao_contratual!W151)</f>
        <v/>
      </c>
      <c r="P152" s="109" t="str">
        <f>IF(A152="TOTAL",ROUND(SUM($P$3:P151),2),IF(OR(A152="",N152="",O152=""),"",ROUND(N152*O152,2)))</f>
        <v/>
      </c>
      <c r="Q152" s="183" t="str">
        <f t="shared" ca="1" si="32"/>
        <v/>
      </c>
      <c r="R152" t="str">
        <f>IF($A152="","",IF(MEMORIA_RESULTADOS!$W$46="","","C"&amp;MEMORIA_RESULTADOS!$W$46))</f>
        <v/>
      </c>
      <c r="S152" s="211" t="str">
        <f t="shared" ca="1" si="33"/>
        <v/>
      </c>
      <c r="T152" s="211" t="str">
        <f t="shared" ca="1" si="34"/>
        <v/>
      </c>
      <c r="U152" s="211" t="str">
        <f t="shared" ca="1" si="35"/>
        <v/>
      </c>
      <c r="V152" s="195" t="str">
        <f t="shared" ca="1" si="36"/>
        <v/>
      </c>
      <c r="W152" s="195" t="str">
        <f t="shared" ca="1" si="37"/>
        <v/>
      </c>
      <c r="X152" s="195" t="str">
        <f t="shared" ca="1" si="38"/>
        <v/>
      </c>
      <c r="Y152" t="str">
        <f t="shared" ca="1" si="39"/>
        <v/>
      </c>
      <c r="Z152" s="212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8" t="str">
        <f>IF(AND(itens_Remanesc!A152="",itens_Remanesc!A151&lt;&gt;"",COUNTIF(itens_Remanesc!A153:$A$200,"&lt;&gt;")=0),"TOTAL",IF(itens_Remanesc!A152="","",itens_Remanesc!A152))</f>
        <v/>
      </c>
      <c r="B153" s="109" t="str">
        <f>IF(OR(historico_VU!A152="",historico_VU!C152=""),"",historico_VU!C152)</f>
        <v/>
      </c>
      <c r="C153" s="110" t="str">
        <f>IF(posicao_contratual!A152="","",posicao_contratual!G152)</f>
        <v/>
      </c>
      <c r="D153" s="109" t="str">
        <f>IF(A153="TOTAL",ROUND(SUM($D$3:D152),2),IF(OR(A153="",B153="",C153=""),"",ROUND(B153*C153,2)))</f>
        <v/>
      </c>
      <c r="E153" s="111" t="str">
        <f>IF(OR(historico_VU!A152="",historico_VU!D152=""),"",historico_VU!D152)</f>
        <v/>
      </c>
      <c r="F153" s="112" t="str">
        <f>IF(posicao_contratual!A152="","",posicao_contratual!K152)</f>
        <v/>
      </c>
      <c r="G153" s="111" t="str">
        <f>IF(A153="TOTAL",ROUND(SUM($G$3:G152),2),IF(OR(A153="",E153="",F153=""),"",ROUND(E153*F153,2)))</f>
        <v/>
      </c>
      <c r="H153" s="109" t="str">
        <f>IF(OR(historico_VU!A152="",historico_VU!E152=""),"",historico_VU!E152)</f>
        <v/>
      </c>
      <c r="I153" s="110" t="str">
        <f>IF(posicao_contratual!A152="","",posicao_contratual!O152)</f>
        <v/>
      </c>
      <c r="J153" s="109" t="str">
        <f>IF(A153="TOTAL",ROUND(SUM($J$3:J152),2),IF(OR(A153="",H153="",I153=""),"",ROUND(H153*I153,2)))</f>
        <v/>
      </c>
      <c r="K153" s="111" t="str">
        <f>IF(OR(historico_VU!A152="",historico_VU!F152=""),"",historico_VU!F152)</f>
        <v/>
      </c>
      <c r="L153" s="112" t="str">
        <f>IF(posicao_contratual!A152="","",posicao_contratual!S152)</f>
        <v/>
      </c>
      <c r="M153" s="111" t="str">
        <f>IF(A153="TOTAL",ROUND(SUM($M$3:M152),2),IF(OR(A153="",K153="",L153=""),"",ROUND(K153*L153,2)))</f>
        <v/>
      </c>
      <c r="N153" s="109" t="str">
        <f>IF(OR(historico_VU!A152="",historico_VU!G152=""),"",historico_VU!G152)</f>
        <v/>
      </c>
      <c r="O153" s="110" t="str">
        <f>IF(posicao_contratual!A152="","",posicao_contratual!W152)</f>
        <v/>
      </c>
      <c r="P153" s="109" t="str">
        <f>IF(A153="TOTAL",ROUND(SUM($P$3:P152),2),IF(OR(A153="",N153="",O153=""),"",ROUND(N153*O153,2)))</f>
        <v/>
      </c>
      <c r="Q153" s="183" t="str">
        <f t="shared" ca="1" si="32"/>
        <v/>
      </c>
      <c r="R153" t="str">
        <f>IF($A153="","",IF(MEMORIA_RESULTADOS!$W$46="","","C"&amp;MEMORIA_RESULTADOS!$W$46))</f>
        <v/>
      </c>
      <c r="S153" s="211" t="str">
        <f t="shared" ca="1" si="33"/>
        <v/>
      </c>
      <c r="T153" s="211" t="str">
        <f t="shared" ca="1" si="34"/>
        <v/>
      </c>
      <c r="U153" s="211" t="str">
        <f t="shared" ca="1" si="35"/>
        <v/>
      </c>
      <c r="V153" s="195" t="str">
        <f t="shared" ca="1" si="36"/>
        <v/>
      </c>
      <c r="W153" s="195" t="str">
        <f t="shared" ca="1" si="37"/>
        <v/>
      </c>
      <c r="X153" s="195" t="str">
        <f t="shared" ca="1" si="38"/>
        <v/>
      </c>
      <c r="Y153" t="str">
        <f t="shared" ca="1" si="39"/>
        <v/>
      </c>
      <c r="Z153" s="212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8" t="str">
        <f>IF(AND(itens_Remanesc!A153="",itens_Remanesc!A152&lt;&gt;"",COUNTIF(itens_Remanesc!A154:$A$200,"&lt;&gt;")=0),"TOTAL",IF(itens_Remanesc!A153="","",itens_Remanesc!A153))</f>
        <v/>
      </c>
      <c r="B154" s="109" t="str">
        <f>IF(OR(historico_VU!A153="",historico_VU!C153=""),"",historico_VU!C153)</f>
        <v/>
      </c>
      <c r="C154" s="110" t="str">
        <f>IF(posicao_contratual!A153="","",posicao_contratual!G153)</f>
        <v/>
      </c>
      <c r="D154" s="109" t="str">
        <f>IF(A154="TOTAL",ROUND(SUM($D$3:D153),2),IF(OR(A154="",B154="",C154=""),"",ROUND(B154*C154,2)))</f>
        <v/>
      </c>
      <c r="E154" s="111" t="str">
        <f>IF(OR(historico_VU!A153="",historico_VU!D153=""),"",historico_VU!D153)</f>
        <v/>
      </c>
      <c r="F154" s="112" t="str">
        <f>IF(posicao_contratual!A153="","",posicao_contratual!K153)</f>
        <v/>
      </c>
      <c r="G154" s="111" t="str">
        <f>IF(A154="TOTAL",ROUND(SUM($G$3:G153),2),IF(OR(A154="",E154="",F154=""),"",ROUND(E154*F154,2)))</f>
        <v/>
      </c>
      <c r="H154" s="109" t="str">
        <f>IF(OR(historico_VU!A153="",historico_VU!E153=""),"",historico_VU!E153)</f>
        <v/>
      </c>
      <c r="I154" s="110" t="str">
        <f>IF(posicao_contratual!A153="","",posicao_contratual!O153)</f>
        <v/>
      </c>
      <c r="J154" s="109" t="str">
        <f>IF(A154="TOTAL",ROUND(SUM($J$3:J153),2),IF(OR(A154="",H154="",I154=""),"",ROUND(H154*I154,2)))</f>
        <v/>
      </c>
      <c r="K154" s="111" t="str">
        <f>IF(OR(historico_VU!A153="",historico_VU!F153=""),"",historico_VU!F153)</f>
        <v/>
      </c>
      <c r="L154" s="112" t="str">
        <f>IF(posicao_contratual!A153="","",posicao_contratual!S153)</f>
        <v/>
      </c>
      <c r="M154" s="111" t="str">
        <f>IF(A154="TOTAL",ROUND(SUM($M$3:M153),2),IF(OR(A154="",K154="",L154=""),"",ROUND(K154*L154,2)))</f>
        <v/>
      </c>
      <c r="N154" s="109" t="str">
        <f>IF(OR(historico_VU!A153="",historico_VU!G153=""),"",historico_VU!G153)</f>
        <v/>
      </c>
      <c r="O154" s="110" t="str">
        <f>IF(posicao_contratual!A153="","",posicao_contratual!W153)</f>
        <v/>
      </c>
      <c r="P154" s="109" t="str">
        <f>IF(A154="TOTAL",ROUND(SUM($P$3:P153),2),IF(OR(A154="",N154="",O154=""),"",ROUND(N154*O154,2)))</f>
        <v/>
      </c>
      <c r="Q154" s="183" t="str">
        <f t="shared" ca="1" si="32"/>
        <v/>
      </c>
      <c r="R154" t="str">
        <f>IF($A154="","",IF(MEMORIA_RESULTADOS!$W$46="","","C"&amp;MEMORIA_RESULTADOS!$W$46))</f>
        <v/>
      </c>
      <c r="S154" s="211" t="str">
        <f t="shared" ca="1" si="33"/>
        <v/>
      </c>
      <c r="T154" s="211" t="str">
        <f t="shared" ca="1" si="34"/>
        <v/>
      </c>
      <c r="U154" s="211" t="str">
        <f t="shared" ca="1" si="35"/>
        <v/>
      </c>
      <c r="V154" s="195" t="str">
        <f t="shared" ca="1" si="36"/>
        <v/>
      </c>
      <c r="W154" s="195" t="str">
        <f t="shared" ca="1" si="37"/>
        <v/>
      </c>
      <c r="X154" s="195" t="str">
        <f t="shared" ca="1" si="38"/>
        <v/>
      </c>
      <c r="Y154" t="str">
        <f t="shared" ca="1" si="39"/>
        <v/>
      </c>
      <c r="Z154" s="212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8" t="str">
        <f>IF(AND(itens_Remanesc!A154="",itens_Remanesc!A153&lt;&gt;"",COUNTIF(itens_Remanesc!A155:$A$200,"&lt;&gt;")=0),"TOTAL",IF(itens_Remanesc!A154="","",itens_Remanesc!A154))</f>
        <v/>
      </c>
      <c r="B155" s="109" t="str">
        <f>IF(OR(historico_VU!A154="",historico_VU!C154=""),"",historico_VU!C154)</f>
        <v/>
      </c>
      <c r="C155" s="110" t="str">
        <f>IF(posicao_contratual!A154="","",posicao_contratual!G154)</f>
        <v/>
      </c>
      <c r="D155" s="109" t="str">
        <f>IF(A155="TOTAL",ROUND(SUM($D$3:D154),2),IF(OR(A155="",B155="",C155=""),"",ROUND(B155*C155,2)))</f>
        <v/>
      </c>
      <c r="E155" s="111" t="str">
        <f>IF(OR(historico_VU!A154="",historico_VU!D154=""),"",historico_VU!D154)</f>
        <v/>
      </c>
      <c r="F155" s="112" t="str">
        <f>IF(posicao_contratual!A154="","",posicao_contratual!K154)</f>
        <v/>
      </c>
      <c r="G155" s="111" t="str">
        <f>IF(A155="TOTAL",ROUND(SUM($G$3:G154),2),IF(OR(A155="",E155="",F155=""),"",ROUND(E155*F155,2)))</f>
        <v/>
      </c>
      <c r="H155" s="109" t="str">
        <f>IF(OR(historico_VU!A154="",historico_VU!E154=""),"",historico_VU!E154)</f>
        <v/>
      </c>
      <c r="I155" s="110" t="str">
        <f>IF(posicao_contratual!A154="","",posicao_contratual!O154)</f>
        <v/>
      </c>
      <c r="J155" s="109" t="str">
        <f>IF(A155="TOTAL",ROUND(SUM($J$3:J154),2),IF(OR(A155="",H155="",I155=""),"",ROUND(H155*I155,2)))</f>
        <v/>
      </c>
      <c r="K155" s="111" t="str">
        <f>IF(OR(historico_VU!A154="",historico_VU!F154=""),"",historico_VU!F154)</f>
        <v/>
      </c>
      <c r="L155" s="112" t="str">
        <f>IF(posicao_contratual!A154="","",posicao_contratual!S154)</f>
        <v/>
      </c>
      <c r="M155" s="111" t="str">
        <f>IF(A155="TOTAL",ROUND(SUM($M$3:M154),2),IF(OR(A155="",K155="",L155=""),"",ROUND(K155*L155,2)))</f>
        <v/>
      </c>
      <c r="N155" s="109" t="str">
        <f>IF(OR(historico_VU!A154="",historico_VU!G154=""),"",historico_VU!G154)</f>
        <v/>
      </c>
      <c r="O155" s="110" t="str">
        <f>IF(posicao_contratual!A154="","",posicao_contratual!W154)</f>
        <v/>
      </c>
      <c r="P155" s="109" t="str">
        <f>IF(A155="TOTAL",ROUND(SUM($P$3:P154),2),IF(OR(A155="",N155="",O155=""),"",ROUND(N155*O155,2)))</f>
        <v/>
      </c>
      <c r="Q155" s="183" t="str">
        <f t="shared" ca="1" si="32"/>
        <v/>
      </c>
      <c r="R155" t="str">
        <f>IF($A155="","",IF(MEMORIA_RESULTADOS!$W$46="","","C"&amp;MEMORIA_RESULTADOS!$W$46))</f>
        <v/>
      </c>
      <c r="S155" s="211" t="str">
        <f t="shared" ca="1" si="33"/>
        <v/>
      </c>
      <c r="T155" s="211" t="str">
        <f t="shared" ca="1" si="34"/>
        <v/>
      </c>
      <c r="U155" s="211" t="str">
        <f t="shared" ca="1" si="35"/>
        <v/>
      </c>
      <c r="V155" s="195" t="str">
        <f t="shared" ca="1" si="36"/>
        <v/>
      </c>
      <c r="W155" s="195" t="str">
        <f t="shared" ca="1" si="37"/>
        <v/>
      </c>
      <c r="X155" s="195" t="str">
        <f t="shared" ca="1" si="38"/>
        <v/>
      </c>
      <c r="Y155" t="str">
        <f t="shared" ca="1" si="39"/>
        <v/>
      </c>
      <c r="Z155" s="212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8" t="str">
        <f>IF(AND(itens_Remanesc!A155="",itens_Remanesc!A154&lt;&gt;"",COUNTIF(itens_Remanesc!A156:$A$200,"&lt;&gt;")=0),"TOTAL",IF(itens_Remanesc!A155="","",itens_Remanesc!A155))</f>
        <v/>
      </c>
      <c r="B156" s="109" t="str">
        <f>IF(OR(historico_VU!A155="",historico_VU!C155=""),"",historico_VU!C155)</f>
        <v/>
      </c>
      <c r="C156" s="110" t="str">
        <f>IF(posicao_contratual!A155="","",posicao_contratual!G155)</f>
        <v/>
      </c>
      <c r="D156" s="109" t="str">
        <f>IF(A156="TOTAL",ROUND(SUM($D$3:D155),2),IF(OR(A156="",B156="",C156=""),"",ROUND(B156*C156,2)))</f>
        <v/>
      </c>
      <c r="E156" s="111" t="str">
        <f>IF(OR(historico_VU!A155="",historico_VU!D155=""),"",historico_VU!D155)</f>
        <v/>
      </c>
      <c r="F156" s="112" t="str">
        <f>IF(posicao_contratual!A155="","",posicao_contratual!K155)</f>
        <v/>
      </c>
      <c r="G156" s="111" t="str">
        <f>IF(A156="TOTAL",ROUND(SUM($G$3:G155),2),IF(OR(A156="",E156="",F156=""),"",ROUND(E156*F156,2)))</f>
        <v/>
      </c>
      <c r="H156" s="109" t="str">
        <f>IF(OR(historico_VU!A155="",historico_VU!E155=""),"",historico_VU!E155)</f>
        <v/>
      </c>
      <c r="I156" s="110" t="str">
        <f>IF(posicao_contratual!A155="","",posicao_contratual!O155)</f>
        <v/>
      </c>
      <c r="J156" s="109" t="str">
        <f>IF(A156="TOTAL",ROUND(SUM($J$3:J155),2),IF(OR(A156="",H156="",I156=""),"",ROUND(H156*I156,2)))</f>
        <v/>
      </c>
      <c r="K156" s="111" t="str">
        <f>IF(OR(historico_VU!A155="",historico_VU!F155=""),"",historico_VU!F155)</f>
        <v/>
      </c>
      <c r="L156" s="112" t="str">
        <f>IF(posicao_contratual!A155="","",posicao_contratual!S155)</f>
        <v/>
      </c>
      <c r="M156" s="111" t="str">
        <f>IF(A156="TOTAL",ROUND(SUM($M$3:M155),2),IF(OR(A156="",K156="",L156=""),"",ROUND(K156*L156,2)))</f>
        <v/>
      </c>
      <c r="N156" s="109" t="str">
        <f>IF(OR(historico_VU!A155="",historico_VU!G155=""),"",historico_VU!G155)</f>
        <v/>
      </c>
      <c r="O156" s="110" t="str">
        <f>IF(posicao_contratual!A155="","",posicao_contratual!W155)</f>
        <v/>
      </c>
      <c r="P156" s="109" t="str">
        <f>IF(A156="TOTAL",ROUND(SUM($P$3:P155),2),IF(OR(A156="",N156="",O156=""),"",ROUND(N156*O156,2)))</f>
        <v/>
      </c>
      <c r="Q156" s="183" t="str">
        <f t="shared" ca="1" si="32"/>
        <v/>
      </c>
      <c r="R156" t="str">
        <f>IF($A156="","",IF(MEMORIA_RESULTADOS!$W$46="","","C"&amp;MEMORIA_RESULTADOS!$W$46))</f>
        <v/>
      </c>
      <c r="S156" s="211" t="str">
        <f t="shared" ca="1" si="33"/>
        <v/>
      </c>
      <c r="T156" s="211" t="str">
        <f t="shared" ca="1" si="34"/>
        <v/>
      </c>
      <c r="U156" s="211" t="str">
        <f t="shared" ca="1" si="35"/>
        <v/>
      </c>
      <c r="V156" s="195" t="str">
        <f t="shared" ca="1" si="36"/>
        <v/>
      </c>
      <c r="W156" s="195" t="str">
        <f t="shared" ca="1" si="37"/>
        <v/>
      </c>
      <c r="X156" s="195" t="str">
        <f t="shared" ca="1" si="38"/>
        <v/>
      </c>
      <c r="Y156" t="str">
        <f t="shared" ca="1" si="39"/>
        <v/>
      </c>
      <c r="Z156" s="212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8" t="str">
        <f>IF(AND(itens_Remanesc!A156="",itens_Remanesc!A155&lt;&gt;"",COUNTIF(itens_Remanesc!A157:$A$200,"&lt;&gt;")=0),"TOTAL",IF(itens_Remanesc!A156="","",itens_Remanesc!A156))</f>
        <v/>
      </c>
      <c r="B157" s="109" t="str">
        <f>IF(OR(historico_VU!A156="",historico_VU!C156=""),"",historico_VU!C156)</f>
        <v/>
      </c>
      <c r="C157" s="110" t="str">
        <f>IF(posicao_contratual!A156="","",posicao_contratual!G156)</f>
        <v/>
      </c>
      <c r="D157" s="109" t="str">
        <f>IF(A157="TOTAL",ROUND(SUM($D$3:D156),2),IF(OR(A157="",B157="",C157=""),"",ROUND(B157*C157,2)))</f>
        <v/>
      </c>
      <c r="E157" s="111" t="str">
        <f>IF(OR(historico_VU!A156="",historico_VU!D156=""),"",historico_VU!D156)</f>
        <v/>
      </c>
      <c r="F157" s="112" t="str">
        <f>IF(posicao_contratual!A156="","",posicao_contratual!K156)</f>
        <v/>
      </c>
      <c r="G157" s="111" t="str">
        <f>IF(A157="TOTAL",ROUND(SUM($G$3:G156),2),IF(OR(A157="",E157="",F157=""),"",ROUND(E157*F157,2)))</f>
        <v/>
      </c>
      <c r="H157" s="109" t="str">
        <f>IF(OR(historico_VU!A156="",historico_VU!E156=""),"",historico_VU!E156)</f>
        <v/>
      </c>
      <c r="I157" s="110" t="str">
        <f>IF(posicao_contratual!A156="","",posicao_contratual!O156)</f>
        <v/>
      </c>
      <c r="J157" s="109" t="str">
        <f>IF(A157="TOTAL",ROUND(SUM($J$3:J156),2),IF(OR(A157="",H157="",I157=""),"",ROUND(H157*I157,2)))</f>
        <v/>
      </c>
      <c r="K157" s="111" t="str">
        <f>IF(OR(historico_VU!A156="",historico_VU!F156=""),"",historico_VU!F156)</f>
        <v/>
      </c>
      <c r="L157" s="112" t="str">
        <f>IF(posicao_contratual!A156="","",posicao_contratual!S156)</f>
        <v/>
      </c>
      <c r="M157" s="111" t="str">
        <f>IF(A157="TOTAL",ROUND(SUM($M$3:M156),2),IF(OR(A157="",K157="",L157=""),"",ROUND(K157*L157,2)))</f>
        <v/>
      </c>
      <c r="N157" s="109" t="str">
        <f>IF(OR(historico_VU!A156="",historico_VU!G156=""),"",historico_VU!G156)</f>
        <v/>
      </c>
      <c r="O157" s="110" t="str">
        <f>IF(posicao_contratual!A156="","",posicao_contratual!W156)</f>
        <v/>
      </c>
      <c r="P157" s="109" t="str">
        <f>IF(A157="TOTAL",ROUND(SUM($P$3:P156),2),IF(OR(A157="",N157="",O157=""),"",ROUND(N157*O157,2)))</f>
        <v/>
      </c>
      <c r="Q157" s="183" t="str">
        <f t="shared" ca="1" si="32"/>
        <v/>
      </c>
      <c r="R157" t="str">
        <f>IF($A157="","",IF(MEMORIA_RESULTADOS!$W$46="","","C"&amp;MEMORIA_RESULTADOS!$W$46))</f>
        <v/>
      </c>
      <c r="S157" s="211" t="str">
        <f t="shared" ca="1" si="33"/>
        <v/>
      </c>
      <c r="T157" s="211" t="str">
        <f t="shared" ca="1" si="34"/>
        <v/>
      </c>
      <c r="U157" s="211" t="str">
        <f t="shared" ca="1" si="35"/>
        <v/>
      </c>
      <c r="V157" s="195" t="str">
        <f t="shared" ca="1" si="36"/>
        <v/>
      </c>
      <c r="W157" s="195" t="str">
        <f t="shared" ca="1" si="37"/>
        <v/>
      </c>
      <c r="X157" s="195" t="str">
        <f t="shared" ca="1" si="38"/>
        <v/>
      </c>
      <c r="Y157" t="str">
        <f t="shared" ca="1" si="39"/>
        <v/>
      </c>
      <c r="Z157" s="212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8" t="str">
        <f>IF(AND(itens_Remanesc!A157="",itens_Remanesc!A156&lt;&gt;"",COUNTIF(itens_Remanesc!A158:$A$200,"&lt;&gt;")=0),"TOTAL",IF(itens_Remanesc!A157="","",itens_Remanesc!A157))</f>
        <v/>
      </c>
      <c r="B158" s="109" t="str">
        <f>IF(OR(historico_VU!A157="",historico_VU!C157=""),"",historico_VU!C157)</f>
        <v/>
      </c>
      <c r="C158" s="110" t="str">
        <f>IF(posicao_contratual!A157="","",posicao_contratual!G157)</f>
        <v/>
      </c>
      <c r="D158" s="109" t="str">
        <f>IF(A158="TOTAL",ROUND(SUM($D$3:D157),2),IF(OR(A158="",B158="",C158=""),"",ROUND(B158*C158,2)))</f>
        <v/>
      </c>
      <c r="E158" s="111" t="str">
        <f>IF(OR(historico_VU!A157="",historico_VU!D157=""),"",historico_VU!D157)</f>
        <v/>
      </c>
      <c r="F158" s="112" t="str">
        <f>IF(posicao_contratual!A157="","",posicao_contratual!K157)</f>
        <v/>
      </c>
      <c r="G158" s="111" t="str">
        <f>IF(A158="TOTAL",ROUND(SUM($G$3:G157),2),IF(OR(A158="",E158="",F158=""),"",ROUND(E158*F158,2)))</f>
        <v/>
      </c>
      <c r="H158" s="109" t="str">
        <f>IF(OR(historico_VU!A157="",historico_VU!E157=""),"",historico_VU!E157)</f>
        <v/>
      </c>
      <c r="I158" s="110" t="str">
        <f>IF(posicao_contratual!A157="","",posicao_contratual!O157)</f>
        <v/>
      </c>
      <c r="J158" s="109" t="str">
        <f>IF(A158="TOTAL",ROUND(SUM($J$3:J157),2),IF(OR(A158="",H158="",I158=""),"",ROUND(H158*I158,2)))</f>
        <v/>
      </c>
      <c r="K158" s="111" t="str">
        <f>IF(OR(historico_VU!A157="",historico_VU!F157=""),"",historico_VU!F157)</f>
        <v/>
      </c>
      <c r="L158" s="112" t="str">
        <f>IF(posicao_contratual!A157="","",posicao_contratual!S157)</f>
        <v/>
      </c>
      <c r="M158" s="111" t="str">
        <f>IF(A158="TOTAL",ROUND(SUM($M$3:M157),2),IF(OR(A158="",K158="",L158=""),"",ROUND(K158*L158,2)))</f>
        <v/>
      </c>
      <c r="N158" s="109" t="str">
        <f>IF(OR(historico_VU!A157="",historico_VU!G157=""),"",historico_VU!G157)</f>
        <v/>
      </c>
      <c r="O158" s="110" t="str">
        <f>IF(posicao_contratual!A157="","",posicao_contratual!W157)</f>
        <v/>
      </c>
      <c r="P158" s="109" t="str">
        <f>IF(A158="TOTAL",ROUND(SUM($P$3:P157),2),IF(OR(A158="",N158="",O158=""),"",ROUND(N158*O158,2)))</f>
        <v/>
      </c>
      <c r="Q158" s="183" t="str">
        <f t="shared" ca="1" si="32"/>
        <v/>
      </c>
      <c r="R158" t="str">
        <f>IF($A158="","",IF(MEMORIA_RESULTADOS!$W$46="","","C"&amp;MEMORIA_RESULTADOS!$W$46))</f>
        <v/>
      </c>
      <c r="S158" s="211" t="str">
        <f t="shared" ca="1" si="33"/>
        <v/>
      </c>
      <c r="T158" s="211" t="str">
        <f t="shared" ca="1" si="34"/>
        <v/>
      </c>
      <c r="U158" s="211" t="str">
        <f t="shared" ca="1" si="35"/>
        <v/>
      </c>
      <c r="V158" s="195" t="str">
        <f t="shared" ca="1" si="36"/>
        <v/>
      </c>
      <c r="W158" s="195" t="str">
        <f t="shared" ca="1" si="37"/>
        <v/>
      </c>
      <c r="X158" s="195" t="str">
        <f t="shared" ca="1" si="38"/>
        <v/>
      </c>
      <c r="Y158" t="str">
        <f t="shared" ca="1" si="39"/>
        <v/>
      </c>
      <c r="Z158" s="212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8" t="str">
        <f>IF(AND(itens_Remanesc!A158="",itens_Remanesc!A157&lt;&gt;"",COUNTIF(itens_Remanesc!A159:$A$200,"&lt;&gt;")=0),"TOTAL",IF(itens_Remanesc!A158="","",itens_Remanesc!A158))</f>
        <v/>
      </c>
      <c r="B159" s="109" t="str">
        <f>IF(OR(historico_VU!A158="",historico_VU!C158=""),"",historico_VU!C158)</f>
        <v/>
      </c>
      <c r="C159" s="110" t="str">
        <f>IF(posicao_contratual!A158="","",posicao_contratual!G158)</f>
        <v/>
      </c>
      <c r="D159" s="109" t="str">
        <f>IF(A159="TOTAL",ROUND(SUM($D$3:D158),2),IF(OR(A159="",B159="",C159=""),"",ROUND(B159*C159,2)))</f>
        <v/>
      </c>
      <c r="E159" s="111" t="str">
        <f>IF(OR(historico_VU!A158="",historico_VU!D158=""),"",historico_VU!D158)</f>
        <v/>
      </c>
      <c r="F159" s="112" t="str">
        <f>IF(posicao_contratual!A158="","",posicao_contratual!K158)</f>
        <v/>
      </c>
      <c r="G159" s="111" t="str">
        <f>IF(A159="TOTAL",ROUND(SUM($G$3:G158),2),IF(OR(A159="",E159="",F159=""),"",ROUND(E159*F159,2)))</f>
        <v/>
      </c>
      <c r="H159" s="109" t="str">
        <f>IF(OR(historico_VU!A158="",historico_VU!E158=""),"",historico_VU!E158)</f>
        <v/>
      </c>
      <c r="I159" s="110" t="str">
        <f>IF(posicao_contratual!A158="","",posicao_contratual!O158)</f>
        <v/>
      </c>
      <c r="J159" s="109" t="str">
        <f>IF(A159="TOTAL",ROUND(SUM($J$3:J158),2),IF(OR(A159="",H159="",I159=""),"",ROUND(H159*I159,2)))</f>
        <v/>
      </c>
      <c r="K159" s="111" t="str">
        <f>IF(OR(historico_VU!A158="",historico_VU!F158=""),"",historico_VU!F158)</f>
        <v/>
      </c>
      <c r="L159" s="112" t="str">
        <f>IF(posicao_contratual!A158="","",posicao_contratual!S158)</f>
        <v/>
      </c>
      <c r="M159" s="111" t="str">
        <f>IF(A159="TOTAL",ROUND(SUM($M$3:M158),2),IF(OR(A159="",K159="",L159=""),"",ROUND(K159*L159,2)))</f>
        <v/>
      </c>
      <c r="N159" s="109" t="str">
        <f>IF(OR(historico_VU!A158="",historico_VU!G158=""),"",historico_VU!G158)</f>
        <v/>
      </c>
      <c r="O159" s="110" t="str">
        <f>IF(posicao_contratual!A158="","",posicao_contratual!W158)</f>
        <v/>
      </c>
      <c r="P159" s="109" t="str">
        <f>IF(A159="TOTAL",ROUND(SUM($P$3:P158),2),IF(OR(A159="",N159="",O159=""),"",ROUND(N159*O159,2)))</f>
        <v/>
      </c>
      <c r="Q159" s="183" t="str">
        <f t="shared" ca="1" si="32"/>
        <v/>
      </c>
      <c r="R159" t="str">
        <f>IF($A159="","",IF(MEMORIA_RESULTADOS!$W$46="","","C"&amp;MEMORIA_RESULTADOS!$W$46))</f>
        <v/>
      </c>
      <c r="S159" s="211" t="str">
        <f t="shared" ca="1" si="33"/>
        <v/>
      </c>
      <c r="T159" s="211" t="str">
        <f t="shared" ca="1" si="34"/>
        <v/>
      </c>
      <c r="U159" s="211" t="str">
        <f t="shared" ca="1" si="35"/>
        <v/>
      </c>
      <c r="V159" s="195" t="str">
        <f t="shared" ca="1" si="36"/>
        <v/>
      </c>
      <c r="W159" s="195" t="str">
        <f t="shared" ca="1" si="37"/>
        <v/>
      </c>
      <c r="X159" s="195" t="str">
        <f t="shared" ca="1" si="38"/>
        <v/>
      </c>
      <c r="Y159" t="str">
        <f t="shared" ca="1" si="39"/>
        <v/>
      </c>
      <c r="Z159" s="212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8" t="str">
        <f>IF(AND(itens_Remanesc!A159="",itens_Remanesc!A158&lt;&gt;"",COUNTIF(itens_Remanesc!A160:$A$200,"&lt;&gt;")=0),"TOTAL",IF(itens_Remanesc!A159="","",itens_Remanesc!A159))</f>
        <v/>
      </c>
      <c r="B160" s="109" t="str">
        <f>IF(OR(historico_VU!A159="",historico_VU!C159=""),"",historico_VU!C159)</f>
        <v/>
      </c>
      <c r="C160" s="110" t="str">
        <f>IF(posicao_contratual!A159="","",posicao_contratual!G159)</f>
        <v/>
      </c>
      <c r="D160" s="109" t="str">
        <f>IF(A160="TOTAL",ROUND(SUM($D$3:D159),2),IF(OR(A160="",B160="",C160=""),"",ROUND(B160*C160,2)))</f>
        <v/>
      </c>
      <c r="E160" s="111" t="str">
        <f>IF(OR(historico_VU!A159="",historico_VU!D159=""),"",historico_VU!D159)</f>
        <v/>
      </c>
      <c r="F160" s="112" t="str">
        <f>IF(posicao_contratual!A159="","",posicao_contratual!K159)</f>
        <v/>
      </c>
      <c r="G160" s="111" t="str">
        <f>IF(A160="TOTAL",ROUND(SUM($G$3:G159),2),IF(OR(A160="",E160="",F160=""),"",ROUND(E160*F160,2)))</f>
        <v/>
      </c>
      <c r="H160" s="109" t="str">
        <f>IF(OR(historico_VU!A159="",historico_VU!E159=""),"",historico_VU!E159)</f>
        <v/>
      </c>
      <c r="I160" s="110" t="str">
        <f>IF(posicao_contratual!A159="","",posicao_contratual!O159)</f>
        <v/>
      </c>
      <c r="J160" s="109" t="str">
        <f>IF(A160="TOTAL",ROUND(SUM($J$3:J159),2),IF(OR(A160="",H160="",I160=""),"",ROUND(H160*I160,2)))</f>
        <v/>
      </c>
      <c r="K160" s="111" t="str">
        <f>IF(OR(historico_VU!A159="",historico_VU!F159=""),"",historico_VU!F159)</f>
        <v/>
      </c>
      <c r="L160" s="112" t="str">
        <f>IF(posicao_contratual!A159="","",posicao_contratual!S159)</f>
        <v/>
      </c>
      <c r="M160" s="111" t="str">
        <f>IF(A160="TOTAL",ROUND(SUM($M$3:M159),2),IF(OR(A160="",K160="",L160=""),"",ROUND(K160*L160,2)))</f>
        <v/>
      </c>
      <c r="N160" s="109" t="str">
        <f>IF(OR(historico_VU!A159="",historico_VU!G159=""),"",historico_VU!G159)</f>
        <v/>
      </c>
      <c r="O160" s="110" t="str">
        <f>IF(posicao_contratual!A159="","",posicao_contratual!W159)</f>
        <v/>
      </c>
      <c r="P160" s="109" t="str">
        <f>IF(A160="TOTAL",ROUND(SUM($P$3:P159),2),IF(OR(A160="",N160="",O160=""),"",ROUND(N160*O160,2)))</f>
        <v/>
      </c>
      <c r="Q160" s="183" t="str">
        <f t="shared" ca="1" si="32"/>
        <v/>
      </c>
      <c r="R160" t="str">
        <f>IF($A160="","",IF(MEMORIA_RESULTADOS!$W$46="","","C"&amp;MEMORIA_RESULTADOS!$W$46))</f>
        <v/>
      </c>
      <c r="S160" s="211" t="str">
        <f t="shared" ca="1" si="33"/>
        <v/>
      </c>
      <c r="T160" s="211" t="str">
        <f t="shared" ca="1" si="34"/>
        <v/>
      </c>
      <c r="U160" s="211" t="str">
        <f t="shared" ca="1" si="35"/>
        <v/>
      </c>
      <c r="V160" s="195" t="str">
        <f t="shared" ca="1" si="36"/>
        <v/>
      </c>
      <c r="W160" s="195" t="str">
        <f t="shared" ca="1" si="37"/>
        <v/>
      </c>
      <c r="X160" s="195" t="str">
        <f t="shared" ca="1" si="38"/>
        <v/>
      </c>
      <c r="Y160" t="str">
        <f t="shared" ca="1" si="39"/>
        <v/>
      </c>
      <c r="Z160" s="212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8" t="str">
        <f>IF(AND(itens_Remanesc!A160="",itens_Remanesc!A159&lt;&gt;"",COUNTIF(itens_Remanesc!A161:$A$200,"&lt;&gt;")=0),"TOTAL",IF(itens_Remanesc!A160="","",itens_Remanesc!A160))</f>
        <v/>
      </c>
      <c r="B161" s="109" t="str">
        <f>IF(OR(historico_VU!A160="",historico_VU!C160=""),"",historico_VU!C160)</f>
        <v/>
      </c>
      <c r="C161" s="110" t="str">
        <f>IF(posicao_contratual!A160="","",posicao_contratual!G160)</f>
        <v/>
      </c>
      <c r="D161" s="109" t="str">
        <f>IF(A161="TOTAL",ROUND(SUM($D$3:D160),2),IF(OR(A161="",B161="",C161=""),"",ROUND(B161*C161,2)))</f>
        <v/>
      </c>
      <c r="E161" s="111" t="str">
        <f>IF(OR(historico_VU!A160="",historico_VU!D160=""),"",historico_VU!D160)</f>
        <v/>
      </c>
      <c r="F161" s="112" t="str">
        <f>IF(posicao_contratual!A160="","",posicao_contratual!K160)</f>
        <v/>
      </c>
      <c r="G161" s="111" t="str">
        <f>IF(A161="TOTAL",ROUND(SUM($G$3:G160),2),IF(OR(A161="",E161="",F161=""),"",ROUND(E161*F161,2)))</f>
        <v/>
      </c>
      <c r="H161" s="109" t="str">
        <f>IF(OR(historico_VU!A160="",historico_VU!E160=""),"",historico_VU!E160)</f>
        <v/>
      </c>
      <c r="I161" s="110" t="str">
        <f>IF(posicao_contratual!A160="","",posicao_contratual!O160)</f>
        <v/>
      </c>
      <c r="J161" s="109" t="str">
        <f>IF(A161="TOTAL",ROUND(SUM($J$3:J160),2),IF(OR(A161="",H161="",I161=""),"",ROUND(H161*I161,2)))</f>
        <v/>
      </c>
      <c r="K161" s="111" t="str">
        <f>IF(OR(historico_VU!A160="",historico_VU!F160=""),"",historico_VU!F160)</f>
        <v/>
      </c>
      <c r="L161" s="112" t="str">
        <f>IF(posicao_contratual!A160="","",posicao_contratual!S160)</f>
        <v/>
      </c>
      <c r="M161" s="111" t="str">
        <f>IF(A161="TOTAL",ROUND(SUM($M$3:M160),2),IF(OR(A161="",K161="",L161=""),"",ROUND(K161*L161,2)))</f>
        <v/>
      </c>
      <c r="N161" s="109" t="str">
        <f>IF(OR(historico_VU!A160="",historico_VU!G160=""),"",historico_VU!G160)</f>
        <v/>
      </c>
      <c r="O161" s="110" t="str">
        <f>IF(posicao_contratual!A160="","",posicao_contratual!W160)</f>
        <v/>
      </c>
      <c r="P161" s="109" t="str">
        <f>IF(A161="TOTAL",ROUND(SUM($P$3:P160),2),IF(OR(A161="",N161="",O161=""),"",ROUND(N161*O161,2)))</f>
        <v/>
      </c>
      <c r="Q161" s="183" t="str">
        <f t="shared" ca="1" si="32"/>
        <v/>
      </c>
      <c r="R161" t="str">
        <f>IF($A161="","",IF(MEMORIA_RESULTADOS!$W$46="","","C"&amp;MEMORIA_RESULTADOS!$W$46))</f>
        <v/>
      </c>
      <c r="S161" s="211" t="str">
        <f t="shared" ca="1" si="33"/>
        <v/>
      </c>
      <c r="T161" s="211" t="str">
        <f t="shared" ca="1" si="34"/>
        <v/>
      </c>
      <c r="U161" s="211" t="str">
        <f t="shared" ca="1" si="35"/>
        <v/>
      </c>
      <c r="V161" s="195" t="str">
        <f t="shared" ca="1" si="36"/>
        <v/>
      </c>
      <c r="W161" s="195" t="str">
        <f t="shared" ca="1" si="37"/>
        <v/>
      </c>
      <c r="X161" s="195" t="str">
        <f t="shared" ca="1" si="38"/>
        <v/>
      </c>
      <c r="Y161" t="str">
        <f t="shared" ca="1" si="39"/>
        <v/>
      </c>
      <c r="Z161" s="212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8" t="str">
        <f>IF(AND(itens_Remanesc!A161="",itens_Remanesc!A160&lt;&gt;"",COUNTIF(itens_Remanesc!A162:$A$200,"&lt;&gt;")=0),"TOTAL",IF(itens_Remanesc!A161="","",itens_Remanesc!A161))</f>
        <v/>
      </c>
      <c r="B162" s="109" t="str">
        <f>IF(OR(historico_VU!A161="",historico_VU!C161=""),"",historico_VU!C161)</f>
        <v/>
      </c>
      <c r="C162" s="110" t="str">
        <f>IF(posicao_contratual!A161="","",posicao_contratual!G161)</f>
        <v/>
      </c>
      <c r="D162" s="109" t="str">
        <f>IF(A162="TOTAL",ROUND(SUM($D$3:D161),2),IF(OR(A162="",B162="",C162=""),"",ROUND(B162*C162,2)))</f>
        <v/>
      </c>
      <c r="E162" s="111" t="str">
        <f>IF(OR(historico_VU!A161="",historico_VU!D161=""),"",historico_VU!D161)</f>
        <v/>
      </c>
      <c r="F162" s="112" t="str">
        <f>IF(posicao_contratual!A161="","",posicao_contratual!K161)</f>
        <v/>
      </c>
      <c r="G162" s="111" t="str">
        <f>IF(A162="TOTAL",ROUND(SUM($G$3:G161),2),IF(OR(A162="",E162="",F162=""),"",ROUND(E162*F162,2)))</f>
        <v/>
      </c>
      <c r="H162" s="109" t="str">
        <f>IF(OR(historico_VU!A161="",historico_VU!E161=""),"",historico_VU!E161)</f>
        <v/>
      </c>
      <c r="I162" s="110" t="str">
        <f>IF(posicao_contratual!A161="","",posicao_contratual!O161)</f>
        <v/>
      </c>
      <c r="J162" s="109" t="str">
        <f>IF(A162="TOTAL",ROUND(SUM($J$3:J161),2),IF(OR(A162="",H162="",I162=""),"",ROUND(H162*I162,2)))</f>
        <v/>
      </c>
      <c r="K162" s="111" t="str">
        <f>IF(OR(historico_VU!A161="",historico_VU!F161=""),"",historico_VU!F161)</f>
        <v/>
      </c>
      <c r="L162" s="112" t="str">
        <f>IF(posicao_contratual!A161="","",posicao_contratual!S161)</f>
        <v/>
      </c>
      <c r="M162" s="111" t="str">
        <f>IF(A162="TOTAL",ROUND(SUM($M$3:M161),2),IF(OR(A162="",K162="",L162=""),"",ROUND(K162*L162,2)))</f>
        <v/>
      </c>
      <c r="N162" s="109" t="str">
        <f>IF(OR(historico_VU!A161="",historico_VU!G161=""),"",historico_VU!G161)</f>
        <v/>
      </c>
      <c r="O162" s="110" t="str">
        <f>IF(posicao_contratual!A161="","",posicao_contratual!W161)</f>
        <v/>
      </c>
      <c r="P162" s="109" t="str">
        <f>IF(A162="TOTAL",ROUND(SUM($P$3:P161),2),IF(OR(A162="",N162="",O162=""),"",ROUND(N162*O162,2)))</f>
        <v/>
      </c>
      <c r="Q162" s="183" t="str">
        <f t="shared" ca="1" si="32"/>
        <v/>
      </c>
      <c r="R162" t="str">
        <f>IF($A162="","",IF(MEMORIA_RESULTADOS!$W$46="","","C"&amp;MEMORIA_RESULTADOS!$W$46))</f>
        <v/>
      </c>
      <c r="S162" s="211" t="str">
        <f t="shared" ca="1" si="33"/>
        <v/>
      </c>
      <c r="T162" s="211" t="str">
        <f t="shared" ca="1" si="34"/>
        <v/>
      </c>
      <c r="U162" s="211" t="str">
        <f t="shared" ca="1" si="35"/>
        <v/>
      </c>
      <c r="V162" s="195" t="str">
        <f t="shared" ca="1" si="36"/>
        <v/>
      </c>
      <c r="W162" s="195" t="str">
        <f t="shared" ca="1" si="37"/>
        <v/>
      </c>
      <c r="X162" s="195" t="str">
        <f t="shared" ca="1" si="38"/>
        <v/>
      </c>
      <c r="Y162" t="str">
        <f t="shared" ca="1" si="39"/>
        <v/>
      </c>
      <c r="Z162" s="212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8" t="str">
        <f>IF(AND(itens_Remanesc!A162="",itens_Remanesc!A161&lt;&gt;"",COUNTIF(itens_Remanesc!A163:$A$200,"&lt;&gt;")=0),"TOTAL",IF(itens_Remanesc!A162="","",itens_Remanesc!A162))</f>
        <v/>
      </c>
      <c r="B163" s="109" t="str">
        <f>IF(OR(historico_VU!A162="",historico_VU!C162=""),"",historico_VU!C162)</f>
        <v/>
      </c>
      <c r="C163" s="110" t="str">
        <f>IF(posicao_contratual!A162="","",posicao_contratual!G162)</f>
        <v/>
      </c>
      <c r="D163" s="109" t="str">
        <f>IF(A163="TOTAL",ROUND(SUM($D$3:D162),2),IF(OR(A163="",B163="",C163=""),"",ROUND(B163*C163,2)))</f>
        <v/>
      </c>
      <c r="E163" s="111" t="str">
        <f>IF(OR(historico_VU!A162="",historico_VU!D162=""),"",historico_VU!D162)</f>
        <v/>
      </c>
      <c r="F163" s="112" t="str">
        <f>IF(posicao_contratual!A162="","",posicao_contratual!K162)</f>
        <v/>
      </c>
      <c r="G163" s="111" t="str">
        <f>IF(A163="TOTAL",ROUND(SUM($G$3:G162),2),IF(OR(A163="",E163="",F163=""),"",ROUND(E163*F163,2)))</f>
        <v/>
      </c>
      <c r="H163" s="109" t="str">
        <f>IF(OR(historico_VU!A162="",historico_VU!E162=""),"",historico_VU!E162)</f>
        <v/>
      </c>
      <c r="I163" s="110" t="str">
        <f>IF(posicao_contratual!A162="","",posicao_contratual!O162)</f>
        <v/>
      </c>
      <c r="J163" s="109" t="str">
        <f>IF(A163="TOTAL",ROUND(SUM($J$3:J162),2),IF(OR(A163="",H163="",I163=""),"",ROUND(H163*I163,2)))</f>
        <v/>
      </c>
      <c r="K163" s="111" t="str">
        <f>IF(OR(historico_VU!A162="",historico_VU!F162=""),"",historico_VU!F162)</f>
        <v/>
      </c>
      <c r="L163" s="112" t="str">
        <f>IF(posicao_contratual!A162="","",posicao_contratual!S162)</f>
        <v/>
      </c>
      <c r="M163" s="111" t="str">
        <f>IF(A163="TOTAL",ROUND(SUM($M$3:M162),2),IF(OR(A163="",K163="",L163=""),"",ROUND(K163*L163,2)))</f>
        <v/>
      </c>
      <c r="N163" s="109" t="str">
        <f>IF(OR(historico_VU!A162="",historico_VU!G162=""),"",historico_VU!G162)</f>
        <v/>
      </c>
      <c r="O163" s="110" t="str">
        <f>IF(posicao_contratual!A162="","",posicao_contratual!W162)</f>
        <v/>
      </c>
      <c r="P163" s="109" t="str">
        <f>IF(A163="TOTAL",ROUND(SUM($P$3:P162),2),IF(OR(A163="",N163="",O163=""),"",ROUND(N163*O163,2)))</f>
        <v/>
      </c>
      <c r="Q163" s="183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11" t="str">
        <f t="shared" ref="S163:S194" ca="1" si="41">IF($A163="","",IFERROR(IF(INDIRECT("CICLO_EM_EXECUCAO!B"&amp;(ROW()+10))="","",INDIRECT("CICLO_EM_EXECUCAO!B"&amp;(ROW()+10))),""))</f>
        <v/>
      </c>
      <c r="T163" s="211" t="str">
        <f t="shared" ref="T163:T194" ca="1" si="42">IF($A163="","",IFERROR(IF(INDIRECT("CICLO_EM_EXECUCAO!D"&amp;(ROW()+10))="","",INDIRECT("CICLO_EM_EXECUCAO!D"&amp;(ROW()+10))),""))</f>
        <v/>
      </c>
      <c r="U163" s="211" t="str">
        <f t="shared" ref="U163:U194" ca="1" si="43">IF($A163="","",IFERROR(IF(INDIRECT("CICLO_EM_EXECUCAO!C"&amp;(ROW()+10))="","",INDIRECT("CICLO_EM_EXECUCAO!C"&amp;(ROW()+10))),""))</f>
        <v/>
      </c>
      <c r="V163" s="195" t="str">
        <f t="shared" ref="V163:V194" ca="1" si="44">IF($A163="","",IFERROR(IF(INDIRECT("CICLO_EM_EXECUCAO!E"&amp;(ROW()+10))="","",INDIRECT("CICLO_EM_EXECUCAO!E"&amp;(ROW()+10))),""))</f>
        <v/>
      </c>
      <c r="W163" s="195" t="str">
        <f t="shared" ref="W163:W194" ca="1" si="45">IF($A163="","",IFERROR(IF(INDIRECT("CICLO_EM_EXECUCAO!F"&amp;(ROW()+10))="","",INDIRECT("CICLO_EM_EXECUCAO!F"&amp;(ROW()+10))),""))</f>
        <v/>
      </c>
      <c r="X163" s="195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12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8" t="str">
        <f>IF(AND(itens_Remanesc!A163="",itens_Remanesc!A162&lt;&gt;"",COUNTIF(itens_Remanesc!A164:$A$200,"&lt;&gt;")=0),"TOTAL",IF(itens_Remanesc!A163="","",itens_Remanesc!A163))</f>
        <v/>
      </c>
      <c r="B164" s="109" t="str">
        <f>IF(OR(historico_VU!A163="",historico_VU!C163=""),"",historico_VU!C163)</f>
        <v/>
      </c>
      <c r="C164" s="110" t="str">
        <f>IF(posicao_contratual!A163="","",posicao_contratual!G163)</f>
        <v/>
      </c>
      <c r="D164" s="109" t="str">
        <f>IF(A164="TOTAL",ROUND(SUM($D$3:D163),2),IF(OR(A164="",B164="",C164=""),"",ROUND(B164*C164,2)))</f>
        <v/>
      </c>
      <c r="E164" s="111" t="str">
        <f>IF(OR(historico_VU!A163="",historico_VU!D163=""),"",historico_VU!D163)</f>
        <v/>
      </c>
      <c r="F164" s="112" t="str">
        <f>IF(posicao_contratual!A163="","",posicao_contratual!K163)</f>
        <v/>
      </c>
      <c r="G164" s="111" t="str">
        <f>IF(A164="TOTAL",ROUND(SUM($G$3:G163),2),IF(OR(A164="",E164="",F164=""),"",ROUND(E164*F164,2)))</f>
        <v/>
      </c>
      <c r="H164" s="109" t="str">
        <f>IF(OR(historico_VU!A163="",historico_VU!E163=""),"",historico_VU!E163)</f>
        <v/>
      </c>
      <c r="I164" s="110" t="str">
        <f>IF(posicao_contratual!A163="","",posicao_contratual!O163)</f>
        <v/>
      </c>
      <c r="J164" s="109" t="str">
        <f>IF(A164="TOTAL",ROUND(SUM($J$3:J163),2),IF(OR(A164="",H164="",I164=""),"",ROUND(H164*I164,2)))</f>
        <v/>
      </c>
      <c r="K164" s="111" t="str">
        <f>IF(OR(historico_VU!A163="",historico_VU!F163=""),"",historico_VU!F163)</f>
        <v/>
      </c>
      <c r="L164" s="112" t="str">
        <f>IF(posicao_contratual!A163="","",posicao_contratual!S163)</f>
        <v/>
      </c>
      <c r="M164" s="111" t="str">
        <f>IF(A164="TOTAL",ROUND(SUM($M$3:M163),2),IF(OR(A164="",K164="",L164=""),"",ROUND(K164*L164,2)))</f>
        <v/>
      </c>
      <c r="N164" s="109" t="str">
        <f>IF(OR(historico_VU!A163="",historico_VU!G163=""),"",historico_VU!G163)</f>
        <v/>
      </c>
      <c r="O164" s="110" t="str">
        <f>IF(posicao_contratual!A163="","",posicao_contratual!W163)</f>
        <v/>
      </c>
      <c r="P164" s="109" t="str">
        <f>IF(A164="TOTAL",ROUND(SUM($P$3:P163),2),IF(OR(A164="",N164="",O164=""),"",ROUND(N164*O164,2)))</f>
        <v/>
      </c>
      <c r="Q164" s="183" t="str">
        <f t="shared" ca="1" si="40"/>
        <v/>
      </c>
      <c r="R164" t="str">
        <f>IF($A164="","",IF(MEMORIA_RESULTADOS!$W$46="","","C"&amp;MEMORIA_RESULTADOS!$W$46))</f>
        <v/>
      </c>
      <c r="S164" s="211" t="str">
        <f t="shared" ca="1" si="41"/>
        <v/>
      </c>
      <c r="T164" s="211" t="str">
        <f t="shared" ca="1" si="42"/>
        <v/>
      </c>
      <c r="U164" s="211" t="str">
        <f t="shared" ca="1" si="43"/>
        <v/>
      </c>
      <c r="V164" s="195" t="str">
        <f t="shared" ca="1" si="44"/>
        <v/>
      </c>
      <c r="W164" s="195" t="str">
        <f t="shared" ca="1" si="45"/>
        <v/>
      </c>
      <c r="X164" s="195" t="str">
        <f t="shared" ca="1" si="46"/>
        <v/>
      </c>
      <c r="Y164" t="str">
        <f t="shared" ca="1" si="47"/>
        <v/>
      </c>
      <c r="Z164" s="212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8" t="str">
        <f>IF(AND(itens_Remanesc!A164="",itens_Remanesc!A163&lt;&gt;"",COUNTIF(itens_Remanesc!A165:$A$200,"&lt;&gt;")=0),"TOTAL",IF(itens_Remanesc!A164="","",itens_Remanesc!A164))</f>
        <v/>
      </c>
      <c r="B165" s="109" t="str">
        <f>IF(OR(historico_VU!A164="",historico_VU!C164=""),"",historico_VU!C164)</f>
        <v/>
      </c>
      <c r="C165" s="110" t="str">
        <f>IF(posicao_contratual!A164="","",posicao_contratual!G164)</f>
        <v/>
      </c>
      <c r="D165" s="109" t="str">
        <f>IF(A165="TOTAL",ROUND(SUM($D$3:D164),2),IF(OR(A165="",B165="",C165=""),"",ROUND(B165*C165,2)))</f>
        <v/>
      </c>
      <c r="E165" s="111" t="str">
        <f>IF(OR(historico_VU!A164="",historico_VU!D164=""),"",historico_VU!D164)</f>
        <v/>
      </c>
      <c r="F165" s="112" t="str">
        <f>IF(posicao_contratual!A164="","",posicao_contratual!K164)</f>
        <v/>
      </c>
      <c r="G165" s="111" t="str">
        <f>IF(A165="TOTAL",ROUND(SUM($G$3:G164),2),IF(OR(A165="",E165="",F165=""),"",ROUND(E165*F165,2)))</f>
        <v/>
      </c>
      <c r="H165" s="109" t="str">
        <f>IF(OR(historico_VU!A164="",historico_VU!E164=""),"",historico_VU!E164)</f>
        <v/>
      </c>
      <c r="I165" s="110" t="str">
        <f>IF(posicao_contratual!A164="","",posicao_contratual!O164)</f>
        <v/>
      </c>
      <c r="J165" s="109" t="str">
        <f>IF(A165="TOTAL",ROUND(SUM($J$3:J164),2),IF(OR(A165="",H165="",I165=""),"",ROUND(H165*I165,2)))</f>
        <v/>
      </c>
      <c r="K165" s="111" t="str">
        <f>IF(OR(historico_VU!A164="",historico_VU!F164=""),"",historico_VU!F164)</f>
        <v/>
      </c>
      <c r="L165" s="112" t="str">
        <f>IF(posicao_contratual!A164="","",posicao_contratual!S164)</f>
        <v/>
      </c>
      <c r="M165" s="111" t="str">
        <f>IF(A165="TOTAL",ROUND(SUM($M$3:M164),2),IF(OR(A165="",K165="",L165=""),"",ROUND(K165*L165,2)))</f>
        <v/>
      </c>
      <c r="N165" s="109" t="str">
        <f>IF(OR(historico_VU!A164="",historico_VU!G164=""),"",historico_VU!G164)</f>
        <v/>
      </c>
      <c r="O165" s="110" t="str">
        <f>IF(posicao_contratual!A164="","",posicao_contratual!W164)</f>
        <v/>
      </c>
      <c r="P165" s="109" t="str">
        <f>IF(A165="TOTAL",ROUND(SUM($P$3:P164),2),IF(OR(A165="",N165="",O165=""),"",ROUND(N165*O165,2)))</f>
        <v/>
      </c>
      <c r="Q165" s="183" t="str">
        <f t="shared" ca="1" si="40"/>
        <v/>
      </c>
      <c r="R165" t="str">
        <f>IF($A165="","",IF(MEMORIA_RESULTADOS!$W$46="","","C"&amp;MEMORIA_RESULTADOS!$W$46))</f>
        <v/>
      </c>
      <c r="S165" s="211" t="str">
        <f t="shared" ca="1" si="41"/>
        <v/>
      </c>
      <c r="T165" s="211" t="str">
        <f t="shared" ca="1" si="42"/>
        <v/>
      </c>
      <c r="U165" s="211" t="str">
        <f t="shared" ca="1" si="43"/>
        <v/>
      </c>
      <c r="V165" s="195" t="str">
        <f t="shared" ca="1" si="44"/>
        <v/>
      </c>
      <c r="W165" s="195" t="str">
        <f t="shared" ca="1" si="45"/>
        <v/>
      </c>
      <c r="X165" s="195" t="str">
        <f t="shared" ca="1" si="46"/>
        <v/>
      </c>
      <c r="Y165" t="str">
        <f t="shared" ca="1" si="47"/>
        <v/>
      </c>
      <c r="Z165" s="212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8" t="str">
        <f>IF(AND(itens_Remanesc!A165="",itens_Remanesc!A164&lt;&gt;"",COUNTIF(itens_Remanesc!A166:$A$200,"&lt;&gt;")=0),"TOTAL",IF(itens_Remanesc!A165="","",itens_Remanesc!A165))</f>
        <v/>
      </c>
      <c r="B166" s="109" t="str">
        <f>IF(OR(historico_VU!A165="",historico_VU!C165=""),"",historico_VU!C165)</f>
        <v/>
      </c>
      <c r="C166" s="110" t="str">
        <f>IF(posicao_contratual!A165="","",posicao_contratual!G165)</f>
        <v/>
      </c>
      <c r="D166" s="109" t="str">
        <f>IF(A166="TOTAL",ROUND(SUM($D$3:D165),2),IF(OR(A166="",B166="",C166=""),"",ROUND(B166*C166,2)))</f>
        <v/>
      </c>
      <c r="E166" s="111" t="str">
        <f>IF(OR(historico_VU!A165="",historico_VU!D165=""),"",historico_VU!D165)</f>
        <v/>
      </c>
      <c r="F166" s="112" t="str">
        <f>IF(posicao_contratual!A165="","",posicao_contratual!K165)</f>
        <v/>
      </c>
      <c r="G166" s="111" t="str">
        <f>IF(A166="TOTAL",ROUND(SUM($G$3:G165),2),IF(OR(A166="",E166="",F166=""),"",ROUND(E166*F166,2)))</f>
        <v/>
      </c>
      <c r="H166" s="109" t="str">
        <f>IF(OR(historico_VU!A165="",historico_VU!E165=""),"",historico_VU!E165)</f>
        <v/>
      </c>
      <c r="I166" s="110" t="str">
        <f>IF(posicao_contratual!A165="","",posicao_contratual!O165)</f>
        <v/>
      </c>
      <c r="J166" s="109" t="str">
        <f>IF(A166="TOTAL",ROUND(SUM($J$3:J165),2),IF(OR(A166="",H166="",I166=""),"",ROUND(H166*I166,2)))</f>
        <v/>
      </c>
      <c r="K166" s="111" t="str">
        <f>IF(OR(historico_VU!A165="",historico_VU!F165=""),"",historico_VU!F165)</f>
        <v/>
      </c>
      <c r="L166" s="112" t="str">
        <f>IF(posicao_contratual!A165="","",posicao_contratual!S165)</f>
        <v/>
      </c>
      <c r="M166" s="111" t="str">
        <f>IF(A166="TOTAL",ROUND(SUM($M$3:M165),2),IF(OR(A166="",K166="",L166=""),"",ROUND(K166*L166,2)))</f>
        <v/>
      </c>
      <c r="N166" s="109" t="str">
        <f>IF(OR(historico_VU!A165="",historico_VU!G165=""),"",historico_VU!G165)</f>
        <v/>
      </c>
      <c r="O166" s="110" t="str">
        <f>IF(posicao_contratual!A165="","",posicao_contratual!W165)</f>
        <v/>
      </c>
      <c r="P166" s="109" t="str">
        <f>IF(A166="TOTAL",ROUND(SUM($P$3:P165),2),IF(OR(A166="",N166="",O166=""),"",ROUND(N166*O166,2)))</f>
        <v/>
      </c>
      <c r="Q166" s="183" t="str">
        <f t="shared" ca="1" si="40"/>
        <v/>
      </c>
      <c r="R166" t="str">
        <f>IF($A166="","",IF(MEMORIA_RESULTADOS!$W$46="","","C"&amp;MEMORIA_RESULTADOS!$W$46))</f>
        <v/>
      </c>
      <c r="S166" s="211" t="str">
        <f t="shared" ca="1" si="41"/>
        <v/>
      </c>
      <c r="T166" s="211" t="str">
        <f t="shared" ca="1" si="42"/>
        <v/>
      </c>
      <c r="U166" s="211" t="str">
        <f t="shared" ca="1" si="43"/>
        <v/>
      </c>
      <c r="V166" s="195" t="str">
        <f t="shared" ca="1" si="44"/>
        <v/>
      </c>
      <c r="W166" s="195" t="str">
        <f t="shared" ca="1" si="45"/>
        <v/>
      </c>
      <c r="X166" s="195" t="str">
        <f t="shared" ca="1" si="46"/>
        <v/>
      </c>
      <c r="Y166" t="str">
        <f t="shared" ca="1" si="47"/>
        <v/>
      </c>
      <c r="Z166" s="212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8" t="str">
        <f>IF(AND(itens_Remanesc!A166="",itens_Remanesc!A165&lt;&gt;"",COUNTIF(itens_Remanesc!A167:$A$200,"&lt;&gt;")=0),"TOTAL",IF(itens_Remanesc!A166="","",itens_Remanesc!A166))</f>
        <v/>
      </c>
      <c r="B167" s="109" t="str">
        <f>IF(OR(historico_VU!A166="",historico_VU!C166=""),"",historico_VU!C166)</f>
        <v/>
      </c>
      <c r="C167" s="110" t="str">
        <f>IF(posicao_contratual!A166="","",posicao_contratual!G166)</f>
        <v/>
      </c>
      <c r="D167" s="109" t="str">
        <f>IF(A167="TOTAL",ROUND(SUM($D$3:D166),2),IF(OR(A167="",B167="",C167=""),"",ROUND(B167*C167,2)))</f>
        <v/>
      </c>
      <c r="E167" s="111" t="str">
        <f>IF(OR(historico_VU!A166="",historico_VU!D166=""),"",historico_VU!D166)</f>
        <v/>
      </c>
      <c r="F167" s="112" t="str">
        <f>IF(posicao_contratual!A166="","",posicao_contratual!K166)</f>
        <v/>
      </c>
      <c r="G167" s="111" t="str">
        <f>IF(A167="TOTAL",ROUND(SUM($G$3:G166),2),IF(OR(A167="",E167="",F167=""),"",ROUND(E167*F167,2)))</f>
        <v/>
      </c>
      <c r="H167" s="109" t="str">
        <f>IF(OR(historico_VU!A166="",historico_VU!E166=""),"",historico_VU!E166)</f>
        <v/>
      </c>
      <c r="I167" s="110" t="str">
        <f>IF(posicao_contratual!A166="","",posicao_contratual!O166)</f>
        <v/>
      </c>
      <c r="J167" s="109" t="str">
        <f>IF(A167="TOTAL",ROUND(SUM($J$3:J166),2),IF(OR(A167="",H167="",I167=""),"",ROUND(H167*I167,2)))</f>
        <v/>
      </c>
      <c r="K167" s="111" t="str">
        <f>IF(OR(historico_VU!A166="",historico_VU!F166=""),"",historico_VU!F166)</f>
        <v/>
      </c>
      <c r="L167" s="112" t="str">
        <f>IF(posicao_contratual!A166="","",posicao_contratual!S166)</f>
        <v/>
      </c>
      <c r="M167" s="111" t="str">
        <f>IF(A167="TOTAL",ROUND(SUM($M$3:M166),2),IF(OR(A167="",K167="",L167=""),"",ROUND(K167*L167,2)))</f>
        <v/>
      </c>
      <c r="N167" s="109" t="str">
        <f>IF(OR(historico_VU!A166="",historico_VU!G166=""),"",historico_VU!G166)</f>
        <v/>
      </c>
      <c r="O167" s="110" t="str">
        <f>IF(posicao_contratual!A166="","",posicao_contratual!W166)</f>
        <v/>
      </c>
      <c r="P167" s="109" t="str">
        <f>IF(A167="TOTAL",ROUND(SUM($P$3:P166),2),IF(OR(A167="",N167="",O167=""),"",ROUND(N167*O167,2)))</f>
        <v/>
      </c>
      <c r="Q167" s="183" t="str">
        <f t="shared" ca="1" si="40"/>
        <v/>
      </c>
      <c r="R167" t="str">
        <f>IF($A167="","",IF(MEMORIA_RESULTADOS!$W$46="","","C"&amp;MEMORIA_RESULTADOS!$W$46))</f>
        <v/>
      </c>
      <c r="S167" s="211" t="str">
        <f t="shared" ca="1" si="41"/>
        <v/>
      </c>
      <c r="T167" s="211" t="str">
        <f t="shared" ca="1" si="42"/>
        <v/>
      </c>
      <c r="U167" s="211" t="str">
        <f t="shared" ca="1" si="43"/>
        <v/>
      </c>
      <c r="V167" s="195" t="str">
        <f t="shared" ca="1" si="44"/>
        <v/>
      </c>
      <c r="W167" s="195" t="str">
        <f t="shared" ca="1" si="45"/>
        <v/>
      </c>
      <c r="X167" s="195" t="str">
        <f t="shared" ca="1" si="46"/>
        <v/>
      </c>
      <c r="Y167" t="str">
        <f t="shared" ca="1" si="47"/>
        <v/>
      </c>
      <c r="Z167" s="212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8" t="str">
        <f>IF(AND(itens_Remanesc!A167="",itens_Remanesc!A166&lt;&gt;"",COUNTIF(itens_Remanesc!A168:$A$200,"&lt;&gt;")=0),"TOTAL",IF(itens_Remanesc!A167="","",itens_Remanesc!A167))</f>
        <v/>
      </c>
      <c r="B168" s="109" t="str">
        <f>IF(OR(historico_VU!A167="",historico_VU!C167=""),"",historico_VU!C167)</f>
        <v/>
      </c>
      <c r="C168" s="110" t="str">
        <f>IF(posicao_contratual!A167="","",posicao_contratual!G167)</f>
        <v/>
      </c>
      <c r="D168" s="109" t="str">
        <f>IF(A168="TOTAL",ROUND(SUM($D$3:D167),2),IF(OR(A168="",B168="",C168=""),"",ROUND(B168*C168,2)))</f>
        <v/>
      </c>
      <c r="E168" s="111" t="str">
        <f>IF(OR(historico_VU!A167="",historico_VU!D167=""),"",historico_VU!D167)</f>
        <v/>
      </c>
      <c r="F168" s="112" t="str">
        <f>IF(posicao_contratual!A167="","",posicao_contratual!K167)</f>
        <v/>
      </c>
      <c r="G168" s="111" t="str">
        <f>IF(A168="TOTAL",ROUND(SUM($G$3:G167),2),IF(OR(A168="",E168="",F168=""),"",ROUND(E168*F168,2)))</f>
        <v/>
      </c>
      <c r="H168" s="109" t="str">
        <f>IF(OR(historico_VU!A167="",historico_VU!E167=""),"",historico_VU!E167)</f>
        <v/>
      </c>
      <c r="I168" s="110" t="str">
        <f>IF(posicao_contratual!A167="","",posicao_contratual!O167)</f>
        <v/>
      </c>
      <c r="J168" s="109" t="str">
        <f>IF(A168="TOTAL",ROUND(SUM($J$3:J167),2),IF(OR(A168="",H168="",I168=""),"",ROUND(H168*I168,2)))</f>
        <v/>
      </c>
      <c r="K168" s="111" t="str">
        <f>IF(OR(historico_VU!A167="",historico_VU!F167=""),"",historico_VU!F167)</f>
        <v/>
      </c>
      <c r="L168" s="112" t="str">
        <f>IF(posicao_contratual!A167="","",posicao_contratual!S167)</f>
        <v/>
      </c>
      <c r="M168" s="111" t="str">
        <f>IF(A168="TOTAL",ROUND(SUM($M$3:M167),2),IF(OR(A168="",K168="",L168=""),"",ROUND(K168*L168,2)))</f>
        <v/>
      </c>
      <c r="N168" s="109" t="str">
        <f>IF(OR(historico_VU!A167="",historico_VU!G167=""),"",historico_VU!G167)</f>
        <v/>
      </c>
      <c r="O168" s="110" t="str">
        <f>IF(posicao_contratual!A167="","",posicao_contratual!W167)</f>
        <v/>
      </c>
      <c r="P168" s="109" t="str">
        <f>IF(A168="TOTAL",ROUND(SUM($P$3:P167),2),IF(OR(A168="",N168="",O168=""),"",ROUND(N168*O168,2)))</f>
        <v/>
      </c>
      <c r="Q168" s="183" t="str">
        <f t="shared" ca="1" si="40"/>
        <v/>
      </c>
      <c r="R168" t="str">
        <f>IF($A168="","",IF(MEMORIA_RESULTADOS!$W$46="","","C"&amp;MEMORIA_RESULTADOS!$W$46))</f>
        <v/>
      </c>
      <c r="S168" s="211" t="str">
        <f t="shared" ca="1" si="41"/>
        <v/>
      </c>
      <c r="T168" s="211" t="str">
        <f t="shared" ca="1" si="42"/>
        <v/>
      </c>
      <c r="U168" s="211" t="str">
        <f t="shared" ca="1" si="43"/>
        <v/>
      </c>
      <c r="V168" s="195" t="str">
        <f t="shared" ca="1" si="44"/>
        <v/>
      </c>
      <c r="W168" s="195" t="str">
        <f t="shared" ca="1" si="45"/>
        <v/>
      </c>
      <c r="X168" s="195" t="str">
        <f t="shared" ca="1" si="46"/>
        <v/>
      </c>
      <c r="Y168" t="str">
        <f t="shared" ca="1" si="47"/>
        <v/>
      </c>
      <c r="Z168" s="212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8" t="str">
        <f>IF(AND(itens_Remanesc!A168="",itens_Remanesc!A167&lt;&gt;"",COUNTIF(itens_Remanesc!A169:$A$200,"&lt;&gt;")=0),"TOTAL",IF(itens_Remanesc!A168="","",itens_Remanesc!A168))</f>
        <v/>
      </c>
      <c r="B169" s="109" t="str">
        <f>IF(OR(historico_VU!A168="",historico_VU!C168=""),"",historico_VU!C168)</f>
        <v/>
      </c>
      <c r="C169" s="110" t="str">
        <f>IF(posicao_contratual!A168="","",posicao_contratual!G168)</f>
        <v/>
      </c>
      <c r="D169" s="109" t="str">
        <f>IF(A169="TOTAL",ROUND(SUM($D$3:D168),2),IF(OR(A169="",B169="",C169=""),"",ROUND(B169*C169,2)))</f>
        <v/>
      </c>
      <c r="E169" s="111" t="str">
        <f>IF(OR(historico_VU!A168="",historico_VU!D168=""),"",historico_VU!D168)</f>
        <v/>
      </c>
      <c r="F169" s="112" t="str">
        <f>IF(posicao_contratual!A168="","",posicao_contratual!K168)</f>
        <v/>
      </c>
      <c r="G169" s="111" t="str">
        <f>IF(A169="TOTAL",ROUND(SUM($G$3:G168),2),IF(OR(A169="",E169="",F169=""),"",ROUND(E169*F169,2)))</f>
        <v/>
      </c>
      <c r="H169" s="109" t="str">
        <f>IF(OR(historico_VU!A168="",historico_VU!E168=""),"",historico_VU!E168)</f>
        <v/>
      </c>
      <c r="I169" s="110" t="str">
        <f>IF(posicao_contratual!A168="","",posicao_contratual!O168)</f>
        <v/>
      </c>
      <c r="J169" s="109" t="str">
        <f>IF(A169="TOTAL",ROUND(SUM($J$3:J168),2),IF(OR(A169="",H169="",I169=""),"",ROUND(H169*I169,2)))</f>
        <v/>
      </c>
      <c r="K169" s="111" t="str">
        <f>IF(OR(historico_VU!A168="",historico_VU!F168=""),"",historico_VU!F168)</f>
        <v/>
      </c>
      <c r="L169" s="112" t="str">
        <f>IF(posicao_contratual!A168="","",posicao_contratual!S168)</f>
        <v/>
      </c>
      <c r="M169" s="111" t="str">
        <f>IF(A169="TOTAL",ROUND(SUM($M$3:M168),2),IF(OR(A169="",K169="",L169=""),"",ROUND(K169*L169,2)))</f>
        <v/>
      </c>
      <c r="N169" s="109" t="str">
        <f>IF(OR(historico_VU!A168="",historico_VU!G168=""),"",historico_VU!G168)</f>
        <v/>
      </c>
      <c r="O169" s="110" t="str">
        <f>IF(posicao_contratual!A168="","",posicao_contratual!W168)</f>
        <v/>
      </c>
      <c r="P169" s="109" t="str">
        <f>IF(A169="TOTAL",ROUND(SUM($P$3:P168),2),IF(OR(A169="",N169="",O169=""),"",ROUND(N169*O169,2)))</f>
        <v/>
      </c>
      <c r="Q169" s="183" t="str">
        <f t="shared" ca="1" si="40"/>
        <v/>
      </c>
      <c r="R169" t="str">
        <f>IF($A169="","",IF(MEMORIA_RESULTADOS!$W$46="","","C"&amp;MEMORIA_RESULTADOS!$W$46))</f>
        <v/>
      </c>
      <c r="S169" s="211" t="str">
        <f t="shared" ca="1" si="41"/>
        <v/>
      </c>
      <c r="T169" s="211" t="str">
        <f t="shared" ca="1" si="42"/>
        <v/>
      </c>
      <c r="U169" s="211" t="str">
        <f t="shared" ca="1" si="43"/>
        <v/>
      </c>
      <c r="V169" s="195" t="str">
        <f t="shared" ca="1" si="44"/>
        <v/>
      </c>
      <c r="W169" s="195" t="str">
        <f t="shared" ca="1" si="45"/>
        <v/>
      </c>
      <c r="X169" s="195" t="str">
        <f t="shared" ca="1" si="46"/>
        <v/>
      </c>
      <c r="Y169" t="str">
        <f t="shared" ca="1" si="47"/>
        <v/>
      </c>
      <c r="Z169" s="212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8" t="str">
        <f>IF(AND(itens_Remanesc!A169="",itens_Remanesc!A168&lt;&gt;"",COUNTIF(itens_Remanesc!A170:$A$200,"&lt;&gt;")=0),"TOTAL",IF(itens_Remanesc!A169="","",itens_Remanesc!A169))</f>
        <v/>
      </c>
      <c r="B170" s="109" t="str">
        <f>IF(OR(historico_VU!A169="",historico_VU!C169=""),"",historico_VU!C169)</f>
        <v/>
      </c>
      <c r="C170" s="110" t="str">
        <f>IF(posicao_contratual!A169="","",posicao_contratual!G169)</f>
        <v/>
      </c>
      <c r="D170" s="109" t="str">
        <f>IF(A170="TOTAL",ROUND(SUM($D$3:D169),2),IF(OR(A170="",B170="",C170=""),"",ROUND(B170*C170,2)))</f>
        <v/>
      </c>
      <c r="E170" s="111" t="str">
        <f>IF(OR(historico_VU!A169="",historico_VU!D169=""),"",historico_VU!D169)</f>
        <v/>
      </c>
      <c r="F170" s="112" t="str">
        <f>IF(posicao_contratual!A169="","",posicao_contratual!K169)</f>
        <v/>
      </c>
      <c r="G170" s="111" t="str">
        <f>IF(A170="TOTAL",ROUND(SUM($G$3:G169),2),IF(OR(A170="",E170="",F170=""),"",ROUND(E170*F170,2)))</f>
        <v/>
      </c>
      <c r="H170" s="109" t="str">
        <f>IF(OR(historico_VU!A169="",historico_VU!E169=""),"",historico_VU!E169)</f>
        <v/>
      </c>
      <c r="I170" s="110" t="str">
        <f>IF(posicao_contratual!A169="","",posicao_contratual!O169)</f>
        <v/>
      </c>
      <c r="J170" s="109" t="str">
        <f>IF(A170="TOTAL",ROUND(SUM($J$3:J169),2),IF(OR(A170="",H170="",I170=""),"",ROUND(H170*I170,2)))</f>
        <v/>
      </c>
      <c r="K170" s="111" t="str">
        <f>IF(OR(historico_VU!A169="",historico_VU!F169=""),"",historico_VU!F169)</f>
        <v/>
      </c>
      <c r="L170" s="112" t="str">
        <f>IF(posicao_contratual!A169="","",posicao_contratual!S169)</f>
        <v/>
      </c>
      <c r="M170" s="111" t="str">
        <f>IF(A170="TOTAL",ROUND(SUM($M$3:M169),2),IF(OR(A170="",K170="",L170=""),"",ROUND(K170*L170,2)))</f>
        <v/>
      </c>
      <c r="N170" s="109" t="str">
        <f>IF(OR(historico_VU!A169="",historico_VU!G169=""),"",historico_VU!G169)</f>
        <v/>
      </c>
      <c r="O170" s="110" t="str">
        <f>IF(posicao_contratual!A169="","",posicao_contratual!W169)</f>
        <v/>
      </c>
      <c r="P170" s="109" t="str">
        <f>IF(A170="TOTAL",ROUND(SUM($P$3:P169),2),IF(OR(A170="",N170="",O170=""),"",ROUND(N170*O170,2)))</f>
        <v/>
      </c>
      <c r="Q170" s="183" t="str">
        <f t="shared" ca="1" si="40"/>
        <v/>
      </c>
      <c r="R170" t="str">
        <f>IF($A170="","",IF(MEMORIA_RESULTADOS!$W$46="","","C"&amp;MEMORIA_RESULTADOS!$W$46))</f>
        <v/>
      </c>
      <c r="S170" s="211" t="str">
        <f t="shared" ca="1" si="41"/>
        <v/>
      </c>
      <c r="T170" s="211" t="str">
        <f t="shared" ca="1" si="42"/>
        <v/>
      </c>
      <c r="U170" s="211" t="str">
        <f t="shared" ca="1" si="43"/>
        <v/>
      </c>
      <c r="V170" s="195" t="str">
        <f t="shared" ca="1" si="44"/>
        <v/>
      </c>
      <c r="W170" s="195" t="str">
        <f t="shared" ca="1" si="45"/>
        <v/>
      </c>
      <c r="X170" s="195" t="str">
        <f t="shared" ca="1" si="46"/>
        <v/>
      </c>
      <c r="Y170" t="str">
        <f t="shared" ca="1" si="47"/>
        <v/>
      </c>
      <c r="Z170" s="212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8" t="str">
        <f>IF(AND(itens_Remanesc!A170="",itens_Remanesc!A169&lt;&gt;"",COUNTIF(itens_Remanesc!A171:$A$200,"&lt;&gt;")=0),"TOTAL",IF(itens_Remanesc!A170="","",itens_Remanesc!A170))</f>
        <v/>
      </c>
      <c r="B171" s="109" t="str">
        <f>IF(OR(historico_VU!A170="",historico_VU!C170=""),"",historico_VU!C170)</f>
        <v/>
      </c>
      <c r="C171" s="110" t="str">
        <f>IF(posicao_contratual!A170="","",posicao_contratual!G170)</f>
        <v/>
      </c>
      <c r="D171" s="109" t="str">
        <f>IF(A171="TOTAL",ROUND(SUM($D$3:D170),2),IF(OR(A171="",B171="",C171=""),"",ROUND(B171*C171,2)))</f>
        <v/>
      </c>
      <c r="E171" s="111" t="str">
        <f>IF(OR(historico_VU!A170="",historico_VU!D170=""),"",historico_VU!D170)</f>
        <v/>
      </c>
      <c r="F171" s="112" t="str">
        <f>IF(posicao_contratual!A170="","",posicao_contratual!K170)</f>
        <v/>
      </c>
      <c r="G171" s="111" t="str">
        <f>IF(A171="TOTAL",ROUND(SUM($G$3:G170),2),IF(OR(A171="",E171="",F171=""),"",ROUND(E171*F171,2)))</f>
        <v/>
      </c>
      <c r="H171" s="109" t="str">
        <f>IF(OR(historico_VU!A170="",historico_VU!E170=""),"",historico_VU!E170)</f>
        <v/>
      </c>
      <c r="I171" s="110" t="str">
        <f>IF(posicao_contratual!A170="","",posicao_contratual!O170)</f>
        <v/>
      </c>
      <c r="J171" s="109" t="str">
        <f>IF(A171="TOTAL",ROUND(SUM($J$3:J170),2),IF(OR(A171="",H171="",I171=""),"",ROUND(H171*I171,2)))</f>
        <v/>
      </c>
      <c r="K171" s="111" t="str">
        <f>IF(OR(historico_VU!A170="",historico_VU!F170=""),"",historico_VU!F170)</f>
        <v/>
      </c>
      <c r="L171" s="112" t="str">
        <f>IF(posicao_contratual!A170="","",posicao_contratual!S170)</f>
        <v/>
      </c>
      <c r="M171" s="111" t="str">
        <f>IF(A171="TOTAL",ROUND(SUM($M$3:M170),2),IF(OR(A171="",K171="",L171=""),"",ROUND(K171*L171,2)))</f>
        <v/>
      </c>
      <c r="N171" s="109" t="str">
        <f>IF(OR(historico_VU!A170="",historico_VU!G170=""),"",historico_VU!G170)</f>
        <v/>
      </c>
      <c r="O171" s="110" t="str">
        <f>IF(posicao_contratual!A170="","",posicao_contratual!W170)</f>
        <v/>
      </c>
      <c r="P171" s="109" t="str">
        <f>IF(A171="TOTAL",ROUND(SUM($P$3:P170),2),IF(OR(A171="",N171="",O171=""),"",ROUND(N171*O171,2)))</f>
        <v/>
      </c>
      <c r="Q171" s="183" t="str">
        <f t="shared" ca="1" si="40"/>
        <v/>
      </c>
      <c r="R171" t="str">
        <f>IF($A171="","",IF(MEMORIA_RESULTADOS!$W$46="","","C"&amp;MEMORIA_RESULTADOS!$W$46))</f>
        <v/>
      </c>
      <c r="S171" s="211" t="str">
        <f t="shared" ca="1" si="41"/>
        <v/>
      </c>
      <c r="T171" s="211" t="str">
        <f t="shared" ca="1" si="42"/>
        <v/>
      </c>
      <c r="U171" s="211" t="str">
        <f t="shared" ca="1" si="43"/>
        <v/>
      </c>
      <c r="V171" s="195" t="str">
        <f t="shared" ca="1" si="44"/>
        <v/>
      </c>
      <c r="W171" s="195" t="str">
        <f t="shared" ca="1" si="45"/>
        <v/>
      </c>
      <c r="X171" s="195" t="str">
        <f t="shared" ca="1" si="46"/>
        <v/>
      </c>
      <c r="Y171" t="str">
        <f t="shared" ca="1" si="47"/>
        <v/>
      </c>
      <c r="Z171" s="212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8" t="str">
        <f>IF(AND(itens_Remanesc!A171="",itens_Remanesc!A170&lt;&gt;"",COUNTIF(itens_Remanesc!A172:$A$200,"&lt;&gt;")=0),"TOTAL",IF(itens_Remanesc!A171="","",itens_Remanesc!A171))</f>
        <v/>
      </c>
      <c r="B172" s="109" t="str">
        <f>IF(OR(historico_VU!A171="",historico_VU!C171=""),"",historico_VU!C171)</f>
        <v/>
      </c>
      <c r="C172" s="110" t="str">
        <f>IF(posicao_contratual!A171="","",posicao_contratual!G171)</f>
        <v/>
      </c>
      <c r="D172" s="109" t="str">
        <f>IF(A172="TOTAL",ROUND(SUM($D$3:D171),2),IF(OR(A172="",B172="",C172=""),"",ROUND(B172*C172,2)))</f>
        <v/>
      </c>
      <c r="E172" s="111" t="str">
        <f>IF(OR(historico_VU!A171="",historico_VU!D171=""),"",historico_VU!D171)</f>
        <v/>
      </c>
      <c r="F172" s="112" t="str">
        <f>IF(posicao_contratual!A171="","",posicao_contratual!K171)</f>
        <v/>
      </c>
      <c r="G172" s="111" t="str">
        <f>IF(A172="TOTAL",ROUND(SUM($G$3:G171),2),IF(OR(A172="",E172="",F172=""),"",ROUND(E172*F172,2)))</f>
        <v/>
      </c>
      <c r="H172" s="109" t="str">
        <f>IF(OR(historico_VU!A171="",historico_VU!E171=""),"",historico_VU!E171)</f>
        <v/>
      </c>
      <c r="I172" s="110" t="str">
        <f>IF(posicao_contratual!A171="","",posicao_contratual!O171)</f>
        <v/>
      </c>
      <c r="J172" s="109" t="str">
        <f>IF(A172="TOTAL",ROUND(SUM($J$3:J171),2),IF(OR(A172="",H172="",I172=""),"",ROUND(H172*I172,2)))</f>
        <v/>
      </c>
      <c r="K172" s="111" t="str">
        <f>IF(OR(historico_VU!A171="",historico_VU!F171=""),"",historico_VU!F171)</f>
        <v/>
      </c>
      <c r="L172" s="112" t="str">
        <f>IF(posicao_contratual!A171="","",posicao_contratual!S171)</f>
        <v/>
      </c>
      <c r="M172" s="111" t="str">
        <f>IF(A172="TOTAL",ROUND(SUM($M$3:M171),2),IF(OR(A172="",K172="",L172=""),"",ROUND(K172*L172,2)))</f>
        <v/>
      </c>
      <c r="N172" s="109" t="str">
        <f>IF(OR(historico_VU!A171="",historico_VU!G171=""),"",historico_VU!G171)</f>
        <v/>
      </c>
      <c r="O172" s="110" t="str">
        <f>IF(posicao_contratual!A171="","",posicao_contratual!W171)</f>
        <v/>
      </c>
      <c r="P172" s="109" t="str">
        <f>IF(A172="TOTAL",ROUND(SUM($P$3:P171),2),IF(OR(A172="",N172="",O172=""),"",ROUND(N172*O172,2)))</f>
        <v/>
      </c>
      <c r="Q172" s="183" t="str">
        <f t="shared" ca="1" si="40"/>
        <v/>
      </c>
      <c r="R172" t="str">
        <f>IF($A172="","",IF(MEMORIA_RESULTADOS!$W$46="","","C"&amp;MEMORIA_RESULTADOS!$W$46))</f>
        <v/>
      </c>
      <c r="S172" s="211" t="str">
        <f t="shared" ca="1" si="41"/>
        <v/>
      </c>
      <c r="T172" s="211" t="str">
        <f t="shared" ca="1" si="42"/>
        <v/>
      </c>
      <c r="U172" s="211" t="str">
        <f t="shared" ca="1" si="43"/>
        <v/>
      </c>
      <c r="V172" s="195" t="str">
        <f t="shared" ca="1" si="44"/>
        <v/>
      </c>
      <c r="W172" s="195" t="str">
        <f t="shared" ca="1" si="45"/>
        <v/>
      </c>
      <c r="X172" s="195" t="str">
        <f t="shared" ca="1" si="46"/>
        <v/>
      </c>
      <c r="Y172" t="str">
        <f t="shared" ca="1" si="47"/>
        <v/>
      </c>
      <c r="Z172" s="212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8" t="str">
        <f>IF(AND(itens_Remanesc!A172="",itens_Remanesc!A171&lt;&gt;"",COUNTIF(itens_Remanesc!A173:$A$200,"&lt;&gt;")=0),"TOTAL",IF(itens_Remanesc!A172="","",itens_Remanesc!A172))</f>
        <v/>
      </c>
      <c r="B173" s="109" t="str">
        <f>IF(OR(historico_VU!A172="",historico_VU!C172=""),"",historico_VU!C172)</f>
        <v/>
      </c>
      <c r="C173" s="110" t="str">
        <f>IF(posicao_contratual!A172="","",posicao_contratual!G172)</f>
        <v/>
      </c>
      <c r="D173" s="109" t="str">
        <f>IF(A173="TOTAL",ROUND(SUM($D$3:D172),2),IF(OR(A173="",B173="",C173=""),"",ROUND(B173*C173,2)))</f>
        <v/>
      </c>
      <c r="E173" s="111" t="str">
        <f>IF(OR(historico_VU!A172="",historico_VU!D172=""),"",historico_VU!D172)</f>
        <v/>
      </c>
      <c r="F173" s="112" t="str">
        <f>IF(posicao_contratual!A172="","",posicao_contratual!K172)</f>
        <v/>
      </c>
      <c r="G173" s="111" t="str">
        <f>IF(A173="TOTAL",ROUND(SUM($G$3:G172),2),IF(OR(A173="",E173="",F173=""),"",ROUND(E173*F173,2)))</f>
        <v/>
      </c>
      <c r="H173" s="109" t="str">
        <f>IF(OR(historico_VU!A172="",historico_VU!E172=""),"",historico_VU!E172)</f>
        <v/>
      </c>
      <c r="I173" s="110" t="str">
        <f>IF(posicao_contratual!A172="","",posicao_contratual!O172)</f>
        <v/>
      </c>
      <c r="J173" s="109" t="str">
        <f>IF(A173="TOTAL",ROUND(SUM($J$3:J172),2),IF(OR(A173="",H173="",I173=""),"",ROUND(H173*I173,2)))</f>
        <v/>
      </c>
      <c r="K173" s="111" t="str">
        <f>IF(OR(historico_VU!A172="",historico_VU!F172=""),"",historico_VU!F172)</f>
        <v/>
      </c>
      <c r="L173" s="112" t="str">
        <f>IF(posicao_contratual!A172="","",posicao_contratual!S172)</f>
        <v/>
      </c>
      <c r="M173" s="111" t="str">
        <f>IF(A173="TOTAL",ROUND(SUM($M$3:M172),2),IF(OR(A173="",K173="",L173=""),"",ROUND(K173*L173,2)))</f>
        <v/>
      </c>
      <c r="N173" s="109" t="str">
        <f>IF(OR(historico_VU!A172="",historico_VU!G172=""),"",historico_VU!G172)</f>
        <v/>
      </c>
      <c r="O173" s="110" t="str">
        <f>IF(posicao_contratual!A172="","",posicao_contratual!W172)</f>
        <v/>
      </c>
      <c r="P173" s="109" t="str">
        <f>IF(A173="TOTAL",ROUND(SUM($P$3:P172),2),IF(OR(A173="",N173="",O173=""),"",ROUND(N173*O173,2)))</f>
        <v/>
      </c>
      <c r="Q173" s="183" t="str">
        <f t="shared" ca="1" si="40"/>
        <v/>
      </c>
      <c r="R173" t="str">
        <f>IF($A173="","",IF(MEMORIA_RESULTADOS!$W$46="","","C"&amp;MEMORIA_RESULTADOS!$W$46))</f>
        <v/>
      </c>
      <c r="S173" s="211" t="str">
        <f t="shared" ca="1" si="41"/>
        <v/>
      </c>
      <c r="T173" s="211" t="str">
        <f t="shared" ca="1" si="42"/>
        <v/>
      </c>
      <c r="U173" s="211" t="str">
        <f t="shared" ca="1" si="43"/>
        <v/>
      </c>
      <c r="V173" s="195" t="str">
        <f t="shared" ca="1" si="44"/>
        <v/>
      </c>
      <c r="W173" s="195" t="str">
        <f t="shared" ca="1" si="45"/>
        <v/>
      </c>
      <c r="X173" s="195" t="str">
        <f t="shared" ca="1" si="46"/>
        <v/>
      </c>
      <c r="Y173" t="str">
        <f t="shared" ca="1" si="47"/>
        <v/>
      </c>
      <c r="Z173" s="212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8" t="str">
        <f>IF(AND(itens_Remanesc!A173="",itens_Remanesc!A172&lt;&gt;"",COUNTIF(itens_Remanesc!A174:$A$200,"&lt;&gt;")=0),"TOTAL",IF(itens_Remanesc!A173="","",itens_Remanesc!A173))</f>
        <v/>
      </c>
      <c r="B174" s="109" t="str">
        <f>IF(OR(historico_VU!A173="",historico_VU!C173=""),"",historico_VU!C173)</f>
        <v/>
      </c>
      <c r="C174" s="110" t="str">
        <f>IF(posicao_contratual!A173="","",posicao_contratual!G173)</f>
        <v/>
      </c>
      <c r="D174" s="109" t="str">
        <f>IF(A174="TOTAL",ROUND(SUM($D$3:D173),2),IF(OR(A174="",B174="",C174=""),"",ROUND(B174*C174,2)))</f>
        <v/>
      </c>
      <c r="E174" s="111" t="str">
        <f>IF(OR(historico_VU!A173="",historico_VU!D173=""),"",historico_VU!D173)</f>
        <v/>
      </c>
      <c r="F174" s="112" t="str">
        <f>IF(posicao_contratual!A173="","",posicao_contratual!K173)</f>
        <v/>
      </c>
      <c r="G174" s="111" t="str">
        <f>IF(A174="TOTAL",ROUND(SUM($G$3:G173),2),IF(OR(A174="",E174="",F174=""),"",ROUND(E174*F174,2)))</f>
        <v/>
      </c>
      <c r="H174" s="109" t="str">
        <f>IF(OR(historico_VU!A173="",historico_VU!E173=""),"",historico_VU!E173)</f>
        <v/>
      </c>
      <c r="I174" s="110" t="str">
        <f>IF(posicao_contratual!A173="","",posicao_contratual!O173)</f>
        <v/>
      </c>
      <c r="J174" s="109" t="str">
        <f>IF(A174="TOTAL",ROUND(SUM($J$3:J173),2),IF(OR(A174="",H174="",I174=""),"",ROUND(H174*I174,2)))</f>
        <v/>
      </c>
      <c r="K174" s="111" t="str">
        <f>IF(OR(historico_VU!A173="",historico_VU!F173=""),"",historico_VU!F173)</f>
        <v/>
      </c>
      <c r="L174" s="112" t="str">
        <f>IF(posicao_contratual!A173="","",posicao_contratual!S173)</f>
        <v/>
      </c>
      <c r="M174" s="111" t="str">
        <f>IF(A174="TOTAL",ROUND(SUM($M$3:M173),2),IF(OR(A174="",K174="",L174=""),"",ROUND(K174*L174,2)))</f>
        <v/>
      </c>
      <c r="N174" s="109" t="str">
        <f>IF(OR(historico_VU!A173="",historico_VU!G173=""),"",historico_VU!G173)</f>
        <v/>
      </c>
      <c r="O174" s="110" t="str">
        <f>IF(posicao_contratual!A173="","",posicao_contratual!W173)</f>
        <v/>
      </c>
      <c r="P174" s="109" t="str">
        <f>IF(A174="TOTAL",ROUND(SUM($P$3:P173),2),IF(OR(A174="",N174="",O174=""),"",ROUND(N174*O174,2)))</f>
        <v/>
      </c>
      <c r="Q174" s="183" t="str">
        <f t="shared" ca="1" si="40"/>
        <v/>
      </c>
      <c r="R174" t="str">
        <f>IF($A174="","",IF(MEMORIA_RESULTADOS!$W$46="","","C"&amp;MEMORIA_RESULTADOS!$W$46))</f>
        <v/>
      </c>
      <c r="S174" s="211" t="str">
        <f t="shared" ca="1" si="41"/>
        <v/>
      </c>
      <c r="T174" s="211" t="str">
        <f t="shared" ca="1" si="42"/>
        <v/>
      </c>
      <c r="U174" s="211" t="str">
        <f t="shared" ca="1" si="43"/>
        <v/>
      </c>
      <c r="V174" s="195" t="str">
        <f t="shared" ca="1" si="44"/>
        <v/>
      </c>
      <c r="W174" s="195" t="str">
        <f t="shared" ca="1" si="45"/>
        <v/>
      </c>
      <c r="X174" s="195" t="str">
        <f t="shared" ca="1" si="46"/>
        <v/>
      </c>
      <c r="Y174" t="str">
        <f t="shared" ca="1" si="47"/>
        <v/>
      </c>
      <c r="Z174" s="212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8" t="str">
        <f>IF(AND(itens_Remanesc!A174="",itens_Remanesc!A173&lt;&gt;"",COUNTIF(itens_Remanesc!A175:$A$200,"&lt;&gt;")=0),"TOTAL",IF(itens_Remanesc!A174="","",itens_Remanesc!A174))</f>
        <v/>
      </c>
      <c r="B175" s="109" t="str">
        <f>IF(OR(historico_VU!A174="",historico_VU!C174=""),"",historico_VU!C174)</f>
        <v/>
      </c>
      <c r="C175" s="110" t="str">
        <f>IF(posicao_contratual!A174="","",posicao_contratual!G174)</f>
        <v/>
      </c>
      <c r="D175" s="109" t="str">
        <f>IF(A175="TOTAL",ROUND(SUM($D$3:D174),2),IF(OR(A175="",B175="",C175=""),"",ROUND(B175*C175,2)))</f>
        <v/>
      </c>
      <c r="E175" s="111" t="str">
        <f>IF(OR(historico_VU!A174="",historico_VU!D174=""),"",historico_VU!D174)</f>
        <v/>
      </c>
      <c r="F175" s="112" t="str">
        <f>IF(posicao_contratual!A174="","",posicao_contratual!K174)</f>
        <v/>
      </c>
      <c r="G175" s="111" t="str">
        <f>IF(A175="TOTAL",ROUND(SUM($G$3:G174),2),IF(OR(A175="",E175="",F175=""),"",ROUND(E175*F175,2)))</f>
        <v/>
      </c>
      <c r="H175" s="109" t="str">
        <f>IF(OR(historico_VU!A174="",historico_VU!E174=""),"",historico_VU!E174)</f>
        <v/>
      </c>
      <c r="I175" s="110" t="str">
        <f>IF(posicao_contratual!A174="","",posicao_contratual!O174)</f>
        <v/>
      </c>
      <c r="J175" s="109" t="str">
        <f>IF(A175="TOTAL",ROUND(SUM($J$3:J174),2),IF(OR(A175="",H175="",I175=""),"",ROUND(H175*I175,2)))</f>
        <v/>
      </c>
      <c r="K175" s="111" t="str">
        <f>IF(OR(historico_VU!A174="",historico_VU!F174=""),"",historico_VU!F174)</f>
        <v/>
      </c>
      <c r="L175" s="112" t="str">
        <f>IF(posicao_contratual!A174="","",posicao_contratual!S174)</f>
        <v/>
      </c>
      <c r="M175" s="111" t="str">
        <f>IF(A175="TOTAL",ROUND(SUM($M$3:M174),2),IF(OR(A175="",K175="",L175=""),"",ROUND(K175*L175,2)))</f>
        <v/>
      </c>
      <c r="N175" s="109" t="str">
        <f>IF(OR(historico_VU!A174="",historico_VU!G174=""),"",historico_VU!G174)</f>
        <v/>
      </c>
      <c r="O175" s="110" t="str">
        <f>IF(posicao_contratual!A174="","",posicao_contratual!W174)</f>
        <v/>
      </c>
      <c r="P175" s="109" t="str">
        <f>IF(A175="TOTAL",ROUND(SUM($P$3:P174),2),IF(OR(A175="",N175="",O175=""),"",ROUND(N175*O175,2)))</f>
        <v/>
      </c>
      <c r="Q175" s="183" t="str">
        <f t="shared" ca="1" si="40"/>
        <v/>
      </c>
      <c r="R175" t="str">
        <f>IF($A175="","",IF(MEMORIA_RESULTADOS!$W$46="","","C"&amp;MEMORIA_RESULTADOS!$W$46))</f>
        <v/>
      </c>
      <c r="S175" s="211" t="str">
        <f t="shared" ca="1" si="41"/>
        <v/>
      </c>
      <c r="T175" s="211" t="str">
        <f t="shared" ca="1" si="42"/>
        <v/>
      </c>
      <c r="U175" s="211" t="str">
        <f t="shared" ca="1" si="43"/>
        <v/>
      </c>
      <c r="V175" s="195" t="str">
        <f t="shared" ca="1" si="44"/>
        <v/>
      </c>
      <c r="W175" s="195" t="str">
        <f t="shared" ca="1" si="45"/>
        <v/>
      </c>
      <c r="X175" s="195" t="str">
        <f t="shared" ca="1" si="46"/>
        <v/>
      </c>
      <c r="Y175" t="str">
        <f t="shared" ca="1" si="47"/>
        <v/>
      </c>
      <c r="Z175" s="212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8" t="str">
        <f>IF(AND(itens_Remanesc!A175="",itens_Remanesc!A174&lt;&gt;"",COUNTIF(itens_Remanesc!A176:$A$200,"&lt;&gt;")=0),"TOTAL",IF(itens_Remanesc!A175="","",itens_Remanesc!A175))</f>
        <v/>
      </c>
      <c r="B176" s="109" t="str">
        <f>IF(OR(historico_VU!A175="",historico_VU!C175=""),"",historico_VU!C175)</f>
        <v/>
      </c>
      <c r="C176" s="110" t="str">
        <f>IF(posicao_contratual!A175="","",posicao_contratual!G175)</f>
        <v/>
      </c>
      <c r="D176" s="109" t="str">
        <f>IF(A176="TOTAL",ROUND(SUM($D$3:D175),2),IF(OR(A176="",B176="",C176=""),"",ROUND(B176*C176,2)))</f>
        <v/>
      </c>
      <c r="E176" s="111" t="str">
        <f>IF(OR(historico_VU!A175="",historico_VU!D175=""),"",historico_VU!D175)</f>
        <v/>
      </c>
      <c r="F176" s="112" t="str">
        <f>IF(posicao_contratual!A175="","",posicao_contratual!K175)</f>
        <v/>
      </c>
      <c r="G176" s="111" t="str">
        <f>IF(A176="TOTAL",ROUND(SUM($G$3:G175),2),IF(OR(A176="",E176="",F176=""),"",ROUND(E176*F176,2)))</f>
        <v/>
      </c>
      <c r="H176" s="109" t="str">
        <f>IF(OR(historico_VU!A175="",historico_VU!E175=""),"",historico_VU!E175)</f>
        <v/>
      </c>
      <c r="I176" s="110" t="str">
        <f>IF(posicao_contratual!A175="","",posicao_contratual!O175)</f>
        <v/>
      </c>
      <c r="J176" s="109" t="str">
        <f>IF(A176="TOTAL",ROUND(SUM($J$3:J175),2),IF(OR(A176="",H176="",I176=""),"",ROUND(H176*I176,2)))</f>
        <v/>
      </c>
      <c r="K176" s="111" t="str">
        <f>IF(OR(historico_VU!A175="",historico_VU!F175=""),"",historico_VU!F175)</f>
        <v/>
      </c>
      <c r="L176" s="112" t="str">
        <f>IF(posicao_contratual!A175="","",posicao_contratual!S175)</f>
        <v/>
      </c>
      <c r="M176" s="111" t="str">
        <f>IF(A176="TOTAL",ROUND(SUM($M$3:M175),2),IF(OR(A176="",K176="",L176=""),"",ROUND(K176*L176,2)))</f>
        <v/>
      </c>
      <c r="N176" s="109" t="str">
        <f>IF(OR(historico_VU!A175="",historico_VU!G175=""),"",historico_VU!G175)</f>
        <v/>
      </c>
      <c r="O176" s="110" t="str">
        <f>IF(posicao_contratual!A175="","",posicao_contratual!W175)</f>
        <v/>
      </c>
      <c r="P176" s="109" t="str">
        <f>IF(A176="TOTAL",ROUND(SUM($P$3:P175),2),IF(OR(A176="",N176="",O176=""),"",ROUND(N176*O176,2)))</f>
        <v/>
      </c>
      <c r="Q176" s="183" t="str">
        <f t="shared" ca="1" si="40"/>
        <v/>
      </c>
      <c r="R176" t="str">
        <f>IF($A176="","",IF(MEMORIA_RESULTADOS!$W$46="","","C"&amp;MEMORIA_RESULTADOS!$W$46))</f>
        <v/>
      </c>
      <c r="S176" s="211" t="str">
        <f t="shared" ca="1" si="41"/>
        <v/>
      </c>
      <c r="T176" s="211" t="str">
        <f t="shared" ca="1" si="42"/>
        <v/>
      </c>
      <c r="U176" s="211" t="str">
        <f t="shared" ca="1" si="43"/>
        <v/>
      </c>
      <c r="V176" s="195" t="str">
        <f t="shared" ca="1" si="44"/>
        <v/>
      </c>
      <c r="W176" s="195" t="str">
        <f t="shared" ca="1" si="45"/>
        <v/>
      </c>
      <c r="X176" s="195" t="str">
        <f t="shared" ca="1" si="46"/>
        <v/>
      </c>
      <c r="Y176" t="str">
        <f t="shared" ca="1" si="47"/>
        <v/>
      </c>
      <c r="Z176" s="212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8" t="str">
        <f>IF(AND(itens_Remanesc!A176="",itens_Remanesc!A175&lt;&gt;"",COUNTIF(itens_Remanesc!A177:$A$200,"&lt;&gt;")=0),"TOTAL",IF(itens_Remanesc!A176="","",itens_Remanesc!A176))</f>
        <v/>
      </c>
      <c r="B177" s="109" t="str">
        <f>IF(OR(historico_VU!A176="",historico_VU!C176=""),"",historico_VU!C176)</f>
        <v/>
      </c>
      <c r="C177" s="110" t="str">
        <f>IF(posicao_contratual!A176="","",posicao_contratual!G176)</f>
        <v/>
      </c>
      <c r="D177" s="109" t="str">
        <f>IF(A177="TOTAL",ROUND(SUM($D$3:D176),2),IF(OR(A177="",B177="",C177=""),"",ROUND(B177*C177,2)))</f>
        <v/>
      </c>
      <c r="E177" s="111" t="str">
        <f>IF(OR(historico_VU!A176="",historico_VU!D176=""),"",historico_VU!D176)</f>
        <v/>
      </c>
      <c r="F177" s="112" t="str">
        <f>IF(posicao_contratual!A176="","",posicao_contratual!K176)</f>
        <v/>
      </c>
      <c r="G177" s="111" t="str">
        <f>IF(A177="TOTAL",ROUND(SUM($G$3:G176),2),IF(OR(A177="",E177="",F177=""),"",ROUND(E177*F177,2)))</f>
        <v/>
      </c>
      <c r="H177" s="109" t="str">
        <f>IF(OR(historico_VU!A176="",historico_VU!E176=""),"",historico_VU!E176)</f>
        <v/>
      </c>
      <c r="I177" s="110" t="str">
        <f>IF(posicao_contratual!A176="","",posicao_contratual!O176)</f>
        <v/>
      </c>
      <c r="J177" s="109" t="str">
        <f>IF(A177="TOTAL",ROUND(SUM($J$3:J176),2),IF(OR(A177="",H177="",I177=""),"",ROUND(H177*I177,2)))</f>
        <v/>
      </c>
      <c r="K177" s="111" t="str">
        <f>IF(OR(historico_VU!A176="",historico_VU!F176=""),"",historico_VU!F176)</f>
        <v/>
      </c>
      <c r="L177" s="112" t="str">
        <f>IF(posicao_contratual!A176="","",posicao_contratual!S176)</f>
        <v/>
      </c>
      <c r="M177" s="111" t="str">
        <f>IF(A177="TOTAL",ROUND(SUM($M$3:M176),2),IF(OR(A177="",K177="",L177=""),"",ROUND(K177*L177,2)))</f>
        <v/>
      </c>
      <c r="N177" s="109" t="str">
        <f>IF(OR(historico_VU!A176="",historico_VU!G176=""),"",historico_VU!G176)</f>
        <v/>
      </c>
      <c r="O177" s="110" t="str">
        <f>IF(posicao_contratual!A176="","",posicao_contratual!W176)</f>
        <v/>
      </c>
      <c r="P177" s="109" t="str">
        <f>IF(A177="TOTAL",ROUND(SUM($P$3:P176),2),IF(OR(A177="",N177="",O177=""),"",ROUND(N177*O177,2)))</f>
        <v/>
      </c>
      <c r="Q177" s="183" t="str">
        <f t="shared" ca="1" si="40"/>
        <v/>
      </c>
      <c r="R177" t="str">
        <f>IF($A177="","",IF(MEMORIA_RESULTADOS!$W$46="","","C"&amp;MEMORIA_RESULTADOS!$W$46))</f>
        <v/>
      </c>
      <c r="S177" s="211" t="str">
        <f t="shared" ca="1" si="41"/>
        <v/>
      </c>
      <c r="T177" s="211" t="str">
        <f t="shared" ca="1" si="42"/>
        <v/>
      </c>
      <c r="U177" s="211" t="str">
        <f t="shared" ca="1" si="43"/>
        <v/>
      </c>
      <c r="V177" s="195" t="str">
        <f t="shared" ca="1" si="44"/>
        <v/>
      </c>
      <c r="W177" s="195" t="str">
        <f t="shared" ca="1" si="45"/>
        <v/>
      </c>
      <c r="X177" s="195" t="str">
        <f t="shared" ca="1" si="46"/>
        <v/>
      </c>
      <c r="Y177" t="str">
        <f t="shared" ca="1" si="47"/>
        <v/>
      </c>
      <c r="Z177" s="212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8" t="str">
        <f>IF(AND(itens_Remanesc!A177="",itens_Remanesc!A176&lt;&gt;"",COUNTIF(itens_Remanesc!A178:$A$200,"&lt;&gt;")=0),"TOTAL",IF(itens_Remanesc!A177="","",itens_Remanesc!A177))</f>
        <v/>
      </c>
      <c r="B178" s="109" t="str">
        <f>IF(OR(historico_VU!A177="",historico_VU!C177=""),"",historico_VU!C177)</f>
        <v/>
      </c>
      <c r="C178" s="110" t="str">
        <f>IF(posicao_contratual!A177="","",posicao_contratual!G177)</f>
        <v/>
      </c>
      <c r="D178" s="109" t="str">
        <f>IF(A178="TOTAL",ROUND(SUM($D$3:D177),2),IF(OR(A178="",B178="",C178=""),"",ROUND(B178*C178,2)))</f>
        <v/>
      </c>
      <c r="E178" s="111" t="str">
        <f>IF(OR(historico_VU!A177="",historico_VU!D177=""),"",historico_VU!D177)</f>
        <v/>
      </c>
      <c r="F178" s="112" t="str">
        <f>IF(posicao_contratual!A177="","",posicao_contratual!K177)</f>
        <v/>
      </c>
      <c r="G178" s="111" t="str">
        <f>IF(A178="TOTAL",ROUND(SUM($G$3:G177),2),IF(OR(A178="",E178="",F178=""),"",ROUND(E178*F178,2)))</f>
        <v/>
      </c>
      <c r="H178" s="109" t="str">
        <f>IF(OR(historico_VU!A177="",historico_VU!E177=""),"",historico_VU!E177)</f>
        <v/>
      </c>
      <c r="I178" s="110" t="str">
        <f>IF(posicao_contratual!A177="","",posicao_contratual!O177)</f>
        <v/>
      </c>
      <c r="J178" s="109" t="str">
        <f>IF(A178="TOTAL",ROUND(SUM($J$3:J177),2),IF(OR(A178="",H178="",I178=""),"",ROUND(H178*I178,2)))</f>
        <v/>
      </c>
      <c r="K178" s="111" t="str">
        <f>IF(OR(historico_VU!A177="",historico_VU!F177=""),"",historico_VU!F177)</f>
        <v/>
      </c>
      <c r="L178" s="112" t="str">
        <f>IF(posicao_contratual!A177="","",posicao_contratual!S177)</f>
        <v/>
      </c>
      <c r="M178" s="111" t="str">
        <f>IF(A178="TOTAL",ROUND(SUM($M$3:M177),2),IF(OR(A178="",K178="",L178=""),"",ROUND(K178*L178,2)))</f>
        <v/>
      </c>
      <c r="N178" s="109" t="str">
        <f>IF(OR(historico_VU!A177="",historico_VU!G177=""),"",historico_VU!G177)</f>
        <v/>
      </c>
      <c r="O178" s="110" t="str">
        <f>IF(posicao_contratual!A177="","",posicao_contratual!W177)</f>
        <v/>
      </c>
      <c r="P178" s="109" t="str">
        <f>IF(A178="TOTAL",ROUND(SUM($P$3:P177),2),IF(OR(A178="",N178="",O178=""),"",ROUND(N178*O178,2)))</f>
        <v/>
      </c>
      <c r="Q178" s="183" t="str">
        <f t="shared" ca="1" si="40"/>
        <v/>
      </c>
      <c r="R178" t="str">
        <f>IF($A178="","",IF(MEMORIA_RESULTADOS!$W$46="","","C"&amp;MEMORIA_RESULTADOS!$W$46))</f>
        <v/>
      </c>
      <c r="S178" s="211" t="str">
        <f t="shared" ca="1" si="41"/>
        <v/>
      </c>
      <c r="T178" s="211" t="str">
        <f t="shared" ca="1" si="42"/>
        <v/>
      </c>
      <c r="U178" s="211" t="str">
        <f t="shared" ca="1" si="43"/>
        <v/>
      </c>
      <c r="V178" s="195" t="str">
        <f t="shared" ca="1" si="44"/>
        <v/>
      </c>
      <c r="W178" s="195" t="str">
        <f t="shared" ca="1" si="45"/>
        <v/>
      </c>
      <c r="X178" s="195" t="str">
        <f t="shared" ca="1" si="46"/>
        <v/>
      </c>
      <c r="Y178" t="str">
        <f t="shared" ca="1" si="47"/>
        <v/>
      </c>
      <c r="Z178" s="212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8" t="str">
        <f>IF(AND(itens_Remanesc!A178="",itens_Remanesc!A177&lt;&gt;"",COUNTIF(itens_Remanesc!A179:$A$200,"&lt;&gt;")=0),"TOTAL",IF(itens_Remanesc!A178="","",itens_Remanesc!A178))</f>
        <v/>
      </c>
      <c r="B179" s="109" t="str">
        <f>IF(OR(historico_VU!A178="",historico_VU!C178=""),"",historico_VU!C178)</f>
        <v/>
      </c>
      <c r="C179" s="110" t="str">
        <f>IF(posicao_contratual!A178="","",posicao_contratual!G178)</f>
        <v/>
      </c>
      <c r="D179" s="109" t="str">
        <f>IF(A179="TOTAL",ROUND(SUM($D$3:D178),2),IF(OR(A179="",B179="",C179=""),"",ROUND(B179*C179,2)))</f>
        <v/>
      </c>
      <c r="E179" s="111" t="str">
        <f>IF(OR(historico_VU!A178="",historico_VU!D178=""),"",historico_VU!D178)</f>
        <v/>
      </c>
      <c r="F179" s="112" t="str">
        <f>IF(posicao_contratual!A178="","",posicao_contratual!K178)</f>
        <v/>
      </c>
      <c r="G179" s="111" t="str">
        <f>IF(A179="TOTAL",ROUND(SUM($G$3:G178),2),IF(OR(A179="",E179="",F179=""),"",ROUND(E179*F179,2)))</f>
        <v/>
      </c>
      <c r="H179" s="109" t="str">
        <f>IF(OR(historico_VU!A178="",historico_VU!E178=""),"",historico_VU!E178)</f>
        <v/>
      </c>
      <c r="I179" s="110" t="str">
        <f>IF(posicao_contratual!A178="","",posicao_contratual!O178)</f>
        <v/>
      </c>
      <c r="J179" s="109" t="str">
        <f>IF(A179="TOTAL",ROUND(SUM($J$3:J178),2),IF(OR(A179="",H179="",I179=""),"",ROUND(H179*I179,2)))</f>
        <v/>
      </c>
      <c r="K179" s="111" t="str">
        <f>IF(OR(historico_VU!A178="",historico_VU!F178=""),"",historico_VU!F178)</f>
        <v/>
      </c>
      <c r="L179" s="112" t="str">
        <f>IF(posicao_contratual!A178="","",posicao_contratual!S178)</f>
        <v/>
      </c>
      <c r="M179" s="111" t="str">
        <f>IF(A179="TOTAL",ROUND(SUM($M$3:M178),2),IF(OR(A179="",K179="",L179=""),"",ROUND(K179*L179,2)))</f>
        <v/>
      </c>
      <c r="N179" s="109" t="str">
        <f>IF(OR(historico_VU!A178="",historico_VU!G178=""),"",historico_VU!G178)</f>
        <v/>
      </c>
      <c r="O179" s="110" t="str">
        <f>IF(posicao_contratual!A178="","",posicao_contratual!W178)</f>
        <v/>
      </c>
      <c r="P179" s="109" t="str">
        <f>IF(A179="TOTAL",ROUND(SUM($P$3:P178),2),IF(OR(A179="",N179="",O179=""),"",ROUND(N179*O179,2)))</f>
        <v/>
      </c>
      <c r="Q179" s="183" t="str">
        <f t="shared" ca="1" si="40"/>
        <v/>
      </c>
      <c r="R179" t="str">
        <f>IF($A179="","",IF(MEMORIA_RESULTADOS!$W$46="","","C"&amp;MEMORIA_RESULTADOS!$W$46))</f>
        <v/>
      </c>
      <c r="S179" s="211" t="str">
        <f t="shared" ca="1" si="41"/>
        <v/>
      </c>
      <c r="T179" s="211" t="str">
        <f t="shared" ca="1" si="42"/>
        <v/>
      </c>
      <c r="U179" s="211" t="str">
        <f t="shared" ca="1" si="43"/>
        <v/>
      </c>
      <c r="V179" s="195" t="str">
        <f t="shared" ca="1" si="44"/>
        <v/>
      </c>
      <c r="W179" s="195" t="str">
        <f t="shared" ca="1" si="45"/>
        <v/>
      </c>
      <c r="X179" s="195" t="str">
        <f t="shared" ca="1" si="46"/>
        <v/>
      </c>
      <c r="Y179" t="str">
        <f t="shared" ca="1" si="47"/>
        <v/>
      </c>
      <c r="Z179" s="212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8" t="str">
        <f>IF(AND(itens_Remanesc!A179="",itens_Remanesc!A178&lt;&gt;"",COUNTIF(itens_Remanesc!A180:$A$200,"&lt;&gt;")=0),"TOTAL",IF(itens_Remanesc!A179="","",itens_Remanesc!A179))</f>
        <v/>
      </c>
      <c r="B180" s="109" t="str">
        <f>IF(OR(historico_VU!A179="",historico_VU!C179=""),"",historico_VU!C179)</f>
        <v/>
      </c>
      <c r="C180" s="110" t="str">
        <f>IF(posicao_contratual!A179="","",posicao_contratual!G179)</f>
        <v/>
      </c>
      <c r="D180" s="109" t="str">
        <f>IF(A180="TOTAL",ROUND(SUM($D$3:D179),2),IF(OR(A180="",B180="",C180=""),"",ROUND(B180*C180,2)))</f>
        <v/>
      </c>
      <c r="E180" s="111" t="str">
        <f>IF(OR(historico_VU!A179="",historico_VU!D179=""),"",historico_VU!D179)</f>
        <v/>
      </c>
      <c r="F180" s="112" t="str">
        <f>IF(posicao_contratual!A179="","",posicao_contratual!K179)</f>
        <v/>
      </c>
      <c r="G180" s="111" t="str">
        <f>IF(A180="TOTAL",ROUND(SUM($G$3:G179),2),IF(OR(A180="",E180="",F180=""),"",ROUND(E180*F180,2)))</f>
        <v/>
      </c>
      <c r="H180" s="109" t="str">
        <f>IF(OR(historico_VU!A179="",historico_VU!E179=""),"",historico_VU!E179)</f>
        <v/>
      </c>
      <c r="I180" s="110" t="str">
        <f>IF(posicao_contratual!A179="","",posicao_contratual!O179)</f>
        <v/>
      </c>
      <c r="J180" s="109" t="str">
        <f>IF(A180="TOTAL",ROUND(SUM($J$3:J179),2),IF(OR(A180="",H180="",I180=""),"",ROUND(H180*I180,2)))</f>
        <v/>
      </c>
      <c r="K180" s="111" t="str">
        <f>IF(OR(historico_VU!A179="",historico_VU!F179=""),"",historico_VU!F179)</f>
        <v/>
      </c>
      <c r="L180" s="112" t="str">
        <f>IF(posicao_contratual!A179="","",posicao_contratual!S179)</f>
        <v/>
      </c>
      <c r="M180" s="111" t="str">
        <f>IF(A180="TOTAL",ROUND(SUM($M$3:M179),2),IF(OR(A180="",K180="",L180=""),"",ROUND(K180*L180,2)))</f>
        <v/>
      </c>
      <c r="N180" s="109" t="str">
        <f>IF(OR(historico_VU!A179="",historico_VU!G179=""),"",historico_VU!G179)</f>
        <v/>
      </c>
      <c r="O180" s="110" t="str">
        <f>IF(posicao_contratual!A179="","",posicao_contratual!W179)</f>
        <v/>
      </c>
      <c r="P180" s="109" t="str">
        <f>IF(A180="TOTAL",ROUND(SUM($P$3:P179),2),IF(OR(A180="",N180="",O180=""),"",ROUND(N180*O180,2)))</f>
        <v/>
      </c>
      <c r="Q180" s="183" t="str">
        <f t="shared" ca="1" si="40"/>
        <v/>
      </c>
      <c r="R180" t="str">
        <f>IF($A180="","",IF(MEMORIA_RESULTADOS!$W$46="","","C"&amp;MEMORIA_RESULTADOS!$W$46))</f>
        <v/>
      </c>
      <c r="S180" s="211" t="str">
        <f t="shared" ca="1" si="41"/>
        <v/>
      </c>
      <c r="T180" s="211" t="str">
        <f t="shared" ca="1" si="42"/>
        <v/>
      </c>
      <c r="U180" s="211" t="str">
        <f t="shared" ca="1" si="43"/>
        <v/>
      </c>
      <c r="V180" s="195" t="str">
        <f t="shared" ca="1" si="44"/>
        <v/>
      </c>
      <c r="W180" s="195" t="str">
        <f t="shared" ca="1" si="45"/>
        <v/>
      </c>
      <c r="X180" s="195" t="str">
        <f t="shared" ca="1" si="46"/>
        <v/>
      </c>
      <c r="Y180" t="str">
        <f t="shared" ca="1" si="47"/>
        <v/>
      </c>
      <c r="Z180" s="212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8" t="str">
        <f>IF(AND(itens_Remanesc!A180="",itens_Remanesc!A179&lt;&gt;"",COUNTIF(itens_Remanesc!A181:$A$200,"&lt;&gt;")=0),"TOTAL",IF(itens_Remanesc!A180="","",itens_Remanesc!A180))</f>
        <v/>
      </c>
      <c r="B181" s="109" t="str">
        <f>IF(OR(historico_VU!A180="",historico_VU!C180=""),"",historico_VU!C180)</f>
        <v/>
      </c>
      <c r="C181" s="110" t="str">
        <f>IF(posicao_contratual!A180="","",posicao_contratual!G180)</f>
        <v/>
      </c>
      <c r="D181" s="109" t="str">
        <f>IF(A181="TOTAL",ROUND(SUM($D$3:D180),2),IF(OR(A181="",B181="",C181=""),"",ROUND(B181*C181,2)))</f>
        <v/>
      </c>
      <c r="E181" s="111" t="str">
        <f>IF(OR(historico_VU!A180="",historico_VU!D180=""),"",historico_VU!D180)</f>
        <v/>
      </c>
      <c r="F181" s="112" t="str">
        <f>IF(posicao_contratual!A180="","",posicao_contratual!K180)</f>
        <v/>
      </c>
      <c r="G181" s="111" t="str">
        <f>IF(A181="TOTAL",ROUND(SUM($G$3:G180),2),IF(OR(A181="",E181="",F181=""),"",ROUND(E181*F181,2)))</f>
        <v/>
      </c>
      <c r="H181" s="109" t="str">
        <f>IF(OR(historico_VU!A180="",historico_VU!E180=""),"",historico_VU!E180)</f>
        <v/>
      </c>
      <c r="I181" s="110" t="str">
        <f>IF(posicao_contratual!A180="","",posicao_contratual!O180)</f>
        <v/>
      </c>
      <c r="J181" s="109" t="str">
        <f>IF(A181="TOTAL",ROUND(SUM($J$3:J180),2),IF(OR(A181="",H181="",I181=""),"",ROUND(H181*I181,2)))</f>
        <v/>
      </c>
      <c r="K181" s="111" t="str">
        <f>IF(OR(historico_VU!A180="",historico_VU!F180=""),"",historico_VU!F180)</f>
        <v/>
      </c>
      <c r="L181" s="112" t="str">
        <f>IF(posicao_contratual!A180="","",posicao_contratual!S180)</f>
        <v/>
      </c>
      <c r="M181" s="111" t="str">
        <f>IF(A181="TOTAL",ROUND(SUM($M$3:M180),2),IF(OR(A181="",K181="",L181=""),"",ROUND(K181*L181,2)))</f>
        <v/>
      </c>
      <c r="N181" s="109" t="str">
        <f>IF(OR(historico_VU!A180="",historico_VU!G180=""),"",historico_VU!G180)</f>
        <v/>
      </c>
      <c r="O181" s="110" t="str">
        <f>IF(posicao_contratual!A180="","",posicao_contratual!W180)</f>
        <v/>
      </c>
      <c r="P181" s="109" t="str">
        <f>IF(A181="TOTAL",ROUND(SUM($P$3:P180),2),IF(OR(A181="",N181="",O181=""),"",ROUND(N181*O181,2)))</f>
        <v/>
      </c>
      <c r="Q181" s="183" t="str">
        <f t="shared" ca="1" si="40"/>
        <v/>
      </c>
      <c r="R181" t="str">
        <f>IF($A181="","",IF(MEMORIA_RESULTADOS!$W$46="","","C"&amp;MEMORIA_RESULTADOS!$W$46))</f>
        <v/>
      </c>
      <c r="S181" s="211" t="str">
        <f t="shared" ca="1" si="41"/>
        <v/>
      </c>
      <c r="T181" s="211" t="str">
        <f t="shared" ca="1" si="42"/>
        <v/>
      </c>
      <c r="U181" s="211" t="str">
        <f t="shared" ca="1" si="43"/>
        <v/>
      </c>
      <c r="V181" s="195" t="str">
        <f t="shared" ca="1" si="44"/>
        <v/>
      </c>
      <c r="W181" s="195" t="str">
        <f t="shared" ca="1" si="45"/>
        <v/>
      </c>
      <c r="X181" s="195" t="str">
        <f t="shared" ca="1" si="46"/>
        <v/>
      </c>
      <c r="Y181" t="str">
        <f t="shared" ca="1" si="47"/>
        <v/>
      </c>
      <c r="Z181" s="212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8" t="str">
        <f>IF(AND(itens_Remanesc!A181="",itens_Remanesc!A180&lt;&gt;"",COUNTIF(itens_Remanesc!A182:$A$200,"&lt;&gt;")=0),"TOTAL",IF(itens_Remanesc!A181="","",itens_Remanesc!A181))</f>
        <v/>
      </c>
      <c r="B182" s="109" t="str">
        <f>IF(OR(historico_VU!A181="",historico_VU!C181=""),"",historico_VU!C181)</f>
        <v/>
      </c>
      <c r="C182" s="110" t="str">
        <f>IF(posicao_contratual!A181="","",posicao_contratual!G181)</f>
        <v/>
      </c>
      <c r="D182" s="109" t="str">
        <f>IF(A182="TOTAL",ROUND(SUM($D$3:D181),2),IF(OR(A182="",B182="",C182=""),"",ROUND(B182*C182,2)))</f>
        <v/>
      </c>
      <c r="E182" s="111" t="str">
        <f>IF(OR(historico_VU!A181="",historico_VU!D181=""),"",historico_VU!D181)</f>
        <v/>
      </c>
      <c r="F182" s="112" t="str">
        <f>IF(posicao_contratual!A181="","",posicao_contratual!K181)</f>
        <v/>
      </c>
      <c r="G182" s="111" t="str">
        <f>IF(A182="TOTAL",ROUND(SUM($G$3:G181),2),IF(OR(A182="",E182="",F182=""),"",ROUND(E182*F182,2)))</f>
        <v/>
      </c>
      <c r="H182" s="109" t="str">
        <f>IF(OR(historico_VU!A181="",historico_VU!E181=""),"",historico_VU!E181)</f>
        <v/>
      </c>
      <c r="I182" s="110" t="str">
        <f>IF(posicao_contratual!A181="","",posicao_contratual!O181)</f>
        <v/>
      </c>
      <c r="J182" s="109" t="str">
        <f>IF(A182="TOTAL",ROUND(SUM($J$3:J181),2),IF(OR(A182="",H182="",I182=""),"",ROUND(H182*I182,2)))</f>
        <v/>
      </c>
      <c r="K182" s="111" t="str">
        <f>IF(OR(historico_VU!A181="",historico_VU!F181=""),"",historico_VU!F181)</f>
        <v/>
      </c>
      <c r="L182" s="112" t="str">
        <f>IF(posicao_contratual!A181="","",posicao_contratual!S181)</f>
        <v/>
      </c>
      <c r="M182" s="111" t="str">
        <f>IF(A182="TOTAL",ROUND(SUM($M$3:M181),2),IF(OR(A182="",K182="",L182=""),"",ROUND(K182*L182,2)))</f>
        <v/>
      </c>
      <c r="N182" s="109" t="str">
        <f>IF(OR(historico_VU!A181="",historico_VU!G181=""),"",historico_VU!G181)</f>
        <v/>
      </c>
      <c r="O182" s="110" t="str">
        <f>IF(posicao_contratual!A181="","",posicao_contratual!W181)</f>
        <v/>
      </c>
      <c r="P182" s="109" t="str">
        <f>IF(A182="TOTAL",ROUND(SUM($P$3:P181),2),IF(OR(A182="",N182="",O182=""),"",ROUND(N182*O182,2)))</f>
        <v/>
      </c>
      <c r="Q182" s="183" t="str">
        <f t="shared" ca="1" si="40"/>
        <v/>
      </c>
      <c r="R182" t="str">
        <f>IF($A182="","",IF(MEMORIA_RESULTADOS!$W$46="","","C"&amp;MEMORIA_RESULTADOS!$W$46))</f>
        <v/>
      </c>
      <c r="S182" s="211" t="str">
        <f t="shared" ca="1" si="41"/>
        <v/>
      </c>
      <c r="T182" s="211" t="str">
        <f t="shared" ca="1" si="42"/>
        <v/>
      </c>
      <c r="U182" s="211" t="str">
        <f t="shared" ca="1" si="43"/>
        <v/>
      </c>
      <c r="V182" s="195" t="str">
        <f t="shared" ca="1" si="44"/>
        <v/>
      </c>
      <c r="W182" s="195" t="str">
        <f t="shared" ca="1" si="45"/>
        <v/>
      </c>
      <c r="X182" s="195" t="str">
        <f t="shared" ca="1" si="46"/>
        <v/>
      </c>
      <c r="Y182" t="str">
        <f t="shared" ca="1" si="47"/>
        <v/>
      </c>
      <c r="Z182" s="212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8" t="str">
        <f>IF(AND(itens_Remanesc!A182="",itens_Remanesc!A181&lt;&gt;"",COUNTIF(itens_Remanesc!A183:$A$200,"&lt;&gt;")=0),"TOTAL",IF(itens_Remanesc!A182="","",itens_Remanesc!A182))</f>
        <v/>
      </c>
      <c r="B183" s="109" t="str">
        <f>IF(OR(historico_VU!A182="",historico_VU!C182=""),"",historico_VU!C182)</f>
        <v/>
      </c>
      <c r="C183" s="110" t="str">
        <f>IF(posicao_contratual!A182="","",posicao_contratual!G182)</f>
        <v/>
      </c>
      <c r="D183" s="109" t="str">
        <f>IF(A183="TOTAL",ROUND(SUM($D$3:D182),2),IF(OR(A183="",B183="",C183=""),"",ROUND(B183*C183,2)))</f>
        <v/>
      </c>
      <c r="E183" s="111" t="str">
        <f>IF(OR(historico_VU!A182="",historico_VU!D182=""),"",historico_VU!D182)</f>
        <v/>
      </c>
      <c r="F183" s="112" t="str">
        <f>IF(posicao_contratual!A182="","",posicao_contratual!K182)</f>
        <v/>
      </c>
      <c r="G183" s="111" t="str">
        <f>IF(A183="TOTAL",ROUND(SUM($G$3:G182),2),IF(OR(A183="",E183="",F183=""),"",ROUND(E183*F183,2)))</f>
        <v/>
      </c>
      <c r="H183" s="109" t="str">
        <f>IF(OR(historico_VU!A182="",historico_VU!E182=""),"",historico_VU!E182)</f>
        <v/>
      </c>
      <c r="I183" s="110" t="str">
        <f>IF(posicao_contratual!A182="","",posicao_contratual!O182)</f>
        <v/>
      </c>
      <c r="J183" s="109" t="str">
        <f>IF(A183="TOTAL",ROUND(SUM($J$3:J182),2),IF(OR(A183="",H183="",I183=""),"",ROUND(H183*I183,2)))</f>
        <v/>
      </c>
      <c r="K183" s="111" t="str">
        <f>IF(OR(historico_VU!A182="",historico_VU!F182=""),"",historico_VU!F182)</f>
        <v/>
      </c>
      <c r="L183" s="112" t="str">
        <f>IF(posicao_contratual!A182="","",posicao_contratual!S182)</f>
        <v/>
      </c>
      <c r="M183" s="111" t="str">
        <f>IF(A183="TOTAL",ROUND(SUM($M$3:M182),2),IF(OR(A183="",K183="",L183=""),"",ROUND(K183*L183,2)))</f>
        <v/>
      </c>
      <c r="N183" s="109" t="str">
        <f>IF(OR(historico_VU!A182="",historico_VU!G182=""),"",historico_VU!G182)</f>
        <v/>
      </c>
      <c r="O183" s="110" t="str">
        <f>IF(posicao_contratual!A182="","",posicao_contratual!W182)</f>
        <v/>
      </c>
      <c r="P183" s="109" t="str">
        <f>IF(A183="TOTAL",ROUND(SUM($P$3:P182),2),IF(OR(A183="",N183="",O183=""),"",ROUND(N183*O183,2)))</f>
        <v/>
      </c>
      <c r="Q183" s="183" t="str">
        <f t="shared" ca="1" si="40"/>
        <v/>
      </c>
      <c r="R183" t="str">
        <f>IF($A183="","",IF(MEMORIA_RESULTADOS!$W$46="","","C"&amp;MEMORIA_RESULTADOS!$W$46))</f>
        <v/>
      </c>
      <c r="S183" s="211" t="str">
        <f t="shared" ca="1" si="41"/>
        <v/>
      </c>
      <c r="T183" s="211" t="str">
        <f t="shared" ca="1" si="42"/>
        <v/>
      </c>
      <c r="U183" s="211" t="str">
        <f t="shared" ca="1" si="43"/>
        <v/>
      </c>
      <c r="V183" s="195" t="str">
        <f t="shared" ca="1" si="44"/>
        <v/>
      </c>
      <c r="W183" s="195" t="str">
        <f t="shared" ca="1" si="45"/>
        <v/>
      </c>
      <c r="X183" s="195" t="str">
        <f t="shared" ca="1" si="46"/>
        <v/>
      </c>
      <c r="Y183" t="str">
        <f t="shared" ca="1" si="47"/>
        <v/>
      </c>
      <c r="Z183" s="212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8" t="str">
        <f>IF(AND(itens_Remanesc!A183="",itens_Remanesc!A182&lt;&gt;"",COUNTIF(itens_Remanesc!A184:$A$200,"&lt;&gt;")=0),"TOTAL",IF(itens_Remanesc!A183="","",itens_Remanesc!A183))</f>
        <v/>
      </c>
      <c r="B184" s="109" t="str">
        <f>IF(OR(historico_VU!A183="",historico_VU!C183=""),"",historico_VU!C183)</f>
        <v/>
      </c>
      <c r="C184" s="110" t="str">
        <f>IF(posicao_contratual!A183="","",posicao_contratual!G183)</f>
        <v/>
      </c>
      <c r="D184" s="109" t="str">
        <f>IF(A184="TOTAL",ROUND(SUM($D$3:D183),2),IF(OR(A184="",B184="",C184=""),"",ROUND(B184*C184,2)))</f>
        <v/>
      </c>
      <c r="E184" s="111" t="str">
        <f>IF(OR(historico_VU!A183="",historico_VU!D183=""),"",historico_VU!D183)</f>
        <v/>
      </c>
      <c r="F184" s="112" t="str">
        <f>IF(posicao_contratual!A183="","",posicao_contratual!K183)</f>
        <v/>
      </c>
      <c r="G184" s="111" t="str">
        <f>IF(A184="TOTAL",ROUND(SUM($G$3:G183),2),IF(OR(A184="",E184="",F184=""),"",ROUND(E184*F184,2)))</f>
        <v/>
      </c>
      <c r="H184" s="109" t="str">
        <f>IF(OR(historico_VU!A183="",historico_VU!E183=""),"",historico_VU!E183)</f>
        <v/>
      </c>
      <c r="I184" s="110" t="str">
        <f>IF(posicao_contratual!A183="","",posicao_contratual!O183)</f>
        <v/>
      </c>
      <c r="J184" s="109" t="str">
        <f>IF(A184="TOTAL",ROUND(SUM($J$3:J183),2),IF(OR(A184="",H184="",I184=""),"",ROUND(H184*I184,2)))</f>
        <v/>
      </c>
      <c r="K184" s="111" t="str">
        <f>IF(OR(historico_VU!A183="",historico_VU!F183=""),"",historico_VU!F183)</f>
        <v/>
      </c>
      <c r="L184" s="112" t="str">
        <f>IF(posicao_contratual!A183="","",posicao_contratual!S183)</f>
        <v/>
      </c>
      <c r="M184" s="111" t="str">
        <f>IF(A184="TOTAL",ROUND(SUM($M$3:M183),2),IF(OR(A184="",K184="",L184=""),"",ROUND(K184*L184,2)))</f>
        <v/>
      </c>
      <c r="N184" s="109" t="str">
        <f>IF(OR(historico_VU!A183="",historico_VU!G183=""),"",historico_VU!G183)</f>
        <v/>
      </c>
      <c r="O184" s="110" t="str">
        <f>IF(posicao_contratual!A183="","",posicao_contratual!W183)</f>
        <v/>
      </c>
      <c r="P184" s="109" t="str">
        <f>IF(A184="TOTAL",ROUND(SUM($P$3:P183),2),IF(OR(A184="",N184="",O184=""),"",ROUND(N184*O184,2)))</f>
        <v/>
      </c>
      <c r="Q184" s="183" t="str">
        <f t="shared" ca="1" si="40"/>
        <v/>
      </c>
      <c r="R184" t="str">
        <f>IF($A184="","",IF(MEMORIA_RESULTADOS!$W$46="","","C"&amp;MEMORIA_RESULTADOS!$W$46))</f>
        <v/>
      </c>
      <c r="S184" s="211" t="str">
        <f t="shared" ca="1" si="41"/>
        <v/>
      </c>
      <c r="T184" s="211" t="str">
        <f t="shared" ca="1" si="42"/>
        <v/>
      </c>
      <c r="U184" s="211" t="str">
        <f t="shared" ca="1" si="43"/>
        <v/>
      </c>
      <c r="V184" s="195" t="str">
        <f t="shared" ca="1" si="44"/>
        <v/>
      </c>
      <c r="W184" s="195" t="str">
        <f t="shared" ca="1" si="45"/>
        <v/>
      </c>
      <c r="X184" s="195" t="str">
        <f t="shared" ca="1" si="46"/>
        <v/>
      </c>
      <c r="Y184" t="str">
        <f t="shared" ca="1" si="47"/>
        <v/>
      </c>
      <c r="Z184" s="212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8" t="str">
        <f>IF(AND(itens_Remanesc!A184="",itens_Remanesc!A183&lt;&gt;"",COUNTIF(itens_Remanesc!A185:$A$200,"&lt;&gt;")=0),"TOTAL",IF(itens_Remanesc!A184="","",itens_Remanesc!A184))</f>
        <v/>
      </c>
      <c r="B185" s="109" t="str">
        <f>IF(OR(historico_VU!A184="",historico_VU!C184=""),"",historico_VU!C184)</f>
        <v/>
      </c>
      <c r="C185" s="110" t="str">
        <f>IF(posicao_contratual!A184="","",posicao_contratual!G184)</f>
        <v/>
      </c>
      <c r="D185" s="109" t="str">
        <f>IF(A185="TOTAL",ROUND(SUM($D$3:D184),2),IF(OR(A185="",B185="",C185=""),"",ROUND(B185*C185,2)))</f>
        <v/>
      </c>
      <c r="E185" s="111" t="str">
        <f>IF(OR(historico_VU!A184="",historico_VU!D184=""),"",historico_VU!D184)</f>
        <v/>
      </c>
      <c r="F185" s="112" t="str">
        <f>IF(posicao_contratual!A184="","",posicao_contratual!K184)</f>
        <v/>
      </c>
      <c r="G185" s="111" t="str">
        <f>IF(A185="TOTAL",ROUND(SUM($G$3:G184),2),IF(OR(A185="",E185="",F185=""),"",ROUND(E185*F185,2)))</f>
        <v/>
      </c>
      <c r="H185" s="109" t="str">
        <f>IF(OR(historico_VU!A184="",historico_VU!E184=""),"",historico_VU!E184)</f>
        <v/>
      </c>
      <c r="I185" s="110" t="str">
        <f>IF(posicao_contratual!A184="","",posicao_contratual!O184)</f>
        <v/>
      </c>
      <c r="J185" s="109" t="str">
        <f>IF(A185="TOTAL",ROUND(SUM($J$3:J184),2),IF(OR(A185="",H185="",I185=""),"",ROUND(H185*I185,2)))</f>
        <v/>
      </c>
      <c r="K185" s="111" t="str">
        <f>IF(OR(historico_VU!A184="",historico_VU!F184=""),"",historico_VU!F184)</f>
        <v/>
      </c>
      <c r="L185" s="112" t="str">
        <f>IF(posicao_contratual!A184="","",posicao_contratual!S184)</f>
        <v/>
      </c>
      <c r="M185" s="111" t="str">
        <f>IF(A185="TOTAL",ROUND(SUM($M$3:M184),2),IF(OR(A185="",K185="",L185=""),"",ROUND(K185*L185,2)))</f>
        <v/>
      </c>
      <c r="N185" s="109" t="str">
        <f>IF(OR(historico_VU!A184="",historico_VU!G184=""),"",historico_VU!G184)</f>
        <v/>
      </c>
      <c r="O185" s="110" t="str">
        <f>IF(posicao_contratual!A184="","",posicao_contratual!W184)</f>
        <v/>
      </c>
      <c r="P185" s="109" t="str">
        <f>IF(A185="TOTAL",ROUND(SUM($P$3:P184),2),IF(OR(A185="",N185="",O185=""),"",ROUND(N185*O185,2)))</f>
        <v/>
      </c>
      <c r="Q185" s="183" t="str">
        <f t="shared" ca="1" si="40"/>
        <v/>
      </c>
      <c r="R185" t="str">
        <f>IF($A185="","",IF(MEMORIA_RESULTADOS!$W$46="","","C"&amp;MEMORIA_RESULTADOS!$W$46))</f>
        <v/>
      </c>
      <c r="S185" s="211" t="str">
        <f t="shared" ca="1" si="41"/>
        <v/>
      </c>
      <c r="T185" s="211" t="str">
        <f t="shared" ca="1" si="42"/>
        <v/>
      </c>
      <c r="U185" s="211" t="str">
        <f t="shared" ca="1" si="43"/>
        <v/>
      </c>
      <c r="V185" s="195" t="str">
        <f t="shared" ca="1" si="44"/>
        <v/>
      </c>
      <c r="W185" s="195" t="str">
        <f t="shared" ca="1" si="45"/>
        <v/>
      </c>
      <c r="X185" s="195" t="str">
        <f t="shared" ca="1" si="46"/>
        <v/>
      </c>
      <c r="Y185" t="str">
        <f t="shared" ca="1" si="47"/>
        <v/>
      </c>
      <c r="Z185" s="212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8" t="str">
        <f>IF(AND(itens_Remanesc!A185="",itens_Remanesc!A184&lt;&gt;"",COUNTIF(itens_Remanesc!A186:$A$200,"&lt;&gt;")=0),"TOTAL",IF(itens_Remanesc!A185="","",itens_Remanesc!A185))</f>
        <v/>
      </c>
      <c r="B186" s="109" t="str">
        <f>IF(OR(historico_VU!A185="",historico_VU!C185=""),"",historico_VU!C185)</f>
        <v/>
      </c>
      <c r="C186" s="110" t="str">
        <f>IF(posicao_contratual!A185="","",posicao_contratual!G185)</f>
        <v/>
      </c>
      <c r="D186" s="109" t="str">
        <f>IF(A186="TOTAL",ROUND(SUM($D$3:D185),2),IF(OR(A186="",B186="",C186=""),"",ROUND(B186*C186,2)))</f>
        <v/>
      </c>
      <c r="E186" s="111" t="str">
        <f>IF(OR(historico_VU!A185="",historico_VU!D185=""),"",historico_VU!D185)</f>
        <v/>
      </c>
      <c r="F186" s="112" t="str">
        <f>IF(posicao_contratual!A185="","",posicao_contratual!K185)</f>
        <v/>
      </c>
      <c r="G186" s="111" t="str">
        <f>IF(A186="TOTAL",ROUND(SUM($G$3:G185),2),IF(OR(A186="",E186="",F186=""),"",ROUND(E186*F186,2)))</f>
        <v/>
      </c>
      <c r="H186" s="109" t="str">
        <f>IF(OR(historico_VU!A185="",historico_VU!E185=""),"",historico_VU!E185)</f>
        <v/>
      </c>
      <c r="I186" s="110" t="str">
        <f>IF(posicao_contratual!A185="","",posicao_contratual!O185)</f>
        <v/>
      </c>
      <c r="J186" s="109" t="str">
        <f>IF(A186="TOTAL",ROUND(SUM($J$3:J185),2),IF(OR(A186="",H186="",I186=""),"",ROUND(H186*I186,2)))</f>
        <v/>
      </c>
      <c r="K186" s="111" t="str">
        <f>IF(OR(historico_VU!A185="",historico_VU!F185=""),"",historico_VU!F185)</f>
        <v/>
      </c>
      <c r="L186" s="112" t="str">
        <f>IF(posicao_contratual!A185="","",posicao_contratual!S185)</f>
        <v/>
      </c>
      <c r="M186" s="111" t="str">
        <f>IF(A186="TOTAL",ROUND(SUM($M$3:M185),2),IF(OR(A186="",K186="",L186=""),"",ROUND(K186*L186,2)))</f>
        <v/>
      </c>
      <c r="N186" s="109" t="str">
        <f>IF(OR(historico_VU!A185="",historico_VU!G185=""),"",historico_VU!G185)</f>
        <v/>
      </c>
      <c r="O186" s="110" t="str">
        <f>IF(posicao_contratual!A185="","",posicao_contratual!W185)</f>
        <v/>
      </c>
      <c r="P186" s="109" t="str">
        <f>IF(A186="TOTAL",ROUND(SUM($P$3:P185),2),IF(OR(A186="",N186="",O186=""),"",ROUND(N186*O186,2)))</f>
        <v/>
      </c>
      <c r="Q186" s="183" t="str">
        <f t="shared" ca="1" si="40"/>
        <v/>
      </c>
      <c r="R186" t="str">
        <f>IF($A186="","",IF(MEMORIA_RESULTADOS!$W$46="","","C"&amp;MEMORIA_RESULTADOS!$W$46))</f>
        <v/>
      </c>
      <c r="S186" s="211" t="str">
        <f t="shared" ca="1" si="41"/>
        <v/>
      </c>
      <c r="T186" s="211" t="str">
        <f t="shared" ca="1" si="42"/>
        <v/>
      </c>
      <c r="U186" s="211" t="str">
        <f t="shared" ca="1" si="43"/>
        <v/>
      </c>
      <c r="V186" s="195" t="str">
        <f t="shared" ca="1" si="44"/>
        <v/>
      </c>
      <c r="W186" s="195" t="str">
        <f t="shared" ca="1" si="45"/>
        <v/>
      </c>
      <c r="X186" s="195" t="str">
        <f t="shared" ca="1" si="46"/>
        <v/>
      </c>
      <c r="Y186" t="str">
        <f t="shared" ca="1" si="47"/>
        <v/>
      </c>
      <c r="Z186" s="212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8" t="str">
        <f>IF(AND(itens_Remanesc!A186="",itens_Remanesc!A185&lt;&gt;"",COUNTIF(itens_Remanesc!A187:$A$200,"&lt;&gt;")=0),"TOTAL",IF(itens_Remanesc!A186="","",itens_Remanesc!A186))</f>
        <v/>
      </c>
      <c r="B187" s="109" t="str">
        <f>IF(OR(historico_VU!A186="",historico_VU!C186=""),"",historico_VU!C186)</f>
        <v/>
      </c>
      <c r="C187" s="110" t="str">
        <f>IF(posicao_contratual!A186="","",posicao_contratual!G186)</f>
        <v/>
      </c>
      <c r="D187" s="109" t="str">
        <f>IF(A187="TOTAL",ROUND(SUM($D$3:D186),2),IF(OR(A187="",B187="",C187=""),"",ROUND(B187*C187,2)))</f>
        <v/>
      </c>
      <c r="E187" s="111" t="str">
        <f>IF(OR(historico_VU!A186="",historico_VU!D186=""),"",historico_VU!D186)</f>
        <v/>
      </c>
      <c r="F187" s="112" t="str">
        <f>IF(posicao_contratual!A186="","",posicao_contratual!K186)</f>
        <v/>
      </c>
      <c r="G187" s="111" t="str">
        <f>IF(A187="TOTAL",ROUND(SUM($G$3:G186),2),IF(OR(A187="",E187="",F187=""),"",ROUND(E187*F187,2)))</f>
        <v/>
      </c>
      <c r="H187" s="109" t="str">
        <f>IF(OR(historico_VU!A186="",historico_VU!E186=""),"",historico_VU!E186)</f>
        <v/>
      </c>
      <c r="I187" s="110" t="str">
        <f>IF(posicao_contratual!A186="","",posicao_contratual!O186)</f>
        <v/>
      </c>
      <c r="J187" s="109" t="str">
        <f>IF(A187="TOTAL",ROUND(SUM($J$3:J186),2),IF(OR(A187="",H187="",I187=""),"",ROUND(H187*I187,2)))</f>
        <v/>
      </c>
      <c r="K187" s="111" t="str">
        <f>IF(OR(historico_VU!A186="",historico_VU!F186=""),"",historico_VU!F186)</f>
        <v/>
      </c>
      <c r="L187" s="112" t="str">
        <f>IF(posicao_contratual!A186="","",posicao_contratual!S186)</f>
        <v/>
      </c>
      <c r="M187" s="111" t="str">
        <f>IF(A187="TOTAL",ROUND(SUM($M$3:M186),2),IF(OR(A187="",K187="",L187=""),"",ROUND(K187*L187,2)))</f>
        <v/>
      </c>
      <c r="N187" s="109" t="str">
        <f>IF(OR(historico_VU!A186="",historico_VU!G186=""),"",historico_VU!G186)</f>
        <v/>
      </c>
      <c r="O187" s="110" t="str">
        <f>IF(posicao_contratual!A186="","",posicao_contratual!W186)</f>
        <v/>
      </c>
      <c r="P187" s="109" t="str">
        <f>IF(A187="TOTAL",ROUND(SUM($P$3:P186),2),IF(OR(A187="",N187="",O187=""),"",ROUND(N187*O187,2)))</f>
        <v/>
      </c>
      <c r="Q187" s="183" t="str">
        <f t="shared" ca="1" si="40"/>
        <v/>
      </c>
      <c r="R187" t="str">
        <f>IF($A187="","",IF(MEMORIA_RESULTADOS!$W$46="","","C"&amp;MEMORIA_RESULTADOS!$W$46))</f>
        <v/>
      </c>
      <c r="S187" s="211" t="str">
        <f t="shared" ca="1" si="41"/>
        <v/>
      </c>
      <c r="T187" s="211" t="str">
        <f t="shared" ca="1" si="42"/>
        <v/>
      </c>
      <c r="U187" s="211" t="str">
        <f t="shared" ca="1" si="43"/>
        <v/>
      </c>
      <c r="V187" s="195" t="str">
        <f t="shared" ca="1" si="44"/>
        <v/>
      </c>
      <c r="W187" s="195" t="str">
        <f t="shared" ca="1" si="45"/>
        <v/>
      </c>
      <c r="X187" s="195" t="str">
        <f t="shared" ca="1" si="46"/>
        <v/>
      </c>
      <c r="Y187" t="str">
        <f t="shared" ca="1" si="47"/>
        <v/>
      </c>
      <c r="Z187" s="212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8" t="str">
        <f>IF(AND(itens_Remanesc!A187="",itens_Remanesc!A186&lt;&gt;"",COUNTIF(itens_Remanesc!A188:$A$200,"&lt;&gt;")=0),"TOTAL",IF(itens_Remanesc!A187="","",itens_Remanesc!A187))</f>
        <v/>
      </c>
      <c r="B188" s="109" t="str">
        <f>IF(OR(historico_VU!A187="",historico_VU!C187=""),"",historico_VU!C187)</f>
        <v/>
      </c>
      <c r="C188" s="110" t="str">
        <f>IF(posicao_contratual!A187="","",posicao_contratual!G187)</f>
        <v/>
      </c>
      <c r="D188" s="109" t="str">
        <f>IF(A188="TOTAL",ROUND(SUM($D$3:D187),2),IF(OR(A188="",B188="",C188=""),"",ROUND(B188*C188,2)))</f>
        <v/>
      </c>
      <c r="E188" s="111" t="str">
        <f>IF(OR(historico_VU!A187="",historico_VU!D187=""),"",historico_VU!D187)</f>
        <v/>
      </c>
      <c r="F188" s="112" t="str">
        <f>IF(posicao_contratual!A187="","",posicao_contratual!K187)</f>
        <v/>
      </c>
      <c r="G188" s="111" t="str">
        <f>IF(A188="TOTAL",ROUND(SUM($G$3:G187),2),IF(OR(A188="",E188="",F188=""),"",ROUND(E188*F188,2)))</f>
        <v/>
      </c>
      <c r="H188" s="109" t="str">
        <f>IF(OR(historico_VU!A187="",historico_VU!E187=""),"",historico_VU!E187)</f>
        <v/>
      </c>
      <c r="I188" s="110" t="str">
        <f>IF(posicao_contratual!A187="","",posicao_contratual!O187)</f>
        <v/>
      </c>
      <c r="J188" s="109" t="str">
        <f>IF(A188="TOTAL",ROUND(SUM($J$3:J187),2),IF(OR(A188="",H188="",I188=""),"",ROUND(H188*I188,2)))</f>
        <v/>
      </c>
      <c r="K188" s="111" t="str">
        <f>IF(OR(historico_VU!A187="",historico_VU!F187=""),"",historico_VU!F187)</f>
        <v/>
      </c>
      <c r="L188" s="112" t="str">
        <f>IF(posicao_contratual!A187="","",posicao_contratual!S187)</f>
        <v/>
      </c>
      <c r="M188" s="111" t="str">
        <f>IF(A188="TOTAL",ROUND(SUM($M$3:M187),2),IF(OR(A188="",K188="",L188=""),"",ROUND(K188*L188,2)))</f>
        <v/>
      </c>
      <c r="N188" s="109" t="str">
        <f>IF(OR(historico_VU!A187="",historico_VU!G187=""),"",historico_VU!G187)</f>
        <v/>
      </c>
      <c r="O188" s="110" t="str">
        <f>IF(posicao_contratual!A187="","",posicao_contratual!W187)</f>
        <v/>
      </c>
      <c r="P188" s="109" t="str">
        <f>IF(A188="TOTAL",ROUND(SUM($P$3:P187),2),IF(OR(A188="",N188="",O188=""),"",ROUND(N188*O188,2)))</f>
        <v/>
      </c>
      <c r="Q188" s="183" t="str">
        <f t="shared" ca="1" si="40"/>
        <v/>
      </c>
      <c r="R188" t="str">
        <f>IF($A188="","",IF(MEMORIA_RESULTADOS!$W$46="","","C"&amp;MEMORIA_RESULTADOS!$W$46))</f>
        <v/>
      </c>
      <c r="S188" s="211" t="str">
        <f t="shared" ca="1" si="41"/>
        <v/>
      </c>
      <c r="T188" s="211" t="str">
        <f t="shared" ca="1" si="42"/>
        <v/>
      </c>
      <c r="U188" s="211" t="str">
        <f t="shared" ca="1" si="43"/>
        <v/>
      </c>
      <c r="V188" s="195" t="str">
        <f t="shared" ca="1" si="44"/>
        <v/>
      </c>
      <c r="W188" s="195" t="str">
        <f t="shared" ca="1" si="45"/>
        <v/>
      </c>
      <c r="X188" s="195" t="str">
        <f t="shared" ca="1" si="46"/>
        <v/>
      </c>
      <c r="Y188" t="str">
        <f t="shared" ca="1" si="47"/>
        <v/>
      </c>
      <c r="Z188" s="212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8" t="str">
        <f>IF(AND(itens_Remanesc!A188="",itens_Remanesc!A187&lt;&gt;"",COUNTIF(itens_Remanesc!A189:$A$200,"&lt;&gt;")=0),"TOTAL",IF(itens_Remanesc!A188="","",itens_Remanesc!A188))</f>
        <v/>
      </c>
      <c r="B189" s="109" t="str">
        <f>IF(OR(historico_VU!A188="",historico_VU!C188=""),"",historico_VU!C188)</f>
        <v/>
      </c>
      <c r="C189" s="110" t="str">
        <f>IF(posicao_contratual!A188="","",posicao_contratual!G188)</f>
        <v/>
      </c>
      <c r="D189" s="109" t="str">
        <f>IF(A189="TOTAL",ROUND(SUM($D$3:D188),2),IF(OR(A189="",B189="",C189=""),"",ROUND(B189*C189,2)))</f>
        <v/>
      </c>
      <c r="E189" s="111" t="str">
        <f>IF(OR(historico_VU!A188="",historico_VU!D188=""),"",historico_VU!D188)</f>
        <v/>
      </c>
      <c r="F189" s="112" t="str">
        <f>IF(posicao_contratual!A188="","",posicao_contratual!K188)</f>
        <v/>
      </c>
      <c r="G189" s="111" t="str">
        <f>IF(A189="TOTAL",ROUND(SUM($G$3:G188),2),IF(OR(A189="",E189="",F189=""),"",ROUND(E189*F189,2)))</f>
        <v/>
      </c>
      <c r="H189" s="109" t="str">
        <f>IF(OR(historico_VU!A188="",historico_VU!E188=""),"",historico_VU!E188)</f>
        <v/>
      </c>
      <c r="I189" s="110" t="str">
        <f>IF(posicao_contratual!A188="","",posicao_contratual!O188)</f>
        <v/>
      </c>
      <c r="J189" s="109" t="str">
        <f>IF(A189="TOTAL",ROUND(SUM($J$3:J188),2),IF(OR(A189="",H189="",I189=""),"",ROUND(H189*I189,2)))</f>
        <v/>
      </c>
      <c r="K189" s="111" t="str">
        <f>IF(OR(historico_VU!A188="",historico_VU!F188=""),"",historico_VU!F188)</f>
        <v/>
      </c>
      <c r="L189" s="112" t="str">
        <f>IF(posicao_contratual!A188="","",posicao_contratual!S188)</f>
        <v/>
      </c>
      <c r="M189" s="111" t="str">
        <f>IF(A189="TOTAL",ROUND(SUM($M$3:M188),2),IF(OR(A189="",K189="",L189=""),"",ROUND(K189*L189,2)))</f>
        <v/>
      </c>
      <c r="N189" s="109" t="str">
        <f>IF(OR(historico_VU!A188="",historico_VU!G188=""),"",historico_VU!G188)</f>
        <v/>
      </c>
      <c r="O189" s="110" t="str">
        <f>IF(posicao_contratual!A188="","",posicao_contratual!W188)</f>
        <v/>
      </c>
      <c r="P189" s="109" t="str">
        <f>IF(A189="TOTAL",ROUND(SUM($P$3:P188),2),IF(OR(A189="",N189="",O189=""),"",ROUND(N189*O189,2)))</f>
        <v/>
      </c>
      <c r="Q189" s="183" t="str">
        <f t="shared" ca="1" si="40"/>
        <v/>
      </c>
      <c r="R189" t="str">
        <f>IF($A189="","",IF(MEMORIA_RESULTADOS!$W$46="","","C"&amp;MEMORIA_RESULTADOS!$W$46))</f>
        <v/>
      </c>
      <c r="S189" s="211" t="str">
        <f t="shared" ca="1" si="41"/>
        <v/>
      </c>
      <c r="T189" s="211" t="str">
        <f t="shared" ca="1" si="42"/>
        <v/>
      </c>
      <c r="U189" s="211" t="str">
        <f t="shared" ca="1" si="43"/>
        <v/>
      </c>
      <c r="V189" s="195" t="str">
        <f t="shared" ca="1" si="44"/>
        <v/>
      </c>
      <c r="W189" s="195" t="str">
        <f t="shared" ca="1" si="45"/>
        <v/>
      </c>
      <c r="X189" s="195" t="str">
        <f t="shared" ca="1" si="46"/>
        <v/>
      </c>
      <c r="Y189" t="str">
        <f t="shared" ca="1" si="47"/>
        <v/>
      </c>
      <c r="Z189" s="212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8" t="str">
        <f>IF(AND(itens_Remanesc!A189="",itens_Remanesc!A188&lt;&gt;"",COUNTIF(itens_Remanesc!A190:$A$200,"&lt;&gt;")=0),"TOTAL",IF(itens_Remanesc!A189="","",itens_Remanesc!A189))</f>
        <v/>
      </c>
      <c r="B190" s="109" t="str">
        <f>IF(OR(historico_VU!A189="",historico_VU!C189=""),"",historico_VU!C189)</f>
        <v/>
      </c>
      <c r="C190" s="110" t="str">
        <f>IF(posicao_contratual!A189="","",posicao_contratual!G189)</f>
        <v/>
      </c>
      <c r="D190" s="109" t="str">
        <f>IF(A190="TOTAL",ROUND(SUM($D$3:D189),2),IF(OR(A190="",B190="",C190=""),"",ROUND(B190*C190,2)))</f>
        <v/>
      </c>
      <c r="E190" s="111" t="str">
        <f>IF(OR(historico_VU!A189="",historico_VU!D189=""),"",historico_VU!D189)</f>
        <v/>
      </c>
      <c r="F190" s="112" t="str">
        <f>IF(posicao_contratual!A189="","",posicao_contratual!K189)</f>
        <v/>
      </c>
      <c r="G190" s="111" t="str">
        <f>IF(A190="TOTAL",ROUND(SUM($G$3:G189),2),IF(OR(A190="",E190="",F190=""),"",ROUND(E190*F190,2)))</f>
        <v/>
      </c>
      <c r="H190" s="109" t="str">
        <f>IF(OR(historico_VU!A189="",historico_VU!E189=""),"",historico_VU!E189)</f>
        <v/>
      </c>
      <c r="I190" s="110" t="str">
        <f>IF(posicao_contratual!A189="","",posicao_contratual!O189)</f>
        <v/>
      </c>
      <c r="J190" s="109" t="str">
        <f>IF(A190="TOTAL",ROUND(SUM($J$3:J189),2),IF(OR(A190="",H190="",I190=""),"",ROUND(H190*I190,2)))</f>
        <v/>
      </c>
      <c r="K190" s="111" t="str">
        <f>IF(OR(historico_VU!A189="",historico_VU!F189=""),"",historico_VU!F189)</f>
        <v/>
      </c>
      <c r="L190" s="112" t="str">
        <f>IF(posicao_contratual!A189="","",posicao_contratual!S189)</f>
        <v/>
      </c>
      <c r="M190" s="111" t="str">
        <f>IF(A190="TOTAL",ROUND(SUM($M$3:M189),2),IF(OR(A190="",K190="",L190=""),"",ROUND(K190*L190,2)))</f>
        <v/>
      </c>
      <c r="N190" s="109" t="str">
        <f>IF(OR(historico_VU!A189="",historico_VU!G189=""),"",historico_VU!G189)</f>
        <v/>
      </c>
      <c r="O190" s="110" t="str">
        <f>IF(posicao_contratual!A189="","",posicao_contratual!W189)</f>
        <v/>
      </c>
      <c r="P190" s="109" t="str">
        <f>IF(A190="TOTAL",ROUND(SUM($P$3:P189),2),IF(OR(A190="",N190="",O190=""),"",ROUND(N190*O190,2)))</f>
        <v/>
      </c>
      <c r="Q190" s="183" t="str">
        <f t="shared" ca="1" si="40"/>
        <v/>
      </c>
      <c r="R190" t="str">
        <f>IF($A190="","",IF(MEMORIA_RESULTADOS!$W$46="","","C"&amp;MEMORIA_RESULTADOS!$W$46))</f>
        <v/>
      </c>
      <c r="S190" s="211" t="str">
        <f t="shared" ca="1" si="41"/>
        <v/>
      </c>
      <c r="T190" s="211" t="str">
        <f t="shared" ca="1" si="42"/>
        <v/>
      </c>
      <c r="U190" s="211" t="str">
        <f t="shared" ca="1" si="43"/>
        <v/>
      </c>
      <c r="V190" s="195" t="str">
        <f t="shared" ca="1" si="44"/>
        <v/>
      </c>
      <c r="W190" s="195" t="str">
        <f t="shared" ca="1" si="45"/>
        <v/>
      </c>
      <c r="X190" s="195" t="str">
        <f t="shared" ca="1" si="46"/>
        <v/>
      </c>
      <c r="Y190" t="str">
        <f t="shared" ca="1" si="47"/>
        <v/>
      </c>
      <c r="Z190" s="212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8" t="str">
        <f>IF(AND(itens_Remanesc!A190="",itens_Remanesc!A189&lt;&gt;"",COUNTIF(itens_Remanesc!A191:$A$200,"&lt;&gt;")=0),"TOTAL",IF(itens_Remanesc!A190="","",itens_Remanesc!A190))</f>
        <v/>
      </c>
      <c r="B191" s="109" t="str">
        <f>IF(OR(historico_VU!A190="",historico_VU!C190=""),"",historico_VU!C190)</f>
        <v/>
      </c>
      <c r="C191" s="110" t="str">
        <f>IF(posicao_contratual!A190="","",posicao_contratual!G190)</f>
        <v/>
      </c>
      <c r="D191" s="109" t="str">
        <f>IF(A191="TOTAL",ROUND(SUM($D$3:D190),2),IF(OR(A191="",B191="",C191=""),"",ROUND(B191*C191,2)))</f>
        <v/>
      </c>
      <c r="E191" s="111" t="str">
        <f>IF(OR(historico_VU!A190="",historico_VU!D190=""),"",historico_VU!D190)</f>
        <v/>
      </c>
      <c r="F191" s="112" t="str">
        <f>IF(posicao_contratual!A190="","",posicao_contratual!K190)</f>
        <v/>
      </c>
      <c r="G191" s="111" t="str">
        <f>IF(A191="TOTAL",ROUND(SUM($G$3:G190),2),IF(OR(A191="",E191="",F191=""),"",ROUND(E191*F191,2)))</f>
        <v/>
      </c>
      <c r="H191" s="109" t="str">
        <f>IF(OR(historico_VU!A190="",historico_VU!E190=""),"",historico_VU!E190)</f>
        <v/>
      </c>
      <c r="I191" s="110" t="str">
        <f>IF(posicao_contratual!A190="","",posicao_contratual!O190)</f>
        <v/>
      </c>
      <c r="J191" s="109" t="str">
        <f>IF(A191="TOTAL",ROUND(SUM($J$3:J190),2),IF(OR(A191="",H191="",I191=""),"",ROUND(H191*I191,2)))</f>
        <v/>
      </c>
      <c r="K191" s="111" t="str">
        <f>IF(OR(historico_VU!A190="",historico_VU!F190=""),"",historico_VU!F190)</f>
        <v/>
      </c>
      <c r="L191" s="112" t="str">
        <f>IF(posicao_contratual!A190="","",posicao_contratual!S190)</f>
        <v/>
      </c>
      <c r="M191" s="111" t="str">
        <f>IF(A191="TOTAL",ROUND(SUM($M$3:M190),2),IF(OR(A191="",K191="",L191=""),"",ROUND(K191*L191,2)))</f>
        <v/>
      </c>
      <c r="N191" s="109" t="str">
        <f>IF(OR(historico_VU!A190="",historico_VU!G190=""),"",historico_VU!G190)</f>
        <v/>
      </c>
      <c r="O191" s="110" t="str">
        <f>IF(posicao_contratual!A190="","",posicao_contratual!W190)</f>
        <v/>
      </c>
      <c r="P191" s="109" t="str">
        <f>IF(A191="TOTAL",ROUND(SUM($P$3:P190),2),IF(OR(A191="",N191="",O191=""),"",ROUND(N191*O191,2)))</f>
        <v/>
      </c>
      <c r="Q191" s="183" t="str">
        <f t="shared" ca="1" si="40"/>
        <v/>
      </c>
      <c r="R191" t="str">
        <f>IF($A191="","",IF(MEMORIA_RESULTADOS!$W$46="","","C"&amp;MEMORIA_RESULTADOS!$W$46))</f>
        <v/>
      </c>
      <c r="S191" s="211" t="str">
        <f t="shared" ca="1" si="41"/>
        <v/>
      </c>
      <c r="T191" s="211" t="str">
        <f t="shared" ca="1" si="42"/>
        <v/>
      </c>
      <c r="U191" s="211" t="str">
        <f t="shared" ca="1" si="43"/>
        <v/>
      </c>
      <c r="V191" s="195" t="str">
        <f t="shared" ca="1" si="44"/>
        <v/>
      </c>
      <c r="W191" s="195" t="str">
        <f t="shared" ca="1" si="45"/>
        <v/>
      </c>
      <c r="X191" s="195" t="str">
        <f t="shared" ca="1" si="46"/>
        <v/>
      </c>
      <c r="Y191" t="str">
        <f t="shared" ca="1" si="47"/>
        <v/>
      </c>
      <c r="Z191" s="212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8" t="str">
        <f>IF(AND(itens_Remanesc!A191="",itens_Remanesc!A190&lt;&gt;"",COUNTIF(itens_Remanesc!A192:$A$200,"&lt;&gt;")=0),"TOTAL",IF(itens_Remanesc!A191="","",itens_Remanesc!A191))</f>
        <v/>
      </c>
      <c r="B192" s="109" t="str">
        <f>IF(OR(historico_VU!A191="",historico_VU!C191=""),"",historico_VU!C191)</f>
        <v/>
      </c>
      <c r="C192" s="110" t="str">
        <f>IF(posicao_contratual!A191="","",posicao_contratual!G191)</f>
        <v/>
      </c>
      <c r="D192" s="109" t="str">
        <f>IF(A192="TOTAL",ROUND(SUM($D$3:D191),2),IF(OR(A192="",B192="",C192=""),"",ROUND(B192*C192,2)))</f>
        <v/>
      </c>
      <c r="E192" s="111" t="str">
        <f>IF(OR(historico_VU!A191="",historico_VU!D191=""),"",historico_VU!D191)</f>
        <v/>
      </c>
      <c r="F192" s="112" t="str">
        <f>IF(posicao_contratual!A191="","",posicao_contratual!K191)</f>
        <v/>
      </c>
      <c r="G192" s="111" t="str">
        <f>IF(A192="TOTAL",ROUND(SUM($G$3:G191),2),IF(OR(A192="",E192="",F192=""),"",ROUND(E192*F192,2)))</f>
        <v/>
      </c>
      <c r="H192" s="109" t="str">
        <f>IF(OR(historico_VU!A191="",historico_VU!E191=""),"",historico_VU!E191)</f>
        <v/>
      </c>
      <c r="I192" s="110" t="str">
        <f>IF(posicao_contratual!A191="","",posicao_contratual!O191)</f>
        <v/>
      </c>
      <c r="J192" s="109" t="str">
        <f>IF(A192="TOTAL",ROUND(SUM($J$3:J191),2),IF(OR(A192="",H192="",I192=""),"",ROUND(H192*I192,2)))</f>
        <v/>
      </c>
      <c r="K192" s="111" t="str">
        <f>IF(OR(historico_VU!A191="",historico_VU!F191=""),"",historico_VU!F191)</f>
        <v/>
      </c>
      <c r="L192" s="112" t="str">
        <f>IF(posicao_contratual!A191="","",posicao_contratual!S191)</f>
        <v/>
      </c>
      <c r="M192" s="111" t="str">
        <f>IF(A192="TOTAL",ROUND(SUM($M$3:M191),2),IF(OR(A192="",K192="",L192=""),"",ROUND(K192*L192,2)))</f>
        <v/>
      </c>
      <c r="N192" s="109" t="str">
        <f>IF(OR(historico_VU!A191="",historico_VU!G191=""),"",historico_VU!G191)</f>
        <v/>
      </c>
      <c r="O192" s="110" t="str">
        <f>IF(posicao_contratual!A191="","",posicao_contratual!W191)</f>
        <v/>
      </c>
      <c r="P192" s="109" t="str">
        <f>IF(A192="TOTAL",ROUND(SUM($P$3:P191),2),IF(OR(A192="",N192="",O192=""),"",ROUND(N192*O192,2)))</f>
        <v/>
      </c>
      <c r="Q192" s="183" t="str">
        <f t="shared" ca="1" si="40"/>
        <v/>
      </c>
      <c r="R192" t="str">
        <f>IF($A192="","",IF(MEMORIA_RESULTADOS!$W$46="","","C"&amp;MEMORIA_RESULTADOS!$W$46))</f>
        <v/>
      </c>
      <c r="S192" s="211" t="str">
        <f t="shared" ca="1" si="41"/>
        <v/>
      </c>
      <c r="T192" s="211" t="str">
        <f t="shared" ca="1" si="42"/>
        <v/>
      </c>
      <c r="U192" s="211" t="str">
        <f t="shared" ca="1" si="43"/>
        <v/>
      </c>
      <c r="V192" s="195" t="str">
        <f t="shared" ca="1" si="44"/>
        <v/>
      </c>
      <c r="W192" s="195" t="str">
        <f t="shared" ca="1" si="45"/>
        <v/>
      </c>
      <c r="X192" s="195" t="str">
        <f t="shared" ca="1" si="46"/>
        <v/>
      </c>
      <c r="Y192" t="str">
        <f t="shared" ca="1" si="47"/>
        <v/>
      </c>
      <c r="Z192" s="212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8" t="str">
        <f>IF(AND(itens_Remanesc!A192="",itens_Remanesc!A191&lt;&gt;"",COUNTIF(itens_Remanesc!A193:$A$200,"&lt;&gt;")=0),"TOTAL",IF(itens_Remanesc!A192="","",itens_Remanesc!A192))</f>
        <v/>
      </c>
      <c r="B193" s="109" t="str">
        <f>IF(OR(historico_VU!A192="",historico_VU!C192=""),"",historico_VU!C192)</f>
        <v/>
      </c>
      <c r="C193" s="110" t="str">
        <f>IF(posicao_contratual!A192="","",posicao_contratual!G192)</f>
        <v/>
      </c>
      <c r="D193" s="109" t="str">
        <f>IF(A193="TOTAL",ROUND(SUM($D$3:D192),2),IF(OR(A193="",B193="",C193=""),"",ROUND(B193*C193,2)))</f>
        <v/>
      </c>
      <c r="E193" s="111" t="str">
        <f>IF(OR(historico_VU!A192="",historico_VU!D192=""),"",historico_VU!D192)</f>
        <v/>
      </c>
      <c r="F193" s="112" t="str">
        <f>IF(posicao_contratual!A192="","",posicao_contratual!K192)</f>
        <v/>
      </c>
      <c r="G193" s="111" t="str">
        <f>IF(A193="TOTAL",ROUND(SUM($G$3:G192),2),IF(OR(A193="",E193="",F193=""),"",ROUND(E193*F193,2)))</f>
        <v/>
      </c>
      <c r="H193" s="109" t="str">
        <f>IF(OR(historico_VU!A192="",historico_VU!E192=""),"",historico_VU!E192)</f>
        <v/>
      </c>
      <c r="I193" s="110" t="str">
        <f>IF(posicao_contratual!A192="","",posicao_contratual!O192)</f>
        <v/>
      </c>
      <c r="J193" s="109" t="str">
        <f>IF(A193="TOTAL",ROUND(SUM($J$3:J192),2),IF(OR(A193="",H193="",I193=""),"",ROUND(H193*I193,2)))</f>
        <v/>
      </c>
      <c r="K193" s="111" t="str">
        <f>IF(OR(historico_VU!A192="",historico_VU!F192=""),"",historico_VU!F192)</f>
        <v/>
      </c>
      <c r="L193" s="112" t="str">
        <f>IF(posicao_contratual!A192="","",posicao_contratual!S192)</f>
        <v/>
      </c>
      <c r="M193" s="111" t="str">
        <f>IF(A193="TOTAL",ROUND(SUM($M$3:M192),2),IF(OR(A193="",K193="",L193=""),"",ROUND(K193*L193,2)))</f>
        <v/>
      </c>
      <c r="N193" s="109" t="str">
        <f>IF(OR(historico_VU!A192="",historico_VU!G192=""),"",historico_VU!G192)</f>
        <v/>
      </c>
      <c r="O193" s="110" t="str">
        <f>IF(posicao_contratual!A192="","",posicao_contratual!W192)</f>
        <v/>
      </c>
      <c r="P193" s="109" t="str">
        <f>IF(A193="TOTAL",ROUND(SUM($P$3:P192),2),IF(OR(A193="",N193="",O193=""),"",ROUND(N193*O193,2)))</f>
        <v/>
      </c>
      <c r="Q193" s="183" t="str">
        <f t="shared" ca="1" si="40"/>
        <v/>
      </c>
      <c r="R193" t="str">
        <f>IF($A193="","",IF(MEMORIA_RESULTADOS!$W$46="","","C"&amp;MEMORIA_RESULTADOS!$W$46))</f>
        <v/>
      </c>
      <c r="S193" s="211" t="str">
        <f t="shared" ca="1" si="41"/>
        <v/>
      </c>
      <c r="T193" s="211" t="str">
        <f t="shared" ca="1" si="42"/>
        <v/>
      </c>
      <c r="U193" s="211" t="str">
        <f t="shared" ca="1" si="43"/>
        <v/>
      </c>
      <c r="V193" s="195" t="str">
        <f t="shared" ca="1" si="44"/>
        <v/>
      </c>
      <c r="W193" s="195" t="str">
        <f t="shared" ca="1" si="45"/>
        <v/>
      </c>
      <c r="X193" s="195" t="str">
        <f t="shared" ca="1" si="46"/>
        <v/>
      </c>
      <c r="Y193" t="str">
        <f t="shared" ca="1" si="47"/>
        <v/>
      </c>
      <c r="Z193" s="212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8" t="str">
        <f>IF(AND(itens_Remanesc!A193="",itens_Remanesc!A192&lt;&gt;"",COUNTIF(itens_Remanesc!A194:$A$200,"&lt;&gt;")=0),"TOTAL",IF(itens_Remanesc!A193="","",itens_Remanesc!A193))</f>
        <v/>
      </c>
      <c r="B194" s="109" t="str">
        <f>IF(OR(historico_VU!A193="",historico_VU!C193=""),"",historico_VU!C193)</f>
        <v/>
      </c>
      <c r="C194" s="110" t="str">
        <f>IF(posicao_contratual!A193="","",posicao_contratual!G193)</f>
        <v/>
      </c>
      <c r="D194" s="109" t="str">
        <f>IF(A194="TOTAL",ROUND(SUM($D$3:D193),2),IF(OR(A194="",B194="",C194=""),"",ROUND(B194*C194,2)))</f>
        <v/>
      </c>
      <c r="E194" s="111" t="str">
        <f>IF(OR(historico_VU!A193="",historico_VU!D193=""),"",historico_VU!D193)</f>
        <v/>
      </c>
      <c r="F194" s="112" t="str">
        <f>IF(posicao_contratual!A193="","",posicao_contratual!K193)</f>
        <v/>
      </c>
      <c r="G194" s="111" t="str">
        <f>IF(A194="TOTAL",ROUND(SUM($G$3:G193),2),IF(OR(A194="",E194="",F194=""),"",ROUND(E194*F194,2)))</f>
        <v/>
      </c>
      <c r="H194" s="109" t="str">
        <f>IF(OR(historico_VU!A193="",historico_VU!E193=""),"",historico_VU!E193)</f>
        <v/>
      </c>
      <c r="I194" s="110" t="str">
        <f>IF(posicao_contratual!A193="","",posicao_contratual!O193)</f>
        <v/>
      </c>
      <c r="J194" s="109" t="str">
        <f>IF(A194="TOTAL",ROUND(SUM($J$3:J193),2),IF(OR(A194="",H194="",I194=""),"",ROUND(H194*I194,2)))</f>
        <v/>
      </c>
      <c r="K194" s="111" t="str">
        <f>IF(OR(historico_VU!A193="",historico_VU!F193=""),"",historico_VU!F193)</f>
        <v/>
      </c>
      <c r="L194" s="112" t="str">
        <f>IF(posicao_contratual!A193="","",posicao_contratual!S193)</f>
        <v/>
      </c>
      <c r="M194" s="111" t="str">
        <f>IF(A194="TOTAL",ROUND(SUM($M$3:M193),2),IF(OR(A194="",K194="",L194=""),"",ROUND(K194*L194,2)))</f>
        <v/>
      </c>
      <c r="N194" s="109" t="str">
        <f>IF(OR(historico_VU!A193="",historico_VU!G193=""),"",historico_VU!G193)</f>
        <v/>
      </c>
      <c r="O194" s="110" t="str">
        <f>IF(posicao_contratual!A193="","",posicao_contratual!W193)</f>
        <v/>
      </c>
      <c r="P194" s="109" t="str">
        <f>IF(A194="TOTAL",ROUND(SUM($P$3:P193),2),IF(OR(A194="",N194="",O194=""),"",ROUND(N194*O194,2)))</f>
        <v/>
      </c>
      <c r="Q194" s="183" t="str">
        <f t="shared" ca="1" si="40"/>
        <v/>
      </c>
      <c r="R194" t="str">
        <f>IF($A194="","",IF(MEMORIA_RESULTADOS!$W$46="","","C"&amp;MEMORIA_RESULTADOS!$W$46))</f>
        <v/>
      </c>
      <c r="S194" s="211" t="str">
        <f t="shared" ca="1" si="41"/>
        <v/>
      </c>
      <c r="T194" s="211" t="str">
        <f t="shared" ca="1" si="42"/>
        <v/>
      </c>
      <c r="U194" s="211" t="str">
        <f t="shared" ca="1" si="43"/>
        <v/>
      </c>
      <c r="V194" s="195" t="str">
        <f t="shared" ca="1" si="44"/>
        <v/>
      </c>
      <c r="W194" s="195" t="str">
        <f t="shared" ca="1" si="45"/>
        <v/>
      </c>
      <c r="X194" s="195" t="str">
        <f t="shared" ca="1" si="46"/>
        <v/>
      </c>
      <c r="Y194" t="str">
        <f t="shared" ca="1" si="47"/>
        <v/>
      </c>
      <c r="Z194" s="212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8" t="str">
        <f>IF(AND(itens_Remanesc!A194="",itens_Remanesc!A193&lt;&gt;"",COUNTIF(itens_Remanesc!A195:$A$200,"&lt;&gt;")=0),"TOTAL",IF(itens_Remanesc!A194="","",itens_Remanesc!A194))</f>
        <v/>
      </c>
      <c r="B195" s="109" t="str">
        <f>IF(OR(historico_VU!A194="",historico_VU!C194=""),"",historico_VU!C194)</f>
        <v/>
      </c>
      <c r="C195" s="110" t="str">
        <f>IF(posicao_contratual!A194="","",posicao_contratual!G194)</f>
        <v/>
      </c>
      <c r="D195" s="109" t="str">
        <f>IF(A195="TOTAL",ROUND(SUM($D$3:D194),2),IF(OR(A195="",B195="",C195=""),"",ROUND(B195*C195,2)))</f>
        <v/>
      </c>
      <c r="E195" s="111" t="str">
        <f>IF(OR(historico_VU!A194="",historico_VU!D194=""),"",historico_VU!D194)</f>
        <v/>
      </c>
      <c r="F195" s="112" t="str">
        <f>IF(posicao_contratual!A194="","",posicao_contratual!K194)</f>
        <v/>
      </c>
      <c r="G195" s="111" t="str">
        <f>IF(A195="TOTAL",ROUND(SUM($G$3:G194),2),IF(OR(A195="",E195="",F195=""),"",ROUND(E195*F195,2)))</f>
        <v/>
      </c>
      <c r="H195" s="109" t="str">
        <f>IF(OR(historico_VU!A194="",historico_VU!E194=""),"",historico_VU!E194)</f>
        <v/>
      </c>
      <c r="I195" s="110" t="str">
        <f>IF(posicao_contratual!A194="","",posicao_contratual!O194)</f>
        <v/>
      </c>
      <c r="J195" s="109" t="str">
        <f>IF(A195="TOTAL",ROUND(SUM($J$3:J194),2),IF(OR(A195="",H195="",I195=""),"",ROUND(H195*I195,2)))</f>
        <v/>
      </c>
      <c r="K195" s="111" t="str">
        <f>IF(OR(historico_VU!A194="",historico_VU!F194=""),"",historico_VU!F194)</f>
        <v/>
      </c>
      <c r="L195" s="112" t="str">
        <f>IF(posicao_contratual!A194="","",posicao_contratual!S194)</f>
        <v/>
      </c>
      <c r="M195" s="111" t="str">
        <f>IF(A195="TOTAL",ROUND(SUM($M$3:M194),2),IF(OR(A195="",K195="",L195=""),"",ROUND(K195*L195,2)))</f>
        <v/>
      </c>
      <c r="N195" s="109" t="str">
        <f>IF(OR(historico_VU!A194="",historico_VU!G194=""),"",historico_VU!G194)</f>
        <v/>
      </c>
      <c r="O195" s="110" t="str">
        <f>IF(posicao_contratual!A194="","",posicao_contratual!W194)</f>
        <v/>
      </c>
      <c r="P195" s="109" t="str">
        <f>IF(A195="TOTAL",ROUND(SUM($P$3:P194),2),IF(OR(A195="",N195="",O195=""),"",ROUND(N195*O195,2)))</f>
        <v/>
      </c>
      <c r="Q195" s="183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11" t="str">
        <f t="shared" ref="S195:S202" ca="1" si="49">IF($A195="","",IFERROR(IF(INDIRECT("CICLO_EM_EXECUCAO!B"&amp;(ROW()+10))="","",INDIRECT("CICLO_EM_EXECUCAO!B"&amp;(ROW()+10))),""))</f>
        <v/>
      </c>
      <c r="T195" s="211" t="str">
        <f t="shared" ref="T195:T202" ca="1" si="50">IF($A195="","",IFERROR(IF(INDIRECT("CICLO_EM_EXECUCAO!D"&amp;(ROW()+10))="","",INDIRECT("CICLO_EM_EXECUCAO!D"&amp;(ROW()+10))),""))</f>
        <v/>
      </c>
      <c r="U195" s="211" t="str">
        <f t="shared" ref="U195:U202" ca="1" si="51">IF($A195="","",IFERROR(IF(INDIRECT("CICLO_EM_EXECUCAO!C"&amp;(ROW()+10))="","",INDIRECT("CICLO_EM_EXECUCAO!C"&amp;(ROW()+10))),""))</f>
        <v/>
      </c>
      <c r="V195" s="195" t="str">
        <f t="shared" ref="V195:V202" ca="1" si="52">IF($A195="","",IFERROR(IF(INDIRECT("CICLO_EM_EXECUCAO!E"&amp;(ROW()+10))="","",INDIRECT("CICLO_EM_EXECUCAO!E"&amp;(ROW()+10))),""))</f>
        <v/>
      </c>
      <c r="W195" s="195" t="str">
        <f t="shared" ref="W195:W202" ca="1" si="53">IF($A195="","",IFERROR(IF(INDIRECT("CICLO_EM_EXECUCAO!F"&amp;(ROW()+10))="","",INDIRECT("CICLO_EM_EXECUCAO!F"&amp;(ROW()+10))),""))</f>
        <v/>
      </c>
      <c r="X195" s="195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12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8" t="str">
        <f>IF(AND(itens_Remanesc!A195="",itens_Remanesc!A194&lt;&gt;"",COUNTIF(itens_Remanesc!A196:$A$200,"&lt;&gt;")=0),"TOTAL",IF(itens_Remanesc!A195="","",itens_Remanesc!A195))</f>
        <v/>
      </c>
      <c r="B196" s="109" t="str">
        <f>IF(OR(historico_VU!A195="",historico_VU!C195=""),"",historico_VU!C195)</f>
        <v/>
      </c>
      <c r="C196" s="110" t="str">
        <f>IF(posicao_contratual!A195="","",posicao_contratual!G195)</f>
        <v/>
      </c>
      <c r="D196" s="109" t="str">
        <f>IF(A196="TOTAL",ROUND(SUM($D$3:D195),2),IF(OR(A196="",B196="",C196=""),"",ROUND(B196*C196,2)))</f>
        <v/>
      </c>
      <c r="E196" s="111" t="str">
        <f>IF(OR(historico_VU!A195="",historico_VU!D195=""),"",historico_VU!D195)</f>
        <v/>
      </c>
      <c r="F196" s="112" t="str">
        <f>IF(posicao_contratual!A195="","",posicao_contratual!K195)</f>
        <v/>
      </c>
      <c r="G196" s="111" t="str">
        <f>IF(A196="TOTAL",ROUND(SUM($G$3:G195),2),IF(OR(A196="",E196="",F196=""),"",ROUND(E196*F196,2)))</f>
        <v/>
      </c>
      <c r="H196" s="109" t="str">
        <f>IF(OR(historico_VU!A195="",historico_VU!E195=""),"",historico_VU!E195)</f>
        <v/>
      </c>
      <c r="I196" s="110" t="str">
        <f>IF(posicao_contratual!A195="","",posicao_contratual!O195)</f>
        <v/>
      </c>
      <c r="J196" s="109" t="str">
        <f>IF(A196="TOTAL",ROUND(SUM($J$3:J195),2),IF(OR(A196="",H196="",I196=""),"",ROUND(H196*I196,2)))</f>
        <v/>
      </c>
      <c r="K196" s="111" t="str">
        <f>IF(OR(historico_VU!A195="",historico_VU!F195=""),"",historico_VU!F195)</f>
        <v/>
      </c>
      <c r="L196" s="112" t="str">
        <f>IF(posicao_contratual!A195="","",posicao_contratual!S195)</f>
        <v/>
      </c>
      <c r="M196" s="111" t="str">
        <f>IF(A196="TOTAL",ROUND(SUM($M$3:M195),2),IF(OR(A196="",K196="",L196=""),"",ROUND(K196*L196,2)))</f>
        <v/>
      </c>
      <c r="N196" s="109" t="str">
        <f>IF(OR(historico_VU!A195="",historico_VU!G195=""),"",historico_VU!G195)</f>
        <v/>
      </c>
      <c r="O196" s="110" t="str">
        <f>IF(posicao_contratual!A195="","",posicao_contratual!W195)</f>
        <v/>
      </c>
      <c r="P196" s="109" t="str">
        <f>IF(A196="TOTAL",ROUND(SUM($P$3:P195),2),IF(OR(A196="",N196="",O196=""),"",ROUND(N196*O196,2)))</f>
        <v/>
      </c>
      <c r="Q196" s="183" t="str">
        <f t="shared" ca="1" si="48"/>
        <v/>
      </c>
      <c r="R196" t="str">
        <f>IF($A196="","",IF(MEMORIA_RESULTADOS!$W$46="","","C"&amp;MEMORIA_RESULTADOS!$W$46))</f>
        <v/>
      </c>
      <c r="S196" s="211" t="str">
        <f t="shared" ca="1" si="49"/>
        <v/>
      </c>
      <c r="T196" s="211" t="str">
        <f t="shared" ca="1" si="50"/>
        <v/>
      </c>
      <c r="U196" s="211" t="str">
        <f t="shared" ca="1" si="51"/>
        <v/>
      </c>
      <c r="V196" s="195" t="str">
        <f t="shared" ca="1" si="52"/>
        <v/>
      </c>
      <c r="W196" s="195" t="str">
        <f t="shared" ca="1" si="53"/>
        <v/>
      </c>
      <c r="X196" s="195" t="str">
        <f t="shared" ca="1" si="54"/>
        <v/>
      </c>
      <c r="Y196" t="str">
        <f t="shared" ca="1" si="55"/>
        <v/>
      </c>
      <c r="Z196" s="212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8" t="str">
        <f>IF(AND(itens_Remanesc!A196="",itens_Remanesc!A195&lt;&gt;"",COUNTIF(itens_Remanesc!A197:$A$200,"&lt;&gt;")=0),"TOTAL",IF(itens_Remanesc!A196="","",itens_Remanesc!A196))</f>
        <v/>
      </c>
      <c r="B197" s="109" t="str">
        <f>IF(OR(historico_VU!A196="",historico_VU!C196=""),"",historico_VU!C196)</f>
        <v/>
      </c>
      <c r="C197" s="110" t="str">
        <f>IF(posicao_contratual!A196="","",posicao_contratual!G196)</f>
        <v/>
      </c>
      <c r="D197" s="109" t="str">
        <f>IF(A197="TOTAL",ROUND(SUM($D$3:D196),2),IF(OR(A197="",B197="",C197=""),"",ROUND(B197*C197,2)))</f>
        <v/>
      </c>
      <c r="E197" s="111" t="str">
        <f>IF(OR(historico_VU!A196="",historico_VU!D196=""),"",historico_VU!D196)</f>
        <v/>
      </c>
      <c r="F197" s="112" t="str">
        <f>IF(posicao_contratual!A196="","",posicao_contratual!K196)</f>
        <v/>
      </c>
      <c r="G197" s="111" t="str">
        <f>IF(A197="TOTAL",ROUND(SUM($G$3:G196),2),IF(OR(A197="",E197="",F197=""),"",ROUND(E197*F197,2)))</f>
        <v/>
      </c>
      <c r="H197" s="109" t="str">
        <f>IF(OR(historico_VU!A196="",historico_VU!E196=""),"",historico_VU!E196)</f>
        <v/>
      </c>
      <c r="I197" s="110" t="str">
        <f>IF(posicao_contratual!A196="","",posicao_contratual!O196)</f>
        <v/>
      </c>
      <c r="J197" s="109" t="str">
        <f>IF(A197="TOTAL",ROUND(SUM($J$3:J196),2),IF(OR(A197="",H197="",I197=""),"",ROUND(H197*I197,2)))</f>
        <v/>
      </c>
      <c r="K197" s="111" t="str">
        <f>IF(OR(historico_VU!A196="",historico_VU!F196=""),"",historico_VU!F196)</f>
        <v/>
      </c>
      <c r="L197" s="112" t="str">
        <f>IF(posicao_contratual!A196="","",posicao_contratual!S196)</f>
        <v/>
      </c>
      <c r="M197" s="111" t="str">
        <f>IF(A197="TOTAL",ROUND(SUM($M$3:M196),2),IF(OR(A197="",K197="",L197=""),"",ROUND(K197*L197,2)))</f>
        <v/>
      </c>
      <c r="N197" s="109" t="str">
        <f>IF(OR(historico_VU!A196="",historico_VU!G196=""),"",historico_VU!G196)</f>
        <v/>
      </c>
      <c r="O197" s="110" t="str">
        <f>IF(posicao_contratual!A196="","",posicao_contratual!W196)</f>
        <v/>
      </c>
      <c r="P197" s="109" t="str">
        <f>IF(A197="TOTAL",ROUND(SUM($P$3:P196),2),IF(OR(A197="",N197="",O197=""),"",ROUND(N197*O197,2)))</f>
        <v/>
      </c>
      <c r="Q197" s="183" t="str">
        <f t="shared" ca="1" si="48"/>
        <v/>
      </c>
      <c r="R197" t="str">
        <f>IF($A197="","",IF(MEMORIA_RESULTADOS!$W$46="","","C"&amp;MEMORIA_RESULTADOS!$W$46))</f>
        <v/>
      </c>
      <c r="S197" s="211" t="str">
        <f t="shared" ca="1" si="49"/>
        <v/>
      </c>
      <c r="T197" s="211" t="str">
        <f t="shared" ca="1" si="50"/>
        <v/>
      </c>
      <c r="U197" s="211" t="str">
        <f t="shared" ca="1" si="51"/>
        <v/>
      </c>
      <c r="V197" s="195" t="str">
        <f t="shared" ca="1" si="52"/>
        <v/>
      </c>
      <c r="W197" s="195" t="str">
        <f t="shared" ca="1" si="53"/>
        <v/>
      </c>
      <c r="X197" s="195" t="str">
        <f t="shared" ca="1" si="54"/>
        <v/>
      </c>
      <c r="Y197" t="str">
        <f t="shared" ca="1" si="55"/>
        <v/>
      </c>
      <c r="Z197" s="212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8" t="str">
        <f>IF(AND(itens_Remanesc!A197="",itens_Remanesc!A196&lt;&gt;"",COUNTIF(itens_Remanesc!A198:$A$200,"&lt;&gt;")=0),"TOTAL",IF(itens_Remanesc!A197="","",itens_Remanesc!A197))</f>
        <v/>
      </c>
      <c r="B198" s="109" t="str">
        <f>IF(OR(historico_VU!A197="",historico_VU!C197=""),"",historico_VU!C197)</f>
        <v/>
      </c>
      <c r="C198" s="110" t="str">
        <f>IF(posicao_contratual!A197="","",posicao_contratual!G197)</f>
        <v/>
      </c>
      <c r="D198" s="109" t="str">
        <f>IF(A198="TOTAL",ROUND(SUM($D$3:D197),2),IF(OR(A198="",B198="",C198=""),"",ROUND(B198*C198,2)))</f>
        <v/>
      </c>
      <c r="E198" s="111" t="str">
        <f>IF(OR(historico_VU!A197="",historico_VU!D197=""),"",historico_VU!D197)</f>
        <v/>
      </c>
      <c r="F198" s="112" t="str">
        <f>IF(posicao_contratual!A197="","",posicao_contratual!K197)</f>
        <v/>
      </c>
      <c r="G198" s="111" t="str">
        <f>IF(A198="TOTAL",ROUND(SUM($G$3:G197),2),IF(OR(A198="",E198="",F198=""),"",ROUND(E198*F198,2)))</f>
        <v/>
      </c>
      <c r="H198" s="109" t="str">
        <f>IF(OR(historico_VU!A197="",historico_VU!E197=""),"",historico_VU!E197)</f>
        <v/>
      </c>
      <c r="I198" s="110" t="str">
        <f>IF(posicao_contratual!A197="","",posicao_contratual!O197)</f>
        <v/>
      </c>
      <c r="J198" s="109" t="str">
        <f>IF(A198="TOTAL",ROUND(SUM($J$3:J197),2),IF(OR(A198="",H198="",I198=""),"",ROUND(H198*I198,2)))</f>
        <v/>
      </c>
      <c r="K198" s="111" t="str">
        <f>IF(OR(historico_VU!A197="",historico_VU!F197=""),"",historico_VU!F197)</f>
        <v/>
      </c>
      <c r="L198" s="112" t="str">
        <f>IF(posicao_contratual!A197="","",posicao_contratual!S197)</f>
        <v/>
      </c>
      <c r="M198" s="111" t="str">
        <f>IF(A198="TOTAL",ROUND(SUM($M$3:M197),2),IF(OR(A198="",K198="",L198=""),"",ROUND(K198*L198,2)))</f>
        <v/>
      </c>
      <c r="N198" s="109" t="str">
        <f>IF(OR(historico_VU!A197="",historico_VU!G197=""),"",historico_VU!G197)</f>
        <v/>
      </c>
      <c r="O198" s="110" t="str">
        <f>IF(posicao_contratual!A197="","",posicao_contratual!W197)</f>
        <v/>
      </c>
      <c r="P198" s="109" t="str">
        <f>IF(A198="TOTAL",ROUND(SUM($P$3:P197),2),IF(OR(A198="",N198="",O198=""),"",ROUND(N198*O198,2)))</f>
        <v/>
      </c>
      <c r="Q198" s="183" t="str">
        <f t="shared" ca="1" si="48"/>
        <v/>
      </c>
      <c r="R198" t="str">
        <f>IF($A198="","",IF(MEMORIA_RESULTADOS!$W$46="","","C"&amp;MEMORIA_RESULTADOS!$W$46))</f>
        <v/>
      </c>
      <c r="S198" s="211" t="str">
        <f t="shared" ca="1" si="49"/>
        <v/>
      </c>
      <c r="T198" s="211" t="str">
        <f t="shared" ca="1" si="50"/>
        <v/>
      </c>
      <c r="U198" s="211" t="str">
        <f t="shared" ca="1" si="51"/>
        <v/>
      </c>
      <c r="V198" s="195" t="str">
        <f t="shared" ca="1" si="52"/>
        <v/>
      </c>
      <c r="W198" s="195" t="str">
        <f t="shared" ca="1" si="53"/>
        <v/>
      </c>
      <c r="X198" s="195" t="str">
        <f t="shared" ca="1" si="54"/>
        <v/>
      </c>
      <c r="Y198" t="str">
        <f t="shared" ca="1" si="55"/>
        <v/>
      </c>
      <c r="Z198" s="212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8" t="str">
        <f>IF(AND(itens_Remanesc!A198="",itens_Remanesc!A197&lt;&gt;"",COUNTIF(itens_Remanesc!A199:$A$200,"&lt;&gt;")=0),"TOTAL",IF(itens_Remanesc!A198="","",itens_Remanesc!A198))</f>
        <v/>
      </c>
      <c r="B199" s="109" t="str">
        <f>IF(OR(historico_VU!A198="",historico_VU!C198=""),"",historico_VU!C198)</f>
        <v/>
      </c>
      <c r="C199" s="110" t="str">
        <f>IF(posicao_contratual!A198="","",posicao_contratual!G198)</f>
        <v/>
      </c>
      <c r="D199" s="109" t="str">
        <f>IF(A199="TOTAL",ROUND(SUM($D$3:D198),2),IF(OR(A199="",B199="",C199=""),"",ROUND(B199*C199,2)))</f>
        <v/>
      </c>
      <c r="E199" s="111" t="str">
        <f>IF(OR(historico_VU!A198="",historico_VU!D198=""),"",historico_VU!D198)</f>
        <v/>
      </c>
      <c r="F199" s="112" t="str">
        <f>IF(posicao_contratual!A198="","",posicao_contratual!K198)</f>
        <v/>
      </c>
      <c r="G199" s="111" t="str">
        <f>IF(A199="TOTAL",ROUND(SUM($G$3:G198),2),IF(OR(A199="",E199="",F199=""),"",ROUND(E199*F199,2)))</f>
        <v/>
      </c>
      <c r="H199" s="109" t="str">
        <f>IF(OR(historico_VU!A198="",historico_VU!E198=""),"",historico_VU!E198)</f>
        <v/>
      </c>
      <c r="I199" s="110" t="str">
        <f>IF(posicao_contratual!A198="","",posicao_contratual!O198)</f>
        <v/>
      </c>
      <c r="J199" s="109" t="str">
        <f>IF(A199="TOTAL",ROUND(SUM($J$3:J198),2),IF(OR(A199="",H199="",I199=""),"",ROUND(H199*I199,2)))</f>
        <v/>
      </c>
      <c r="K199" s="111" t="str">
        <f>IF(OR(historico_VU!A198="",historico_VU!F198=""),"",historico_VU!F198)</f>
        <v/>
      </c>
      <c r="L199" s="112" t="str">
        <f>IF(posicao_contratual!A198="","",posicao_contratual!S198)</f>
        <v/>
      </c>
      <c r="M199" s="111" t="str">
        <f>IF(A199="TOTAL",ROUND(SUM($M$3:M198),2),IF(OR(A199="",K199="",L199=""),"",ROUND(K199*L199,2)))</f>
        <v/>
      </c>
      <c r="N199" s="109" t="str">
        <f>IF(OR(historico_VU!A198="",historico_VU!G198=""),"",historico_VU!G198)</f>
        <v/>
      </c>
      <c r="O199" s="110" t="str">
        <f>IF(posicao_contratual!A198="","",posicao_contratual!W198)</f>
        <v/>
      </c>
      <c r="P199" s="109" t="str">
        <f>IF(A199="TOTAL",ROUND(SUM($P$3:P198),2),IF(OR(A199="",N199="",O199=""),"",ROUND(N199*O199,2)))</f>
        <v/>
      </c>
      <c r="Q199" s="183" t="str">
        <f t="shared" ca="1" si="48"/>
        <v/>
      </c>
      <c r="R199" t="str">
        <f>IF($A199="","",IF(MEMORIA_RESULTADOS!$W$46="","","C"&amp;MEMORIA_RESULTADOS!$W$46))</f>
        <v/>
      </c>
      <c r="S199" s="211" t="str">
        <f t="shared" ca="1" si="49"/>
        <v/>
      </c>
      <c r="T199" s="211" t="str">
        <f t="shared" ca="1" si="50"/>
        <v/>
      </c>
      <c r="U199" s="211" t="str">
        <f t="shared" ca="1" si="51"/>
        <v/>
      </c>
      <c r="V199" s="195" t="str">
        <f t="shared" ca="1" si="52"/>
        <v/>
      </c>
      <c r="W199" s="195" t="str">
        <f t="shared" ca="1" si="53"/>
        <v/>
      </c>
      <c r="X199" s="195" t="str">
        <f t="shared" ca="1" si="54"/>
        <v/>
      </c>
      <c r="Y199" t="str">
        <f t="shared" ca="1" si="55"/>
        <v/>
      </c>
      <c r="Z199" s="212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8" t="str">
        <f>IF(AND(itens_Remanesc!A199="",itens_Remanesc!A198&lt;&gt;"",COUNTIF(itens_Remanesc!A200:$A$200,"&lt;&gt;")=0),"TOTAL",IF(itens_Remanesc!A199="","",itens_Remanesc!A199))</f>
        <v/>
      </c>
      <c r="B200" s="109" t="str">
        <f>IF(OR(historico_VU!A199="",historico_VU!C199=""),"",historico_VU!C199)</f>
        <v/>
      </c>
      <c r="C200" s="110" t="str">
        <f>IF(posicao_contratual!A199="","",posicao_contratual!G199)</f>
        <v/>
      </c>
      <c r="D200" s="109" t="str">
        <f>IF(A200="TOTAL",ROUND(SUM($D$3:D199),2),IF(OR(A200="",B200="",C200=""),"",ROUND(B200*C200,2)))</f>
        <v/>
      </c>
      <c r="E200" s="111" t="str">
        <f>IF(OR(historico_VU!A199="",historico_VU!D199=""),"",historico_VU!D199)</f>
        <v/>
      </c>
      <c r="F200" s="112" t="str">
        <f>IF(posicao_contratual!A199="","",posicao_contratual!K199)</f>
        <v/>
      </c>
      <c r="G200" s="111" t="str">
        <f>IF(A200="TOTAL",ROUND(SUM($G$3:G199),2),IF(OR(A200="",E200="",F200=""),"",ROUND(E200*F200,2)))</f>
        <v/>
      </c>
      <c r="H200" s="109" t="str">
        <f>IF(OR(historico_VU!A199="",historico_VU!E199=""),"",historico_VU!E199)</f>
        <v/>
      </c>
      <c r="I200" s="110" t="str">
        <f>IF(posicao_contratual!A199="","",posicao_contratual!O199)</f>
        <v/>
      </c>
      <c r="J200" s="109" t="str">
        <f>IF(A200="TOTAL",ROUND(SUM($J$3:J199),2),IF(OR(A200="",H200="",I200=""),"",ROUND(H200*I200,2)))</f>
        <v/>
      </c>
      <c r="K200" s="111" t="str">
        <f>IF(OR(historico_VU!A199="",historico_VU!F199=""),"",historico_VU!F199)</f>
        <v/>
      </c>
      <c r="L200" s="112" t="str">
        <f>IF(posicao_contratual!A199="","",posicao_contratual!S199)</f>
        <v/>
      </c>
      <c r="M200" s="111" t="str">
        <f>IF(A200="TOTAL",ROUND(SUM($M$3:M199),2),IF(OR(A200="",K200="",L200=""),"",ROUND(K200*L200,2)))</f>
        <v/>
      </c>
      <c r="N200" s="109" t="str">
        <f>IF(OR(historico_VU!A199="",historico_VU!G199=""),"",historico_VU!G199)</f>
        <v/>
      </c>
      <c r="O200" s="110" t="str">
        <f>IF(posicao_contratual!A199="","",posicao_contratual!W199)</f>
        <v/>
      </c>
      <c r="P200" s="109" t="str">
        <f>IF(A200="TOTAL",ROUND(SUM($P$3:P199),2),IF(OR(A200="",N200="",O200=""),"",ROUND(N200*O200,2)))</f>
        <v/>
      </c>
      <c r="Q200" s="183" t="str">
        <f t="shared" ca="1" si="48"/>
        <v/>
      </c>
      <c r="R200" t="str">
        <f>IF($A200="","",IF(MEMORIA_RESULTADOS!$W$46="","","C"&amp;MEMORIA_RESULTADOS!$W$46))</f>
        <v/>
      </c>
      <c r="S200" s="211" t="str">
        <f t="shared" ca="1" si="49"/>
        <v/>
      </c>
      <c r="T200" s="211" t="str">
        <f t="shared" ca="1" si="50"/>
        <v/>
      </c>
      <c r="U200" s="211" t="str">
        <f t="shared" ca="1" si="51"/>
        <v/>
      </c>
      <c r="V200" s="195" t="str">
        <f t="shared" ca="1" si="52"/>
        <v/>
      </c>
      <c r="W200" s="195" t="str">
        <f t="shared" ca="1" si="53"/>
        <v/>
      </c>
      <c r="X200" s="195" t="str">
        <f t="shared" ca="1" si="54"/>
        <v/>
      </c>
      <c r="Y200" t="str">
        <f t="shared" ca="1" si="55"/>
        <v/>
      </c>
      <c r="Z200" s="212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8" t="str">
        <f>IF(AND(itens_Remanesc!A200="",itens_Remanesc!A199&lt;&gt;"",COUNTIF(itens_Remanesc!A$200:$A201,"&lt;&gt;")=0),"TOTAL",IF(itens_Remanesc!A200="","",itens_Remanesc!A200))</f>
        <v/>
      </c>
      <c r="B201" s="109" t="str">
        <f>IF(OR(historico_VU!A200="",historico_VU!C200=""),"",historico_VU!C200)</f>
        <v/>
      </c>
      <c r="C201" s="110" t="str">
        <f>IF(posicao_contratual!A200="","",posicao_contratual!G200)</f>
        <v/>
      </c>
      <c r="D201" s="109" t="str">
        <f>IF(A201="TOTAL",ROUND(SUM($D$3:D200),2),IF(OR(A201="",B201="",C201=""),"",ROUND(B201*C201,2)))</f>
        <v/>
      </c>
      <c r="E201" s="111" t="str">
        <f>IF(OR(historico_VU!A200="",historico_VU!D200=""),"",historico_VU!D200)</f>
        <v/>
      </c>
      <c r="F201" s="112" t="str">
        <f>IF(posicao_contratual!A200="","",posicao_contratual!K200)</f>
        <v/>
      </c>
      <c r="G201" s="111" t="str">
        <f>IF(A201="TOTAL",ROUND(SUM($G$3:G200),2),IF(OR(A201="",E201="",F201=""),"",ROUND(E201*F201,2)))</f>
        <v/>
      </c>
      <c r="H201" s="109" t="str">
        <f>IF(OR(historico_VU!A200="",historico_VU!E200=""),"",historico_VU!E200)</f>
        <v/>
      </c>
      <c r="I201" s="110" t="str">
        <f>IF(posicao_contratual!A200="","",posicao_contratual!O200)</f>
        <v/>
      </c>
      <c r="J201" s="109" t="str">
        <f>IF(A201="TOTAL",ROUND(SUM($J$3:J200),2),IF(OR(A201="",H201="",I201=""),"",ROUND(H201*I201,2)))</f>
        <v/>
      </c>
      <c r="K201" s="111" t="str">
        <f>IF(OR(historico_VU!A200="",historico_VU!F200=""),"",historico_VU!F200)</f>
        <v/>
      </c>
      <c r="L201" s="112" t="str">
        <f>IF(posicao_contratual!A200="","",posicao_contratual!S200)</f>
        <v/>
      </c>
      <c r="M201" s="111" t="str">
        <f>IF(A201="TOTAL",ROUND(SUM($M$3:M200),2),IF(OR(A201="",K201="",L201=""),"",ROUND(K201*L201,2)))</f>
        <v/>
      </c>
      <c r="N201" s="109" t="str">
        <f>IF(OR(historico_VU!A200="",historico_VU!G200=""),"",historico_VU!G200)</f>
        <v/>
      </c>
      <c r="O201" s="110" t="str">
        <f>IF(posicao_contratual!A200="","",posicao_contratual!W200)</f>
        <v/>
      </c>
      <c r="P201" s="109" t="str">
        <f>IF(A201="TOTAL",ROUND(SUM($P$3:P200),2),IF(OR(A201="",N201="",O201=""),"",ROUND(N201*O201,2)))</f>
        <v/>
      </c>
      <c r="Q201" s="183" t="str">
        <f t="shared" ca="1" si="48"/>
        <v/>
      </c>
      <c r="R201" t="str">
        <f>IF($A201="","",IF(MEMORIA_RESULTADOS!$W$46="","","C"&amp;MEMORIA_RESULTADOS!$W$46))</f>
        <v/>
      </c>
      <c r="S201" s="211" t="str">
        <f t="shared" ca="1" si="49"/>
        <v/>
      </c>
      <c r="T201" s="211" t="str">
        <f t="shared" ca="1" si="50"/>
        <v/>
      </c>
      <c r="U201" s="211" t="str">
        <f t="shared" ca="1" si="51"/>
        <v/>
      </c>
      <c r="V201" s="195" t="str">
        <f t="shared" ca="1" si="52"/>
        <v/>
      </c>
      <c r="W201" s="195" t="str">
        <f t="shared" ca="1" si="53"/>
        <v/>
      </c>
      <c r="X201" s="195" t="str">
        <f t="shared" ca="1" si="54"/>
        <v/>
      </c>
      <c r="Y201" t="str">
        <f t="shared" ca="1" si="55"/>
        <v/>
      </c>
      <c r="Z201" s="212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8" t="str">
        <f>IF(itens_Remanesc!$A$200&lt;&gt;"","TOTAL","")</f>
        <v/>
      </c>
      <c r="B202" s="109" t="str">
        <f>""</f>
        <v/>
      </c>
      <c r="C202" s="110" t="str">
        <f>""</f>
        <v/>
      </c>
      <c r="D202" s="109" t="str">
        <f>IF(A202="TOTAL",ROUND(SUM($D$3:D201),2),IF(A202="","",ROUND(B202*C202,2)))</f>
        <v/>
      </c>
      <c r="E202" s="111" t="str">
        <f>""</f>
        <v/>
      </c>
      <c r="F202" s="112" t="str">
        <f>""</f>
        <v/>
      </c>
      <c r="G202" s="111" t="str">
        <f>IF(A202="TOTAL",ROUND(SUM($G$3:G201),2),IF(OR(A202="",E202="",F202=""),"",ROUND(E202*F202,2)))</f>
        <v/>
      </c>
      <c r="H202" s="109" t="str">
        <f>""</f>
        <v/>
      </c>
      <c r="I202" s="110" t="str">
        <f>""</f>
        <v/>
      </c>
      <c r="J202" s="109" t="str">
        <f>IF(A202="TOTAL",ROUND(SUM($J$3:J201),2),IF(OR(A202="",H202="",I202=""),"",ROUND(H202*I202,2)))</f>
        <v/>
      </c>
      <c r="K202" s="111" t="str">
        <f>""</f>
        <v/>
      </c>
      <c r="L202" s="112" t="str">
        <f>""</f>
        <v/>
      </c>
      <c r="M202" s="111" t="str">
        <f>IF(A202="TOTAL",ROUND(SUM($M$3:M201),2),IF(OR(A202="",K202="",L202=""),"",ROUND(K202*L202,2)))</f>
        <v/>
      </c>
      <c r="N202" s="109" t="str">
        <f>""</f>
        <v/>
      </c>
      <c r="O202" s="110" t="str">
        <f>""</f>
        <v/>
      </c>
      <c r="P202" s="109" t="str">
        <f>IF(A202="TOTAL",ROUND(SUM($P$3:P201),2),IF(OR(A202="",N202="",O202=""),"",ROUND(N202*O202,2)))</f>
        <v/>
      </c>
      <c r="Q202" s="183" t="str">
        <f t="shared" ca="1" si="48"/>
        <v/>
      </c>
      <c r="R202" t="str">
        <f>IF($A202="","",IF(MEMORIA_RESULTADOS!$W$46="","","C"&amp;MEMORIA_RESULTADOS!$W$46))</f>
        <v/>
      </c>
      <c r="S202" s="211" t="str">
        <f t="shared" ca="1" si="49"/>
        <v/>
      </c>
      <c r="T202" s="211" t="str">
        <f t="shared" ca="1" si="50"/>
        <v/>
      </c>
      <c r="U202" s="211" t="str">
        <f t="shared" ca="1" si="51"/>
        <v/>
      </c>
      <c r="V202" s="195" t="str">
        <f t="shared" ca="1" si="52"/>
        <v/>
      </c>
      <c r="W202" s="195" t="str">
        <f t="shared" ca="1" si="53"/>
        <v/>
      </c>
      <c r="X202" s="195" t="str">
        <f t="shared" ca="1" si="54"/>
        <v/>
      </c>
      <c r="Y202" t="str">
        <f t="shared" ca="1" si="55"/>
        <v/>
      </c>
      <c r="Z202" s="212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21</v>
      </c>
      <c r="B1" s="50" t="s">
        <v>306</v>
      </c>
      <c r="C1" s="51" t="s">
        <v>307</v>
      </c>
      <c r="D1" s="56" t="s">
        <v>308</v>
      </c>
      <c r="E1" s="28" t="s">
        <v>309</v>
      </c>
      <c r="F1" s="56" t="s">
        <v>310</v>
      </c>
      <c r="G1" s="28" t="s">
        <v>311</v>
      </c>
      <c r="H1" s="34" t="s">
        <v>312</v>
      </c>
      <c r="I1" s="12"/>
      <c r="J1" s="37" t="s">
        <v>33</v>
      </c>
      <c r="K1" s="37" t="s">
        <v>70</v>
      </c>
      <c r="L1" s="37" t="s">
        <v>37</v>
      </c>
      <c r="M1" s="12"/>
      <c r="N1" s="63" t="s">
        <v>313</v>
      </c>
      <c r="O1" s="63" t="s">
        <v>314</v>
      </c>
      <c r="P1" s="63" t="s">
        <v>315</v>
      </c>
      <c r="Q1" s="63" t="s">
        <v>316</v>
      </c>
      <c r="R1" s="63" t="s">
        <v>317</v>
      </c>
      <c r="S1" s="63" t="s">
        <v>79</v>
      </c>
      <c r="T1" s="63" t="s">
        <v>80</v>
      </c>
      <c r="U1" s="63" t="s">
        <v>81</v>
      </c>
      <c r="V1" s="63" t="s">
        <v>82</v>
      </c>
      <c r="W1" s="63" t="s">
        <v>83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272.63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280.51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6" t="str">
        <f t="shared" ref="H2:H33" si="0">IF(OR(A2="",C2="",C2=0,NOT(ISNUMBER($L$6))),"",ROUND($L$6-1,4))</f>
        <v/>
      </c>
      <c r="I2" s="29"/>
      <c r="J2" s="87" t="s">
        <v>23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9">
        <f>IF(A2="","",IF(posicao_contratual!$Y2="","",IF(posicao_contratual!$Y2&gt;0,"",posicao_contratual!E2)))</f>
        <v>120</v>
      </c>
      <c r="O2" s="147">
        <f>IF(A2="","",IF(posicao_contratual!$Y2="","",IF(posicao_contratual!$Y2&gt;1,"",posicao_contratual!I2)))</f>
        <v>130</v>
      </c>
      <c r="P2" s="147">
        <f>IF(A2="","",IF(posicao_contratual!$Y2="","",IF(posicao_contratual!$Y2&gt;2,"",posicao_contratual!M2)))</f>
        <v>130</v>
      </c>
      <c r="Q2" s="147">
        <f>IF(A2="","",IF(posicao_contratual!$Y2="","",IF(posicao_contratual!$Y2&gt;3,"",posicao_contratual!Q2)))</f>
        <v>130</v>
      </c>
      <c r="R2" s="147">
        <f>IF(A2="","",IF(posicao_contratual!$Y2="","",IF(posicao_contratual!$Y2&gt;4,"",posicao_contratual!U2)))</f>
        <v>130</v>
      </c>
      <c r="S2" s="167">
        <f>IF(A2="","",posicao_contratual!G2)</f>
        <v>120</v>
      </c>
      <c r="T2" s="167">
        <f>IF(A2="","",posicao_contratual!K2)</f>
        <v>130</v>
      </c>
      <c r="U2" s="167">
        <f>IF(A2="","",posicao_contratual!O2)</f>
        <v>120</v>
      </c>
      <c r="V2" s="167">
        <f>IF(A2="","",posicao_contratual!S2)</f>
        <v>120</v>
      </c>
      <c r="W2" s="167">
        <f>IF(A2="","",posicao_contratual!W2)</f>
        <v>120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1635.77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1683.05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6" t="str">
        <f t="shared" si="0"/>
        <v/>
      </c>
      <c r="I3" s="14"/>
      <c r="J3" s="87" t="s">
        <v>3</v>
      </c>
      <c r="K3" s="89">
        <f>IF(ISNUMBER(parametros!$E$3),parametros!$E$3,"")</f>
        <v>5.1200000000000002E-2</v>
      </c>
      <c r="L3" s="90">
        <f>IF(ISNUMBER(parametros!$F$3),parametros!$F$3,"")</f>
        <v>1.0511999999999999</v>
      </c>
      <c r="M3" s="14"/>
      <c r="N3" s="147">
        <f>IF(A3="","",IF(posicao_contratual!$Y3="","",IF(posicao_contratual!$Y3&gt;0,"",posicao_contratual!E3)))</f>
        <v>80</v>
      </c>
      <c r="O3" s="147">
        <f>IF(A3="","",IF(posicao_contratual!$Y3="","",IF(posicao_contratual!$Y3&gt;1,"",posicao_contratual!I3)))</f>
        <v>80</v>
      </c>
      <c r="P3" s="147">
        <f>IF(A3="","",IF(posicao_contratual!$Y3="","",IF(posicao_contratual!$Y3&gt;2,"",posicao_contratual!M3)))</f>
        <v>80</v>
      </c>
      <c r="Q3" s="147">
        <f>IF(A3="","",IF(posicao_contratual!$Y3="","",IF(posicao_contratual!$Y3&gt;3,"",posicao_contratual!Q3)))</f>
        <v>80</v>
      </c>
      <c r="R3" s="147">
        <f>IF(A3="","",IF(posicao_contratual!$Y3="","",IF(posicao_contratual!$Y3&gt;4,"",posicao_contratual!U3)))</f>
        <v>80</v>
      </c>
      <c r="S3" s="167">
        <f>IF(A3="","",posicao_contratual!G3)</f>
        <v>80</v>
      </c>
      <c r="T3" s="167">
        <f>IF(A3="","",posicao_contratual!K3)</f>
        <v>80</v>
      </c>
      <c r="U3" s="167">
        <f>IF(A3="","",posicao_contratual!O3)</f>
        <v>80</v>
      </c>
      <c r="V3" s="167">
        <f>IF(A3="","",posicao_contratual!S3)</f>
        <v>80</v>
      </c>
      <c r="W3" s="167">
        <f>IF(A3="","",posicao_contratual!W3)</f>
        <v>80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3363.84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3489.65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3590.5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6" t="str">
        <f t="shared" si="0"/>
        <v/>
      </c>
      <c r="I4" s="14"/>
      <c r="J4" s="87" t="s">
        <v>24</v>
      </c>
      <c r="K4" s="89">
        <f>IF(ISNUMBER(parametros!$E$4),parametros!$E$4,"")</f>
        <v>3.7400000000000003E-2</v>
      </c>
      <c r="L4" s="90">
        <f>IF(ISNUMBER(parametros!$F$4),parametros!$F$4,"")</f>
        <v>1.09051488</v>
      </c>
      <c r="M4" s="14"/>
      <c r="N4" s="147">
        <f>IF(A4="","",IF(posicao_contratual!$Y4="","",IF(posicao_contratual!$Y4&gt;0,"",posicao_contratual!E4)))</f>
        <v>40</v>
      </c>
      <c r="O4" s="147">
        <f>IF(A4="","",IF(posicao_contratual!$Y4="","",IF(posicao_contratual!$Y4&gt;1,"",posicao_contratual!I4)))</f>
        <v>40</v>
      </c>
      <c r="P4" s="147">
        <f>IF(A4="","",IF(posicao_contratual!$Y4="","",IF(posicao_contratual!$Y4&gt;2,"",posicao_contratual!M4)))</f>
        <v>40</v>
      </c>
      <c r="Q4" s="147">
        <f>IF(A4="","",IF(posicao_contratual!$Y4="","",IF(posicao_contratual!$Y4&gt;3,"",posicao_contratual!Q4)))</f>
        <v>40</v>
      </c>
      <c r="R4" s="147">
        <f>IF(A4="","",IF(posicao_contratual!$Y4="","",IF(posicao_contratual!$Y4&gt;4,"",posicao_contratual!U4)))</f>
        <v>40</v>
      </c>
      <c r="S4" s="167">
        <f>IF(A4="","",posicao_contratual!G4)</f>
        <v>40</v>
      </c>
      <c r="T4" s="167">
        <f>IF(A4="","",posicao_contratual!K4)</f>
        <v>40</v>
      </c>
      <c r="U4" s="167">
        <f>IF(A4="","",posicao_contratual!O4)</f>
        <v>40</v>
      </c>
      <c r="V4" s="167">
        <f>IF(A4="","",posicao_contratual!S4)</f>
        <v>40</v>
      </c>
      <c r="W4" s="167">
        <f>IF(A4="","",posicao_contratual!W4)</f>
        <v>40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6" t="str">
        <f t="shared" si="0"/>
        <v/>
      </c>
      <c r="I5" s="14"/>
      <c r="J5" s="87" t="s">
        <v>25</v>
      </c>
      <c r="K5" s="89">
        <f>IF(ISNUMBER(parametros!$E$5),parametros!$E$5,"")</f>
        <v>2.8899999999999999E-2</v>
      </c>
      <c r="L5" s="90">
        <f>IF(ISNUMBER(parametros!$F$5),parametros!$F$5,"")</f>
        <v>1.1220307600319999</v>
      </c>
      <c r="M5" s="14"/>
      <c r="N5" s="147" t="str">
        <f>IF(A5="","",IF(posicao_contratual!$Y5="","",IF(posicao_contratual!$Y5&gt;0,"",posicao_contratual!E5)))</f>
        <v/>
      </c>
      <c r="O5" s="147" t="str">
        <f>IF(A5="","",IF(posicao_contratual!$Y5="","",IF(posicao_contratual!$Y5&gt;1,"",posicao_contratual!I5)))</f>
        <v/>
      </c>
      <c r="P5" s="147" t="str">
        <f>IF(A5="","",IF(posicao_contratual!$Y5="","",IF(posicao_contratual!$Y5&gt;2,"",posicao_contratual!M5)))</f>
        <v/>
      </c>
      <c r="Q5" s="147" t="str">
        <f>IF(A5="","",IF(posicao_contratual!$Y5="","",IF(posicao_contratual!$Y5&gt;3,"",posicao_contratual!Q5)))</f>
        <v/>
      </c>
      <c r="R5" s="147" t="str">
        <f>IF(A5="","",IF(posicao_contratual!$Y5="","",IF(posicao_contratual!$Y5&gt;4,"",posicao_contratual!U5)))</f>
        <v/>
      </c>
      <c r="S5" s="167" t="str">
        <f>IF(A5="","",posicao_contratual!G5)</f>
        <v/>
      </c>
      <c r="T5" s="167" t="str">
        <f>IF(A5="","",posicao_contratual!K5)</f>
        <v/>
      </c>
      <c r="U5" s="167" t="str">
        <f>IF(A5="","",posicao_contratual!O5)</f>
        <v/>
      </c>
      <c r="V5" s="167" t="str">
        <f>IF(A5="","",posicao_contratual!S5)</f>
        <v/>
      </c>
      <c r="W5" s="167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6" t="str">
        <f t="shared" si="0"/>
        <v/>
      </c>
      <c r="I6" s="14"/>
      <c r="J6" s="87" t="s">
        <v>26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7" t="str">
        <f>IF(A6="","",IF(posicao_contratual!$Y6="","",IF(posicao_contratual!$Y6&gt;0,"",posicao_contratual!E6)))</f>
        <v/>
      </c>
      <c r="O6" s="147" t="str">
        <f>IF(A6="","",IF(posicao_contratual!$Y6="","",IF(posicao_contratual!$Y6&gt;1,"",posicao_contratual!I6)))</f>
        <v/>
      </c>
      <c r="P6" s="147" t="str">
        <f>IF(A6="","",IF(posicao_contratual!$Y6="","",IF(posicao_contratual!$Y6&gt;2,"",posicao_contratual!M6)))</f>
        <v/>
      </c>
      <c r="Q6" s="147" t="str">
        <f>IF(A6="","",IF(posicao_contratual!$Y6="","",IF(posicao_contratual!$Y6&gt;3,"",posicao_contratual!Q6)))</f>
        <v/>
      </c>
      <c r="R6" s="147" t="str">
        <f>IF(A6="","",IF(posicao_contratual!$Y6="","",IF(posicao_contratual!$Y6&gt;4,"",posicao_contratual!U6)))</f>
        <v/>
      </c>
      <c r="S6" s="167" t="str">
        <f>IF(A6="","",posicao_contratual!G6)</f>
        <v/>
      </c>
      <c r="T6" s="167" t="str">
        <f>IF(A6="","",posicao_contratual!K6)</f>
        <v/>
      </c>
      <c r="U6" s="167" t="str">
        <f>IF(A6="","",posicao_contratual!O6)</f>
        <v/>
      </c>
      <c r="V6" s="167" t="str">
        <f>IF(A6="","",posicao_contratual!S6)</f>
        <v/>
      </c>
      <c r="W6" s="167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6" t="str">
        <f t="shared" si="0"/>
        <v/>
      </c>
      <c r="I7" s="14"/>
      <c r="J7" s="14"/>
      <c r="K7" s="14"/>
      <c r="L7" s="14"/>
      <c r="M7" s="14"/>
      <c r="N7" s="147" t="str">
        <f>IF(A7="","",IF(posicao_contratual!$Y7="","",IF(posicao_contratual!$Y7&gt;0,"",posicao_contratual!E7)))</f>
        <v/>
      </c>
      <c r="O7" s="147" t="str">
        <f>IF(A7="","",IF(posicao_contratual!$Y7="","",IF(posicao_contratual!$Y7&gt;1,"",posicao_contratual!I7)))</f>
        <v/>
      </c>
      <c r="P7" s="147" t="str">
        <f>IF(A7="","",IF(posicao_contratual!$Y7="","",IF(posicao_contratual!$Y7&gt;2,"",posicao_contratual!M7)))</f>
        <v/>
      </c>
      <c r="Q7" s="147" t="str">
        <f>IF(A7="","",IF(posicao_contratual!$Y7="","",IF(posicao_contratual!$Y7&gt;3,"",posicao_contratual!Q7)))</f>
        <v/>
      </c>
      <c r="R7" s="147" t="str">
        <f>IF(A7="","",IF(posicao_contratual!$Y7="","",IF(posicao_contratual!$Y7&gt;4,"",posicao_contratual!U7)))</f>
        <v/>
      </c>
      <c r="S7" s="167" t="str">
        <f>IF(A7="","",posicao_contratual!G7)</f>
        <v/>
      </c>
      <c r="T7" s="167" t="str">
        <f>IF(A7="","",posicao_contratual!K7)</f>
        <v/>
      </c>
      <c r="U7" s="167" t="str">
        <f>IF(A7="","",posicao_contratual!O7)</f>
        <v/>
      </c>
      <c r="V7" s="167" t="str">
        <f>IF(A7="","",posicao_contratual!S7)</f>
        <v/>
      </c>
      <c r="W7" s="167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6" t="str">
        <f t="shared" si="0"/>
        <v/>
      </c>
      <c r="I8" s="14"/>
      <c r="J8" s="14"/>
      <c r="K8" s="14"/>
      <c r="L8" s="14"/>
      <c r="M8" s="14"/>
      <c r="N8" s="147" t="str">
        <f>IF(A8="","",IF(posicao_contratual!$Y8="","",IF(posicao_contratual!$Y8&gt;0,"",posicao_contratual!E8)))</f>
        <v/>
      </c>
      <c r="O8" s="147" t="str">
        <f>IF(A8="","",IF(posicao_contratual!$Y8="","",IF(posicao_contratual!$Y8&gt;1,"",posicao_contratual!I8)))</f>
        <v/>
      </c>
      <c r="P8" s="147" t="str">
        <f>IF(A8="","",IF(posicao_contratual!$Y8="","",IF(posicao_contratual!$Y8&gt;2,"",posicao_contratual!M8)))</f>
        <v/>
      </c>
      <c r="Q8" s="147" t="str">
        <f>IF(A8="","",IF(posicao_contratual!$Y8="","",IF(posicao_contratual!$Y8&gt;3,"",posicao_contratual!Q8)))</f>
        <v/>
      </c>
      <c r="R8" s="147" t="str">
        <f>IF(A8="","",IF(posicao_contratual!$Y8="","",IF(posicao_contratual!$Y8&gt;4,"",posicao_contratual!U8)))</f>
        <v/>
      </c>
      <c r="S8" s="167" t="str">
        <f>IF(A8="","",posicao_contratual!G8)</f>
        <v/>
      </c>
      <c r="T8" s="167" t="str">
        <f>IF(A8="","",posicao_contratual!K8)</f>
        <v/>
      </c>
      <c r="U8" s="167" t="str">
        <f>IF(A8="","",posicao_contratual!O8)</f>
        <v/>
      </c>
      <c r="V8" s="167" t="str">
        <f>IF(A8="","",posicao_contratual!S8)</f>
        <v/>
      </c>
      <c r="W8" s="167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6" t="str">
        <f t="shared" si="0"/>
        <v/>
      </c>
      <c r="I9" s="14"/>
      <c r="J9" s="14"/>
      <c r="K9" s="14"/>
      <c r="L9" s="14"/>
      <c r="M9" s="14"/>
      <c r="N9" s="147" t="str">
        <f>IF(A9="","",IF(posicao_contratual!$Y9="","",IF(posicao_contratual!$Y9&gt;0,"",posicao_contratual!E9)))</f>
        <v/>
      </c>
      <c r="O9" s="147" t="str">
        <f>IF(A9="","",IF(posicao_contratual!$Y9="","",IF(posicao_contratual!$Y9&gt;1,"",posicao_contratual!I9)))</f>
        <v/>
      </c>
      <c r="P9" s="147" t="str">
        <f>IF(A9="","",IF(posicao_contratual!$Y9="","",IF(posicao_contratual!$Y9&gt;2,"",posicao_contratual!M9)))</f>
        <v/>
      </c>
      <c r="Q9" s="147" t="str">
        <f>IF(A9="","",IF(posicao_contratual!$Y9="","",IF(posicao_contratual!$Y9&gt;3,"",posicao_contratual!Q9)))</f>
        <v/>
      </c>
      <c r="R9" s="147" t="str">
        <f>IF(A9="","",IF(posicao_contratual!$Y9="","",IF(posicao_contratual!$Y9&gt;4,"",posicao_contratual!U9)))</f>
        <v/>
      </c>
      <c r="S9" s="167" t="str">
        <f>IF(A9="","",posicao_contratual!G9)</f>
        <v/>
      </c>
      <c r="T9" s="167" t="str">
        <f>IF(A9="","",posicao_contratual!K9)</f>
        <v/>
      </c>
      <c r="U9" s="167" t="str">
        <f>IF(A9="","",posicao_contratual!O9)</f>
        <v/>
      </c>
      <c r="V9" s="167" t="str">
        <f>IF(A9="","",posicao_contratual!S9)</f>
        <v/>
      </c>
      <c r="W9" s="167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6" t="str">
        <f t="shared" si="0"/>
        <v/>
      </c>
      <c r="I10" s="14"/>
      <c r="J10" s="14"/>
      <c r="K10" s="14"/>
      <c r="L10" s="14"/>
      <c r="M10" s="14"/>
      <c r="N10" s="147" t="str">
        <f>IF(A10="","",IF(posicao_contratual!$Y10="","",IF(posicao_contratual!$Y10&gt;0,"",posicao_contratual!E10)))</f>
        <v/>
      </c>
      <c r="O10" s="147" t="str">
        <f>IF(A10="","",IF(posicao_contratual!$Y10="","",IF(posicao_contratual!$Y10&gt;1,"",posicao_contratual!I10)))</f>
        <v/>
      </c>
      <c r="P10" s="147" t="str">
        <f>IF(A10="","",IF(posicao_contratual!$Y10="","",IF(posicao_contratual!$Y10&gt;2,"",posicao_contratual!M10)))</f>
        <v/>
      </c>
      <c r="Q10" s="147" t="str">
        <f>IF(A10="","",IF(posicao_contratual!$Y10="","",IF(posicao_contratual!$Y10&gt;3,"",posicao_contratual!Q10)))</f>
        <v/>
      </c>
      <c r="R10" s="147" t="str">
        <f>IF(A10="","",IF(posicao_contratual!$Y10="","",IF(posicao_contratual!$Y10&gt;4,"",posicao_contratual!U10)))</f>
        <v/>
      </c>
      <c r="S10" s="167" t="str">
        <f>IF(A10="","",posicao_contratual!G10)</f>
        <v/>
      </c>
      <c r="T10" s="167" t="str">
        <f>IF(A10="","",posicao_contratual!K10)</f>
        <v/>
      </c>
      <c r="U10" s="167" t="str">
        <f>IF(A10="","",posicao_contratual!O10)</f>
        <v/>
      </c>
      <c r="V10" s="167" t="str">
        <f>IF(A10="","",posicao_contratual!S10)</f>
        <v/>
      </c>
      <c r="W10" s="167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6" t="str">
        <f t="shared" si="0"/>
        <v/>
      </c>
      <c r="I11" s="14"/>
      <c r="J11" s="14"/>
      <c r="K11" s="14"/>
      <c r="L11" s="14"/>
      <c r="M11" s="14"/>
      <c r="N11" s="147" t="str">
        <f>IF(A11="","",IF(posicao_contratual!$Y11="","",IF(posicao_contratual!$Y11&gt;0,"",posicao_contratual!E11)))</f>
        <v/>
      </c>
      <c r="O11" s="147" t="str">
        <f>IF(A11="","",IF(posicao_contratual!$Y11="","",IF(posicao_contratual!$Y11&gt;1,"",posicao_contratual!I11)))</f>
        <v/>
      </c>
      <c r="P11" s="147" t="str">
        <f>IF(A11="","",IF(posicao_contratual!$Y11="","",IF(posicao_contratual!$Y11&gt;2,"",posicao_contratual!M11)))</f>
        <v/>
      </c>
      <c r="Q11" s="147" t="str">
        <f>IF(A11="","",IF(posicao_contratual!$Y11="","",IF(posicao_contratual!$Y11&gt;3,"",posicao_contratual!Q11)))</f>
        <v/>
      </c>
      <c r="R11" s="147" t="str">
        <f>IF(A11="","",IF(posicao_contratual!$Y11="","",IF(posicao_contratual!$Y11&gt;4,"",posicao_contratual!U11)))</f>
        <v/>
      </c>
      <c r="S11" s="167" t="str">
        <f>IF(A11="","",posicao_contratual!G11)</f>
        <v/>
      </c>
      <c r="T11" s="167" t="str">
        <f>IF(A11="","",posicao_contratual!K11)</f>
        <v/>
      </c>
      <c r="U11" s="167" t="str">
        <f>IF(A11="","",posicao_contratual!O11)</f>
        <v/>
      </c>
      <c r="V11" s="167" t="str">
        <f>IF(A11="","",posicao_contratual!S11)</f>
        <v/>
      </c>
      <c r="W11" s="167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6" t="str">
        <f t="shared" si="0"/>
        <v/>
      </c>
      <c r="I12" s="14"/>
      <c r="J12" s="14"/>
      <c r="K12" s="14"/>
      <c r="L12" s="14"/>
      <c r="M12" s="14"/>
      <c r="N12" s="147" t="str">
        <f>IF(A12="","",IF(posicao_contratual!$Y12="","",IF(posicao_contratual!$Y12&gt;0,"",posicao_contratual!E12)))</f>
        <v/>
      </c>
      <c r="O12" s="147" t="str">
        <f>IF(A12="","",IF(posicao_contratual!$Y12="","",IF(posicao_contratual!$Y12&gt;1,"",posicao_contratual!I12)))</f>
        <v/>
      </c>
      <c r="P12" s="147" t="str">
        <f>IF(A12="","",IF(posicao_contratual!$Y12="","",IF(posicao_contratual!$Y12&gt;2,"",posicao_contratual!M12)))</f>
        <v/>
      </c>
      <c r="Q12" s="147" t="str">
        <f>IF(A12="","",IF(posicao_contratual!$Y12="","",IF(posicao_contratual!$Y12&gt;3,"",posicao_contratual!Q12)))</f>
        <v/>
      </c>
      <c r="R12" s="147" t="str">
        <f>IF(A12="","",IF(posicao_contratual!$Y12="","",IF(posicao_contratual!$Y12&gt;4,"",posicao_contratual!U12)))</f>
        <v/>
      </c>
      <c r="S12" s="167" t="str">
        <f>IF(A12="","",posicao_contratual!G12)</f>
        <v/>
      </c>
      <c r="T12" s="167" t="str">
        <f>IF(A12="","",posicao_contratual!K12)</f>
        <v/>
      </c>
      <c r="U12" s="167" t="str">
        <f>IF(A12="","",posicao_contratual!O12)</f>
        <v/>
      </c>
      <c r="V12" s="167" t="str">
        <f>IF(A12="","",posicao_contratual!S12)</f>
        <v/>
      </c>
      <c r="W12" s="167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6" t="str">
        <f t="shared" si="0"/>
        <v/>
      </c>
      <c r="I13" s="14"/>
      <c r="J13" s="14"/>
      <c r="K13" s="14"/>
      <c r="L13" s="14"/>
      <c r="M13" s="14"/>
      <c r="N13" s="147" t="str">
        <f>IF(A13="","",IF(posicao_contratual!$Y13="","",IF(posicao_contratual!$Y13&gt;0,"",posicao_contratual!E13)))</f>
        <v/>
      </c>
      <c r="O13" s="147" t="str">
        <f>IF(A13="","",IF(posicao_contratual!$Y13="","",IF(posicao_contratual!$Y13&gt;1,"",posicao_contratual!I13)))</f>
        <v/>
      </c>
      <c r="P13" s="147" t="str">
        <f>IF(A13="","",IF(posicao_contratual!$Y13="","",IF(posicao_contratual!$Y13&gt;2,"",posicao_contratual!M13)))</f>
        <v/>
      </c>
      <c r="Q13" s="147" t="str">
        <f>IF(A13="","",IF(posicao_contratual!$Y13="","",IF(posicao_contratual!$Y13&gt;3,"",posicao_contratual!Q13)))</f>
        <v/>
      </c>
      <c r="R13" s="147" t="str">
        <f>IF(A13="","",IF(posicao_contratual!$Y13="","",IF(posicao_contratual!$Y13&gt;4,"",posicao_contratual!U13)))</f>
        <v/>
      </c>
      <c r="S13" s="167" t="str">
        <f>IF(A13="","",posicao_contratual!G13)</f>
        <v/>
      </c>
      <c r="T13" s="167" t="str">
        <f>IF(A13="","",posicao_contratual!K13)</f>
        <v/>
      </c>
      <c r="U13" s="167" t="str">
        <f>IF(A13="","",posicao_contratual!O13)</f>
        <v/>
      </c>
      <c r="V13" s="167" t="str">
        <f>IF(A13="","",posicao_contratual!S13)</f>
        <v/>
      </c>
      <c r="W13" s="167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6" t="str">
        <f t="shared" si="0"/>
        <v/>
      </c>
      <c r="I14" s="14"/>
      <c r="J14" s="14"/>
      <c r="K14" s="14"/>
      <c r="L14" s="14"/>
      <c r="M14" s="14"/>
      <c r="N14" s="147" t="str">
        <f>IF(A14="","",IF(posicao_contratual!$Y14="","",IF(posicao_contratual!$Y14&gt;0,"",posicao_contratual!E14)))</f>
        <v/>
      </c>
      <c r="O14" s="147" t="str">
        <f>IF(A14="","",IF(posicao_contratual!$Y14="","",IF(posicao_contratual!$Y14&gt;1,"",posicao_contratual!I14)))</f>
        <v/>
      </c>
      <c r="P14" s="147" t="str">
        <f>IF(A14="","",IF(posicao_contratual!$Y14="","",IF(posicao_contratual!$Y14&gt;2,"",posicao_contratual!M14)))</f>
        <v/>
      </c>
      <c r="Q14" s="147" t="str">
        <f>IF(A14="","",IF(posicao_contratual!$Y14="","",IF(posicao_contratual!$Y14&gt;3,"",posicao_contratual!Q14)))</f>
        <v/>
      </c>
      <c r="R14" s="147" t="str">
        <f>IF(A14="","",IF(posicao_contratual!$Y14="","",IF(posicao_contratual!$Y14&gt;4,"",posicao_contratual!U14)))</f>
        <v/>
      </c>
      <c r="S14" s="167" t="str">
        <f>IF(A14="","",posicao_contratual!G14)</f>
        <v/>
      </c>
      <c r="T14" s="167" t="str">
        <f>IF(A14="","",posicao_contratual!K14)</f>
        <v/>
      </c>
      <c r="U14" s="167" t="str">
        <f>IF(A14="","",posicao_contratual!O14)</f>
        <v/>
      </c>
      <c r="V14" s="167" t="str">
        <f>IF(A14="","",posicao_contratual!S14)</f>
        <v/>
      </c>
      <c r="W14" s="167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6" t="str">
        <f t="shared" si="0"/>
        <v/>
      </c>
      <c r="I15" s="14"/>
      <c r="J15" s="14"/>
      <c r="K15" s="14"/>
      <c r="L15" s="14"/>
      <c r="M15" s="14"/>
      <c r="N15" s="147" t="str">
        <f>IF(A15="","",IF(posicao_contratual!$Y15="","",IF(posicao_contratual!$Y15&gt;0,"",posicao_contratual!E15)))</f>
        <v/>
      </c>
      <c r="O15" s="147" t="str">
        <f>IF(A15="","",IF(posicao_contratual!$Y15="","",IF(posicao_contratual!$Y15&gt;1,"",posicao_contratual!I15)))</f>
        <v/>
      </c>
      <c r="P15" s="147" t="str">
        <f>IF(A15="","",IF(posicao_contratual!$Y15="","",IF(posicao_contratual!$Y15&gt;2,"",posicao_contratual!M15)))</f>
        <v/>
      </c>
      <c r="Q15" s="147" t="str">
        <f>IF(A15="","",IF(posicao_contratual!$Y15="","",IF(posicao_contratual!$Y15&gt;3,"",posicao_contratual!Q15)))</f>
        <v/>
      </c>
      <c r="R15" s="147" t="str">
        <f>IF(A15="","",IF(posicao_contratual!$Y15="","",IF(posicao_contratual!$Y15&gt;4,"",posicao_contratual!U15)))</f>
        <v/>
      </c>
      <c r="S15" s="167" t="str">
        <f>IF(A15="","",posicao_contratual!G15)</f>
        <v/>
      </c>
      <c r="T15" s="167" t="str">
        <f>IF(A15="","",posicao_contratual!K15)</f>
        <v/>
      </c>
      <c r="U15" s="167" t="str">
        <f>IF(A15="","",posicao_contratual!O15)</f>
        <v/>
      </c>
      <c r="V15" s="167" t="str">
        <f>IF(A15="","",posicao_contratual!S15)</f>
        <v/>
      </c>
      <c r="W15" s="167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6" t="str">
        <f t="shared" si="0"/>
        <v/>
      </c>
      <c r="I16" s="14"/>
      <c r="J16" s="14"/>
      <c r="K16" s="14"/>
      <c r="L16" s="14"/>
      <c r="M16" s="14"/>
      <c r="N16" s="147" t="str">
        <f>IF(A16="","",IF(posicao_contratual!$Y16="","",IF(posicao_contratual!$Y16&gt;0,"",posicao_contratual!E16)))</f>
        <v/>
      </c>
      <c r="O16" s="147" t="str">
        <f>IF(A16="","",IF(posicao_contratual!$Y16="","",IF(posicao_contratual!$Y16&gt;1,"",posicao_contratual!I16)))</f>
        <v/>
      </c>
      <c r="P16" s="147" t="str">
        <f>IF(A16="","",IF(posicao_contratual!$Y16="","",IF(posicao_contratual!$Y16&gt;2,"",posicao_contratual!M16)))</f>
        <v/>
      </c>
      <c r="Q16" s="147" t="str">
        <f>IF(A16="","",IF(posicao_contratual!$Y16="","",IF(posicao_contratual!$Y16&gt;3,"",posicao_contratual!Q16)))</f>
        <v/>
      </c>
      <c r="R16" s="147" t="str">
        <f>IF(A16="","",IF(posicao_contratual!$Y16="","",IF(posicao_contratual!$Y16&gt;4,"",posicao_contratual!U16)))</f>
        <v/>
      </c>
      <c r="S16" s="167" t="str">
        <f>IF(A16="","",posicao_contratual!G16)</f>
        <v/>
      </c>
      <c r="T16" s="167" t="str">
        <f>IF(A16="","",posicao_contratual!K16)</f>
        <v/>
      </c>
      <c r="U16" s="167" t="str">
        <f>IF(A16="","",posicao_contratual!O16)</f>
        <v/>
      </c>
      <c r="V16" s="167" t="str">
        <f>IF(A16="","",posicao_contratual!S16)</f>
        <v/>
      </c>
      <c r="W16" s="167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6" t="str">
        <f t="shared" si="0"/>
        <v/>
      </c>
      <c r="I17" s="14"/>
      <c r="J17" s="14"/>
      <c r="K17" s="14"/>
      <c r="L17" s="14"/>
      <c r="M17" s="14"/>
      <c r="N17" s="147" t="str">
        <f>IF(A17="","",IF(posicao_contratual!$Y17="","",IF(posicao_contratual!$Y17&gt;0,"",posicao_contratual!E17)))</f>
        <v/>
      </c>
      <c r="O17" s="147" t="str">
        <f>IF(A17="","",IF(posicao_contratual!$Y17="","",IF(posicao_contratual!$Y17&gt;1,"",posicao_contratual!I17)))</f>
        <v/>
      </c>
      <c r="P17" s="147" t="str">
        <f>IF(A17="","",IF(posicao_contratual!$Y17="","",IF(posicao_contratual!$Y17&gt;2,"",posicao_contratual!M17)))</f>
        <v/>
      </c>
      <c r="Q17" s="147" t="str">
        <f>IF(A17="","",IF(posicao_contratual!$Y17="","",IF(posicao_contratual!$Y17&gt;3,"",posicao_contratual!Q17)))</f>
        <v/>
      </c>
      <c r="R17" s="147" t="str">
        <f>IF(A17="","",IF(posicao_contratual!$Y17="","",IF(posicao_contratual!$Y17&gt;4,"",posicao_contratual!U17)))</f>
        <v/>
      </c>
      <c r="S17" s="167" t="str">
        <f>IF(A17="","",posicao_contratual!G17)</f>
        <v/>
      </c>
      <c r="T17" s="167" t="str">
        <f>IF(A17="","",posicao_contratual!K17)</f>
        <v/>
      </c>
      <c r="U17" s="167" t="str">
        <f>IF(A17="","",posicao_contratual!O17)</f>
        <v/>
      </c>
      <c r="V17" s="167" t="str">
        <f>IF(A17="","",posicao_contratual!S17)</f>
        <v/>
      </c>
      <c r="W17" s="167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6" t="str">
        <f t="shared" si="0"/>
        <v/>
      </c>
      <c r="I18" s="14"/>
      <c r="J18" s="14"/>
      <c r="K18" s="14"/>
      <c r="L18" s="14"/>
      <c r="M18" s="14"/>
      <c r="N18" s="147" t="str">
        <f>IF(A18="","",IF(posicao_contratual!$Y18="","",IF(posicao_contratual!$Y18&gt;0,"",posicao_contratual!E18)))</f>
        <v/>
      </c>
      <c r="O18" s="147" t="str">
        <f>IF(A18="","",IF(posicao_contratual!$Y18="","",IF(posicao_contratual!$Y18&gt;1,"",posicao_contratual!I18)))</f>
        <v/>
      </c>
      <c r="P18" s="147" t="str">
        <f>IF(A18="","",IF(posicao_contratual!$Y18="","",IF(posicao_contratual!$Y18&gt;2,"",posicao_contratual!M18)))</f>
        <v/>
      </c>
      <c r="Q18" s="147" t="str">
        <f>IF(A18="","",IF(posicao_contratual!$Y18="","",IF(posicao_contratual!$Y18&gt;3,"",posicao_contratual!Q18)))</f>
        <v/>
      </c>
      <c r="R18" s="147" t="str">
        <f>IF(A18="","",IF(posicao_contratual!$Y18="","",IF(posicao_contratual!$Y18&gt;4,"",posicao_contratual!U18)))</f>
        <v/>
      </c>
      <c r="S18" s="167" t="str">
        <f>IF(A18="","",posicao_contratual!G18)</f>
        <v/>
      </c>
      <c r="T18" s="167" t="str">
        <f>IF(A18="","",posicao_contratual!K18)</f>
        <v/>
      </c>
      <c r="U18" s="167" t="str">
        <f>IF(A18="","",posicao_contratual!O18)</f>
        <v/>
      </c>
      <c r="V18" s="167" t="str">
        <f>IF(A18="","",posicao_contratual!S18)</f>
        <v/>
      </c>
      <c r="W18" s="167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6" t="str">
        <f t="shared" si="0"/>
        <v/>
      </c>
      <c r="I19" s="14"/>
      <c r="J19" s="14"/>
      <c r="K19" s="14"/>
      <c r="L19" s="14"/>
      <c r="M19" s="14"/>
      <c r="N19" s="147" t="str">
        <f>IF(A19="","",IF(posicao_contratual!$Y19="","",IF(posicao_contratual!$Y19&gt;0,"",posicao_contratual!E19)))</f>
        <v/>
      </c>
      <c r="O19" s="147" t="str">
        <f>IF(A19="","",IF(posicao_contratual!$Y19="","",IF(posicao_contratual!$Y19&gt;1,"",posicao_contratual!I19)))</f>
        <v/>
      </c>
      <c r="P19" s="147" t="str">
        <f>IF(A19="","",IF(posicao_contratual!$Y19="","",IF(posicao_contratual!$Y19&gt;2,"",posicao_contratual!M19)))</f>
        <v/>
      </c>
      <c r="Q19" s="147" t="str">
        <f>IF(A19="","",IF(posicao_contratual!$Y19="","",IF(posicao_contratual!$Y19&gt;3,"",posicao_contratual!Q19)))</f>
        <v/>
      </c>
      <c r="R19" s="147" t="str">
        <f>IF(A19="","",IF(posicao_contratual!$Y19="","",IF(posicao_contratual!$Y19&gt;4,"",posicao_contratual!U19)))</f>
        <v/>
      </c>
      <c r="S19" s="167" t="str">
        <f>IF(A19="","",posicao_contratual!G19)</f>
        <v/>
      </c>
      <c r="T19" s="167" t="str">
        <f>IF(A19="","",posicao_contratual!K19)</f>
        <v/>
      </c>
      <c r="U19" s="167" t="str">
        <f>IF(A19="","",posicao_contratual!O19)</f>
        <v/>
      </c>
      <c r="V19" s="167" t="str">
        <f>IF(A19="","",posicao_contratual!S19)</f>
        <v/>
      </c>
      <c r="W19" s="167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6" t="str">
        <f t="shared" si="0"/>
        <v/>
      </c>
      <c r="I20" s="14"/>
      <c r="J20" s="14"/>
      <c r="K20" s="14"/>
      <c r="L20" s="14"/>
      <c r="M20" s="14"/>
      <c r="N20" s="147" t="str">
        <f>IF(A20="","",IF(posicao_contratual!$Y20="","",IF(posicao_contratual!$Y20&gt;0,"",posicao_contratual!E20)))</f>
        <v/>
      </c>
      <c r="O20" s="147" t="str">
        <f>IF(A20="","",IF(posicao_contratual!$Y20="","",IF(posicao_contratual!$Y20&gt;1,"",posicao_contratual!I20)))</f>
        <v/>
      </c>
      <c r="P20" s="147" t="str">
        <f>IF(A20="","",IF(posicao_contratual!$Y20="","",IF(posicao_contratual!$Y20&gt;2,"",posicao_contratual!M20)))</f>
        <v/>
      </c>
      <c r="Q20" s="147" t="str">
        <f>IF(A20="","",IF(posicao_contratual!$Y20="","",IF(posicao_contratual!$Y20&gt;3,"",posicao_contratual!Q20)))</f>
        <v/>
      </c>
      <c r="R20" s="147" t="str">
        <f>IF(A20="","",IF(posicao_contratual!$Y20="","",IF(posicao_contratual!$Y20&gt;4,"",posicao_contratual!U20)))</f>
        <v/>
      </c>
      <c r="S20" s="167" t="str">
        <f>IF(A20="","",posicao_contratual!G20)</f>
        <v/>
      </c>
      <c r="T20" s="167" t="str">
        <f>IF(A20="","",posicao_contratual!K20)</f>
        <v/>
      </c>
      <c r="U20" s="167" t="str">
        <f>IF(A20="","",posicao_contratual!O20)</f>
        <v/>
      </c>
      <c r="V20" s="167" t="str">
        <f>IF(A20="","",posicao_contratual!S20)</f>
        <v/>
      </c>
      <c r="W20" s="167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6" t="str">
        <f t="shared" si="0"/>
        <v/>
      </c>
      <c r="I21" s="14"/>
      <c r="J21" s="14"/>
      <c r="K21" s="14"/>
      <c r="L21" s="14"/>
      <c r="M21" s="14"/>
      <c r="N21" s="147" t="str">
        <f>IF(A21="","",IF(posicao_contratual!$Y21="","",IF(posicao_contratual!$Y21&gt;0,"",posicao_contratual!E21)))</f>
        <v/>
      </c>
      <c r="O21" s="147" t="str">
        <f>IF(A21="","",IF(posicao_contratual!$Y21="","",IF(posicao_contratual!$Y21&gt;1,"",posicao_contratual!I21)))</f>
        <v/>
      </c>
      <c r="P21" s="147" t="str">
        <f>IF(A21="","",IF(posicao_contratual!$Y21="","",IF(posicao_contratual!$Y21&gt;2,"",posicao_contratual!M21)))</f>
        <v/>
      </c>
      <c r="Q21" s="147" t="str">
        <f>IF(A21="","",IF(posicao_contratual!$Y21="","",IF(posicao_contratual!$Y21&gt;3,"",posicao_contratual!Q21)))</f>
        <v/>
      </c>
      <c r="R21" s="147" t="str">
        <f>IF(A21="","",IF(posicao_contratual!$Y21="","",IF(posicao_contratual!$Y21&gt;4,"",posicao_contratual!U21)))</f>
        <v/>
      </c>
      <c r="S21" s="167" t="str">
        <f>IF(A21="","",posicao_contratual!G21)</f>
        <v/>
      </c>
      <c r="T21" s="167" t="str">
        <f>IF(A21="","",posicao_contratual!K21)</f>
        <v/>
      </c>
      <c r="U21" s="167" t="str">
        <f>IF(A21="","",posicao_contratual!O21)</f>
        <v/>
      </c>
      <c r="V21" s="167" t="str">
        <f>IF(A21="","",posicao_contratual!S21)</f>
        <v/>
      </c>
      <c r="W21" s="167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6" t="str">
        <f t="shared" si="0"/>
        <v/>
      </c>
      <c r="I22" s="14"/>
      <c r="J22" s="14"/>
      <c r="K22" s="14"/>
      <c r="L22" s="14"/>
      <c r="M22" s="14"/>
      <c r="N22" s="147" t="str">
        <f>IF(A22="","",IF(posicao_contratual!$Y22="","",IF(posicao_contratual!$Y22&gt;0,"",posicao_contratual!E22)))</f>
        <v/>
      </c>
      <c r="O22" s="147" t="str">
        <f>IF(A22="","",IF(posicao_contratual!$Y22="","",IF(posicao_contratual!$Y22&gt;1,"",posicao_contratual!I22)))</f>
        <v/>
      </c>
      <c r="P22" s="147" t="str">
        <f>IF(A22="","",IF(posicao_contratual!$Y22="","",IF(posicao_contratual!$Y22&gt;2,"",posicao_contratual!M22)))</f>
        <v/>
      </c>
      <c r="Q22" s="147" t="str">
        <f>IF(A22="","",IF(posicao_contratual!$Y22="","",IF(posicao_contratual!$Y22&gt;3,"",posicao_contratual!Q22)))</f>
        <v/>
      </c>
      <c r="R22" s="147" t="str">
        <f>IF(A22="","",IF(posicao_contratual!$Y22="","",IF(posicao_contratual!$Y22&gt;4,"",posicao_contratual!U22)))</f>
        <v/>
      </c>
      <c r="S22" s="167" t="str">
        <f>IF(A22="","",posicao_contratual!G22)</f>
        <v/>
      </c>
      <c r="T22" s="167" t="str">
        <f>IF(A22="","",posicao_contratual!K22)</f>
        <v/>
      </c>
      <c r="U22" s="167" t="str">
        <f>IF(A22="","",posicao_contratual!O22)</f>
        <v/>
      </c>
      <c r="V22" s="167" t="str">
        <f>IF(A22="","",posicao_contratual!S22)</f>
        <v/>
      </c>
      <c r="W22" s="167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6" t="str">
        <f t="shared" si="0"/>
        <v/>
      </c>
      <c r="I23" s="14"/>
      <c r="J23" s="14"/>
      <c r="K23" s="14"/>
      <c r="L23" s="14"/>
      <c r="M23" s="14"/>
      <c r="N23" s="147" t="str">
        <f>IF(A23="","",IF(posicao_contratual!$Y23="","",IF(posicao_contratual!$Y23&gt;0,"",posicao_contratual!E23)))</f>
        <v/>
      </c>
      <c r="O23" s="147" t="str">
        <f>IF(A23="","",IF(posicao_contratual!$Y23="","",IF(posicao_contratual!$Y23&gt;1,"",posicao_contratual!I23)))</f>
        <v/>
      </c>
      <c r="P23" s="147" t="str">
        <f>IF(A23="","",IF(posicao_contratual!$Y23="","",IF(posicao_contratual!$Y23&gt;2,"",posicao_contratual!M23)))</f>
        <v/>
      </c>
      <c r="Q23" s="147" t="str">
        <f>IF(A23="","",IF(posicao_contratual!$Y23="","",IF(posicao_contratual!$Y23&gt;3,"",posicao_contratual!Q23)))</f>
        <v/>
      </c>
      <c r="R23" s="147" t="str">
        <f>IF(A23="","",IF(posicao_contratual!$Y23="","",IF(posicao_contratual!$Y23&gt;4,"",posicao_contratual!U23)))</f>
        <v/>
      </c>
      <c r="S23" s="167" t="str">
        <f>IF(A23="","",posicao_contratual!G23)</f>
        <v/>
      </c>
      <c r="T23" s="167" t="str">
        <f>IF(A23="","",posicao_contratual!K23)</f>
        <v/>
      </c>
      <c r="U23" s="167" t="str">
        <f>IF(A23="","",posicao_contratual!O23)</f>
        <v/>
      </c>
      <c r="V23" s="167" t="str">
        <f>IF(A23="","",posicao_contratual!S23)</f>
        <v/>
      </c>
      <c r="W23" s="167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6" t="str">
        <f t="shared" si="0"/>
        <v/>
      </c>
      <c r="I24" s="14"/>
      <c r="J24" s="14"/>
      <c r="K24" s="14"/>
      <c r="L24" s="14"/>
      <c r="M24" s="14"/>
      <c r="N24" s="147" t="str">
        <f>IF(A24="","",IF(posicao_contratual!$Y24="","",IF(posicao_contratual!$Y24&gt;0,"",posicao_contratual!E24)))</f>
        <v/>
      </c>
      <c r="O24" s="147" t="str">
        <f>IF(A24="","",IF(posicao_contratual!$Y24="","",IF(posicao_contratual!$Y24&gt;1,"",posicao_contratual!I24)))</f>
        <v/>
      </c>
      <c r="P24" s="147" t="str">
        <f>IF(A24="","",IF(posicao_contratual!$Y24="","",IF(posicao_contratual!$Y24&gt;2,"",posicao_contratual!M24)))</f>
        <v/>
      </c>
      <c r="Q24" s="147" t="str">
        <f>IF(A24="","",IF(posicao_contratual!$Y24="","",IF(posicao_contratual!$Y24&gt;3,"",posicao_contratual!Q24)))</f>
        <v/>
      </c>
      <c r="R24" s="147" t="str">
        <f>IF(A24="","",IF(posicao_contratual!$Y24="","",IF(posicao_contratual!$Y24&gt;4,"",posicao_contratual!U24)))</f>
        <v/>
      </c>
      <c r="S24" s="167" t="str">
        <f>IF(A24="","",posicao_contratual!G24)</f>
        <v/>
      </c>
      <c r="T24" s="167" t="str">
        <f>IF(A24="","",posicao_contratual!K24)</f>
        <v/>
      </c>
      <c r="U24" s="167" t="str">
        <f>IF(A24="","",posicao_contratual!O24)</f>
        <v/>
      </c>
      <c r="V24" s="167" t="str">
        <f>IF(A24="","",posicao_contratual!S24)</f>
        <v/>
      </c>
      <c r="W24" s="167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6" t="str">
        <f t="shared" si="0"/>
        <v/>
      </c>
      <c r="I25" s="14"/>
      <c r="J25" s="14"/>
      <c r="K25" s="14"/>
      <c r="L25" s="14"/>
      <c r="M25" s="14"/>
      <c r="N25" s="147" t="str">
        <f>IF(A25="","",IF(posicao_contratual!$Y25="","",IF(posicao_contratual!$Y25&gt;0,"",posicao_contratual!E25)))</f>
        <v/>
      </c>
      <c r="O25" s="147" t="str">
        <f>IF(A25="","",IF(posicao_contratual!$Y25="","",IF(posicao_contratual!$Y25&gt;1,"",posicao_contratual!I25)))</f>
        <v/>
      </c>
      <c r="P25" s="147" t="str">
        <f>IF(A25="","",IF(posicao_contratual!$Y25="","",IF(posicao_contratual!$Y25&gt;2,"",posicao_contratual!M25)))</f>
        <v/>
      </c>
      <c r="Q25" s="147" t="str">
        <f>IF(A25="","",IF(posicao_contratual!$Y25="","",IF(posicao_contratual!$Y25&gt;3,"",posicao_contratual!Q25)))</f>
        <v/>
      </c>
      <c r="R25" s="147" t="str">
        <f>IF(A25="","",IF(posicao_contratual!$Y25="","",IF(posicao_contratual!$Y25&gt;4,"",posicao_contratual!U25)))</f>
        <v/>
      </c>
      <c r="S25" s="167" t="str">
        <f>IF(A25="","",posicao_contratual!G25)</f>
        <v/>
      </c>
      <c r="T25" s="167" t="str">
        <f>IF(A25="","",posicao_contratual!K25)</f>
        <v/>
      </c>
      <c r="U25" s="167" t="str">
        <f>IF(A25="","",posicao_contratual!O25)</f>
        <v/>
      </c>
      <c r="V25" s="167" t="str">
        <f>IF(A25="","",posicao_contratual!S25)</f>
        <v/>
      </c>
      <c r="W25" s="167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6" t="str">
        <f t="shared" si="0"/>
        <v/>
      </c>
      <c r="I26" s="14"/>
      <c r="J26" s="14"/>
      <c r="K26" s="14"/>
      <c r="L26" s="14"/>
      <c r="M26" s="14"/>
      <c r="N26" s="147" t="str">
        <f>IF(A26="","",IF(posicao_contratual!$Y26="","",IF(posicao_contratual!$Y26&gt;0,"",posicao_contratual!E26)))</f>
        <v/>
      </c>
      <c r="O26" s="147" t="str">
        <f>IF(A26="","",IF(posicao_contratual!$Y26="","",IF(posicao_contratual!$Y26&gt;1,"",posicao_contratual!I26)))</f>
        <v/>
      </c>
      <c r="P26" s="147" t="str">
        <f>IF(A26="","",IF(posicao_contratual!$Y26="","",IF(posicao_contratual!$Y26&gt;2,"",posicao_contratual!M26)))</f>
        <v/>
      </c>
      <c r="Q26" s="147" t="str">
        <f>IF(A26="","",IF(posicao_contratual!$Y26="","",IF(posicao_contratual!$Y26&gt;3,"",posicao_contratual!Q26)))</f>
        <v/>
      </c>
      <c r="R26" s="147" t="str">
        <f>IF(A26="","",IF(posicao_contratual!$Y26="","",IF(posicao_contratual!$Y26&gt;4,"",posicao_contratual!U26)))</f>
        <v/>
      </c>
      <c r="S26" s="167" t="str">
        <f>IF(A26="","",posicao_contratual!G26)</f>
        <v/>
      </c>
      <c r="T26" s="167" t="str">
        <f>IF(A26="","",posicao_contratual!K26)</f>
        <v/>
      </c>
      <c r="U26" s="167" t="str">
        <f>IF(A26="","",posicao_contratual!O26)</f>
        <v/>
      </c>
      <c r="V26" s="167" t="str">
        <f>IF(A26="","",posicao_contratual!S26)</f>
        <v/>
      </c>
      <c r="W26" s="167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6" t="str">
        <f t="shared" si="0"/>
        <v/>
      </c>
      <c r="I27" s="14"/>
      <c r="J27" s="14"/>
      <c r="K27" s="14"/>
      <c r="L27" s="14"/>
      <c r="M27" s="14"/>
      <c r="N27" s="147" t="str">
        <f>IF(A27="","",IF(posicao_contratual!$Y27="","",IF(posicao_contratual!$Y27&gt;0,"",posicao_contratual!E27)))</f>
        <v/>
      </c>
      <c r="O27" s="147" t="str">
        <f>IF(A27="","",IF(posicao_contratual!$Y27="","",IF(posicao_contratual!$Y27&gt;1,"",posicao_contratual!I27)))</f>
        <v/>
      </c>
      <c r="P27" s="147" t="str">
        <f>IF(A27="","",IF(posicao_contratual!$Y27="","",IF(posicao_contratual!$Y27&gt;2,"",posicao_contratual!M27)))</f>
        <v/>
      </c>
      <c r="Q27" s="147" t="str">
        <f>IF(A27="","",IF(posicao_contratual!$Y27="","",IF(posicao_contratual!$Y27&gt;3,"",posicao_contratual!Q27)))</f>
        <v/>
      </c>
      <c r="R27" s="147" t="str">
        <f>IF(A27="","",IF(posicao_contratual!$Y27="","",IF(posicao_contratual!$Y27&gt;4,"",posicao_contratual!U27)))</f>
        <v/>
      </c>
      <c r="S27" s="167" t="str">
        <f>IF(A27="","",posicao_contratual!G27)</f>
        <v/>
      </c>
      <c r="T27" s="167" t="str">
        <f>IF(A27="","",posicao_contratual!K27)</f>
        <v/>
      </c>
      <c r="U27" s="167" t="str">
        <f>IF(A27="","",posicao_contratual!O27)</f>
        <v/>
      </c>
      <c r="V27" s="167" t="str">
        <f>IF(A27="","",posicao_contratual!S27)</f>
        <v/>
      </c>
      <c r="W27" s="167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6" t="str">
        <f t="shared" si="0"/>
        <v/>
      </c>
      <c r="I28" s="14"/>
      <c r="J28" s="14"/>
      <c r="K28" s="14"/>
      <c r="L28" s="14"/>
      <c r="M28" s="14"/>
      <c r="N28" s="147" t="str">
        <f>IF(A28="","",IF(posicao_contratual!$Y28="","",IF(posicao_contratual!$Y28&gt;0,"",posicao_contratual!E28)))</f>
        <v/>
      </c>
      <c r="O28" s="147" t="str">
        <f>IF(A28="","",IF(posicao_contratual!$Y28="","",IF(posicao_contratual!$Y28&gt;1,"",posicao_contratual!I28)))</f>
        <v/>
      </c>
      <c r="P28" s="147" t="str">
        <f>IF(A28="","",IF(posicao_contratual!$Y28="","",IF(posicao_contratual!$Y28&gt;2,"",posicao_contratual!M28)))</f>
        <v/>
      </c>
      <c r="Q28" s="147" t="str">
        <f>IF(A28="","",IF(posicao_contratual!$Y28="","",IF(posicao_contratual!$Y28&gt;3,"",posicao_contratual!Q28)))</f>
        <v/>
      </c>
      <c r="R28" s="147" t="str">
        <f>IF(A28="","",IF(posicao_contratual!$Y28="","",IF(posicao_contratual!$Y28&gt;4,"",posicao_contratual!U28)))</f>
        <v/>
      </c>
      <c r="S28" s="167" t="str">
        <f>IF(A28="","",posicao_contratual!G28)</f>
        <v/>
      </c>
      <c r="T28" s="167" t="str">
        <f>IF(A28="","",posicao_contratual!K28)</f>
        <v/>
      </c>
      <c r="U28" s="167" t="str">
        <f>IF(A28="","",posicao_contratual!O28)</f>
        <v/>
      </c>
      <c r="V28" s="167" t="str">
        <f>IF(A28="","",posicao_contratual!S28)</f>
        <v/>
      </c>
      <c r="W28" s="167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6" t="str">
        <f t="shared" si="0"/>
        <v/>
      </c>
      <c r="I29" s="14"/>
      <c r="J29" s="14"/>
      <c r="K29" s="14"/>
      <c r="L29" s="14"/>
      <c r="M29" s="14"/>
      <c r="N29" s="147" t="str">
        <f>IF(A29="","",IF(posicao_contratual!$Y29="","",IF(posicao_contratual!$Y29&gt;0,"",posicao_contratual!E29)))</f>
        <v/>
      </c>
      <c r="O29" s="147" t="str">
        <f>IF(A29="","",IF(posicao_contratual!$Y29="","",IF(posicao_contratual!$Y29&gt;1,"",posicao_contratual!I29)))</f>
        <v/>
      </c>
      <c r="P29" s="147" t="str">
        <f>IF(A29="","",IF(posicao_contratual!$Y29="","",IF(posicao_contratual!$Y29&gt;2,"",posicao_contratual!M29)))</f>
        <v/>
      </c>
      <c r="Q29" s="147" t="str">
        <f>IF(A29="","",IF(posicao_contratual!$Y29="","",IF(posicao_contratual!$Y29&gt;3,"",posicao_contratual!Q29)))</f>
        <v/>
      </c>
      <c r="R29" s="147" t="str">
        <f>IF(A29="","",IF(posicao_contratual!$Y29="","",IF(posicao_contratual!$Y29&gt;4,"",posicao_contratual!U29)))</f>
        <v/>
      </c>
      <c r="S29" s="167" t="str">
        <f>IF(A29="","",posicao_contratual!G29)</f>
        <v/>
      </c>
      <c r="T29" s="167" t="str">
        <f>IF(A29="","",posicao_contratual!K29)</f>
        <v/>
      </c>
      <c r="U29" s="167" t="str">
        <f>IF(A29="","",posicao_contratual!O29)</f>
        <v/>
      </c>
      <c r="V29" s="167" t="str">
        <f>IF(A29="","",posicao_contratual!S29)</f>
        <v/>
      </c>
      <c r="W29" s="167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6" t="str">
        <f t="shared" si="0"/>
        <v/>
      </c>
      <c r="I30" s="14"/>
      <c r="J30" s="14"/>
      <c r="K30" s="14"/>
      <c r="L30" s="14"/>
      <c r="M30" s="14"/>
      <c r="N30" s="147" t="str">
        <f>IF(A30="","",IF(posicao_contratual!$Y30="","",IF(posicao_contratual!$Y30&gt;0,"",posicao_contratual!E30)))</f>
        <v/>
      </c>
      <c r="O30" s="147" t="str">
        <f>IF(A30="","",IF(posicao_contratual!$Y30="","",IF(posicao_contratual!$Y30&gt;1,"",posicao_contratual!I30)))</f>
        <v/>
      </c>
      <c r="P30" s="147" t="str">
        <f>IF(A30="","",IF(posicao_contratual!$Y30="","",IF(posicao_contratual!$Y30&gt;2,"",posicao_contratual!M30)))</f>
        <v/>
      </c>
      <c r="Q30" s="147" t="str">
        <f>IF(A30="","",IF(posicao_contratual!$Y30="","",IF(posicao_contratual!$Y30&gt;3,"",posicao_contratual!Q30)))</f>
        <v/>
      </c>
      <c r="R30" s="147" t="str">
        <f>IF(A30="","",IF(posicao_contratual!$Y30="","",IF(posicao_contratual!$Y30&gt;4,"",posicao_contratual!U30)))</f>
        <v/>
      </c>
      <c r="S30" s="167" t="str">
        <f>IF(A30="","",posicao_contratual!G30)</f>
        <v/>
      </c>
      <c r="T30" s="167" t="str">
        <f>IF(A30="","",posicao_contratual!K30)</f>
        <v/>
      </c>
      <c r="U30" s="167" t="str">
        <f>IF(A30="","",posicao_contratual!O30)</f>
        <v/>
      </c>
      <c r="V30" s="167" t="str">
        <f>IF(A30="","",posicao_contratual!S30)</f>
        <v/>
      </c>
      <c r="W30" s="167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6" t="str">
        <f t="shared" si="0"/>
        <v/>
      </c>
      <c r="I31" s="14"/>
      <c r="J31" s="14"/>
      <c r="K31" s="14"/>
      <c r="L31" s="14"/>
      <c r="M31" s="14"/>
      <c r="N31" s="147" t="str">
        <f>IF(A31="","",IF(posicao_contratual!$Y31="","",IF(posicao_contratual!$Y31&gt;0,"",posicao_contratual!E31)))</f>
        <v/>
      </c>
      <c r="O31" s="147" t="str">
        <f>IF(A31="","",IF(posicao_contratual!$Y31="","",IF(posicao_contratual!$Y31&gt;1,"",posicao_contratual!I31)))</f>
        <v/>
      </c>
      <c r="P31" s="147" t="str">
        <f>IF(A31="","",IF(posicao_contratual!$Y31="","",IF(posicao_contratual!$Y31&gt;2,"",posicao_contratual!M31)))</f>
        <v/>
      </c>
      <c r="Q31" s="147" t="str">
        <f>IF(A31="","",IF(posicao_contratual!$Y31="","",IF(posicao_contratual!$Y31&gt;3,"",posicao_contratual!Q31)))</f>
        <v/>
      </c>
      <c r="R31" s="147" t="str">
        <f>IF(A31="","",IF(posicao_contratual!$Y31="","",IF(posicao_contratual!$Y31&gt;4,"",posicao_contratual!U31)))</f>
        <v/>
      </c>
      <c r="S31" s="167" t="str">
        <f>IF(A31="","",posicao_contratual!G31)</f>
        <v/>
      </c>
      <c r="T31" s="167" t="str">
        <f>IF(A31="","",posicao_contratual!K31)</f>
        <v/>
      </c>
      <c r="U31" s="167" t="str">
        <f>IF(A31="","",posicao_contratual!O31)</f>
        <v/>
      </c>
      <c r="V31" s="167" t="str">
        <f>IF(A31="","",posicao_contratual!S31)</f>
        <v/>
      </c>
      <c r="W31" s="167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6" t="str">
        <f t="shared" si="0"/>
        <v/>
      </c>
      <c r="I32" s="14"/>
      <c r="J32" s="14"/>
      <c r="K32" s="14"/>
      <c r="L32" s="14"/>
      <c r="M32" s="14"/>
      <c r="N32" s="147" t="str">
        <f>IF(A32="","",IF(posicao_contratual!$Y32="","",IF(posicao_contratual!$Y32&gt;0,"",posicao_contratual!E32)))</f>
        <v/>
      </c>
      <c r="O32" s="147" t="str">
        <f>IF(A32="","",IF(posicao_contratual!$Y32="","",IF(posicao_contratual!$Y32&gt;1,"",posicao_contratual!I32)))</f>
        <v/>
      </c>
      <c r="P32" s="147" t="str">
        <f>IF(A32="","",IF(posicao_contratual!$Y32="","",IF(posicao_contratual!$Y32&gt;2,"",posicao_contratual!M32)))</f>
        <v/>
      </c>
      <c r="Q32" s="147" t="str">
        <f>IF(A32="","",IF(posicao_contratual!$Y32="","",IF(posicao_contratual!$Y32&gt;3,"",posicao_contratual!Q32)))</f>
        <v/>
      </c>
      <c r="R32" s="147" t="str">
        <f>IF(A32="","",IF(posicao_contratual!$Y32="","",IF(posicao_contratual!$Y32&gt;4,"",posicao_contratual!U32)))</f>
        <v/>
      </c>
      <c r="S32" s="167" t="str">
        <f>IF(A32="","",posicao_contratual!G32)</f>
        <v/>
      </c>
      <c r="T32" s="167" t="str">
        <f>IF(A32="","",posicao_contratual!K32)</f>
        <v/>
      </c>
      <c r="U32" s="167" t="str">
        <f>IF(A32="","",posicao_contratual!O32)</f>
        <v/>
      </c>
      <c r="V32" s="167" t="str">
        <f>IF(A32="","",posicao_contratual!S32)</f>
        <v/>
      </c>
      <c r="W32" s="167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6" t="str">
        <f t="shared" si="0"/>
        <v/>
      </c>
      <c r="I33" s="14"/>
      <c r="J33" s="14"/>
      <c r="K33" s="14"/>
      <c r="L33" s="14"/>
      <c r="M33" s="14"/>
      <c r="N33" s="147" t="str">
        <f>IF(A33="","",IF(posicao_contratual!$Y33="","",IF(posicao_contratual!$Y33&gt;0,"",posicao_contratual!E33)))</f>
        <v/>
      </c>
      <c r="O33" s="147" t="str">
        <f>IF(A33="","",IF(posicao_contratual!$Y33="","",IF(posicao_contratual!$Y33&gt;1,"",posicao_contratual!I33)))</f>
        <v/>
      </c>
      <c r="P33" s="147" t="str">
        <f>IF(A33="","",IF(posicao_contratual!$Y33="","",IF(posicao_contratual!$Y33&gt;2,"",posicao_contratual!M33)))</f>
        <v/>
      </c>
      <c r="Q33" s="147" t="str">
        <f>IF(A33="","",IF(posicao_contratual!$Y33="","",IF(posicao_contratual!$Y33&gt;3,"",posicao_contratual!Q33)))</f>
        <v/>
      </c>
      <c r="R33" s="147" t="str">
        <f>IF(A33="","",IF(posicao_contratual!$Y33="","",IF(posicao_contratual!$Y33&gt;4,"",posicao_contratual!U33)))</f>
        <v/>
      </c>
      <c r="S33" s="167" t="str">
        <f>IF(A33="","",posicao_contratual!G33)</f>
        <v/>
      </c>
      <c r="T33" s="167" t="str">
        <f>IF(A33="","",posicao_contratual!K33)</f>
        <v/>
      </c>
      <c r="U33" s="167" t="str">
        <f>IF(A33="","",posicao_contratual!O33)</f>
        <v/>
      </c>
      <c r="V33" s="167" t="str">
        <f>IF(A33="","",posicao_contratual!S33)</f>
        <v/>
      </c>
      <c r="W33" s="167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6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7" t="str">
        <f>IF(A34="","",IF(posicao_contratual!$Y34="","",IF(posicao_contratual!$Y34&gt;0,"",posicao_contratual!E34)))</f>
        <v/>
      </c>
      <c r="O34" s="147" t="str">
        <f>IF(A34="","",IF(posicao_contratual!$Y34="","",IF(posicao_contratual!$Y34&gt;1,"",posicao_contratual!I34)))</f>
        <v/>
      </c>
      <c r="P34" s="147" t="str">
        <f>IF(A34="","",IF(posicao_contratual!$Y34="","",IF(posicao_contratual!$Y34&gt;2,"",posicao_contratual!M34)))</f>
        <v/>
      </c>
      <c r="Q34" s="147" t="str">
        <f>IF(A34="","",IF(posicao_contratual!$Y34="","",IF(posicao_contratual!$Y34&gt;3,"",posicao_contratual!Q34)))</f>
        <v/>
      </c>
      <c r="R34" s="147" t="str">
        <f>IF(A34="","",IF(posicao_contratual!$Y34="","",IF(posicao_contratual!$Y34&gt;4,"",posicao_contratual!U34)))</f>
        <v/>
      </c>
      <c r="S34" s="167" t="str">
        <f>IF(A34="","",posicao_contratual!G34)</f>
        <v/>
      </c>
      <c r="T34" s="167" t="str">
        <f>IF(A34="","",posicao_contratual!K34)</f>
        <v/>
      </c>
      <c r="U34" s="167" t="str">
        <f>IF(A34="","",posicao_contratual!O34)</f>
        <v/>
      </c>
      <c r="V34" s="167" t="str">
        <f>IF(A34="","",posicao_contratual!S34)</f>
        <v/>
      </c>
      <c r="W34" s="167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6" t="str">
        <f t="shared" si="1"/>
        <v/>
      </c>
      <c r="I35" s="14"/>
      <c r="J35" s="14"/>
      <c r="K35" s="14"/>
      <c r="L35" s="14"/>
      <c r="M35" s="14"/>
      <c r="N35" s="147" t="str">
        <f>IF(A35="","",IF(posicao_contratual!$Y35="","",IF(posicao_contratual!$Y35&gt;0,"",posicao_contratual!E35)))</f>
        <v/>
      </c>
      <c r="O35" s="147" t="str">
        <f>IF(A35="","",IF(posicao_contratual!$Y35="","",IF(posicao_contratual!$Y35&gt;1,"",posicao_contratual!I35)))</f>
        <v/>
      </c>
      <c r="P35" s="147" t="str">
        <f>IF(A35="","",IF(posicao_contratual!$Y35="","",IF(posicao_contratual!$Y35&gt;2,"",posicao_contratual!M35)))</f>
        <v/>
      </c>
      <c r="Q35" s="147" t="str">
        <f>IF(A35="","",IF(posicao_contratual!$Y35="","",IF(posicao_contratual!$Y35&gt;3,"",posicao_contratual!Q35)))</f>
        <v/>
      </c>
      <c r="R35" s="147" t="str">
        <f>IF(A35="","",IF(posicao_contratual!$Y35="","",IF(posicao_contratual!$Y35&gt;4,"",posicao_contratual!U35)))</f>
        <v/>
      </c>
      <c r="S35" s="167" t="str">
        <f>IF(A35="","",posicao_contratual!G35)</f>
        <v/>
      </c>
      <c r="T35" s="167" t="str">
        <f>IF(A35="","",posicao_contratual!K35)</f>
        <v/>
      </c>
      <c r="U35" s="167" t="str">
        <f>IF(A35="","",posicao_contratual!O35)</f>
        <v/>
      </c>
      <c r="V35" s="167" t="str">
        <f>IF(A35="","",posicao_contratual!S35)</f>
        <v/>
      </c>
      <c r="W35" s="167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6" t="str">
        <f t="shared" si="1"/>
        <v/>
      </c>
      <c r="I36" s="14"/>
      <c r="J36" s="14"/>
      <c r="K36" s="14"/>
      <c r="L36" s="14"/>
      <c r="M36" s="14"/>
      <c r="N36" s="147" t="str">
        <f>IF(A36="","",IF(posicao_contratual!$Y36="","",IF(posicao_contratual!$Y36&gt;0,"",posicao_contratual!E36)))</f>
        <v/>
      </c>
      <c r="O36" s="147" t="str">
        <f>IF(A36="","",IF(posicao_contratual!$Y36="","",IF(posicao_contratual!$Y36&gt;1,"",posicao_contratual!I36)))</f>
        <v/>
      </c>
      <c r="P36" s="147" t="str">
        <f>IF(A36="","",IF(posicao_contratual!$Y36="","",IF(posicao_contratual!$Y36&gt;2,"",posicao_contratual!M36)))</f>
        <v/>
      </c>
      <c r="Q36" s="147" t="str">
        <f>IF(A36="","",IF(posicao_contratual!$Y36="","",IF(posicao_contratual!$Y36&gt;3,"",posicao_contratual!Q36)))</f>
        <v/>
      </c>
      <c r="R36" s="147" t="str">
        <f>IF(A36="","",IF(posicao_contratual!$Y36="","",IF(posicao_contratual!$Y36&gt;4,"",posicao_contratual!U36)))</f>
        <v/>
      </c>
      <c r="S36" s="167" t="str">
        <f>IF(A36="","",posicao_contratual!G36)</f>
        <v/>
      </c>
      <c r="T36" s="167" t="str">
        <f>IF(A36="","",posicao_contratual!K36)</f>
        <v/>
      </c>
      <c r="U36" s="167" t="str">
        <f>IF(A36="","",posicao_contratual!O36)</f>
        <v/>
      </c>
      <c r="V36" s="167" t="str">
        <f>IF(A36="","",posicao_contratual!S36)</f>
        <v/>
      </c>
      <c r="W36" s="167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6" t="str">
        <f t="shared" si="1"/>
        <v/>
      </c>
      <c r="I37" s="14"/>
      <c r="J37" s="14"/>
      <c r="K37" s="14"/>
      <c r="L37" s="14"/>
      <c r="M37" s="14"/>
      <c r="N37" s="147" t="str">
        <f>IF(A37="","",IF(posicao_contratual!$Y37="","",IF(posicao_contratual!$Y37&gt;0,"",posicao_contratual!E37)))</f>
        <v/>
      </c>
      <c r="O37" s="147" t="str">
        <f>IF(A37="","",IF(posicao_contratual!$Y37="","",IF(posicao_contratual!$Y37&gt;1,"",posicao_contratual!I37)))</f>
        <v/>
      </c>
      <c r="P37" s="147" t="str">
        <f>IF(A37="","",IF(posicao_contratual!$Y37="","",IF(posicao_contratual!$Y37&gt;2,"",posicao_contratual!M37)))</f>
        <v/>
      </c>
      <c r="Q37" s="147" t="str">
        <f>IF(A37="","",IF(posicao_contratual!$Y37="","",IF(posicao_contratual!$Y37&gt;3,"",posicao_contratual!Q37)))</f>
        <v/>
      </c>
      <c r="R37" s="147" t="str">
        <f>IF(A37="","",IF(posicao_contratual!$Y37="","",IF(posicao_contratual!$Y37&gt;4,"",posicao_contratual!U37)))</f>
        <v/>
      </c>
      <c r="S37" s="167" t="str">
        <f>IF(A37="","",posicao_contratual!G37)</f>
        <v/>
      </c>
      <c r="T37" s="167" t="str">
        <f>IF(A37="","",posicao_contratual!K37)</f>
        <v/>
      </c>
      <c r="U37" s="167" t="str">
        <f>IF(A37="","",posicao_contratual!O37)</f>
        <v/>
      </c>
      <c r="V37" s="167" t="str">
        <f>IF(A37="","",posicao_contratual!S37)</f>
        <v/>
      </c>
      <c r="W37" s="167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6" t="str">
        <f t="shared" si="1"/>
        <v/>
      </c>
      <c r="I38" s="14"/>
      <c r="J38" s="14"/>
      <c r="K38" s="14"/>
      <c r="L38" s="14"/>
      <c r="M38" s="14"/>
      <c r="N38" s="147" t="str">
        <f>IF(A38="","",IF(posicao_contratual!$Y38="","",IF(posicao_contratual!$Y38&gt;0,"",posicao_contratual!E38)))</f>
        <v/>
      </c>
      <c r="O38" s="147" t="str">
        <f>IF(A38="","",IF(posicao_contratual!$Y38="","",IF(posicao_contratual!$Y38&gt;1,"",posicao_contratual!I38)))</f>
        <v/>
      </c>
      <c r="P38" s="147" t="str">
        <f>IF(A38="","",IF(posicao_contratual!$Y38="","",IF(posicao_contratual!$Y38&gt;2,"",posicao_contratual!M38)))</f>
        <v/>
      </c>
      <c r="Q38" s="147" t="str">
        <f>IF(A38="","",IF(posicao_contratual!$Y38="","",IF(posicao_contratual!$Y38&gt;3,"",posicao_contratual!Q38)))</f>
        <v/>
      </c>
      <c r="R38" s="147" t="str">
        <f>IF(A38="","",IF(posicao_contratual!$Y38="","",IF(posicao_contratual!$Y38&gt;4,"",posicao_contratual!U38)))</f>
        <v/>
      </c>
      <c r="S38" s="167" t="str">
        <f>IF(A38="","",posicao_contratual!G38)</f>
        <v/>
      </c>
      <c r="T38" s="167" t="str">
        <f>IF(A38="","",posicao_contratual!K38)</f>
        <v/>
      </c>
      <c r="U38" s="167" t="str">
        <f>IF(A38="","",posicao_contratual!O38)</f>
        <v/>
      </c>
      <c r="V38" s="167" t="str">
        <f>IF(A38="","",posicao_contratual!S38)</f>
        <v/>
      </c>
      <c r="W38" s="167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6" t="str">
        <f t="shared" si="1"/>
        <v/>
      </c>
      <c r="I39" s="14"/>
      <c r="J39" s="14"/>
      <c r="K39" s="14"/>
      <c r="L39" s="14"/>
      <c r="M39" s="14"/>
      <c r="N39" s="147" t="str">
        <f>IF(A39="","",IF(posicao_contratual!$Y39="","",IF(posicao_contratual!$Y39&gt;0,"",posicao_contratual!E39)))</f>
        <v/>
      </c>
      <c r="O39" s="147" t="str">
        <f>IF(A39="","",IF(posicao_contratual!$Y39="","",IF(posicao_contratual!$Y39&gt;1,"",posicao_contratual!I39)))</f>
        <v/>
      </c>
      <c r="P39" s="147" t="str">
        <f>IF(A39="","",IF(posicao_contratual!$Y39="","",IF(posicao_contratual!$Y39&gt;2,"",posicao_contratual!M39)))</f>
        <v/>
      </c>
      <c r="Q39" s="147" t="str">
        <f>IF(A39="","",IF(posicao_contratual!$Y39="","",IF(posicao_contratual!$Y39&gt;3,"",posicao_contratual!Q39)))</f>
        <v/>
      </c>
      <c r="R39" s="147" t="str">
        <f>IF(A39="","",IF(posicao_contratual!$Y39="","",IF(posicao_contratual!$Y39&gt;4,"",posicao_contratual!U39)))</f>
        <v/>
      </c>
      <c r="S39" s="167" t="str">
        <f>IF(A39="","",posicao_contratual!G39)</f>
        <v/>
      </c>
      <c r="T39" s="167" t="str">
        <f>IF(A39="","",posicao_contratual!K39)</f>
        <v/>
      </c>
      <c r="U39" s="167" t="str">
        <f>IF(A39="","",posicao_contratual!O39)</f>
        <v/>
      </c>
      <c r="V39" s="167" t="str">
        <f>IF(A39="","",posicao_contratual!S39)</f>
        <v/>
      </c>
      <c r="W39" s="167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6" t="str">
        <f t="shared" si="1"/>
        <v/>
      </c>
      <c r="I40" s="14"/>
      <c r="J40" s="14"/>
      <c r="K40" s="14"/>
      <c r="L40" s="14"/>
      <c r="M40" s="14"/>
      <c r="N40" s="147" t="str">
        <f>IF(A40="","",IF(posicao_contratual!$Y40="","",IF(posicao_contratual!$Y40&gt;0,"",posicao_contratual!E40)))</f>
        <v/>
      </c>
      <c r="O40" s="147" t="str">
        <f>IF(A40="","",IF(posicao_contratual!$Y40="","",IF(posicao_contratual!$Y40&gt;1,"",posicao_contratual!I40)))</f>
        <v/>
      </c>
      <c r="P40" s="147" t="str">
        <f>IF(A40="","",IF(posicao_contratual!$Y40="","",IF(posicao_contratual!$Y40&gt;2,"",posicao_contratual!M40)))</f>
        <v/>
      </c>
      <c r="Q40" s="147" t="str">
        <f>IF(A40="","",IF(posicao_contratual!$Y40="","",IF(posicao_contratual!$Y40&gt;3,"",posicao_contratual!Q40)))</f>
        <v/>
      </c>
      <c r="R40" s="147" t="str">
        <f>IF(A40="","",IF(posicao_contratual!$Y40="","",IF(posicao_contratual!$Y40&gt;4,"",posicao_contratual!U40)))</f>
        <v/>
      </c>
      <c r="S40" s="167" t="str">
        <f>IF(A40="","",posicao_contratual!G40)</f>
        <v/>
      </c>
      <c r="T40" s="167" t="str">
        <f>IF(A40="","",posicao_contratual!K40)</f>
        <v/>
      </c>
      <c r="U40" s="167" t="str">
        <f>IF(A40="","",posicao_contratual!O40)</f>
        <v/>
      </c>
      <c r="V40" s="167" t="str">
        <f>IF(A40="","",posicao_contratual!S40)</f>
        <v/>
      </c>
      <c r="W40" s="167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6" t="str">
        <f t="shared" si="1"/>
        <v/>
      </c>
      <c r="I41" s="14"/>
      <c r="J41" s="14"/>
      <c r="K41" s="14"/>
      <c r="L41" s="14"/>
      <c r="M41" s="14"/>
      <c r="N41" s="147" t="str">
        <f>IF(A41="","",IF(posicao_contratual!$Y41="","",IF(posicao_contratual!$Y41&gt;0,"",posicao_contratual!E41)))</f>
        <v/>
      </c>
      <c r="O41" s="147" t="str">
        <f>IF(A41="","",IF(posicao_contratual!$Y41="","",IF(posicao_contratual!$Y41&gt;1,"",posicao_contratual!I41)))</f>
        <v/>
      </c>
      <c r="P41" s="147" t="str">
        <f>IF(A41="","",IF(posicao_contratual!$Y41="","",IF(posicao_contratual!$Y41&gt;2,"",posicao_contratual!M41)))</f>
        <v/>
      </c>
      <c r="Q41" s="147" t="str">
        <f>IF(A41="","",IF(posicao_contratual!$Y41="","",IF(posicao_contratual!$Y41&gt;3,"",posicao_contratual!Q41)))</f>
        <v/>
      </c>
      <c r="R41" s="147" t="str">
        <f>IF(A41="","",IF(posicao_contratual!$Y41="","",IF(posicao_contratual!$Y41&gt;4,"",posicao_contratual!U41)))</f>
        <v/>
      </c>
      <c r="S41" s="167" t="str">
        <f>IF(A41="","",posicao_contratual!G41)</f>
        <v/>
      </c>
      <c r="T41" s="167" t="str">
        <f>IF(A41="","",posicao_contratual!K41)</f>
        <v/>
      </c>
      <c r="U41" s="167" t="str">
        <f>IF(A41="","",posicao_contratual!O41)</f>
        <v/>
      </c>
      <c r="V41" s="167" t="str">
        <f>IF(A41="","",posicao_contratual!S41)</f>
        <v/>
      </c>
      <c r="W41" s="167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6" t="str">
        <f t="shared" si="1"/>
        <v/>
      </c>
      <c r="I42" s="14"/>
      <c r="J42" s="14"/>
      <c r="K42" s="14"/>
      <c r="L42" s="14"/>
      <c r="M42" s="14"/>
      <c r="N42" s="147" t="str">
        <f>IF(A42="","",IF(posicao_contratual!$Y42="","",IF(posicao_contratual!$Y42&gt;0,"",posicao_contratual!E42)))</f>
        <v/>
      </c>
      <c r="O42" s="147" t="str">
        <f>IF(A42="","",IF(posicao_contratual!$Y42="","",IF(posicao_contratual!$Y42&gt;1,"",posicao_contratual!I42)))</f>
        <v/>
      </c>
      <c r="P42" s="147" t="str">
        <f>IF(A42="","",IF(posicao_contratual!$Y42="","",IF(posicao_contratual!$Y42&gt;2,"",posicao_contratual!M42)))</f>
        <v/>
      </c>
      <c r="Q42" s="147" t="str">
        <f>IF(A42="","",IF(posicao_contratual!$Y42="","",IF(posicao_contratual!$Y42&gt;3,"",posicao_contratual!Q42)))</f>
        <v/>
      </c>
      <c r="R42" s="147" t="str">
        <f>IF(A42="","",IF(posicao_contratual!$Y42="","",IF(posicao_contratual!$Y42&gt;4,"",posicao_contratual!U42)))</f>
        <v/>
      </c>
      <c r="S42" s="167" t="str">
        <f>IF(A42="","",posicao_contratual!G42)</f>
        <v/>
      </c>
      <c r="T42" s="167" t="str">
        <f>IF(A42="","",posicao_contratual!K42)</f>
        <v/>
      </c>
      <c r="U42" s="167" t="str">
        <f>IF(A42="","",posicao_contratual!O42)</f>
        <v/>
      </c>
      <c r="V42" s="167" t="str">
        <f>IF(A42="","",posicao_contratual!S42)</f>
        <v/>
      </c>
      <c r="W42" s="167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6" t="str">
        <f t="shared" si="1"/>
        <v/>
      </c>
      <c r="I43" s="14"/>
      <c r="J43" s="14"/>
      <c r="K43" s="14"/>
      <c r="L43" s="14"/>
      <c r="M43" s="14"/>
      <c r="N43" s="147" t="str">
        <f>IF(A43="","",IF(posicao_contratual!$Y43="","",IF(posicao_contratual!$Y43&gt;0,"",posicao_contratual!E43)))</f>
        <v/>
      </c>
      <c r="O43" s="147" t="str">
        <f>IF(A43="","",IF(posicao_contratual!$Y43="","",IF(posicao_contratual!$Y43&gt;1,"",posicao_contratual!I43)))</f>
        <v/>
      </c>
      <c r="P43" s="147" t="str">
        <f>IF(A43="","",IF(posicao_contratual!$Y43="","",IF(posicao_contratual!$Y43&gt;2,"",posicao_contratual!M43)))</f>
        <v/>
      </c>
      <c r="Q43" s="147" t="str">
        <f>IF(A43="","",IF(posicao_contratual!$Y43="","",IF(posicao_contratual!$Y43&gt;3,"",posicao_contratual!Q43)))</f>
        <v/>
      </c>
      <c r="R43" s="147" t="str">
        <f>IF(A43="","",IF(posicao_contratual!$Y43="","",IF(posicao_contratual!$Y43&gt;4,"",posicao_contratual!U43)))</f>
        <v/>
      </c>
      <c r="S43" s="167" t="str">
        <f>IF(A43="","",posicao_contratual!G43)</f>
        <v/>
      </c>
      <c r="T43" s="167" t="str">
        <f>IF(A43="","",posicao_contratual!K43)</f>
        <v/>
      </c>
      <c r="U43" s="167" t="str">
        <f>IF(A43="","",posicao_contratual!O43)</f>
        <v/>
      </c>
      <c r="V43" s="167" t="str">
        <f>IF(A43="","",posicao_contratual!S43)</f>
        <v/>
      </c>
      <c r="W43" s="167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6" t="str">
        <f t="shared" si="1"/>
        <v/>
      </c>
      <c r="I44" s="14"/>
      <c r="J44" s="14"/>
      <c r="K44" s="14"/>
      <c r="L44" s="14"/>
      <c r="M44" s="14"/>
      <c r="N44" s="147" t="str">
        <f>IF(A44="","",IF(posicao_contratual!$Y44="","",IF(posicao_contratual!$Y44&gt;0,"",posicao_contratual!E44)))</f>
        <v/>
      </c>
      <c r="O44" s="147" t="str">
        <f>IF(A44="","",IF(posicao_contratual!$Y44="","",IF(posicao_contratual!$Y44&gt;1,"",posicao_contratual!I44)))</f>
        <v/>
      </c>
      <c r="P44" s="147" t="str">
        <f>IF(A44="","",IF(posicao_contratual!$Y44="","",IF(posicao_contratual!$Y44&gt;2,"",posicao_contratual!M44)))</f>
        <v/>
      </c>
      <c r="Q44" s="147" t="str">
        <f>IF(A44="","",IF(posicao_contratual!$Y44="","",IF(posicao_contratual!$Y44&gt;3,"",posicao_contratual!Q44)))</f>
        <v/>
      </c>
      <c r="R44" s="147" t="str">
        <f>IF(A44="","",IF(posicao_contratual!$Y44="","",IF(posicao_contratual!$Y44&gt;4,"",posicao_contratual!U44)))</f>
        <v/>
      </c>
      <c r="S44" s="167" t="str">
        <f>IF(A44="","",posicao_contratual!G44)</f>
        <v/>
      </c>
      <c r="T44" s="167" t="str">
        <f>IF(A44="","",posicao_contratual!K44)</f>
        <v/>
      </c>
      <c r="U44" s="167" t="str">
        <f>IF(A44="","",posicao_contratual!O44)</f>
        <v/>
      </c>
      <c r="V44" s="167" t="str">
        <f>IF(A44="","",posicao_contratual!S44)</f>
        <v/>
      </c>
      <c r="W44" s="167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6" t="str">
        <f t="shared" si="1"/>
        <v/>
      </c>
      <c r="I45" s="14"/>
      <c r="J45" s="14"/>
      <c r="K45" s="14"/>
      <c r="L45" s="14"/>
      <c r="M45" s="14"/>
      <c r="N45" s="147" t="str">
        <f>IF(A45="","",IF(posicao_contratual!$Y45="","",IF(posicao_contratual!$Y45&gt;0,"",posicao_contratual!E45)))</f>
        <v/>
      </c>
      <c r="O45" s="147" t="str">
        <f>IF(A45="","",IF(posicao_contratual!$Y45="","",IF(posicao_contratual!$Y45&gt;1,"",posicao_contratual!I45)))</f>
        <v/>
      </c>
      <c r="P45" s="147" t="str">
        <f>IF(A45="","",IF(posicao_contratual!$Y45="","",IF(posicao_contratual!$Y45&gt;2,"",posicao_contratual!M45)))</f>
        <v/>
      </c>
      <c r="Q45" s="147" t="str">
        <f>IF(A45="","",IF(posicao_contratual!$Y45="","",IF(posicao_contratual!$Y45&gt;3,"",posicao_contratual!Q45)))</f>
        <v/>
      </c>
      <c r="R45" s="147" t="str">
        <f>IF(A45="","",IF(posicao_contratual!$Y45="","",IF(posicao_contratual!$Y45&gt;4,"",posicao_contratual!U45)))</f>
        <v/>
      </c>
      <c r="S45" s="167" t="str">
        <f>IF(A45="","",posicao_contratual!G45)</f>
        <v/>
      </c>
      <c r="T45" s="167" t="str">
        <f>IF(A45="","",posicao_contratual!K45)</f>
        <v/>
      </c>
      <c r="U45" s="167" t="str">
        <f>IF(A45="","",posicao_contratual!O45)</f>
        <v/>
      </c>
      <c r="V45" s="167" t="str">
        <f>IF(A45="","",posicao_contratual!S45)</f>
        <v/>
      </c>
      <c r="W45" s="167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6" t="str">
        <f t="shared" si="1"/>
        <v/>
      </c>
      <c r="I46" s="14"/>
      <c r="J46" s="14"/>
      <c r="K46" s="14"/>
      <c r="L46" s="14"/>
      <c r="M46" s="14"/>
      <c r="N46" s="147" t="str">
        <f>IF(A46="","",IF(posicao_contratual!$Y46="","",IF(posicao_contratual!$Y46&gt;0,"",posicao_contratual!E46)))</f>
        <v/>
      </c>
      <c r="O46" s="147" t="str">
        <f>IF(A46="","",IF(posicao_contratual!$Y46="","",IF(posicao_contratual!$Y46&gt;1,"",posicao_contratual!I46)))</f>
        <v/>
      </c>
      <c r="P46" s="147" t="str">
        <f>IF(A46="","",IF(posicao_contratual!$Y46="","",IF(posicao_contratual!$Y46&gt;2,"",posicao_contratual!M46)))</f>
        <v/>
      </c>
      <c r="Q46" s="147" t="str">
        <f>IF(A46="","",IF(posicao_contratual!$Y46="","",IF(posicao_contratual!$Y46&gt;3,"",posicao_contratual!Q46)))</f>
        <v/>
      </c>
      <c r="R46" s="147" t="str">
        <f>IF(A46="","",IF(posicao_contratual!$Y46="","",IF(posicao_contratual!$Y46&gt;4,"",posicao_contratual!U46)))</f>
        <v/>
      </c>
      <c r="S46" s="167" t="str">
        <f>IF(A46="","",posicao_contratual!G46)</f>
        <v/>
      </c>
      <c r="T46" s="167" t="str">
        <f>IF(A46="","",posicao_contratual!K46)</f>
        <v/>
      </c>
      <c r="U46" s="167" t="str">
        <f>IF(A46="","",posicao_contratual!O46)</f>
        <v/>
      </c>
      <c r="V46" s="167" t="str">
        <f>IF(A46="","",posicao_contratual!S46)</f>
        <v/>
      </c>
      <c r="W46" s="167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6" t="str">
        <f t="shared" si="1"/>
        <v/>
      </c>
      <c r="I47" s="14"/>
      <c r="J47" s="14"/>
      <c r="K47" s="14"/>
      <c r="L47" s="14"/>
      <c r="M47" s="14"/>
      <c r="N47" s="147" t="str">
        <f>IF(A47="","",IF(posicao_contratual!$Y47="","",IF(posicao_contratual!$Y47&gt;0,"",posicao_contratual!E47)))</f>
        <v/>
      </c>
      <c r="O47" s="147" t="str">
        <f>IF(A47="","",IF(posicao_contratual!$Y47="","",IF(posicao_contratual!$Y47&gt;1,"",posicao_contratual!I47)))</f>
        <v/>
      </c>
      <c r="P47" s="147" t="str">
        <f>IF(A47="","",IF(posicao_contratual!$Y47="","",IF(posicao_contratual!$Y47&gt;2,"",posicao_contratual!M47)))</f>
        <v/>
      </c>
      <c r="Q47" s="147" t="str">
        <f>IF(A47="","",IF(posicao_contratual!$Y47="","",IF(posicao_contratual!$Y47&gt;3,"",posicao_contratual!Q47)))</f>
        <v/>
      </c>
      <c r="R47" s="147" t="str">
        <f>IF(A47="","",IF(posicao_contratual!$Y47="","",IF(posicao_contratual!$Y47&gt;4,"",posicao_contratual!U47)))</f>
        <v/>
      </c>
      <c r="S47" s="167" t="str">
        <f>IF(A47="","",posicao_contratual!G47)</f>
        <v/>
      </c>
      <c r="T47" s="167" t="str">
        <f>IF(A47="","",posicao_contratual!K47)</f>
        <v/>
      </c>
      <c r="U47" s="167" t="str">
        <f>IF(A47="","",posicao_contratual!O47)</f>
        <v/>
      </c>
      <c r="V47" s="167" t="str">
        <f>IF(A47="","",posicao_contratual!S47)</f>
        <v/>
      </c>
      <c r="W47" s="167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6" t="str">
        <f t="shared" si="1"/>
        <v/>
      </c>
      <c r="I48" s="14"/>
      <c r="J48" s="14"/>
      <c r="K48" s="14"/>
      <c r="L48" s="14"/>
      <c r="M48" s="14"/>
      <c r="N48" s="147" t="str">
        <f>IF(A48="","",IF(posicao_contratual!$Y48="","",IF(posicao_contratual!$Y48&gt;0,"",posicao_contratual!E48)))</f>
        <v/>
      </c>
      <c r="O48" s="147" t="str">
        <f>IF(A48="","",IF(posicao_contratual!$Y48="","",IF(posicao_contratual!$Y48&gt;1,"",posicao_contratual!I48)))</f>
        <v/>
      </c>
      <c r="P48" s="147" t="str">
        <f>IF(A48="","",IF(posicao_contratual!$Y48="","",IF(posicao_contratual!$Y48&gt;2,"",posicao_contratual!M48)))</f>
        <v/>
      </c>
      <c r="Q48" s="147" t="str">
        <f>IF(A48="","",IF(posicao_contratual!$Y48="","",IF(posicao_contratual!$Y48&gt;3,"",posicao_contratual!Q48)))</f>
        <v/>
      </c>
      <c r="R48" s="147" t="str">
        <f>IF(A48="","",IF(posicao_contratual!$Y48="","",IF(posicao_contratual!$Y48&gt;4,"",posicao_contratual!U48)))</f>
        <v/>
      </c>
      <c r="S48" s="167" t="str">
        <f>IF(A48="","",posicao_contratual!G48)</f>
        <v/>
      </c>
      <c r="T48" s="167" t="str">
        <f>IF(A48="","",posicao_contratual!K48)</f>
        <v/>
      </c>
      <c r="U48" s="167" t="str">
        <f>IF(A48="","",posicao_contratual!O48)</f>
        <v/>
      </c>
      <c r="V48" s="167" t="str">
        <f>IF(A48="","",posicao_contratual!S48)</f>
        <v/>
      </c>
      <c r="W48" s="167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6" t="str">
        <f t="shared" si="1"/>
        <v/>
      </c>
      <c r="I49" s="14"/>
      <c r="J49" s="14"/>
      <c r="K49" s="14"/>
      <c r="L49" s="14"/>
      <c r="M49" s="14"/>
      <c r="N49" s="147" t="str">
        <f>IF(A49="","",IF(posicao_contratual!$Y49="","",IF(posicao_contratual!$Y49&gt;0,"",posicao_contratual!E49)))</f>
        <v/>
      </c>
      <c r="O49" s="147" t="str">
        <f>IF(A49="","",IF(posicao_contratual!$Y49="","",IF(posicao_contratual!$Y49&gt;1,"",posicao_contratual!I49)))</f>
        <v/>
      </c>
      <c r="P49" s="147" t="str">
        <f>IF(A49="","",IF(posicao_contratual!$Y49="","",IF(posicao_contratual!$Y49&gt;2,"",posicao_contratual!M49)))</f>
        <v/>
      </c>
      <c r="Q49" s="147" t="str">
        <f>IF(A49="","",IF(posicao_contratual!$Y49="","",IF(posicao_contratual!$Y49&gt;3,"",posicao_contratual!Q49)))</f>
        <v/>
      </c>
      <c r="R49" s="147" t="str">
        <f>IF(A49="","",IF(posicao_contratual!$Y49="","",IF(posicao_contratual!$Y49&gt;4,"",posicao_contratual!U49)))</f>
        <v/>
      </c>
      <c r="S49" s="167" t="str">
        <f>IF(A49="","",posicao_contratual!G49)</f>
        <v/>
      </c>
      <c r="T49" s="167" t="str">
        <f>IF(A49="","",posicao_contratual!K49)</f>
        <v/>
      </c>
      <c r="U49" s="167" t="str">
        <f>IF(A49="","",posicao_contratual!O49)</f>
        <v/>
      </c>
      <c r="V49" s="167" t="str">
        <f>IF(A49="","",posicao_contratual!S49)</f>
        <v/>
      </c>
      <c r="W49" s="167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6" t="str">
        <f t="shared" si="1"/>
        <v/>
      </c>
      <c r="I50" s="14"/>
      <c r="J50" s="14"/>
      <c r="K50" s="14"/>
      <c r="L50" s="14"/>
      <c r="M50" s="14"/>
      <c r="N50" s="147" t="str">
        <f>IF(A50="","",IF(posicao_contratual!$Y50="","",IF(posicao_contratual!$Y50&gt;0,"",posicao_contratual!E50)))</f>
        <v/>
      </c>
      <c r="O50" s="147" t="str">
        <f>IF(A50="","",IF(posicao_contratual!$Y50="","",IF(posicao_contratual!$Y50&gt;1,"",posicao_contratual!I50)))</f>
        <v/>
      </c>
      <c r="P50" s="147" t="str">
        <f>IF(A50="","",IF(posicao_contratual!$Y50="","",IF(posicao_contratual!$Y50&gt;2,"",posicao_contratual!M50)))</f>
        <v/>
      </c>
      <c r="Q50" s="147" t="str">
        <f>IF(A50="","",IF(posicao_contratual!$Y50="","",IF(posicao_contratual!$Y50&gt;3,"",posicao_contratual!Q50)))</f>
        <v/>
      </c>
      <c r="R50" s="147" t="str">
        <f>IF(A50="","",IF(posicao_contratual!$Y50="","",IF(posicao_contratual!$Y50&gt;4,"",posicao_contratual!U50)))</f>
        <v/>
      </c>
      <c r="S50" s="167" t="str">
        <f>IF(A50="","",posicao_contratual!G50)</f>
        <v/>
      </c>
      <c r="T50" s="167" t="str">
        <f>IF(A50="","",posicao_contratual!K50)</f>
        <v/>
      </c>
      <c r="U50" s="167" t="str">
        <f>IF(A50="","",posicao_contratual!O50)</f>
        <v/>
      </c>
      <c r="V50" s="167" t="str">
        <f>IF(A50="","",posicao_contratual!S50)</f>
        <v/>
      </c>
      <c r="W50" s="167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6" t="str">
        <f t="shared" si="1"/>
        <v/>
      </c>
      <c r="I51" s="14"/>
      <c r="J51" s="14"/>
      <c r="K51" s="14"/>
      <c r="L51" s="14"/>
      <c r="M51" s="14"/>
      <c r="N51" s="147" t="str">
        <f>IF(A51="","",IF(posicao_contratual!$Y51="","",IF(posicao_contratual!$Y51&gt;0,"",posicao_contratual!E51)))</f>
        <v/>
      </c>
      <c r="O51" s="147" t="str">
        <f>IF(A51="","",IF(posicao_contratual!$Y51="","",IF(posicao_contratual!$Y51&gt;1,"",posicao_contratual!I51)))</f>
        <v/>
      </c>
      <c r="P51" s="147" t="str">
        <f>IF(A51="","",IF(posicao_contratual!$Y51="","",IF(posicao_contratual!$Y51&gt;2,"",posicao_contratual!M51)))</f>
        <v/>
      </c>
      <c r="Q51" s="147" t="str">
        <f>IF(A51="","",IF(posicao_contratual!$Y51="","",IF(posicao_contratual!$Y51&gt;3,"",posicao_contratual!Q51)))</f>
        <v/>
      </c>
      <c r="R51" s="147" t="str">
        <f>IF(A51="","",IF(posicao_contratual!$Y51="","",IF(posicao_contratual!$Y51&gt;4,"",posicao_contratual!U51)))</f>
        <v/>
      </c>
      <c r="S51" s="167" t="str">
        <f>IF(A51="","",posicao_contratual!G51)</f>
        <v/>
      </c>
      <c r="T51" s="167" t="str">
        <f>IF(A51="","",posicao_contratual!K51)</f>
        <v/>
      </c>
      <c r="U51" s="167" t="str">
        <f>IF(A51="","",posicao_contratual!O51)</f>
        <v/>
      </c>
      <c r="V51" s="167" t="str">
        <f>IF(A51="","",posicao_contratual!S51)</f>
        <v/>
      </c>
      <c r="W51" s="167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6" t="str">
        <f t="shared" si="1"/>
        <v/>
      </c>
      <c r="I52" s="14"/>
      <c r="J52" s="14"/>
      <c r="K52" s="14"/>
      <c r="L52" s="14"/>
      <c r="M52" s="14"/>
      <c r="N52" s="147" t="str">
        <f>IF(A52="","",IF(posicao_contratual!$Y52="","",IF(posicao_contratual!$Y52&gt;0,"",posicao_contratual!E52)))</f>
        <v/>
      </c>
      <c r="O52" s="147" t="str">
        <f>IF(A52="","",IF(posicao_contratual!$Y52="","",IF(posicao_contratual!$Y52&gt;1,"",posicao_contratual!I52)))</f>
        <v/>
      </c>
      <c r="P52" s="147" t="str">
        <f>IF(A52="","",IF(posicao_contratual!$Y52="","",IF(posicao_contratual!$Y52&gt;2,"",posicao_contratual!M52)))</f>
        <v/>
      </c>
      <c r="Q52" s="147" t="str">
        <f>IF(A52="","",IF(posicao_contratual!$Y52="","",IF(posicao_contratual!$Y52&gt;3,"",posicao_contratual!Q52)))</f>
        <v/>
      </c>
      <c r="R52" s="147" t="str">
        <f>IF(A52="","",IF(posicao_contratual!$Y52="","",IF(posicao_contratual!$Y52&gt;4,"",posicao_contratual!U52)))</f>
        <v/>
      </c>
      <c r="S52" s="167" t="str">
        <f>IF(A52="","",posicao_contratual!G52)</f>
        <v/>
      </c>
      <c r="T52" s="167" t="str">
        <f>IF(A52="","",posicao_contratual!K52)</f>
        <v/>
      </c>
      <c r="U52" s="167" t="str">
        <f>IF(A52="","",posicao_contratual!O52)</f>
        <v/>
      </c>
      <c r="V52" s="167" t="str">
        <f>IF(A52="","",posicao_contratual!S52)</f>
        <v/>
      </c>
      <c r="W52" s="167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6" t="str">
        <f t="shared" si="1"/>
        <v/>
      </c>
      <c r="I53" s="14"/>
      <c r="J53" s="14"/>
      <c r="K53" s="14"/>
      <c r="L53" s="14"/>
      <c r="M53" s="14"/>
      <c r="N53" s="147" t="str">
        <f>IF(A53="","",IF(posicao_contratual!$Y53="","",IF(posicao_contratual!$Y53&gt;0,"",posicao_contratual!E53)))</f>
        <v/>
      </c>
      <c r="O53" s="147" t="str">
        <f>IF(A53="","",IF(posicao_contratual!$Y53="","",IF(posicao_contratual!$Y53&gt;1,"",posicao_contratual!I53)))</f>
        <v/>
      </c>
      <c r="P53" s="147" t="str">
        <f>IF(A53="","",IF(posicao_contratual!$Y53="","",IF(posicao_contratual!$Y53&gt;2,"",posicao_contratual!M53)))</f>
        <v/>
      </c>
      <c r="Q53" s="147" t="str">
        <f>IF(A53="","",IF(posicao_contratual!$Y53="","",IF(posicao_contratual!$Y53&gt;3,"",posicao_contratual!Q53)))</f>
        <v/>
      </c>
      <c r="R53" s="147" t="str">
        <f>IF(A53="","",IF(posicao_contratual!$Y53="","",IF(posicao_contratual!$Y53&gt;4,"",posicao_contratual!U53)))</f>
        <v/>
      </c>
      <c r="S53" s="167" t="str">
        <f>IF(A53="","",posicao_contratual!G53)</f>
        <v/>
      </c>
      <c r="T53" s="167" t="str">
        <f>IF(A53="","",posicao_contratual!K53)</f>
        <v/>
      </c>
      <c r="U53" s="167" t="str">
        <f>IF(A53="","",posicao_contratual!O53)</f>
        <v/>
      </c>
      <c r="V53" s="167" t="str">
        <f>IF(A53="","",posicao_contratual!S53)</f>
        <v/>
      </c>
      <c r="W53" s="167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6" t="str">
        <f t="shared" si="1"/>
        <v/>
      </c>
      <c r="I54" s="14"/>
      <c r="J54" s="14"/>
      <c r="K54" s="14"/>
      <c r="L54" s="14"/>
      <c r="M54" s="14"/>
      <c r="N54" s="147" t="str">
        <f>IF(A54="","",IF(posicao_contratual!$Y54="","",IF(posicao_contratual!$Y54&gt;0,"",posicao_contratual!E54)))</f>
        <v/>
      </c>
      <c r="O54" s="147" t="str">
        <f>IF(A54="","",IF(posicao_contratual!$Y54="","",IF(posicao_contratual!$Y54&gt;1,"",posicao_contratual!I54)))</f>
        <v/>
      </c>
      <c r="P54" s="147" t="str">
        <f>IF(A54="","",IF(posicao_contratual!$Y54="","",IF(posicao_contratual!$Y54&gt;2,"",posicao_contratual!M54)))</f>
        <v/>
      </c>
      <c r="Q54" s="147" t="str">
        <f>IF(A54="","",IF(posicao_contratual!$Y54="","",IF(posicao_contratual!$Y54&gt;3,"",posicao_contratual!Q54)))</f>
        <v/>
      </c>
      <c r="R54" s="147" t="str">
        <f>IF(A54="","",IF(posicao_contratual!$Y54="","",IF(posicao_contratual!$Y54&gt;4,"",posicao_contratual!U54)))</f>
        <v/>
      </c>
      <c r="S54" s="167" t="str">
        <f>IF(A54="","",posicao_contratual!G54)</f>
        <v/>
      </c>
      <c r="T54" s="167" t="str">
        <f>IF(A54="","",posicao_contratual!K54)</f>
        <v/>
      </c>
      <c r="U54" s="167" t="str">
        <f>IF(A54="","",posicao_contratual!O54)</f>
        <v/>
      </c>
      <c r="V54" s="167" t="str">
        <f>IF(A54="","",posicao_contratual!S54)</f>
        <v/>
      </c>
      <c r="W54" s="167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6" t="str">
        <f t="shared" si="1"/>
        <v/>
      </c>
      <c r="I55" s="14"/>
      <c r="J55" s="14"/>
      <c r="K55" s="14"/>
      <c r="L55" s="14"/>
      <c r="M55" s="14"/>
      <c r="N55" s="147" t="str">
        <f>IF(A55="","",IF(posicao_contratual!$Y55="","",IF(posicao_contratual!$Y55&gt;0,"",posicao_contratual!E55)))</f>
        <v/>
      </c>
      <c r="O55" s="147" t="str">
        <f>IF(A55="","",IF(posicao_contratual!$Y55="","",IF(posicao_contratual!$Y55&gt;1,"",posicao_contratual!I55)))</f>
        <v/>
      </c>
      <c r="P55" s="147" t="str">
        <f>IF(A55="","",IF(posicao_contratual!$Y55="","",IF(posicao_contratual!$Y55&gt;2,"",posicao_contratual!M55)))</f>
        <v/>
      </c>
      <c r="Q55" s="147" t="str">
        <f>IF(A55="","",IF(posicao_contratual!$Y55="","",IF(posicao_contratual!$Y55&gt;3,"",posicao_contratual!Q55)))</f>
        <v/>
      </c>
      <c r="R55" s="147" t="str">
        <f>IF(A55="","",IF(posicao_contratual!$Y55="","",IF(posicao_contratual!$Y55&gt;4,"",posicao_contratual!U55)))</f>
        <v/>
      </c>
      <c r="S55" s="167" t="str">
        <f>IF(A55="","",posicao_contratual!G55)</f>
        <v/>
      </c>
      <c r="T55" s="167" t="str">
        <f>IF(A55="","",posicao_contratual!K55)</f>
        <v/>
      </c>
      <c r="U55" s="167" t="str">
        <f>IF(A55="","",posicao_contratual!O55)</f>
        <v/>
      </c>
      <c r="V55" s="167" t="str">
        <f>IF(A55="","",posicao_contratual!S55)</f>
        <v/>
      </c>
      <c r="W55" s="167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6" t="str">
        <f t="shared" si="1"/>
        <v/>
      </c>
      <c r="I56" s="14"/>
      <c r="J56" s="14"/>
      <c r="K56" s="14"/>
      <c r="L56" s="14"/>
      <c r="M56" s="14"/>
      <c r="N56" s="147" t="str">
        <f>IF(A56="","",IF(posicao_contratual!$Y56="","",IF(posicao_contratual!$Y56&gt;0,"",posicao_contratual!E56)))</f>
        <v/>
      </c>
      <c r="O56" s="147" t="str">
        <f>IF(A56="","",IF(posicao_contratual!$Y56="","",IF(posicao_contratual!$Y56&gt;1,"",posicao_contratual!I56)))</f>
        <v/>
      </c>
      <c r="P56" s="147" t="str">
        <f>IF(A56="","",IF(posicao_contratual!$Y56="","",IF(posicao_contratual!$Y56&gt;2,"",posicao_contratual!M56)))</f>
        <v/>
      </c>
      <c r="Q56" s="147" t="str">
        <f>IF(A56="","",IF(posicao_contratual!$Y56="","",IF(posicao_contratual!$Y56&gt;3,"",posicao_contratual!Q56)))</f>
        <v/>
      </c>
      <c r="R56" s="147" t="str">
        <f>IF(A56="","",IF(posicao_contratual!$Y56="","",IF(posicao_contratual!$Y56&gt;4,"",posicao_contratual!U56)))</f>
        <v/>
      </c>
      <c r="S56" s="167" t="str">
        <f>IF(A56="","",posicao_contratual!G56)</f>
        <v/>
      </c>
      <c r="T56" s="167" t="str">
        <f>IF(A56="","",posicao_contratual!K56)</f>
        <v/>
      </c>
      <c r="U56" s="167" t="str">
        <f>IF(A56="","",posicao_contratual!O56)</f>
        <v/>
      </c>
      <c r="V56" s="167" t="str">
        <f>IF(A56="","",posicao_contratual!S56)</f>
        <v/>
      </c>
      <c r="W56" s="167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6" t="str">
        <f t="shared" si="1"/>
        <v/>
      </c>
      <c r="I57" s="14"/>
      <c r="J57" s="14"/>
      <c r="K57" s="14"/>
      <c r="L57" s="14"/>
      <c r="M57" s="14"/>
      <c r="N57" s="147" t="str">
        <f>IF(A57="","",IF(posicao_contratual!$Y57="","",IF(posicao_contratual!$Y57&gt;0,"",posicao_contratual!E57)))</f>
        <v/>
      </c>
      <c r="O57" s="147" t="str">
        <f>IF(A57="","",IF(posicao_contratual!$Y57="","",IF(posicao_contratual!$Y57&gt;1,"",posicao_contratual!I57)))</f>
        <v/>
      </c>
      <c r="P57" s="147" t="str">
        <f>IF(A57="","",IF(posicao_contratual!$Y57="","",IF(posicao_contratual!$Y57&gt;2,"",posicao_contratual!M57)))</f>
        <v/>
      </c>
      <c r="Q57" s="147" t="str">
        <f>IF(A57="","",IF(posicao_contratual!$Y57="","",IF(posicao_contratual!$Y57&gt;3,"",posicao_contratual!Q57)))</f>
        <v/>
      </c>
      <c r="R57" s="147" t="str">
        <f>IF(A57="","",IF(posicao_contratual!$Y57="","",IF(posicao_contratual!$Y57&gt;4,"",posicao_contratual!U57)))</f>
        <v/>
      </c>
      <c r="S57" s="167" t="str">
        <f>IF(A57="","",posicao_contratual!G57)</f>
        <v/>
      </c>
      <c r="T57" s="167" t="str">
        <f>IF(A57="","",posicao_contratual!K57)</f>
        <v/>
      </c>
      <c r="U57" s="167" t="str">
        <f>IF(A57="","",posicao_contratual!O57)</f>
        <v/>
      </c>
      <c r="V57" s="167" t="str">
        <f>IF(A57="","",posicao_contratual!S57)</f>
        <v/>
      </c>
      <c r="W57" s="167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6" t="str">
        <f t="shared" si="1"/>
        <v/>
      </c>
      <c r="I58" s="14"/>
      <c r="J58" s="14"/>
      <c r="K58" s="14"/>
      <c r="L58" s="14"/>
      <c r="M58" s="14"/>
      <c r="N58" s="147" t="str">
        <f>IF(A58="","",IF(posicao_contratual!$Y58="","",IF(posicao_contratual!$Y58&gt;0,"",posicao_contratual!E58)))</f>
        <v/>
      </c>
      <c r="O58" s="147" t="str">
        <f>IF(A58="","",IF(posicao_contratual!$Y58="","",IF(posicao_contratual!$Y58&gt;1,"",posicao_contratual!I58)))</f>
        <v/>
      </c>
      <c r="P58" s="147" t="str">
        <f>IF(A58="","",IF(posicao_contratual!$Y58="","",IF(posicao_contratual!$Y58&gt;2,"",posicao_contratual!M58)))</f>
        <v/>
      </c>
      <c r="Q58" s="147" t="str">
        <f>IF(A58="","",IF(posicao_contratual!$Y58="","",IF(posicao_contratual!$Y58&gt;3,"",posicao_contratual!Q58)))</f>
        <v/>
      </c>
      <c r="R58" s="147" t="str">
        <f>IF(A58="","",IF(posicao_contratual!$Y58="","",IF(posicao_contratual!$Y58&gt;4,"",posicao_contratual!U58)))</f>
        <v/>
      </c>
      <c r="S58" s="167" t="str">
        <f>IF(A58="","",posicao_contratual!G58)</f>
        <v/>
      </c>
      <c r="T58" s="167" t="str">
        <f>IF(A58="","",posicao_contratual!K58)</f>
        <v/>
      </c>
      <c r="U58" s="167" t="str">
        <f>IF(A58="","",posicao_contratual!O58)</f>
        <v/>
      </c>
      <c r="V58" s="167" t="str">
        <f>IF(A58="","",posicao_contratual!S58)</f>
        <v/>
      </c>
      <c r="W58" s="167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6" t="str">
        <f t="shared" si="1"/>
        <v/>
      </c>
      <c r="I59" s="14"/>
      <c r="J59" s="14"/>
      <c r="K59" s="14"/>
      <c r="L59" s="14"/>
      <c r="M59" s="14"/>
      <c r="N59" s="147" t="str">
        <f>IF(A59="","",IF(posicao_contratual!$Y59="","",IF(posicao_contratual!$Y59&gt;0,"",posicao_contratual!E59)))</f>
        <v/>
      </c>
      <c r="O59" s="147" t="str">
        <f>IF(A59="","",IF(posicao_contratual!$Y59="","",IF(posicao_contratual!$Y59&gt;1,"",posicao_contratual!I59)))</f>
        <v/>
      </c>
      <c r="P59" s="147" t="str">
        <f>IF(A59="","",IF(posicao_contratual!$Y59="","",IF(posicao_contratual!$Y59&gt;2,"",posicao_contratual!M59)))</f>
        <v/>
      </c>
      <c r="Q59" s="147" t="str">
        <f>IF(A59="","",IF(posicao_contratual!$Y59="","",IF(posicao_contratual!$Y59&gt;3,"",posicao_contratual!Q59)))</f>
        <v/>
      </c>
      <c r="R59" s="147" t="str">
        <f>IF(A59="","",IF(posicao_contratual!$Y59="","",IF(posicao_contratual!$Y59&gt;4,"",posicao_contratual!U59)))</f>
        <v/>
      </c>
      <c r="S59" s="167" t="str">
        <f>IF(A59="","",posicao_contratual!G59)</f>
        <v/>
      </c>
      <c r="T59" s="167" t="str">
        <f>IF(A59="","",posicao_contratual!K59)</f>
        <v/>
      </c>
      <c r="U59" s="167" t="str">
        <f>IF(A59="","",posicao_contratual!O59)</f>
        <v/>
      </c>
      <c r="V59" s="167" t="str">
        <f>IF(A59="","",posicao_contratual!S59)</f>
        <v/>
      </c>
      <c r="W59" s="167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6" t="str">
        <f t="shared" si="1"/>
        <v/>
      </c>
      <c r="I60" s="14"/>
      <c r="J60" s="14"/>
      <c r="K60" s="14"/>
      <c r="L60" s="14"/>
      <c r="M60" s="14"/>
      <c r="N60" s="147" t="str">
        <f>IF(A60="","",IF(posicao_contratual!$Y60="","",IF(posicao_contratual!$Y60&gt;0,"",posicao_contratual!E60)))</f>
        <v/>
      </c>
      <c r="O60" s="147" t="str">
        <f>IF(A60="","",IF(posicao_contratual!$Y60="","",IF(posicao_contratual!$Y60&gt;1,"",posicao_contratual!I60)))</f>
        <v/>
      </c>
      <c r="P60" s="147" t="str">
        <f>IF(A60="","",IF(posicao_contratual!$Y60="","",IF(posicao_contratual!$Y60&gt;2,"",posicao_contratual!M60)))</f>
        <v/>
      </c>
      <c r="Q60" s="147" t="str">
        <f>IF(A60="","",IF(posicao_contratual!$Y60="","",IF(posicao_contratual!$Y60&gt;3,"",posicao_contratual!Q60)))</f>
        <v/>
      </c>
      <c r="R60" s="147" t="str">
        <f>IF(A60="","",IF(posicao_contratual!$Y60="","",IF(posicao_contratual!$Y60&gt;4,"",posicao_contratual!U60)))</f>
        <v/>
      </c>
      <c r="S60" s="167" t="str">
        <f>IF(A60="","",posicao_contratual!G60)</f>
        <v/>
      </c>
      <c r="T60" s="167" t="str">
        <f>IF(A60="","",posicao_contratual!K60)</f>
        <v/>
      </c>
      <c r="U60" s="167" t="str">
        <f>IF(A60="","",posicao_contratual!O60)</f>
        <v/>
      </c>
      <c r="V60" s="167" t="str">
        <f>IF(A60="","",posicao_contratual!S60)</f>
        <v/>
      </c>
      <c r="W60" s="167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6" t="str">
        <f t="shared" si="1"/>
        <v/>
      </c>
      <c r="I61" s="14"/>
      <c r="J61" s="14"/>
      <c r="K61" s="14"/>
      <c r="L61" s="14"/>
      <c r="M61" s="14"/>
      <c r="N61" s="147" t="str">
        <f>IF(A61="","",IF(posicao_contratual!$Y61="","",IF(posicao_contratual!$Y61&gt;0,"",posicao_contratual!E61)))</f>
        <v/>
      </c>
      <c r="O61" s="147" t="str">
        <f>IF(A61="","",IF(posicao_contratual!$Y61="","",IF(posicao_contratual!$Y61&gt;1,"",posicao_contratual!I61)))</f>
        <v/>
      </c>
      <c r="P61" s="147" t="str">
        <f>IF(A61="","",IF(posicao_contratual!$Y61="","",IF(posicao_contratual!$Y61&gt;2,"",posicao_contratual!M61)))</f>
        <v/>
      </c>
      <c r="Q61" s="147" t="str">
        <f>IF(A61="","",IF(posicao_contratual!$Y61="","",IF(posicao_contratual!$Y61&gt;3,"",posicao_contratual!Q61)))</f>
        <v/>
      </c>
      <c r="R61" s="147" t="str">
        <f>IF(A61="","",IF(posicao_contratual!$Y61="","",IF(posicao_contratual!$Y61&gt;4,"",posicao_contratual!U61)))</f>
        <v/>
      </c>
      <c r="S61" s="167" t="str">
        <f>IF(A61="","",posicao_contratual!G61)</f>
        <v/>
      </c>
      <c r="T61" s="167" t="str">
        <f>IF(A61="","",posicao_contratual!K61)</f>
        <v/>
      </c>
      <c r="U61" s="167" t="str">
        <f>IF(A61="","",posicao_contratual!O61)</f>
        <v/>
      </c>
      <c r="V61" s="167" t="str">
        <f>IF(A61="","",posicao_contratual!S61)</f>
        <v/>
      </c>
      <c r="W61" s="167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6" t="str">
        <f t="shared" si="1"/>
        <v/>
      </c>
      <c r="I62" s="14"/>
      <c r="J62" s="14"/>
      <c r="K62" s="14"/>
      <c r="L62" s="14"/>
      <c r="M62" s="14"/>
      <c r="N62" s="147" t="str">
        <f>IF(A62="","",IF(posicao_contratual!$Y62="","",IF(posicao_contratual!$Y62&gt;0,"",posicao_contratual!E62)))</f>
        <v/>
      </c>
      <c r="O62" s="147" t="str">
        <f>IF(A62="","",IF(posicao_contratual!$Y62="","",IF(posicao_contratual!$Y62&gt;1,"",posicao_contratual!I62)))</f>
        <v/>
      </c>
      <c r="P62" s="147" t="str">
        <f>IF(A62="","",IF(posicao_contratual!$Y62="","",IF(posicao_contratual!$Y62&gt;2,"",posicao_contratual!M62)))</f>
        <v/>
      </c>
      <c r="Q62" s="147" t="str">
        <f>IF(A62="","",IF(posicao_contratual!$Y62="","",IF(posicao_contratual!$Y62&gt;3,"",posicao_contratual!Q62)))</f>
        <v/>
      </c>
      <c r="R62" s="147" t="str">
        <f>IF(A62="","",IF(posicao_contratual!$Y62="","",IF(posicao_contratual!$Y62&gt;4,"",posicao_contratual!U62)))</f>
        <v/>
      </c>
      <c r="S62" s="167" t="str">
        <f>IF(A62="","",posicao_contratual!G62)</f>
        <v/>
      </c>
      <c r="T62" s="167" t="str">
        <f>IF(A62="","",posicao_contratual!K62)</f>
        <v/>
      </c>
      <c r="U62" s="167" t="str">
        <f>IF(A62="","",posicao_contratual!O62)</f>
        <v/>
      </c>
      <c r="V62" s="167" t="str">
        <f>IF(A62="","",posicao_contratual!S62)</f>
        <v/>
      </c>
      <c r="W62" s="167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6" t="str">
        <f t="shared" si="1"/>
        <v/>
      </c>
      <c r="I63" s="14"/>
      <c r="J63" s="14"/>
      <c r="K63" s="14"/>
      <c r="L63" s="14"/>
      <c r="M63" s="14"/>
      <c r="N63" s="147" t="str">
        <f>IF(A63="","",IF(posicao_contratual!$Y63="","",IF(posicao_contratual!$Y63&gt;0,"",posicao_contratual!E63)))</f>
        <v/>
      </c>
      <c r="O63" s="147" t="str">
        <f>IF(A63="","",IF(posicao_contratual!$Y63="","",IF(posicao_contratual!$Y63&gt;1,"",posicao_contratual!I63)))</f>
        <v/>
      </c>
      <c r="P63" s="147" t="str">
        <f>IF(A63="","",IF(posicao_contratual!$Y63="","",IF(posicao_contratual!$Y63&gt;2,"",posicao_contratual!M63)))</f>
        <v/>
      </c>
      <c r="Q63" s="147" t="str">
        <f>IF(A63="","",IF(posicao_contratual!$Y63="","",IF(posicao_contratual!$Y63&gt;3,"",posicao_contratual!Q63)))</f>
        <v/>
      </c>
      <c r="R63" s="147" t="str">
        <f>IF(A63="","",IF(posicao_contratual!$Y63="","",IF(posicao_contratual!$Y63&gt;4,"",posicao_contratual!U63)))</f>
        <v/>
      </c>
      <c r="S63" s="167" t="str">
        <f>IF(A63="","",posicao_contratual!G63)</f>
        <v/>
      </c>
      <c r="T63" s="167" t="str">
        <f>IF(A63="","",posicao_contratual!K63)</f>
        <v/>
      </c>
      <c r="U63" s="167" t="str">
        <f>IF(A63="","",posicao_contratual!O63)</f>
        <v/>
      </c>
      <c r="V63" s="167" t="str">
        <f>IF(A63="","",posicao_contratual!S63)</f>
        <v/>
      </c>
      <c r="W63" s="167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6" t="str">
        <f t="shared" si="1"/>
        <v/>
      </c>
      <c r="I64" s="14"/>
      <c r="J64" s="14"/>
      <c r="K64" s="14"/>
      <c r="L64" s="14"/>
      <c r="M64" s="14"/>
      <c r="N64" s="147" t="str">
        <f>IF(A64="","",IF(posicao_contratual!$Y64="","",IF(posicao_contratual!$Y64&gt;0,"",posicao_contratual!E64)))</f>
        <v/>
      </c>
      <c r="O64" s="147" t="str">
        <f>IF(A64="","",IF(posicao_contratual!$Y64="","",IF(posicao_contratual!$Y64&gt;1,"",posicao_contratual!I64)))</f>
        <v/>
      </c>
      <c r="P64" s="147" t="str">
        <f>IF(A64="","",IF(posicao_contratual!$Y64="","",IF(posicao_contratual!$Y64&gt;2,"",posicao_contratual!M64)))</f>
        <v/>
      </c>
      <c r="Q64" s="147" t="str">
        <f>IF(A64="","",IF(posicao_contratual!$Y64="","",IF(posicao_contratual!$Y64&gt;3,"",posicao_contratual!Q64)))</f>
        <v/>
      </c>
      <c r="R64" s="147" t="str">
        <f>IF(A64="","",IF(posicao_contratual!$Y64="","",IF(posicao_contratual!$Y64&gt;4,"",posicao_contratual!U64)))</f>
        <v/>
      </c>
      <c r="S64" s="167" t="str">
        <f>IF(A64="","",posicao_contratual!G64)</f>
        <v/>
      </c>
      <c r="T64" s="167" t="str">
        <f>IF(A64="","",posicao_contratual!K64)</f>
        <v/>
      </c>
      <c r="U64" s="167" t="str">
        <f>IF(A64="","",posicao_contratual!O64)</f>
        <v/>
      </c>
      <c r="V64" s="167" t="str">
        <f>IF(A64="","",posicao_contratual!S64)</f>
        <v/>
      </c>
      <c r="W64" s="167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6" t="str">
        <f t="shared" si="1"/>
        <v/>
      </c>
      <c r="I65" s="14"/>
      <c r="J65" s="14"/>
      <c r="K65" s="14"/>
      <c r="L65" s="14"/>
      <c r="M65" s="14"/>
      <c r="N65" s="147" t="str">
        <f>IF(A65="","",IF(posicao_contratual!$Y65="","",IF(posicao_contratual!$Y65&gt;0,"",posicao_contratual!E65)))</f>
        <v/>
      </c>
      <c r="O65" s="147" t="str">
        <f>IF(A65="","",IF(posicao_contratual!$Y65="","",IF(posicao_contratual!$Y65&gt;1,"",posicao_contratual!I65)))</f>
        <v/>
      </c>
      <c r="P65" s="147" t="str">
        <f>IF(A65="","",IF(posicao_contratual!$Y65="","",IF(posicao_contratual!$Y65&gt;2,"",posicao_contratual!M65)))</f>
        <v/>
      </c>
      <c r="Q65" s="147" t="str">
        <f>IF(A65="","",IF(posicao_contratual!$Y65="","",IF(posicao_contratual!$Y65&gt;3,"",posicao_contratual!Q65)))</f>
        <v/>
      </c>
      <c r="R65" s="147" t="str">
        <f>IF(A65="","",IF(posicao_contratual!$Y65="","",IF(posicao_contratual!$Y65&gt;4,"",posicao_contratual!U65)))</f>
        <v/>
      </c>
      <c r="S65" s="167" t="str">
        <f>IF(A65="","",posicao_contratual!G65)</f>
        <v/>
      </c>
      <c r="T65" s="167" t="str">
        <f>IF(A65="","",posicao_contratual!K65)</f>
        <v/>
      </c>
      <c r="U65" s="167" t="str">
        <f>IF(A65="","",posicao_contratual!O65)</f>
        <v/>
      </c>
      <c r="V65" s="167" t="str">
        <f>IF(A65="","",posicao_contratual!S65)</f>
        <v/>
      </c>
      <c r="W65" s="167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6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7" t="str">
        <f>IF(A66="","",IF(posicao_contratual!$Y66="","",IF(posicao_contratual!$Y66&gt;0,"",posicao_contratual!E66)))</f>
        <v/>
      </c>
      <c r="O66" s="147" t="str">
        <f>IF(A66="","",IF(posicao_contratual!$Y66="","",IF(posicao_contratual!$Y66&gt;1,"",posicao_contratual!I66)))</f>
        <v/>
      </c>
      <c r="P66" s="147" t="str">
        <f>IF(A66="","",IF(posicao_contratual!$Y66="","",IF(posicao_contratual!$Y66&gt;2,"",posicao_contratual!M66)))</f>
        <v/>
      </c>
      <c r="Q66" s="147" t="str">
        <f>IF(A66="","",IF(posicao_contratual!$Y66="","",IF(posicao_contratual!$Y66&gt;3,"",posicao_contratual!Q66)))</f>
        <v/>
      </c>
      <c r="R66" s="147" t="str">
        <f>IF(A66="","",IF(posicao_contratual!$Y66="","",IF(posicao_contratual!$Y66&gt;4,"",posicao_contratual!U66)))</f>
        <v/>
      </c>
      <c r="S66" s="167" t="str">
        <f>IF(A66="","",posicao_contratual!G66)</f>
        <v/>
      </c>
      <c r="T66" s="167" t="str">
        <f>IF(A66="","",posicao_contratual!K66)</f>
        <v/>
      </c>
      <c r="U66" s="167" t="str">
        <f>IF(A66="","",posicao_contratual!O66)</f>
        <v/>
      </c>
      <c r="V66" s="167" t="str">
        <f>IF(A66="","",posicao_contratual!S66)</f>
        <v/>
      </c>
      <c r="W66" s="167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6" t="str">
        <f t="shared" si="2"/>
        <v/>
      </c>
      <c r="I67" s="14"/>
      <c r="J67" s="14"/>
      <c r="K67" s="14"/>
      <c r="L67" s="14"/>
      <c r="M67" s="14"/>
      <c r="N67" s="147" t="str">
        <f>IF(A67="","",IF(posicao_contratual!$Y67="","",IF(posicao_contratual!$Y67&gt;0,"",posicao_contratual!E67)))</f>
        <v/>
      </c>
      <c r="O67" s="147" t="str">
        <f>IF(A67="","",IF(posicao_contratual!$Y67="","",IF(posicao_contratual!$Y67&gt;1,"",posicao_contratual!I67)))</f>
        <v/>
      </c>
      <c r="P67" s="147" t="str">
        <f>IF(A67="","",IF(posicao_contratual!$Y67="","",IF(posicao_contratual!$Y67&gt;2,"",posicao_contratual!M67)))</f>
        <v/>
      </c>
      <c r="Q67" s="147" t="str">
        <f>IF(A67="","",IF(posicao_contratual!$Y67="","",IF(posicao_contratual!$Y67&gt;3,"",posicao_contratual!Q67)))</f>
        <v/>
      </c>
      <c r="R67" s="147" t="str">
        <f>IF(A67="","",IF(posicao_contratual!$Y67="","",IF(posicao_contratual!$Y67&gt;4,"",posicao_contratual!U67)))</f>
        <v/>
      </c>
      <c r="S67" s="167" t="str">
        <f>IF(A67="","",posicao_contratual!G67)</f>
        <v/>
      </c>
      <c r="T67" s="167" t="str">
        <f>IF(A67="","",posicao_contratual!K67)</f>
        <v/>
      </c>
      <c r="U67" s="167" t="str">
        <f>IF(A67="","",posicao_contratual!O67)</f>
        <v/>
      </c>
      <c r="V67" s="167" t="str">
        <f>IF(A67="","",posicao_contratual!S67)</f>
        <v/>
      </c>
      <c r="W67" s="167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6" t="str">
        <f t="shared" si="2"/>
        <v/>
      </c>
      <c r="I68" s="14"/>
      <c r="J68" s="14"/>
      <c r="K68" s="14"/>
      <c r="L68" s="14"/>
      <c r="M68" s="14"/>
      <c r="N68" s="147" t="str">
        <f>IF(A68="","",IF(posicao_contratual!$Y68="","",IF(posicao_contratual!$Y68&gt;0,"",posicao_contratual!E68)))</f>
        <v/>
      </c>
      <c r="O68" s="147" t="str">
        <f>IF(A68="","",IF(posicao_contratual!$Y68="","",IF(posicao_contratual!$Y68&gt;1,"",posicao_contratual!I68)))</f>
        <v/>
      </c>
      <c r="P68" s="147" t="str">
        <f>IF(A68="","",IF(posicao_contratual!$Y68="","",IF(posicao_contratual!$Y68&gt;2,"",posicao_contratual!M68)))</f>
        <v/>
      </c>
      <c r="Q68" s="147" t="str">
        <f>IF(A68="","",IF(posicao_contratual!$Y68="","",IF(posicao_contratual!$Y68&gt;3,"",posicao_contratual!Q68)))</f>
        <v/>
      </c>
      <c r="R68" s="147" t="str">
        <f>IF(A68="","",IF(posicao_contratual!$Y68="","",IF(posicao_contratual!$Y68&gt;4,"",posicao_contratual!U68)))</f>
        <v/>
      </c>
      <c r="S68" s="167" t="str">
        <f>IF(A68="","",posicao_contratual!G68)</f>
        <v/>
      </c>
      <c r="T68" s="167" t="str">
        <f>IF(A68="","",posicao_contratual!K68)</f>
        <v/>
      </c>
      <c r="U68" s="167" t="str">
        <f>IF(A68="","",posicao_contratual!O68)</f>
        <v/>
      </c>
      <c r="V68" s="167" t="str">
        <f>IF(A68="","",posicao_contratual!S68)</f>
        <v/>
      </c>
      <c r="W68" s="167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6" t="str">
        <f t="shared" si="2"/>
        <v/>
      </c>
      <c r="I69" s="14"/>
      <c r="J69" s="14"/>
      <c r="K69" s="14"/>
      <c r="L69" s="14"/>
      <c r="M69" s="14"/>
      <c r="N69" s="147" t="str">
        <f>IF(A69="","",IF(posicao_contratual!$Y69="","",IF(posicao_contratual!$Y69&gt;0,"",posicao_contratual!E69)))</f>
        <v/>
      </c>
      <c r="O69" s="147" t="str">
        <f>IF(A69="","",IF(posicao_contratual!$Y69="","",IF(posicao_contratual!$Y69&gt;1,"",posicao_contratual!I69)))</f>
        <v/>
      </c>
      <c r="P69" s="147" t="str">
        <f>IF(A69="","",IF(posicao_contratual!$Y69="","",IF(posicao_contratual!$Y69&gt;2,"",posicao_contratual!M69)))</f>
        <v/>
      </c>
      <c r="Q69" s="147" t="str">
        <f>IF(A69="","",IF(posicao_contratual!$Y69="","",IF(posicao_contratual!$Y69&gt;3,"",posicao_contratual!Q69)))</f>
        <v/>
      </c>
      <c r="R69" s="147" t="str">
        <f>IF(A69="","",IF(posicao_contratual!$Y69="","",IF(posicao_contratual!$Y69&gt;4,"",posicao_contratual!U69)))</f>
        <v/>
      </c>
      <c r="S69" s="167" t="str">
        <f>IF(A69="","",posicao_contratual!G69)</f>
        <v/>
      </c>
      <c r="T69" s="167" t="str">
        <f>IF(A69="","",posicao_contratual!K69)</f>
        <v/>
      </c>
      <c r="U69" s="167" t="str">
        <f>IF(A69="","",posicao_contratual!O69)</f>
        <v/>
      </c>
      <c r="V69" s="167" t="str">
        <f>IF(A69="","",posicao_contratual!S69)</f>
        <v/>
      </c>
      <c r="W69" s="167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6" t="str">
        <f t="shared" si="2"/>
        <v/>
      </c>
      <c r="I70" s="14"/>
      <c r="J70" s="14"/>
      <c r="K70" s="14"/>
      <c r="L70" s="14"/>
      <c r="M70" s="14"/>
      <c r="N70" s="147" t="str">
        <f>IF(A70="","",IF(posicao_contratual!$Y70="","",IF(posicao_contratual!$Y70&gt;0,"",posicao_contratual!E70)))</f>
        <v/>
      </c>
      <c r="O70" s="147" t="str">
        <f>IF(A70="","",IF(posicao_contratual!$Y70="","",IF(posicao_contratual!$Y70&gt;1,"",posicao_contratual!I70)))</f>
        <v/>
      </c>
      <c r="P70" s="147" t="str">
        <f>IF(A70="","",IF(posicao_contratual!$Y70="","",IF(posicao_contratual!$Y70&gt;2,"",posicao_contratual!M70)))</f>
        <v/>
      </c>
      <c r="Q70" s="147" t="str">
        <f>IF(A70="","",IF(posicao_contratual!$Y70="","",IF(posicao_contratual!$Y70&gt;3,"",posicao_contratual!Q70)))</f>
        <v/>
      </c>
      <c r="R70" s="147" t="str">
        <f>IF(A70="","",IF(posicao_contratual!$Y70="","",IF(posicao_contratual!$Y70&gt;4,"",posicao_contratual!U70)))</f>
        <v/>
      </c>
      <c r="S70" s="167" t="str">
        <f>IF(A70="","",posicao_contratual!G70)</f>
        <v/>
      </c>
      <c r="T70" s="167" t="str">
        <f>IF(A70="","",posicao_contratual!K70)</f>
        <v/>
      </c>
      <c r="U70" s="167" t="str">
        <f>IF(A70="","",posicao_contratual!O70)</f>
        <v/>
      </c>
      <c r="V70" s="167" t="str">
        <f>IF(A70="","",posicao_contratual!S70)</f>
        <v/>
      </c>
      <c r="W70" s="167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6" t="str">
        <f t="shared" si="2"/>
        <v/>
      </c>
      <c r="I71" s="14"/>
      <c r="J71" s="14"/>
      <c r="K71" s="14"/>
      <c r="L71" s="14"/>
      <c r="M71" s="14"/>
      <c r="N71" s="147" t="str">
        <f>IF(A71="","",IF(posicao_contratual!$Y71="","",IF(posicao_contratual!$Y71&gt;0,"",posicao_contratual!E71)))</f>
        <v/>
      </c>
      <c r="O71" s="147" t="str">
        <f>IF(A71="","",IF(posicao_contratual!$Y71="","",IF(posicao_contratual!$Y71&gt;1,"",posicao_contratual!I71)))</f>
        <v/>
      </c>
      <c r="P71" s="147" t="str">
        <f>IF(A71="","",IF(posicao_contratual!$Y71="","",IF(posicao_contratual!$Y71&gt;2,"",posicao_contratual!M71)))</f>
        <v/>
      </c>
      <c r="Q71" s="147" t="str">
        <f>IF(A71="","",IF(posicao_contratual!$Y71="","",IF(posicao_contratual!$Y71&gt;3,"",posicao_contratual!Q71)))</f>
        <v/>
      </c>
      <c r="R71" s="147" t="str">
        <f>IF(A71="","",IF(posicao_contratual!$Y71="","",IF(posicao_contratual!$Y71&gt;4,"",posicao_contratual!U71)))</f>
        <v/>
      </c>
      <c r="S71" s="167" t="str">
        <f>IF(A71="","",posicao_contratual!G71)</f>
        <v/>
      </c>
      <c r="T71" s="167" t="str">
        <f>IF(A71="","",posicao_contratual!K71)</f>
        <v/>
      </c>
      <c r="U71" s="167" t="str">
        <f>IF(A71="","",posicao_contratual!O71)</f>
        <v/>
      </c>
      <c r="V71" s="167" t="str">
        <f>IF(A71="","",posicao_contratual!S71)</f>
        <v/>
      </c>
      <c r="W71" s="167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6" t="str">
        <f t="shared" si="2"/>
        <v/>
      </c>
      <c r="I72" s="14"/>
      <c r="J72" s="14"/>
      <c r="K72" s="14"/>
      <c r="L72" s="14"/>
      <c r="M72" s="14"/>
      <c r="N72" s="147" t="str">
        <f>IF(A72="","",IF(posicao_contratual!$Y72="","",IF(posicao_contratual!$Y72&gt;0,"",posicao_contratual!E72)))</f>
        <v/>
      </c>
      <c r="O72" s="147" t="str">
        <f>IF(A72="","",IF(posicao_contratual!$Y72="","",IF(posicao_contratual!$Y72&gt;1,"",posicao_contratual!I72)))</f>
        <v/>
      </c>
      <c r="P72" s="147" t="str">
        <f>IF(A72="","",IF(posicao_contratual!$Y72="","",IF(posicao_contratual!$Y72&gt;2,"",posicao_contratual!M72)))</f>
        <v/>
      </c>
      <c r="Q72" s="147" t="str">
        <f>IF(A72="","",IF(posicao_contratual!$Y72="","",IF(posicao_contratual!$Y72&gt;3,"",posicao_contratual!Q72)))</f>
        <v/>
      </c>
      <c r="R72" s="147" t="str">
        <f>IF(A72="","",IF(posicao_contratual!$Y72="","",IF(posicao_contratual!$Y72&gt;4,"",posicao_contratual!U72)))</f>
        <v/>
      </c>
      <c r="S72" s="167" t="str">
        <f>IF(A72="","",posicao_contratual!G72)</f>
        <v/>
      </c>
      <c r="T72" s="167" t="str">
        <f>IF(A72="","",posicao_contratual!K72)</f>
        <v/>
      </c>
      <c r="U72" s="167" t="str">
        <f>IF(A72="","",posicao_contratual!O72)</f>
        <v/>
      </c>
      <c r="V72" s="167" t="str">
        <f>IF(A72="","",posicao_contratual!S72)</f>
        <v/>
      </c>
      <c r="W72" s="167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6" t="str">
        <f t="shared" si="2"/>
        <v/>
      </c>
      <c r="I73" s="14"/>
      <c r="J73" s="14"/>
      <c r="K73" s="14"/>
      <c r="L73" s="14"/>
      <c r="M73" s="14"/>
      <c r="N73" s="147" t="str">
        <f>IF(A73="","",IF(posicao_contratual!$Y73="","",IF(posicao_contratual!$Y73&gt;0,"",posicao_contratual!E73)))</f>
        <v/>
      </c>
      <c r="O73" s="147" t="str">
        <f>IF(A73="","",IF(posicao_contratual!$Y73="","",IF(posicao_contratual!$Y73&gt;1,"",posicao_contratual!I73)))</f>
        <v/>
      </c>
      <c r="P73" s="147" t="str">
        <f>IF(A73="","",IF(posicao_contratual!$Y73="","",IF(posicao_contratual!$Y73&gt;2,"",posicao_contratual!M73)))</f>
        <v/>
      </c>
      <c r="Q73" s="147" t="str">
        <f>IF(A73="","",IF(posicao_contratual!$Y73="","",IF(posicao_contratual!$Y73&gt;3,"",posicao_contratual!Q73)))</f>
        <v/>
      </c>
      <c r="R73" s="147" t="str">
        <f>IF(A73="","",IF(posicao_contratual!$Y73="","",IF(posicao_contratual!$Y73&gt;4,"",posicao_contratual!U73)))</f>
        <v/>
      </c>
      <c r="S73" s="167" t="str">
        <f>IF(A73="","",posicao_contratual!G73)</f>
        <v/>
      </c>
      <c r="T73" s="167" t="str">
        <f>IF(A73="","",posicao_contratual!K73)</f>
        <v/>
      </c>
      <c r="U73" s="167" t="str">
        <f>IF(A73="","",posicao_contratual!O73)</f>
        <v/>
      </c>
      <c r="V73" s="167" t="str">
        <f>IF(A73="","",posicao_contratual!S73)</f>
        <v/>
      </c>
      <c r="W73" s="167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6" t="str">
        <f t="shared" si="2"/>
        <v/>
      </c>
      <c r="I74" s="14"/>
      <c r="J74" s="14"/>
      <c r="K74" s="14"/>
      <c r="L74" s="14"/>
      <c r="M74" s="14"/>
      <c r="N74" s="147" t="str">
        <f>IF(A74="","",IF(posicao_contratual!$Y74="","",IF(posicao_contratual!$Y74&gt;0,"",posicao_contratual!E74)))</f>
        <v/>
      </c>
      <c r="O74" s="147" t="str">
        <f>IF(A74="","",IF(posicao_contratual!$Y74="","",IF(posicao_contratual!$Y74&gt;1,"",posicao_contratual!I74)))</f>
        <v/>
      </c>
      <c r="P74" s="147" t="str">
        <f>IF(A74="","",IF(posicao_contratual!$Y74="","",IF(posicao_contratual!$Y74&gt;2,"",posicao_contratual!M74)))</f>
        <v/>
      </c>
      <c r="Q74" s="147" t="str">
        <f>IF(A74="","",IF(posicao_contratual!$Y74="","",IF(posicao_contratual!$Y74&gt;3,"",posicao_contratual!Q74)))</f>
        <v/>
      </c>
      <c r="R74" s="147" t="str">
        <f>IF(A74="","",IF(posicao_contratual!$Y74="","",IF(posicao_contratual!$Y74&gt;4,"",posicao_contratual!U74)))</f>
        <v/>
      </c>
      <c r="S74" s="167" t="str">
        <f>IF(A74="","",posicao_contratual!G74)</f>
        <v/>
      </c>
      <c r="T74" s="167" t="str">
        <f>IF(A74="","",posicao_contratual!K74)</f>
        <v/>
      </c>
      <c r="U74" s="167" t="str">
        <f>IF(A74="","",posicao_contratual!O74)</f>
        <v/>
      </c>
      <c r="V74" s="167" t="str">
        <f>IF(A74="","",posicao_contratual!S74)</f>
        <v/>
      </c>
      <c r="W74" s="167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6" t="str">
        <f t="shared" si="2"/>
        <v/>
      </c>
      <c r="I75" s="14"/>
      <c r="J75" s="14"/>
      <c r="K75" s="14"/>
      <c r="L75" s="14"/>
      <c r="M75" s="14"/>
      <c r="N75" s="147" t="str">
        <f>IF(A75="","",IF(posicao_contratual!$Y75="","",IF(posicao_contratual!$Y75&gt;0,"",posicao_contratual!E75)))</f>
        <v/>
      </c>
      <c r="O75" s="147" t="str">
        <f>IF(A75="","",IF(posicao_contratual!$Y75="","",IF(posicao_contratual!$Y75&gt;1,"",posicao_contratual!I75)))</f>
        <v/>
      </c>
      <c r="P75" s="147" t="str">
        <f>IF(A75="","",IF(posicao_contratual!$Y75="","",IF(posicao_contratual!$Y75&gt;2,"",posicao_contratual!M75)))</f>
        <v/>
      </c>
      <c r="Q75" s="147" t="str">
        <f>IF(A75="","",IF(posicao_contratual!$Y75="","",IF(posicao_contratual!$Y75&gt;3,"",posicao_contratual!Q75)))</f>
        <v/>
      </c>
      <c r="R75" s="147" t="str">
        <f>IF(A75="","",IF(posicao_contratual!$Y75="","",IF(posicao_contratual!$Y75&gt;4,"",posicao_contratual!U75)))</f>
        <v/>
      </c>
      <c r="S75" s="167" t="str">
        <f>IF(A75="","",posicao_contratual!G75)</f>
        <v/>
      </c>
      <c r="T75" s="167" t="str">
        <f>IF(A75="","",posicao_contratual!K75)</f>
        <v/>
      </c>
      <c r="U75" s="167" t="str">
        <f>IF(A75="","",posicao_contratual!O75)</f>
        <v/>
      </c>
      <c r="V75" s="167" t="str">
        <f>IF(A75="","",posicao_contratual!S75)</f>
        <v/>
      </c>
      <c r="W75" s="167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6" t="str">
        <f t="shared" si="2"/>
        <v/>
      </c>
      <c r="I76" s="14"/>
      <c r="J76" s="14"/>
      <c r="K76" s="14"/>
      <c r="L76" s="14"/>
      <c r="M76" s="14"/>
      <c r="N76" s="147" t="str">
        <f>IF(A76="","",IF(posicao_contratual!$Y76="","",IF(posicao_contratual!$Y76&gt;0,"",posicao_contratual!E76)))</f>
        <v/>
      </c>
      <c r="O76" s="147" t="str">
        <f>IF(A76="","",IF(posicao_contratual!$Y76="","",IF(posicao_contratual!$Y76&gt;1,"",posicao_contratual!I76)))</f>
        <v/>
      </c>
      <c r="P76" s="147" t="str">
        <f>IF(A76="","",IF(posicao_contratual!$Y76="","",IF(posicao_contratual!$Y76&gt;2,"",posicao_contratual!M76)))</f>
        <v/>
      </c>
      <c r="Q76" s="147" t="str">
        <f>IF(A76="","",IF(posicao_contratual!$Y76="","",IF(posicao_contratual!$Y76&gt;3,"",posicao_contratual!Q76)))</f>
        <v/>
      </c>
      <c r="R76" s="147" t="str">
        <f>IF(A76="","",IF(posicao_contratual!$Y76="","",IF(posicao_contratual!$Y76&gt;4,"",posicao_contratual!U76)))</f>
        <v/>
      </c>
      <c r="S76" s="167" t="str">
        <f>IF(A76="","",posicao_contratual!G76)</f>
        <v/>
      </c>
      <c r="T76" s="167" t="str">
        <f>IF(A76="","",posicao_contratual!K76)</f>
        <v/>
      </c>
      <c r="U76" s="167" t="str">
        <f>IF(A76="","",posicao_contratual!O76)</f>
        <v/>
      </c>
      <c r="V76" s="167" t="str">
        <f>IF(A76="","",posicao_contratual!S76)</f>
        <v/>
      </c>
      <c r="W76" s="167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6" t="str">
        <f t="shared" si="2"/>
        <v/>
      </c>
      <c r="I77" s="14"/>
      <c r="J77" s="14"/>
      <c r="K77" s="14"/>
      <c r="L77" s="14"/>
      <c r="M77" s="14"/>
      <c r="N77" s="147" t="str">
        <f>IF(A77="","",IF(posicao_contratual!$Y77="","",IF(posicao_contratual!$Y77&gt;0,"",posicao_contratual!E77)))</f>
        <v/>
      </c>
      <c r="O77" s="147" t="str">
        <f>IF(A77="","",IF(posicao_contratual!$Y77="","",IF(posicao_contratual!$Y77&gt;1,"",posicao_contratual!I77)))</f>
        <v/>
      </c>
      <c r="P77" s="147" t="str">
        <f>IF(A77="","",IF(posicao_contratual!$Y77="","",IF(posicao_contratual!$Y77&gt;2,"",posicao_contratual!M77)))</f>
        <v/>
      </c>
      <c r="Q77" s="147" t="str">
        <f>IF(A77="","",IF(posicao_contratual!$Y77="","",IF(posicao_contratual!$Y77&gt;3,"",posicao_contratual!Q77)))</f>
        <v/>
      </c>
      <c r="R77" s="147" t="str">
        <f>IF(A77="","",IF(posicao_contratual!$Y77="","",IF(posicao_contratual!$Y77&gt;4,"",posicao_contratual!U77)))</f>
        <v/>
      </c>
      <c r="S77" s="167" t="str">
        <f>IF(A77="","",posicao_contratual!G77)</f>
        <v/>
      </c>
      <c r="T77" s="167" t="str">
        <f>IF(A77="","",posicao_contratual!K77)</f>
        <v/>
      </c>
      <c r="U77" s="167" t="str">
        <f>IF(A77="","",posicao_contratual!O77)</f>
        <v/>
      </c>
      <c r="V77" s="167" t="str">
        <f>IF(A77="","",posicao_contratual!S77)</f>
        <v/>
      </c>
      <c r="W77" s="167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6" t="str">
        <f t="shared" si="2"/>
        <v/>
      </c>
      <c r="I78" s="14"/>
      <c r="J78" s="14"/>
      <c r="K78" s="14"/>
      <c r="L78" s="14"/>
      <c r="M78" s="14"/>
      <c r="N78" s="147" t="str">
        <f>IF(A78="","",IF(posicao_contratual!$Y78="","",IF(posicao_contratual!$Y78&gt;0,"",posicao_contratual!E78)))</f>
        <v/>
      </c>
      <c r="O78" s="147" t="str">
        <f>IF(A78="","",IF(posicao_contratual!$Y78="","",IF(posicao_contratual!$Y78&gt;1,"",posicao_contratual!I78)))</f>
        <v/>
      </c>
      <c r="P78" s="147" t="str">
        <f>IF(A78="","",IF(posicao_contratual!$Y78="","",IF(posicao_contratual!$Y78&gt;2,"",posicao_contratual!M78)))</f>
        <v/>
      </c>
      <c r="Q78" s="147" t="str">
        <f>IF(A78="","",IF(posicao_contratual!$Y78="","",IF(posicao_contratual!$Y78&gt;3,"",posicao_contratual!Q78)))</f>
        <v/>
      </c>
      <c r="R78" s="147" t="str">
        <f>IF(A78="","",IF(posicao_contratual!$Y78="","",IF(posicao_contratual!$Y78&gt;4,"",posicao_contratual!U78)))</f>
        <v/>
      </c>
      <c r="S78" s="167" t="str">
        <f>IF(A78="","",posicao_contratual!G78)</f>
        <v/>
      </c>
      <c r="T78" s="167" t="str">
        <f>IF(A78="","",posicao_contratual!K78)</f>
        <v/>
      </c>
      <c r="U78" s="167" t="str">
        <f>IF(A78="","",posicao_contratual!O78)</f>
        <v/>
      </c>
      <c r="V78" s="167" t="str">
        <f>IF(A78="","",posicao_contratual!S78)</f>
        <v/>
      </c>
      <c r="W78" s="167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6" t="str">
        <f t="shared" si="2"/>
        <v/>
      </c>
      <c r="I79" s="14"/>
      <c r="J79" s="14"/>
      <c r="K79" s="14"/>
      <c r="L79" s="14"/>
      <c r="M79" s="14"/>
      <c r="N79" s="147" t="str">
        <f>IF(A79="","",IF(posicao_contratual!$Y79="","",IF(posicao_contratual!$Y79&gt;0,"",posicao_contratual!E79)))</f>
        <v/>
      </c>
      <c r="O79" s="147" t="str">
        <f>IF(A79="","",IF(posicao_contratual!$Y79="","",IF(posicao_contratual!$Y79&gt;1,"",posicao_contratual!I79)))</f>
        <v/>
      </c>
      <c r="P79" s="147" t="str">
        <f>IF(A79="","",IF(posicao_contratual!$Y79="","",IF(posicao_contratual!$Y79&gt;2,"",posicao_contratual!M79)))</f>
        <v/>
      </c>
      <c r="Q79" s="147" t="str">
        <f>IF(A79="","",IF(posicao_contratual!$Y79="","",IF(posicao_contratual!$Y79&gt;3,"",posicao_contratual!Q79)))</f>
        <v/>
      </c>
      <c r="R79" s="147" t="str">
        <f>IF(A79="","",IF(posicao_contratual!$Y79="","",IF(posicao_contratual!$Y79&gt;4,"",posicao_contratual!U79)))</f>
        <v/>
      </c>
      <c r="S79" s="167" t="str">
        <f>IF(A79="","",posicao_contratual!G79)</f>
        <v/>
      </c>
      <c r="T79" s="167" t="str">
        <f>IF(A79="","",posicao_contratual!K79)</f>
        <v/>
      </c>
      <c r="U79" s="167" t="str">
        <f>IF(A79="","",posicao_contratual!O79)</f>
        <v/>
      </c>
      <c r="V79" s="167" t="str">
        <f>IF(A79="","",posicao_contratual!S79)</f>
        <v/>
      </c>
      <c r="W79" s="167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6" t="str">
        <f t="shared" si="2"/>
        <v/>
      </c>
      <c r="I80" s="14"/>
      <c r="J80" s="14"/>
      <c r="K80" s="14"/>
      <c r="L80" s="14"/>
      <c r="M80" s="14"/>
      <c r="N80" s="147" t="str">
        <f>IF(A80="","",IF(posicao_contratual!$Y80="","",IF(posicao_contratual!$Y80&gt;0,"",posicao_contratual!E80)))</f>
        <v/>
      </c>
      <c r="O80" s="147" t="str">
        <f>IF(A80="","",IF(posicao_contratual!$Y80="","",IF(posicao_contratual!$Y80&gt;1,"",posicao_contratual!I80)))</f>
        <v/>
      </c>
      <c r="P80" s="147" t="str">
        <f>IF(A80="","",IF(posicao_contratual!$Y80="","",IF(posicao_contratual!$Y80&gt;2,"",posicao_contratual!M80)))</f>
        <v/>
      </c>
      <c r="Q80" s="147" t="str">
        <f>IF(A80="","",IF(posicao_contratual!$Y80="","",IF(posicao_contratual!$Y80&gt;3,"",posicao_contratual!Q80)))</f>
        <v/>
      </c>
      <c r="R80" s="147" t="str">
        <f>IF(A80="","",IF(posicao_contratual!$Y80="","",IF(posicao_contratual!$Y80&gt;4,"",posicao_contratual!U80)))</f>
        <v/>
      </c>
      <c r="S80" s="167" t="str">
        <f>IF(A80="","",posicao_contratual!G80)</f>
        <v/>
      </c>
      <c r="T80" s="167" t="str">
        <f>IF(A80="","",posicao_contratual!K80)</f>
        <v/>
      </c>
      <c r="U80" s="167" t="str">
        <f>IF(A80="","",posicao_contratual!O80)</f>
        <v/>
      </c>
      <c r="V80" s="167" t="str">
        <f>IF(A80="","",posicao_contratual!S80)</f>
        <v/>
      </c>
      <c r="W80" s="167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6" t="str">
        <f t="shared" si="2"/>
        <v/>
      </c>
      <c r="I81" s="14"/>
      <c r="J81" s="14"/>
      <c r="K81" s="14"/>
      <c r="L81" s="14"/>
      <c r="M81" s="14"/>
      <c r="N81" s="147" t="str">
        <f>IF(A81="","",IF(posicao_contratual!$Y81="","",IF(posicao_contratual!$Y81&gt;0,"",posicao_contratual!E81)))</f>
        <v/>
      </c>
      <c r="O81" s="147" t="str">
        <f>IF(A81="","",IF(posicao_contratual!$Y81="","",IF(posicao_contratual!$Y81&gt;1,"",posicao_contratual!I81)))</f>
        <v/>
      </c>
      <c r="P81" s="147" t="str">
        <f>IF(A81="","",IF(posicao_contratual!$Y81="","",IF(posicao_contratual!$Y81&gt;2,"",posicao_contratual!M81)))</f>
        <v/>
      </c>
      <c r="Q81" s="147" t="str">
        <f>IF(A81="","",IF(posicao_contratual!$Y81="","",IF(posicao_contratual!$Y81&gt;3,"",posicao_contratual!Q81)))</f>
        <v/>
      </c>
      <c r="R81" s="147" t="str">
        <f>IF(A81="","",IF(posicao_contratual!$Y81="","",IF(posicao_contratual!$Y81&gt;4,"",posicao_contratual!U81)))</f>
        <v/>
      </c>
      <c r="S81" s="167" t="str">
        <f>IF(A81="","",posicao_contratual!G81)</f>
        <v/>
      </c>
      <c r="T81" s="167" t="str">
        <f>IF(A81="","",posicao_contratual!K81)</f>
        <v/>
      </c>
      <c r="U81" s="167" t="str">
        <f>IF(A81="","",posicao_contratual!O81)</f>
        <v/>
      </c>
      <c r="V81" s="167" t="str">
        <f>IF(A81="","",posicao_contratual!S81)</f>
        <v/>
      </c>
      <c r="W81" s="167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6" t="str">
        <f t="shared" si="2"/>
        <v/>
      </c>
      <c r="I82" s="14"/>
      <c r="J82" s="14"/>
      <c r="K82" s="14"/>
      <c r="L82" s="14"/>
      <c r="M82" s="14"/>
      <c r="N82" s="147" t="str">
        <f>IF(A82="","",IF(posicao_contratual!$Y82="","",IF(posicao_contratual!$Y82&gt;0,"",posicao_contratual!E82)))</f>
        <v/>
      </c>
      <c r="O82" s="147" t="str">
        <f>IF(A82="","",IF(posicao_contratual!$Y82="","",IF(posicao_contratual!$Y82&gt;1,"",posicao_contratual!I82)))</f>
        <v/>
      </c>
      <c r="P82" s="147" t="str">
        <f>IF(A82="","",IF(posicao_contratual!$Y82="","",IF(posicao_contratual!$Y82&gt;2,"",posicao_contratual!M82)))</f>
        <v/>
      </c>
      <c r="Q82" s="147" t="str">
        <f>IF(A82="","",IF(posicao_contratual!$Y82="","",IF(posicao_contratual!$Y82&gt;3,"",posicao_contratual!Q82)))</f>
        <v/>
      </c>
      <c r="R82" s="147" t="str">
        <f>IF(A82="","",IF(posicao_contratual!$Y82="","",IF(posicao_contratual!$Y82&gt;4,"",posicao_contratual!U82)))</f>
        <v/>
      </c>
      <c r="S82" s="167" t="str">
        <f>IF(A82="","",posicao_contratual!G82)</f>
        <v/>
      </c>
      <c r="T82" s="167" t="str">
        <f>IF(A82="","",posicao_contratual!K82)</f>
        <v/>
      </c>
      <c r="U82" s="167" t="str">
        <f>IF(A82="","",posicao_contratual!O82)</f>
        <v/>
      </c>
      <c r="V82" s="167" t="str">
        <f>IF(A82="","",posicao_contratual!S82)</f>
        <v/>
      </c>
      <c r="W82" s="167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6" t="str">
        <f t="shared" si="2"/>
        <v/>
      </c>
      <c r="I83" s="14"/>
      <c r="J83" s="14"/>
      <c r="K83" s="14"/>
      <c r="L83" s="14"/>
      <c r="M83" s="14"/>
      <c r="N83" s="147" t="str">
        <f>IF(A83="","",IF(posicao_contratual!$Y83="","",IF(posicao_contratual!$Y83&gt;0,"",posicao_contratual!E83)))</f>
        <v/>
      </c>
      <c r="O83" s="147" t="str">
        <f>IF(A83="","",IF(posicao_contratual!$Y83="","",IF(posicao_contratual!$Y83&gt;1,"",posicao_contratual!I83)))</f>
        <v/>
      </c>
      <c r="P83" s="147" t="str">
        <f>IF(A83="","",IF(posicao_contratual!$Y83="","",IF(posicao_contratual!$Y83&gt;2,"",posicao_contratual!M83)))</f>
        <v/>
      </c>
      <c r="Q83" s="147" t="str">
        <f>IF(A83="","",IF(posicao_contratual!$Y83="","",IF(posicao_contratual!$Y83&gt;3,"",posicao_contratual!Q83)))</f>
        <v/>
      </c>
      <c r="R83" s="147" t="str">
        <f>IF(A83="","",IF(posicao_contratual!$Y83="","",IF(posicao_contratual!$Y83&gt;4,"",posicao_contratual!U83)))</f>
        <v/>
      </c>
      <c r="S83" s="167" t="str">
        <f>IF(A83="","",posicao_contratual!G83)</f>
        <v/>
      </c>
      <c r="T83" s="167" t="str">
        <f>IF(A83="","",posicao_contratual!K83)</f>
        <v/>
      </c>
      <c r="U83" s="167" t="str">
        <f>IF(A83="","",posicao_contratual!O83)</f>
        <v/>
      </c>
      <c r="V83" s="167" t="str">
        <f>IF(A83="","",posicao_contratual!S83)</f>
        <v/>
      </c>
      <c r="W83" s="167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6" t="str">
        <f t="shared" si="2"/>
        <v/>
      </c>
      <c r="I84" s="14"/>
      <c r="J84" s="14"/>
      <c r="K84" s="14"/>
      <c r="L84" s="14"/>
      <c r="M84" s="14"/>
      <c r="N84" s="147" t="str">
        <f>IF(A84="","",IF(posicao_contratual!$Y84="","",IF(posicao_contratual!$Y84&gt;0,"",posicao_contratual!E84)))</f>
        <v/>
      </c>
      <c r="O84" s="147" t="str">
        <f>IF(A84="","",IF(posicao_contratual!$Y84="","",IF(posicao_contratual!$Y84&gt;1,"",posicao_contratual!I84)))</f>
        <v/>
      </c>
      <c r="P84" s="147" t="str">
        <f>IF(A84="","",IF(posicao_contratual!$Y84="","",IF(posicao_contratual!$Y84&gt;2,"",posicao_contratual!M84)))</f>
        <v/>
      </c>
      <c r="Q84" s="147" t="str">
        <f>IF(A84="","",IF(posicao_contratual!$Y84="","",IF(posicao_contratual!$Y84&gt;3,"",posicao_contratual!Q84)))</f>
        <v/>
      </c>
      <c r="R84" s="147" t="str">
        <f>IF(A84="","",IF(posicao_contratual!$Y84="","",IF(posicao_contratual!$Y84&gt;4,"",posicao_contratual!U84)))</f>
        <v/>
      </c>
      <c r="S84" s="167" t="str">
        <f>IF(A84="","",posicao_contratual!G84)</f>
        <v/>
      </c>
      <c r="T84" s="167" t="str">
        <f>IF(A84="","",posicao_contratual!K84)</f>
        <v/>
      </c>
      <c r="U84" s="167" t="str">
        <f>IF(A84="","",posicao_contratual!O84)</f>
        <v/>
      </c>
      <c r="V84" s="167" t="str">
        <f>IF(A84="","",posicao_contratual!S84)</f>
        <v/>
      </c>
      <c r="W84" s="167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6" t="str">
        <f t="shared" si="2"/>
        <v/>
      </c>
      <c r="I85" s="14"/>
      <c r="J85" s="14"/>
      <c r="K85" s="14"/>
      <c r="L85" s="14"/>
      <c r="M85" s="14"/>
      <c r="N85" s="147" t="str">
        <f>IF(A85="","",IF(posicao_contratual!$Y85="","",IF(posicao_contratual!$Y85&gt;0,"",posicao_contratual!E85)))</f>
        <v/>
      </c>
      <c r="O85" s="147" t="str">
        <f>IF(A85="","",IF(posicao_contratual!$Y85="","",IF(posicao_contratual!$Y85&gt;1,"",posicao_contratual!I85)))</f>
        <v/>
      </c>
      <c r="P85" s="147" t="str">
        <f>IF(A85="","",IF(posicao_contratual!$Y85="","",IF(posicao_contratual!$Y85&gt;2,"",posicao_contratual!M85)))</f>
        <v/>
      </c>
      <c r="Q85" s="147" t="str">
        <f>IF(A85="","",IF(posicao_contratual!$Y85="","",IF(posicao_contratual!$Y85&gt;3,"",posicao_contratual!Q85)))</f>
        <v/>
      </c>
      <c r="R85" s="147" t="str">
        <f>IF(A85="","",IF(posicao_contratual!$Y85="","",IF(posicao_contratual!$Y85&gt;4,"",posicao_contratual!U85)))</f>
        <v/>
      </c>
      <c r="S85" s="167" t="str">
        <f>IF(A85="","",posicao_contratual!G85)</f>
        <v/>
      </c>
      <c r="T85" s="167" t="str">
        <f>IF(A85="","",posicao_contratual!K85)</f>
        <v/>
      </c>
      <c r="U85" s="167" t="str">
        <f>IF(A85="","",posicao_contratual!O85)</f>
        <v/>
      </c>
      <c r="V85" s="167" t="str">
        <f>IF(A85="","",posicao_contratual!S85)</f>
        <v/>
      </c>
      <c r="W85" s="167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6" t="str">
        <f t="shared" si="2"/>
        <v/>
      </c>
      <c r="I86" s="14"/>
      <c r="J86" s="14"/>
      <c r="K86" s="14"/>
      <c r="L86" s="14"/>
      <c r="M86" s="14"/>
      <c r="N86" s="147" t="str">
        <f>IF(A86="","",IF(posicao_contratual!$Y86="","",IF(posicao_contratual!$Y86&gt;0,"",posicao_contratual!E86)))</f>
        <v/>
      </c>
      <c r="O86" s="147" t="str">
        <f>IF(A86="","",IF(posicao_contratual!$Y86="","",IF(posicao_contratual!$Y86&gt;1,"",posicao_contratual!I86)))</f>
        <v/>
      </c>
      <c r="P86" s="147" t="str">
        <f>IF(A86="","",IF(posicao_contratual!$Y86="","",IF(posicao_contratual!$Y86&gt;2,"",posicao_contratual!M86)))</f>
        <v/>
      </c>
      <c r="Q86" s="147" t="str">
        <f>IF(A86="","",IF(posicao_contratual!$Y86="","",IF(posicao_contratual!$Y86&gt;3,"",posicao_contratual!Q86)))</f>
        <v/>
      </c>
      <c r="R86" s="147" t="str">
        <f>IF(A86="","",IF(posicao_contratual!$Y86="","",IF(posicao_contratual!$Y86&gt;4,"",posicao_contratual!U86)))</f>
        <v/>
      </c>
      <c r="S86" s="167" t="str">
        <f>IF(A86="","",posicao_contratual!G86)</f>
        <v/>
      </c>
      <c r="T86" s="167" t="str">
        <f>IF(A86="","",posicao_contratual!K86)</f>
        <v/>
      </c>
      <c r="U86" s="167" t="str">
        <f>IF(A86="","",posicao_contratual!O86)</f>
        <v/>
      </c>
      <c r="V86" s="167" t="str">
        <f>IF(A86="","",posicao_contratual!S86)</f>
        <v/>
      </c>
      <c r="W86" s="167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6" t="str">
        <f t="shared" si="2"/>
        <v/>
      </c>
      <c r="I87" s="14"/>
      <c r="J87" s="14"/>
      <c r="K87" s="14"/>
      <c r="L87" s="14"/>
      <c r="M87" s="14"/>
      <c r="N87" s="147" t="str">
        <f>IF(A87="","",IF(posicao_contratual!$Y87="","",IF(posicao_contratual!$Y87&gt;0,"",posicao_contratual!E87)))</f>
        <v/>
      </c>
      <c r="O87" s="147" t="str">
        <f>IF(A87="","",IF(posicao_contratual!$Y87="","",IF(posicao_contratual!$Y87&gt;1,"",posicao_contratual!I87)))</f>
        <v/>
      </c>
      <c r="P87" s="147" t="str">
        <f>IF(A87="","",IF(posicao_contratual!$Y87="","",IF(posicao_contratual!$Y87&gt;2,"",posicao_contratual!M87)))</f>
        <v/>
      </c>
      <c r="Q87" s="147" t="str">
        <f>IF(A87="","",IF(posicao_contratual!$Y87="","",IF(posicao_contratual!$Y87&gt;3,"",posicao_contratual!Q87)))</f>
        <v/>
      </c>
      <c r="R87" s="147" t="str">
        <f>IF(A87="","",IF(posicao_contratual!$Y87="","",IF(posicao_contratual!$Y87&gt;4,"",posicao_contratual!U87)))</f>
        <v/>
      </c>
      <c r="S87" s="167" t="str">
        <f>IF(A87="","",posicao_contratual!G87)</f>
        <v/>
      </c>
      <c r="T87" s="167" t="str">
        <f>IF(A87="","",posicao_contratual!K87)</f>
        <v/>
      </c>
      <c r="U87" s="167" t="str">
        <f>IF(A87="","",posicao_contratual!O87)</f>
        <v/>
      </c>
      <c r="V87" s="167" t="str">
        <f>IF(A87="","",posicao_contratual!S87)</f>
        <v/>
      </c>
      <c r="W87" s="167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6" t="str">
        <f t="shared" si="2"/>
        <v/>
      </c>
      <c r="I88" s="14"/>
      <c r="J88" s="14"/>
      <c r="K88" s="14"/>
      <c r="L88" s="14"/>
      <c r="M88" s="14"/>
      <c r="N88" s="147" t="str">
        <f>IF(A88="","",IF(posicao_contratual!$Y88="","",IF(posicao_contratual!$Y88&gt;0,"",posicao_contratual!E88)))</f>
        <v/>
      </c>
      <c r="O88" s="147" t="str">
        <f>IF(A88="","",IF(posicao_contratual!$Y88="","",IF(posicao_contratual!$Y88&gt;1,"",posicao_contratual!I88)))</f>
        <v/>
      </c>
      <c r="P88" s="147" t="str">
        <f>IF(A88="","",IF(posicao_contratual!$Y88="","",IF(posicao_contratual!$Y88&gt;2,"",posicao_contratual!M88)))</f>
        <v/>
      </c>
      <c r="Q88" s="147" t="str">
        <f>IF(A88="","",IF(posicao_contratual!$Y88="","",IF(posicao_contratual!$Y88&gt;3,"",posicao_contratual!Q88)))</f>
        <v/>
      </c>
      <c r="R88" s="147" t="str">
        <f>IF(A88="","",IF(posicao_contratual!$Y88="","",IF(posicao_contratual!$Y88&gt;4,"",posicao_contratual!U88)))</f>
        <v/>
      </c>
      <c r="S88" s="167" t="str">
        <f>IF(A88="","",posicao_contratual!G88)</f>
        <v/>
      </c>
      <c r="T88" s="167" t="str">
        <f>IF(A88="","",posicao_contratual!K88)</f>
        <v/>
      </c>
      <c r="U88" s="167" t="str">
        <f>IF(A88="","",posicao_contratual!O88)</f>
        <v/>
      </c>
      <c r="V88" s="167" t="str">
        <f>IF(A88="","",posicao_contratual!S88)</f>
        <v/>
      </c>
      <c r="W88" s="167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6" t="str">
        <f t="shared" si="2"/>
        <v/>
      </c>
      <c r="I89" s="14"/>
      <c r="J89" s="14"/>
      <c r="K89" s="14"/>
      <c r="L89" s="14"/>
      <c r="M89" s="14"/>
      <c r="N89" s="147" t="str">
        <f>IF(A89="","",IF(posicao_contratual!$Y89="","",IF(posicao_contratual!$Y89&gt;0,"",posicao_contratual!E89)))</f>
        <v/>
      </c>
      <c r="O89" s="147" t="str">
        <f>IF(A89="","",IF(posicao_contratual!$Y89="","",IF(posicao_contratual!$Y89&gt;1,"",posicao_contratual!I89)))</f>
        <v/>
      </c>
      <c r="P89" s="147" t="str">
        <f>IF(A89="","",IF(posicao_contratual!$Y89="","",IF(posicao_contratual!$Y89&gt;2,"",posicao_contratual!M89)))</f>
        <v/>
      </c>
      <c r="Q89" s="147" t="str">
        <f>IF(A89="","",IF(posicao_contratual!$Y89="","",IF(posicao_contratual!$Y89&gt;3,"",posicao_contratual!Q89)))</f>
        <v/>
      </c>
      <c r="R89" s="147" t="str">
        <f>IF(A89="","",IF(posicao_contratual!$Y89="","",IF(posicao_contratual!$Y89&gt;4,"",posicao_contratual!U89)))</f>
        <v/>
      </c>
      <c r="S89" s="167" t="str">
        <f>IF(A89="","",posicao_contratual!G89)</f>
        <v/>
      </c>
      <c r="T89" s="167" t="str">
        <f>IF(A89="","",posicao_contratual!K89)</f>
        <v/>
      </c>
      <c r="U89" s="167" t="str">
        <f>IF(A89="","",posicao_contratual!O89)</f>
        <v/>
      </c>
      <c r="V89" s="167" t="str">
        <f>IF(A89="","",posicao_contratual!S89)</f>
        <v/>
      </c>
      <c r="W89" s="167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6" t="str">
        <f t="shared" si="2"/>
        <v/>
      </c>
      <c r="I90" s="14"/>
      <c r="J90" s="14"/>
      <c r="K90" s="14"/>
      <c r="L90" s="14"/>
      <c r="M90" s="14"/>
      <c r="N90" s="147" t="str">
        <f>IF(A90="","",IF(posicao_contratual!$Y90="","",IF(posicao_contratual!$Y90&gt;0,"",posicao_contratual!E90)))</f>
        <v/>
      </c>
      <c r="O90" s="147" t="str">
        <f>IF(A90="","",IF(posicao_contratual!$Y90="","",IF(posicao_contratual!$Y90&gt;1,"",posicao_contratual!I90)))</f>
        <v/>
      </c>
      <c r="P90" s="147" t="str">
        <f>IF(A90="","",IF(posicao_contratual!$Y90="","",IF(posicao_contratual!$Y90&gt;2,"",posicao_contratual!M90)))</f>
        <v/>
      </c>
      <c r="Q90" s="147" t="str">
        <f>IF(A90="","",IF(posicao_contratual!$Y90="","",IF(posicao_contratual!$Y90&gt;3,"",posicao_contratual!Q90)))</f>
        <v/>
      </c>
      <c r="R90" s="147" t="str">
        <f>IF(A90="","",IF(posicao_contratual!$Y90="","",IF(posicao_contratual!$Y90&gt;4,"",posicao_contratual!U90)))</f>
        <v/>
      </c>
      <c r="S90" s="167" t="str">
        <f>IF(A90="","",posicao_contratual!G90)</f>
        <v/>
      </c>
      <c r="T90" s="167" t="str">
        <f>IF(A90="","",posicao_contratual!K90)</f>
        <v/>
      </c>
      <c r="U90" s="167" t="str">
        <f>IF(A90="","",posicao_contratual!O90)</f>
        <v/>
      </c>
      <c r="V90" s="167" t="str">
        <f>IF(A90="","",posicao_contratual!S90)</f>
        <v/>
      </c>
      <c r="W90" s="167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6" t="str">
        <f t="shared" si="2"/>
        <v/>
      </c>
      <c r="I91" s="14"/>
      <c r="J91" s="14"/>
      <c r="K91" s="14"/>
      <c r="L91" s="14"/>
      <c r="M91" s="14"/>
      <c r="N91" s="147" t="str">
        <f>IF(A91="","",IF(posicao_contratual!$Y91="","",IF(posicao_contratual!$Y91&gt;0,"",posicao_contratual!E91)))</f>
        <v/>
      </c>
      <c r="O91" s="147" t="str">
        <f>IF(A91="","",IF(posicao_contratual!$Y91="","",IF(posicao_contratual!$Y91&gt;1,"",posicao_contratual!I91)))</f>
        <v/>
      </c>
      <c r="P91" s="147" t="str">
        <f>IF(A91="","",IF(posicao_contratual!$Y91="","",IF(posicao_contratual!$Y91&gt;2,"",posicao_contratual!M91)))</f>
        <v/>
      </c>
      <c r="Q91" s="147" t="str">
        <f>IF(A91="","",IF(posicao_contratual!$Y91="","",IF(posicao_contratual!$Y91&gt;3,"",posicao_contratual!Q91)))</f>
        <v/>
      </c>
      <c r="R91" s="147" t="str">
        <f>IF(A91="","",IF(posicao_contratual!$Y91="","",IF(posicao_contratual!$Y91&gt;4,"",posicao_contratual!U91)))</f>
        <v/>
      </c>
      <c r="S91" s="167" t="str">
        <f>IF(A91="","",posicao_contratual!G91)</f>
        <v/>
      </c>
      <c r="T91" s="167" t="str">
        <f>IF(A91="","",posicao_contratual!K91)</f>
        <v/>
      </c>
      <c r="U91" s="167" t="str">
        <f>IF(A91="","",posicao_contratual!O91)</f>
        <v/>
      </c>
      <c r="V91" s="167" t="str">
        <f>IF(A91="","",posicao_contratual!S91)</f>
        <v/>
      </c>
      <c r="W91" s="167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6" t="str">
        <f t="shared" si="2"/>
        <v/>
      </c>
      <c r="I92" s="14"/>
      <c r="J92" s="14"/>
      <c r="K92" s="14"/>
      <c r="L92" s="14"/>
      <c r="M92" s="14"/>
      <c r="N92" s="147" t="str">
        <f>IF(A92="","",IF(posicao_contratual!$Y92="","",IF(posicao_contratual!$Y92&gt;0,"",posicao_contratual!E92)))</f>
        <v/>
      </c>
      <c r="O92" s="147" t="str">
        <f>IF(A92="","",IF(posicao_contratual!$Y92="","",IF(posicao_contratual!$Y92&gt;1,"",posicao_contratual!I92)))</f>
        <v/>
      </c>
      <c r="P92" s="147" t="str">
        <f>IF(A92="","",IF(posicao_contratual!$Y92="","",IF(posicao_contratual!$Y92&gt;2,"",posicao_contratual!M92)))</f>
        <v/>
      </c>
      <c r="Q92" s="147" t="str">
        <f>IF(A92="","",IF(posicao_contratual!$Y92="","",IF(posicao_contratual!$Y92&gt;3,"",posicao_contratual!Q92)))</f>
        <v/>
      </c>
      <c r="R92" s="147" t="str">
        <f>IF(A92="","",IF(posicao_contratual!$Y92="","",IF(posicao_contratual!$Y92&gt;4,"",posicao_contratual!U92)))</f>
        <v/>
      </c>
      <c r="S92" s="167" t="str">
        <f>IF(A92="","",posicao_contratual!G92)</f>
        <v/>
      </c>
      <c r="T92" s="167" t="str">
        <f>IF(A92="","",posicao_contratual!K92)</f>
        <v/>
      </c>
      <c r="U92" s="167" t="str">
        <f>IF(A92="","",posicao_contratual!O92)</f>
        <v/>
      </c>
      <c r="V92" s="167" t="str">
        <f>IF(A92="","",posicao_contratual!S92)</f>
        <v/>
      </c>
      <c r="W92" s="167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6" t="str">
        <f t="shared" si="2"/>
        <v/>
      </c>
      <c r="I93" s="14"/>
      <c r="J93" s="14"/>
      <c r="K93" s="14"/>
      <c r="L93" s="14"/>
      <c r="M93" s="14"/>
      <c r="N93" s="147" t="str">
        <f>IF(A93="","",IF(posicao_contratual!$Y93="","",IF(posicao_contratual!$Y93&gt;0,"",posicao_contratual!E93)))</f>
        <v/>
      </c>
      <c r="O93" s="147" t="str">
        <f>IF(A93="","",IF(posicao_contratual!$Y93="","",IF(posicao_contratual!$Y93&gt;1,"",posicao_contratual!I93)))</f>
        <v/>
      </c>
      <c r="P93" s="147" t="str">
        <f>IF(A93="","",IF(posicao_contratual!$Y93="","",IF(posicao_contratual!$Y93&gt;2,"",posicao_contratual!M93)))</f>
        <v/>
      </c>
      <c r="Q93" s="147" t="str">
        <f>IF(A93="","",IF(posicao_contratual!$Y93="","",IF(posicao_contratual!$Y93&gt;3,"",posicao_contratual!Q93)))</f>
        <v/>
      </c>
      <c r="R93" s="147" t="str">
        <f>IF(A93="","",IF(posicao_contratual!$Y93="","",IF(posicao_contratual!$Y93&gt;4,"",posicao_contratual!U93)))</f>
        <v/>
      </c>
      <c r="S93" s="167" t="str">
        <f>IF(A93="","",posicao_contratual!G93)</f>
        <v/>
      </c>
      <c r="T93" s="167" t="str">
        <f>IF(A93="","",posicao_contratual!K93)</f>
        <v/>
      </c>
      <c r="U93" s="167" t="str">
        <f>IF(A93="","",posicao_contratual!O93)</f>
        <v/>
      </c>
      <c r="V93" s="167" t="str">
        <f>IF(A93="","",posicao_contratual!S93)</f>
        <v/>
      </c>
      <c r="W93" s="167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6" t="str">
        <f t="shared" si="2"/>
        <v/>
      </c>
      <c r="I94" s="14"/>
      <c r="J94" s="14"/>
      <c r="K94" s="14"/>
      <c r="L94" s="14"/>
      <c r="M94" s="14"/>
      <c r="N94" s="147" t="str">
        <f>IF(A94="","",IF(posicao_contratual!$Y94="","",IF(posicao_contratual!$Y94&gt;0,"",posicao_contratual!E94)))</f>
        <v/>
      </c>
      <c r="O94" s="147" t="str">
        <f>IF(A94="","",IF(posicao_contratual!$Y94="","",IF(posicao_contratual!$Y94&gt;1,"",posicao_contratual!I94)))</f>
        <v/>
      </c>
      <c r="P94" s="147" t="str">
        <f>IF(A94="","",IF(posicao_contratual!$Y94="","",IF(posicao_contratual!$Y94&gt;2,"",posicao_contratual!M94)))</f>
        <v/>
      </c>
      <c r="Q94" s="147" t="str">
        <f>IF(A94="","",IF(posicao_contratual!$Y94="","",IF(posicao_contratual!$Y94&gt;3,"",posicao_contratual!Q94)))</f>
        <v/>
      </c>
      <c r="R94" s="147" t="str">
        <f>IF(A94="","",IF(posicao_contratual!$Y94="","",IF(posicao_contratual!$Y94&gt;4,"",posicao_contratual!U94)))</f>
        <v/>
      </c>
      <c r="S94" s="167" t="str">
        <f>IF(A94="","",posicao_contratual!G94)</f>
        <v/>
      </c>
      <c r="T94" s="167" t="str">
        <f>IF(A94="","",posicao_contratual!K94)</f>
        <v/>
      </c>
      <c r="U94" s="167" t="str">
        <f>IF(A94="","",posicao_contratual!O94)</f>
        <v/>
      </c>
      <c r="V94" s="167" t="str">
        <f>IF(A94="","",posicao_contratual!S94)</f>
        <v/>
      </c>
      <c r="W94" s="167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6" t="str">
        <f t="shared" si="2"/>
        <v/>
      </c>
      <c r="I95" s="14"/>
      <c r="J95" s="14"/>
      <c r="K95" s="14"/>
      <c r="L95" s="14"/>
      <c r="M95" s="14"/>
      <c r="N95" s="147" t="str">
        <f>IF(A95="","",IF(posicao_contratual!$Y95="","",IF(posicao_contratual!$Y95&gt;0,"",posicao_contratual!E95)))</f>
        <v/>
      </c>
      <c r="O95" s="147" t="str">
        <f>IF(A95="","",IF(posicao_contratual!$Y95="","",IF(posicao_contratual!$Y95&gt;1,"",posicao_contratual!I95)))</f>
        <v/>
      </c>
      <c r="P95" s="147" t="str">
        <f>IF(A95="","",IF(posicao_contratual!$Y95="","",IF(posicao_contratual!$Y95&gt;2,"",posicao_contratual!M95)))</f>
        <v/>
      </c>
      <c r="Q95" s="147" t="str">
        <f>IF(A95="","",IF(posicao_contratual!$Y95="","",IF(posicao_contratual!$Y95&gt;3,"",posicao_contratual!Q95)))</f>
        <v/>
      </c>
      <c r="R95" s="147" t="str">
        <f>IF(A95="","",IF(posicao_contratual!$Y95="","",IF(posicao_contratual!$Y95&gt;4,"",posicao_contratual!U95)))</f>
        <v/>
      </c>
      <c r="S95" s="167" t="str">
        <f>IF(A95="","",posicao_contratual!G95)</f>
        <v/>
      </c>
      <c r="T95" s="167" t="str">
        <f>IF(A95="","",posicao_contratual!K95)</f>
        <v/>
      </c>
      <c r="U95" s="167" t="str">
        <f>IF(A95="","",posicao_contratual!O95)</f>
        <v/>
      </c>
      <c r="V95" s="167" t="str">
        <f>IF(A95="","",posicao_contratual!S95)</f>
        <v/>
      </c>
      <c r="W95" s="167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6" t="str">
        <f t="shared" si="2"/>
        <v/>
      </c>
      <c r="I96" s="14"/>
      <c r="J96" s="14"/>
      <c r="K96" s="14"/>
      <c r="L96" s="14"/>
      <c r="M96" s="14"/>
      <c r="N96" s="147" t="str">
        <f>IF(A96="","",IF(posicao_contratual!$Y96="","",IF(posicao_contratual!$Y96&gt;0,"",posicao_contratual!E96)))</f>
        <v/>
      </c>
      <c r="O96" s="147" t="str">
        <f>IF(A96="","",IF(posicao_contratual!$Y96="","",IF(posicao_contratual!$Y96&gt;1,"",posicao_contratual!I96)))</f>
        <v/>
      </c>
      <c r="P96" s="147" t="str">
        <f>IF(A96="","",IF(posicao_contratual!$Y96="","",IF(posicao_contratual!$Y96&gt;2,"",posicao_contratual!M96)))</f>
        <v/>
      </c>
      <c r="Q96" s="147" t="str">
        <f>IF(A96="","",IF(posicao_contratual!$Y96="","",IF(posicao_contratual!$Y96&gt;3,"",posicao_contratual!Q96)))</f>
        <v/>
      </c>
      <c r="R96" s="147" t="str">
        <f>IF(A96="","",IF(posicao_contratual!$Y96="","",IF(posicao_contratual!$Y96&gt;4,"",posicao_contratual!U96)))</f>
        <v/>
      </c>
      <c r="S96" s="167" t="str">
        <f>IF(A96="","",posicao_contratual!G96)</f>
        <v/>
      </c>
      <c r="T96" s="167" t="str">
        <f>IF(A96="","",posicao_contratual!K96)</f>
        <v/>
      </c>
      <c r="U96" s="167" t="str">
        <f>IF(A96="","",posicao_contratual!O96)</f>
        <v/>
      </c>
      <c r="V96" s="167" t="str">
        <f>IF(A96="","",posicao_contratual!S96)</f>
        <v/>
      </c>
      <c r="W96" s="167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6" t="str">
        <f t="shared" si="2"/>
        <v/>
      </c>
      <c r="I97" s="14"/>
      <c r="J97" s="14"/>
      <c r="K97" s="14"/>
      <c r="L97" s="14"/>
      <c r="M97" s="14"/>
      <c r="N97" s="147" t="str">
        <f>IF(A97="","",IF(posicao_contratual!$Y97="","",IF(posicao_contratual!$Y97&gt;0,"",posicao_contratual!E97)))</f>
        <v/>
      </c>
      <c r="O97" s="147" t="str">
        <f>IF(A97="","",IF(posicao_contratual!$Y97="","",IF(posicao_contratual!$Y97&gt;1,"",posicao_contratual!I97)))</f>
        <v/>
      </c>
      <c r="P97" s="147" t="str">
        <f>IF(A97="","",IF(posicao_contratual!$Y97="","",IF(posicao_contratual!$Y97&gt;2,"",posicao_contratual!M97)))</f>
        <v/>
      </c>
      <c r="Q97" s="147" t="str">
        <f>IF(A97="","",IF(posicao_contratual!$Y97="","",IF(posicao_contratual!$Y97&gt;3,"",posicao_contratual!Q97)))</f>
        <v/>
      </c>
      <c r="R97" s="147" t="str">
        <f>IF(A97="","",IF(posicao_contratual!$Y97="","",IF(posicao_contratual!$Y97&gt;4,"",posicao_contratual!U97)))</f>
        <v/>
      </c>
      <c r="S97" s="167" t="str">
        <f>IF(A97="","",posicao_contratual!G97)</f>
        <v/>
      </c>
      <c r="T97" s="167" t="str">
        <f>IF(A97="","",posicao_contratual!K97)</f>
        <v/>
      </c>
      <c r="U97" s="167" t="str">
        <f>IF(A97="","",posicao_contratual!O97)</f>
        <v/>
      </c>
      <c r="V97" s="167" t="str">
        <f>IF(A97="","",posicao_contratual!S97)</f>
        <v/>
      </c>
      <c r="W97" s="167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6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7" t="str">
        <f>IF(A98="","",IF(posicao_contratual!$Y98="","",IF(posicao_contratual!$Y98&gt;0,"",posicao_contratual!E98)))</f>
        <v/>
      </c>
      <c r="O98" s="147" t="str">
        <f>IF(A98="","",IF(posicao_contratual!$Y98="","",IF(posicao_contratual!$Y98&gt;1,"",posicao_contratual!I98)))</f>
        <v/>
      </c>
      <c r="P98" s="147" t="str">
        <f>IF(A98="","",IF(posicao_contratual!$Y98="","",IF(posicao_contratual!$Y98&gt;2,"",posicao_contratual!M98)))</f>
        <v/>
      </c>
      <c r="Q98" s="147" t="str">
        <f>IF(A98="","",IF(posicao_contratual!$Y98="","",IF(posicao_contratual!$Y98&gt;3,"",posicao_contratual!Q98)))</f>
        <v/>
      </c>
      <c r="R98" s="147" t="str">
        <f>IF(A98="","",IF(posicao_contratual!$Y98="","",IF(posicao_contratual!$Y98&gt;4,"",posicao_contratual!U98)))</f>
        <v/>
      </c>
      <c r="S98" s="167" t="str">
        <f>IF(A98="","",posicao_contratual!G98)</f>
        <v/>
      </c>
      <c r="T98" s="167" t="str">
        <f>IF(A98="","",posicao_contratual!K98)</f>
        <v/>
      </c>
      <c r="U98" s="167" t="str">
        <f>IF(A98="","",posicao_contratual!O98)</f>
        <v/>
      </c>
      <c r="V98" s="167" t="str">
        <f>IF(A98="","",posicao_contratual!S98)</f>
        <v/>
      </c>
      <c r="W98" s="167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6" t="str">
        <f t="shared" si="3"/>
        <v/>
      </c>
      <c r="I99" s="14"/>
      <c r="J99" s="14"/>
      <c r="K99" s="14"/>
      <c r="L99" s="14"/>
      <c r="M99" s="14"/>
      <c r="N99" s="147" t="str">
        <f>IF(A99="","",IF(posicao_contratual!$Y99="","",IF(posicao_contratual!$Y99&gt;0,"",posicao_contratual!E99)))</f>
        <v/>
      </c>
      <c r="O99" s="147" t="str">
        <f>IF(A99="","",IF(posicao_contratual!$Y99="","",IF(posicao_contratual!$Y99&gt;1,"",posicao_contratual!I99)))</f>
        <v/>
      </c>
      <c r="P99" s="147" t="str">
        <f>IF(A99="","",IF(posicao_contratual!$Y99="","",IF(posicao_contratual!$Y99&gt;2,"",posicao_contratual!M99)))</f>
        <v/>
      </c>
      <c r="Q99" s="147" t="str">
        <f>IF(A99="","",IF(posicao_contratual!$Y99="","",IF(posicao_contratual!$Y99&gt;3,"",posicao_contratual!Q99)))</f>
        <v/>
      </c>
      <c r="R99" s="147" t="str">
        <f>IF(A99="","",IF(posicao_contratual!$Y99="","",IF(posicao_contratual!$Y99&gt;4,"",posicao_contratual!U99)))</f>
        <v/>
      </c>
      <c r="S99" s="167" t="str">
        <f>IF(A99="","",posicao_contratual!G99)</f>
        <v/>
      </c>
      <c r="T99" s="167" t="str">
        <f>IF(A99="","",posicao_contratual!K99)</f>
        <v/>
      </c>
      <c r="U99" s="167" t="str">
        <f>IF(A99="","",posicao_contratual!O99)</f>
        <v/>
      </c>
      <c r="V99" s="167" t="str">
        <f>IF(A99="","",posicao_contratual!S99)</f>
        <v/>
      </c>
      <c r="W99" s="167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6" t="str">
        <f t="shared" si="3"/>
        <v/>
      </c>
      <c r="I100" s="14"/>
      <c r="J100" s="14"/>
      <c r="K100" s="14"/>
      <c r="L100" s="14"/>
      <c r="M100" s="14"/>
      <c r="N100" s="147" t="str">
        <f>IF(A100="","",IF(posicao_contratual!$Y100="","",IF(posicao_contratual!$Y100&gt;0,"",posicao_contratual!E100)))</f>
        <v/>
      </c>
      <c r="O100" s="147" t="str">
        <f>IF(A100="","",IF(posicao_contratual!$Y100="","",IF(posicao_contratual!$Y100&gt;1,"",posicao_contratual!I100)))</f>
        <v/>
      </c>
      <c r="P100" s="147" t="str">
        <f>IF(A100="","",IF(posicao_contratual!$Y100="","",IF(posicao_contratual!$Y100&gt;2,"",posicao_contratual!M100)))</f>
        <v/>
      </c>
      <c r="Q100" s="147" t="str">
        <f>IF(A100="","",IF(posicao_contratual!$Y100="","",IF(posicao_contratual!$Y100&gt;3,"",posicao_contratual!Q100)))</f>
        <v/>
      </c>
      <c r="R100" s="147" t="str">
        <f>IF(A100="","",IF(posicao_contratual!$Y100="","",IF(posicao_contratual!$Y100&gt;4,"",posicao_contratual!U100)))</f>
        <v/>
      </c>
      <c r="S100" s="167" t="str">
        <f>IF(A100="","",posicao_contratual!G100)</f>
        <v/>
      </c>
      <c r="T100" s="167" t="str">
        <f>IF(A100="","",posicao_contratual!K100)</f>
        <v/>
      </c>
      <c r="U100" s="167" t="str">
        <f>IF(A100="","",posicao_contratual!O100)</f>
        <v/>
      </c>
      <c r="V100" s="167" t="str">
        <f>IF(A100="","",posicao_contratual!S100)</f>
        <v/>
      </c>
      <c r="W100" s="167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6" t="str">
        <f t="shared" si="3"/>
        <v/>
      </c>
      <c r="I101" s="13"/>
      <c r="J101" s="13"/>
      <c r="K101" s="13"/>
      <c r="L101" s="13"/>
      <c r="M101" s="13"/>
      <c r="N101" s="147" t="str">
        <f>IF(A101="","",IF(posicao_contratual!$Y101="","",IF(posicao_contratual!$Y101&gt;0,"",posicao_contratual!E101)))</f>
        <v/>
      </c>
      <c r="O101" s="147" t="str">
        <f>IF(A101="","",IF(posicao_contratual!$Y101="","",IF(posicao_contratual!$Y101&gt;1,"",posicao_contratual!I101)))</f>
        <v/>
      </c>
      <c r="P101" s="147" t="str">
        <f>IF(A101="","",IF(posicao_contratual!$Y101="","",IF(posicao_contratual!$Y101&gt;2,"",posicao_contratual!M101)))</f>
        <v/>
      </c>
      <c r="Q101" s="147" t="str">
        <f>IF(A101="","",IF(posicao_contratual!$Y101="","",IF(posicao_contratual!$Y101&gt;3,"",posicao_contratual!Q101)))</f>
        <v/>
      </c>
      <c r="R101" s="147" t="str">
        <f>IF(A101="","",IF(posicao_contratual!$Y101="","",IF(posicao_contratual!$Y101&gt;4,"",posicao_contratual!U101)))</f>
        <v/>
      </c>
      <c r="S101" s="167" t="str">
        <f>IF(A101="","",posicao_contratual!G101)</f>
        <v/>
      </c>
      <c r="T101" s="167" t="str">
        <f>IF(A101="","",posicao_contratual!K101)</f>
        <v/>
      </c>
      <c r="U101" s="167" t="str">
        <f>IF(A101="","",posicao_contratual!O101)</f>
        <v/>
      </c>
      <c r="V101" s="167" t="str">
        <f>IF(A101="","",posicao_contratual!S101)</f>
        <v/>
      </c>
      <c r="W101" s="167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6" t="str">
        <f t="shared" si="3"/>
        <v/>
      </c>
      <c r="I102" s="13"/>
      <c r="J102" s="13"/>
      <c r="K102" s="13"/>
      <c r="L102" s="13"/>
      <c r="M102" s="13"/>
      <c r="N102" s="147" t="str">
        <f>IF(A102="","",IF(posicao_contratual!$Y102="","",IF(posicao_contratual!$Y102&gt;0,"",posicao_contratual!E102)))</f>
        <v/>
      </c>
      <c r="O102" s="147" t="str">
        <f>IF(A102="","",IF(posicao_contratual!$Y102="","",IF(posicao_contratual!$Y102&gt;1,"",posicao_contratual!I102)))</f>
        <v/>
      </c>
      <c r="P102" s="147" t="str">
        <f>IF(A102="","",IF(posicao_contratual!$Y102="","",IF(posicao_contratual!$Y102&gt;2,"",posicao_contratual!M102)))</f>
        <v/>
      </c>
      <c r="Q102" s="147" t="str">
        <f>IF(A102="","",IF(posicao_contratual!$Y102="","",IF(posicao_contratual!$Y102&gt;3,"",posicao_contratual!Q102)))</f>
        <v/>
      </c>
      <c r="R102" s="147" t="str">
        <f>IF(A102="","",IF(posicao_contratual!$Y102="","",IF(posicao_contratual!$Y102&gt;4,"",posicao_contratual!U102)))</f>
        <v/>
      </c>
      <c r="S102" s="167" t="str">
        <f>IF(A102="","",posicao_contratual!G102)</f>
        <v/>
      </c>
      <c r="T102" s="167" t="str">
        <f>IF(A102="","",posicao_contratual!K102)</f>
        <v/>
      </c>
      <c r="U102" s="167" t="str">
        <f>IF(A102="","",posicao_contratual!O102)</f>
        <v/>
      </c>
      <c r="V102" s="167" t="str">
        <f>IF(A102="","",posicao_contratual!S102)</f>
        <v/>
      </c>
      <c r="W102" s="167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6" t="str">
        <f t="shared" si="3"/>
        <v/>
      </c>
      <c r="I103" s="13"/>
      <c r="J103" s="13"/>
      <c r="K103" s="13"/>
      <c r="L103" s="13"/>
      <c r="M103" s="13"/>
      <c r="N103" s="147" t="str">
        <f>IF(A103="","",IF(posicao_contratual!$Y103="","",IF(posicao_contratual!$Y103&gt;0,"",posicao_contratual!E103)))</f>
        <v/>
      </c>
      <c r="O103" s="147" t="str">
        <f>IF(A103="","",IF(posicao_contratual!$Y103="","",IF(posicao_contratual!$Y103&gt;1,"",posicao_contratual!I103)))</f>
        <v/>
      </c>
      <c r="P103" s="147" t="str">
        <f>IF(A103="","",IF(posicao_contratual!$Y103="","",IF(posicao_contratual!$Y103&gt;2,"",posicao_contratual!M103)))</f>
        <v/>
      </c>
      <c r="Q103" s="147" t="str">
        <f>IF(A103="","",IF(posicao_contratual!$Y103="","",IF(posicao_contratual!$Y103&gt;3,"",posicao_contratual!Q103)))</f>
        <v/>
      </c>
      <c r="R103" s="147" t="str">
        <f>IF(A103="","",IF(posicao_contratual!$Y103="","",IF(posicao_contratual!$Y103&gt;4,"",posicao_contratual!U103)))</f>
        <v/>
      </c>
      <c r="S103" s="167" t="str">
        <f>IF(A103="","",posicao_contratual!G103)</f>
        <v/>
      </c>
      <c r="T103" s="167" t="str">
        <f>IF(A103="","",posicao_contratual!K103)</f>
        <v/>
      </c>
      <c r="U103" s="167" t="str">
        <f>IF(A103="","",posicao_contratual!O103)</f>
        <v/>
      </c>
      <c r="V103" s="167" t="str">
        <f>IF(A103="","",posicao_contratual!S103)</f>
        <v/>
      </c>
      <c r="W103" s="167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6" t="str">
        <f t="shared" si="3"/>
        <v/>
      </c>
      <c r="I104" s="13"/>
      <c r="J104" s="13"/>
      <c r="K104" s="13"/>
      <c r="L104" s="13"/>
      <c r="M104" s="13"/>
      <c r="N104" s="147" t="str">
        <f>IF(A104="","",IF(posicao_contratual!$Y104="","",IF(posicao_contratual!$Y104&gt;0,"",posicao_contratual!E104)))</f>
        <v/>
      </c>
      <c r="O104" s="147" t="str">
        <f>IF(A104="","",IF(posicao_contratual!$Y104="","",IF(posicao_contratual!$Y104&gt;1,"",posicao_contratual!I104)))</f>
        <v/>
      </c>
      <c r="P104" s="147" t="str">
        <f>IF(A104="","",IF(posicao_contratual!$Y104="","",IF(posicao_contratual!$Y104&gt;2,"",posicao_contratual!M104)))</f>
        <v/>
      </c>
      <c r="Q104" s="147" t="str">
        <f>IF(A104="","",IF(posicao_contratual!$Y104="","",IF(posicao_contratual!$Y104&gt;3,"",posicao_contratual!Q104)))</f>
        <v/>
      </c>
      <c r="R104" s="147" t="str">
        <f>IF(A104="","",IF(posicao_contratual!$Y104="","",IF(posicao_contratual!$Y104&gt;4,"",posicao_contratual!U104)))</f>
        <v/>
      </c>
      <c r="S104" s="167" t="str">
        <f>IF(A104="","",posicao_contratual!G104)</f>
        <v/>
      </c>
      <c r="T104" s="167" t="str">
        <f>IF(A104="","",posicao_contratual!K104)</f>
        <v/>
      </c>
      <c r="U104" s="167" t="str">
        <f>IF(A104="","",posicao_contratual!O104)</f>
        <v/>
      </c>
      <c r="V104" s="167" t="str">
        <f>IF(A104="","",posicao_contratual!S104)</f>
        <v/>
      </c>
      <c r="W104" s="167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6" t="str">
        <f t="shared" si="3"/>
        <v/>
      </c>
      <c r="I105" s="13"/>
      <c r="J105" s="13"/>
      <c r="K105" s="13"/>
      <c r="L105" s="13"/>
      <c r="M105" s="13"/>
      <c r="N105" s="147" t="str">
        <f>IF(A105="","",IF(posicao_contratual!$Y105="","",IF(posicao_contratual!$Y105&gt;0,"",posicao_contratual!E105)))</f>
        <v/>
      </c>
      <c r="O105" s="147" t="str">
        <f>IF(A105="","",IF(posicao_contratual!$Y105="","",IF(posicao_contratual!$Y105&gt;1,"",posicao_contratual!I105)))</f>
        <v/>
      </c>
      <c r="P105" s="147" t="str">
        <f>IF(A105="","",IF(posicao_contratual!$Y105="","",IF(posicao_contratual!$Y105&gt;2,"",posicao_contratual!M105)))</f>
        <v/>
      </c>
      <c r="Q105" s="147" t="str">
        <f>IF(A105="","",IF(posicao_contratual!$Y105="","",IF(posicao_contratual!$Y105&gt;3,"",posicao_contratual!Q105)))</f>
        <v/>
      </c>
      <c r="R105" s="147" t="str">
        <f>IF(A105="","",IF(posicao_contratual!$Y105="","",IF(posicao_contratual!$Y105&gt;4,"",posicao_contratual!U105)))</f>
        <v/>
      </c>
      <c r="S105" s="167" t="str">
        <f>IF(A105="","",posicao_contratual!G105)</f>
        <v/>
      </c>
      <c r="T105" s="167" t="str">
        <f>IF(A105="","",posicao_contratual!K105)</f>
        <v/>
      </c>
      <c r="U105" s="167" t="str">
        <f>IF(A105="","",posicao_contratual!O105)</f>
        <v/>
      </c>
      <c r="V105" s="167" t="str">
        <f>IF(A105="","",posicao_contratual!S105)</f>
        <v/>
      </c>
      <c r="W105" s="167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6" t="str">
        <f t="shared" si="3"/>
        <v/>
      </c>
      <c r="I106" s="13"/>
      <c r="J106" s="13"/>
      <c r="K106" s="13"/>
      <c r="L106" s="13"/>
      <c r="M106" s="13"/>
      <c r="N106" s="147" t="str">
        <f>IF(A106="","",IF(posicao_contratual!$Y106="","",IF(posicao_contratual!$Y106&gt;0,"",posicao_contratual!E106)))</f>
        <v/>
      </c>
      <c r="O106" s="147" t="str">
        <f>IF(A106="","",IF(posicao_contratual!$Y106="","",IF(posicao_contratual!$Y106&gt;1,"",posicao_contratual!I106)))</f>
        <v/>
      </c>
      <c r="P106" s="147" t="str">
        <f>IF(A106="","",IF(posicao_contratual!$Y106="","",IF(posicao_contratual!$Y106&gt;2,"",posicao_contratual!M106)))</f>
        <v/>
      </c>
      <c r="Q106" s="147" t="str">
        <f>IF(A106="","",IF(posicao_contratual!$Y106="","",IF(posicao_contratual!$Y106&gt;3,"",posicao_contratual!Q106)))</f>
        <v/>
      </c>
      <c r="R106" s="147" t="str">
        <f>IF(A106="","",IF(posicao_contratual!$Y106="","",IF(posicao_contratual!$Y106&gt;4,"",posicao_contratual!U106)))</f>
        <v/>
      </c>
      <c r="S106" s="167" t="str">
        <f>IF(A106="","",posicao_contratual!G106)</f>
        <v/>
      </c>
      <c r="T106" s="167" t="str">
        <f>IF(A106="","",posicao_contratual!K106)</f>
        <v/>
      </c>
      <c r="U106" s="167" t="str">
        <f>IF(A106="","",posicao_contratual!O106)</f>
        <v/>
      </c>
      <c r="V106" s="167" t="str">
        <f>IF(A106="","",posicao_contratual!S106)</f>
        <v/>
      </c>
      <c r="W106" s="167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6" t="str">
        <f t="shared" si="3"/>
        <v/>
      </c>
      <c r="I107" s="13"/>
      <c r="J107" s="13"/>
      <c r="K107" s="13"/>
      <c r="L107" s="13"/>
      <c r="M107" s="13"/>
      <c r="N107" s="147" t="str">
        <f>IF(A107="","",IF(posicao_contratual!$Y107="","",IF(posicao_contratual!$Y107&gt;0,"",posicao_contratual!E107)))</f>
        <v/>
      </c>
      <c r="O107" s="147" t="str">
        <f>IF(A107="","",IF(posicao_contratual!$Y107="","",IF(posicao_contratual!$Y107&gt;1,"",posicao_contratual!I107)))</f>
        <v/>
      </c>
      <c r="P107" s="147" t="str">
        <f>IF(A107="","",IF(posicao_contratual!$Y107="","",IF(posicao_contratual!$Y107&gt;2,"",posicao_contratual!M107)))</f>
        <v/>
      </c>
      <c r="Q107" s="147" t="str">
        <f>IF(A107="","",IF(posicao_contratual!$Y107="","",IF(posicao_contratual!$Y107&gt;3,"",posicao_contratual!Q107)))</f>
        <v/>
      </c>
      <c r="R107" s="147" t="str">
        <f>IF(A107="","",IF(posicao_contratual!$Y107="","",IF(posicao_contratual!$Y107&gt;4,"",posicao_contratual!U107)))</f>
        <v/>
      </c>
      <c r="S107" s="167" t="str">
        <f>IF(A107="","",posicao_contratual!G107)</f>
        <v/>
      </c>
      <c r="T107" s="167" t="str">
        <f>IF(A107="","",posicao_contratual!K107)</f>
        <v/>
      </c>
      <c r="U107" s="167" t="str">
        <f>IF(A107="","",posicao_contratual!O107)</f>
        <v/>
      </c>
      <c r="V107" s="167" t="str">
        <f>IF(A107="","",posicao_contratual!S107)</f>
        <v/>
      </c>
      <c r="W107" s="167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6" t="str">
        <f t="shared" si="3"/>
        <v/>
      </c>
      <c r="I108" s="13"/>
      <c r="J108" s="13"/>
      <c r="K108" s="13"/>
      <c r="L108" s="13"/>
      <c r="M108" s="13"/>
      <c r="N108" s="147" t="str">
        <f>IF(A108="","",IF(posicao_contratual!$Y108="","",IF(posicao_contratual!$Y108&gt;0,"",posicao_contratual!E108)))</f>
        <v/>
      </c>
      <c r="O108" s="147" t="str">
        <f>IF(A108="","",IF(posicao_contratual!$Y108="","",IF(posicao_contratual!$Y108&gt;1,"",posicao_contratual!I108)))</f>
        <v/>
      </c>
      <c r="P108" s="147" t="str">
        <f>IF(A108="","",IF(posicao_contratual!$Y108="","",IF(posicao_contratual!$Y108&gt;2,"",posicao_contratual!M108)))</f>
        <v/>
      </c>
      <c r="Q108" s="147" t="str">
        <f>IF(A108="","",IF(posicao_contratual!$Y108="","",IF(posicao_contratual!$Y108&gt;3,"",posicao_contratual!Q108)))</f>
        <v/>
      </c>
      <c r="R108" s="147" t="str">
        <f>IF(A108="","",IF(posicao_contratual!$Y108="","",IF(posicao_contratual!$Y108&gt;4,"",posicao_contratual!U108)))</f>
        <v/>
      </c>
      <c r="S108" s="167" t="str">
        <f>IF(A108="","",posicao_contratual!G108)</f>
        <v/>
      </c>
      <c r="T108" s="167" t="str">
        <f>IF(A108="","",posicao_contratual!K108)</f>
        <v/>
      </c>
      <c r="U108" s="167" t="str">
        <f>IF(A108="","",posicao_contratual!O108)</f>
        <v/>
      </c>
      <c r="V108" s="167" t="str">
        <f>IF(A108="","",posicao_contratual!S108)</f>
        <v/>
      </c>
      <c r="W108" s="167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6" t="str">
        <f t="shared" si="3"/>
        <v/>
      </c>
      <c r="I109" s="13"/>
      <c r="J109" s="13"/>
      <c r="K109" s="13"/>
      <c r="L109" s="13"/>
      <c r="M109" s="13"/>
      <c r="N109" s="147" t="str">
        <f>IF(A109="","",IF(posicao_contratual!$Y109="","",IF(posicao_contratual!$Y109&gt;0,"",posicao_contratual!E109)))</f>
        <v/>
      </c>
      <c r="O109" s="147" t="str">
        <f>IF(A109="","",IF(posicao_contratual!$Y109="","",IF(posicao_contratual!$Y109&gt;1,"",posicao_contratual!I109)))</f>
        <v/>
      </c>
      <c r="P109" s="147" t="str">
        <f>IF(A109="","",IF(posicao_contratual!$Y109="","",IF(posicao_contratual!$Y109&gt;2,"",posicao_contratual!M109)))</f>
        <v/>
      </c>
      <c r="Q109" s="147" t="str">
        <f>IF(A109="","",IF(posicao_contratual!$Y109="","",IF(posicao_contratual!$Y109&gt;3,"",posicao_contratual!Q109)))</f>
        <v/>
      </c>
      <c r="R109" s="147" t="str">
        <f>IF(A109="","",IF(posicao_contratual!$Y109="","",IF(posicao_contratual!$Y109&gt;4,"",posicao_contratual!U109)))</f>
        <v/>
      </c>
      <c r="S109" s="167" t="str">
        <f>IF(A109="","",posicao_contratual!G109)</f>
        <v/>
      </c>
      <c r="T109" s="167" t="str">
        <f>IF(A109="","",posicao_contratual!K109)</f>
        <v/>
      </c>
      <c r="U109" s="167" t="str">
        <f>IF(A109="","",posicao_contratual!O109)</f>
        <v/>
      </c>
      <c r="V109" s="167" t="str">
        <f>IF(A109="","",posicao_contratual!S109)</f>
        <v/>
      </c>
      <c r="W109" s="167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6" t="str">
        <f t="shared" si="3"/>
        <v/>
      </c>
      <c r="I110" s="13"/>
      <c r="J110" s="13"/>
      <c r="K110" s="13"/>
      <c r="L110" s="13"/>
      <c r="M110" s="13"/>
      <c r="N110" s="147" t="str">
        <f>IF(A110="","",IF(posicao_contratual!$Y110="","",IF(posicao_contratual!$Y110&gt;0,"",posicao_contratual!E110)))</f>
        <v/>
      </c>
      <c r="O110" s="147" t="str">
        <f>IF(A110="","",IF(posicao_contratual!$Y110="","",IF(posicao_contratual!$Y110&gt;1,"",posicao_contratual!I110)))</f>
        <v/>
      </c>
      <c r="P110" s="147" t="str">
        <f>IF(A110="","",IF(posicao_contratual!$Y110="","",IF(posicao_contratual!$Y110&gt;2,"",posicao_contratual!M110)))</f>
        <v/>
      </c>
      <c r="Q110" s="147" t="str">
        <f>IF(A110="","",IF(posicao_contratual!$Y110="","",IF(posicao_contratual!$Y110&gt;3,"",posicao_contratual!Q110)))</f>
        <v/>
      </c>
      <c r="R110" s="147" t="str">
        <f>IF(A110="","",IF(posicao_contratual!$Y110="","",IF(posicao_contratual!$Y110&gt;4,"",posicao_contratual!U110)))</f>
        <v/>
      </c>
      <c r="S110" s="167" t="str">
        <f>IF(A110="","",posicao_contratual!G110)</f>
        <v/>
      </c>
      <c r="T110" s="167" t="str">
        <f>IF(A110="","",posicao_contratual!K110)</f>
        <v/>
      </c>
      <c r="U110" s="167" t="str">
        <f>IF(A110="","",posicao_contratual!O110)</f>
        <v/>
      </c>
      <c r="V110" s="167" t="str">
        <f>IF(A110="","",posicao_contratual!S110)</f>
        <v/>
      </c>
      <c r="W110" s="167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6" t="str">
        <f t="shared" si="3"/>
        <v/>
      </c>
      <c r="I111" s="13"/>
      <c r="J111" s="13"/>
      <c r="K111" s="13"/>
      <c r="L111" s="13"/>
      <c r="M111" s="13"/>
      <c r="N111" s="147" t="str">
        <f>IF(A111="","",IF(posicao_contratual!$Y111="","",IF(posicao_contratual!$Y111&gt;0,"",posicao_contratual!E111)))</f>
        <v/>
      </c>
      <c r="O111" s="147" t="str">
        <f>IF(A111="","",IF(posicao_contratual!$Y111="","",IF(posicao_contratual!$Y111&gt;1,"",posicao_contratual!I111)))</f>
        <v/>
      </c>
      <c r="P111" s="147" t="str">
        <f>IF(A111="","",IF(posicao_contratual!$Y111="","",IF(posicao_contratual!$Y111&gt;2,"",posicao_contratual!M111)))</f>
        <v/>
      </c>
      <c r="Q111" s="147" t="str">
        <f>IF(A111="","",IF(posicao_contratual!$Y111="","",IF(posicao_contratual!$Y111&gt;3,"",posicao_contratual!Q111)))</f>
        <v/>
      </c>
      <c r="R111" s="147" t="str">
        <f>IF(A111="","",IF(posicao_contratual!$Y111="","",IF(posicao_contratual!$Y111&gt;4,"",posicao_contratual!U111)))</f>
        <v/>
      </c>
      <c r="S111" s="167" t="str">
        <f>IF(A111="","",posicao_contratual!G111)</f>
        <v/>
      </c>
      <c r="T111" s="167" t="str">
        <f>IF(A111="","",posicao_contratual!K111)</f>
        <v/>
      </c>
      <c r="U111" s="167" t="str">
        <f>IF(A111="","",posicao_contratual!O111)</f>
        <v/>
      </c>
      <c r="V111" s="167" t="str">
        <f>IF(A111="","",posicao_contratual!S111)</f>
        <v/>
      </c>
      <c r="W111" s="167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6" t="str">
        <f t="shared" si="3"/>
        <v/>
      </c>
      <c r="I112" s="13"/>
      <c r="J112" s="13"/>
      <c r="K112" s="13"/>
      <c r="L112" s="13"/>
      <c r="M112" s="13"/>
      <c r="N112" s="147" t="str">
        <f>IF(A112="","",IF(posicao_contratual!$Y112="","",IF(posicao_contratual!$Y112&gt;0,"",posicao_contratual!E112)))</f>
        <v/>
      </c>
      <c r="O112" s="147" t="str">
        <f>IF(A112="","",IF(posicao_contratual!$Y112="","",IF(posicao_contratual!$Y112&gt;1,"",posicao_contratual!I112)))</f>
        <v/>
      </c>
      <c r="P112" s="147" t="str">
        <f>IF(A112="","",IF(posicao_contratual!$Y112="","",IF(posicao_contratual!$Y112&gt;2,"",posicao_contratual!M112)))</f>
        <v/>
      </c>
      <c r="Q112" s="147" t="str">
        <f>IF(A112="","",IF(posicao_contratual!$Y112="","",IF(posicao_contratual!$Y112&gt;3,"",posicao_contratual!Q112)))</f>
        <v/>
      </c>
      <c r="R112" s="147" t="str">
        <f>IF(A112="","",IF(posicao_contratual!$Y112="","",IF(posicao_contratual!$Y112&gt;4,"",posicao_contratual!U112)))</f>
        <v/>
      </c>
      <c r="S112" s="167" t="str">
        <f>IF(A112="","",posicao_contratual!G112)</f>
        <v/>
      </c>
      <c r="T112" s="167" t="str">
        <f>IF(A112="","",posicao_contratual!K112)</f>
        <v/>
      </c>
      <c r="U112" s="167" t="str">
        <f>IF(A112="","",posicao_contratual!O112)</f>
        <v/>
      </c>
      <c r="V112" s="167" t="str">
        <f>IF(A112="","",posicao_contratual!S112)</f>
        <v/>
      </c>
      <c r="W112" s="167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6" t="str">
        <f t="shared" si="3"/>
        <v/>
      </c>
      <c r="I113" s="13"/>
      <c r="J113" s="13"/>
      <c r="K113" s="13"/>
      <c r="L113" s="13"/>
      <c r="M113" s="13"/>
      <c r="N113" s="147" t="str">
        <f>IF(A113="","",IF(posicao_contratual!$Y113="","",IF(posicao_contratual!$Y113&gt;0,"",posicao_contratual!E113)))</f>
        <v/>
      </c>
      <c r="O113" s="147" t="str">
        <f>IF(A113="","",IF(posicao_contratual!$Y113="","",IF(posicao_contratual!$Y113&gt;1,"",posicao_contratual!I113)))</f>
        <v/>
      </c>
      <c r="P113" s="147" t="str">
        <f>IF(A113="","",IF(posicao_contratual!$Y113="","",IF(posicao_contratual!$Y113&gt;2,"",posicao_contratual!M113)))</f>
        <v/>
      </c>
      <c r="Q113" s="147" t="str">
        <f>IF(A113="","",IF(posicao_contratual!$Y113="","",IF(posicao_contratual!$Y113&gt;3,"",posicao_contratual!Q113)))</f>
        <v/>
      </c>
      <c r="R113" s="147" t="str">
        <f>IF(A113="","",IF(posicao_contratual!$Y113="","",IF(posicao_contratual!$Y113&gt;4,"",posicao_contratual!U113)))</f>
        <v/>
      </c>
      <c r="S113" s="167" t="str">
        <f>IF(A113="","",posicao_contratual!G113)</f>
        <v/>
      </c>
      <c r="T113" s="167" t="str">
        <f>IF(A113="","",posicao_contratual!K113)</f>
        <v/>
      </c>
      <c r="U113" s="167" t="str">
        <f>IF(A113="","",posicao_contratual!O113)</f>
        <v/>
      </c>
      <c r="V113" s="167" t="str">
        <f>IF(A113="","",posicao_contratual!S113)</f>
        <v/>
      </c>
      <c r="W113" s="167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6" t="str">
        <f t="shared" si="3"/>
        <v/>
      </c>
      <c r="I114" s="13"/>
      <c r="J114" s="13"/>
      <c r="K114" s="13"/>
      <c r="L114" s="13"/>
      <c r="M114" s="13"/>
      <c r="N114" s="147" t="str">
        <f>IF(A114="","",IF(posicao_contratual!$Y114="","",IF(posicao_contratual!$Y114&gt;0,"",posicao_contratual!E114)))</f>
        <v/>
      </c>
      <c r="O114" s="147" t="str">
        <f>IF(A114="","",IF(posicao_contratual!$Y114="","",IF(posicao_contratual!$Y114&gt;1,"",posicao_contratual!I114)))</f>
        <v/>
      </c>
      <c r="P114" s="147" t="str">
        <f>IF(A114="","",IF(posicao_contratual!$Y114="","",IF(posicao_contratual!$Y114&gt;2,"",posicao_contratual!M114)))</f>
        <v/>
      </c>
      <c r="Q114" s="147" t="str">
        <f>IF(A114="","",IF(posicao_contratual!$Y114="","",IF(posicao_contratual!$Y114&gt;3,"",posicao_contratual!Q114)))</f>
        <v/>
      </c>
      <c r="R114" s="147" t="str">
        <f>IF(A114="","",IF(posicao_contratual!$Y114="","",IF(posicao_contratual!$Y114&gt;4,"",posicao_contratual!U114)))</f>
        <v/>
      </c>
      <c r="S114" s="167" t="str">
        <f>IF(A114="","",posicao_contratual!G114)</f>
        <v/>
      </c>
      <c r="T114" s="167" t="str">
        <f>IF(A114="","",posicao_contratual!K114)</f>
        <v/>
      </c>
      <c r="U114" s="167" t="str">
        <f>IF(A114="","",posicao_contratual!O114)</f>
        <v/>
      </c>
      <c r="V114" s="167" t="str">
        <f>IF(A114="","",posicao_contratual!S114)</f>
        <v/>
      </c>
      <c r="W114" s="167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6" t="str">
        <f t="shared" si="3"/>
        <v/>
      </c>
      <c r="I115" s="13"/>
      <c r="J115" s="13"/>
      <c r="K115" s="13"/>
      <c r="L115" s="13"/>
      <c r="M115" s="13"/>
      <c r="N115" s="147" t="str">
        <f>IF(A115="","",IF(posicao_contratual!$Y115="","",IF(posicao_contratual!$Y115&gt;0,"",posicao_contratual!E115)))</f>
        <v/>
      </c>
      <c r="O115" s="147" t="str">
        <f>IF(A115="","",IF(posicao_contratual!$Y115="","",IF(posicao_contratual!$Y115&gt;1,"",posicao_contratual!I115)))</f>
        <v/>
      </c>
      <c r="P115" s="147" t="str">
        <f>IF(A115="","",IF(posicao_contratual!$Y115="","",IF(posicao_contratual!$Y115&gt;2,"",posicao_contratual!M115)))</f>
        <v/>
      </c>
      <c r="Q115" s="147" t="str">
        <f>IF(A115="","",IF(posicao_contratual!$Y115="","",IF(posicao_contratual!$Y115&gt;3,"",posicao_contratual!Q115)))</f>
        <v/>
      </c>
      <c r="R115" s="147" t="str">
        <f>IF(A115="","",IF(posicao_contratual!$Y115="","",IF(posicao_contratual!$Y115&gt;4,"",posicao_contratual!U115)))</f>
        <v/>
      </c>
      <c r="S115" s="167" t="str">
        <f>IF(A115="","",posicao_contratual!G115)</f>
        <v/>
      </c>
      <c r="T115" s="167" t="str">
        <f>IF(A115="","",posicao_contratual!K115)</f>
        <v/>
      </c>
      <c r="U115" s="167" t="str">
        <f>IF(A115="","",posicao_contratual!O115)</f>
        <v/>
      </c>
      <c r="V115" s="167" t="str">
        <f>IF(A115="","",posicao_contratual!S115)</f>
        <v/>
      </c>
      <c r="W115" s="167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6" t="str">
        <f t="shared" si="3"/>
        <v/>
      </c>
      <c r="I116" s="13"/>
      <c r="J116" s="13"/>
      <c r="K116" s="13"/>
      <c r="L116" s="13"/>
      <c r="M116" s="13"/>
      <c r="N116" s="147" t="str">
        <f>IF(A116="","",IF(posicao_contratual!$Y116="","",IF(posicao_contratual!$Y116&gt;0,"",posicao_contratual!E116)))</f>
        <v/>
      </c>
      <c r="O116" s="147" t="str">
        <f>IF(A116="","",IF(posicao_contratual!$Y116="","",IF(posicao_contratual!$Y116&gt;1,"",posicao_contratual!I116)))</f>
        <v/>
      </c>
      <c r="P116" s="147" t="str">
        <f>IF(A116="","",IF(posicao_contratual!$Y116="","",IF(posicao_contratual!$Y116&gt;2,"",posicao_contratual!M116)))</f>
        <v/>
      </c>
      <c r="Q116" s="147" t="str">
        <f>IF(A116="","",IF(posicao_contratual!$Y116="","",IF(posicao_contratual!$Y116&gt;3,"",posicao_contratual!Q116)))</f>
        <v/>
      </c>
      <c r="R116" s="147" t="str">
        <f>IF(A116="","",IF(posicao_contratual!$Y116="","",IF(posicao_contratual!$Y116&gt;4,"",posicao_contratual!U116)))</f>
        <v/>
      </c>
      <c r="S116" s="167" t="str">
        <f>IF(A116="","",posicao_contratual!G116)</f>
        <v/>
      </c>
      <c r="T116" s="167" t="str">
        <f>IF(A116="","",posicao_contratual!K116)</f>
        <v/>
      </c>
      <c r="U116" s="167" t="str">
        <f>IF(A116="","",posicao_contratual!O116)</f>
        <v/>
      </c>
      <c r="V116" s="167" t="str">
        <f>IF(A116="","",posicao_contratual!S116)</f>
        <v/>
      </c>
      <c r="W116" s="167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6" t="str">
        <f t="shared" si="3"/>
        <v/>
      </c>
      <c r="I117" s="13"/>
      <c r="J117" s="13"/>
      <c r="K117" s="13"/>
      <c r="L117" s="13"/>
      <c r="M117" s="13"/>
      <c r="N117" s="147" t="str">
        <f>IF(A117="","",IF(posicao_contratual!$Y117="","",IF(posicao_contratual!$Y117&gt;0,"",posicao_contratual!E117)))</f>
        <v/>
      </c>
      <c r="O117" s="147" t="str">
        <f>IF(A117="","",IF(posicao_contratual!$Y117="","",IF(posicao_contratual!$Y117&gt;1,"",posicao_contratual!I117)))</f>
        <v/>
      </c>
      <c r="P117" s="147" t="str">
        <f>IF(A117="","",IF(posicao_contratual!$Y117="","",IF(posicao_contratual!$Y117&gt;2,"",posicao_contratual!M117)))</f>
        <v/>
      </c>
      <c r="Q117" s="147" t="str">
        <f>IF(A117="","",IF(posicao_contratual!$Y117="","",IF(posicao_contratual!$Y117&gt;3,"",posicao_contratual!Q117)))</f>
        <v/>
      </c>
      <c r="R117" s="147" t="str">
        <f>IF(A117="","",IF(posicao_contratual!$Y117="","",IF(posicao_contratual!$Y117&gt;4,"",posicao_contratual!U117)))</f>
        <v/>
      </c>
      <c r="S117" s="167" t="str">
        <f>IF(A117="","",posicao_contratual!G117)</f>
        <v/>
      </c>
      <c r="T117" s="167" t="str">
        <f>IF(A117="","",posicao_contratual!K117)</f>
        <v/>
      </c>
      <c r="U117" s="167" t="str">
        <f>IF(A117="","",posicao_contratual!O117)</f>
        <v/>
      </c>
      <c r="V117" s="167" t="str">
        <f>IF(A117="","",posicao_contratual!S117)</f>
        <v/>
      </c>
      <c r="W117" s="167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6" t="str">
        <f t="shared" si="3"/>
        <v/>
      </c>
      <c r="I118" s="13"/>
      <c r="J118" s="13"/>
      <c r="K118" s="13"/>
      <c r="L118" s="13"/>
      <c r="M118" s="13"/>
      <c r="N118" s="147" t="str">
        <f>IF(A118="","",IF(posicao_contratual!$Y118="","",IF(posicao_contratual!$Y118&gt;0,"",posicao_contratual!E118)))</f>
        <v/>
      </c>
      <c r="O118" s="147" t="str">
        <f>IF(A118="","",IF(posicao_contratual!$Y118="","",IF(posicao_contratual!$Y118&gt;1,"",posicao_contratual!I118)))</f>
        <v/>
      </c>
      <c r="P118" s="147" t="str">
        <f>IF(A118="","",IF(posicao_contratual!$Y118="","",IF(posicao_contratual!$Y118&gt;2,"",posicao_contratual!M118)))</f>
        <v/>
      </c>
      <c r="Q118" s="147" t="str">
        <f>IF(A118="","",IF(posicao_contratual!$Y118="","",IF(posicao_contratual!$Y118&gt;3,"",posicao_contratual!Q118)))</f>
        <v/>
      </c>
      <c r="R118" s="147" t="str">
        <f>IF(A118="","",IF(posicao_contratual!$Y118="","",IF(posicao_contratual!$Y118&gt;4,"",posicao_contratual!U118)))</f>
        <v/>
      </c>
      <c r="S118" s="167" t="str">
        <f>IF(A118="","",posicao_contratual!G118)</f>
        <v/>
      </c>
      <c r="T118" s="167" t="str">
        <f>IF(A118="","",posicao_contratual!K118)</f>
        <v/>
      </c>
      <c r="U118" s="167" t="str">
        <f>IF(A118="","",posicao_contratual!O118)</f>
        <v/>
      </c>
      <c r="V118" s="167" t="str">
        <f>IF(A118="","",posicao_contratual!S118)</f>
        <v/>
      </c>
      <c r="W118" s="167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6" t="str">
        <f t="shared" si="3"/>
        <v/>
      </c>
      <c r="I119" s="13"/>
      <c r="J119" s="13"/>
      <c r="K119" s="13"/>
      <c r="L119" s="13"/>
      <c r="M119" s="13"/>
      <c r="N119" s="147" t="str">
        <f>IF(A119="","",IF(posicao_contratual!$Y119="","",IF(posicao_contratual!$Y119&gt;0,"",posicao_contratual!E119)))</f>
        <v/>
      </c>
      <c r="O119" s="147" t="str">
        <f>IF(A119="","",IF(posicao_contratual!$Y119="","",IF(posicao_contratual!$Y119&gt;1,"",posicao_contratual!I119)))</f>
        <v/>
      </c>
      <c r="P119" s="147" t="str">
        <f>IF(A119="","",IF(posicao_contratual!$Y119="","",IF(posicao_contratual!$Y119&gt;2,"",posicao_contratual!M119)))</f>
        <v/>
      </c>
      <c r="Q119" s="147" t="str">
        <f>IF(A119="","",IF(posicao_contratual!$Y119="","",IF(posicao_contratual!$Y119&gt;3,"",posicao_contratual!Q119)))</f>
        <v/>
      </c>
      <c r="R119" s="147" t="str">
        <f>IF(A119="","",IF(posicao_contratual!$Y119="","",IF(posicao_contratual!$Y119&gt;4,"",posicao_contratual!U119)))</f>
        <v/>
      </c>
      <c r="S119" s="167" t="str">
        <f>IF(A119="","",posicao_contratual!G119)</f>
        <v/>
      </c>
      <c r="T119" s="167" t="str">
        <f>IF(A119="","",posicao_contratual!K119)</f>
        <v/>
      </c>
      <c r="U119" s="167" t="str">
        <f>IF(A119="","",posicao_contratual!O119)</f>
        <v/>
      </c>
      <c r="V119" s="167" t="str">
        <f>IF(A119="","",posicao_contratual!S119)</f>
        <v/>
      </c>
      <c r="W119" s="167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6" t="str">
        <f t="shared" si="3"/>
        <v/>
      </c>
      <c r="I120" s="13"/>
      <c r="J120" s="13"/>
      <c r="K120" s="13"/>
      <c r="L120" s="13"/>
      <c r="M120" s="13"/>
      <c r="N120" s="147" t="str">
        <f>IF(A120="","",IF(posicao_contratual!$Y120="","",IF(posicao_contratual!$Y120&gt;0,"",posicao_contratual!E120)))</f>
        <v/>
      </c>
      <c r="O120" s="147" t="str">
        <f>IF(A120="","",IF(posicao_contratual!$Y120="","",IF(posicao_contratual!$Y120&gt;1,"",posicao_contratual!I120)))</f>
        <v/>
      </c>
      <c r="P120" s="147" t="str">
        <f>IF(A120="","",IF(posicao_contratual!$Y120="","",IF(posicao_contratual!$Y120&gt;2,"",posicao_contratual!M120)))</f>
        <v/>
      </c>
      <c r="Q120" s="147" t="str">
        <f>IF(A120="","",IF(posicao_contratual!$Y120="","",IF(posicao_contratual!$Y120&gt;3,"",posicao_contratual!Q120)))</f>
        <v/>
      </c>
      <c r="R120" s="147" t="str">
        <f>IF(A120="","",IF(posicao_contratual!$Y120="","",IF(posicao_contratual!$Y120&gt;4,"",posicao_contratual!U120)))</f>
        <v/>
      </c>
      <c r="S120" s="167" t="str">
        <f>IF(A120="","",posicao_contratual!G120)</f>
        <v/>
      </c>
      <c r="T120" s="167" t="str">
        <f>IF(A120="","",posicao_contratual!K120)</f>
        <v/>
      </c>
      <c r="U120" s="167" t="str">
        <f>IF(A120="","",posicao_contratual!O120)</f>
        <v/>
      </c>
      <c r="V120" s="167" t="str">
        <f>IF(A120="","",posicao_contratual!S120)</f>
        <v/>
      </c>
      <c r="W120" s="167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6" t="str">
        <f t="shared" si="3"/>
        <v/>
      </c>
      <c r="I121" s="13"/>
      <c r="J121" s="13"/>
      <c r="K121" s="13"/>
      <c r="L121" s="13"/>
      <c r="M121" s="13"/>
      <c r="N121" s="147" t="str">
        <f>IF(A121="","",IF(posicao_contratual!$Y121="","",IF(posicao_contratual!$Y121&gt;0,"",posicao_contratual!E121)))</f>
        <v/>
      </c>
      <c r="O121" s="147" t="str">
        <f>IF(A121="","",IF(posicao_contratual!$Y121="","",IF(posicao_contratual!$Y121&gt;1,"",posicao_contratual!I121)))</f>
        <v/>
      </c>
      <c r="P121" s="147" t="str">
        <f>IF(A121="","",IF(posicao_contratual!$Y121="","",IF(posicao_contratual!$Y121&gt;2,"",posicao_contratual!M121)))</f>
        <v/>
      </c>
      <c r="Q121" s="147" t="str">
        <f>IF(A121="","",IF(posicao_contratual!$Y121="","",IF(posicao_contratual!$Y121&gt;3,"",posicao_contratual!Q121)))</f>
        <v/>
      </c>
      <c r="R121" s="147" t="str">
        <f>IF(A121="","",IF(posicao_contratual!$Y121="","",IF(posicao_contratual!$Y121&gt;4,"",posicao_contratual!U121)))</f>
        <v/>
      </c>
      <c r="S121" s="167" t="str">
        <f>IF(A121="","",posicao_contratual!G121)</f>
        <v/>
      </c>
      <c r="T121" s="167" t="str">
        <f>IF(A121="","",posicao_contratual!K121)</f>
        <v/>
      </c>
      <c r="U121" s="167" t="str">
        <f>IF(A121="","",posicao_contratual!O121)</f>
        <v/>
      </c>
      <c r="V121" s="167" t="str">
        <f>IF(A121="","",posicao_contratual!S121)</f>
        <v/>
      </c>
      <c r="W121" s="167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6" t="str">
        <f t="shared" si="3"/>
        <v/>
      </c>
      <c r="I122" s="13"/>
      <c r="J122" s="13"/>
      <c r="K122" s="13"/>
      <c r="L122" s="13"/>
      <c r="M122" s="13"/>
      <c r="N122" s="147" t="str">
        <f>IF(A122="","",IF(posicao_contratual!$Y122="","",IF(posicao_contratual!$Y122&gt;0,"",posicao_contratual!E122)))</f>
        <v/>
      </c>
      <c r="O122" s="147" t="str">
        <f>IF(A122="","",IF(posicao_contratual!$Y122="","",IF(posicao_contratual!$Y122&gt;1,"",posicao_contratual!I122)))</f>
        <v/>
      </c>
      <c r="P122" s="147" t="str">
        <f>IF(A122="","",IF(posicao_contratual!$Y122="","",IF(posicao_contratual!$Y122&gt;2,"",posicao_contratual!M122)))</f>
        <v/>
      </c>
      <c r="Q122" s="147" t="str">
        <f>IF(A122="","",IF(posicao_contratual!$Y122="","",IF(posicao_contratual!$Y122&gt;3,"",posicao_contratual!Q122)))</f>
        <v/>
      </c>
      <c r="R122" s="147" t="str">
        <f>IF(A122="","",IF(posicao_contratual!$Y122="","",IF(posicao_contratual!$Y122&gt;4,"",posicao_contratual!U122)))</f>
        <v/>
      </c>
      <c r="S122" s="167" t="str">
        <f>IF(A122="","",posicao_contratual!G122)</f>
        <v/>
      </c>
      <c r="T122" s="167" t="str">
        <f>IF(A122="","",posicao_contratual!K122)</f>
        <v/>
      </c>
      <c r="U122" s="167" t="str">
        <f>IF(A122="","",posicao_contratual!O122)</f>
        <v/>
      </c>
      <c r="V122" s="167" t="str">
        <f>IF(A122="","",posicao_contratual!S122)</f>
        <v/>
      </c>
      <c r="W122" s="167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6" t="str">
        <f t="shared" si="3"/>
        <v/>
      </c>
      <c r="I123" s="13"/>
      <c r="J123" s="13"/>
      <c r="K123" s="13"/>
      <c r="L123" s="13"/>
      <c r="M123" s="13"/>
      <c r="N123" s="147" t="str">
        <f>IF(A123="","",IF(posicao_contratual!$Y123="","",IF(posicao_contratual!$Y123&gt;0,"",posicao_contratual!E123)))</f>
        <v/>
      </c>
      <c r="O123" s="147" t="str">
        <f>IF(A123="","",IF(posicao_contratual!$Y123="","",IF(posicao_contratual!$Y123&gt;1,"",posicao_contratual!I123)))</f>
        <v/>
      </c>
      <c r="P123" s="147" t="str">
        <f>IF(A123="","",IF(posicao_contratual!$Y123="","",IF(posicao_contratual!$Y123&gt;2,"",posicao_contratual!M123)))</f>
        <v/>
      </c>
      <c r="Q123" s="147" t="str">
        <f>IF(A123="","",IF(posicao_contratual!$Y123="","",IF(posicao_contratual!$Y123&gt;3,"",posicao_contratual!Q123)))</f>
        <v/>
      </c>
      <c r="R123" s="147" t="str">
        <f>IF(A123="","",IF(posicao_contratual!$Y123="","",IF(posicao_contratual!$Y123&gt;4,"",posicao_contratual!U123)))</f>
        <v/>
      </c>
      <c r="S123" s="167" t="str">
        <f>IF(A123="","",posicao_contratual!G123)</f>
        <v/>
      </c>
      <c r="T123" s="167" t="str">
        <f>IF(A123="","",posicao_contratual!K123)</f>
        <v/>
      </c>
      <c r="U123" s="167" t="str">
        <f>IF(A123="","",posicao_contratual!O123)</f>
        <v/>
      </c>
      <c r="V123" s="167" t="str">
        <f>IF(A123="","",posicao_contratual!S123)</f>
        <v/>
      </c>
      <c r="W123" s="167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6" t="str">
        <f t="shared" si="3"/>
        <v/>
      </c>
      <c r="I124" s="13"/>
      <c r="J124" s="13"/>
      <c r="K124" s="13"/>
      <c r="L124" s="13"/>
      <c r="M124" s="13"/>
      <c r="N124" s="147" t="str">
        <f>IF(A124="","",IF(posicao_contratual!$Y124="","",IF(posicao_contratual!$Y124&gt;0,"",posicao_contratual!E124)))</f>
        <v/>
      </c>
      <c r="O124" s="147" t="str">
        <f>IF(A124="","",IF(posicao_contratual!$Y124="","",IF(posicao_contratual!$Y124&gt;1,"",posicao_contratual!I124)))</f>
        <v/>
      </c>
      <c r="P124" s="147" t="str">
        <f>IF(A124="","",IF(posicao_contratual!$Y124="","",IF(posicao_contratual!$Y124&gt;2,"",posicao_contratual!M124)))</f>
        <v/>
      </c>
      <c r="Q124" s="147" t="str">
        <f>IF(A124="","",IF(posicao_contratual!$Y124="","",IF(posicao_contratual!$Y124&gt;3,"",posicao_contratual!Q124)))</f>
        <v/>
      </c>
      <c r="R124" s="147" t="str">
        <f>IF(A124="","",IF(posicao_contratual!$Y124="","",IF(posicao_contratual!$Y124&gt;4,"",posicao_contratual!U124)))</f>
        <v/>
      </c>
      <c r="S124" s="167" t="str">
        <f>IF(A124="","",posicao_contratual!G124)</f>
        <v/>
      </c>
      <c r="T124" s="167" t="str">
        <f>IF(A124="","",posicao_contratual!K124)</f>
        <v/>
      </c>
      <c r="U124" s="167" t="str">
        <f>IF(A124="","",posicao_contratual!O124)</f>
        <v/>
      </c>
      <c r="V124" s="167" t="str">
        <f>IF(A124="","",posicao_contratual!S124)</f>
        <v/>
      </c>
      <c r="W124" s="167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6" t="str">
        <f t="shared" si="3"/>
        <v/>
      </c>
      <c r="I125" s="13"/>
      <c r="J125" s="13"/>
      <c r="K125" s="13"/>
      <c r="L125" s="13"/>
      <c r="M125" s="13"/>
      <c r="N125" s="147" t="str">
        <f>IF(A125="","",IF(posicao_contratual!$Y125="","",IF(posicao_contratual!$Y125&gt;0,"",posicao_contratual!E125)))</f>
        <v/>
      </c>
      <c r="O125" s="147" t="str">
        <f>IF(A125="","",IF(posicao_contratual!$Y125="","",IF(posicao_contratual!$Y125&gt;1,"",posicao_contratual!I125)))</f>
        <v/>
      </c>
      <c r="P125" s="147" t="str">
        <f>IF(A125="","",IF(posicao_contratual!$Y125="","",IF(posicao_contratual!$Y125&gt;2,"",posicao_contratual!M125)))</f>
        <v/>
      </c>
      <c r="Q125" s="147" t="str">
        <f>IF(A125="","",IF(posicao_contratual!$Y125="","",IF(posicao_contratual!$Y125&gt;3,"",posicao_contratual!Q125)))</f>
        <v/>
      </c>
      <c r="R125" s="147" t="str">
        <f>IF(A125="","",IF(posicao_contratual!$Y125="","",IF(posicao_contratual!$Y125&gt;4,"",posicao_contratual!U125)))</f>
        <v/>
      </c>
      <c r="S125" s="167" t="str">
        <f>IF(A125="","",posicao_contratual!G125)</f>
        <v/>
      </c>
      <c r="T125" s="167" t="str">
        <f>IF(A125="","",posicao_contratual!K125)</f>
        <v/>
      </c>
      <c r="U125" s="167" t="str">
        <f>IF(A125="","",posicao_contratual!O125)</f>
        <v/>
      </c>
      <c r="V125" s="167" t="str">
        <f>IF(A125="","",posicao_contratual!S125)</f>
        <v/>
      </c>
      <c r="W125" s="167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6" t="str">
        <f t="shared" si="3"/>
        <v/>
      </c>
      <c r="I126" s="13"/>
      <c r="J126" s="13"/>
      <c r="K126" s="13"/>
      <c r="L126" s="13"/>
      <c r="M126" s="13"/>
      <c r="N126" s="147" t="str">
        <f>IF(A126="","",IF(posicao_contratual!$Y126="","",IF(posicao_contratual!$Y126&gt;0,"",posicao_contratual!E126)))</f>
        <v/>
      </c>
      <c r="O126" s="147" t="str">
        <f>IF(A126="","",IF(posicao_contratual!$Y126="","",IF(posicao_contratual!$Y126&gt;1,"",posicao_contratual!I126)))</f>
        <v/>
      </c>
      <c r="P126" s="147" t="str">
        <f>IF(A126="","",IF(posicao_contratual!$Y126="","",IF(posicao_contratual!$Y126&gt;2,"",posicao_contratual!M126)))</f>
        <v/>
      </c>
      <c r="Q126" s="147" t="str">
        <f>IF(A126="","",IF(posicao_contratual!$Y126="","",IF(posicao_contratual!$Y126&gt;3,"",posicao_contratual!Q126)))</f>
        <v/>
      </c>
      <c r="R126" s="147" t="str">
        <f>IF(A126="","",IF(posicao_contratual!$Y126="","",IF(posicao_contratual!$Y126&gt;4,"",posicao_contratual!U126)))</f>
        <v/>
      </c>
      <c r="S126" s="167" t="str">
        <f>IF(A126="","",posicao_contratual!G126)</f>
        <v/>
      </c>
      <c r="T126" s="167" t="str">
        <f>IF(A126="","",posicao_contratual!K126)</f>
        <v/>
      </c>
      <c r="U126" s="167" t="str">
        <f>IF(A126="","",posicao_contratual!O126)</f>
        <v/>
      </c>
      <c r="V126" s="167" t="str">
        <f>IF(A126="","",posicao_contratual!S126)</f>
        <v/>
      </c>
      <c r="W126" s="167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6" t="str">
        <f t="shared" si="3"/>
        <v/>
      </c>
      <c r="I127" s="13"/>
      <c r="J127" s="13"/>
      <c r="K127" s="13"/>
      <c r="L127" s="13"/>
      <c r="M127" s="13"/>
      <c r="N127" s="147" t="str">
        <f>IF(A127="","",IF(posicao_contratual!$Y127="","",IF(posicao_contratual!$Y127&gt;0,"",posicao_contratual!E127)))</f>
        <v/>
      </c>
      <c r="O127" s="147" t="str">
        <f>IF(A127="","",IF(posicao_contratual!$Y127="","",IF(posicao_contratual!$Y127&gt;1,"",posicao_contratual!I127)))</f>
        <v/>
      </c>
      <c r="P127" s="147" t="str">
        <f>IF(A127="","",IF(posicao_contratual!$Y127="","",IF(posicao_contratual!$Y127&gt;2,"",posicao_contratual!M127)))</f>
        <v/>
      </c>
      <c r="Q127" s="147" t="str">
        <f>IF(A127="","",IF(posicao_contratual!$Y127="","",IF(posicao_contratual!$Y127&gt;3,"",posicao_contratual!Q127)))</f>
        <v/>
      </c>
      <c r="R127" s="147" t="str">
        <f>IF(A127="","",IF(posicao_contratual!$Y127="","",IF(posicao_contratual!$Y127&gt;4,"",posicao_contratual!U127)))</f>
        <v/>
      </c>
      <c r="S127" s="167" t="str">
        <f>IF(A127="","",posicao_contratual!G127)</f>
        <v/>
      </c>
      <c r="T127" s="167" t="str">
        <f>IF(A127="","",posicao_contratual!K127)</f>
        <v/>
      </c>
      <c r="U127" s="167" t="str">
        <f>IF(A127="","",posicao_contratual!O127)</f>
        <v/>
      </c>
      <c r="V127" s="167" t="str">
        <f>IF(A127="","",posicao_contratual!S127)</f>
        <v/>
      </c>
      <c r="W127" s="167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6" t="str">
        <f t="shared" si="3"/>
        <v/>
      </c>
      <c r="I128" s="13"/>
      <c r="J128" s="13"/>
      <c r="K128" s="13"/>
      <c r="L128" s="13"/>
      <c r="M128" s="13"/>
      <c r="N128" s="147" t="str">
        <f>IF(A128="","",IF(posicao_contratual!$Y128="","",IF(posicao_contratual!$Y128&gt;0,"",posicao_contratual!E128)))</f>
        <v/>
      </c>
      <c r="O128" s="147" t="str">
        <f>IF(A128="","",IF(posicao_contratual!$Y128="","",IF(posicao_contratual!$Y128&gt;1,"",posicao_contratual!I128)))</f>
        <v/>
      </c>
      <c r="P128" s="147" t="str">
        <f>IF(A128="","",IF(posicao_contratual!$Y128="","",IF(posicao_contratual!$Y128&gt;2,"",posicao_contratual!M128)))</f>
        <v/>
      </c>
      <c r="Q128" s="147" t="str">
        <f>IF(A128="","",IF(posicao_contratual!$Y128="","",IF(posicao_contratual!$Y128&gt;3,"",posicao_contratual!Q128)))</f>
        <v/>
      </c>
      <c r="R128" s="147" t="str">
        <f>IF(A128="","",IF(posicao_contratual!$Y128="","",IF(posicao_contratual!$Y128&gt;4,"",posicao_contratual!U128)))</f>
        <v/>
      </c>
      <c r="S128" s="167" t="str">
        <f>IF(A128="","",posicao_contratual!G128)</f>
        <v/>
      </c>
      <c r="T128" s="167" t="str">
        <f>IF(A128="","",posicao_contratual!K128)</f>
        <v/>
      </c>
      <c r="U128" s="167" t="str">
        <f>IF(A128="","",posicao_contratual!O128)</f>
        <v/>
      </c>
      <c r="V128" s="167" t="str">
        <f>IF(A128="","",posicao_contratual!S128)</f>
        <v/>
      </c>
      <c r="W128" s="167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6" t="str">
        <f t="shared" si="3"/>
        <v/>
      </c>
      <c r="I129" s="13"/>
      <c r="J129" s="13"/>
      <c r="K129" s="13"/>
      <c r="L129" s="13"/>
      <c r="M129" s="13"/>
      <c r="N129" s="147" t="str">
        <f>IF(A129="","",IF(posicao_contratual!$Y129="","",IF(posicao_contratual!$Y129&gt;0,"",posicao_contratual!E129)))</f>
        <v/>
      </c>
      <c r="O129" s="147" t="str">
        <f>IF(A129="","",IF(posicao_contratual!$Y129="","",IF(posicao_contratual!$Y129&gt;1,"",posicao_contratual!I129)))</f>
        <v/>
      </c>
      <c r="P129" s="147" t="str">
        <f>IF(A129="","",IF(posicao_contratual!$Y129="","",IF(posicao_contratual!$Y129&gt;2,"",posicao_contratual!M129)))</f>
        <v/>
      </c>
      <c r="Q129" s="147" t="str">
        <f>IF(A129="","",IF(posicao_contratual!$Y129="","",IF(posicao_contratual!$Y129&gt;3,"",posicao_contratual!Q129)))</f>
        <v/>
      </c>
      <c r="R129" s="147" t="str">
        <f>IF(A129="","",IF(posicao_contratual!$Y129="","",IF(posicao_contratual!$Y129&gt;4,"",posicao_contratual!U129)))</f>
        <v/>
      </c>
      <c r="S129" s="167" t="str">
        <f>IF(A129="","",posicao_contratual!G129)</f>
        <v/>
      </c>
      <c r="T129" s="167" t="str">
        <f>IF(A129="","",posicao_contratual!K129)</f>
        <v/>
      </c>
      <c r="U129" s="167" t="str">
        <f>IF(A129="","",posicao_contratual!O129)</f>
        <v/>
      </c>
      <c r="V129" s="167" t="str">
        <f>IF(A129="","",posicao_contratual!S129)</f>
        <v/>
      </c>
      <c r="W129" s="167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6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7" t="str">
        <f>IF(A130="","",IF(posicao_contratual!$Y130="","",IF(posicao_contratual!$Y130&gt;0,"",posicao_contratual!E130)))</f>
        <v/>
      </c>
      <c r="O130" s="147" t="str">
        <f>IF(A130="","",IF(posicao_contratual!$Y130="","",IF(posicao_contratual!$Y130&gt;1,"",posicao_contratual!I130)))</f>
        <v/>
      </c>
      <c r="P130" s="147" t="str">
        <f>IF(A130="","",IF(posicao_contratual!$Y130="","",IF(posicao_contratual!$Y130&gt;2,"",posicao_contratual!M130)))</f>
        <v/>
      </c>
      <c r="Q130" s="147" t="str">
        <f>IF(A130="","",IF(posicao_contratual!$Y130="","",IF(posicao_contratual!$Y130&gt;3,"",posicao_contratual!Q130)))</f>
        <v/>
      </c>
      <c r="R130" s="147" t="str">
        <f>IF(A130="","",IF(posicao_contratual!$Y130="","",IF(posicao_contratual!$Y130&gt;4,"",posicao_contratual!U130)))</f>
        <v/>
      </c>
      <c r="S130" s="167" t="str">
        <f>IF(A130="","",posicao_contratual!G130)</f>
        <v/>
      </c>
      <c r="T130" s="167" t="str">
        <f>IF(A130="","",posicao_contratual!K130)</f>
        <v/>
      </c>
      <c r="U130" s="167" t="str">
        <f>IF(A130="","",posicao_contratual!O130)</f>
        <v/>
      </c>
      <c r="V130" s="167" t="str">
        <f>IF(A130="","",posicao_contratual!S130)</f>
        <v/>
      </c>
      <c r="W130" s="167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6" t="str">
        <f t="shared" si="4"/>
        <v/>
      </c>
      <c r="I131" s="13"/>
      <c r="J131" s="13"/>
      <c r="K131" s="13"/>
      <c r="L131" s="13"/>
      <c r="M131" s="13"/>
      <c r="N131" s="147" t="str">
        <f>IF(A131="","",IF(posicao_contratual!$Y131="","",IF(posicao_contratual!$Y131&gt;0,"",posicao_contratual!E131)))</f>
        <v/>
      </c>
      <c r="O131" s="147" t="str">
        <f>IF(A131="","",IF(posicao_contratual!$Y131="","",IF(posicao_contratual!$Y131&gt;1,"",posicao_contratual!I131)))</f>
        <v/>
      </c>
      <c r="P131" s="147" t="str">
        <f>IF(A131="","",IF(posicao_contratual!$Y131="","",IF(posicao_contratual!$Y131&gt;2,"",posicao_contratual!M131)))</f>
        <v/>
      </c>
      <c r="Q131" s="147" t="str">
        <f>IF(A131="","",IF(posicao_contratual!$Y131="","",IF(posicao_contratual!$Y131&gt;3,"",posicao_contratual!Q131)))</f>
        <v/>
      </c>
      <c r="R131" s="147" t="str">
        <f>IF(A131="","",IF(posicao_contratual!$Y131="","",IF(posicao_contratual!$Y131&gt;4,"",posicao_contratual!U131)))</f>
        <v/>
      </c>
      <c r="S131" s="167" t="str">
        <f>IF(A131="","",posicao_contratual!G131)</f>
        <v/>
      </c>
      <c r="T131" s="167" t="str">
        <f>IF(A131="","",posicao_contratual!K131)</f>
        <v/>
      </c>
      <c r="U131" s="167" t="str">
        <f>IF(A131="","",posicao_contratual!O131)</f>
        <v/>
      </c>
      <c r="V131" s="167" t="str">
        <f>IF(A131="","",posicao_contratual!S131)</f>
        <v/>
      </c>
      <c r="W131" s="167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6" t="str">
        <f t="shared" si="4"/>
        <v/>
      </c>
      <c r="I132" s="13"/>
      <c r="J132" s="13"/>
      <c r="K132" s="13"/>
      <c r="L132" s="13"/>
      <c r="M132" s="13"/>
      <c r="N132" s="147" t="str">
        <f>IF(A132="","",IF(posicao_contratual!$Y132="","",IF(posicao_contratual!$Y132&gt;0,"",posicao_contratual!E132)))</f>
        <v/>
      </c>
      <c r="O132" s="147" t="str">
        <f>IF(A132="","",IF(posicao_contratual!$Y132="","",IF(posicao_contratual!$Y132&gt;1,"",posicao_contratual!I132)))</f>
        <v/>
      </c>
      <c r="P132" s="147" t="str">
        <f>IF(A132="","",IF(posicao_contratual!$Y132="","",IF(posicao_contratual!$Y132&gt;2,"",posicao_contratual!M132)))</f>
        <v/>
      </c>
      <c r="Q132" s="147" t="str">
        <f>IF(A132="","",IF(posicao_contratual!$Y132="","",IF(posicao_contratual!$Y132&gt;3,"",posicao_contratual!Q132)))</f>
        <v/>
      </c>
      <c r="R132" s="147" t="str">
        <f>IF(A132="","",IF(posicao_contratual!$Y132="","",IF(posicao_contratual!$Y132&gt;4,"",posicao_contratual!U132)))</f>
        <v/>
      </c>
      <c r="S132" s="167" t="str">
        <f>IF(A132="","",posicao_contratual!G132)</f>
        <v/>
      </c>
      <c r="T132" s="167" t="str">
        <f>IF(A132="","",posicao_contratual!K132)</f>
        <v/>
      </c>
      <c r="U132" s="167" t="str">
        <f>IF(A132="","",posicao_contratual!O132)</f>
        <v/>
      </c>
      <c r="V132" s="167" t="str">
        <f>IF(A132="","",posicao_contratual!S132)</f>
        <v/>
      </c>
      <c r="W132" s="167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6" t="str">
        <f t="shared" si="4"/>
        <v/>
      </c>
      <c r="I133" s="13"/>
      <c r="J133" s="13"/>
      <c r="K133" s="13"/>
      <c r="L133" s="13"/>
      <c r="M133" s="13"/>
      <c r="N133" s="147" t="str">
        <f>IF(A133="","",IF(posicao_contratual!$Y133="","",IF(posicao_contratual!$Y133&gt;0,"",posicao_contratual!E133)))</f>
        <v/>
      </c>
      <c r="O133" s="147" t="str">
        <f>IF(A133="","",IF(posicao_contratual!$Y133="","",IF(posicao_contratual!$Y133&gt;1,"",posicao_contratual!I133)))</f>
        <v/>
      </c>
      <c r="P133" s="147" t="str">
        <f>IF(A133="","",IF(posicao_contratual!$Y133="","",IF(posicao_contratual!$Y133&gt;2,"",posicao_contratual!M133)))</f>
        <v/>
      </c>
      <c r="Q133" s="147" t="str">
        <f>IF(A133="","",IF(posicao_contratual!$Y133="","",IF(posicao_contratual!$Y133&gt;3,"",posicao_contratual!Q133)))</f>
        <v/>
      </c>
      <c r="R133" s="147" t="str">
        <f>IF(A133="","",IF(posicao_contratual!$Y133="","",IF(posicao_contratual!$Y133&gt;4,"",posicao_contratual!U133)))</f>
        <v/>
      </c>
      <c r="S133" s="167" t="str">
        <f>IF(A133="","",posicao_contratual!G133)</f>
        <v/>
      </c>
      <c r="T133" s="167" t="str">
        <f>IF(A133="","",posicao_contratual!K133)</f>
        <v/>
      </c>
      <c r="U133" s="167" t="str">
        <f>IF(A133="","",posicao_contratual!O133)</f>
        <v/>
      </c>
      <c r="V133" s="167" t="str">
        <f>IF(A133="","",posicao_contratual!S133)</f>
        <v/>
      </c>
      <c r="W133" s="167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6" t="str">
        <f t="shared" si="4"/>
        <v/>
      </c>
      <c r="I134" s="13"/>
      <c r="J134" s="13"/>
      <c r="K134" s="13"/>
      <c r="L134" s="13"/>
      <c r="M134" s="13"/>
      <c r="N134" s="147" t="str">
        <f>IF(A134="","",IF(posicao_contratual!$Y134="","",IF(posicao_contratual!$Y134&gt;0,"",posicao_contratual!E134)))</f>
        <v/>
      </c>
      <c r="O134" s="147" t="str">
        <f>IF(A134="","",IF(posicao_contratual!$Y134="","",IF(posicao_contratual!$Y134&gt;1,"",posicao_contratual!I134)))</f>
        <v/>
      </c>
      <c r="P134" s="147" t="str">
        <f>IF(A134="","",IF(posicao_contratual!$Y134="","",IF(posicao_contratual!$Y134&gt;2,"",posicao_contratual!M134)))</f>
        <v/>
      </c>
      <c r="Q134" s="147" t="str">
        <f>IF(A134="","",IF(posicao_contratual!$Y134="","",IF(posicao_contratual!$Y134&gt;3,"",posicao_contratual!Q134)))</f>
        <v/>
      </c>
      <c r="R134" s="147" t="str">
        <f>IF(A134="","",IF(posicao_contratual!$Y134="","",IF(posicao_contratual!$Y134&gt;4,"",posicao_contratual!U134)))</f>
        <v/>
      </c>
      <c r="S134" s="167" t="str">
        <f>IF(A134="","",posicao_contratual!G134)</f>
        <v/>
      </c>
      <c r="T134" s="167" t="str">
        <f>IF(A134="","",posicao_contratual!K134)</f>
        <v/>
      </c>
      <c r="U134" s="167" t="str">
        <f>IF(A134="","",posicao_contratual!O134)</f>
        <v/>
      </c>
      <c r="V134" s="167" t="str">
        <f>IF(A134="","",posicao_contratual!S134)</f>
        <v/>
      </c>
      <c r="W134" s="167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6" t="str">
        <f t="shared" si="4"/>
        <v/>
      </c>
      <c r="I135" s="13"/>
      <c r="J135" s="13"/>
      <c r="K135" s="13"/>
      <c r="L135" s="13"/>
      <c r="M135" s="13"/>
      <c r="N135" s="147" t="str">
        <f>IF(A135="","",IF(posicao_contratual!$Y135="","",IF(posicao_contratual!$Y135&gt;0,"",posicao_contratual!E135)))</f>
        <v/>
      </c>
      <c r="O135" s="147" t="str">
        <f>IF(A135="","",IF(posicao_contratual!$Y135="","",IF(posicao_contratual!$Y135&gt;1,"",posicao_contratual!I135)))</f>
        <v/>
      </c>
      <c r="P135" s="147" t="str">
        <f>IF(A135="","",IF(posicao_contratual!$Y135="","",IF(posicao_contratual!$Y135&gt;2,"",posicao_contratual!M135)))</f>
        <v/>
      </c>
      <c r="Q135" s="147" t="str">
        <f>IF(A135="","",IF(posicao_contratual!$Y135="","",IF(posicao_contratual!$Y135&gt;3,"",posicao_contratual!Q135)))</f>
        <v/>
      </c>
      <c r="R135" s="147" t="str">
        <f>IF(A135="","",IF(posicao_contratual!$Y135="","",IF(posicao_contratual!$Y135&gt;4,"",posicao_contratual!U135)))</f>
        <v/>
      </c>
      <c r="S135" s="167" t="str">
        <f>IF(A135="","",posicao_contratual!G135)</f>
        <v/>
      </c>
      <c r="T135" s="167" t="str">
        <f>IF(A135="","",posicao_contratual!K135)</f>
        <v/>
      </c>
      <c r="U135" s="167" t="str">
        <f>IF(A135="","",posicao_contratual!O135)</f>
        <v/>
      </c>
      <c r="V135" s="167" t="str">
        <f>IF(A135="","",posicao_contratual!S135)</f>
        <v/>
      </c>
      <c r="W135" s="167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6" t="str">
        <f t="shared" si="4"/>
        <v/>
      </c>
      <c r="I136" s="13"/>
      <c r="J136" s="13"/>
      <c r="K136" s="13"/>
      <c r="L136" s="13"/>
      <c r="M136" s="13"/>
      <c r="N136" s="147" t="str">
        <f>IF(A136="","",IF(posicao_contratual!$Y136="","",IF(posicao_contratual!$Y136&gt;0,"",posicao_contratual!E136)))</f>
        <v/>
      </c>
      <c r="O136" s="147" t="str">
        <f>IF(A136="","",IF(posicao_contratual!$Y136="","",IF(posicao_contratual!$Y136&gt;1,"",posicao_contratual!I136)))</f>
        <v/>
      </c>
      <c r="P136" s="147" t="str">
        <f>IF(A136="","",IF(posicao_contratual!$Y136="","",IF(posicao_contratual!$Y136&gt;2,"",posicao_contratual!M136)))</f>
        <v/>
      </c>
      <c r="Q136" s="147" t="str">
        <f>IF(A136="","",IF(posicao_contratual!$Y136="","",IF(posicao_contratual!$Y136&gt;3,"",posicao_contratual!Q136)))</f>
        <v/>
      </c>
      <c r="R136" s="147" t="str">
        <f>IF(A136="","",IF(posicao_contratual!$Y136="","",IF(posicao_contratual!$Y136&gt;4,"",posicao_contratual!U136)))</f>
        <v/>
      </c>
      <c r="S136" s="167" t="str">
        <f>IF(A136="","",posicao_contratual!G136)</f>
        <v/>
      </c>
      <c r="T136" s="167" t="str">
        <f>IF(A136="","",posicao_contratual!K136)</f>
        <v/>
      </c>
      <c r="U136" s="167" t="str">
        <f>IF(A136="","",posicao_contratual!O136)</f>
        <v/>
      </c>
      <c r="V136" s="167" t="str">
        <f>IF(A136="","",posicao_contratual!S136)</f>
        <v/>
      </c>
      <c r="W136" s="167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6" t="str">
        <f t="shared" si="4"/>
        <v/>
      </c>
      <c r="I137" s="13"/>
      <c r="J137" s="13"/>
      <c r="K137" s="13"/>
      <c r="L137" s="13"/>
      <c r="M137" s="13"/>
      <c r="N137" s="147" t="str">
        <f>IF(A137="","",IF(posicao_contratual!$Y137="","",IF(posicao_contratual!$Y137&gt;0,"",posicao_contratual!E137)))</f>
        <v/>
      </c>
      <c r="O137" s="147" t="str">
        <f>IF(A137="","",IF(posicao_contratual!$Y137="","",IF(posicao_contratual!$Y137&gt;1,"",posicao_contratual!I137)))</f>
        <v/>
      </c>
      <c r="P137" s="147" t="str">
        <f>IF(A137="","",IF(posicao_contratual!$Y137="","",IF(posicao_contratual!$Y137&gt;2,"",posicao_contratual!M137)))</f>
        <v/>
      </c>
      <c r="Q137" s="147" t="str">
        <f>IF(A137="","",IF(posicao_contratual!$Y137="","",IF(posicao_contratual!$Y137&gt;3,"",posicao_contratual!Q137)))</f>
        <v/>
      </c>
      <c r="R137" s="147" t="str">
        <f>IF(A137="","",IF(posicao_contratual!$Y137="","",IF(posicao_contratual!$Y137&gt;4,"",posicao_contratual!U137)))</f>
        <v/>
      </c>
      <c r="S137" s="167" t="str">
        <f>IF(A137="","",posicao_contratual!G137)</f>
        <v/>
      </c>
      <c r="T137" s="167" t="str">
        <f>IF(A137="","",posicao_contratual!K137)</f>
        <v/>
      </c>
      <c r="U137" s="167" t="str">
        <f>IF(A137="","",posicao_contratual!O137)</f>
        <v/>
      </c>
      <c r="V137" s="167" t="str">
        <f>IF(A137="","",posicao_contratual!S137)</f>
        <v/>
      </c>
      <c r="W137" s="167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6" t="str">
        <f t="shared" si="4"/>
        <v/>
      </c>
      <c r="I138" s="13"/>
      <c r="J138" s="13"/>
      <c r="K138" s="13"/>
      <c r="L138" s="13"/>
      <c r="M138" s="13"/>
      <c r="N138" s="147" t="str">
        <f>IF(A138="","",IF(posicao_contratual!$Y138="","",IF(posicao_contratual!$Y138&gt;0,"",posicao_contratual!E138)))</f>
        <v/>
      </c>
      <c r="O138" s="147" t="str">
        <f>IF(A138="","",IF(posicao_contratual!$Y138="","",IF(posicao_contratual!$Y138&gt;1,"",posicao_contratual!I138)))</f>
        <v/>
      </c>
      <c r="P138" s="147" t="str">
        <f>IF(A138="","",IF(posicao_contratual!$Y138="","",IF(posicao_contratual!$Y138&gt;2,"",posicao_contratual!M138)))</f>
        <v/>
      </c>
      <c r="Q138" s="147" t="str">
        <f>IF(A138="","",IF(posicao_contratual!$Y138="","",IF(posicao_contratual!$Y138&gt;3,"",posicao_contratual!Q138)))</f>
        <v/>
      </c>
      <c r="R138" s="147" t="str">
        <f>IF(A138="","",IF(posicao_contratual!$Y138="","",IF(posicao_contratual!$Y138&gt;4,"",posicao_contratual!U138)))</f>
        <v/>
      </c>
      <c r="S138" s="167" t="str">
        <f>IF(A138="","",posicao_contratual!G138)</f>
        <v/>
      </c>
      <c r="T138" s="167" t="str">
        <f>IF(A138="","",posicao_contratual!K138)</f>
        <v/>
      </c>
      <c r="U138" s="167" t="str">
        <f>IF(A138="","",posicao_contratual!O138)</f>
        <v/>
      </c>
      <c r="V138" s="167" t="str">
        <f>IF(A138="","",posicao_contratual!S138)</f>
        <v/>
      </c>
      <c r="W138" s="167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6" t="str">
        <f t="shared" si="4"/>
        <v/>
      </c>
      <c r="I139" s="13"/>
      <c r="J139" s="13"/>
      <c r="K139" s="13"/>
      <c r="L139" s="13"/>
      <c r="M139" s="13"/>
      <c r="N139" s="147" t="str">
        <f>IF(A139="","",IF(posicao_contratual!$Y139="","",IF(posicao_contratual!$Y139&gt;0,"",posicao_contratual!E139)))</f>
        <v/>
      </c>
      <c r="O139" s="147" t="str">
        <f>IF(A139="","",IF(posicao_contratual!$Y139="","",IF(posicao_contratual!$Y139&gt;1,"",posicao_contratual!I139)))</f>
        <v/>
      </c>
      <c r="P139" s="147" t="str">
        <f>IF(A139="","",IF(posicao_contratual!$Y139="","",IF(posicao_contratual!$Y139&gt;2,"",posicao_contratual!M139)))</f>
        <v/>
      </c>
      <c r="Q139" s="147" t="str">
        <f>IF(A139="","",IF(posicao_contratual!$Y139="","",IF(posicao_contratual!$Y139&gt;3,"",posicao_contratual!Q139)))</f>
        <v/>
      </c>
      <c r="R139" s="147" t="str">
        <f>IF(A139="","",IF(posicao_contratual!$Y139="","",IF(posicao_contratual!$Y139&gt;4,"",posicao_contratual!U139)))</f>
        <v/>
      </c>
      <c r="S139" s="167" t="str">
        <f>IF(A139="","",posicao_contratual!G139)</f>
        <v/>
      </c>
      <c r="T139" s="167" t="str">
        <f>IF(A139="","",posicao_contratual!K139)</f>
        <v/>
      </c>
      <c r="U139" s="167" t="str">
        <f>IF(A139="","",posicao_contratual!O139)</f>
        <v/>
      </c>
      <c r="V139" s="167" t="str">
        <f>IF(A139="","",posicao_contratual!S139)</f>
        <v/>
      </c>
      <c r="W139" s="167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6" t="str">
        <f t="shared" si="4"/>
        <v/>
      </c>
      <c r="I140" s="13"/>
      <c r="J140" s="13"/>
      <c r="K140" s="13"/>
      <c r="L140" s="13"/>
      <c r="M140" s="13"/>
      <c r="N140" s="147" t="str">
        <f>IF(A140="","",IF(posicao_contratual!$Y140="","",IF(posicao_contratual!$Y140&gt;0,"",posicao_contratual!E140)))</f>
        <v/>
      </c>
      <c r="O140" s="147" t="str">
        <f>IF(A140="","",IF(posicao_contratual!$Y140="","",IF(posicao_contratual!$Y140&gt;1,"",posicao_contratual!I140)))</f>
        <v/>
      </c>
      <c r="P140" s="147" t="str">
        <f>IF(A140="","",IF(posicao_contratual!$Y140="","",IF(posicao_contratual!$Y140&gt;2,"",posicao_contratual!M140)))</f>
        <v/>
      </c>
      <c r="Q140" s="147" t="str">
        <f>IF(A140="","",IF(posicao_contratual!$Y140="","",IF(posicao_contratual!$Y140&gt;3,"",posicao_contratual!Q140)))</f>
        <v/>
      </c>
      <c r="R140" s="147" t="str">
        <f>IF(A140="","",IF(posicao_contratual!$Y140="","",IF(posicao_contratual!$Y140&gt;4,"",posicao_contratual!U140)))</f>
        <v/>
      </c>
      <c r="S140" s="167" t="str">
        <f>IF(A140="","",posicao_contratual!G140)</f>
        <v/>
      </c>
      <c r="T140" s="167" t="str">
        <f>IF(A140="","",posicao_contratual!K140)</f>
        <v/>
      </c>
      <c r="U140" s="167" t="str">
        <f>IF(A140="","",posicao_contratual!O140)</f>
        <v/>
      </c>
      <c r="V140" s="167" t="str">
        <f>IF(A140="","",posicao_contratual!S140)</f>
        <v/>
      </c>
      <c r="W140" s="167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6" t="str">
        <f t="shared" si="4"/>
        <v/>
      </c>
      <c r="I141" s="13"/>
      <c r="J141" s="13"/>
      <c r="K141" s="13"/>
      <c r="L141" s="13"/>
      <c r="M141" s="13"/>
      <c r="N141" s="147" t="str">
        <f>IF(A141="","",IF(posicao_contratual!$Y141="","",IF(posicao_contratual!$Y141&gt;0,"",posicao_contratual!E141)))</f>
        <v/>
      </c>
      <c r="O141" s="147" t="str">
        <f>IF(A141="","",IF(posicao_contratual!$Y141="","",IF(posicao_contratual!$Y141&gt;1,"",posicao_contratual!I141)))</f>
        <v/>
      </c>
      <c r="P141" s="147" t="str">
        <f>IF(A141="","",IF(posicao_contratual!$Y141="","",IF(posicao_contratual!$Y141&gt;2,"",posicao_contratual!M141)))</f>
        <v/>
      </c>
      <c r="Q141" s="147" t="str">
        <f>IF(A141="","",IF(posicao_contratual!$Y141="","",IF(posicao_contratual!$Y141&gt;3,"",posicao_contratual!Q141)))</f>
        <v/>
      </c>
      <c r="R141" s="147" t="str">
        <f>IF(A141="","",IF(posicao_contratual!$Y141="","",IF(posicao_contratual!$Y141&gt;4,"",posicao_contratual!U141)))</f>
        <v/>
      </c>
      <c r="S141" s="167" t="str">
        <f>IF(A141="","",posicao_contratual!G141)</f>
        <v/>
      </c>
      <c r="T141" s="167" t="str">
        <f>IF(A141="","",posicao_contratual!K141)</f>
        <v/>
      </c>
      <c r="U141" s="167" t="str">
        <f>IF(A141="","",posicao_contratual!O141)</f>
        <v/>
      </c>
      <c r="V141" s="167" t="str">
        <f>IF(A141="","",posicao_contratual!S141)</f>
        <v/>
      </c>
      <c r="W141" s="167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6" t="str">
        <f t="shared" si="4"/>
        <v/>
      </c>
      <c r="I142" s="13"/>
      <c r="J142" s="13"/>
      <c r="K142" s="13"/>
      <c r="L142" s="13"/>
      <c r="M142" s="13"/>
      <c r="N142" s="147" t="str">
        <f>IF(A142="","",IF(posicao_contratual!$Y142="","",IF(posicao_contratual!$Y142&gt;0,"",posicao_contratual!E142)))</f>
        <v/>
      </c>
      <c r="O142" s="147" t="str">
        <f>IF(A142="","",IF(posicao_contratual!$Y142="","",IF(posicao_contratual!$Y142&gt;1,"",posicao_contratual!I142)))</f>
        <v/>
      </c>
      <c r="P142" s="147" t="str">
        <f>IF(A142="","",IF(posicao_contratual!$Y142="","",IF(posicao_contratual!$Y142&gt;2,"",posicao_contratual!M142)))</f>
        <v/>
      </c>
      <c r="Q142" s="147" t="str">
        <f>IF(A142="","",IF(posicao_contratual!$Y142="","",IF(posicao_contratual!$Y142&gt;3,"",posicao_contratual!Q142)))</f>
        <v/>
      </c>
      <c r="R142" s="147" t="str">
        <f>IF(A142="","",IF(posicao_contratual!$Y142="","",IF(posicao_contratual!$Y142&gt;4,"",posicao_contratual!U142)))</f>
        <v/>
      </c>
      <c r="S142" s="167" t="str">
        <f>IF(A142="","",posicao_contratual!G142)</f>
        <v/>
      </c>
      <c r="T142" s="167" t="str">
        <f>IF(A142="","",posicao_contratual!K142)</f>
        <v/>
      </c>
      <c r="U142" s="167" t="str">
        <f>IF(A142="","",posicao_contratual!O142)</f>
        <v/>
      </c>
      <c r="V142" s="167" t="str">
        <f>IF(A142="","",posicao_contratual!S142)</f>
        <v/>
      </c>
      <c r="W142" s="167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6" t="str">
        <f t="shared" si="4"/>
        <v/>
      </c>
      <c r="I143" s="13"/>
      <c r="J143" s="13"/>
      <c r="K143" s="13"/>
      <c r="L143" s="13"/>
      <c r="M143" s="13"/>
      <c r="N143" s="147" t="str">
        <f>IF(A143="","",IF(posicao_contratual!$Y143="","",IF(posicao_contratual!$Y143&gt;0,"",posicao_contratual!E143)))</f>
        <v/>
      </c>
      <c r="O143" s="147" t="str">
        <f>IF(A143="","",IF(posicao_contratual!$Y143="","",IF(posicao_contratual!$Y143&gt;1,"",posicao_contratual!I143)))</f>
        <v/>
      </c>
      <c r="P143" s="147" t="str">
        <f>IF(A143="","",IF(posicao_contratual!$Y143="","",IF(posicao_contratual!$Y143&gt;2,"",posicao_contratual!M143)))</f>
        <v/>
      </c>
      <c r="Q143" s="147" t="str">
        <f>IF(A143="","",IF(posicao_contratual!$Y143="","",IF(posicao_contratual!$Y143&gt;3,"",posicao_contratual!Q143)))</f>
        <v/>
      </c>
      <c r="R143" s="147" t="str">
        <f>IF(A143="","",IF(posicao_contratual!$Y143="","",IF(posicao_contratual!$Y143&gt;4,"",posicao_contratual!U143)))</f>
        <v/>
      </c>
      <c r="S143" s="167" t="str">
        <f>IF(A143="","",posicao_contratual!G143)</f>
        <v/>
      </c>
      <c r="T143" s="167" t="str">
        <f>IF(A143="","",posicao_contratual!K143)</f>
        <v/>
      </c>
      <c r="U143" s="167" t="str">
        <f>IF(A143="","",posicao_contratual!O143)</f>
        <v/>
      </c>
      <c r="V143" s="167" t="str">
        <f>IF(A143="","",posicao_contratual!S143)</f>
        <v/>
      </c>
      <c r="W143" s="167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6" t="str">
        <f t="shared" si="4"/>
        <v/>
      </c>
      <c r="I144" s="13"/>
      <c r="J144" s="13"/>
      <c r="K144" s="13"/>
      <c r="L144" s="13"/>
      <c r="M144" s="13"/>
      <c r="N144" s="147" t="str">
        <f>IF(A144="","",IF(posicao_contratual!$Y144="","",IF(posicao_contratual!$Y144&gt;0,"",posicao_contratual!E144)))</f>
        <v/>
      </c>
      <c r="O144" s="147" t="str">
        <f>IF(A144="","",IF(posicao_contratual!$Y144="","",IF(posicao_contratual!$Y144&gt;1,"",posicao_contratual!I144)))</f>
        <v/>
      </c>
      <c r="P144" s="147" t="str">
        <f>IF(A144="","",IF(posicao_contratual!$Y144="","",IF(posicao_contratual!$Y144&gt;2,"",posicao_contratual!M144)))</f>
        <v/>
      </c>
      <c r="Q144" s="147" t="str">
        <f>IF(A144="","",IF(posicao_contratual!$Y144="","",IF(posicao_contratual!$Y144&gt;3,"",posicao_contratual!Q144)))</f>
        <v/>
      </c>
      <c r="R144" s="147" t="str">
        <f>IF(A144="","",IF(posicao_contratual!$Y144="","",IF(posicao_contratual!$Y144&gt;4,"",posicao_contratual!U144)))</f>
        <v/>
      </c>
      <c r="S144" s="167" t="str">
        <f>IF(A144="","",posicao_contratual!G144)</f>
        <v/>
      </c>
      <c r="T144" s="167" t="str">
        <f>IF(A144="","",posicao_contratual!K144)</f>
        <v/>
      </c>
      <c r="U144" s="167" t="str">
        <f>IF(A144="","",posicao_contratual!O144)</f>
        <v/>
      </c>
      <c r="V144" s="167" t="str">
        <f>IF(A144="","",posicao_contratual!S144)</f>
        <v/>
      </c>
      <c r="W144" s="167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6" t="str">
        <f t="shared" si="4"/>
        <v/>
      </c>
      <c r="I145" s="13"/>
      <c r="J145" s="13"/>
      <c r="K145" s="13"/>
      <c r="L145" s="13"/>
      <c r="M145" s="13"/>
      <c r="N145" s="147" t="str">
        <f>IF(A145="","",IF(posicao_contratual!$Y145="","",IF(posicao_contratual!$Y145&gt;0,"",posicao_contratual!E145)))</f>
        <v/>
      </c>
      <c r="O145" s="147" t="str">
        <f>IF(A145="","",IF(posicao_contratual!$Y145="","",IF(posicao_contratual!$Y145&gt;1,"",posicao_contratual!I145)))</f>
        <v/>
      </c>
      <c r="P145" s="147" t="str">
        <f>IF(A145="","",IF(posicao_contratual!$Y145="","",IF(posicao_contratual!$Y145&gt;2,"",posicao_contratual!M145)))</f>
        <v/>
      </c>
      <c r="Q145" s="147" t="str">
        <f>IF(A145="","",IF(posicao_contratual!$Y145="","",IF(posicao_contratual!$Y145&gt;3,"",posicao_contratual!Q145)))</f>
        <v/>
      </c>
      <c r="R145" s="147" t="str">
        <f>IF(A145="","",IF(posicao_contratual!$Y145="","",IF(posicao_contratual!$Y145&gt;4,"",posicao_contratual!U145)))</f>
        <v/>
      </c>
      <c r="S145" s="167" t="str">
        <f>IF(A145="","",posicao_contratual!G145)</f>
        <v/>
      </c>
      <c r="T145" s="167" t="str">
        <f>IF(A145="","",posicao_contratual!K145)</f>
        <v/>
      </c>
      <c r="U145" s="167" t="str">
        <f>IF(A145="","",posicao_contratual!O145)</f>
        <v/>
      </c>
      <c r="V145" s="167" t="str">
        <f>IF(A145="","",posicao_contratual!S145)</f>
        <v/>
      </c>
      <c r="W145" s="167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6" t="str">
        <f t="shared" si="4"/>
        <v/>
      </c>
      <c r="I146" s="13"/>
      <c r="J146" s="13"/>
      <c r="K146" s="13"/>
      <c r="L146" s="13"/>
      <c r="M146" s="13"/>
      <c r="N146" s="147" t="str">
        <f>IF(A146="","",IF(posicao_contratual!$Y146="","",IF(posicao_contratual!$Y146&gt;0,"",posicao_contratual!E146)))</f>
        <v/>
      </c>
      <c r="O146" s="147" t="str">
        <f>IF(A146="","",IF(posicao_contratual!$Y146="","",IF(posicao_contratual!$Y146&gt;1,"",posicao_contratual!I146)))</f>
        <v/>
      </c>
      <c r="P146" s="147" t="str">
        <f>IF(A146="","",IF(posicao_contratual!$Y146="","",IF(posicao_contratual!$Y146&gt;2,"",posicao_contratual!M146)))</f>
        <v/>
      </c>
      <c r="Q146" s="147" t="str">
        <f>IF(A146="","",IF(posicao_contratual!$Y146="","",IF(posicao_contratual!$Y146&gt;3,"",posicao_contratual!Q146)))</f>
        <v/>
      </c>
      <c r="R146" s="147" t="str">
        <f>IF(A146="","",IF(posicao_contratual!$Y146="","",IF(posicao_contratual!$Y146&gt;4,"",posicao_contratual!U146)))</f>
        <v/>
      </c>
      <c r="S146" s="167" t="str">
        <f>IF(A146="","",posicao_contratual!G146)</f>
        <v/>
      </c>
      <c r="T146" s="167" t="str">
        <f>IF(A146="","",posicao_contratual!K146)</f>
        <v/>
      </c>
      <c r="U146" s="167" t="str">
        <f>IF(A146="","",posicao_contratual!O146)</f>
        <v/>
      </c>
      <c r="V146" s="167" t="str">
        <f>IF(A146="","",posicao_contratual!S146)</f>
        <v/>
      </c>
      <c r="W146" s="167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6" t="str">
        <f t="shared" si="4"/>
        <v/>
      </c>
      <c r="I147" s="13"/>
      <c r="J147" s="13"/>
      <c r="K147" s="13"/>
      <c r="L147" s="13"/>
      <c r="M147" s="13"/>
      <c r="N147" s="147" t="str">
        <f>IF(A147="","",IF(posicao_contratual!$Y147="","",IF(posicao_contratual!$Y147&gt;0,"",posicao_contratual!E147)))</f>
        <v/>
      </c>
      <c r="O147" s="147" t="str">
        <f>IF(A147="","",IF(posicao_contratual!$Y147="","",IF(posicao_contratual!$Y147&gt;1,"",posicao_contratual!I147)))</f>
        <v/>
      </c>
      <c r="P147" s="147" t="str">
        <f>IF(A147="","",IF(posicao_contratual!$Y147="","",IF(posicao_contratual!$Y147&gt;2,"",posicao_contratual!M147)))</f>
        <v/>
      </c>
      <c r="Q147" s="147" t="str">
        <f>IF(A147="","",IF(posicao_contratual!$Y147="","",IF(posicao_contratual!$Y147&gt;3,"",posicao_contratual!Q147)))</f>
        <v/>
      </c>
      <c r="R147" s="147" t="str">
        <f>IF(A147="","",IF(posicao_contratual!$Y147="","",IF(posicao_contratual!$Y147&gt;4,"",posicao_contratual!U147)))</f>
        <v/>
      </c>
      <c r="S147" s="167" t="str">
        <f>IF(A147="","",posicao_contratual!G147)</f>
        <v/>
      </c>
      <c r="T147" s="167" t="str">
        <f>IF(A147="","",posicao_contratual!K147)</f>
        <v/>
      </c>
      <c r="U147" s="167" t="str">
        <f>IF(A147="","",posicao_contratual!O147)</f>
        <v/>
      </c>
      <c r="V147" s="167" t="str">
        <f>IF(A147="","",posicao_contratual!S147)</f>
        <v/>
      </c>
      <c r="W147" s="167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6" t="str">
        <f t="shared" si="4"/>
        <v/>
      </c>
      <c r="I148" s="13"/>
      <c r="J148" s="13"/>
      <c r="K148" s="13"/>
      <c r="L148" s="13"/>
      <c r="M148" s="13"/>
      <c r="N148" s="147" t="str">
        <f>IF(A148="","",IF(posicao_contratual!$Y148="","",IF(posicao_contratual!$Y148&gt;0,"",posicao_contratual!E148)))</f>
        <v/>
      </c>
      <c r="O148" s="147" t="str">
        <f>IF(A148="","",IF(posicao_contratual!$Y148="","",IF(posicao_contratual!$Y148&gt;1,"",posicao_contratual!I148)))</f>
        <v/>
      </c>
      <c r="P148" s="147" t="str">
        <f>IF(A148="","",IF(posicao_contratual!$Y148="","",IF(posicao_contratual!$Y148&gt;2,"",posicao_contratual!M148)))</f>
        <v/>
      </c>
      <c r="Q148" s="147" t="str">
        <f>IF(A148="","",IF(posicao_contratual!$Y148="","",IF(posicao_contratual!$Y148&gt;3,"",posicao_contratual!Q148)))</f>
        <v/>
      </c>
      <c r="R148" s="147" t="str">
        <f>IF(A148="","",IF(posicao_contratual!$Y148="","",IF(posicao_contratual!$Y148&gt;4,"",posicao_contratual!U148)))</f>
        <v/>
      </c>
      <c r="S148" s="167" t="str">
        <f>IF(A148="","",posicao_contratual!G148)</f>
        <v/>
      </c>
      <c r="T148" s="167" t="str">
        <f>IF(A148="","",posicao_contratual!K148)</f>
        <v/>
      </c>
      <c r="U148" s="167" t="str">
        <f>IF(A148="","",posicao_contratual!O148)</f>
        <v/>
      </c>
      <c r="V148" s="167" t="str">
        <f>IF(A148="","",posicao_contratual!S148)</f>
        <v/>
      </c>
      <c r="W148" s="167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6" t="str">
        <f t="shared" si="4"/>
        <v/>
      </c>
      <c r="I149" s="13"/>
      <c r="J149" s="13"/>
      <c r="K149" s="13"/>
      <c r="L149" s="13"/>
      <c r="M149" s="13"/>
      <c r="N149" s="147" t="str">
        <f>IF(A149="","",IF(posicao_contratual!$Y149="","",IF(posicao_contratual!$Y149&gt;0,"",posicao_contratual!E149)))</f>
        <v/>
      </c>
      <c r="O149" s="147" t="str">
        <f>IF(A149="","",IF(posicao_contratual!$Y149="","",IF(posicao_contratual!$Y149&gt;1,"",posicao_contratual!I149)))</f>
        <v/>
      </c>
      <c r="P149" s="147" t="str">
        <f>IF(A149="","",IF(posicao_contratual!$Y149="","",IF(posicao_contratual!$Y149&gt;2,"",posicao_contratual!M149)))</f>
        <v/>
      </c>
      <c r="Q149" s="147" t="str">
        <f>IF(A149="","",IF(posicao_contratual!$Y149="","",IF(posicao_contratual!$Y149&gt;3,"",posicao_contratual!Q149)))</f>
        <v/>
      </c>
      <c r="R149" s="147" t="str">
        <f>IF(A149="","",IF(posicao_contratual!$Y149="","",IF(posicao_contratual!$Y149&gt;4,"",posicao_contratual!U149)))</f>
        <v/>
      </c>
      <c r="S149" s="167" t="str">
        <f>IF(A149="","",posicao_contratual!G149)</f>
        <v/>
      </c>
      <c r="T149" s="167" t="str">
        <f>IF(A149="","",posicao_contratual!K149)</f>
        <v/>
      </c>
      <c r="U149" s="167" t="str">
        <f>IF(A149="","",posicao_contratual!O149)</f>
        <v/>
      </c>
      <c r="V149" s="167" t="str">
        <f>IF(A149="","",posicao_contratual!S149)</f>
        <v/>
      </c>
      <c r="W149" s="167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6" t="str">
        <f t="shared" si="4"/>
        <v/>
      </c>
      <c r="I150" s="13"/>
      <c r="J150" s="13"/>
      <c r="K150" s="13"/>
      <c r="L150" s="13"/>
      <c r="M150" s="13"/>
      <c r="N150" s="147" t="str">
        <f>IF(A150="","",IF(posicao_contratual!$Y150="","",IF(posicao_contratual!$Y150&gt;0,"",posicao_contratual!E150)))</f>
        <v/>
      </c>
      <c r="O150" s="147" t="str">
        <f>IF(A150="","",IF(posicao_contratual!$Y150="","",IF(posicao_contratual!$Y150&gt;1,"",posicao_contratual!I150)))</f>
        <v/>
      </c>
      <c r="P150" s="147" t="str">
        <f>IF(A150="","",IF(posicao_contratual!$Y150="","",IF(posicao_contratual!$Y150&gt;2,"",posicao_contratual!M150)))</f>
        <v/>
      </c>
      <c r="Q150" s="147" t="str">
        <f>IF(A150="","",IF(posicao_contratual!$Y150="","",IF(posicao_contratual!$Y150&gt;3,"",posicao_contratual!Q150)))</f>
        <v/>
      </c>
      <c r="R150" s="147" t="str">
        <f>IF(A150="","",IF(posicao_contratual!$Y150="","",IF(posicao_contratual!$Y150&gt;4,"",posicao_contratual!U150)))</f>
        <v/>
      </c>
      <c r="S150" s="167" t="str">
        <f>IF(A150="","",posicao_contratual!G150)</f>
        <v/>
      </c>
      <c r="T150" s="167" t="str">
        <f>IF(A150="","",posicao_contratual!K150)</f>
        <v/>
      </c>
      <c r="U150" s="167" t="str">
        <f>IF(A150="","",posicao_contratual!O150)</f>
        <v/>
      </c>
      <c r="V150" s="167" t="str">
        <f>IF(A150="","",posicao_contratual!S150)</f>
        <v/>
      </c>
      <c r="W150" s="167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6" t="str">
        <f t="shared" si="4"/>
        <v/>
      </c>
      <c r="I151" s="13"/>
      <c r="J151" s="13"/>
      <c r="K151" s="13"/>
      <c r="L151" s="13"/>
      <c r="M151" s="13"/>
      <c r="N151" s="147" t="str">
        <f>IF(A151="","",IF(posicao_contratual!$Y151="","",IF(posicao_contratual!$Y151&gt;0,"",posicao_contratual!E151)))</f>
        <v/>
      </c>
      <c r="O151" s="147" t="str">
        <f>IF(A151="","",IF(posicao_contratual!$Y151="","",IF(posicao_contratual!$Y151&gt;1,"",posicao_contratual!I151)))</f>
        <v/>
      </c>
      <c r="P151" s="147" t="str">
        <f>IF(A151="","",IF(posicao_contratual!$Y151="","",IF(posicao_contratual!$Y151&gt;2,"",posicao_contratual!M151)))</f>
        <v/>
      </c>
      <c r="Q151" s="147" t="str">
        <f>IF(A151="","",IF(posicao_contratual!$Y151="","",IF(posicao_contratual!$Y151&gt;3,"",posicao_contratual!Q151)))</f>
        <v/>
      </c>
      <c r="R151" s="147" t="str">
        <f>IF(A151="","",IF(posicao_contratual!$Y151="","",IF(posicao_contratual!$Y151&gt;4,"",posicao_contratual!U151)))</f>
        <v/>
      </c>
      <c r="S151" s="167" t="str">
        <f>IF(A151="","",posicao_contratual!G151)</f>
        <v/>
      </c>
      <c r="T151" s="167" t="str">
        <f>IF(A151="","",posicao_contratual!K151)</f>
        <v/>
      </c>
      <c r="U151" s="167" t="str">
        <f>IF(A151="","",posicao_contratual!O151)</f>
        <v/>
      </c>
      <c r="V151" s="167" t="str">
        <f>IF(A151="","",posicao_contratual!S151)</f>
        <v/>
      </c>
      <c r="W151" s="167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6" t="str">
        <f t="shared" si="4"/>
        <v/>
      </c>
      <c r="I152" s="13"/>
      <c r="J152" s="13"/>
      <c r="K152" s="13"/>
      <c r="L152" s="13"/>
      <c r="M152" s="13"/>
      <c r="N152" s="147" t="str">
        <f>IF(A152="","",IF(posicao_contratual!$Y152="","",IF(posicao_contratual!$Y152&gt;0,"",posicao_contratual!E152)))</f>
        <v/>
      </c>
      <c r="O152" s="147" t="str">
        <f>IF(A152="","",IF(posicao_contratual!$Y152="","",IF(posicao_contratual!$Y152&gt;1,"",posicao_contratual!I152)))</f>
        <v/>
      </c>
      <c r="P152" s="147" t="str">
        <f>IF(A152="","",IF(posicao_contratual!$Y152="","",IF(posicao_contratual!$Y152&gt;2,"",posicao_contratual!M152)))</f>
        <v/>
      </c>
      <c r="Q152" s="147" t="str">
        <f>IF(A152="","",IF(posicao_contratual!$Y152="","",IF(posicao_contratual!$Y152&gt;3,"",posicao_contratual!Q152)))</f>
        <v/>
      </c>
      <c r="R152" s="147" t="str">
        <f>IF(A152="","",IF(posicao_contratual!$Y152="","",IF(posicao_contratual!$Y152&gt;4,"",posicao_contratual!U152)))</f>
        <v/>
      </c>
      <c r="S152" s="167" t="str">
        <f>IF(A152="","",posicao_contratual!G152)</f>
        <v/>
      </c>
      <c r="T152" s="167" t="str">
        <f>IF(A152="","",posicao_contratual!K152)</f>
        <v/>
      </c>
      <c r="U152" s="167" t="str">
        <f>IF(A152="","",posicao_contratual!O152)</f>
        <v/>
      </c>
      <c r="V152" s="167" t="str">
        <f>IF(A152="","",posicao_contratual!S152)</f>
        <v/>
      </c>
      <c r="W152" s="167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6" t="str">
        <f t="shared" si="4"/>
        <v/>
      </c>
      <c r="I153" s="13"/>
      <c r="J153" s="13"/>
      <c r="K153" s="13"/>
      <c r="L153" s="13"/>
      <c r="M153" s="13"/>
      <c r="N153" s="147" t="str">
        <f>IF(A153="","",IF(posicao_contratual!$Y153="","",IF(posicao_contratual!$Y153&gt;0,"",posicao_contratual!E153)))</f>
        <v/>
      </c>
      <c r="O153" s="147" t="str">
        <f>IF(A153="","",IF(posicao_contratual!$Y153="","",IF(posicao_contratual!$Y153&gt;1,"",posicao_contratual!I153)))</f>
        <v/>
      </c>
      <c r="P153" s="147" t="str">
        <f>IF(A153="","",IF(posicao_contratual!$Y153="","",IF(posicao_contratual!$Y153&gt;2,"",posicao_contratual!M153)))</f>
        <v/>
      </c>
      <c r="Q153" s="147" t="str">
        <f>IF(A153="","",IF(posicao_contratual!$Y153="","",IF(posicao_contratual!$Y153&gt;3,"",posicao_contratual!Q153)))</f>
        <v/>
      </c>
      <c r="R153" s="147" t="str">
        <f>IF(A153="","",IF(posicao_contratual!$Y153="","",IF(posicao_contratual!$Y153&gt;4,"",posicao_contratual!U153)))</f>
        <v/>
      </c>
      <c r="S153" s="167" t="str">
        <f>IF(A153="","",posicao_contratual!G153)</f>
        <v/>
      </c>
      <c r="T153" s="167" t="str">
        <f>IF(A153="","",posicao_contratual!K153)</f>
        <v/>
      </c>
      <c r="U153" s="167" t="str">
        <f>IF(A153="","",posicao_contratual!O153)</f>
        <v/>
      </c>
      <c r="V153" s="167" t="str">
        <f>IF(A153="","",posicao_contratual!S153)</f>
        <v/>
      </c>
      <c r="W153" s="167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6" t="str">
        <f t="shared" si="4"/>
        <v/>
      </c>
      <c r="I154" s="13"/>
      <c r="J154" s="13"/>
      <c r="K154" s="13"/>
      <c r="L154" s="13"/>
      <c r="M154" s="13"/>
      <c r="N154" s="147" t="str">
        <f>IF(A154="","",IF(posicao_contratual!$Y154="","",IF(posicao_contratual!$Y154&gt;0,"",posicao_contratual!E154)))</f>
        <v/>
      </c>
      <c r="O154" s="147" t="str">
        <f>IF(A154="","",IF(posicao_contratual!$Y154="","",IF(posicao_contratual!$Y154&gt;1,"",posicao_contratual!I154)))</f>
        <v/>
      </c>
      <c r="P154" s="147" t="str">
        <f>IF(A154="","",IF(posicao_contratual!$Y154="","",IF(posicao_contratual!$Y154&gt;2,"",posicao_contratual!M154)))</f>
        <v/>
      </c>
      <c r="Q154" s="147" t="str">
        <f>IF(A154="","",IF(posicao_contratual!$Y154="","",IF(posicao_contratual!$Y154&gt;3,"",posicao_contratual!Q154)))</f>
        <v/>
      </c>
      <c r="R154" s="147" t="str">
        <f>IF(A154="","",IF(posicao_contratual!$Y154="","",IF(posicao_contratual!$Y154&gt;4,"",posicao_contratual!U154)))</f>
        <v/>
      </c>
      <c r="S154" s="167" t="str">
        <f>IF(A154="","",posicao_contratual!G154)</f>
        <v/>
      </c>
      <c r="T154" s="167" t="str">
        <f>IF(A154="","",posicao_contratual!K154)</f>
        <v/>
      </c>
      <c r="U154" s="167" t="str">
        <f>IF(A154="","",posicao_contratual!O154)</f>
        <v/>
      </c>
      <c r="V154" s="167" t="str">
        <f>IF(A154="","",posicao_contratual!S154)</f>
        <v/>
      </c>
      <c r="W154" s="167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6" t="str">
        <f t="shared" si="4"/>
        <v/>
      </c>
      <c r="I155" s="13"/>
      <c r="J155" s="13"/>
      <c r="K155" s="13"/>
      <c r="L155" s="13"/>
      <c r="M155" s="13"/>
      <c r="N155" s="147" t="str">
        <f>IF(A155="","",IF(posicao_contratual!$Y155="","",IF(posicao_contratual!$Y155&gt;0,"",posicao_contratual!E155)))</f>
        <v/>
      </c>
      <c r="O155" s="147" t="str">
        <f>IF(A155="","",IF(posicao_contratual!$Y155="","",IF(posicao_contratual!$Y155&gt;1,"",posicao_contratual!I155)))</f>
        <v/>
      </c>
      <c r="P155" s="147" t="str">
        <f>IF(A155="","",IF(posicao_contratual!$Y155="","",IF(posicao_contratual!$Y155&gt;2,"",posicao_contratual!M155)))</f>
        <v/>
      </c>
      <c r="Q155" s="147" t="str">
        <f>IF(A155="","",IF(posicao_contratual!$Y155="","",IF(posicao_contratual!$Y155&gt;3,"",posicao_contratual!Q155)))</f>
        <v/>
      </c>
      <c r="R155" s="147" t="str">
        <f>IF(A155="","",IF(posicao_contratual!$Y155="","",IF(posicao_contratual!$Y155&gt;4,"",posicao_contratual!U155)))</f>
        <v/>
      </c>
      <c r="S155" s="167" t="str">
        <f>IF(A155="","",posicao_contratual!G155)</f>
        <v/>
      </c>
      <c r="T155" s="167" t="str">
        <f>IF(A155="","",posicao_contratual!K155)</f>
        <v/>
      </c>
      <c r="U155" s="167" t="str">
        <f>IF(A155="","",posicao_contratual!O155)</f>
        <v/>
      </c>
      <c r="V155" s="167" t="str">
        <f>IF(A155="","",posicao_contratual!S155)</f>
        <v/>
      </c>
      <c r="W155" s="167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6" t="str">
        <f t="shared" si="4"/>
        <v/>
      </c>
      <c r="I156" s="13"/>
      <c r="J156" s="13"/>
      <c r="K156" s="13"/>
      <c r="L156" s="13"/>
      <c r="M156" s="13"/>
      <c r="N156" s="147" t="str">
        <f>IF(A156="","",IF(posicao_contratual!$Y156="","",IF(posicao_contratual!$Y156&gt;0,"",posicao_contratual!E156)))</f>
        <v/>
      </c>
      <c r="O156" s="147" t="str">
        <f>IF(A156="","",IF(posicao_contratual!$Y156="","",IF(posicao_contratual!$Y156&gt;1,"",posicao_contratual!I156)))</f>
        <v/>
      </c>
      <c r="P156" s="147" t="str">
        <f>IF(A156="","",IF(posicao_contratual!$Y156="","",IF(posicao_contratual!$Y156&gt;2,"",posicao_contratual!M156)))</f>
        <v/>
      </c>
      <c r="Q156" s="147" t="str">
        <f>IF(A156="","",IF(posicao_contratual!$Y156="","",IF(posicao_contratual!$Y156&gt;3,"",posicao_contratual!Q156)))</f>
        <v/>
      </c>
      <c r="R156" s="147" t="str">
        <f>IF(A156="","",IF(posicao_contratual!$Y156="","",IF(posicao_contratual!$Y156&gt;4,"",posicao_contratual!U156)))</f>
        <v/>
      </c>
      <c r="S156" s="167" t="str">
        <f>IF(A156="","",posicao_contratual!G156)</f>
        <v/>
      </c>
      <c r="T156" s="167" t="str">
        <f>IF(A156="","",posicao_contratual!K156)</f>
        <v/>
      </c>
      <c r="U156" s="167" t="str">
        <f>IF(A156="","",posicao_contratual!O156)</f>
        <v/>
      </c>
      <c r="V156" s="167" t="str">
        <f>IF(A156="","",posicao_contratual!S156)</f>
        <v/>
      </c>
      <c r="W156" s="167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6" t="str">
        <f t="shared" si="4"/>
        <v/>
      </c>
      <c r="I157" s="13"/>
      <c r="J157" s="13"/>
      <c r="K157" s="13"/>
      <c r="L157" s="13"/>
      <c r="M157" s="13"/>
      <c r="N157" s="147" t="str">
        <f>IF(A157="","",IF(posicao_contratual!$Y157="","",IF(posicao_contratual!$Y157&gt;0,"",posicao_contratual!E157)))</f>
        <v/>
      </c>
      <c r="O157" s="147" t="str">
        <f>IF(A157="","",IF(posicao_contratual!$Y157="","",IF(posicao_contratual!$Y157&gt;1,"",posicao_contratual!I157)))</f>
        <v/>
      </c>
      <c r="P157" s="147" t="str">
        <f>IF(A157="","",IF(posicao_contratual!$Y157="","",IF(posicao_contratual!$Y157&gt;2,"",posicao_contratual!M157)))</f>
        <v/>
      </c>
      <c r="Q157" s="147" t="str">
        <f>IF(A157="","",IF(posicao_contratual!$Y157="","",IF(posicao_contratual!$Y157&gt;3,"",posicao_contratual!Q157)))</f>
        <v/>
      </c>
      <c r="R157" s="147" t="str">
        <f>IF(A157="","",IF(posicao_contratual!$Y157="","",IF(posicao_contratual!$Y157&gt;4,"",posicao_contratual!U157)))</f>
        <v/>
      </c>
      <c r="S157" s="167" t="str">
        <f>IF(A157="","",posicao_contratual!G157)</f>
        <v/>
      </c>
      <c r="T157" s="167" t="str">
        <f>IF(A157="","",posicao_contratual!K157)</f>
        <v/>
      </c>
      <c r="U157" s="167" t="str">
        <f>IF(A157="","",posicao_contratual!O157)</f>
        <v/>
      </c>
      <c r="V157" s="167" t="str">
        <f>IF(A157="","",posicao_contratual!S157)</f>
        <v/>
      </c>
      <c r="W157" s="167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6" t="str">
        <f t="shared" si="4"/>
        <v/>
      </c>
      <c r="I158" s="13"/>
      <c r="J158" s="13"/>
      <c r="K158" s="13"/>
      <c r="L158" s="13"/>
      <c r="M158" s="13"/>
      <c r="N158" s="147" t="str">
        <f>IF(A158="","",IF(posicao_contratual!$Y158="","",IF(posicao_contratual!$Y158&gt;0,"",posicao_contratual!E158)))</f>
        <v/>
      </c>
      <c r="O158" s="147" t="str">
        <f>IF(A158="","",IF(posicao_contratual!$Y158="","",IF(posicao_contratual!$Y158&gt;1,"",posicao_contratual!I158)))</f>
        <v/>
      </c>
      <c r="P158" s="147" t="str">
        <f>IF(A158="","",IF(posicao_contratual!$Y158="","",IF(posicao_contratual!$Y158&gt;2,"",posicao_contratual!M158)))</f>
        <v/>
      </c>
      <c r="Q158" s="147" t="str">
        <f>IF(A158="","",IF(posicao_contratual!$Y158="","",IF(posicao_contratual!$Y158&gt;3,"",posicao_contratual!Q158)))</f>
        <v/>
      </c>
      <c r="R158" s="147" t="str">
        <f>IF(A158="","",IF(posicao_contratual!$Y158="","",IF(posicao_contratual!$Y158&gt;4,"",posicao_contratual!U158)))</f>
        <v/>
      </c>
      <c r="S158" s="167" t="str">
        <f>IF(A158="","",posicao_contratual!G158)</f>
        <v/>
      </c>
      <c r="T158" s="167" t="str">
        <f>IF(A158="","",posicao_contratual!K158)</f>
        <v/>
      </c>
      <c r="U158" s="167" t="str">
        <f>IF(A158="","",posicao_contratual!O158)</f>
        <v/>
      </c>
      <c r="V158" s="167" t="str">
        <f>IF(A158="","",posicao_contratual!S158)</f>
        <v/>
      </c>
      <c r="W158" s="167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6" t="str">
        <f t="shared" si="4"/>
        <v/>
      </c>
      <c r="I159" s="13"/>
      <c r="J159" s="13"/>
      <c r="K159" s="13"/>
      <c r="L159" s="13"/>
      <c r="M159" s="13"/>
      <c r="N159" s="147" t="str">
        <f>IF(A159="","",IF(posicao_contratual!$Y159="","",IF(posicao_contratual!$Y159&gt;0,"",posicao_contratual!E159)))</f>
        <v/>
      </c>
      <c r="O159" s="147" t="str">
        <f>IF(A159="","",IF(posicao_contratual!$Y159="","",IF(posicao_contratual!$Y159&gt;1,"",posicao_contratual!I159)))</f>
        <v/>
      </c>
      <c r="P159" s="147" t="str">
        <f>IF(A159="","",IF(posicao_contratual!$Y159="","",IF(posicao_contratual!$Y159&gt;2,"",posicao_contratual!M159)))</f>
        <v/>
      </c>
      <c r="Q159" s="147" t="str">
        <f>IF(A159="","",IF(posicao_contratual!$Y159="","",IF(posicao_contratual!$Y159&gt;3,"",posicao_contratual!Q159)))</f>
        <v/>
      </c>
      <c r="R159" s="147" t="str">
        <f>IF(A159="","",IF(posicao_contratual!$Y159="","",IF(posicao_contratual!$Y159&gt;4,"",posicao_contratual!U159)))</f>
        <v/>
      </c>
      <c r="S159" s="167" t="str">
        <f>IF(A159="","",posicao_contratual!G159)</f>
        <v/>
      </c>
      <c r="T159" s="167" t="str">
        <f>IF(A159="","",posicao_contratual!K159)</f>
        <v/>
      </c>
      <c r="U159" s="167" t="str">
        <f>IF(A159="","",posicao_contratual!O159)</f>
        <v/>
      </c>
      <c r="V159" s="167" t="str">
        <f>IF(A159="","",posicao_contratual!S159)</f>
        <v/>
      </c>
      <c r="W159" s="167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6" t="str">
        <f t="shared" si="4"/>
        <v/>
      </c>
      <c r="I160" s="13"/>
      <c r="J160" s="13"/>
      <c r="K160" s="13"/>
      <c r="L160" s="13"/>
      <c r="M160" s="13"/>
      <c r="N160" s="147" t="str">
        <f>IF(A160="","",IF(posicao_contratual!$Y160="","",IF(posicao_contratual!$Y160&gt;0,"",posicao_contratual!E160)))</f>
        <v/>
      </c>
      <c r="O160" s="147" t="str">
        <f>IF(A160="","",IF(posicao_contratual!$Y160="","",IF(posicao_contratual!$Y160&gt;1,"",posicao_contratual!I160)))</f>
        <v/>
      </c>
      <c r="P160" s="147" t="str">
        <f>IF(A160="","",IF(posicao_contratual!$Y160="","",IF(posicao_contratual!$Y160&gt;2,"",posicao_contratual!M160)))</f>
        <v/>
      </c>
      <c r="Q160" s="147" t="str">
        <f>IF(A160="","",IF(posicao_contratual!$Y160="","",IF(posicao_contratual!$Y160&gt;3,"",posicao_contratual!Q160)))</f>
        <v/>
      </c>
      <c r="R160" s="147" t="str">
        <f>IF(A160="","",IF(posicao_contratual!$Y160="","",IF(posicao_contratual!$Y160&gt;4,"",posicao_contratual!U160)))</f>
        <v/>
      </c>
      <c r="S160" s="167" t="str">
        <f>IF(A160="","",posicao_contratual!G160)</f>
        <v/>
      </c>
      <c r="T160" s="167" t="str">
        <f>IF(A160="","",posicao_contratual!K160)</f>
        <v/>
      </c>
      <c r="U160" s="167" t="str">
        <f>IF(A160="","",posicao_contratual!O160)</f>
        <v/>
      </c>
      <c r="V160" s="167" t="str">
        <f>IF(A160="","",posicao_contratual!S160)</f>
        <v/>
      </c>
      <c r="W160" s="167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6" t="str">
        <f t="shared" si="4"/>
        <v/>
      </c>
      <c r="I161" s="13"/>
      <c r="J161" s="13"/>
      <c r="K161" s="13"/>
      <c r="L161" s="13"/>
      <c r="M161" s="13"/>
      <c r="N161" s="147" t="str">
        <f>IF(A161="","",IF(posicao_contratual!$Y161="","",IF(posicao_contratual!$Y161&gt;0,"",posicao_contratual!E161)))</f>
        <v/>
      </c>
      <c r="O161" s="147" t="str">
        <f>IF(A161="","",IF(posicao_contratual!$Y161="","",IF(posicao_contratual!$Y161&gt;1,"",posicao_contratual!I161)))</f>
        <v/>
      </c>
      <c r="P161" s="147" t="str">
        <f>IF(A161="","",IF(posicao_contratual!$Y161="","",IF(posicao_contratual!$Y161&gt;2,"",posicao_contratual!M161)))</f>
        <v/>
      </c>
      <c r="Q161" s="147" t="str">
        <f>IF(A161="","",IF(posicao_contratual!$Y161="","",IF(posicao_contratual!$Y161&gt;3,"",posicao_contratual!Q161)))</f>
        <v/>
      </c>
      <c r="R161" s="147" t="str">
        <f>IF(A161="","",IF(posicao_contratual!$Y161="","",IF(posicao_contratual!$Y161&gt;4,"",posicao_contratual!U161)))</f>
        <v/>
      </c>
      <c r="S161" s="167" t="str">
        <f>IF(A161="","",posicao_contratual!G161)</f>
        <v/>
      </c>
      <c r="T161" s="167" t="str">
        <f>IF(A161="","",posicao_contratual!K161)</f>
        <v/>
      </c>
      <c r="U161" s="167" t="str">
        <f>IF(A161="","",posicao_contratual!O161)</f>
        <v/>
      </c>
      <c r="V161" s="167" t="str">
        <f>IF(A161="","",posicao_contratual!S161)</f>
        <v/>
      </c>
      <c r="W161" s="167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6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7" t="str">
        <f>IF(A162="","",IF(posicao_contratual!$Y162="","",IF(posicao_contratual!$Y162&gt;0,"",posicao_contratual!E162)))</f>
        <v/>
      </c>
      <c r="O162" s="147" t="str">
        <f>IF(A162="","",IF(posicao_contratual!$Y162="","",IF(posicao_contratual!$Y162&gt;1,"",posicao_contratual!I162)))</f>
        <v/>
      </c>
      <c r="P162" s="147" t="str">
        <f>IF(A162="","",IF(posicao_contratual!$Y162="","",IF(posicao_contratual!$Y162&gt;2,"",posicao_contratual!M162)))</f>
        <v/>
      </c>
      <c r="Q162" s="147" t="str">
        <f>IF(A162="","",IF(posicao_contratual!$Y162="","",IF(posicao_contratual!$Y162&gt;3,"",posicao_contratual!Q162)))</f>
        <v/>
      </c>
      <c r="R162" s="147" t="str">
        <f>IF(A162="","",IF(posicao_contratual!$Y162="","",IF(posicao_contratual!$Y162&gt;4,"",posicao_contratual!U162)))</f>
        <v/>
      </c>
      <c r="S162" s="167" t="str">
        <f>IF(A162="","",posicao_contratual!G162)</f>
        <v/>
      </c>
      <c r="T162" s="167" t="str">
        <f>IF(A162="","",posicao_contratual!K162)</f>
        <v/>
      </c>
      <c r="U162" s="167" t="str">
        <f>IF(A162="","",posicao_contratual!O162)</f>
        <v/>
      </c>
      <c r="V162" s="167" t="str">
        <f>IF(A162="","",posicao_contratual!S162)</f>
        <v/>
      </c>
      <c r="W162" s="167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6" t="str">
        <f t="shared" si="5"/>
        <v/>
      </c>
      <c r="I163" s="13"/>
      <c r="J163" s="13"/>
      <c r="K163" s="13"/>
      <c r="L163" s="13"/>
      <c r="M163" s="13"/>
      <c r="N163" s="147" t="str">
        <f>IF(A163="","",IF(posicao_contratual!$Y163="","",IF(posicao_contratual!$Y163&gt;0,"",posicao_contratual!E163)))</f>
        <v/>
      </c>
      <c r="O163" s="147" t="str">
        <f>IF(A163="","",IF(posicao_contratual!$Y163="","",IF(posicao_contratual!$Y163&gt;1,"",posicao_contratual!I163)))</f>
        <v/>
      </c>
      <c r="P163" s="147" t="str">
        <f>IF(A163="","",IF(posicao_contratual!$Y163="","",IF(posicao_contratual!$Y163&gt;2,"",posicao_contratual!M163)))</f>
        <v/>
      </c>
      <c r="Q163" s="147" t="str">
        <f>IF(A163="","",IF(posicao_contratual!$Y163="","",IF(posicao_contratual!$Y163&gt;3,"",posicao_contratual!Q163)))</f>
        <v/>
      </c>
      <c r="R163" s="147" t="str">
        <f>IF(A163="","",IF(posicao_contratual!$Y163="","",IF(posicao_contratual!$Y163&gt;4,"",posicao_contratual!U163)))</f>
        <v/>
      </c>
      <c r="S163" s="167" t="str">
        <f>IF(A163="","",posicao_contratual!G163)</f>
        <v/>
      </c>
      <c r="T163" s="167" t="str">
        <f>IF(A163="","",posicao_contratual!K163)</f>
        <v/>
      </c>
      <c r="U163" s="167" t="str">
        <f>IF(A163="","",posicao_contratual!O163)</f>
        <v/>
      </c>
      <c r="V163" s="167" t="str">
        <f>IF(A163="","",posicao_contratual!S163)</f>
        <v/>
      </c>
      <c r="W163" s="167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6" t="str">
        <f t="shared" si="5"/>
        <v/>
      </c>
      <c r="I164" s="13"/>
      <c r="J164" s="13"/>
      <c r="K164" s="13"/>
      <c r="L164" s="13"/>
      <c r="M164" s="13"/>
      <c r="N164" s="147" t="str">
        <f>IF(A164="","",IF(posicao_contratual!$Y164="","",IF(posicao_contratual!$Y164&gt;0,"",posicao_contratual!E164)))</f>
        <v/>
      </c>
      <c r="O164" s="147" t="str">
        <f>IF(A164="","",IF(posicao_contratual!$Y164="","",IF(posicao_contratual!$Y164&gt;1,"",posicao_contratual!I164)))</f>
        <v/>
      </c>
      <c r="P164" s="147" t="str">
        <f>IF(A164="","",IF(posicao_contratual!$Y164="","",IF(posicao_contratual!$Y164&gt;2,"",posicao_contratual!M164)))</f>
        <v/>
      </c>
      <c r="Q164" s="147" t="str">
        <f>IF(A164="","",IF(posicao_contratual!$Y164="","",IF(posicao_contratual!$Y164&gt;3,"",posicao_contratual!Q164)))</f>
        <v/>
      </c>
      <c r="R164" s="147" t="str">
        <f>IF(A164="","",IF(posicao_contratual!$Y164="","",IF(posicao_contratual!$Y164&gt;4,"",posicao_contratual!U164)))</f>
        <v/>
      </c>
      <c r="S164" s="167" t="str">
        <f>IF(A164="","",posicao_contratual!G164)</f>
        <v/>
      </c>
      <c r="T164" s="167" t="str">
        <f>IF(A164="","",posicao_contratual!K164)</f>
        <v/>
      </c>
      <c r="U164" s="167" t="str">
        <f>IF(A164="","",posicao_contratual!O164)</f>
        <v/>
      </c>
      <c r="V164" s="167" t="str">
        <f>IF(A164="","",posicao_contratual!S164)</f>
        <v/>
      </c>
      <c r="W164" s="167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6" t="str">
        <f t="shared" si="5"/>
        <v/>
      </c>
      <c r="I165" s="13"/>
      <c r="J165" s="13"/>
      <c r="K165" s="13"/>
      <c r="L165" s="13"/>
      <c r="M165" s="13"/>
      <c r="N165" s="147" t="str">
        <f>IF(A165="","",IF(posicao_contratual!$Y165="","",IF(posicao_contratual!$Y165&gt;0,"",posicao_contratual!E165)))</f>
        <v/>
      </c>
      <c r="O165" s="147" t="str">
        <f>IF(A165="","",IF(posicao_contratual!$Y165="","",IF(posicao_contratual!$Y165&gt;1,"",posicao_contratual!I165)))</f>
        <v/>
      </c>
      <c r="P165" s="147" t="str">
        <f>IF(A165="","",IF(posicao_contratual!$Y165="","",IF(posicao_contratual!$Y165&gt;2,"",posicao_contratual!M165)))</f>
        <v/>
      </c>
      <c r="Q165" s="147" t="str">
        <f>IF(A165="","",IF(posicao_contratual!$Y165="","",IF(posicao_contratual!$Y165&gt;3,"",posicao_contratual!Q165)))</f>
        <v/>
      </c>
      <c r="R165" s="147" t="str">
        <f>IF(A165="","",IF(posicao_contratual!$Y165="","",IF(posicao_contratual!$Y165&gt;4,"",posicao_contratual!U165)))</f>
        <v/>
      </c>
      <c r="S165" s="167" t="str">
        <f>IF(A165="","",posicao_contratual!G165)</f>
        <v/>
      </c>
      <c r="T165" s="167" t="str">
        <f>IF(A165="","",posicao_contratual!K165)</f>
        <v/>
      </c>
      <c r="U165" s="167" t="str">
        <f>IF(A165="","",posicao_contratual!O165)</f>
        <v/>
      </c>
      <c r="V165" s="167" t="str">
        <f>IF(A165="","",posicao_contratual!S165)</f>
        <v/>
      </c>
      <c r="W165" s="167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6" t="str">
        <f t="shared" si="5"/>
        <v/>
      </c>
      <c r="I166" s="13"/>
      <c r="J166" s="13"/>
      <c r="K166" s="13"/>
      <c r="L166" s="13"/>
      <c r="M166" s="13"/>
      <c r="N166" s="147" t="str">
        <f>IF(A166="","",IF(posicao_contratual!$Y166="","",IF(posicao_contratual!$Y166&gt;0,"",posicao_contratual!E166)))</f>
        <v/>
      </c>
      <c r="O166" s="147" t="str">
        <f>IF(A166="","",IF(posicao_contratual!$Y166="","",IF(posicao_contratual!$Y166&gt;1,"",posicao_contratual!I166)))</f>
        <v/>
      </c>
      <c r="P166" s="147" t="str">
        <f>IF(A166="","",IF(posicao_contratual!$Y166="","",IF(posicao_contratual!$Y166&gt;2,"",posicao_contratual!M166)))</f>
        <v/>
      </c>
      <c r="Q166" s="147" t="str">
        <f>IF(A166="","",IF(posicao_contratual!$Y166="","",IF(posicao_contratual!$Y166&gt;3,"",posicao_contratual!Q166)))</f>
        <v/>
      </c>
      <c r="R166" s="147" t="str">
        <f>IF(A166="","",IF(posicao_contratual!$Y166="","",IF(posicao_contratual!$Y166&gt;4,"",posicao_contratual!U166)))</f>
        <v/>
      </c>
      <c r="S166" s="167" t="str">
        <f>IF(A166="","",posicao_contratual!G166)</f>
        <v/>
      </c>
      <c r="T166" s="167" t="str">
        <f>IF(A166="","",posicao_contratual!K166)</f>
        <v/>
      </c>
      <c r="U166" s="167" t="str">
        <f>IF(A166="","",posicao_contratual!O166)</f>
        <v/>
      </c>
      <c r="V166" s="167" t="str">
        <f>IF(A166="","",posicao_contratual!S166)</f>
        <v/>
      </c>
      <c r="W166" s="167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6" t="str">
        <f t="shared" si="5"/>
        <v/>
      </c>
      <c r="I167" s="13"/>
      <c r="J167" s="13"/>
      <c r="K167" s="13"/>
      <c r="L167" s="13"/>
      <c r="M167" s="13"/>
      <c r="N167" s="147" t="str">
        <f>IF(A167="","",IF(posicao_contratual!$Y167="","",IF(posicao_contratual!$Y167&gt;0,"",posicao_contratual!E167)))</f>
        <v/>
      </c>
      <c r="O167" s="147" t="str">
        <f>IF(A167="","",IF(posicao_contratual!$Y167="","",IF(posicao_contratual!$Y167&gt;1,"",posicao_contratual!I167)))</f>
        <v/>
      </c>
      <c r="P167" s="147" t="str">
        <f>IF(A167="","",IF(posicao_contratual!$Y167="","",IF(posicao_contratual!$Y167&gt;2,"",posicao_contratual!M167)))</f>
        <v/>
      </c>
      <c r="Q167" s="147" t="str">
        <f>IF(A167="","",IF(posicao_contratual!$Y167="","",IF(posicao_contratual!$Y167&gt;3,"",posicao_contratual!Q167)))</f>
        <v/>
      </c>
      <c r="R167" s="147" t="str">
        <f>IF(A167="","",IF(posicao_contratual!$Y167="","",IF(posicao_contratual!$Y167&gt;4,"",posicao_contratual!U167)))</f>
        <v/>
      </c>
      <c r="S167" s="167" t="str">
        <f>IF(A167="","",posicao_contratual!G167)</f>
        <v/>
      </c>
      <c r="T167" s="167" t="str">
        <f>IF(A167="","",posicao_contratual!K167)</f>
        <v/>
      </c>
      <c r="U167" s="167" t="str">
        <f>IF(A167="","",posicao_contratual!O167)</f>
        <v/>
      </c>
      <c r="V167" s="167" t="str">
        <f>IF(A167="","",posicao_contratual!S167)</f>
        <v/>
      </c>
      <c r="W167" s="167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6" t="str">
        <f t="shared" si="5"/>
        <v/>
      </c>
      <c r="I168" s="13"/>
      <c r="J168" s="13"/>
      <c r="K168" s="13"/>
      <c r="L168" s="13"/>
      <c r="M168" s="13"/>
      <c r="N168" s="147" t="str">
        <f>IF(A168="","",IF(posicao_contratual!$Y168="","",IF(posicao_contratual!$Y168&gt;0,"",posicao_contratual!E168)))</f>
        <v/>
      </c>
      <c r="O168" s="147" t="str">
        <f>IF(A168="","",IF(posicao_contratual!$Y168="","",IF(posicao_contratual!$Y168&gt;1,"",posicao_contratual!I168)))</f>
        <v/>
      </c>
      <c r="P168" s="147" t="str">
        <f>IF(A168="","",IF(posicao_contratual!$Y168="","",IF(posicao_contratual!$Y168&gt;2,"",posicao_contratual!M168)))</f>
        <v/>
      </c>
      <c r="Q168" s="147" t="str">
        <f>IF(A168="","",IF(posicao_contratual!$Y168="","",IF(posicao_contratual!$Y168&gt;3,"",posicao_contratual!Q168)))</f>
        <v/>
      </c>
      <c r="R168" s="147" t="str">
        <f>IF(A168="","",IF(posicao_contratual!$Y168="","",IF(posicao_contratual!$Y168&gt;4,"",posicao_contratual!U168)))</f>
        <v/>
      </c>
      <c r="S168" s="167" t="str">
        <f>IF(A168="","",posicao_contratual!G168)</f>
        <v/>
      </c>
      <c r="T168" s="167" t="str">
        <f>IF(A168="","",posicao_contratual!K168)</f>
        <v/>
      </c>
      <c r="U168" s="167" t="str">
        <f>IF(A168="","",posicao_contratual!O168)</f>
        <v/>
      </c>
      <c r="V168" s="167" t="str">
        <f>IF(A168="","",posicao_contratual!S168)</f>
        <v/>
      </c>
      <c r="W168" s="167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6" t="str">
        <f t="shared" si="5"/>
        <v/>
      </c>
      <c r="I169" s="13"/>
      <c r="J169" s="13"/>
      <c r="K169" s="13"/>
      <c r="L169" s="13"/>
      <c r="M169" s="13"/>
      <c r="N169" s="147" t="str">
        <f>IF(A169="","",IF(posicao_contratual!$Y169="","",IF(posicao_contratual!$Y169&gt;0,"",posicao_contratual!E169)))</f>
        <v/>
      </c>
      <c r="O169" s="147" t="str">
        <f>IF(A169="","",IF(posicao_contratual!$Y169="","",IF(posicao_contratual!$Y169&gt;1,"",posicao_contratual!I169)))</f>
        <v/>
      </c>
      <c r="P169" s="147" t="str">
        <f>IF(A169="","",IF(posicao_contratual!$Y169="","",IF(posicao_contratual!$Y169&gt;2,"",posicao_contratual!M169)))</f>
        <v/>
      </c>
      <c r="Q169" s="147" t="str">
        <f>IF(A169="","",IF(posicao_contratual!$Y169="","",IF(posicao_contratual!$Y169&gt;3,"",posicao_contratual!Q169)))</f>
        <v/>
      </c>
      <c r="R169" s="147" t="str">
        <f>IF(A169="","",IF(posicao_contratual!$Y169="","",IF(posicao_contratual!$Y169&gt;4,"",posicao_contratual!U169)))</f>
        <v/>
      </c>
      <c r="S169" s="167" t="str">
        <f>IF(A169="","",posicao_contratual!G169)</f>
        <v/>
      </c>
      <c r="T169" s="167" t="str">
        <f>IF(A169="","",posicao_contratual!K169)</f>
        <v/>
      </c>
      <c r="U169" s="167" t="str">
        <f>IF(A169="","",posicao_contratual!O169)</f>
        <v/>
      </c>
      <c r="V169" s="167" t="str">
        <f>IF(A169="","",posicao_contratual!S169)</f>
        <v/>
      </c>
      <c r="W169" s="167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6" t="str">
        <f t="shared" si="5"/>
        <v/>
      </c>
      <c r="I170" s="13"/>
      <c r="J170" s="13"/>
      <c r="K170" s="13"/>
      <c r="L170" s="13"/>
      <c r="M170" s="13"/>
      <c r="N170" s="147" t="str">
        <f>IF(A170="","",IF(posicao_contratual!$Y170="","",IF(posicao_contratual!$Y170&gt;0,"",posicao_contratual!E170)))</f>
        <v/>
      </c>
      <c r="O170" s="147" t="str">
        <f>IF(A170="","",IF(posicao_contratual!$Y170="","",IF(posicao_contratual!$Y170&gt;1,"",posicao_contratual!I170)))</f>
        <v/>
      </c>
      <c r="P170" s="147" t="str">
        <f>IF(A170="","",IF(posicao_contratual!$Y170="","",IF(posicao_contratual!$Y170&gt;2,"",posicao_contratual!M170)))</f>
        <v/>
      </c>
      <c r="Q170" s="147" t="str">
        <f>IF(A170="","",IF(posicao_contratual!$Y170="","",IF(posicao_contratual!$Y170&gt;3,"",posicao_contratual!Q170)))</f>
        <v/>
      </c>
      <c r="R170" s="147" t="str">
        <f>IF(A170="","",IF(posicao_contratual!$Y170="","",IF(posicao_contratual!$Y170&gt;4,"",posicao_contratual!U170)))</f>
        <v/>
      </c>
      <c r="S170" s="167" t="str">
        <f>IF(A170="","",posicao_contratual!G170)</f>
        <v/>
      </c>
      <c r="T170" s="167" t="str">
        <f>IF(A170="","",posicao_contratual!K170)</f>
        <v/>
      </c>
      <c r="U170" s="167" t="str">
        <f>IF(A170="","",posicao_contratual!O170)</f>
        <v/>
      </c>
      <c r="V170" s="167" t="str">
        <f>IF(A170="","",posicao_contratual!S170)</f>
        <v/>
      </c>
      <c r="W170" s="167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6" t="str">
        <f t="shared" si="5"/>
        <v/>
      </c>
      <c r="I171" s="13"/>
      <c r="J171" s="13"/>
      <c r="K171" s="13"/>
      <c r="L171" s="13"/>
      <c r="M171" s="13"/>
      <c r="N171" s="147" t="str">
        <f>IF(A171="","",IF(posicao_contratual!$Y171="","",IF(posicao_contratual!$Y171&gt;0,"",posicao_contratual!E171)))</f>
        <v/>
      </c>
      <c r="O171" s="147" t="str">
        <f>IF(A171="","",IF(posicao_contratual!$Y171="","",IF(posicao_contratual!$Y171&gt;1,"",posicao_contratual!I171)))</f>
        <v/>
      </c>
      <c r="P171" s="147" t="str">
        <f>IF(A171="","",IF(posicao_contratual!$Y171="","",IF(posicao_contratual!$Y171&gt;2,"",posicao_contratual!M171)))</f>
        <v/>
      </c>
      <c r="Q171" s="147" t="str">
        <f>IF(A171="","",IF(posicao_contratual!$Y171="","",IF(posicao_contratual!$Y171&gt;3,"",posicao_contratual!Q171)))</f>
        <v/>
      </c>
      <c r="R171" s="147" t="str">
        <f>IF(A171="","",IF(posicao_contratual!$Y171="","",IF(posicao_contratual!$Y171&gt;4,"",posicao_contratual!U171)))</f>
        <v/>
      </c>
      <c r="S171" s="167" t="str">
        <f>IF(A171="","",posicao_contratual!G171)</f>
        <v/>
      </c>
      <c r="T171" s="167" t="str">
        <f>IF(A171="","",posicao_contratual!K171)</f>
        <v/>
      </c>
      <c r="U171" s="167" t="str">
        <f>IF(A171="","",posicao_contratual!O171)</f>
        <v/>
      </c>
      <c r="V171" s="167" t="str">
        <f>IF(A171="","",posicao_contratual!S171)</f>
        <v/>
      </c>
      <c r="W171" s="167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6" t="str">
        <f t="shared" si="5"/>
        <v/>
      </c>
      <c r="I172" s="13"/>
      <c r="J172" s="13"/>
      <c r="K172" s="13"/>
      <c r="L172" s="13"/>
      <c r="M172" s="13"/>
      <c r="N172" s="147" t="str">
        <f>IF(A172="","",IF(posicao_contratual!$Y172="","",IF(posicao_contratual!$Y172&gt;0,"",posicao_contratual!E172)))</f>
        <v/>
      </c>
      <c r="O172" s="147" t="str">
        <f>IF(A172="","",IF(posicao_contratual!$Y172="","",IF(posicao_contratual!$Y172&gt;1,"",posicao_contratual!I172)))</f>
        <v/>
      </c>
      <c r="P172" s="147" t="str">
        <f>IF(A172="","",IF(posicao_contratual!$Y172="","",IF(posicao_contratual!$Y172&gt;2,"",posicao_contratual!M172)))</f>
        <v/>
      </c>
      <c r="Q172" s="147" t="str">
        <f>IF(A172="","",IF(posicao_contratual!$Y172="","",IF(posicao_contratual!$Y172&gt;3,"",posicao_contratual!Q172)))</f>
        <v/>
      </c>
      <c r="R172" s="147" t="str">
        <f>IF(A172="","",IF(posicao_contratual!$Y172="","",IF(posicao_contratual!$Y172&gt;4,"",posicao_contratual!U172)))</f>
        <v/>
      </c>
      <c r="S172" s="167" t="str">
        <f>IF(A172="","",posicao_contratual!G172)</f>
        <v/>
      </c>
      <c r="T172" s="167" t="str">
        <f>IF(A172="","",posicao_contratual!K172)</f>
        <v/>
      </c>
      <c r="U172" s="167" t="str">
        <f>IF(A172="","",posicao_contratual!O172)</f>
        <v/>
      </c>
      <c r="V172" s="167" t="str">
        <f>IF(A172="","",posicao_contratual!S172)</f>
        <v/>
      </c>
      <c r="W172" s="167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6" t="str">
        <f t="shared" si="5"/>
        <v/>
      </c>
      <c r="I173" s="13"/>
      <c r="J173" s="13"/>
      <c r="K173" s="13"/>
      <c r="L173" s="13"/>
      <c r="M173" s="13"/>
      <c r="N173" s="147" t="str">
        <f>IF(A173="","",IF(posicao_contratual!$Y173="","",IF(posicao_contratual!$Y173&gt;0,"",posicao_contratual!E173)))</f>
        <v/>
      </c>
      <c r="O173" s="147" t="str">
        <f>IF(A173="","",IF(posicao_contratual!$Y173="","",IF(posicao_contratual!$Y173&gt;1,"",posicao_contratual!I173)))</f>
        <v/>
      </c>
      <c r="P173" s="147" t="str">
        <f>IF(A173="","",IF(posicao_contratual!$Y173="","",IF(posicao_contratual!$Y173&gt;2,"",posicao_contratual!M173)))</f>
        <v/>
      </c>
      <c r="Q173" s="147" t="str">
        <f>IF(A173="","",IF(posicao_contratual!$Y173="","",IF(posicao_contratual!$Y173&gt;3,"",posicao_contratual!Q173)))</f>
        <v/>
      </c>
      <c r="R173" s="147" t="str">
        <f>IF(A173="","",IF(posicao_contratual!$Y173="","",IF(posicao_contratual!$Y173&gt;4,"",posicao_contratual!U173)))</f>
        <v/>
      </c>
      <c r="S173" s="167" t="str">
        <f>IF(A173="","",posicao_contratual!G173)</f>
        <v/>
      </c>
      <c r="T173" s="167" t="str">
        <f>IF(A173="","",posicao_contratual!K173)</f>
        <v/>
      </c>
      <c r="U173" s="167" t="str">
        <f>IF(A173="","",posicao_contratual!O173)</f>
        <v/>
      </c>
      <c r="V173" s="167" t="str">
        <f>IF(A173="","",posicao_contratual!S173)</f>
        <v/>
      </c>
      <c r="W173" s="167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6" t="str">
        <f t="shared" si="5"/>
        <v/>
      </c>
      <c r="I174" s="13"/>
      <c r="J174" s="13"/>
      <c r="K174" s="13"/>
      <c r="L174" s="13"/>
      <c r="M174" s="13"/>
      <c r="N174" s="147" t="str">
        <f>IF(A174="","",IF(posicao_contratual!$Y174="","",IF(posicao_contratual!$Y174&gt;0,"",posicao_contratual!E174)))</f>
        <v/>
      </c>
      <c r="O174" s="147" t="str">
        <f>IF(A174="","",IF(posicao_contratual!$Y174="","",IF(posicao_contratual!$Y174&gt;1,"",posicao_contratual!I174)))</f>
        <v/>
      </c>
      <c r="P174" s="147" t="str">
        <f>IF(A174="","",IF(posicao_contratual!$Y174="","",IF(posicao_contratual!$Y174&gt;2,"",posicao_contratual!M174)))</f>
        <v/>
      </c>
      <c r="Q174" s="147" t="str">
        <f>IF(A174="","",IF(posicao_contratual!$Y174="","",IF(posicao_contratual!$Y174&gt;3,"",posicao_contratual!Q174)))</f>
        <v/>
      </c>
      <c r="R174" s="147" t="str">
        <f>IF(A174="","",IF(posicao_contratual!$Y174="","",IF(posicao_contratual!$Y174&gt;4,"",posicao_contratual!U174)))</f>
        <v/>
      </c>
      <c r="S174" s="167" t="str">
        <f>IF(A174="","",posicao_contratual!G174)</f>
        <v/>
      </c>
      <c r="T174" s="167" t="str">
        <f>IF(A174="","",posicao_contratual!K174)</f>
        <v/>
      </c>
      <c r="U174" s="167" t="str">
        <f>IF(A174="","",posicao_contratual!O174)</f>
        <v/>
      </c>
      <c r="V174" s="167" t="str">
        <f>IF(A174="","",posicao_contratual!S174)</f>
        <v/>
      </c>
      <c r="W174" s="167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6" t="str">
        <f t="shared" si="5"/>
        <v/>
      </c>
      <c r="I175" s="13"/>
      <c r="J175" s="13"/>
      <c r="K175" s="13"/>
      <c r="L175" s="13"/>
      <c r="M175" s="13"/>
      <c r="N175" s="147" t="str">
        <f>IF(A175="","",IF(posicao_contratual!$Y175="","",IF(posicao_contratual!$Y175&gt;0,"",posicao_contratual!E175)))</f>
        <v/>
      </c>
      <c r="O175" s="147" t="str">
        <f>IF(A175="","",IF(posicao_contratual!$Y175="","",IF(posicao_contratual!$Y175&gt;1,"",posicao_contratual!I175)))</f>
        <v/>
      </c>
      <c r="P175" s="147" t="str">
        <f>IF(A175="","",IF(posicao_contratual!$Y175="","",IF(posicao_contratual!$Y175&gt;2,"",posicao_contratual!M175)))</f>
        <v/>
      </c>
      <c r="Q175" s="147" t="str">
        <f>IF(A175="","",IF(posicao_contratual!$Y175="","",IF(posicao_contratual!$Y175&gt;3,"",posicao_contratual!Q175)))</f>
        <v/>
      </c>
      <c r="R175" s="147" t="str">
        <f>IF(A175="","",IF(posicao_contratual!$Y175="","",IF(posicao_contratual!$Y175&gt;4,"",posicao_contratual!U175)))</f>
        <v/>
      </c>
      <c r="S175" s="167" t="str">
        <f>IF(A175="","",posicao_contratual!G175)</f>
        <v/>
      </c>
      <c r="T175" s="167" t="str">
        <f>IF(A175="","",posicao_contratual!K175)</f>
        <v/>
      </c>
      <c r="U175" s="167" t="str">
        <f>IF(A175="","",posicao_contratual!O175)</f>
        <v/>
      </c>
      <c r="V175" s="167" t="str">
        <f>IF(A175="","",posicao_contratual!S175)</f>
        <v/>
      </c>
      <c r="W175" s="167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6" t="str">
        <f t="shared" si="5"/>
        <v/>
      </c>
      <c r="I176" s="13"/>
      <c r="J176" s="13"/>
      <c r="K176" s="13"/>
      <c r="L176" s="13"/>
      <c r="M176" s="13"/>
      <c r="N176" s="147" t="str">
        <f>IF(A176="","",IF(posicao_contratual!$Y176="","",IF(posicao_contratual!$Y176&gt;0,"",posicao_contratual!E176)))</f>
        <v/>
      </c>
      <c r="O176" s="147" t="str">
        <f>IF(A176="","",IF(posicao_contratual!$Y176="","",IF(posicao_contratual!$Y176&gt;1,"",posicao_contratual!I176)))</f>
        <v/>
      </c>
      <c r="P176" s="147" t="str">
        <f>IF(A176="","",IF(posicao_contratual!$Y176="","",IF(posicao_contratual!$Y176&gt;2,"",posicao_contratual!M176)))</f>
        <v/>
      </c>
      <c r="Q176" s="147" t="str">
        <f>IF(A176="","",IF(posicao_contratual!$Y176="","",IF(posicao_contratual!$Y176&gt;3,"",posicao_contratual!Q176)))</f>
        <v/>
      </c>
      <c r="R176" s="147" t="str">
        <f>IF(A176="","",IF(posicao_contratual!$Y176="","",IF(posicao_contratual!$Y176&gt;4,"",posicao_contratual!U176)))</f>
        <v/>
      </c>
      <c r="S176" s="167" t="str">
        <f>IF(A176="","",posicao_contratual!G176)</f>
        <v/>
      </c>
      <c r="T176" s="167" t="str">
        <f>IF(A176="","",posicao_contratual!K176)</f>
        <v/>
      </c>
      <c r="U176" s="167" t="str">
        <f>IF(A176="","",posicao_contratual!O176)</f>
        <v/>
      </c>
      <c r="V176" s="167" t="str">
        <f>IF(A176="","",posicao_contratual!S176)</f>
        <v/>
      </c>
      <c r="W176" s="167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6" t="str">
        <f t="shared" si="5"/>
        <v/>
      </c>
      <c r="I177" s="13"/>
      <c r="J177" s="13"/>
      <c r="K177" s="13"/>
      <c r="L177" s="13"/>
      <c r="M177" s="13"/>
      <c r="N177" s="147" t="str">
        <f>IF(A177="","",IF(posicao_contratual!$Y177="","",IF(posicao_contratual!$Y177&gt;0,"",posicao_contratual!E177)))</f>
        <v/>
      </c>
      <c r="O177" s="147" t="str">
        <f>IF(A177="","",IF(posicao_contratual!$Y177="","",IF(posicao_contratual!$Y177&gt;1,"",posicao_contratual!I177)))</f>
        <v/>
      </c>
      <c r="P177" s="147" t="str">
        <f>IF(A177="","",IF(posicao_contratual!$Y177="","",IF(posicao_contratual!$Y177&gt;2,"",posicao_contratual!M177)))</f>
        <v/>
      </c>
      <c r="Q177" s="147" t="str">
        <f>IF(A177="","",IF(posicao_contratual!$Y177="","",IF(posicao_contratual!$Y177&gt;3,"",posicao_contratual!Q177)))</f>
        <v/>
      </c>
      <c r="R177" s="147" t="str">
        <f>IF(A177="","",IF(posicao_contratual!$Y177="","",IF(posicao_contratual!$Y177&gt;4,"",posicao_contratual!U177)))</f>
        <v/>
      </c>
      <c r="S177" s="167" t="str">
        <f>IF(A177="","",posicao_contratual!G177)</f>
        <v/>
      </c>
      <c r="T177" s="167" t="str">
        <f>IF(A177="","",posicao_contratual!K177)</f>
        <v/>
      </c>
      <c r="U177" s="167" t="str">
        <f>IF(A177="","",posicao_contratual!O177)</f>
        <v/>
      </c>
      <c r="V177" s="167" t="str">
        <f>IF(A177="","",posicao_contratual!S177)</f>
        <v/>
      </c>
      <c r="W177" s="167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6" t="str">
        <f t="shared" si="5"/>
        <v/>
      </c>
      <c r="I178" s="13"/>
      <c r="J178" s="13"/>
      <c r="K178" s="13"/>
      <c r="L178" s="13"/>
      <c r="M178" s="13"/>
      <c r="N178" s="147" t="str">
        <f>IF(A178="","",IF(posicao_contratual!$Y178="","",IF(posicao_contratual!$Y178&gt;0,"",posicao_contratual!E178)))</f>
        <v/>
      </c>
      <c r="O178" s="147" t="str">
        <f>IF(A178="","",IF(posicao_contratual!$Y178="","",IF(posicao_contratual!$Y178&gt;1,"",posicao_contratual!I178)))</f>
        <v/>
      </c>
      <c r="P178" s="147" t="str">
        <f>IF(A178="","",IF(posicao_contratual!$Y178="","",IF(posicao_contratual!$Y178&gt;2,"",posicao_contratual!M178)))</f>
        <v/>
      </c>
      <c r="Q178" s="147" t="str">
        <f>IF(A178="","",IF(posicao_contratual!$Y178="","",IF(posicao_contratual!$Y178&gt;3,"",posicao_contratual!Q178)))</f>
        <v/>
      </c>
      <c r="R178" s="147" t="str">
        <f>IF(A178="","",IF(posicao_contratual!$Y178="","",IF(posicao_contratual!$Y178&gt;4,"",posicao_contratual!U178)))</f>
        <v/>
      </c>
      <c r="S178" s="167" t="str">
        <f>IF(A178="","",posicao_contratual!G178)</f>
        <v/>
      </c>
      <c r="T178" s="167" t="str">
        <f>IF(A178="","",posicao_contratual!K178)</f>
        <v/>
      </c>
      <c r="U178" s="167" t="str">
        <f>IF(A178="","",posicao_contratual!O178)</f>
        <v/>
      </c>
      <c r="V178" s="167" t="str">
        <f>IF(A178="","",posicao_contratual!S178)</f>
        <v/>
      </c>
      <c r="W178" s="167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6" t="str">
        <f t="shared" si="5"/>
        <v/>
      </c>
      <c r="I179" s="13"/>
      <c r="J179" s="13"/>
      <c r="K179" s="13"/>
      <c r="L179" s="13"/>
      <c r="M179" s="13"/>
      <c r="N179" s="147" t="str">
        <f>IF(A179="","",IF(posicao_contratual!$Y179="","",IF(posicao_contratual!$Y179&gt;0,"",posicao_contratual!E179)))</f>
        <v/>
      </c>
      <c r="O179" s="147" t="str">
        <f>IF(A179="","",IF(posicao_contratual!$Y179="","",IF(posicao_contratual!$Y179&gt;1,"",posicao_contratual!I179)))</f>
        <v/>
      </c>
      <c r="P179" s="147" t="str">
        <f>IF(A179="","",IF(posicao_contratual!$Y179="","",IF(posicao_contratual!$Y179&gt;2,"",posicao_contratual!M179)))</f>
        <v/>
      </c>
      <c r="Q179" s="147" t="str">
        <f>IF(A179="","",IF(posicao_contratual!$Y179="","",IF(posicao_contratual!$Y179&gt;3,"",posicao_contratual!Q179)))</f>
        <v/>
      </c>
      <c r="R179" s="147" t="str">
        <f>IF(A179="","",IF(posicao_contratual!$Y179="","",IF(posicao_contratual!$Y179&gt;4,"",posicao_contratual!U179)))</f>
        <v/>
      </c>
      <c r="S179" s="167" t="str">
        <f>IF(A179="","",posicao_contratual!G179)</f>
        <v/>
      </c>
      <c r="T179" s="167" t="str">
        <f>IF(A179="","",posicao_contratual!K179)</f>
        <v/>
      </c>
      <c r="U179" s="167" t="str">
        <f>IF(A179="","",posicao_contratual!O179)</f>
        <v/>
      </c>
      <c r="V179" s="167" t="str">
        <f>IF(A179="","",posicao_contratual!S179)</f>
        <v/>
      </c>
      <c r="W179" s="167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6" t="str">
        <f t="shared" si="5"/>
        <v/>
      </c>
      <c r="I180" s="13"/>
      <c r="J180" s="13"/>
      <c r="K180" s="13"/>
      <c r="L180" s="13"/>
      <c r="M180" s="13"/>
      <c r="N180" s="147" t="str">
        <f>IF(A180="","",IF(posicao_contratual!$Y180="","",IF(posicao_contratual!$Y180&gt;0,"",posicao_contratual!E180)))</f>
        <v/>
      </c>
      <c r="O180" s="147" t="str">
        <f>IF(A180="","",IF(posicao_contratual!$Y180="","",IF(posicao_contratual!$Y180&gt;1,"",posicao_contratual!I180)))</f>
        <v/>
      </c>
      <c r="P180" s="147" t="str">
        <f>IF(A180="","",IF(posicao_contratual!$Y180="","",IF(posicao_contratual!$Y180&gt;2,"",posicao_contratual!M180)))</f>
        <v/>
      </c>
      <c r="Q180" s="147" t="str">
        <f>IF(A180="","",IF(posicao_contratual!$Y180="","",IF(posicao_contratual!$Y180&gt;3,"",posicao_contratual!Q180)))</f>
        <v/>
      </c>
      <c r="R180" s="147" t="str">
        <f>IF(A180="","",IF(posicao_contratual!$Y180="","",IF(posicao_contratual!$Y180&gt;4,"",posicao_contratual!U180)))</f>
        <v/>
      </c>
      <c r="S180" s="167" t="str">
        <f>IF(A180="","",posicao_contratual!G180)</f>
        <v/>
      </c>
      <c r="T180" s="167" t="str">
        <f>IF(A180="","",posicao_contratual!K180)</f>
        <v/>
      </c>
      <c r="U180" s="167" t="str">
        <f>IF(A180="","",posicao_contratual!O180)</f>
        <v/>
      </c>
      <c r="V180" s="167" t="str">
        <f>IF(A180="","",posicao_contratual!S180)</f>
        <v/>
      </c>
      <c r="W180" s="167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6" t="str">
        <f t="shared" si="5"/>
        <v/>
      </c>
      <c r="I181" s="13"/>
      <c r="J181" s="13"/>
      <c r="K181" s="13"/>
      <c r="L181" s="13"/>
      <c r="M181" s="13"/>
      <c r="N181" s="147" t="str">
        <f>IF(A181="","",IF(posicao_contratual!$Y181="","",IF(posicao_contratual!$Y181&gt;0,"",posicao_contratual!E181)))</f>
        <v/>
      </c>
      <c r="O181" s="147" t="str">
        <f>IF(A181="","",IF(posicao_contratual!$Y181="","",IF(posicao_contratual!$Y181&gt;1,"",posicao_contratual!I181)))</f>
        <v/>
      </c>
      <c r="P181" s="147" t="str">
        <f>IF(A181="","",IF(posicao_contratual!$Y181="","",IF(posicao_contratual!$Y181&gt;2,"",posicao_contratual!M181)))</f>
        <v/>
      </c>
      <c r="Q181" s="147" t="str">
        <f>IF(A181="","",IF(posicao_contratual!$Y181="","",IF(posicao_contratual!$Y181&gt;3,"",posicao_contratual!Q181)))</f>
        <v/>
      </c>
      <c r="R181" s="147" t="str">
        <f>IF(A181="","",IF(posicao_contratual!$Y181="","",IF(posicao_contratual!$Y181&gt;4,"",posicao_contratual!U181)))</f>
        <v/>
      </c>
      <c r="S181" s="167" t="str">
        <f>IF(A181="","",posicao_contratual!G181)</f>
        <v/>
      </c>
      <c r="T181" s="167" t="str">
        <f>IF(A181="","",posicao_contratual!K181)</f>
        <v/>
      </c>
      <c r="U181" s="167" t="str">
        <f>IF(A181="","",posicao_contratual!O181)</f>
        <v/>
      </c>
      <c r="V181" s="167" t="str">
        <f>IF(A181="","",posicao_contratual!S181)</f>
        <v/>
      </c>
      <c r="W181" s="167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6" t="str">
        <f t="shared" si="5"/>
        <v/>
      </c>
      <c r="I182" s="13"/>
      <c r="J182" s="13"/>
      <c r="K182" s="13"/>
      <c r="L182" s="13"/>
      <c r="M182" s="13"/>
      <c r="N182" s="147" t="str">
        <f>IF(A182="","",IF(posicao_contratual!$Y182="","",IF(posicao_contratual!$Y182&gt;0,"",posicao_contratual!E182)))</f>
        <v/>
      </c>
      <c r="O182" s="147" t="str">
        <f>IF(A182="","",IF(posicao_contratual!$Y182="","",IF(posicao_contratual!$Y182&gt;1,"",posicao_contratual!I182)))</f>
        <v/>
      </c>
      <c r="P182" s="147" t="str">
        <f>IF(A182="","",IF(posicao_contratual!$Y182="","",IF(posicao_contratual!$Y182&gt;2,"",posicao_contratual!M182)))</f>
        <v/>
      </c>
      <c r="Q182" s="147" t="str">
        <f>IF(A182="","",IF(posicao_contratual!$Y182="","",IF(posicao_contratual!$Y182&gt;3,"",posicao_contratual!Q182)))</f>
        <v/>
      </c>
      <c r="R182" s="147" t="str">
        <f>IF(A182="","",IF(posicao_contratual!$Y182="","",IF(posicao_contratual!$Y182&gt;4,"",posicao_contratual!U182)))</f>
        <v/>
      </c>
      <c r="S182" s="167" t="str">
        <f>IF(A182="","",posicao_contratual!G182)</f>
        <v/>
      </c>
      <c r="T182" s="167" t="str">
        <f>IF(A182="","",posicao_contratual!K182)</f>
        <v/>
      </c>
      <c r="U182" s="167" t="str">
        <f>IF(A182="","",posicao_contratual!O182)</f>
        <v/>
      </c>
      <c r="V182" s="167" t="str">
        <f>IF(A182="","",posicao_contratual!S182)</f>
        <v/>
      </c>
      <c r="W182" s="167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6" t="str">
        <f t="shared" si="5"/>
        <v/>
      </c>
      <c r="I183" s="13"/>
      <c r="J183" s="13"/>
      <c r="K183" s="13"/>
      <c r="L183" s="13"/>
      <c r="M183" s="13"/>
      <c r="N183" s="147" t="str">
        <f>IF(A183="","",IF(posicao_contratual!$Y183="","",IF(posicao_contratual!$Y183&gt;0,"",posicao_contratual!E183)))</f>
        <v/>
      </c>
      <c r="O183" s="147" t="str">
        <f>IF(A183="","",IF(posicao_contratual!$Y183="","",IF(posicao_contratual!$Y183&gt;1,"",posicao_contratual!I183)))</f>
        <v/>
      </c>
      <c r="P183" s="147" t="str">
        <f>IF(A183="","",IF(posicao_contratual!$Y183="","",IF(posicao_contratual!$Y183&gt;2,"",posicao_contratual!M183)))</f>
        <v/>
      </c>
      <c r="Q183" s="147" t="str">
        <f>IF(A183="","",IF(posicao_contratual!$Y183="","",IF(posicao_contratual!$Y183&gt;3,"",posicao_contratual!Q183)))</f>
        <v/>
      </c>
      <c r="R183" s="147" t="str">
        <f>IF(A183="","",IF(posicao_contratual!$Y183="","",IF(posicao_contratual!$Y183&gt;4,"",posicao_contratual!U183)))</f>
        <v/>
      </c>
      <c r="S183" s="167" t="str">
        <f>IF(A183="","",posicao_contratual!G183)</f>
        <v/>
      </c>
      <c r="T183" s="167" t="str">
        <f>IF(A183="","",posicao_contratual!K183)</f>
        <v/>
      </c>
      <c r="U183" s="167" t="str">
        <f>IF(A183="","",posicao_contratual!O183)</f>
        <v/>
      </c>
      <c r="V183" s="167" t="str">
        <f>IF(A183="","",posicao_contratual!S183)</f>
        <v/>
      </c>
      <c r="W183" s="167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6" t="str">
        <f t="shared" si="5"/>
        <v/>
      </c>
      <c r="I184" s="13"/>
      <c r="J184" s="13"/>
      <c r="K184" s="13"/>
      <c r="L184" s="13"/>
      <c r="M184" s="13"/>
      <c r="N184" s="147" t="str">
        <f>IF(A184="","",IF(posicao_contratual!$Y184="","",IF(posicao_contratual!$Y184&gt;0,"",posicao_contratual!E184)))</f>
        <v/>
      </c>
      <c r="O184" s="147" t="str">
        <f>IF(A184="","",IF(posicao_contratual!$Y184="","",IF(posicao_contratual!$Y184&gt;1,"",posicao_contratual!I184)))</f>
        <v/>
      </c>
      <c r="P184" s="147" t="str">
        <f>IF(A184="","",IF(posicao_contratual!$Y184="","",IF(posicao_contratual!$Y184&gt;2,"",posicao_contratual!M184)))</f>
        <v/>
      </c>
      <c r="Q184" s="147" t="str">
        <f>IF(A184="","",IF(posicao_contratual!$Y184="","",IF(posicao_contratual!$Y184&gt;3,"",posicao_contratual!Q184)))</f>
        <v/>
      </c>
      <c r="R184" s="147" t="str">
        <f>IF(A184="","",IF(posicao_contratual!$Y184="","",IF(posicao_contratual!$Y184&gt;4,"",posicao_contratual!U184)))</f>
        <v/>
      </c>
      <c r="S184" s="167" t="str">
        <f>IF(A184="","",posicao_contratual!G184)</f>
        <v/>
      </c>
      <c r="T184" s="167" t="str">
        <f>IF(A184="","",posicao_contratual!K184)</f>
        <v/>
      </c>
      <c r="U184" s="167" t="str">
        <f>IF(A184="","",posicao_contratual!O184)</f>
        <v/>
      </c>
      <c r="V184" s="167" t="str">
        <f>IF(A184="","",posicao_contratual!S184)</f>
        <v/>
      </c>
      <c r="W184" s="167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6" t="str">
        <f t="shared" si="5"/>
        <v/>
      </c>
      <c r="I185" s="13"/>
      <c r="J185" s="13"/>
      <c r="K185" s="13"/>
      <c r="L185" s="13"/>
      <c r="M185" s="13"/>
      <c r="N185" s="147" t="str">
        <f>IF(A185="","",IF(posicao_contratual!$Y185="","",IF(posicao_contratual!$Y185&gt;0,"",posicao_contratual!E185)))</f>
        <v/>
      </c>
      <c r="O185" s="147" t="str">
        <f>IF(A185="","",IF(posicao_contratual!$Y185="","",IF(posicao_contratual!$Y185&gt;1,"",posicao_contratual!I185)))</f>
        <v/>
      </c>
      <c r="P185" s="147" t="str">
        <f>IF(A185="","",IF(posicao_contratual!$Y185="","",IF(posicao_contratual!$Y185&gt;2,"",posicao_contratual!M185)))</f>
        <v/>
      </c>
      <c r="Q185" s="147" t="str">
        <f>IF(A185="","",IF(posicao_contratual!$Y185="","",IF(posicao_contratual!$Y185&gt;3,"",posicao_contratual!Q185)))</f>
        <v/>
      </c>
      <c r="R185" s="147" t="str">
        <f>IF(A185="","",IF(posicao_contratual!$Y185="","",IF(posicao_contratual!$Y185&gt;4,"",posicao_contratual!U185)))</f>
        <v/>
      </c>
      <c r="S185" s="167" t="str">
        <f>IF(A185="","",posicao_contratual!G185)</f>
        <v/>
      </c>
      <c r="T185" s="167" t="str">
        <f>IF(A185="","",posicao_contratual!K185)</f>
        <v/>
      </c>
      <c r="U185" s="167" t="str">
        <f>IF(A185="","",posicao_contratual!O185)</f>
        <v/>
      </c>
      <c r="V185" s="167" t="str">
        <f>IF(A185="","",posicao_contratual!S185)</f>
        <v/>
      </c>
      <c r="W185" s="167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6" t="str">
        <f t="shared" si="5"/>
        <v/>
      </c>
      <c r="I186" s="13"/>
      <c r="J186" s="13"/>
      <c r="K186" s="13"/>
      <c r="L186" s="13"/>
      <c r="M186" s="13"/>
      <c r="N186" s="147" t="str">
        <f>IF(A186="","",IF(posicao_contratual!$Y186="","",IF(posicao_contratual!$Y186&gt;0,"",posicao_contratual!E186)))</f>
        <v/>
      </c>
      <c r="O186" s="147" t="str">
        <f>IF(A186="","",IF(posicao_contratual!$Y186="","",IF(posicao_contratual!$Y186&gt;1,"",posicao_contratual!I186)))</f>
        <v/>
      </c>
      <c r="P186" s="147" t="str">
        <f>IF(A186="","",IF(posicao_contratual!$Y186="","",IF(posicao_contratual!$Y186&gt;2,"",posicao_contratual!M186)))</f>
        <v/>
      </c>
      <c r="Q186" s="147" t="str">
        <f>IF(A186="","",IF(posicao_contratual!$Y186="","",IF(posicao_contratual!$Y186&gt;3,"",posicao_contratual!Q186)))</f>
        <v/>
      </c>
      <c r="R186" s="147" t="str">
        <f>IF(A186="","",IF(posicao_contratual!$Y186="","",IF(posicao_contratual!$Y186&gt;4,"",posicao_contratual!U186)))</f>
        <v/>
      </c>
      <c r="S186" s="167" t="str">
        <f>IF(A186="","",posicao_contratual!G186)</f>
        <v/>
      </c>
      <c r="T186" s="167" t="str">
        <f>IF(A186="","",posicao_contratual!K186)</f>
        <v/>
      </c>
      <c r="U186" s="167" t="str">
        <f>IF(A186="","",posicao_contratual!O186)</f>
        <v/>
      </c>
      <c r="V186" s="167" t="str">
        <f>IF(A186="","",posicao_contratual!S186)</f>
        <v/>
      </c>
      <c r="W186" s="167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6" t="str">
        <f t="shared" si="5"/>
        <v/>
      </c>
      <c r="I187" s="13"/>
      <c r="J187" s="13"/>
      <c r="K187" s="13"/>
      <c r="L187" s="13"/>
      <c r="M187" s="13"/>
      <c r="N187" s="147" t="str">
        <f>IF(A187="","",IF(posicao_contratual!$Y187="","",IF(posicao_contratual!$Y187&gt;0,"",posicao_contratual!E187)))</f>
        <v/>
      </c>
      <c r="O187" s="147" t="str">
        <f>IF(A187="","",IF(posicao_contratual!$Y187="","",IF(posicao_contratual!$Y187&gt;1,"",posicao_contratual!I187)))</f>
        <v/>
      </c>
      <c r="P187" s="147" t="str">
        <f>IF(A187="","",IF(posicao_contratual!$Y187="","",IF(posicao_contratual!$Y187&gt;2,"",posicao_contratual!M187)))</f>
        <v/>
      </c>
      <c r="Q187" s="147" t="str">
        <f>IF(A187="","",IF(posicao_contratual!$Y187="","",IF(posicao_contratual!$Y187&gt;3,"",posicao_contratual!Q187)))</f>
        <v/>
      </c>
      <c r="R187" s="147" t="str">
        <f>IF(A187="","",IF(posicao_contratual!$Y187="","",IF(posicao_contratual!$Y187&gt;4,"",posicao_contratual!U187)))</f>
        <v/>
      </c>
      <c r="S187" s="167" t="str">
        <f>IF(A187="","",posicao_contratual!G187)</f>
        <v/>
      </c>
      <c r="T187" s="167" t="str">
        <f>IF(A187="","",posicao_contratual!K187)</f>
        <v/>
      </c>
      <c r="U187" s="167" t="str">
        <f>IF(A187="","",posicao_contratual!O187)</f>
        <v/>
      </c>
      <c r="V187" s="167" t="str">
        <f>IF(A187="","",posicao_contratual!S187)</f>
        <v/>
      </c>
      <c r="W187" s="167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6" t="str">
        <f t="shared" si="5"/>
        <v/>
      </c>
      <c r="I188" s="13"/>
      <c r="J188" s="13"/>
      <c r="K188" s="13"/>
      <c r="L188" s="13"/>
      <c r="M188" s="13"/>
      <c r="N188" s="147" t="str">
        <f>IF(A188="","",IF(posicao_contratual!$Y188="","",IF(posicao_contratual!$Y188&gt;0,"",posicao_contratual!E188)))</f>
        <v/>
      </c>
      <c r="O188" s="147" t="str">
        <f>IF(A188="","",IF(posicao_contratual!$Y188="","",IF(posicao_contratual!$Y188&gt;1,"",posicao_contratual!I188)))</f>
        <v/>
      </c>
      <c r="P188" s="147" t="str">
        <f>IF(A188="","",IF(posicao_contratual!$Y188="","",IF(posicao_contratual!$Y188&gt;2,"",posicao_contratual!M188)))</f>
        <v/>
      </c>
      <c r="Q188" s="147" t="str">
        <f>IF(A188="","",IF(posicao_contratual!$Y188="","",IF(posicao_contratual!$Y188&gt;3,"",posicao_contratual!Q188)))</f>
        <v/>
      </c>
      <c r="R188" s="147" t="str">
        <f>IF(A188="","",IF(posicao_contratual!$Y188="","",IF(posicao_contratual!$Y188&gt;4,"",posicao_contratual!U188)))</f>
        <v/>
      </c>
      <c r="S188" s="167" t="str">
        <f>IF(A188="","",posicao_contratual!G188)</f>
        <v/>
      </c>
      <c r="T188" s="167" t="str">
        <f>IF(A188="","",posicao_contratual!K188)</f>
        <v/>
      </c>
      <c r="U188" s="167" t="str">
        <f>IF(A188="","",posicao_contratual!O188)</f>
        <v/>
      </c>
      <c r="V188" s="167" t="str">
        <f>IF(A188="","",posicao_contratual!S188)</f>
        <v/>
      </c>
      <c r="W188" s="167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6" t="str">
        <f t="shared" si="5"/>
        <v/>
      </c>
      <c r="I189" s="13"/>
      <c r="J189" s="13"/>
      <c r="K189" s="13"/>
      <c r="L189" s="13"/>
      <c r="M189" s="13"/>
      <c r="N189" s="147" t="str">
        <f>IF(A189="","",IF(posicao_contratual!$Y189="","",IF(posicao_contratual!$Y189&gt;0,"",posicao_contratual!E189)))</f>
        <v/>
      </c>
      <c r="O189" s="147" t="str">
        <f>IF(A189="","",IF(posicao_contratual!$Y189="","",IF(posicao_contratual!$Y189&gt;1,"",posicao_contratual!I189)))</f>
        <v/>
      </c>
      <c r="P189" s="147" t="str">
        <f>IF(A189="","",IF(posicao_contratual!$Y189="","",IF(posicao_contratual!$Y189&gt;2,"",posicao_contratual!M189)))</f>
        <v/>
      </c>
      <c r="Q189" s="147" t="str">
        <f>IF(A189="","",IF(posicao_contratual!$Y189="","",IF(posicao_contratual!$Y189&gt;3,"",posicao_contratual!Q189)))</f>
        <v/>
      </c>
      <c r="R189" s="147" t="str">
        <f>IF(A189="","",IF(posicao_contratual!$Y189="","",IF(posicao_contratual!$Y189&gt;4,"",posicao_contratual!U189)))</f>
        <v/>
      </c>
      <c r="S189" s="167" t="str">
        <f>IF(A189="","",posicao_contratual!G189)</f>
        <v/>
      </c>
      <c r="T189" s="167" t="str">
        <f>IF(A189="","",posicao_contratual!K189)</f>
        <v/>
      </c>
      <c r="U189" s="167" t="str">
        <f>IF(A189="","",posicao_contratual!O189)</f>
        <v/>
      </c>
      <c r="V189" s="167" t="str">
        <f>IF(A189="","",posicao_contratual!S189)</f>
        <v/>
      </c>
      <c r="W189" s="167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6" t="str">
        <f t="shared" si="5"/>
        <v/>
      </c>
      <c r="I190" s="13"/>
      <c r="J190" s="13"/>
      <c r="K190" s="13"/>
      <c r="L190" s="13"/>
      <c r="M190" s="13"/>
      <c r="N190" s="147" t="str">
        <f>IF(A190="","",IF(posicao_contratual!$Y190="","",IF(posicao_contratual!$Y190&gt;0,"",posicao_contratual!E190)))</f>
        <v/>
      </c>
      <c r="O190" s="147" t="str">
        <f>IF(A190="","",IF(posicao_contratual!$Y190="","",IF(posicao_contratual!$Y190&gt;1,"",posicao_contratual!I190)))</f>
        <v/>
      </c>
      <c r="P190" s="147" t="str">
        <f>IF(A190="","",IF(posicao_contratual!$Y190="","",IF(posicao_contratual!$Y190&gt;2,"",posicao_contratual!M190)))</f>
        <v/>
      </c>
      <c r="Q190" s="147" t="str">
        <f>IF(A190="","",IF(posicao_contratual!$Y190="","",IF(posicao_contratual!$Y190&gt;3,"",posicao_contratual!Q190)))</f>
        <v/>
      </c>
      <c r="R190" s="147" t="str">
        <f>IF(A190="","",IF(posicao_contratual!$Y190="","",IF(posicao_contratual!$Y190&gt;4,"",posicao_contratual!U190)))</f>
        <v/>
      </c>
      <c r="S190" s="167" t="str">
        <f>IF(A190="","",posicao_contratual!G190)</f>
        <v/>
      </c>
      <c r="T190" s="167" t="str">
        <f>IF(A190="","",posicao_contratual!K190)</f>
        <v/>
      </c>
      <c r="U190" s="167" t="str">
        <f>IF(A190="","",posicao_contratual!O190)</f>
        <v/>
      </c>
      <c r="V190" s="167" t="str">
        <f>IF(A190="","",posicao_contratual!S190)</f>
        <v/>
      </c>
      <c r="W190" s="167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6" t="str">
        <f t="shared" si="5"/>
        <v/>
      </c>
      <c r="I191" s="13"/>
      <c r="J191" s="13"/>
      <c r="K191" s="13"/>
      <c r="L191" s="13"/>
      <c r="M191" s="13"/>
      <c r="N191" s="147" t="str">
        <f>IF(A191="","",IF(posicao_contratual!$Y191="","",IF(posicao_contratual!$Y191&gt;0,"",posicao_contratual!E191)))</f>
        <v/>
      </c>
      <c r="O191" s="147" t="str">
        <f>IF(A191="","",IF(posicao_contratual!$Y191="","",IF(posicao_contratual!$Y191&gt;1,"",posicao_contratual!I191)))</f>
        <v/>
      </c>
      <c r="P191" s="147" t="str">
        <f>IF(A191="","",IF(posicao_contratual!$Y191="","",IF(posicao_contratual!$Y191&gt;2,"",posicao_contratual!M191)))</f>
        <v/>
      </c>
      <c r="Q191" s="147" t="str">
        <f>IF(A191="","",IF(posicao_contratual!$Y191="","",IF(posicao_contratual!$Y191&gt;3,"",posicao_contratual!Q191)))</f>
        <v/>
      </c>
      <c r="R191" s="147" t="str">
        <f>IF(A191="","",IF(posicao_contratual!$Y191="","",IF(posicao_contratual!$Y191&gt;4,"",posicao_contratual!U191)))</f>
        <v/>
      </c>
      <c r="S191" s="167" t="str">
        <f>IF(A191="","",posicao_contratual!G191)</f>
        <v/>
      </c>
      <c r="T191" s="167" t="str">
        <f>IF(A191="","",posicao_contratual!K191)</f>
        <v/>
      </c>
      <c r="U191" s="167" t="str">
        <f>IF(A191="","",posicao_contratual!O191)</f>
        <v/>
      </c>
      <c r="V191" s="167" t="str">
        <f>IF(A191="","",posicao_contratual!S191)</f>
        <v/>
      </c>
      <c r="W191" s="167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6" t="str">
        <f t="shared" si="5"/>
        <v/>
      </c>
      <c r="I192" s="13"/>
      <c r="J192" s="13"/>
      <c r="K192" s="13"/>
      <c r="L192" s="13"/>
      <c r="M192" s="13"/>
      <c r="N192" s="147" t="str">
        <f>IF(A192="","",IF(posicao_contratual!$Y192="","",IF(posicao_contratual!$Y192&gt;0,"",posicao_contratual!E192)))</f>
        <v/>
      </c>
      <c r="O192" s="147" t="str">
        <f>IF(A192="","",IF(posicao_contratual!$Y192="","",IF(posicao_contratual!$Y192&gt;1,"",posicao_contratual!I192)))</f>
        <v/>
      </c>
      <c r="P192" s="147" t="str">
        <f>IF(A192="","",IF(posicao_contratual!$Y192="","",IF(posicao_contratual!$Y192&gt;2,"",posicao_contratual!M192)))</f>
        <v/>
      </c>
      <c r="Q192" s="147" t="str">
        <f>IF(A192="","",IF(posicao_contratual!$Y192="","",IF(posicao_contratual!$Y192&gt;3,"",posicao_contratual!Q192)))</f>
        <v/>
      </c>
      <c r="R192" s="147" t="str">
        <f>IF(A192="","",IF(posicao_contratual!$Y192="","",IF(posicao_contratual!$Y192&gt;4,"",posicao_contratual!U192)))</f>
        <v/>
      </c>
      <c r="S192" s="167" t="str">
        <f>IF(A192="","",posicao_contratual!G192)</f>
        <v/>
      </c>
      <c r="T192" s="167" t="str">
        <f>IF(A192="","",posicao_contratual!K192)</f>
        <v/>
      </c>
      <c r="U192" s="167" t="str">
        <f>IF(A192="","",posicao_contratual!O192)</f>
        <v/>
      </c>
      <c r="V192" s="167" t="str">
        <f>IF(A192="","",posicao_contratual!S192)</f>
        <v/>
      </c>
      <c r="W192" s="167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6" t="str">
        <f t="shared" si="5"/>
        <v/>
      </c>
      <c r="I193" s="13"/>
      <c r="J193" s="13"/>
      <c r="K193" s="13"/>
      <c r="L193" s="13"/>
      <c r="M193" s="13"/>
      <c r="N193" s="147" t="str">
        <f>IF(A193="","",IF(posicao_contratual!$Y193="","",IF(posicao_contratual!$Y193&gt;0,"",posicao_contratual!E193)))</f>
        <v/>
      </c>
      <c r="O193" s="147" t="str">
        <f>IF(A193="","",IF(posicao_contratual!$Y193="","",IF(posicao_contratual!$Y193&gt;1,"",posicao_contratual!I193)))</f>
        <v/>
      </c>
      <c r="P193" s="147" t="str">
        <f>IF(A193="","",IF(posicao_contratual!$Y193="","",IF(posicao_contratual!$Y193&gt;2,"",posicao_contratual!M193)))</f>
        <v/>
      </c>
      <c r="Q193" s="147" t="str">
        <f>IF(A193="","",IF(posicao_contratual!$Y193="","",IF(posicao_contratual!$Y193&gt;3,"",posicao_contratual!Q193)))</f>
        <v/>
      </c>
      <c r="R193" s="147" t="str">
        <f>IF(A193="","",IF(posicao_contratual!$Y193="","",IF(posicao_contratual!$Y193&gt;4,"",posicao_contratual!U193)))</f>
        <v/>
      </c>
      <c r="S193" s="167" t="str">
        <f>IF(A193="","",posicao_contratual!G193)</f>
        <v/>
      </c>
      <c r="T193" s="167" t="str">
        <f>IF(A193="","",posicao_contratual!K193)</f>
        <v/>
      </c>
      <c r="U193" s="167" t="str">
        <f>IF(A193="","",posicao_contratual!O193)</f>
        <v/>
      </c>
      <c r="V193" s="167" t="str">
        <f>IF(A193="","",posicao_contratual!S193)</f>
        <v/>
      </c>
      <c r="W193" s="167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6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7" t="str">
        <f>IF(A194="","",IF(posicao_contratual!$Y194="","",IF(posicao_contratual!$Y194&gt;0,"",posicao_contratual!E194)))</f>
        <v/>
      </c>
      <c r="O194" s="147" t="str">
        <f>IF(A194="","",IF(posicao_contratual!$Y194="","",IF(posicao_contratual!$Y194&gt;1,"",posicao_contratual!I194)))</f>
        <v/>
      </c>
      <c r="P194" s="147" t="str">
        <f>IF(A194="","",IF(posicao_contratual!$Y194="","",IF(posicao_contratual!$Y194&gt;2,"",posicao_contratual!M194)))</f>
        <v/>
      </c>
      <c r="Q194" s="147" t="str">
        <f>IF(A194="","",IF(posicao_contratual!$Y194="","",IF(posicao_contratual!$Y194&gt;3,"",posicao_contratual!Q194)))</f>
        <v/>
      </c>
      <c r="R194" s="147" t="str">
        <f>IF(A194="","",IF(posicao_contratual!$Y194="","",IF(posicao_contratual!$Y194&gt;4,"",posicao_contratual!U194)))</f>
        <v/>
      </c>
      <c r="S194" s="167" t="str">
        <f>IF(A194="","",posicao_contratual!G194)</f>
        <v/>
      </c>
      <c r="T194" s="167" t="str">
        <f>IF(A194="","",posicao_contratual!K194)</f>
        <v/>
      </c>
      <c r="U194" s="167" t="str">
        <f>IF(A194="","",posicao_contratual!O194)</f>
        <v/>
      </c>
      <c r="V194" s="167" t="str">
        <f>IF(A194="","",posicao_contratual!S194)</f>
        <v/>
      </c>
      <c r="W194" s="167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6" t="str">
        <f t="shared" si="6"/>
        <v/>
      </c>
      <c r="I195" s="13"/>
      <c r="J195" s="13"/>
      <c r="K195" s="13"/>
      <c r="L195" s="13"/>
      <c r="M195" s="13"/>
      <c r="N195" s="147" t="str">
        <f>IF(A195="","",IF(posicao_contratual!$Y195="","",IF(posicao_contratual!$Y195&gt;0,"",posicao_contratual!E195)))</f>
        <v/>
      </c>
      <c r="O195" s="147" t="str">
        <f>IF(A195="","",IF(posicao_contratual!$Y195="","",IF(posicao_contratual!$Y195&gt;1,"",posicao_contratual!I195)))</f>
        <v/>
      </c>
      <c r="P195" s="147" t="str">
        <f>IF(A195="","",IF(posicao_contratual!$Y195="","",IF(posicao_contratual!$Y195&gt;2,"",posicao_contratual!M195)))</f>
        <v/>
      </c>
      <c r="Q195" s="147" t="str">
        <f>IF(A195="","",IF(posicao_contratual!$Y195="","",IF(posicao_contratual!$Y195&gt;3,"",posicao_contratual!Q195)))</f>
        <v/>
      </c>
      <c r="R195" s="147" t="str">
        <f>IF(A195="","",IF(posicao_contratual!$Y195="","",IF(posicao_contratual!$Y195&gt;4,"",posicao_contratual!U195)))</f>
        <v/>
      </c>
      <c r="S195" s="167" t="str">
        <f>IF(A195="","",posicao_contratual!G195)</f>
        <v/>
      </c>
      <c r="T195" s="167" t="str">
        <f>IF(A195="","",posicao_contratual!K195)</f>
        <v/>
      </c>
      <c r="U195" s="167" t="str">
        <f>IF(A195="","",posicao_contratual!O195)</f>
        <v/>
      </c>
      <c r="V195" s="167" t="str">
        <f>IF(A195="","",posicao_contratual!S195)</f>
        <v/>
      </c>
      <c r="W195" s="167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6" t="str">
        <f t="shared" si="6"/>
        <v/>
      </c>
      <c r="I196" s="13"/>
      <c r="J196" s="13"/>
      <c r="K196" s="13"/>
      <c r="L196" s="13"/>
      <c r="M196" s="13"/>
      <c r="N196" s="147" t="str">
        <f>IF(A196="","",IF(posicao_contratual!$Y196="","",IF(posicao_contratual!$Y196&gt;0,"",posicao_contratual!E196)))</f>
        <v/>
      </c>
      <c r="O196" s="147" t="str">
        <f>IF(A196="","",IF(posicao_contratual!$Y196="","",IF(posicao_contratual!$Y196&gt;1,"",posicao_contratual!I196)))</f>
        <v/>
      </c>
      <c r="P196" s="147" t="str">
        <f>IF(A196="","",IF(posicao_contratual!$Y196="","",IF(posicao_contratual!$Y196&gt;2,"",posicao_contratual!M196)))</f>
        <v/>
      </c>
      <c r="Q196" s="147" t="str">
        <f>IF(A196="","",IF(posicao_contratual!$Y196="","",IF(posicao_contratual!$Y196&gt;3,"",posicao_contratual!Q196)))</f>
        <v/>
      </c>
      <c r="R196" s="147" t="str">
        <f>IF(A196="","",IF(posicao_contratual!$Y196="","",IF(posicao_contratual!$Y196&gt;4,"",posicao_contratual!U196)))</f>
        <v/>
      </c>
      <c r="S196" s="167" t="str">
        <f>IF(A196="","",posicao_contratual!G196)</f>
        <v/>
      </c>
      <c r="T196" s="167" t="str">
        <f>IF(A196="","",posicao_contratual!K196)</f>
        <v/>
      </c>
      <c r="U196" s="167" t="str">
        <f>IF(A196="","",posicao_contratual!O196)</f>
        <v/>
      </c>
      <c r="V196" s="167" t="str">
        <f>IF(A196="","",posicao_contratual!S196)</f>
        <v/>
      </c>
      <c r="W196" s="167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6" t="str">
        <f t="shared" si="6"/>
        <v/>
      </c>
      <c r="I197" s="13"/>
      <c r="J197" s="13"/>
      <c r="K197" s="13"/>
      <c r="L197" s="13"/>
      <c r="M197" s="13"/>
      <c r="N197" s="147" t="str">
        <f>IF(A197="","",IF(posicao_contratual!$Y197="","",IF(posicao_contratual!$Y197&gt;0,"",posicao_contratual!E197)))</f>
        <v/>
      </c>
      <c r="O197" s="147" t="str">
        <f>IF(A197="","",IF(posicao_contratual!$Y197="","",IF(posicao_contratual!$Y197&gt;1,"",posicao_contratual!I197)))</f>
        <v/>
      </c>
      <c r="P197" s="147" t="str">
        <f>IF(A197="","",IF(posicao_contratual!$Y197="","",IF(posicao_contratual!$Y197&gt;2,"",posicao_contratual!M197)))</f>
        <v/>
      </c>
      <c r="Q197" s="147" t="str">
        <f>IF(A197="","",IF(posicao_contratual!$Y197="","",IF(posicao_contratual!$Y197&gt;3,"",posicao_contratual!Q197)))</f>
        <v/>
      </c>
      <c r="R197" s="147" t="str">
        <f>IF(A197="","",IF(posicao_contratual!$Y197="","",IF(posicao_contratual!$Y197&gt;4,"",posicao_contratual!U197)))</f>
        <v/>
      </c>
      <c r="S197" s="167" t="str">
        <f>IF(A197="","",posicao_contratual!G197)</f>
        <v/>
      </c>
      <c r="T197" s="167" t="str">
        <f>IF(A197="","",posicao_contratual!K197)</f>
        <v/>
      </c>
      <c r="U197" s="167" t="str">
        <f>IF(A197="","",posicao_contratual!O197)</f>
        <v/>
      </c>
      <c r="V197" s="167" t="str">
        <f>IF(A197="","",posicao_contratual!S197)</f>
        <v/>
      </c>
      <c r="W197" s="167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6" t="str">
        <f t="shared" si="6"/>
        <v/>
      </c>
      <c r="I198" s="13"/>
      <c r="J198" s="13"/>
      <c r="K198" s="13"/>
      <c r="L198" s="13"/>
      <c r="M198" s="13"/>
      <c r="N198" s="147" t="str">
        <f>IF(A198="","",IF(posicao_contratual!$Y198="","",IF(posicao_contratual!$Y198&gt;0,"",posicao_contratual!E198)))</f>
        <v/>
      </c>
      <c r="O198" s="147" t="str">
        <f>IF(A198="","",IF(posicao_contratual!$Y198="","",IF(posicao_contratual!$Y198&gt;1,"",posicao_contratual!I198)))</f>
        <v/>
      </c>
      <c r="P198" s="147" t="str">
        <f>IF(A198="","",IF(posicao_contratual!$Y198="","",IF(posicao_contratual!$Y198&gt;2,"",posicao_contratual!M198)))</f>
        <v/>
      </c>
      <c r="Q198" s="147" t="str">
        <f>IF(A198="","",IF(posicao_contratual!$Y198="","",IF(posicao_contratual!$Y198&gt;3,"",posicao_contratual!Q198)))</f>
        <v/>
      </c>
      <c r="R198" s="147" t="str">
        <f>IF(A198="","",IF(posicao_contratual!$Y198="","",IF(posicao_contratual!$Y198&gt;4,"",posicao_contratual!U198)))</f>
        <v/>
      </c>
      <c r="S198" s="167" t="str">
        <f>IF(A198="","",posicao_contratual!G198)</f>
        <v/>
      </c>
      <c r="T198" s="167" t="str">
        <f>IF(A198="","",posicao_contratual!K198)</f>
        <v/>
      </c>
      <c r="U198" s="167" t="str">
        <f>IF(A198="","",posicao_contratual!O198)</f>
        <v/>
      </c>
      <c r="V198" s="167" t="str">
        <f>IF(A198="","",posicao_contratual!S198)</f>
        <v/>
      </c>
      <c r="W198" s="167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6" t="str">
        <f t="shared" si="6"/>
        <v/>
      </c>
      <c r="I199" s="13"/>
      <c r="J199" s="13"/>
      <c r="K199" s="13"/>
      <c r="L199" s="13"/>
      <c r="M199" s="13"/>
      <c r="N199" s="147" t="str">
        <f>IF(A199="","",IF(posicao_contratual!$Y199="","",IF(posicao_contratual!$Y199&gt;0,"",posicao_contratual!E199)))</f>
        <v/>
      </c>
      <c r="O199" s="147" t="str">
        <f>IF(A199="","",IF(posicao_contratual!$Y199="","",IF(posicao_contratual!$Y199&gt;1,"",posicao_contratual!I199)))</f>
        <v/>
      </c>
      <c r="P199" s="147" t="str">
        <f>IF(A199="","",IF(posicao_contratual!$Y199="","",IF(posicao_contratual!$Y199&gt;2,"",posicao_contratual!M199)))</f>
        <v/>
      </c>
      <c r="Q199" s="147" t="str">
        <f>IF(A199="","",IF(posicao_contratual!$Y199="","",IF(posicao_contratual!$Y199&gt;3,"",posicao_contratual!Q199)))</f>
        <v/>
      </c>
      <c r="R199" s="147" t="str">
        <f>IF(A199="","",IF(posicao_contratual!$Y199="","",IF(posicao_contratual!$Y199&gt;4,"",posicao_contratual!U199)))</f>
        <v/>
      </c>
      <c r="S199" s="167" t="str">
        <f>IF(A199="","",posicao_contratual!G199)</f>
        <v/>
      </c>
      <c r="T199" s="167" t="str">
        <f>IF(A199="","",posicao_contratual!K199)</f>
        <v/>
      </c>
      <c r="U199" s="167" t="str">
        <f>IF(A199="","",posicao_contratual!O199)</f>
        <v/>
      </c>
      <c r="V199" s="167" t="str">
        <f>IF(A199="","",posicao_contratual!S199)</f>
        <v/>
      </c>
      <c r="W199" s="167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6" t="str">
        <f t="shared" si="6"/>
        <v/>
      </c>
      <c r="I200" s="13"/>
      <c r="J200" s="13"/>
      <c r="K200" s="13"/>
      <c r="L200" s="13"/>
      <c r="M200" s="13"/>
      <c r="N200" s="147" t="str">
        <f>IF(A200="","",IF(posicao_contratual!$Y200="","",IF(posicao_contratual!$Y200&gt;0,"",posicao_contratual!E200)))</f>
        <v/>
      </c>
      <c r="O200" s="147" t="str">
        <f>IF(A200="","",IF(posicao_contratual!$Y200="","",IF(posicao_contratual!$Y200&gt;1,"",posicao_contratual!I200)))</f>
        <v/>
      </c>
      <c r="P200" s="147" t="str">
        <f>IF(A200="","",IF(posicao_contratual!$Y200="","",IF(posicao_contratual!$Y200&gt;2,"",posicao_contratual!M200)))</f>
        <v/>
      </c>
      <c r="Q200" s="147" t="str">
        <f>IF(A200="","",IF(posicao_contratual!$Y200="","",IF(posicao_contratual!$Y200&gt;3,"",posicao_contratual!Q200)))</f>
        <v/>
      </c>
      <c r="R200" s="147" t="str">
        <f>IF(A200="","",IF(posicao_contratual!$Y200="","",IF(posicao_contratual!$Y200&gt;4,"",posicao_contratual!U200)))</f>
        <v/>
      </c>
      <c r="S200" s="167" t="str">
        <f>IF(A200="","",posicao_contratual!G200)</f>
        <v/>
      </c>
      <c r="T200" s="167" t="str">
        <f>IF(A200="","",posicao_contratual!K200)</f>
        <v/>
      </c>
      <c r="U200" s="167" t="str">
        <f>IF(A200="","",posicao_contratual!O200)</f>
        <v/>
      </c>
      <c r="V200" s="167" t="str">
        <f>IF(A200="","",posicao_contratual!S200)</f>
        <v/>
      </c>
      <c r="W200" s="167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201"/>
      <c r="T201" s="201"/>
      <c r="U201" s="201"/>
      <c r="V201" s="201"/>
      <c r="W201" s="201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318</v>
      </c>
      <c r="B1" s="5"/>
      <c r="C1" s="5"/>
    </row>
    <row r="2" spans="1:3" x14ac:dyDescent="0.35">
      <c r="A2" s="6" t="s">
        <v>319</v>
      </c>
      <c r="B2" s="231" t="str">
        <f>IF(OR(CONTROLE!$B$1="SELECIONE AQUI",CONTROLE!$B$1=""),"SELECIONE O METODO EM CONTROLE!B1",CONTROLE!$B$1)</f>
        <v>Financeiro (Mensalidade)</v>
      </c>
    </row>
    <row r="3" spans="1:3" x14ac:dyDescent="0.35">
      <c r="A3" s="5" t="s">
        <v>320</v>
      </c>
      <c r="B3" s="5"/>
      <c r="C3" s="5"/>
    </row>
    <row r="4" spans="1:3" x14ac:dyDescent="0.35">
      <c r="A4" s="6" t="s">
        <v>321</v>
      </c>
      <c r="B4" s="308">
        <f ca="1">IF(CONTROLE!$B$14="","",CONTROLE!$B$14)</f>
        <v>46295.819835879629</v>
      </c>
    </row>
    <row r="5" spans="1:3" x14ac:dyDescent="0.35">
      <c r="A5" s="6" t="s">
        <v>322</v>
      </c>
      <c r="B5" s="231" t="str">
        <f>IF(CONTROLE!$B$2="","",CONTROLE!$B$2)</f>
        <v>C1</v>
      </c>
    </row>
    <row r="6" spans="1:3" x14ac:dyDescent="0.35">
      <c r="A6" s="6" t="s">
        <v>323</v>
      </c>
      <c r="B6" s="191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324</v>
      </c>
      <c r="B7" s="191">
        <f ca="1">posicao_referencia!$I$6</f>
        <v>0</v>
      </c>
    </row>
    <row r="8" spans="1:3" ht="43.5" customHeight="1" x14ac:dyDescent="0.35">
      <c r="A8" s="6" t="s">
        <v>325</v>
      </c>
      <c r="B8" s="191">
        <f ca="1">IF(ISERROR(INDIRECT("CICLO_EM_EXECUCAO!A9")),"",IF(INDIRECT("CICLO_EM_EXECUCAO!A9")="","",INDIRECT("CICLO_EM_EXECUCAO!D5")))</f>
        <v>45657</v>
      </c>
      <c r="C8" s="315" t="s">
        <v>326</v>
      </c>
    </row>
    <row r="10" spans="1:3" x14ac:dyDescent="0.35">
      <c r="A10" s="5" t="s">
        <v>327</v>
      </c>
      <c r="B10" s="5"/>
      <c r="C10" s="5"/>
    </row>
    <row r="11" spans="1:3" x14ac:dyDescent="0.35">
      <c r="A11" s="6" t="s">
        <v>328</v>
      </c>
      <c r="B11" s="191">
        <f ca="1">posicao_referencia!$I$5</f>
        <v>45657</v>
      </c>
    </row>
    <row r="12" spans="1:3" x14ac:dyDescent="0.35">
      <c r="A12" s="6" t="s">
        <v>329</v>
      </c>
      <c r="B12" s="33">
        <f>IFERROR(LOOKUP(2,1/(ISNUMBER(financeiro!$A$2:$A$200)*ISNUMBER(financeiro!$C$2:$C$200)),financeiro!$A$2:$A$200),"")</f>
        <v>45627</v>
      </c>
    </row>
    <row r="13" spans="1:3" x14ac:dyDescent="0.35">
      <c r="A13" s="6" t="s">
        <v>330</v>
      </c>
      <c r="B13" s="309">
        <v>45657</v>
      </c>
    </row>
    <row r="14" spans="1:3" ht="43.5" customHeight="1" x14ac:dyDescent="0.35">
      <c r="A14" s="6" t="s">
        <v>331</v>
      </c>
      <c r="B14" s="191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>45565</v>
      </c>
      <c r="C14" s="315" t="s">
        <v>332</v>
      </c>
    </row>
    <row r="15" spans="1:3" x14ac:dyDescent="0.35">
      <c r="A15" s="6" t="s">
        <v>333</v>
      </c>
      <c r="B15" s="309"/>
    </row>
    <row r="16" spans="1:3" x14ac:dyDescent="0.35">
      <c r="A16" s="6" t="s">
        <v>334</v>
      </c>
      <c r="B16" s="192">
        <f ca="1">IF(MAX($B$11,$B$13,$B$15)=0,"",MAX($B$11,$B$13,$B$15)+1)</f>
        <v>45658</v>
      </c>
    </row>
    <row r="17" spans="1:3" ht="29" customHeight="1" x14ac:dyDescent="0.35">
      <c r="A17" s="6" t="s">
        <v>335</v>
      </c>
      <c r="B17" s="231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5" t="s">
        <v>336</v>
      </c>
    </row>
    <row r="18" spans="1:3" x14ac:dyDescent="0.35">
      <c r="A18" s="5" t="s">
        <v>337</v>
      </c>
      <c r="B18" s="5"/>
      <c r="C18" s="5"/>
    </row>
    <row r="19" spans="1:3" x14ac:dyDescent="0.35">
      <c r="A19" s="6" t="s">
        <v>338</v>
      </c>
      <c r="B19" s="231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339</v>
      </c>
      <c r="B20" s="231" t="str">
        <f>IF($B$12&lt;&gt;"","Financeiro",IF($B$14&lt;&gt;"","PC",""))</f>
        <v>Financeiro</v>
      </c>
    </row>
    <row r="21" spans="1:3" x14ac:dyDescent="0.35">
      <c r="A21" s="6" t="s">
        <v>340</v>
      </c>
      <c r="B21" s="191">
        <f ca="1">posicao_referencia!$I$5</f>
        <v>45657</v>
      </c>
    </row>
    <row r="22" spans="1:3" x14ac:dyDescent="0.35">
      <c r="A22" s="6" t="s">
        <v>341</v>
      </c>
      <c r="B22" s="231" t="str">
        <f ca="1">posicao_referencia!$I$8</f>
        <v>POSICAO FISICA INFORMADA - 31/12/2024</v>
      </c>
    </row>
    <row r="23" spans="1:3" x14ac:dyDescent="0.35">
      <c r="A23" s="6" t="s">
        <v>342</v>
      </c>
      <c r="B23" s="310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33" t="s">
        <v>343</v>
      </c>
      <c r="B25" s="434"/>
      <c r="C25" s="435"/>
    </row>
    <row r="26" spans="1:3" x14ac:dyDescent="0.35">
      <c r="A26" s="311" t="s">
        <v>344</v>
      </c>
      <c r="B26" s="440" t="s">
        <v>345</v>
      </c>
      <c r="C26" s="441"/>
    </row>
    <row r="27" spans="1:3" x14ac:dyDescent="0.35">
      <c r="A27" s="312" t="s">
        <v>346</v>
      </c>
      <c r="B27" s="442" t="s">
        <v>347</v>
      </c>
      <c r="C27" s="439"/>
    </row>
    <row r="28" spans="1:3" x14ac:dyDescent="0.35">
      <c r="A28" s="313" t="s">
        <v>348</v>
      </c>
      <c r="B28" s="438" t="s">
        <v>349</v>
      </c>
      <c r="C28" s="439"/>
    </row>
    <row r="29" spans="1:3" x14ac:dyDescent="0.35">
      <c r="A29" s="314" t="s">
        <v>350</v>
      </c>
      <c r="B29" s="436" t="s">
        <v>351</v>
      </c>
      <c r="C29" s="437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43" t="s">
        <v>352</v>
      </c>
      <c r="B1" s="406"/>
      <c r="C1" s="406"/>
      <c r="D1" s="406"/>
      <c r="E1" s="406"/>
      <c r="F1" s="406"/>
      <c r="G1" s="406"/>
      <c r="H1" s="406"/>
      <c r="I1" s="406"/>
      <c r="J1" s="406"/>
      <c r="K1" s="57"/>
      <c r="L1" s="57"/>
      <c r="M1" s="57"/>
      <c r="N1" s="57"/>
      <c r="O1" s="57"/>
      <c r="P1" s="57"/>
      <c r="Q1" s="57"/>
      <c r="X1" t="s">
        <v>353</v>
      </c>
      <c r="Y1" t="s">
        <v>354</v>
      </c>
      <c r="AB1" t="s">
        <v>355</v>
      </c>
    </row>
    <row r="2" spans="1:30" ht="34" customHeight="1" x14ac:dyDescent="0.35">
      <c r="A2" s="450" t="s">
        <v>356</v>
      </c>
      <c r="B2" s="406"/>
      <c r="C2" s="406"/>
      <c r="D2" s="406"/>
      <c r="E2" s="406"/>
      <c r="F2" s="406"/>
      <c r="G2" s="406"/>
      <c r="H2" s="406"/>
      <c r="I2" s="406"/>
      <c r="J2" s="406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-2500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34164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34164</v>
      </c>
      <c r="AC2">
        <f>IF(OR(posicao_contratual!$A2="",$W$46=""),0,IF(OR($AB2="",$AD2=""),"",ROUND($AB2-$AD2,2)))</f>
        <v>34164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126144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126144</v>
      </c>
      <c r="AC3">
        <f>IF(OR(posicao_contratual!$A3="",$W$46=""),0,IF(OR($AB3="",$AD3=""),"",ROUND($AB3-$AD3,2)))</f>
        <v>126144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7" t="s">
        <v>357</v>
      </c>
      <c r="B4" s="185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Financeiro</v>
      </c>
      <c r="C4" s="117" t="s">
        <v>358</v>
      </c>
      <c r="D4" s="118">
        <v>5.0000000000000001E-3</v>
      </c>
      <c r="E4" s="117" t="s">
        <v>359</v>
      </c>
      <c r="F4" s="119" t="str">
        <f>UPPER(CONTROLE!B2)</f>
        <v>C1</v>
      </c>
      <c r="G4" s="117" t="s">
        <v>360</v>
      </c>
      <c r="H4" s="119" t="str">
        <f>IF($B$4="Itens","Itens",IF($B$4="PCs","PCs","Informado"))</f>
        <v>Informado</v>
      </c>
      <c r="I4" s="117" t="s">
        <v>361</v>
      </c>
      <c r="J4" s="119" t="str">
        <f ca="1"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CÁLCULO MANUAL REQUERIDO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134553.60000000001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134553.60000000001</v>
      </c>
      <c r="AC4">
        <f>IF(OR(posicao_contratual!$A4="",$W$46=""),0,IF(OR($AB4="",$AD4=""),"",ROUND($AB4-$AD4,2)))</f>
        <v>134553.60000000001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7" t="s">
        <v>362</v>
      </c>
      <c r="B5" s="60" t="str">
        <f>IF(AND(RESULTADOS!$G$43="Sim",RESULTADOS!$C$43&lt;&gt;""),RESULTADOS!$C$43,"")</f>
        <v/>
      </c>
      <c r="C5" s="117" t="s">
        <v>363</v>
      </c>
      <c r="D5" s="453" t="str">
        <f>IF(AND(RESULTADOS!$G$43="Sim",RESULTADOS!$D$43&lt;&gt;""),RESULTADOS!$D$43,"")</f>
        <v/>
      </c>
      <c r="E5" s="454"/>
      <c r="F5" s="454"/>
      <c r="G5" s="454"/>
      <c r="H5" s="454"/>
      <c r="I5" s="454"/>
      <c r="J5" s="455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48" t="s">
        <v>364</v>
      </c>
      <c r="B6" s="406"/>
      <c r="C6" s="406"/>
      <c r="D6" s="406"/>
      <c r="E6" s="406"/>
      <c r="F6" s="406"/>
      <c r="G6" s="406"/>
      <c r="H6" s="406"/>
      <c r="I6" s="406"/>
      <c r="J6" s="406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47" t="s">
        <v>365</v>
      </c>
      <c r="B8" s="406"/>
      <c r="C8" s="406"/>
      <c r="D8" s="406"/>
      <c r="E8" s="406"/>
      <c r="F8" s="406"/>
      <c r="G8" s="406"/>
      <c r="H8" s="406"/>
      <c r="I8" s="406"/>
      <c r="J8" s="406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20" t="s">
        <v>177</v>
      </c>
      <c r="B9" s="120" t="s">
        <v>366</v>
      </c>
      <c r="C9" s="120" t="s">
        <v>367</v>
      </c>
      <c r="D9" s="120" t="s">
        <v>368</v>
      </c>
      <c r="E9" s="120" t="s">
        <v>369</v>
      </c>
      <c r="F9" s="120" t="s">
        <v>370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21" t="s">
        <v>23</v>
      </c>
      <c r="B10" s="122">
        <f>IF(COUNTIFS(financeiro!$B$2:$B$73,"c0",financeiro!$C$2:$C$73,"&gt;0",financeiro!$G$2:$G$73,"Sim")=0,"",ROUND(SUMIFS(financeiro!$F$2:$F$73,financeiro!$B$2:$B$73,"c0",financeiro!$G$2:$G$73,"Sim"),2))</f>
        <v>0</v>
      </c>
      <c r="C10" s="122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2">
        <f>IF(COUNTIF(itens_Consumidos!$AG$2:$AG$6,"REVISAR*")&gt;0,"",IF(COUNTIFS(itens_Consumidos!$E$2:$E$200,"&gt;0")=0,"",0))</f>
        <v>0</v>
      </c>
      <c r="E10" s="122">
        <f t="shared" ref="E10:E15" si="0">IF($B$4="Financeiro",B10,IF($B$4="PCs",C10,D10))</f>
        <v>0</v>
      </c>
      <c r="F10" s="123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21" t="s">
        <v>3</v>
      </c>
      <c r="B11" s="122">
        <f>IF(COUNTIFS(financeiro!$B$2:$B$73,"c1",financeiro!$C$2:$C$73,"&gt;0",financeiro!$G$2:$G$73,"Sim")=0,"",ROUND(SUMIFS(financeiro!$F$2:$F$73,financeiro!$B$2:$B$73,"c1",financeiro!$G$2:$G$73,"Sim"),2))</f>
        <v>26112</v>
      </c>
      <c r="C11" s="122">
        <f>IF(COUNTIFS(itens_PC!$C$2:$C$5001,"C1",itens_PC!$D$2:$D$5001,"&gt;0")=0,"",ROUND(SUMIFS(itens_PC!$H$2:$H$5001,itens_PC!$C$2:$C$5001,"C1",itens_PC!$G$2:$G$5001,"Sim",itens_PC!$B$2:$B$5001,"&lt;="&amp;$T$31),2))</f>
        <v>14156.8</v>
      </c>
      <c r="D11" s="122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6668.8</v>
      </c>
      <c r="E11" s="122">
        <f t="shared" si="0"/>
        <v>26112</v>
      </c>
      <c r="F11" s="123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21" t="s">
        <v>24</v>
      </c>
      <c r="B12" s="122" t="str">
        <f>IF(COUNTIFS(financeiro!$B$2:$B$73,"c2",financeiro!$C$2:$C$73,"&gt;0",financeiro!$G$2:$G$73,"Sim")=0,"",ROUND(SUMIFS(financeiro!$F$2:$F$73,financeiro!$B$2:$B$73,"c2",financeiro!$G$2:$G$73,"Sim"),2))</f>
        <v/>
      </c>
      <c r="C12" s="122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2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2" t="str">
        <f t="shared" si="0"/>
        <v/>
      </c>
      <c r="F12" s="123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21" t="s">
        <v>25</v>
      </c>
      <c r="B13" s="122" t="str">
        <f>IF(COUNTIFS(financeiro!$B$2:$B$73,"c3",financeiro!$C$2:$C$73,"&gt;0",financeiro!$G$2:$G$73,"Sim")=0,"",ROUND(SUMIFS(financeiro!$F$2:$F$73,financeiro!$B$2:$B$73,"c3",financeiro!$G$2:$G$73,"Sim"),2))</f>
        <v/>
      </c>
      <c r="C13" s="122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2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2" t="str">
        <f t="shared" si="0"/>
        <v/>
      </c>
      <c r="F13" s="123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21" t="s">
        <v>26</v>
      </c>
      <c r="B14" s="122" t="str">
        <f>IF(COUNTIFS(financeiro!$B$2:$B$73,"c4",financeiro!$C$2:$C$73,"&gt;0",financeiro!$G$2:$G$73,"Sim")=0,"",ROUND(SUMIFS(financeiro!$F$2:$F$73,financeiro!$B$2:$B$73,"c4",financeiro!$G$2:$G$73,"Sim"),2))</f>
        <v/>
      </c>
      <c r="C14" s="122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2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2" t="str">
        <f t="shared" si="0"/>
        <v/>
      </c>
      <c r="F14" s="123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4" t="s">
        <v>27</v>
      </c>
      <c r="B15" s="125">
        <f>IF(COUNT(B10:B14)=0,"",ROUND(SUM(B10:B14),2))</f>
        <v>26112</v>
      </c>
      <c r="C15" s="125">
        <f>IF(COUNT(C10:C14)=0,"",ROUND(SUM(C10:C14),2))</f>
        <v>14156.8</v>
      </c>
      <c r="D15" s="125">
        <f>IF(COUNT(D10:D14)=0,"",ROUND(SUM(D10:D14),2))</f>
        <v>6668.8</v>
      </c>
      <c r="E15" s="125">
        <f t="shared" si="0"/>
        <v>26112</v>
      </c>
      <c r="F15" s="126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9" t="s">
        <v>371</v>
      </c>
      <c r="B16" s="127">
        <f>IF(ISNUMBER($B$5),$B$5,E15)</f>
        <v>26112</v>
      </c>
      <c r="C16" s="119" t="s">
        <v>372</v>
      </c>
      <c r="D16" s="119" t="str">
        <f>IF(ISNUMBER($B$5),"MANUAL",$B$4)</f>
        <v>Financeiro</v>
      </c>
      <c r="E16" s="119" t="s">
        <v>373</v>
      </c>
      <c r="F16" s="119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DIVERGENTE — CÁLCULO MANUAL REQUERIDO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49" t="s">
        <v>374</v>
      </c>
      <c r="B17" s="406"/>
      <c r="C17" s="406"/>
      <c r="D17" s="406"/>
      <c r="E17" s="406"/>
      <c r="F17" s="406"/>
      <c r="G17" s="406"/>
      <c r="H17" s="406"/>
      <c r="I17" s="406"/>
      <c r="J17" s="406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47" t="s">
        <v>375</v>
      </c>
      <c r="B19" s="406"/>
      <c r="C19" s="406"/>
      <c r="D19" s="406"/>
      <c r="E19" s="406"/>
      <c r="F19" s="406"/>
      <c r="G19" s="406"/>
      <c r="H19" s="406"/>
      <c r="I19" s="406"/>
      <c r="J19" s="406"/>
      <c r="K19" s="57"/>
      <c r="L19" s="57"/>
      <c r="M19" s="57"/>
      <c r="N19" s="57"/>
      <c r="O19" s="57"/>
      <c r="P19" s="57"/>
      <c r="Q19" s="57"/>
      <c r="S19" t="s">
        <v>376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7" t="s">
        <v>377</v>
      </c>
      <c r="B20" s="128">
        <f>IF(COUNTIF(itens_Remanesc!$A$2:$A$200,"&lt;&gt;")=0,"",ROUND(SUMIF(itens_Remanesc!$A$2:$A$200,"&lt;&gt;",itens_Remanesc!$D$2:$D$200),2))</f>
        <v>278000</v>
      </c>
      <c r="C20" s="58" t="s">
        <v>378</v>
      </c>
      <c r="D20" s="58">
        <f>IF(COUNTIF(financeiro!$C$2:$C$73,"&lt;&gt;")=0,"",ROUND(SUM(financeiro!$C$2:$C$73),2))</f>
        <v>1020000</v>
      </c>
      <c r="E20" s="58" t="s">
        <v>379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190018.8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380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7" t="s">
        <v>381</v>
      </c>
      <c r="B21" s="128">
        <f>IF(B16="","",B16)</f>
        <v>26112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382</v>
      </c>
      <c r="T21" s="195">
        <f>IF(itens_PC!$O$3&gt;0,ROUND(itens_PC!$O$3+itens_PC!$Q$3,2),SUM($X$2:$X$201))</f>
        <v>-2500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7" t="s">
        <v>383</v>
      </c>
      <c r="B22" s="128">
        <f>IF(OR(C35="",D35=""),"",ROUND(D35-C35,2))</f>
        <v>14361.6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384</v>
      </c>
      <c r="T22" s="195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7" t="s">
        <v>385</v>
      </c>
      <c r="B23" s="128">
        <f>IF(OR(B20="",B21="",B22=""),"",ROUND(B20+B21+B22,2))</f>
        <v>318473.59999999998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386</v>
      </c>
      <c r="T23" s="195">
        <f>SUM($Y$2:$Y$201)</f>
        <v>294861.59999999998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7" t="s">
        <v>387</v>
      </c>
      <c r="B24" s="60" t="str">
        <f>IF(AND(RESULTADOS!$G$44="Sim",RESULTADOS!$C$44&lt;&gt;""),RESULTADOS!$C$44,"")</f>
        <v/>
      </c>
      <c r="C24" s="117" t="s">
        <v>388</v>
      </c>
      <c r="D24" s="453" t="str">
        <f>IF(AND(RESULTADOS!$G$44="Sim",RESULTADOS!$D$44&lt;&gt;""),RESULTADOS!$D$44,"")</f>
        <v/>
      </c>
      <c r="E24" s="454"/>
      <c r="F24" s="454"/>
      <c r="G24" s="454"/>
      <c r="H24" s="454"/>
      <c r="I24" s="454"/>
      <c r="J24" s="455"/>
      <c r="K24" s="57"/>
      <c r="L24" s="57"/>
      <c r="M24" s="57"/>
      <c r="N24" s="57"/>
      <c r="O24" s="57"/>
      <c r="P24" s="57"/>
      <c r="Q24" s="57"/>
      <c r="S24" t="s">
        <v>389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7" t="s">
        <v>390</v>
      </c>
      <c r="B25" s="60" t="str">
        <f>IF(AND(RESULTADOS!$G$45="Sim",RESULTADOS!$C$45&lt;&gt;""),RESULTADOS!$C$45,"")</f>
        <v/>
      </c>
      <c r="C25" s="117" t="s">
        <v>391</v>
      </c>
      <c r="D25" s="453" t="str">
        <f>IF(AND(RESULTADOS!$G$45="Sim",RESULTADOS!$D$45&lt;&gt;""),RESULTADOS!$D$45,"")</f>
        <v/>
      </c>
      <c r="E25" s="454"/>
      <c r="F25" s="454"/>
      <c r="G25" s="454"/>
      <c r="H25" s="454"/>
      <c r="I25" s="454"/>
      <c r="J25" s="455"/>
      <c r="K25" s="57"/>
      <c r="L25" s="57"/>
      <c r="M25" s="57"/>
      <c r="N25" s="57"/>
      <c r="O25" s="57"/>
      <c r="P25" s="57"/>
      <c r="Q25" s="57"/>
      <c r="S25" t="s">
        <v>392</v>
      </c>
      <c r="T25" s="195">
        <f>IF(OR($T$24=0,$T$20="",$T$26&gt;0,AND(NOT(itens_PC!$P$3&gt;0),$T$27&gt;0)),"CALCULO MANUAL REQUERIDO",ROUND($T$21+$T$22+$T$23+$T$39,2))</f>
        <v>299798.40000000002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7" t="s">
        <v>393</v>
      </c>
      <c r="B26" s="129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1340973.6000000001</v>
      </c>
      <c r="C26" s="117" t="s">
        <v>373</v>
      </c>
      <c r="D26" s="58"/>
      <c r="E26" s="456" t="str">
        <f ca="1"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CÁLCULO MANUAL REQUERIDO</v>
      </c>
      <c r="F26" s="454"/>
      <c r="G26" s="454"/>
      <c r="H26" s="454"/>
      <c r="I26" s="454"/>
      <c r="J26" s="455"/>
      <c r="K26" s="57"/>
      <c r="L26" s="57"/>
      <c r="M26" s="57"/>
      <c r="N26" s="57"/>
      <c r="O26" s="57"/>
      <c r="P26" s="57"/>
      <c r="Q26" s="57"/>
      <c r="S26" t="s">
        <v>394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50" t="s">
        <v>395</v>
      </c>
      <c r="B27" s="406"/>
      <c r="C27" s="406"/>
      <c r="D27" s="406"/>
      <c r="E27" s="406"/>
      <c r="F27" s="406"/>
      <c r="G27" s="406"/>
      <c r="H27" s="406"/>
      <c r="I27" s="406"/>
      <c r="J27" s="406"/>
      <c r="K27" s="57"/>
      <c r="L27" s="57"/>
      <c r="M27" s="57"/>
      <c r="N27" s="57"/>
      <c r="O27" s="57"/>
      <c r="P27" s="57"/>
      <c r="Q27" s="57"/>
      <c r="S27" t="s">
        <v>396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203" t="s">
        <v>397</v>
      </c>
      <c r="B28" s="202">
        <f>IF(OR($B$4="Financeiro",$B$4="Itens"),$B$23,$B$26)</f>
        <v>318473.59999999998</v>
      </c>
      <c r="C28" s="203" t="s">
        <v>398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399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203" t="s">
        <v>400</v>
      </c>
      <c r="B29" s="202">
        <f>comparativo_VTA!$B$208</f>
        <v>292233.59999999998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401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47" t="s">
        <v>402</v>
      </c>
      <c r="B30" s="406"/>
      <c r="C30" s="406"/>
      <c r="D30" s="406"/>
      <c r="E30" s="406"/>
      <c r="F30" s="406"/>
      <c r="G30" s="406"/>
      <c r="H30" s="406"/>
      <c r="I30" s="406"/>
      <c r="J30" s="406"/>
      <c r="K30" s="57"/>
      <c r="L30" s="57"/>
      <c r="M30" s="57"/>
      <c r="N30" s="57"/>
      <c r="O30" s="57"/>
      <c r="P30" s="57"/>
      <c r="Q30" s="57"/>
      <c r="S30" t="s">
        <v>403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20" t="s">
        <v>404</v>
      </c>
      <c r="B31" s="120" t="s">
        <v>405</v>
      </c>
      <c r="C31" s="120" t="s">
        <v>406</v>
      </c>
      <c r="D31" s="120" t="s">
        <v>407</v>
      </c>
      <c r="E31" s="120" t="s">
        <v>408</v>
      </c>
      <c r="F31" s="120" t="s">
        <v>409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410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6" t="s">
        <v>411</v>
      </c>
      <c r="B32" s="130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250</v>
      </c>
      <c r="C32" s="131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280500</v>
      </c>
      <c r="D32" s="131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294861.59999999998</v>
      </c>
      <c r="E32" s="131">
        <f>IF(OR(C32="",D32=""),"",ROUND(D32-C32,2))</f>
        <v>14361.6</v>
      </c>
      <c r="F32" s="132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6" t="s">
        <v>412</v>
      </c>
      <c r="B33" s="130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31">
        <f>IF(COUNTIF(itens_Consumidos!$A$2:$A$200,"&lt;&gt;")=0,"",IF(COUNTIFS(itens_Consumidos!$A$2:$A$200,"&lt;&gt;",itens_Consumidos!$V$2:$V$200,"")&gt;0,"",ROUND(SUM(itens_Consumidos!$V$2:$V$200),2)))</f>
        <v>94650</v>
      </c>
      <c r="D33" s="131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99496.08</v>
      </c>
      <c r="E33" s="131">
        <f>IF(OR(C33="",D33=""),"",ROUND(D33-C33,2))</f>
        <v>4846.08</v>
      </c>
      <c r="F33" s="132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413</v>
      </c>
      <c r="T33">
        <f>ROUND(SUM(itens_PC!$D$2:$D$5001),2)</f>
        <v>421750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6" t="s">
        <v>414</v>
      </c>
      <c r="B34" s="61"/>
      <c r="C34" s="62"/>
      <c r="D34" s="62"/>
      <c r="E34" s="62"/>
      <c r="F34" s="132" t="s">
        <v>415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416</v>
      </c>
      <c r="T34">
        <f>ROUND($T$33-SUMIFS(itens_PC!$D$2:$D$5001,itens_PC!$B$2:$B$5001,"&gt;"&amp;$T$31),2)</f>
        <v>421750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6" t="s">
        <v>417</v>
      </c>
      <c r="B35" s="130">
        <f>IF(OR($B$4="Financeiro",$B$4="PCs"),B32,IF($B$4="Itens",B33,""))</f>
        <v>250</v>
      </c>
      <c r="C35" s="131">
        <f>IF(OR($B$4="Financeiro",$B$4="PCs"),C32,IF($B$4="Itens",C33,""))</f>
        <v>280500</v>
      </c>
      <c r="D35" s="131">
        <f>IF($B$4="PCs",$T$23,IF($B$4="Financeiro",D32,IF($B$4="Itens",D33,"")))</f>
        <v>294861.59999999998</v>
      </c>
      <c r="E35" s="131">
        <f>IF(OR(C35="",D35=""),"",ROUND(D35-C35,2))</f>
        <v>14361.6</v>
      </c>
      <c r="F35" s="132" t="str">
        <f>IF($B$4="Itens","ITENS",IF(OR($B$4="Financeiro",$B$4="PCs"),"INFORMADO",""))</f>
        <v>INFORMADO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418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421750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ht="26" x14ac:dyDescent="0.35">
      <c r="A36" s="126" t="s">
        <v>419</v>
      </c>
      <c r="B36" s="444"/>
      <c r="C36" s="445"/>
      <c r="D36" s="445"/>
      <c r="E36" s="446"/>
      <c r="F36" s="133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DIVERGENTE — CÁLCULO MANUAL REQUERIDO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420</v>
      </c>
      <c r="T36">
        <f>ROUND(SUMIFS(itens_PC!$D$2:$D$5001,itens_PC!$L$2:$L$5001,"Sim")-SUMIFS(itens_PC!$D$2:$D$5001,itens_PC!$L$2:$L$5001,"Sim",itens_PC!$B$2:$B$5001,"&gt;"&amp;$T$31),2)</f>
        <v>421750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421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422</v>
      </c>
      <c r="T38">
        <f>ROUND(SUMIFS(itens_PC!$J$2:$J$5001,itens_PC!$B$2:$B$5001,"&lt;="&amp;$T$31),2)</f>
        <v>7436.8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423</v>
      </c>
      <c r="T39" s="376">
        <f>ROUND(SUM($T$42:$T$46),2)</f>
        <v>7436.8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47" t="s">
        <v>424</v>
      </c>
      <c r="B40" s="406"/>
      <c r="C40" s="406"/>
      <c r="D40" s="406"/>
      <c r="E40" s="406"/>
      <c r="F40" s="406"/>
      <c r="G40" s="406"/>
      <c r="H40" s="406"/>
      <c r="I40" s="406"/>
      <c r="J40" s="406"/>
      <c r="K40" s="57"/>
      <c r="L40" s="57"/>
      <c r="M40" s="57"/>
      <c r="N40" s="57"/>
      <c r="O40" s="57"/>
      <c r="P40" s="57"/>
      <c r="Q40" s="57"/>
      <c r="S40" t="s">
        <v>425</v>
      </c>
      <c r="T40" s="367">
        <f>IF(OR($T$24=0,$T$20="",$T$26&gt;0,AND(NOT(itens_PC!$P$3&gt;0),$T$27&gt;0)),"",ROUND($T$21+$T$22+$T$23,2))</f>
        <v>292361.59999999998</v>
      </c>
      <c r="V40" s="208" t="s">
        <v>426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6" t="s">
        <v>427</v>
      </c>
      <c r="B41" s="131">
        <f>IF(B15="","",B15)</f>
        <v>26112</v>
      </c>
      <c r="C41" s="134" t="s">
        <v>428</v>
      </c>
      <c r="D41" s="131">
        <f>IF(C15="","",C15)</f>
        <v>14156.8</v>
      </c>
      <c r="E41" s="134" t="s">
        <v>429</v>
      </c>
      <c r="F41" s="131">
        <f>IF(D15="","",D15)</f>
        <v>6668.8</v>
      </c>
      <c r="G41" s="134" t="s">
        <v>430</v>
      </c>
      <c r="H41" s="131">
        <f>IF(B16="","",B16)</f>
        <v>26112</v>
      </c>
      <c r="I41" s="126" t="s">
        <v>373</v>
      </c>
      <c r="J41" s="135" t="str">
        <f>F16</f>
        <v>DIVERGENTE — CÁLCULO MANUAL REQUERIDO</v>
      </c>
      <c r="K41" s="57"/>
      <c r="L41" s="57"/>
      <c r="M41" s="57"/>
      <c r="N41" s="57"/>
      <c r="O41" s="57"/>
      <c r="P41" s="57"/>
      <c r="Q41" s="57"/>
      <c r="S41" t="s">
        <v>431</v>
      </c>
      <c r="T41" s="376">
        <f>ROUND(SUM(itens_PC!$S$12:$S$16),2)</f>
        <v>7436.8</v>
      </c>
      <c r="V41" s="209" t="s">
        <v>432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6" t="s">
        <v>433</v>
      </c>
      <c r="B42" s="136">
        <f>IF($F$4="C0",parametros!$F$2,IF($F$4="C1",parametros!$F$3,IF($F$4="C2",parametros!$F$4,IF($F$4="C3",parametros!$F$5,parametros!$F$6))))</f>
        <v>1.0511999999999999</v>
      </c>
      <c r="C42" s="137" t="s">
        <v>434</v>
      </c>
      <c r="D42" s="136">
        <f>IF($F$4="C0",parametros!$D$11,IF($F$4="C1",parametros!$D$12,IF($F$4="C2",parametros!$D$13,IF($F$4="C3",parametros!$D$14,parametros!$D$15))))</f>
        <v>1.0511999999999999</v>
      </c>
      <c r="E42" s="137" t="s">
        <v>435</v>
      </c>
      <c r="F42" s="136">
        <f>IF(OR(NOT(ISNUMBER(B42)),NOT(ISNUMBER(D42)),D42=0),"",B42/D42)</f>
        <v>1</v>
      </c>
      <c r="G42" s="137" t="s">
        <v>436</v>
      </c>
      <c r="H42" s="136">
        <f>IF(OR(NOT(ISNUMBER(B42)),NOT(ISNUMBER(F42))),"",B42-F42)</f>
        <v>5.1199999999999912E-2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437</v>
      </c>
      <c r="T42" s="376">
        <f>ROUND(SUMIFS(itens_PC!$J$2:$J$5001,itens_PC!$C$2:$C$5001,"C0",itens_PC!$J$2:$J$5001,"&gt;0",itens_PC!$B$2:$B$5001,"&lt;="&amp;$T$31),2)</f>
        <v>0</v>
      </c>
      <c r="V42" s="209" t="s">
        <v>438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439</v>
      </c>
      <c r="T43" s="376">
        <f>ROUND(SUMIFS(itens_PC!$J$2:$J$5001,itens_PC!$C$2:$C$5001,"C1",itens_PC!$J$2:$J$5001,"&gt;0",itens_PC!$B$2:$B$5001,"&lt;="&amp;$T$31),2)</f>
        <v>7436.8</v>
      </c>
      <c r="V43" s="209" t="s">
        <v>440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6" t="s">
        <v>441</v>
      </c>
      <c r="B44" s="135">
        <f>SUMPRODUCT(--(financeiro!$C$2:$C$73&lt;&gt;""),--(((financeiro!$B$2:$B$73="")+(financeiro!$G$2:$G$73=""))&gt;0))</f>
        <v>0</v>
      </c>
      <c r="C44" s="126" t="s">
        <v>442</v>
      </c>
      <c r="D44" s="135">
        <f>SUMPRODUCT(--(((itens_PC!$B$2:$B$5001&lt;&gt;"")+(itens_PC!$D$2:$D$5001&lt;&gt;"")+(itens_PC!$G$2:$G$5001&lt;&gt;""))&gt;0),--(itens_PC!$K$2:$K$5001&lt;&gt;"OK"))</f>
        <v>0</v>
      </c>
      <c r="E44" s="126" t="s">
        <v>443</v>
      </c>
      <c r="F44" s="135">
        <f>COUNTIFS(itens_Consumidos!$A$2:$A$200,"&lt;&gt;",itens_Consumidos!$Q$2:$Q$200,"&lt;&gt;OK")+COUNTIFS(itens_Consumidos!$A$2:$A$200,"&lt;&gt;",itens_Consumidos!$C$2:$C$200,"")</f>
        <v>0</v>
      </c>
      <c r="G44" s="126" t="s">
        <v>444</v>
      </c>
      <c r="H44" s="135">
        <f>COUNTIFS(itens_Remanesc!$A$2:$A$200,"&lt;&gt;",itens_Remanesc!$U$2:$U$200,"&lt;&gt;OK")+COUNTIFS(itens_Remanesc!$A$2:$A$200,"&lt;&gt;",itens_Remanesc!$V$2:$V$200,"&lt;&gt;OK")</f>
        <v>0</v>
      </c>
      <c r="I44" s="126" t="s">
        <v>445</v>
      </c>
      <c r="J44" s="135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446</v>
      </c>
      <c r="T44" s="376">
        <f>ROUND(SUMIFS(itens_PC!$J$2:$J$5001,itens_PC!$C$2:$C$5001,"C2",itens_PC!$J$2:$J$5001,"&gt;0",itens_PC!$B$2:$B$5001,"&lt;="&amp;$T$31),2)</f>
        <v>0</v>
      </c>
      <c r="V44" s="209" t="s">
        <v>447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6" t="s">
        <v>448</v>
      </c>
      <c r="B45" s="135">
        <f>COUNTIF(aditivos!$K$2:$K$200,"Sim")</f>
        <v>1</v>
      </c>
      <c r="C45" s="126" t="s">
        <v>449</v>
      </c>
      <c r="D45" s="131">
        <f>ROUND(SUM(itens_PC!$J$2:$J$5001),2)</f>
        <v>7436.8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450</v>
      </c>
      <c r="T45" s="376">
        <f>ROUND(SUMIFS(itens_PC!$J$2:$J$5001,itens_PC!$C$2:$C$5001,"C3",itens_PC!$J$2:$J$5001,"&gt;0",itens_PC!$B$2:$B$5001,"&lt;="&amp;$T$31),2)</f>
        <v>0</v>
      </c>
      <c r="V45" s="209" t="s">
        <v>451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452</v>
      </c>
      <c r="T46" s="376">
        <f>ROUND(SUMIFS(itens_PC!$J$2:$J$5001,itens_PC!$C$2:$C$5001,"C4",itens_PC!$J$2:$J$5001,"&gt;0",itens_PC!$B$2:$B$5001,"&lt;="&amp;$T$31),2)</f>
        <v>0</v>
      </c>
      <c r="V46" s="209" t="s">
        <v>453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454</v>
      </c>
      <c r="T47" s="376">
        <f>ROUND($T$41-$T$39,2)</f>
        <v>0</v>
      </c>
      <c r="V47" s="209" t="s">
        <v>455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48"/>
      <c r="B48" s="406"/>
      <c r="C48" s="406"/>
      <c r="D48" s="406"/>
      <c r="E48" s="406"/>
      <c r="F48" s="406"/>
      <c r="G48" s="406"/>
      <c r="H48" s="406"/>
      <c r="I48" s="406"/>
      <c r="J48" s="406"/>
      <c r="K48" s="57"/>
      <c r="L48" s="57"/>
      <c r="M48" s="57"/>
      <c r="N48" s="57"/>
      <c r="O48" s="57"/>
      <c r="P48" s="57"/>
      <c r="Q48" s="57"/>
      <c r="V48" s="209" t="s">
        <v>456</v>
      </c>
      <c r="W48" s="195">
        <f>IF(OR($W$46="",$W$67=""),"",ROUND($W$67+$W$53+$W$54,2))</f>
        <v>804861.6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48"/>
      <c r="B49" s="406"/>
      <c r="C49" s="406"/>
      <c r="D49" s="406"/>
      <c r="E49" s="406"/>
      <c r="F49" s="406"/>
      <c r="G49" s="406"/>
      <c r="H49" s="406"/>
      <c r="I49" s="406"/>
      <c r="J49" s="406"/>
      <c r="K49" s="57"/>
      <c r="L49" s="57"/>
      <c r="M49" s="57"/>
      <c r="N49" s="57"/>
      <c r="O49" s="57"/>
      <c r="P49" s="57"/>
      <c r="Q49" s="57"/>
      <c r="V49" s="209" t="s">
        <v>457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9" t="s">
        <v>458</v>
      </c>
      <c r="W50" s="195">
        <f ca="1">IF(OR($W$49=0,$W$66=""),"",ROUND($W$66+IFERROR(SUM(INDIRECT("CICLO_EM_EXECUCAO!F13:F211")),0)+IFERROR(SUM(INDIRECT("CICLO_EM_EXECUCAO!G13:G211")),0),2))</f>
        <v>804861.6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9" t="s">
        <v>459</v>
      </c>
      <c r="W51" s="195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51" t="s">
        <v>460</v>
      </c>
      <c r="B52" s="452"/>
      <c r="C52" s="452"/>
      <c r="D52" s="452"/>
      <c r="E52" s="452"/>
      <c r="F52" s="452"/>
      <c r="G52" s="452"/>
      <c r="H52" s="452"/>
      <c r="I52" s="57"/>
      <c r="J52" s="451" t="s">
        <v>461</v>
      </c>
      <c r="K52" s="452"/>
      <c r="L52" s="452"/>
      <c r="M52" s="452"/>
      <c r="N52" s="452"/>
      <c r="O52" s="452"/>
      <c r="P52" s="452"/>
      <c r="Q52" s="452"/>
      <c r="V52" s="209" t="s">
        <v>462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8" t="s">
        <v>21</v>
      </c>
      <c r="B53" s="138" t="s">
        <v>463</v>
      </c>
      <c r="C53" s="138" t="s">
        <v>464</v>
      </c>
      <c r="D53" s="138" t="s">
        <v>465</v>
      </c>
      <c r="E53" s="138" t="s">
        <v>466</v>
      </c>
      <c r="F53" s="138" t="s">
        <v>467</v>
      </c>
      <c r="G53" s="138" t="s">
        <v>468</v>
      </c>
      <c r="H53" s="138" t="s">
        <v>469</v>
      </c>
      <c r="I53" s="57"/>
      <c r="J53" s="138" t="s">
        <v>21</v>
      </c>
      <c r="K53" s="138" t="s">
        <v>470</v>
      </c>
      <c r="L53" s="138" t="s">
        <v>471</v>
      </c>
      <c r="M53" s="138" t="s">
        <v>472</v>
      </c>
      <c r="N53" s="138" t="s">
        <v>473</v>
      </c>
      <c r="O53" s="138" t="s">
        <v>474</v>
      </c>
      <c r="P53" s="138" t="s">
        <v>475</v>
      </c>
      <c r="Q53" s="138" t="s">
        <v>56</v>
      </c>
      <c r="V53" t="s">
        <v>476</v>
      </c>
      <c r="W53">
        <f>SUM($AC$2:$AC$201)</f>
        <v>294861.59999999998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9" t="str">
        <f>IF(historico_VU!A2="","",historico_VU!A2)</f>
        <v>ITEM-001</v>
      </c>
      <c r="B54" s="140">
        <f>IF(A54="","",historico_VU!B2)</f>
        <v>120</v>
      </c>
      <c r="C54" s="141">
        <f>IF(A54="","",historico_VU!C2)</f>
        <v>250</v>
      </c>
      <c r="D54" s="141">
        <f>IF(A54="","",historico_VU!D2)</f>
        <v>262.8</v>
      </c>
      <c r="E54" s="141">
        <f>IF(A54="","",historico_VU!E2)</f>
        <v>272.63</v>
      </c>
      <c r="F54" s="141">
        <f>IF(A54="","",historico_VU!F2)</f>
        <v>280.51</v>
      </c>
      <c r="G54" s="141" t="str">
        <f>IF(A54="","",historico_VU!G2)</f>
        <v/>
      </c>
      <c r="H54" s="142" t="str">
        <f>IF(A54="","",historico_VU!H2)</f>
        <v/>
      </c>
      <c r="I54" s="57"/>
      <c r="J54" s="139" t="str">
        <f>IF(itens_Remanesc!A2="","",itens_Remanesc!A2)</f>
        <v>ITEM-001</v>
      </c>
      <c r="K54" s="140">
        <f>IF(J54="","",IF($F$4="C0",itens_Remanesc!B2,IF($F$4="C1",itens_Remanesc!E2,IF($F$4="C2",itens_Remanesc!G2,IF($F$4="C3",itens_Remanesc!I2,itens_Remanesc!K2)))))</f>
        <v>120</v>
      </c>
      <c r="L54" s="140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43">
        <f>IF(J54="","",itens_Remanesc!C2)</f>
        <v>250</v>
      </c>
      <c r="N54" s="143">
        <f>IF(J54="","",IF($F$4="C0",historico_VU!C2,IF($F$4="C1",historico_VU!D2,IF($F$4="C2",historico_VU!E2,IF($F$4="C3",historico_VU!F2,historico_VU!G2)))))</f>
        <v>262.8</v>
      </c>
      <c r="O54" s="143">
        <f t="shared" ref="O54:O85" si="1">IF(J54="","",IF(OR($B$4="Financeiro",$B$4="PCs"),IF(OR(K54="",M54=""),"",ROUND(K54*M54,2)),IF($B$4="Itens",IF(OR(L54="",M54=""),"",ROUND(L54*M54,2)),"")))</f>
        <v>30000</v>
      </c>
      <c r="P54" s="143">
        <f t="shared" ref="P54:P85" si="2">IF(J54="","",IF(OR($B$4="Financeiro",$B$4="PCs"),IF(OR(K54="",N54=""),"",ROUND(K54*N54,2)),IF($B$4="Itens",IF(OR(L54="",N54=""),"",ROUND(L54*N54,2)),"")))</f>
        <v>31536</v>
      </c>
      <c r="Q54" s="144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DIVERGENTE</v>
      </c>
      <c r="V54" t="s">
        <v>477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9" t="str">
        <f>IF(historico_VU!A3="","",historico_VU!A3)</f>
        <v>ITEM-002</v>
      </c>
      <c r="B55" s="140">
        <f>IF(A55="","",historico_VU!B3)</f>
        <v>80</v>
      </c>
      <c r="C55" s="141">
        <f>IF(A55="","",historico_VU!C3)</f>
        <v>1500</v>
      </c>
      <c r="D55" s="141">
        <f>IF(A55="","",historico_VU!D3)</f>
        <v>1576.8</v>
      </c>
      <c r="E55" s="141">
        <f>IF(A55="","",historico_VU!E3)</f>
        <v>1635.77</v>
      </c>
      <c r="F55" s="141">
        <f>IF(A55="","",historico_VU!F3)</f>
        <v>1683.05</v>
      </c>
      <c r="G55" s="141" t="str">
        <f>IF(A55="","",historico_VU!G3)</f>
        <v/>
      </c>
      <c r="H55" s="142" t="str">
        <f>IF(A55="","",historico_VU!H3)</f>
        <v/>
      </c>
      <c r="I55" s="57"/>
      <c r="J55" s="139" t="str">
        <f>IF(itens_Remanesc!A3="","",itens_Remanesc!A3)</f>
        <v>ITEM-002</v>
      </c>
      <c r="K55" s="140">
        <f>IF(J55="","",IF($F$4="C0",itens_Remanesc!B3,IF($F$4="C1",itens_Remanesc!E3,IF($F$4="C2",itens_Remanesc!G3,IF($F$4="C3",itens_Remanesc!I3,itens_Remanesc!K3)))))</f>
        <v>80</v>
      </c>
      <c r="L55" s="140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43">
        <f>IF(J55="","",itens_Remanesc!C3)</f>
        <v>1500</v>
      </c>
      <c r="N55" s="143">
        <f>IF(J55="","",IF($F$4="C0",historico_VU!C3,IF($F$4="C1",historico_VU!D3,IF($F$4="C2",historico_VU!E3,IF($F$4="C3",historico_VU!F3,historico_VU!G3)))))</f>
        <v>1576.8</v>
      </c>
      <c r="O55" s="143">
        <f t="shared" si="1"/>
        <v>120000</v>
      </c>
      <c r="P55" s="143">
        <f t="shared" si="2"/>
        <v>126144</v>
      </c>
      <c r="Q55" s="144" t="str">
        <f t="shared" si="3"/>
        <v>DIVERGENTE</v>
      </c>
      <c r="V55" t="s">
        <v>478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9" t="str">
        <f>IF(historico_VU!A4="","",historico_VU!A4)</f>
        <v>ITEM-003</v>
      </c>
      <c r="B56" s="140">
        <f>IF(A56="","",historico_VU!B4)</f>
        <v>40</v>
      </c>
      <c r="C56" s="141">
        <f>IF(A56="","",historico_VU!C4)</f>
        <v>3200</v>
      </c>
      <c r="D56" s="141">
        <f>IF(A56="","",historico_VU!D4)</f>
        <v>3363.84</v>
      </c>
      <c r="E56" s="141">
        <f>IF(A56="","",historico_VU!E4)</f>
        <v>3489.65</v>
      </c>
      <c r="F56" s="141">
        <f>IF(A56="","",historico_VU!F4)</f>
        <v>3590.5</v>
      </c>
      <c r="G56" s="141" t="str">
        <f>IF(A56="","",historico_VU!G4)</f>
        <v/>
      </c>
      <c r="H56" s="142" t="str">
        <f>IF(A56="","",historico_VU!H4)</f>
        <v/>
      </c>
      <c r="I56" s="57"/>
      <c r="J56" s="139" t="str">
        <f>IF(itens_Remanesc!A4="","",itens_Remanesc!A4)</f>
        <v>ITEM-003</v>
      </c>
      <c r="K56" s="140">
        <f>IF(J56="","",IF($F$4="C0",itens_Remanesc!B4,IF($F$4="C1",itens_Remanesc!E4,IF($F$4="C2",itens_Remanesc!G4,IF($F$4="C3",itens_Remanesc!I4,itens_Remanesc!K4)))))</f>
        <v>40</v>
      </c>
      <c r="L56" s="140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43">
        <f>IF(J56="","",itens_Remanesc!C4)</f>
        <v>3200</v>
      </c>
      <c r="N56" s="143">
        <f>IF(J56="","",IF($F$4="C0",historico_VU!C4,IF($F$4="C1",historico_VU!D4,IF($F$4="C2",historico_VU!E4,IF($F$4="C3",historico_VU!F4,historico_VU!G4)))))</f>
        <v>3363.84</v>
      </c>
      <c r="O56" s="143">
        <f t="shared" si="1"/>
        <v>128000</v>
      </c>
      <c r="P56" s="143">
        <f t="shared" si="2"/>
        <v>134553.60000000001</v>
      </c>
      <c r="Q56" s="144" t="str">
        <f t="shared" si="3"/>
        <v>DIVERGENTE</v>
      </c>
      <c r="V56" t="s">
        <v>479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9" t="str">
        <f>IF(historico_VU!A5="","",historico_VU!A5)</f>
        <v/>
      </c>
      <c r="B57" s="140" t="str">
        <f>IF(A57="","",historico_VU!B5)</f>
        <v/>
      </c>
      <c r="C57" s="141" t="str">
        <f>IF(A57="","",historico_VU!C5)</f>
        <v/>
      </c>
      <c r="D57" s="141" t="str">
        <f>IF(A57="","",historico_VU!D5)</f>
        <v/>
      </c>
      <c r="E57" s="141" t="str">
        <f>IF(A57="","",historico_VU!E5)</f>
        <v/>
      </c>
      <c r="F57" s="141" t="str">
        <f>IF(A57="","",historico_VU!F5)</f>
        <v/>
      </c>
      <c r="G57" s="141" t="str">
        <f>IF(A57="","",historico_VU!G5)</f>
        <v/>
      </c>
      <c r="H57" s="142" t="str">
        <f>IF(A57="","",historico_VU!H5)</f>
        <v/>
      </c>
      <c r="I57" s="57"/>
      <c r="J57" s="139" t="str">
        <f>IF(itens_Remanesc!A5="","",itens_Remanesc!A5)</f>
        <v/>
      </c>
      <c r="K57" s="140" t="str">
        <f>IF(J57="","",IF($F$4="C0",itens_Remanesc!B5,IF($F$4="C1",itens_Remanesc!E5,IF($F$4="C2",itens_Remanesc!G5,IF($F$4="C3",itens_Remanesc!I5,itens_Remanesc!K5)))))</f>
        <v/>
      </c>
      <c r="L57" s="140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3" t="str">
        <f>IF(J57="","",itens_Remanesc!C5)</f>
        <v/>
      </c>
      <c r="N57" s="143" t="str">
        <f>IF(J57="","",IF($F$4="C0",historico_VU!C5,IF($F$4="C1",historico_VU!D5,IF($F$4="C2",historico_VU!E5,IF($F$4="C3",historico_VU!F5,historico_VU!G5)))))</f>
        <v/>
      </c>
      <c r="O57" s="143" t="str">
        <f t="shared" si="1"/>
        <v/>
      </c>
      <c r="P57" s="143" t="str">
        <f t="shared" si="2"/>
        <v/>
      </c>
      <c r="Q57" s="144" t="str">
        <f t="shared" si="3"/>
        <v/>
      </c>
      <c r="V57" t="s">
        <v>480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9" t="str">
        <f>IF(historico_VU!A6="","",historico_VU!A6)</f>
        <v/>
      </c>
      <c r="B58" s="140" t="str">
        <f>IF(A58="","",historico_VU!B6)</f>
        <v/>
      </c>
      <c r="C58" s="141" t="str">
        <f>IF(A58="","",historico_VU!C6)</f>
        <v/>
      </c>
      <c r="D58" s="141" t="str">
        <f>IF(A58="","",historico_VU!D6)</f>
        <v/>
      </c>
      <c r="E58" s="141" t="str">
        <f>IF(A58="","",historico_VU!E6)</f>
        <v/>
      </c>
      <c r="F58" s="141" t="str">
        <f>IF(A58="","",historico_VU!F6)</f>
        <v/>
      </c>
      <c r="G58" s="141" t="str">
        <f>IF(A58="","",historico_VU!G6)</f>
        <v/>
      </c>
      <c r="H58" s="142" t="str">
        <f>IF(A58="","",historico_VU!H6)</f>
        <v/>
      </c>
      <c r="I58" s="57"/>
      <c r="J58" s="139" t="str">
        <f>IF(itens_Remanesc!A6="","",itens_Remanesc!A6)</f>
        <v/>
      </c>
      <c r="K58" s="140" t="str">
        <f>IF(J58="","",IF($F$4="C0",itens_Remanesc!B6,IF($F$4="C1",itens_Remanesc!E6,IF($F$4="C2",itens_Remanesc!G6,IF($F$4="C3",itens_Remanesc!I6,itens_Remanesc!K6)))))</f>
        <v/>
      </c>
      <c r="L58" s="140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3" t="str">
        <f>IF(J58="","",itens_Remanesc!C6)</f>
        <v/>
      </c>
      <c r="N58" s="143" t="str">
        <f>IF(J58="","",IF($F$4="C0",historico_VU!C6,IF($F$4="C1",historico_VU!D6,IF($F$4="C2",historico_VU!E6,IF($F$4="C3",historico_VU!F6,historico_VU!G6)))))</f>
        <v/>
      </c>
      <c r="O58" s="143" t="str">
        <f t="shared" si="1"/>
        <v/>
      </c>
      <c r="P58" s="143" t="str">
        <f t="shared" si="2"/>
        <v/>
      </c>
      <c r="Q58" s="144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9" t="str">
        <f>IF(historico_VU!A7="","",historico_VU!A7)</f>
        <v/>
      </c>
      <c r="B59" s="140" t="str">
        <f>IF(A59="","",historico_VU!B7)</f>
        <v/>
      </c>
      <c r="C59" s="141" t="str">
        <f>IF(A59="","",historico_VU!C7)</f>
        <v/>
      </c>
      <c r="D59" s="141" t="str">
        <f>IF(A59="","",historico_VU!D7)</f>
        <v/>
      </c>
      <c r="E59" s="141" t="str">
        <f>IF(A59="","",historico_VU!E7)</f>
        <v/>
      </c>
      <c r="F59" s="141" t="str">
        <f>IF(A59="","",historico_VU!F7)</f>
        <v/>
      </c>
      <c r="G59" s="141" t="str">
        <f>IF(A59="","",historico_VU!G7)</f>
        <v/>
      </c>
      <c r="H59" s="142" t="str">
        <f>IF(A59="","",historico_VU!H7)</f>
        <v/>
      </c>
      <c r="I59" s="57"/>
      <c r="J59" s="139" t="str">
        <f>IF(itens_Remanesc!A7="","",itens_Remanesc!A7)</f>
        <v/>
      </c>
      <c r="K59" s="140" t="str">
        <f>IF(J59="","",IF($F$4="C0",itens_Remanesc!B7,IF($F$4="C1",itens_Remanesc!E7,IF($F$4="C2",itens_Remanesc!G7,IF($F$4="C3",itens_Remanesc!I7,itens_Remanesc!K7)))))</f>
        <v/>
      </c>
      <c r="L59" s="140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3" t="str">
        <f>IF(J59="","",itens_Remanesc!C7)</f>
        <v/>
      </c>
      <c r="N59" s="143" t="str">
        <f>IF(J59="","",IF($F$4="C0",historico_VU!C7,IF($F$4="C1",historico_VU!D7,IF($F$4="C2",historico_VU!E7,IF($F$4="C3",historico_VU!F7,historico_VU!G7)))))</f>
        <v/>
      </c>
      <c r="O59" s="143" t="str">
        <f t="shared" si="1"/>
        <v/>
      </c>
      <c r="P59" s="143" t="str">
        <f t="shared" si="2"/>
        <v/>
      </c>
      <c r="Q59" s="144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9" t="str">
        <f>IF(historico_VU!A8="","",historico_VU!A8)</f>
        <v/>
      </c>
      <c r="B60" s="140" t="str">
        <f>IF(A60="","",historico_VU!B8)</f>
        <v/>
      </c>
      <c r="C60" s="141" t="str">
        <f>IF(A60="","",historico_VU!C8)</f>
        <v/>
      </c>
      <c r="D60" s="141" t="str">
        <f>IF(A60="","",historico_VU!D8)</f>
        <v/>
      </c>
      <c r="E60" s="141" t="str">
        <f>IF(A60="","",historico_VU!E8)</f>
        <v/>
      </c>
      <c r="F60" s="141" t="str">
        <f>IF(A60="","",historico_VU!F8)</f>
        <v/>
      </c>
      <c r="G60" s="141" t="str">
        <f>IF(A60="","",historico_VU!G8)</f>
        <v/>
      </c>
      <c r="H60" s="142" t="str">
        <f>IF(A60="","",historico_VU!H8)</f>
        <v/>
      </c>
      <c r="I60" s="57"/>
      <c r="J60" s="139" t="str">
        <f>IF(itens_Remanesc!A8="","",itens_Remanesc!A8)</f>
        <v/>
      </c>
      <c r="K60" s="140" t="str">
        <f>IF(J60="","",IF($F$4="C0",itens_Remanesc!B8,IF($F$4="C1",itens_Remanesc!E8,IF($F$4="C2",itens_Remanesc!G8,IF($F$4="C3",itens_Remanesc!I8,itens_Remanesc!K8)))))</f>
        <v/>
      </c>
      <c r="L60" s="140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3" t="str">
        <f>IF(J60="","",itens_Remanesc!C8)</f>
        <v/>
      </c>
      <c r="N60" s="143" t="str">
        <f>IF(J60="","",IF($F$4="C0",historico_VU!C8,IF($F$4="C1",historico_VU!D8,IF($F$4="C2",historico_VU!E8,IF($F$4="C3",historico_VU!F8,historico_VU!G8)))))</f>
        <v/>
      </c>
      <c r="O60" s="143" t="str">
        <f t="shared" si="1"/>
        <v/>
      </c>
      <c r="P60" s="143" t="str">
        <f t="shared" si="2"/>
        <v/>
      </c>
      <c r="Q60" s="144" t="str">
        <f t="shared" si="3"/>
        <v/>
      </c>
      <c r="V60" s="208" t="s">
        <v>481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9" t="str">
        <f>IF(historico_VU!A9="","",historico_VU!A9)</f>
        <v/>
      </c>
      <c r="B61" s="140" t="str">
        <f>IF(A61="","",historico_VU!B9)</f>
        <v/>
      </c>
      <c r="C61" s="141" t="str">
        <f>IF(A61="","",historico_VU!C9)</f>
        <v/>
      </c>
      <c r="D61" s="141" t="str">
        <f>IF(A61="","",historico_VU!D9)</f>
        <v/>
      </c>
      <c r="E61" s="141" t="str">
        <f>IF(A61="","",historico_VU!E9)</f>
        <v/>
      </c>
      <c r="F61" s="141" t="str">
        <f>IF(A61="","",historico_VU!F9)</f>
        <v/>
      </c>
      <c r="G61" s="141" t="str">
        <f>IF(A61="","",historico_VU!G9)</f>
        <v/>
      </c>
      <c r="H61" s="142" t="str">
        <f>IF(A61="","",historico_VU!H9)</f>
        <v/>
      </c>
      <c r="I61" s="57"/>
      <c r="J61" s="139" t="str">
        <f>IF(itens_Remanesc!A9="","",itens_Remanesc!A9)</f>
        <v/>
      </c>
      <c r="K61" s="140" t="str">
        <f>IF(J61="","",IF($F$4="C0",itens_Remanesc!B9,IF($F$4="C1",itens_Remanesc!E9,IF($F$4="C2",itens_Remanesc!G9,IF($F$4="C3",itens_Remanesc!I9,itens_Remanesc!K9)))))</f>
        <v/>
      </c>
      <c r="L61" s="140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3" t="str">
        <f>IF(J61="","",itens_Remanesc!C9)</f>
        <v/>
      </c>
      <c r="N61" s="143" t="str">
        <f>IF(J61="","",IF($F$4="C0",historico_VU!C9,IF($F$4="C1",historico_VU!D9,IF($F$4="C2",historico_VU!E9,IF($F$4="C3",historico_VU!F9,historico_VU!G9)))))</f>
        <v/>
      </c>
      <c r="O61" s="143" t="str">
        <f t="shared" si="1"/>
        <v/>
      </c>
      <c r="P61" s="143" t="str">
        <f t="shared" si="2"/>
        <v/>
      </c>
      <c r="Q61" s="144" t="str">
        <f t="shared" si="3"/>
        <v/>
      </c>
      <c r="V61" s="209" t="s">
        <v>482</v>
      </c>
      <c r="W61">
        <f>ROUND(SUMIF(financeiro!$B$2:$B$73,"c0",financeiro!$E$2:$E$73),2)</f>
        <v>510000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9" t="str">
        <f>IF(historico_VU!A10="","",historico_VU!A10)</f>
        <v/>
      </c>
      <c r="B62" s="140" t="str">
        <f>IF(A62="","",historico_VU!B10)</f>
        <v/>
      </c>
      <c r="C62" s="141" t="str">
        <f>IF(A62="","",historico_VU!C10)</f>
        <v/>
      </c>
      <c r="D62" s="141" t="str">
        <f>IF(A62="","",historico_VU!D10)</f>
        <v/>
      </c>
      <c r="E62" s="141" t="str">
        <f>IF(A62="","",historico_VU!E10)</f>
        <v/>
      </c>
      <c r="F62" s="141" t="str">
        <f>IF(A62="","",historico_VU!F10)</f>
        <v/>
      </c>
      <c r="G62" s="141" t="str">
        <f>IF(A62="","",historico_VU!G10)</f>
        <v/>
      </c>
      <c r="H62" s="142" t="str">
        <f>IF(A62="","",historico_VU!H10)</f>
        <v/>
      </c>
      <c r="I62" s="57"/>
      <c r="J62" s="139" t="str">
        <f>IF(itens_Remanesc!A10="","",itens_Remanesc!A10)</f>
        <v/>
      </c>
      <c r="K62" s="140" t="str">
        <f>IF(J62="","",IF($F$4="C0",itens_Remanesc!B10,IF($F$4="C1",itens_Remanesc!E10,IF($F$4="C2",itens_Remanesc!G10,IF($F$4="C3",itens_Remanesc!I10,itens_Remanesc!K10)))))</f>
        <v/>
      </c>
      <c r="L62" s="140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3" t="str">
        <f>IF(J62="","",itens_Remanesc!C10)</f>
        <v/>
      </c>
      <c r="N62" s="143" t="str">
        <f>IF(J62="","",IF($F$4="C0",historico_VU!C10,IF($F$4="C1",historico_VU!D10,IF($F$4="C2",historico_VU!E10,IF($F$4="C3",historico_VU!F10,historico_VU!G10)))))</f>
        <v/>
      </c>
      <c r="O62" s="143" t="str">
        <f t="shared" si="1"/>
        <v/>
      </c>
      <c r="P62" s="143" t="str">
        <f t="shared" si="2"/>
        <v/>
      </c>
      <c r="Q62" s="144" t="str">
        <f t="shared" si="3"/>
        <v/>
      </c>
      <c r="V62" s="209" t="s">
        <v>483</v>
      </c>
      <c r="W62">
        <f>ROUND(SUMIF(financeiro!$B$2:$B$73,"c1",financeiro!$E$2:$E$73),2)</f>
        <v>536112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9" t="str">
        <f>IF(historico_VU!A11="","",historico_VU!A11)</f>
        <v/>
      </c>
      <c r="B63" s="140" t="str">
        <f>IF(A63="","",historico_VU!B11)</f>
        <v/>
      </c>
      <c r="C63" s="141" t="str">
        <f>IF(A63="","",historico_VU!C11)</f>
        <v/>
      </c>
      <c r="D63" s="141" t="str">
        <f>IF(A63="","",historico_VU!D11)</f>
        <v/>
      </c>
      <c r="E63" s="141" t="str">
        <f>IF(A63="","",historico_VU!E11)</f>
        <v/>
      </c>
      <c r="F63" s="141" t="str">
        <f>IF(A63="","",historico_VU!F11)</f>
        <v/>
      </c>
      <c r="G63" s="141" t="str">
        <f>IF(A63="","",historico_VU!G11)</f>
        <v/>
      </c>
      <c r="H63" s="142" t="str">
        <f>IF(A63="","",historico_VU!H11)</f>
        <v/>
      </c>
      <c r="I63" s="57"/>
      <c r="J63" s="139" t="str">
        <f>IF(itens_Remanesc!A11="","",itens_Remanesc!A11)</f>
        <v/>
      </c>
      <c r="K63" s="140" t="str">
        <f>IF(J63="","",IF($F$4="C0",itens_Remanesc!B11,IF($F$4="C1",itens_Remanesc!E11,IF($F$4="C2",itens_Remanesc!G11,IF($F$4="C3",itens_Remanesc!I11,itens_Remanesc!K11)))))</f>
        <v/>
      </c>
      <c r="L63" s="140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3" t="str">
        <f>IF(J63="","",itens_Remanesc!C11)</f>
        <v/>
      </c>
      <c r="N63" s="143" t="str">
        <f>IF(J63="","",IF($F$4="C0",historico_VU!C11,IF($F$4="C1",historico_VU!D11,IF($F$4="C2",historico_VU!E11,IF($F$4="C3",historico_VU!F11,historico_VU!G11)))))</f>
        <v/>
      </c>
      <c r="O63" s="143" t="str">
        <f t="shared" si="1"/>
        <v/>
      </c>
      <c r="P63" s="143" t="str">
        <f t="shared" si="2"/>
        <v/>
      </c>
      <c r="Q63" s="144" t="str">
        <f t="shared" si="3"/>
        <v/>
      </c>
      <c r="V63" s="209" t="s">
        <v>484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9" t="str">
        <f>IF(historico_VU!A12="","",historico_VU!A12)</f>
        <v/>
      </c>
      <c r="B64" s="140" t="str">
        <f>IF(A64="","",historico_VU!B12)</f>
        <v/>
      </c>
      <c r="C64" s="141" t="str">
        <f>IF(A64="","",historico_VU!C12)</f>
        <v/>
      </c>
      <c r="D64" s="141" t="str">
        <f>IF(A64="","",historico_VU!D12)</f>
        <v/>
      </c>
      <c r="E64" s="141" t="str">
        <f>IF(A64="","",historico_VU!E12)</f>
        <v/>
      </c>
      <c r="F64" s="141" t="str">
        <f>IF(A64="","",historico_VU!F12)</f>
        <v/>
      </c>
      <c r="G64" s="141" t="str">
        <f>IF(A64="","",historico_VU!G12)</f>
        <v/>
      </c>
      <c r="H64" s="142" t="str">
        <f>IF(A64="","",historico_VU!H12)</f>
        <v/>
      </c>
      <c r="I64" s="57"/>
      <c r="J64" s="139" t="str">
        <f>IF(itens_Remanesc!A12="","",itens_Remanesc!A12)</f>
        <v/>
      </c>
      <c r="K64" s="140" t="str">
        <f>IF(J64="","",IF($F$4="C0",itens_Remanesc!B12,IF($F$4="C1",itens_Remanesc!E12,IF($F$4="C2",itens_Remanesc!G12,IF($F$4="C3",itens_Remanesc!I12,itens_Remanesc!K12)))))</f>
        <v/>
      </c>
      <c r="L64" s="140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3" t="str">
        <f>IF(J64="","",itens_Remanesc!C12)</f>
        <v/>
      </c>
      <c r="N64" s="143" t="str">
        <f>IF(J64="","",IF($F$4="C0",historico_VU!C12,IF($F$4="C1",historico_VU!D12,IF($F$4="C2",historico_VU!E12,IF($F$4="C3",historico_VU!F12,historico_VU!G12)))))</f>
        <v/>
      </c>
      <c r="O64" s="143" t="str">
        <f t="shared" si="1"/>
        <v/>
      </c>
      <c r="P64" s="143" t="str">
        <f t="shared" si="2"/>
        <v/>
      </c>
      <c r="Q64" s="144" t="str">
        <f t="shared" si="3"/>
        <v/>
      </c>
      <c r="V64" s="209" t="s">
        <v>485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9" t="str">
        <f>IF(historico_VU!A13="","",historico_VU!A13)</f>
        <v/>
      </c>
      <c r="B65" s="140" t="str">
        <f>IF(A65="","",historico_VU!B13)</f>
        <v/>
      </c>
      <c r="C65" s="141" t="str">
        <f>IF(A65="","",historico_VU!C13)</f>
        <v/>
      </c>
      <c r="D65" s="141" t="str">
        <f>IF(A65="","",historico_VU!D13)</f>
        <v/>
      </c>
      <c r="E65" s="141" t="str">
        <f>IF(A65="","",historico_VU!E13)</f>
        <v/>
      </c>
      <c r="F65" s="141" t="str">
        <f>IF(A65="","",historico_VU!F13)</f>
        <v/>
      </c>
      <c r="G65" s="141" t="str">
        <f>IF(A65="","",historico_VU!G13)</f>
        <v/>
      </c>
      <c r="H65" s="142" t="str">
        <f>IF(A65="","",historico_VU!H13)</f>
        <v/>
      </c>
      <c r="I65" s="57"/>
      <c r="J65" s="139" t="str">
        <f>IF(itens_Remanesc!A13="","",itens_Remanesc!A13)</f>
        <v/>
      </c>
      <c r="K65" s="140" t="str">
        <f>IF(J65="","",IF($F$4="C0",itens_Remanesc!B13,IF($F$4="C1",itens_Remanesc!E13,IF($F$4="C2",itens_Remanesc!G13,IF($F$4="C3",itens_Remanesc!I13,itens_Remanesc!K13)))))</f>
        <v/>
      </c>
      <c r="L65" s="140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3" t="str">
        <f>IF(J65="","",itens_Remanesc!C13)</f>
        <v/>
      </c>
      <c r="N65" s="143" t="str">
        <f>IF(J65="","",IF($F$4="C0",historico_VU!C13,IF($F$4="C1",historico_VU!D13,IF($F$4="C2",historico_VU!E13,IF($F$4="C3",historico_VU!F13,historico_VU!G13)))))</f>
        <v/>
      </c>
      <c r="O65" s="143" t="str">
        <f t="shared" si="1"/>
        <v/>
      </c>
      <c r="P65" s="143" t="str">
        <f t="shared" si="2"/>
        <v/>
      </c>
      <c r="Q65" s="144" t="str">
        <f t="shared" si="3"/>
        <v/>
      </c>
      <c r="V65" s="209" t="s">
        <v>486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9" t="str">
        <f>IF(historico_VU!A14="","",historico_VU!A14)</f>
        <v/>
      </c>
      <c r="B66" s="140" t="str">
        <f>IF(A66="","",historico_VU!B14)</f>
        <v/>
      </c>
      <c r="C66" s="141" t="str">
        <f>IF(A66="","",historico_VU!C14)</f>
        <v/>
      </c>
      <c r="D66" s="141" t="str">
        <f>IF(A66="","",historico_VU!D14)</f>
        <v/>
      </c>
      <c r="E66" s="141" t="str">
        <f>IF(A66="","",historico_VU!E14)</f>
        <v/>
      </c>
      <c r="F66" s="141" t="str">
        <f>IF(A66="","",historico_VU!F14)</f>
        <v/>
      </c>
      <c r="G66" s="141" t="str">
        <f>IF(A66="","",historico_VU!G14)</f>
        <v/>
      </c>
      <c r="H66" s="142" t="str">
        <f>IF(A66="","",historico_VU!H14)</f>
        <v/>
      </c>
      <c r="I66" s="57"/>
      <c r="J66" s="139" t="str">
        <f>IF(itens_Remanesc!A14="","",itens_Remanesc!A14)</f>
        <v/>
      </c>
      <c r="K66" s="140" t="str">
        <f>IF(J66="","",IF($F$4="C0",itens_Remanesc!B14,IF($F$4="C1",itens_Remanesc!E14,IF($F$4="C2",itens_Remanesc!G14,IF($F$4="C3",itens_Remanesc!I14,itens_Remanesc!K14)))))</f>
        <v/>
      </c>
      <c r="L66" s="140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3" t="str">
        <f>IF(J66="","",itens_Remanesc!C14)</f>
        <v/>
      </c>
      <c r="N66" s="143" t="str">
        <f>IF(J66="","",IF($F$4="C0",historico_VU!C14,IF($F$4="C1",historico_VU!D14,IF($F$4="C2",historico_VU!E14,IF($F$4="C3",historico_VU!F14,historico_VU!G14)))))</f>
        <v/>
      </c>
      <c r="O66" s="143" t="str">
        <f t="shared" si="1"/>
        <v/>
      </c>
      <c r="P66" s="143" t="str">
        <f t="shared" si="2"/>
        <v/>
      </c>
      <c r="Q66" s="144" t="str">
        <f t="shared" si="3"/>
        <v/>
      </c>
      <c r="V66" s="209" t="s">
        <v>487</v>
      </c>
      <c r="W66">
        <f>IF($T$20="","",IF($B$4="Financeiro",SUMPRODUCT((ROW($W$61:$W$65)-ROW($W$61)&lt;$T$20)*$W$61:$W$65),IF(NOT(ISNUMBER($T$21)),"",$T$21+$T$22)))</f>
        <v>510000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9" t="str">
        <f>IF(historico_VU!A15="","",historico_VU!A15)</f>
        <v/>
      </c>
      <c r="B67" s="140" t="str">
        <f>IF(A67="","",historico_VU!B15)</f>
        <v/>
      </c>
      <c r="C67" s="141" t="str">
        <f>IF(A67="","",historico_VU!C15)</f>
        <v/>
      </c>
      <c r="D67" s="141" t="str">
        <f>IF(A67="","",historico_VU!D15)</f>
        <v/>
      </c>
      <c r="E67" s="141" t="str">
        <f>IF(A67="","",historico_VU!E15)</f>
        <v/>
      </c>
      <c r="F67" s="141" t="str">
        <f>IF(A67="","",historico_VU!F15)</f>
        <v/>
      </c>
      <c r="G67" s="141" t="str">
        <f>IF(A67="","",historico_VU!G15)</f>
        <v/>
      </c>
      <c r="H67" s="142" t="str">
        <f>IF(A67="","",historico_VU!H15)</f>
        <v/>
      </c>
      <c r="I67" s="57"/>
      <c r="J67" s="139" t="str">
        <f>IF(itens_Remanesc!A15="","",itens_Remanesc!A15)</f>
        <v/>
      </c>
      <c r="K67" s="140" t="str">
        <f>IF(J67="","",IF($F$4="C0",itens_Remanesc!B15,IF($F$4="C1",itens_Remanesc!E15,IF($F$4="C2",itens_Remanesc!G15,IF($F$4="C3",itens_Remanesc!I15,itens_Remanesc!K15)))))</f>
        <v/>
      </c>
      <c r="L67" s="140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3" t="str">
        <f>IF(J67="","",itens_Remanesc!C15)</f>
        <v/>
      </c>
      <c r="N67" s="143" t="str">
        <f>IF(J67="","",IF($F$4="C0",historico_VU!C15,IF($F$4="C1",historico_VU!D15,IF($F$4="C2",historico_VU!E15,IF($F$4="C3",historico_VU!F15,historico_VU!G15)))))</f>
        <v/>
      </c>
      <c r="O67" s="143" t="str">
        <f t="shared" si="1"/>
        <v/>
      </c>
      <c r="P67" s="143" t="str">
        <f t="shared" si="2"/>
        <v/>
      </c>
      <c r="Q67" s="144" t="str">
        <f t="shared" si="3"/>
        <v/>
      </c>
      <c r="V67" s="209" t="s">
        <v>488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510000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9" t="str">
        <f>IF(historico_VU!A16="","",historico_VU!A16)</f>
        <v/>
      </c>
      <c r="B68" s="140" t="str">
        <f>IF(A68="","",historico_VU!B16)</f>
        <v/>
      </c>
      <c r="C68" s="141" t="str">
        <f>IF(A68="","",historico_VU!C16)</f>
        <v/>
      </c>
      <c r="D68" s="141" t="str">
        <f>IF(A68="","",historico_VU!D16)</f>
        <v/>
      </c>
      <c r="E68" s="141" t="str">
        <f>IF(A68="","",historico_VU!E16)</f>
        <v/>
      </c>
      <c r="F68" s="141" t="str">
        <f>IF(A68="","",historico_VU!F16)</f>
        <v/>
      </c>
      <c r="G68" s="141" t="str">
        <f>IF(A68="","",historico_VU!G16)</f>
        <v/>
      </c>
      <c r="H68" s="142" t="str">
        <f>IF(A68="","",historico_VU!H16)</f>
        <v/>
      </c>
      <c r="I68" s="57"/>
      <c r="J68" s="139" t="str">
        <f>IF(itens_Remanesc!A16="","",itens_Remanesc!A16)</f>
        <v/>
      </c>
      <c r="K68" s="140" t="str">
        <f>IF(J68="","",IF($F$4="C0",itens_Remanesc!B16,IF($F$4="C1",itens_Remanesc!E16,IF($F$4="C2",itens_Remanesc!G16,IF($F$4="C3",itens_Remanesc!I16,itens_Remanesc!K16)))))</f>
        <v/>
      </c>
      <c r="L68" s="140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3" t="str">
        <f>IF(J68="","",itens_Remanesc!C16)</f>
        <v/>
      </c>
      <c r="N68" s="143" t="str">
        <f>IF(J68="","",IF($F$4="C0",historico_VU!C16,IF($F$4="C1",historico_VU!D16,IF($F$4="C2",historico_VU!E16,IF($F$4="C3",historico_VU!F16,historico_VU!G16)))))</f>
        <v/>
      </c>
      <c r="O68" s="143" t="str">
        <f t="shared" si="1"/>
        <v/>
      </c>
      <c r="P68" s="143" t="str">
        <f t="shared" si="2"/>
        <v/>
      </c>
      <c r="Q68" s="144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9" t="str">
        <f>IF(historico_VU!A17="","",historico_VU!A17)</f>
        <v/>
      </c>
      <c r="B69" s="140" t="str">
        <f>IF(A69="","",historico_VU!B17)</f>
        <v/>
      </c>
      <c r="C69" s="141" t="str">
        <f>IF(A69="","",historico_VU!C17)</f>
        <v/>
      </c>
      <c r="D69" s="141" t="str">
        <f>IF(A69="","",historico_VU!D17)</f>
        <v/>
      </c>
      <c r="E69" s="141" t="str">
        <f>IF(A69="","",historico_VU!E17)</f>
        <v/>
      </c>
      <c r="F69" s="141" t="str">
        <f>IF(A69="","",historico_VU!F17)</f>
        <v/>
      </c>
      <c r="G69" s="141" t="str">
        <f>IF(A69="","",historico_VU!G17)</f>
        <v/>
      </c>
      <c r="H69" s="142" t="str">
        <f>IF(A69="","",historico_VU!H17)</f>
        <v/>
      </c>
      <c r="I69" s="57"/>
      <c r="J69" s="139" t="str">
        <f>IF(itens_Remanesc!A17="","",itens_Remanesc!A17)</f>
        <v/>
      </c>
      <c r="K69" s="140" t="str">
        <f>IF(J69="","",IF($F$4="C0",itens_Remanesc!B17,IF($F$4="C1",itens_Remanesc!E17,IF($F$4="C2",itens_Remanesc!G17,IF($F$4="C3",itens_Remanesc!I17,itens_Remanesc!K17)))))</f>
        <v/>
      </c>
      <c r="L69" s="140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3" t="str">
        <f>IF(J69="","",itens_Remanesc!C17)</f>
        <v/>
      </c>
      <c r="N69" s="143" t="str">
        <f>IF(J69="","",IF($F$4="C0",historico_VU!C17,IF($F$4="C1",historico_VU!D17,IF($F$4="C2",historico_VU!E17,IF($F$4="C3",historico_VU!F17,historico_VU!G17)))))</f>
        <v/>
      </c>
      <c r="O69" s="143" t="str">
        <f t="shared" si="1"/>
        <v/>
      </c>
      <c r="P69" s="143" t="str">
        <f t="shared" si="2"/>
        <v/>
      </c>
      <c r="Q69" s="144" t="str">
        <f t="shared" si="3"/>
        <v/>
      </c>
      <c r="S69" s="389" t="s">
        <v>489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9" t="str">
        <f>IF(historico_VU!A18="","",historico_VU!A18)</f>
        <v/>
      </c>
      <c r="B70" s="140" t="str">
        <f>IF(A70="","",historico_VU!B18)</f>
        <v/>
      </c>
      <c r="C70" s="141" t="str">
        <f>IF(A70="","",historico_VU!C18)</f>
        <v/>
      </c>
      <c r="D70" s="141" t="str">
        <f>IF(A70="","",historico_VU!D18)</f>
        <v/>
      </c>
      <c r="E70" s="141" t="str">
        <f>IF(A70="","",historico_VU!E18)</f>
        <v/>
      </c>
      <c r="F70" s="141" t="str">
        <f>IF(A70="","",historico_VU!F18)</f>
        <v/>
      </c>
      <c r="G70" s="141" t="str">
        <f>IF(A70="","",historico_VU!G18)</f>
        <v/>
      </c>
      <c r="H70" s="142" t="str">
        <f>IF(A70="","",historico_VU!H18)</f>
        <v/>
      </c>
      <c r="I70" s="57"/>
      <c r="J70" s="139" t="str">
        <f>IF(itens_Remanesc!A18="","",itens_Remanesc!A18)</f>
        <v/>
      </c>
      <c r="K70" s="140" t="str">
        <f>IF(J70="","",IF($F$4="C0",itens_Remanesc!B18,IF($F$4="C1",itens_Remanesc!E18,IF($F$4="C2",itens_Remanesc!G18,IF($F$4="C3",itens_Remanesc!I18,itens_Remanesc!K18)))))</f>
        <v/>
      </c>
      <c r="L70" s="140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3" t="str">
        <f>IF(J70="","",itens_Remanesc!C18)</f>
        <v/>
      </c>
      <c r="N70" s="143" t="str">
        <f>IF(J70="","",IF($F$4="C0",historico_VU!C18,IF($F$4="C1",historico_VU!D18,IF($F$4="C2",historico_VU!E18,IF($F$4="C3",historico_VU!F18,historico_VU!G18)))))</f>
        <v/>
      </c>
      <c r="O70" s="143" t="str">
        <f t="shared" si="1"/>
        <v/>
      </c>
      <c r="P70" s="143" t="str">
        <f t="shared" si="2"/>
        <v/>
      </c>
      <c r="Q70" s="144" t="str">
        <f t="shared" si="3"/>
        <v/>
      </c>
      <c r="S70" t="s">
        <v>490</v>
      </c>
      <c r="T70" s="390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9" t="str">
        <f>IF(historico_VU!A19="","",historico_VU!A19)</f>
        <v/>
      </c>
      <c r="B71" s="140" t="str">
        <f>IF(A71="","",historico_VU!B19)</f>
        <v/>
      </c>
      <c r="C71" s="141" t="str">
        <f>IF(A71="","",historico_VU!C19)</f>
        <v/>
      </c>
      <c r="D71" s="141" t="str">
        <f>IF(A71="","",historico_VU!D19)</f>
        <v/>
      </c>
      <c r="E71" s="141" t="str">
        <f>IF(A71="","",historico_VU!E19)</f>
        <v/>
      </c>
      <c r="F71" s="141" t="str">
        <f>IF(A71="","",historico_VU!F19)</f>
        <v/>
      </c>
      <c r="G71" s="141" t="str">
        <f>IF(A71="","",historico_VU!G19)</f>
        <v/>
      </c>
      <c r="H71" s="142" t="str">
        <f>IF(A71="","",historico_VU!H19)</f>
        <v/>
      </c>
      <c r="I71" s="57"/>
      <c r="J71" s="139" t="str">
        <f>IF(itens_Remanesc!A19="","",itens_Remanesc!A19)</f>
        <v/>
      </c>
      <c r="K71" s="140" t="str">
        <f>IF(J71="","",IF($F$4="C0",itens_Remanesc!B19,IF($F$4="C1",itens_Remanesc!E19,IF($F$4="C2",itens_Remanesc!G19,IF($F$4="C3",itens_Remanesc!I19,itens_Remanesc!K19)))))</f>
        <v/>
      </c>
      <c r="L71" s="140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3" t="str">
        <f>IF(J71="","",itens_Remanesc!C19)</f>
        <v/>
      </c>
      <c r="N71" s="143" t="str">
        <f>IF(J71="","",IF($F$4="C0",historico_VU!C19,IF($F$4="C1",historico_VU!D19,IF($F$4="C2",historico_VU!E19,IF($F$4="C3",historico_VU!F19,historico_VU!G19)))))</f>
        <v/>
      </c>
      <c r="O71" s="143" t="str">
        <f t="shared" si="1"/>
        <v/>
      </c>
      <c r="P71" s="143" t="str">
        <f t="shared" si="2"/>
        <v/>
      </c>
      <c r="Q71" s="144" t="str">
        <f t="shared" si="3"/>
        <v/>
      </c>
      <c r="S71" t="s">
        <v>491</v>
      </c>
      <c r="T71" s="390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9" t="str">
        <f>IF(historico_VU!A20="","",historico_VU!A20)</f>
        <v/>
      </c>
      <c r="B72" s="140" t="str">
        <f>IF(A72="","",historico_VU!B20)</f>
        <v/>
      </c>
      <c r="C72" s="141" t="str">
        <f>IF(A72="","",historico_VU!C20)</f>
        <v/>
      </c>
      <c r="D72" s="141" t="str">
        <f>IF(A72="","",historico_VU!D20)</f>
        <v/>
      </c>
      <c r="E72" s="141" t="str">
        <f>IF(A72="","",historico_VU!E20)</f>
        <v/>
      </c>
      <c r="F72" s="141" t="str">
        <f>IF(A72="","",historico_VU!F20)</f>
        <v/>
      </c>
      <c r="G72" s="141" t="str">
        <f>IF(A72="","",historico_VU!G20)</f>
        <v/>
      </c>
      <c r="H72" s="142" t="str">
        <f>IF(A72="","",historico_VU!H20)</f>
        <v/>
      </c>
      <c r="I72" s="57"/>
      <c r="J72" s="139" t="str">
        <f>IF(itens_Remanesc!A20="","",itens_Remanesc!A20)</f>
        <v/>
      </c>
      <c r="K72" s="140" t="str">
        <f>IF(J72="","",IF($F$4="C0",itens_Remanesc!B20,IF($F$4="C1",itens_Remanesc!E20,IF($F$4="C2",itens_Remanesc!G20,IF($F$4="C3",itens_Remanesc!I20,itens_Remanesc!K20)))))</f>
        <v/>
      </c>
      <c r="L72" s="140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3" t="str">
        <f>IF(J72="","",itens_Remanesc!C20)</f>
        <v/>
      </c>
      <c r="N72" s="143" t="str">
        <f>IF(J72="","",IF($F$4="C0",historico_VU!C20,IF($F$4="C1",historico_VU!D20,IF($F$4="C2",historico_VU!E20,IF($F$4="C3",historico_VU!F20,historico_VU!G20)))))</f>
        <v/>
      </c>
      <c r="O72" s="143" t="str">
        <f t="shared" si="1"/>
        <v/>
      </c>
      <c r="P72" s="143" t="str">
        <f t="shared" si="2"/>
        <v/>
      </c>
      <c r="Q72" s="144" t="str">
        <f t="shared" si="3"/>
        <v/>
      </c>
      <c r="S72" t="s">
        <v>492</v>
      </c>
      <c r="T72" s="390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9" t="str">
        <f>IF(historico_VU!A21="","",historico_VU!A21)</f>
        <v/>
      </c>
      <c r="B73" s="140" t="str">
        <f>IF(A73="","",historico_VU!B21)</f>
        <v/>
      </c>
      <c r="C73" s="141" t="str">
        <f>IF(A73="","",historico_VU!C21)</f>
        <v/>
      </c>
      <c r="D73" s="141" t="str">
        <f>IF(A73="","",historico_VU!D21)</f>
        <v/>
      </c>
      <c r="E73" s="141" t="str">
        <f>IF(A73="","",historico_VU!E21)</f>
        <v/>
      </c>
      <c r="F73" s="141" t="str">
        <f>IF(A73="","",historico_VU!F21)</f>
        <v/>
      </c>
      <c r="G73" s="141" t="str">
        <f>IF(A73="","",historico_VU!G21)</f>
        <v/>
      </c>
      <c r="H73" s="142" t="str">
        <f>IF(A73="","",historico_VU!H21)</f>
        <v/>
      </c>
      <c r="I73" s="57"/>
      <c r="J73" s="139" t="str">
        <f>IF(itens_Remanesc!A21="","",itens_Remanesc!A21)</f>
        <v/>
      </c>
      <c r="K73" s="140" t="str">
        <f>IF(J73="","",IF($F$4="C0",itens_Remanesc!B21,IF($F$4="C1",itens_Remanesc!E21,IF($F$4="C2",itens_Remanesc!G21,IF($F$4="C3",itens_Remanesc!I21,itens_Remanesc!K21)))))</f>
        <v/>
      </c>
      <c r="L73" s="140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3" t="str">
        <f>IF(J73="","",itens_Remanesc!C21)</f>
        <v/>
      </c>
      <c r="N73" s="143" t="str">
        <f>IF(J73="","",IF($F$4="C0",historico_VU!C21,IF($F$4="C1",historico_VU!D21,IF($F$4="C2",historico_VU!E21,IF($F$4="C3",historico_VU!F21,historico_VU!G21)))))</f>
        <v/>
      </c>
      <c r="O73" s="143" t="str">
        <f t="shared" si="1"/>
        <v/>
      </c>
      <c r="P73" s="143" t="str">
        <f t="shared" si="2"/>
        <v/>
      </c>
      <c r="Q73" s="144" t="str">
        <f t="shared" si="3"/>
        <v/>
      </c>
      <c r="S73" t="s">
        <v>493</v>
      </c>
      <c r="T73" s="390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9" t="str">
        <f>IF(historico_VU!A22="","",historico_VU!A22)</f>
        <v/>
      </c>
      <c r="B74" s="140" t="str">
        <f>IF(A74="","",historico_VU!B22)</f>
        <v/>
      </c>
      <c r="C74" s="141" t="str">
        <f>IF(A74="","",historico_VU!C22)</f>
        <v/>
      </c>
      <c r="D74" s="141" t="str">
        <f>IF(A74="","",historico_VU!D22)</f>
        <v/>
      </c>
      <c r="E74" s="141" t="str">
        <f>IF(A74="","",historico_VU!E22)</f>
        <v/>
      </c>
      <c r="F74" s="141" t="str">
        <f>IF(A74="","",historico_VU!F22)</f>
        <v/>
      </c>
      <c r="G74" s="141" t="str">
        <f>IF(A74="","",historico_VU!G22)</f>
        <v/>
      </c>
      <c r="H74" s="142" t="str">
        <f>IF(A74="","",historico_VU!H22)</f>
        <v/>
      </c>
      <c r="I74" s="57"/>
      <c r="J74" s="139" t="str">
        <f>IF(itens_Remanesc!A22="","",itens_Remanesc!A22)</f>
        <v/>
      </c>
      <c r="K74" s="140" t="str">
        <f>IF(J74="","",IF($F$4="C0",itens_Remanesc!B22,IF($F$4="C1",itens_Remanesc!E22,IF($F$4="C2",itens_Remanesc!G22,IF($F$4="C3",itens_Remanesc!I22,itens_Remanesc!K22)))))</f>
        <v/>
      </c>
      <c r="L74" s="140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3" t="str">
        <f>IF(J74="","",itens_Remanesc!C22)</f>
        <v/>
      </c>
      <c r="N74" s="143" t="str">
        <f>IF(J74="","",IF($F$4="C0",historico_VU!C22,IF($F$4="C1",historico_VU!D22,IF($F$4="C2",historico_VU!E22,IF($F$4="C3",historico_VU!F22,historico_VU!G22)))))</f>
        <v/>
      </c>
      <c r="O74" s="143" t="str">
        <f t="shared" si="1"/>
        <v/>
      </c>
      <c r="P74" s="143" t="str">
        <f t="shared" si="2"/>
        <v/>
      </c>
      <c r="Q74" s="144" t="str">
        <f t="shared" si="3"/>
        <v/>
      </c>
      <c r="S74" t="s">
        <v>494</v>
      </c>
      <c r="T74" s="390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9" t="str">
        <f>IF(historico_VU!A23="","",historico_VU!A23)</f>
        <v/>
      </c>
      <c r="B75" s="140" t="str">
        <f>IF(A75="","",historico_VU!B23)</f>
        <v/>
      </c>
      <c r="C75" s="141" t="str">
        <f>IF(A75="","",historico_VU!C23)</f>
        <v/>
      </c>
      <c r="D75" s="141" t="str">
        <f>IF(A75="","",historico_VU!D23)</f>
        <v/>
      </c>
      <c r="E75" s="141" t="str">
        <f>IF(A75="","",historico_VU!E23)</f>
        <v/>
      </c>
      <c r="F75" s="141" t="str">
        <f>IF(A75="","",historico_VU!F23)</f>
        <v/>
      </c>
      <c r="G75" s="141" t="str">
        <f>IF(A75="","",historico_VU!G23)</f>
        <v/>
      </c>
      <c r="H75" s="142" t="str">
        <f>IF(A75="","",historico_VU!H23)</f>
        <v/>
      </c>
      <c r="I75" s="57"/>
      <c r="J75" s="139" t="str">
        <f>IF(itens_Remanesc!A23="","",itens_Remanesc!A23)</f>
        <v/>
      </c>
      <c r="K75" s="140" t="str">
        <f>IF(J75="","",IF($F$4="C0",itens_Remanesc!B23,IF($F$4="C1",itens_Remanesc!E23,IF($F$4="C2",itens_Remanesc!G23,IF($F$4="C3",itens_Remanesc!I23,itens_Remanesc!K23)))))</f>
        <v/>
      </c>
      <c r="L75" s="140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3" t="str">
        <f>IF(J75="","",itens_Remanesc!C23)</f>
        <v/>
      </c>
      <c r="N75" s="143" t="str">
        <f>IF(J75="","",IF($F$4="C0",historico_VU!C23,IF($F$4="C1",historico_VU!D23,IF($F$4="C2",historico_VU!E23,IF($F$4="C3",historico_VU!F23,historico_VU!G23)))))</f>
        <v/>
      </c>
      <c r="O75" s="143" t="str">
        <f t="shared" si="1"/>
        <v/>
      </c>
      <c r="P75" s="143" t="str">
        <f t="shared" si="2"/>
        <v/>
      </c>
      <c r="Q75" s="144" t="str">
        <f t="shared" si="3"/>
        <v/>
      </c>
      <c r="S75" t="s">
        <v>495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9" t="str">
        <f>IF(historico_VU!A24="","",historico_VU!A24)</f>
        <v/>
      </c>
      <c r="B76" s="140" t="str">
        <f>IF(A76="","",historico_VU!B24)</f>
        <v/>
      </c>
      <c r="C76" s="141" t="str">
        <f>IF(A76="","",historico_VU!C24)</f>
        <v/>
      </c>
      <c r="D76" s="141" t="str">
        <f>IF(A76="","",historico_VU!D24)</f>
        <v/>
      </c>
      <c r="E76" s="141" t="str">
        <f>IF(A76="","",historico_VU!E24)</f>
        <v/>
      </c>
      <c r="F76" s="141" t="str">
        <f>IF(A76="","",historico_VU!F24)</f>
        <v/>
      </c>
      <c r="G76" s="141" t="str">
        <f>IF(A76="","",historico_VU!G24)</f>
        <v/>
      </c>
      <c r="H76" s="142" t="str">
        <f>IF(A76="","",historico_VU!H24)</f>
        <v/>
      </c>
      <c r="I76" s="57"/>
      <c r="J76" s="139" t="str">
        <f>IF(itens_Remanesc!A24="","",itens_Remanesc!A24)</f>
        <v/>
      </c>
      <c r="K76" s="140" t="str">
        <f>IF(J76="","",IF($F$4="C0",itens_Remanesc!B24,IF($F$4="C1",itens_Remanesc!E24,IF($F$4="C2",itens_Remanesc!G24,IF($F$4="C3",itens_Remanesc!I24,itens_Remanesc!K24)))))</f>
        <v/>
      </c>
      <c r="L76" s="140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3" t="str">
        <f>IF(J76="","",itens_Remanesc!C24)</f>
        <v/>
      </c>
      <c r="N76" s="143" t="str">
        <f>IF(J76="","",IF($F$4="C0",historico_VU!C24,IF($F$4="C1",historico_VU!D24,IF($F$4="C2",historico_VU!E24,IF($F$4="C3",historico_VU!F24,historico_VU!G24)))))</f>
        <v/>
      </c>
      <c r="O76" s="143" t="str">
        <f t="shared" si="1"/>
        <v/>
      </c>
      <c r="P76" s="143" t="str">
        <f t="shared" si="2"/>
        <v/>
      </c>
      <c r="Q76" s="144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9" t="str">
        <f>IF(historico_VU!A25="","",historico_VU!A25)</f>
        <v/>
      </c>
      <c r="B77" s="140" t="str">
        <f>IF(A77="","",historico_VU!B25)</f>
        <v/>
      </c>
      <c r="C77" s="141" t="str">
        <f>IF(A77="","",historico_VU!C25)</f>
        <v/>
      </c>
      <c r="D77" s="141" t="str">
        <f>IF(A77="","",historico_VU!D25)</f>
        <v/>
      </c>
      <c r="E77" s="141" t="str">
        <f>IF(A77="","",historico_VU!E25)</f>
        <v/>
      </c>
      <c r="F77" s="141" t="str">
        <f>IF(A77="","",historico_VU!F25)</f>
        <v/>
      </c>
      <c r="G77" s="141" t="str">
        <f>IF(A77="","",historico_VU!G25)</f>
        <v/>
      </c>
      <c r="H77" s="142" t="str">
        <f>IF(A77="","",historico_VU!H25)</f>
        <v/>
      </c>
      <c r="I77" s="57"/>
      <c r="J77" s="139" t="str">
        <f>IF(itens_Remanesc!A25="","",itens_Remanesc!A25)</f>
        <v/>
      </c>
      <c r="K77" s="140" t="str">
        <f>IF(J77="","",IF($F$4="C0",itens_Remanesc!B25,IF($F$4="C1",itens_Remanesc!E25,IF($F$4="C2",itens_Remanesc!G25,IF($F$4="C3",itens_Remanesc!I25,itens_Remanesc!K25)))))</f>
        <v/>
      </c>
      <c r="L77" s="140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3" t="str">
        <f>IF(J77="","",itens_Remanesc!C25)</f>
        <v/>
      </c>
      <c r="N77" s="143" t="str">
        <f>IF(J77="","",IF($F$4="C0",historico_VU!C25,IF($F$4="C1",historico_VU!D25,IF($F$4="C2",historico_VU!E25,IF($F$4="C3",historico_VU!F25,historico_VU!G25)))))</f>
        <v/>
      </c>
      <c r="O77" s="143" t="str">
        <f t="shared" si="1"/>
        <v/>
      </c>
      <c r="P77" s="143" t="str">
        <f t="shared" si="2"/>
        <v/>
      </c>
      <c r="Q77" s="144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9" t="str">
        <f>IF(historico_VU!A26="","",historico_VU!A26)</f>
        <v/>
      </c>
      <c r="B78" s="140" t="str">
        <f>IF(A78="","",historico_VU!B26)</f>
        <v/>
      </c>
      <c r="C78" s="141" t="str">
        <f>IF(A78="","",historico_VU!C26)</f>
        <v/>
      </c>
      <c r="D78" s="141" t="str">
        <f>IF(A78="","",historico_VU!D26)</f>
        <v/>
      </c>
      <c r="E78" s="141" t="str">
        <f>IF(A78="","",historico_VU!E26)</f>
        <v/>
      </c>
      <c r="F78" s="141" t="str">
        <f>IF(A78="","",historico_VU!F26)</f>
        <v/>
      </c>
      <c r="G78" s="141" t="str">
        <f>IF(A78="","",historico_VU!G26)</f>
        <v/>
      </c>
      <c r="H78" s="142" t="str">
        <f>IF(A78="","",historico_VU!H26)</f>
        <v/>
      </c>
      <c r="I78" s="57"/>
      <c r="J78" s="139" t="str">
        <f>IF(itens_Remanesc!A26="","",itens_Remanesc!A26)</f>
        <v/>
      </c>
      <c r="K78" s="140" t="str">
        <f>IF(J78="","",IF($F$4="C0",itens_Remanesc!B26,IF($F$4="C1",itens_Remanesc!E26,IF($F$4="C2",itens_Remanesc!G26,IF($F$4="C3",itens_Remanesc!I26,itens_Remanesc!K26)))))</f>
        <v/>
      </c>
      <c r="L78" s="140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3" t="str">
        <f>IF(J78="","",itens_Remanesc!C26)</f>
        <v/>
      </c>
      <c r="N78" s="143" t="str">
        <f>IF(J78="","",IF($F$4="C0",historico_VU!C26,IF($F$4="C1",historico_VU!D26,IF($F$4="C2",historico_VU!E26,IF($F$4="C3",historico_VU!F26,historico_VU!G26)))))</f>
        <v/>
      </c>
      <c r="O78" s="143" t="str">
        <f t="shared" si="1"/>
        <v/>
      </c>
      <c r="P78" s="143" t="str">
        <f t="shared" si="2"/>
        <v/>
      </c>
      <c r="Q78" s="144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9" t="str">
        <f>IF(historico_VU!A27="","",historico_VU!A27)</f>
        <v/>
      </c>
      <c r="B79" s="140" t="str">
        <f>IF(A79="","",historico_VU!B27)</f>
        <v/>
      </c>
      <c r="C79" s="141" t="str">
        <f>IF(A79="","",historico_VU!C27)</f>
        <v/>
      </c>
      <c r="D79" s="141" t="str">
        <f>IF(A79="","",historico_VU!D27)</f>
        <v/>
      </c>
      <c r="E79" s="141" t="str">
        <f>IF(A79="","",historico_VU!E27)</f>
        <v/>
      </c>
      <c r="F79" s="141" t="str">
        <f>IF(A79="","",historico_VU!F27)</f>
        <v/>
      </c>
      <c r="G79" s="141" t="str">
        <f>IF(A79="","",historico_VU!G27)</f>
        <v/>
      </c>
      <c r="H79" s="142" t="str">
        <f>IF(A79="","",historico_VU!H27)</f>
        <v/>
      </c>
      <c r="I79" s="57"/>
      <c r="J79" s="139" t="str">
        <f>IF(itens_Remanesc!A27="","",itens_Remanesc!A27)</f>
        <v/>
      </c>
      <c r="K79" s="140" t="str">
        <f>IF(J79="","",IF($F$4="C0",itens_Remanesc!B27,IF($F$4="C1",itens_Remanesc!E27,IF($F$4="C2",itens_Remanesc!G27,IF($F$4="C3",itens_Remanesc!I27,itens_Remanesc!K27)))))</f>
        <v/>
      </c>
      <c r="L79" s="140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3" t="str">
        <f>IF(J79="","",itens_Remanesc!C27)</f>
        <v/>
      </c>
      <c r="N79" s="143" t="str">
        <f>IF(J79="","",IF($F$4="C0",historico_VU!C27,IF($F$4="C1",historico_VU!D27,IF($F$4="C2",historico_VU!E27,IF($F$4="C3",historico_VU!F27,historico_VU!G27)))))</f>
        <v/>
      </c>
      <c r="O79" s="143" t="str">
        <f t="shared" si="1"/>
        <v/>
      </c>
      <c r="P79" s="143" t="str">
        <f t="shared" si="2"/>
        <v/>
      </c>
      <c r="Q79" s="144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9" t="str">
        <f>IF(historico_VU!A28="","",historico_VU!A28)</f>
        <v/>
      </c>
      <c r="B80" s="140" t="str">
        <f>IF(A80="","",historico_VU!B28)</f>
        <v/>
      </c>
      <c r="C80" s="141" t="str">
        <f>IF(A80="","",historico_VU!C28)</f>
        <v/>
      </c>
      <c r="D80" s="141" t="str">
        <f>IF(A80="","",historico_VU!D28)</f>
        <v/>
      </c>
      <c r="E80" s="141" t="str">
        <f>IF(A80="","",historico_VU!E28)</f>
        <v/>
      </c>
      <c r="F80" s="141" t="str">
        <f>IF(A80="","",historico_VU!F28)</f>
        <v/>
      </c>
      <c r="G80" s="141" t="str">
        <f>IF(A80="","",historico_VU!G28)</f>
        <v/>
      </c>
      <c r="H80" s="142" t="str">
        <f>IF(A80="","",historico_VU!H28)</f>
        <v/>
      </c>
      <c r="I80" s="57"/>
      <c r="J80" s="139" t="str">
        <f>IF(itens_Remanesc!A28="","",itens_Remanesc!A28)</f>
        <v/>
      </c>
      <c r="K80" s="140" t="str">
        <f>IF(J80="","",IF($F$4="C0",itens_Remanesc!B28,IF($F$4="C1",itens_Remanesc!E28,IF($F$4="C2",itens_Remanesc!G28,IF($F$4="C3",itens_Remanesc!I28,itens_Remanesc!K28)))))</f>
        <v/>
      </c>
      <c r="L80" s="140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3" t="str">
        <f>IF(J80="","",itens_Remanesc!C28)</f>
        <v/>
      </c>
      <c r="N80" s="143" t="str">
        <f>IF(J80="","",IF($F$4="C0",historico_VU!C28,IF($F$4="C1",historico_VU!D28,IF($F$4="C2",historico_VU!E28,IF($F$4="C3",historico_VU!F28,historico_VU!G28)))))</f>
        <v/>
      </c>
      <c r="O80" s="143" t="str">
        <f t="shared" si="1"/>
        <v/>
      </c>
      <c r="P80" s="143" t="str">
        <f t="shared" si="2"/>
        <v/>
      </c>
      <c r="Q80" s="144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9" t="str">
        <f>IF(historico_VU!A29="","",historico_VU!A29)</f>
        <v/>
      </c>
      <c r="B81" s="140" t="str">
        <f>IF(A81="","",historico_VU!B29)</f>
        <v/>
      </c>
      <c r="C81" s="141" t="str">
        <f>IF(A81="","",historico_VU!C29)</f>
        <v/>
      </c>
      <c r="D81" s="141" t="str">
        <f>IF(A81="","",historico_VU!D29)</f>
        <v/>
      </c>
      <c r="E81" s="141" t="str">
        <f>IF(A81="","",historico_VU!E29)</f>
        <v/>
      </c>
      <c r="F81" s="141" t="str">
        <f>IF(A81="","",historico_VU!F29)</f>
        <v/>
      </c>
      <c r="G81" s="141" t="str">
        <f>IF(A81="","",historico_VU!G29)</f>
        <v/>
      </c>
      <c r="H81" s="142" t="str">
        <f>IF(A81="","",historico_VU!H29)</f>
        <v/>
      </c>
      <c r="I81" s="57"/>
      <c r="J81" s="139" t="str">
        <f>IF(itens_Remanesc!A29="","",itens_Remanesc!A29)</f>
        <v/>
      </c>
      <c r="K81" s="140" t="str">
        <f>IF(J81="","",IF($F$4="C0",itens_Remanesc!B29,IF($F$4="C1",itens_Remanesc!E29,IF($F$4="C2",itens_Remanesc!G29,IF($F$4="C3",itens_Remanesc!I29,itens_Remanesc!K29)))))</f>
        <v/>
      </c>
      <c r="L81" s="140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3" t="str">
        <f>IF(J81="","",itens_Remanesc!C29)</f>
        <v/>
      </c>
      <c r="N81" s="143" t="str">
        <f>IF(J81="","",IF($F$4="C0",historico_VU!C29,IF($F$4="C1",historico_VU!D29,IF($F$4="C2",historico_VU!E29,IF($F$4="C3",historico_VU!F29,historico_VU!G29)))))</f>
        <v/>
      </c>
      <c r="O81" s="143" t="str">
        <f t="shared" si="1"/>
        <v/>
      </c>
      <c r="P81" s="143" t="str">
        <f t="shared" si="2"/>
        <v/>
      </c>
      <c r="Q81" s="144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9" t="str">
        <f>IF(historico_VU!A30="","",historico_VU!A30)</f>
        <v/>
      </c>
      <c r="B82" s="140" t="str">
        <f>IF(A82="","",historico_VU!B30)</f>
        <v/>
      </c>
      <c r="C82" s="141" t="str">
        <f>IF(A82="","",historico_VU!C30)</f>
        <v/>
      </c>
      <c r="D82" s="141" t="str">
        <f>IF(A82="","",historico_VU!D30)</f>
        <v/>
      </c>
      <c r="E82" s="141" t="str">
        <f>IF(A82="","",historico_VU!E30)</f>
        <v/>
      </c>
      <c r="F82" s="141" t="str">
        <f>IF(A82="","",historico_VU!F30)</f>
        <v/>
      </c>
      <c r="G82" s="141" t="str">
        <f>IF(A82="","",historico_VU!G30)</f>
        <v/>
      </c>
      <c r="H82" s="142" t="str">
        <f>IF(A82="","",historico_VU!H30)</f>
        <v/>
      </c>
      <c r="I82" s="57"/>
      <c r="J82" s="139" t="str">
        <f>IF(itens_Remanesc!A30="","",itens_Remanesc!A30)</f>
        <v/>
      </c>
      <c r="K82" s="140" t="str">
        <f>IF(J82="","",IF($F$4="C0",itens_Remanesc!B30,IF($F$4="C1",itens_Remanesc!E30,IF($F$4="C2",itens_Remanesc!G30,IF($F$4="C3",itens_Remanesc!I30,itens_Remanesc!K30)))))</f>
        <v/>
      </c>
      <c r="L82" s="140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3" t="str">
        <f>IF(J82="","",itens_Remanesc!C30)</f>
        <v/>
      </c>
      <c r="N82" s="143" t="str">
        <f>IF(J82="","",IF($F$4="C0",historico_VU!C30,IF($F$4="C1",historico_VU!D30,IF($F$4="C2",historico_VU!E30,IF($F$4="C3",historico_VU!F30,historico_VU!G30)))))</f>
        <v/>
      </c>
      <c r="O82" s="143" t="str">
        <f t="shared" si="1"/>
        <v/>
      </c>
      <c r="P82" s="143" t="str">
        <f t="shared" si="2"/>
        <v/>
      </c>
      <c r="Q82" s="144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9" t="str">
        <f>IF(historico_VU!A31="","",historico_VU!A31)</f>
        <v/>
      </c>
      <c r="B83" s="140" t="str">
        <f>IF(A83="","",historico_VU!B31)</f>
        <v/>
      </c>
      <c r="C83" s="141" t="str">
        <f>IF(A83="","",historico_VU!C31)</f>
        <v/>
      </c>
      <c r="D83" s="141" t="str">
        <f>IF(A83="","",historico_VU!D31)</f>
        <v/>
      </c>
      <c r="E83" s="141" t="str">
        <f>IF(A83="","",historico_VU!E31)</f>
        <v/>
      </c>
      <c r="F83" s="141" t="str">
        <f>IF(A83="","",historico_VU!F31)</f>
        <v/>
      </c>
      <c r="G83" s="141" t="str">
        <f>IF(A83="","",historico_VU!G31)</f>
        <v/>
      </c>
      <c r="H83" s="142" t="str">
        <f>IF(A83="","",historico_VU!H31)</f>
        <v/>
      </c>
      <c r="I83" s="57"/>
      <c r="J83" s="139" t="str">
        <f>IF(itens_Remanesc!A31="","",itens_Remanesc!A31)</f>
        <v/>
      </c>
      <c r="K83" s="140" t="str">
        <f>IF(J83="","",IF($F$4="C0",itens_Remanesc!B31,IF($F$4="C1",itens_Remanesc!E31,IF($F$4="C2",itens_Remanesc!G31,IF($F$4="C3",itens_Remanesc!I31,itens_Remanesc!K31)))))</f>
        <v/>
      </c>
      <c r="L83" s="140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3" t="str">
        <f>IF(J83="","",itens_Remanesc!C31)</f>
        <v/>
      </c>
      <c r="N83" s="143" t="str">
        <f>IF(J83="","",IF($F$4="C0",historico_VU!C31,IF($F$4="C1",historico_VU!D31,IF($F$4="C2",historico_VU!E31,IF($F$4="C3",historico_VU!F31,historico_VU!G31)))))</f>
        <v/>
      </c>
      <c r="O83" s="143" t="str">
        <f t="shared" si="1"/>
        <v/>
      </c>
      <c r="P83" s="143" t="str">
        <f t="shared" si="2"/>
        <v/>
      </c>
      <c r="Q83" s="144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9" t="str">
        <f>IF(historico_VU!A32="","",historico_VU!A32)</f>
        <v/>
      </c>
      <c r="B84" s="140" t="str">
        <f>IF(A84="","",historico_VU!B32)</f>
        <v/>
      </c>
      <c r="C84" s="141" t="str">
        <f>IF(A84="","",historico_VU!C32)</f>
        <v/>
      </c>
      <c r="D84" s="141" t="str">
        <f>IF(A84="","",historico_VU!D32)</f>
        <v/>
      </c>
      <c r="E84" s="141" t="str">
        <f>IF(A84="","",historico_VU!E32)</f>
        <v/>
      </c>
      <c r="F84" s="141" t="str">
        <f>IF(A84="","",historico_VU!F32)</f>
        <v/>
      </c>
      <c r="G84" s="141" t="str">
        <f>IF(A84="","",historico_VU!G32)</f>
        <v/>
      </c>
      <c r="H84" s="142" t="str">
        <f>IF(A84="","",historico_VU!H32)</f>
        <v/>
      </c>
      <c r="I84" s="57"/>
      <c r="J84" s="139" t="str">
        <f>IF(itens_Remanesc!A32="","",itens_Remanesc!A32)</f>
        <v/>
      </c>
      <c r="K84" s="140" t="str">
        <f>IF(J84="","",IF($F$4="C0",itens_Remanesc!B32,IF($F$4="C1",itens_Remanesc!E32,IF($F$4="C2",itens_Remanesc!G32,IF($F$4="C3",itens_Remanesc!I32,itens_Remanesc!K32)))))</f>
        <v/>
      </c>
      <c r="L84" s="140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3" t="str">
        <f>IF(J84="","",itens_Remanesc!C32)</f>
        <v/>
      </c>
      <c r="N84" s="143" t="str">
        <f>IF(J84="","",IF($F$4="C0",historico_VU!C32,IF($F$4="C1",historico_VU!D32,IF($F$4="C2",historico_VU!E32,IF($F$4="C3",historico_VU!F32,historico_VU!G32)))))</f>
        <v/>
      </c>
      <c r="O84" s="143" t="str">
        <f t="shared" si="1"/>
        <v/>
      </c>
      <c r="P84" s="143" t="str">
        <f t="shared" si="2"/>
        <v/>
      </c>
      <c r="Q84" s="144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9" t="str">
        <f>IF(historico_VU!A33="","",historico_VU!A33)</f>
        <v/>
      </c>
      <c r="B85" s="140" t="str">
        <f>IF(A85="","",historico_VU!B33)</f>
        <v/>
      </c>
      <c r="C85" s="141" t="str">
        <f>IF(A85="","",historico_VU!C33)</f>
        <v/>
      </c>
      <c r="D85" s="141" t="str">
        <f>IF(A85="","",historico_VU!D33)</f>
        <v/>
      </c>
      <c r="E85" s="141" t="str">
        <f>IF(A85="","",historico_VU!E33)</f>
        <v/>
      </c>
      <c r="F85" s="141" t="str">
        <f>IF(A85="","",historico_VU!F33)</f>
        <v/>
      </c>
      <c r="G85" s="141" t="str">
        <f>IF(A85="","",historico_VU!G33)</f>
        <v/>
      </c>
      <c r="H85" s="142" t="str">
        <f>IF(A85="","",historico_VU!H33)</f>
        <v/>
      </c>
      <c r="I85" s="57"/>
      <c r="J85" s="139" t="str">
        <f>IF(itens_Remanesc!A33="","",itens_Remanesc!A33)</f>
        <v/>
      </c>
      <c r="K85" s="140" t="str">
        <f>IF(J85="","",IF($F$4="C0",itens_Remanesc!B33,IF($F$4="C1",itens_Remanesc!E33,IF($F$4="C2",itens_Remanesc!G33,IF($F$4="C3",itens_Remanesc!I33,itens_Remanesc!K33)))))</f>
        <v/>
      </c>
      <c r="L85" s="140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3" t="str">
        <f>IF(J85="","",itens_Remanesc!C33)</f>
        <v/>
      </c>
      <c r="N85" s="143" t="str">
        <f>IF(J85="","",IF($F$4="C0",historico_VU!C33,IF($F$4="C1",historico_VU!D33,IF($F$4="C2",historico_VU!E33,IF($F$4="C3",historico_VU!F33,historico_VU!G33)))))</f>
        <v/>
      </c>
      <c r="O85" s="143" t="str">
        <f t="shared" si="1"/>
        <v/>
      </c>
      <c r="P85" s="143" t="str">
        <f t="shared" si="2"/>
        <v/>
      </c>
      <c r="Q85" s="144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9" t="str">
        <f>IF(historico_VU!A34="","",historico_VU!A34)</f>
        <v/>
      </c>
      <c r="B86" s="140" t="str">
        <f>IF(A86="","",historico_VU!B34)</f>
        <v/>
      </c>
      <c r="C86" s="141" t="str">
        <f>IF(A86="","",historico_VU!C34)</f>
        <v/>
      </c>
      <c r="D86" s="141" t="str">
        <f>IF(A86="","",historico_VU!D34)</f>
        <v/>
      </c>
      <c r="E86" s="141" t="str">
        <f>IF(A86="","",historico_VU!E34)</f>
        <v/>
      </c>
      <c r="F86" s="141" t="str">
        <f>IF(A86="","",historico_VU!F34)</f>
        <v/>
      </c>
      <c r="G86" s="141" t="str">
        <f>IF(A86="","",historico_VU!G34)</f>
        <v/>
      </c>
      <c r="H86" s="142" t="str">
        <f>IF(A86="","",historico_VU!H34)</f>
        <v/>
      </c>
      <c r="I86" s="57"/>
      <c r="J86" s="139" t="str">
        <f>IF(itens_Remanesc!A34="","",itens_Remanesc!A34)</f>
        <v/>
      </c>
      <c r="K86" s="140" t="str">
        <f>IF(J86="","",IF($F$4="C0",itens_Remanesc!B34,IF($F$4="C1",itens_Remanesc!E34,IF($F$4="C2",itens_Remanesc!G34,IF($F$4="C3",itens_Remanesc!I34,itens_Remanesc!K34)))))</f>
        <v/>
      </c>
      <c r="L86" s="140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3" t="str">
        <f>IF(J86="","",itens_Remanesc!C34)</f>
        <v/>
      </c>
      <c r="N86" s="143" t="str">
        <f>IF(J86="","",IF($F$4="C0",historico_VU!C34,IF($F$4="C1",historico_VU!D34,IF($F$4="C2",historico_VU!E34,IF($F$4="C3",historico_VU!F34,historico_VU!G34)))))</f>
        <v/>
      </c>
      <c r="O86" s="143" t="str">
        <f t="shared" ref="O86:O117" si="4">IF(J86="","",IF(OR($B$4="Financeiro",$B$4="PCs"),IF(OR(K86="",M86=""),"",ROUND(K86*M86,2)),IF($B$4="Itens",IF(OR(L86="",M86=""),"",ROUND(L86*M86,2)),"")))</f>
        <v/>
      </c>
      <c r="P86" s="143" t="str">
        <f t="shared" ref="P86:P117" si="5">IF(J86="","",IF(OR($B$4="Financeiro",$B$4="PCs"),IF(OR(K86="",N86=""),"",ROUND(K86*N86,2)),IF($B$4="Itens",IF(OR(L86="",N86=""),"",ROUND(L86*N86,2)),"")))</f>
        <v/>
      </c>
      <c r="Q86" s="144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9" t="str">
        <f>IF(historico_VU!A35="","",historico_VU!A35)</f>
        <v/>
      </c>
      <c r="B87" s="140" t="str">
        <f>IF(A87="","",historico_VU!B35)</f>
        <v/>
      </c>
      <c r="C87" s="141" t="str">
        <f>IF(A87="","",historico_VU!C35)</f>
        <v/>
      </c>
      <c r="D87" s="141" t="str">
        <f>IF(A87="","",historico_VU!D35)</f>
        <v/>
      </c>
      <c r="E87" s="141" t="str">
        <f>IF(A87="","",historico_VU!E35)</f>
        <v/>
      </c>
      <c r="F87" s="141" t="str">
        <f>IF(A87="","",historico_VU!F35)</f>
        <v/>
      </c>
      <c r="G87" s="141" t="str">
        <f>IF(A87="","",historico_VU!G35)</f>
        <v/>
      </c>
      <c r="H87" s="142" t="str">
        <f>IF(A87="","",historico_VU!H35)</f>
        <v/>
      </c>
      <c r="I87" s="57"/>
      <c r="J87" s="139" t="str">
        <f>IF(itens_Remanesc!A35="","",itens_Remanesc!A35)</f>
        <v/>
      </c>
      <c r="K87" s="140" t="str">
        <f>IF(J87="","",IF($F$4="C0",itens_Remanesc!B35,IF($F$4="C1",itens_Remanesc!E35,IF($F$4="C2",itens_Remanesc!G35,IF($F$4="C3",itens_Remanesc!I35,itens_Remanesc!K35)))))</f>
        <v/>
      </c>
      <c r="L87" s="140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3" t="str">
        <f>IF(J87="","",itens_Remanesc!C35)</f>
        <v/>
      </c>
      <c r="N87" s="143" t="str">
        <f>IF(J87="","",IF($F$4="C0",historico_VU!C35,IF($F$4="C1",historico_VU!D35,IF($F$4="C2",historico_VU!E35,IF($F$4="C3",historico_VU!F35,historico_VU!G35)))))</f>
        <v/>
      </c>
      <c r="O87" s="143" t="str">
        <f t="shared" si="4"/>
        <v/>
      </c>
      <c r="P87" s="143" t="str">
        <f t="shared" si="5"/>
        <v/>
      </c>
      <c r="Q87" s="144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9" t="str">
        <f>IF(historico_VU!A36="","",historico_VU!A36)</f>
        <v/>
      </c>
      <c r="B88" s="140" t="str">
        <f>IF(A88="","",historico_VU!B36)</f>
        <v/>
      </c>
      <c r="C88" s="141" t="str">
        <f>IF(A88="","",historico_VU!C36)</f>
        <v/>
      </c>
      <c r="D88" s="141" t="str">
        <f>IF(A88="","",historico_VU!D36)</f>
        <v/>
      </c>
      <c r="E88" s="141" t="str">
        <f>IF(A88="","",historico_VU!E36)</f>
        <v/>
      </c>
      <c r="F88" s="141" t="str">
        <f>IF(A88="","",historico_VU!F36)</f>
        <v/>
      </c>
      <c r="G88" s="141" t="str">
        <f>IF(A88="","",historico_VU!G36)</f>
        <v/>
      </c>
      <c r="H88" s="142" t="str">
        <f>IF(A88="","",historico_VU!H36)</f>
        <v/>
      </c>
      <c r="I88" s="57"/>
      <c r="J88" s="139" t="str">
        <f>IF(itens_Remanesc!A36="","",itens_Remanesc!A36)</f>
        <v/>
      </c>
      <c r="K88" s="140" t="str">
        <f>IF(J88="","",IF($F$4="C0",itens_Remanesc!B36,IF($F$4="C1",itens_Remanesc!E36,IF($F$4="C2",itens_Remanesc!G36,IF($F$4="C3",itens_Remanesc!I36,itens_Remanesc!K36)))))</f>
        <v/>
      </c>
      <c r="L88" s="140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3" t="str">
        <f>IF(J88="","",itens_Remanesc!C36)</f>
        <v/>
      </c>
      <c r="N88" s="143" t="str">
        <f>IF(J88="","",IF($F$4="C0",historico_VU!C36,IF($F$4="C1",historico_VU!D36,IF($F$4="C2",historico_VU!E36,IF($F$4="C3",historico_VU!F36,historico_VU!G36)))))</f>
        <v/>
      </c>
      <c r="O88" s="143" t="str">
        <f t="shared" si="4"/>
        <v/>
      </c>
      <c r="P88" s="143" t="str">
        <f t="shared" si="5"/>
        <v/>
      </c>
      <c r="Q88" s="144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9" t="str">
        <f>IF(historico_VU!A37="","",historico_VU!A37)</f>
        <v/>
      </c>
      <c r="B89" s="140" t="str">
        <f>IF(A89="","",historico_VU!B37)</f>
        <v/>
      </c>
      <c r="C89" s="141" t="str">
        <f>IF(A89="","",historico_VU!C37)</f>
        <v/>
      </c>
      <c r="D89" s="141" t="str">
        <f>IF(A89="","",historico_VU!D37)</f>
        <v/>
      </c>
      <c r="E89" s="141" t="str">
        <f>IF(A89="","",historico_VU!E37)</f>
        <v/>
      </c>
      <c r="F89" s="141" t="str">
        <f>IF(A89="","",historico_VU!F37)</f>
        <v/>
      </c>
      <c r="G89" s="141" t="str">
        <f>IF(A89="","",historico_VU!G37)</f>
        <v/>
      </c>
      <c r="H89" s="142" t="str">
        <f>IF(A89="","",historico_VU!H37)</f>
        <v/>
      </c>
      <c r="I89" s="57"/>
      <c r="J89" s="139" t="str">
        <f>IF(itens_Remanesc!A37="","",itens_Remanesc!A37)</f>
        <v/>
      </c>
      <c r="K89" s="140" t="str">
        <f>IF(J89="","",IF($F$4="C0",itens_Remanesc!B37,IF($F$4="C1",itens_Remanesc!E37,IF($F$4="C2",itens_Remanesc!G37,IF($F$4="C3",itens_Remanesc!I37,itens_Remanesc!K37)))))</f>
        <v/>
      </c>
      <c r="L89" s="140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3" t="str">
        <f>IF(J89="","",itens_Remanesc!C37)</f>
        <v/>
      </c>
      <c r="N89" s="143" t="str">
        <f>IF(J89="","",IF($F$4="C0",historico_VU!C37,IF($F$4="C1",historico_VU!D37,IF($F$4="C2",historico_VU!E37,IF($F$4="C3",historico_VU!F37,historico_VU!G37)))))</f>
        <v/>
      </c>
      <c r="O89" s="143" t="str">
        <f t="shared" si="4"/>
        <v/>
      </c>
      <c r="P89" s="143" t="str">
        <f t="shared" si="5"/>
        <v/>
      </c>
      <c r="Q89" s="144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9" t="str">
        <f>IF(historico_VU!A38="","",historico_VU!A38)</f>
        <v/>
      </c>
      <c r="B90" s="140" t="str">
        <f>IF(A90="","",historico_VU!B38)</f>
        <v/>
      </c>
      <c r="C90" s="141" t="str">
        <f>IF(A90="","",historico_VU!C38)</f>
        <v/>
      </c>
      <c r="D90" s="141" t="str">
        <f>IF(A90="","",historico_VU!D38)</f>
        <v/>
      </c>
      <c r="E90" s="141" t="str">
        <f>IF(A90="","",historico_VU!E38)</f>
        <v/>
      </c>
      <c r="F90" s="141" t="str">
        <f>IF(A90="","",historico_VU!F38)</f>
        <v/>
      </c>
      <c r="G90" s="141" t="str">
        <f>IF(A90="","",historico_VU!G38)</f>
        <v/>
      </c>
      <c r="H90" s="142" t="str">
        <f>IF(A90="","",historico_VU!H38)</f>
        <v/>
      </c>
      <c r="I90" s="57"/>
      <c r="J90" s="139" t="str">
        <f>IF(itens_Remanesc!A38="","",itens_Remanesc!A38)</f>
        <v/>
      </c>
      <c r="K90" s="140" t="str">
        <f>IF(J90="","",IF($F$4="C0",itens_Remanesc!B38,IF($F$4="C1",itens_Remanesc!E38,IF($F$4="C2",itens_Remanesc!G38,IF($F$4="C3",itens_Remanesc!I38,itens_Remanesc!K38)))))</f>
        <v/>
      </c>
      <c r="L90" s="140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3" t="str">
        <f>IF(J90="","",itens_Remanesc!C38)</f>
        <v/>
      </c>
      <c r="N90" s="143" t="str">
        <f>IF(J90="","",IF($F$4="C0",historico_VU!C38,IF($F$4="C1",historico_VU!D38,IF($F$4="C2",historico_VU!E38,IF($F$4="C3",historico_VU!F38,historico_VU!G38)))))</f>
        <v/>
      </c>
      <c r="O90" s="143" t="str">
        <f t="shared" si="4"/>
        <v/>
      </c>
      <c r="P90" s="143" t="str">
        <f t="shared" si="5"/>
        <v/>
      </c>
      <c r="Q90" s="144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9" t="str">
        <f>IF(historico_VU!A39="","",historico_VU!A39)</f>
        <v/>
      </c>
      <c r="B91" s="140" t="str">
        <f>IF(A91="","",historico_VU!B39)</f>
        <v/>
      </c>
      <c r="C91" s="141" t="str">
        <f>IF(A91="","",historico_VU!C39)</f>
        <v/>
      </c>
      <c r="D91" s="141" t="str">
        <f>IF(A91="","",historico_VU!D39)</f>
        <v/>
      </c>
      <c r="E91" s="141" t="str">
        <f>IF(A91="","",historico_VU!E39)</f>
        <v/>
      </c>
      <c r="F91" s="141" t="str">
        <f>IF(A91="","",historico_VU!F39)</f>
        <v/>
      </c>
      <c r="G91" s="141" t="str">
        <f>IF(A91="","",historico_VU!G39)</f>
        <v/>
      </c>
      <c r="H91" s="142" t="str">
        <f>IF(A91="","",historico_VU!H39)</f>
        <v/>
      </c>
      <c r="I91" s="57"/>
      <c r="J91" s="139" t="str">
        <f>IF(itens_Remanesc!A39="","",itens_Remanesc!A39)</f>
        <v/>
      </c>
      <c r="K91" s="140" t="str">
        <f>IF(J91="","",IF($F$4="C0",itens_Remanesc!B39,IF($F$4="C1",itens_Remanesc!E39,IF($F$4="C2",itens_Remanesc!G39,IF($F$4="C3",itens_Remanesc!I39,itens_Remanesc!K39)))))</f>
        <v/>
      </c>
      <c r="L91" s="140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3" t="str">
        <f>IF(J91="","",itens_Remanesc!C39)</f>
        <v/>
      </c>
      <c r="N91" s="143" t="str">
        <f>IF(J91="","",IF($F$4="C0",historico_VU!C39,IF($F$4="C1",historico_VU!D39,IF($F$4="C2",historico_VU!E39,IF($F$4="C3",historico_VU!F39,historico_VU!G39)))))</f>
        <v/>
      </c>
      <c r="O91" s="143" t="str">
        <f t="shared" si="4"/>
        <v/>
      </c>
      <c r="P91" s="143" t="str">
        <f t="shared" si="5"/>
        <v/>
      </c>
      <c r="Q91" s="144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9" t="str">
        <f>IF(historico_VU!A40="","",historico_VU!A40)</f>
        <v/>
      </c>
      <c r="B92" s="140" t="str">
        <f>IF(A92="","",historico_VU!B40)</f>
        <v/>
      </c>
      <c r="C92" s="141" t="str">
        <f>IF(A92="","",historico_VU!C40)</f>
        <v/>
      </c>
      <c r="D92" s="141" t="str">
        <f>IF(A92="","",historico_VU!D40)</f>
        <v/>
      </c>
      <c r="E92" s="141" t="str">
        <f>IF(A92="","",historico_VU!E40)</f>
        <v/>
      </c>
      <c r="F92" s="141" t="str">
        <f>IF(A92="","",historico_VU!F40)</f>
        <v/>
      </c>
      <c r="G92" s="141" t="str">
        <f>IF(A92="","",historico_VU!G40)</f>
        <v/>
      </c>
      <c r="H92" s="142" t="str">
        <f>IF(A92="","",historico_VU!H40)</f>
        <v/>
      </c>
      <c r="I92" s="57"/>
      <c r="J92" s="139" t="str">
        <f>IF(itens_Remanesc!A40="","",itens_Remanesc!A40)</f>
        <v/>
      </c>
      <c r="K92" s="140" t="str">
        <f>IF(J92="","",IF($F$4="C0",itens_Remanesc!B40,IF($F$4="C1",itens_Remanesc!E40,IF($F$4="C2",itens_Remanesc!G40,IF($F$4="C3",itens_Remanesc!I40,itens_Remanesc!K40)))))</f>
        <v/>
      </c>
      <c r="L92" s="140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3" t="str">
        <f>IF(J92="","",itens_Remanesc!C40)</f>
        <v/>
      </c>
      <c r="N92" s="143" t="str">
        <f>IF(J92="","",IF($F$4="C0",historico_VU!C40,IF($F$4="C1",historico_VU!D40,IF($F$4="C2",historico_VU!E40,IF($F$4="C3",historico_VU!F40,historico_VU!G40)))))</f>
        <v/>
      </c>
      <c r="O92" s="143" t="str">
        <f t="shared" si="4"/>
        <v/>
      </c>
      <c r="P92" s="143" t="str">
        <f t="shared" si="5"/>
        <v/>
      </c>
      <c r="Q92" s="144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9" t="str">
        <f>IF(historico_VU!A41="","",historico_VU!A41)</f>
        <v/>
      </c>
      <c r="B93" s="140" t="str">
        <f>IF(A93="","",historico_VU!B41)</f>
        <v/>
      </c>
      <c r="C93" s="141" t="str">
        <f>IF(A93="","",historico_VU!C41)</f>
        <v/>
      </c>
      <c r="D93" s="141" t="str">
        <f>IF(A93="","",historico_VU!D41)</f>
        <v/>
      </c>
      <c r="E93" s="141" t="str">
        <f>IF(A93="","",historico_VU!E41)</f>
        <v/>
      </c>
      <c r="F93" s="141" t="str">
        <f>IF(A93="","",historico_VU!F41)</f>
        <v/>
      </c>
      <c r="G93" s="141" t="str">
        <f>IF(A93="","",historico_VU!G41)</f>
        <v/>
      </c>
      <c r="H93" s="142" t="str">
        <f>IF(A93="","",historico_VU!H41)</f>
        <v/>
      </c>
      <c r="I93" s="57"/>
      <c r="J93" s="139" t="str">
        <f>IF(itens_Remanesc!A41="","",itens_Remanesc!A41)</f>
        <v/>
      </c>
      <c r="K93" s="140" t="str">
        <f>IF(J93="","",IF($F$4="C0",itens_Remanesc!B41,IF($F$4="C1",itens_Remanesc!E41,IF($F$4="C2",itens_Remanesc!G41,IF($F$4="C3",itens_Remanesc!I41,itens_Remanesc!K41)))))</f>
        <v/>
      </c>
      <c r="L93" s="140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3" t="str">
        <f>IF(J93="","",itens_Remanesc!C41)</f>
        <v/>
      </c>
      <c r="N93" s="143" t="str">
        <f>IF(J93="","",IF($F$4="C0",historico_VU!C41,IF($F$4="C1",historico_VU!D41,IF($F$4="C2",historico_VU!E41,IF($F$4="C3",historico_VU!F41,historico_VU!G41)))))</f>
        <v/>
      </c>
      <c r="O93" s="143" t="str">
        <f t="shared" si="4"/>
        <v/>
      </c>
      <c r="P93" s="143" t="str">
        <f t="shared" si="5"/>
        <v/>
      </c>
      <c r="Q93" s="144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9" t="str">
        <f>IF(historico_VU!A42="","",historico_VU!A42)</f>
        <v/>
      </c>
      <c r="B94" s="140" t="str">
        <f>IF(A94="","",historico_VU!B42)</f>
        <v/>
      </c>
      <c r="C94" s="141" t="str">
        <f>IF(A94="","",historico_VU!C42)</f>
        <v/>
      </c>
      <c r="D94" s="141" t="str">
        <f>IF(A94="","",historico_VU!D42)</f>
        <v/>
      </c>
      <c r="E94" s="141" t="str">
        <f>IF(A94="","",historico_VU!E42)</f>
        <v/>
      </c>
      <c r="F94" s="141" t="str">
        <f>IF(A94="","",historico_VU!F42)</f>
        <v/>
      </c>
      <c r="G94" s="141" t="str">
        <f>IF(A94="","",historico_VU!G42)</f>
        <v/>
      </c>
      <c r="H94" s="142" t="str">
        <f>IF(A94="","",historico_VU!H42)</f>
        <v/>
      </c>
      <c r="I94" s="57"/>
      <c r="J94" s="139" t="str">
        <f>IF(itens_Remanesc!A42="","",itens_Remanesc!A42)</f>
        <v/>
      </c>
      <c r="K94" s="140" t="str">
        <f>IF(J94="","",IF($F$4="C0",itens_Remanesc!B42,IF($F$4="C1",itens_Remanesc!E42,IF($F$4="C2",itens_Remanesc!G42,IF($F$4="C3",itens_Remanesc!I42,itens_Remanesc!K42)))))</f>
        <v/>
      </c>
      <c r="L94" s="140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3" t="str">
        <f>IF(J94="","",itens_Remanesc!C42)</f>
        <v/>
      </c>
      <c r="N94" s="143" t="str">
        <f>IF(J94="","",IF($F$4="C0",historico_VU!C42,IF($F$4="C1",historico_VU!D42,IF($F$4="C2",historico_VU!E42,IF($F$4="C3",historico_VU!F42,historico_VU!G42)))))</f>
        <v/>
      </c>
      <c r="O94" s="143" t="str">
        <f t="shared" si="4"/>
        <v/>
      </c>
      <c r="P94" s="143" t="str">
        <f t="shared" si="5"/>
        <v/>
      </c>
      <c r="Q94" s="144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9" t="str">
        <f>IF(historico_VU!A43="","",historico_VU!A43)</f>
        <v/>
      </c>
      <c r="B95" s="140" t="str">
        <f>IF(A95="","",historico_VU!B43)</f>
        <v/>
      </c>
      <c r="C95" s="141" t="str">
        <f>IF(A95="","",historico_VU!C43)</f>
        <v/>
      </c>
      <c r="D95" s="141" t="str">
        <f>IF(A95="","",historico_VU!D43)</f>
        <v/>
      </c>
      <c r="E95" s="141" t="str">
        <f>IF(A95="","",historico_VU!E43)</f>
        <v/>
      </c>
      <c r="F95" s="141" t="str">
        <f>IF(A95="","",historico_VU!F43)</f>
        <v/>
      </c>
      <c r="G95" s="141" t="str">
        <f>IF(A95="","",historico_VU!G43)</f>
        <v/>
      </c>
      <c r="H95" s="142" t="str">
        <f>IF(A95="","",historico_VU!H43)</f>
        <v/>
      </c>
      <c r="I95" s="57"/>
      <c r="J95" s="139" t="str">
        <f>IF(itens_Remanesc!A43="","",itens_Remanesc!A43)</f>
        <v/>
      </c>
      <c r="K95" s="140" t="str">
        <f>IF(J95="","",IF($F$4="C0",itens_Remanesc!B43,IF($F$4="C1",itens_Remanesc!E43,IF($F$4="C2",itens_Remanesc!G43,IF($F$4="C3",itens_Remanesc!I43,itens_Remanesc!K43)))))</f>
        <v/>
      </c>
      <c r="L95" s="140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3" t="str">
        <f>IF(J95="","",itens_Remanesc!C43)</f>
        <v/>
      </c>
      <c r="N95" s="143" t="str">
        <f>IF(J95="","",IF($F$4="C0",historico_VU!C43,IF($F$4="C1",historico_VU!D43,IF($F$4="C2",historico_VU!E43,IF($F$4="C3",historico_VU!F43,historico_VU!G43)))))</f>
        <v/>
      </c>
      <c r="O95" s="143" t="str">
        <f t="shared" si="4"/>
        <v/>
      </c>
      <c r="P95" s="143" t="str">
        <f t="shared" si="5"/>
        <v/>
      </c>
      <c r="Q95" s="144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9" t="str">
        <f>IF(historico_VU!A44="","",historico_VU!A44)</f>
        <v/>
      </c>
      <c r="B96" s="140" t="str">
        <f>IF(A96="","",historico_VU!B44)</f>
        <v/>
      </c>
      <c r="C96" s="141" t="str">
        <f>IF(A96="","",historico_VU!C44)</f>
        <v/>
      </c>
      <c r="D96" s="141" t="str">
        <f>IF(A96="","",historico_VU!D44)</f>
        <v/>
      </c>
      <c r="E96" s="141" t="str">
        <f>IF(A96="","",historico_VU!E44)</f>
        <v/>
      </c>
      <c r="F96" s="141" t="str">
        <f>IF(A96="","",historico_VU!F44)</f>
        <v/>
      </c>
      <c r="G96" s="141" t="str">
        <f>IF(A96="","",historico_VU!G44)</f>
        <v/>
      </c>
      <c r="H96" s="142" t="str">
        <f>IF(A96="","",historico_VU!H44)</f>
        <v/>
      </c>
      <c r="I96" s="57"/>
      <c r="J96" s="139" t="str">
        <f>IF(itens_Remanesc!A44="","",itens_Remanesc!A44)</f>
        <v/>
      </c>
      <c r="K96" s="140" t="str">
        <f>IF(J96="","",IF($F$4="C0",itens_Remanesc!B44,IF($F$4="C1",itens_Remanesc!E44,IF($F$4="C2",itens_Remanesc!G44,IF($F$4="C3",itens_Remanesc!I44,itens_Remanesc!K44)))))</f>
        <v/>
      </c>
      <c r="L96" s="140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3" t="str">
        <f>IF(J96="","",itens_Remanesc!C44)</f>
        <v/>
      </c>
      <c r="N96" s="143" t="str">
        <f>IF(J96="","",IF($F$4="C0",historico_VU!C44,IF($F$4="C1",historico_VU!D44,IF($F$4="C2",historico_VU!E44,IF($F$4="C3",historico_VU!F44,historico_VU!G44)))))</f>
        <v/>
      </c>
      <c r="O96" s="143" t="str">
        <f t="shared" si="4"/>
        <v/>
      </c>
      <c r="P96" s="143" t="str">
        <f t="shared" si="5"/>
        <v/>
      </c>
      <c r="Q96" s="144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9" t="str">
        <f>IF(historico_VU!A45="","",historico_VU!A45)</f>
        <v/>
      </c>
      <c r="B97" s="140" t="str">
        <f>IF(A97="","",historico_VU!B45)</f>
        <v/>
      </c>
      <c r="C97" s="141" t="str">
        <f>IF(A97="","",historico_VU!C45)</f>
        <v/>
      </c>
      <c r="D97" s="141" t="str">
        <f>IF(A97="","",historico_VU!D45)</f>
        <v/>
      </c>
      <c r="E97" s="141" t="str">
        <f>IF(A97="","",historico_VU!E45)</f>
        <v/>
      </c>
      <c r="F97" s="141" t="str">
        <f>IF(A97="","",historico_VU!F45)</f>
        <v/>
      </c>
      <c r="G97" s="141" t="str">
        <f>IF(A97="","",historico_VU!G45)</f>
        <v/>
      </c>
      <c r="H97" s="142" t="str">
        <f>IF(A97="","",historico_VU!H45)</f>
        <v/>
      </c>
      <c r="I97" s="57"/>
      <c r="J97" s="139" t="str">
        <f>IF(itens_Remanesc!A45="","",itens_Remanesc!A45)</f>
        <v/>
      </c>
      <c r="K97" s="140" t="str">
        <f>IF(J97="","",IF($F$4="C0",itens_Remanesc!B45,IF($F$4="C1",itens_Remanesc!E45,IF($F$4="C2",itens_Remanesc!G45,IF($F$4="C3",itens_Remanesc!I45,itens_Remanesc!K45)))))</f>
        <v/>
      </c>
      <c r="L97" s="140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3" t="str">
        <f>IF(J97="","",itens_Remanesc!C45)</f>
        <v/>
      </c>
      <c r="N97" s="143" t="str">
        <f>IF(J97="","",IF($F$4="C0",historico_VU!C45,IF($F$4="C1",historico_VU!D45,IF($F$4="C2",historico_VU!E45,IF($F$4="C3",historico_VU!F45,historico_VU!G45)))))</f>
        <v/>
      </c>
      <c r="O97" s="143" t="str">
        <f t="shared" si="4"/>
        <v/>
      </c>
      <c r="P97" s="143" t="str">
        <f t="shared" si="5"/>
        <v/>
      </c>
      <c r="Q97" s="144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9" t="str">
        <f>IF(historico_VU!A46="","",historico_VU!A46)</f>
        <v/>
      </c>
      <c r="B98" s="140" t="str">
        <f>IF(A98="","",historico_VU!B46)</f>
        <v/>
      </c>
      <c r="C98" s="141" t="str">
        <f>IF(A98="","",historico_VU!C46)</f>
        <v/>
      </c>
      <c r="D98" s="141" t="str">
        <f>IF(A98="","",historico_VU!D46)</f>
        <v/>
      </c>
      <c r="E98" s="141" t="str">
        <f>IF(A98="","",historico_VU!E46)</f>
        <v/>
      </c>
      <c r="F98" s="141" t="str">
        <f>IF(A98="","",historico_VU!F46)</f>
        <v/>
      </c>
      <c r="G98" s="141" t="str">
        <f>IF(A98="","",historico_VU!G46)</f>
        <v/>
      </c>
      <c r="H98" s="142" t="str">
        <f>IF(A98="","",historico_VU!H46)</f>
        <v/>
      </c>
      <c r="I98" s="57"/>
      <c r="J98" s="139" t="str">
        <f>IF(itens_Remanesc!A46="","",itens_Remanesc!A46)</f>
        <v/>
      </c>
      <c r="K98" s="140" t="str">
        <f>IF(J98="","",IF($F$4="C0",itens_Remanesc!B46,IF($F$4="C1",itens_Remanesc!E46,IF($F$4="C2",itens_Remanesc!G46,IF($F$4="C3",itens_Remanesc!I46,itens_Remanesc!K46)))))</f>
        <v/>
      </c>
      <c r="L98" s="140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3" t="str">
        <f>IF(J98="","",itens_Remanesc!C46)</f>
        <v/>
      </c>
      <c r="N98" s="143" t="str">
        <f>IF(J98="","",IF($F$4="C0",historico_VU!C46,IF($F$4="C1",historico_VU!D46,IF($F$4="C2",historico_VU!E46,IF($F$4="C3",historico_VU!F46,historico_VU!G46)))))</f>
        <v/>
      </c>
      <c r="O98" s="143" t="str">
        <f t="shared" si="4"/>
        <v/>
      </c>
      <c r="P98" s="143" t="str">
        <f t="shared" si="5"/>
        <v/>
      </c>
      <c r="Q98" s="144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9" t="str">
        <f>IF(historico_VU!A47="","",historico_VU!A47)</f>
        <v/>
      </c>
      <c r="B99" s="140" t="str">
        <f>IF(A99="","",historico_VU!B47)</f>
        <v/>
      </c>
      <c r="C99" s="141" t="str">
        <f>IF(A99="","",historico_VU!C47)</f>
        <v/>
      </c>
      <c r="D99" s="141" t="str">
        <f>IF(A99="","",historico_VU!D47)</f>
        <v/>
      </c>
      <c r="E99" s="141" t="str">
        <f>IF(A99="","",historico_VU!E47)</f>
        <v/>
      </c>
      <c r="F99" s="141" t="str">
        <f>IF(A99="","",historico_VU!F47)</f>
        <v/>
      </c>
      <c r="G99" s="141" t="str">
        <f>IF(A99="","",historico_VU!G47)</f>
        <v/>
      </c>
      <c r="H99" s="142" t="str">
        <f>IF(A99="","",historico_VU!H47)</f>
        <v/>
      </c>
      <c r="I99" s="57"/>
      <c r="J99" s="139" t="str">
        <f>IF(itens_Remanesc!A47="","",itens_Remanesc!A47)</f>
        <v/>
      </c>
      <c r="K99" s="140" t="str">
        <f>IF(J99="","",IF($F$4="C0",itens_Remanesc!B47,IF($F$4="C1",itens_Remanesc!E47,IF($F$4="C2",itens_Remanesc!G47,IF($F$4="C3",itens_Remanesc!I47,itens_Remanesc!K47)))))</f>
        <v/>
      </c>
      <c r="L99" s="140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3" t="str">
        <f>IF(J99="","",itens_Remanesc!C47)</f>
        <v/>
      </c>
      <c r="N99" s="143" t="str">
        <f>IF(J99="","",IF($F$4="C0",historico_VU!C47,IF($F$4="C1",historico_VU!D47,IF($F$4="C2",historico_VU!E47,IF($F$4="C3",historico_VU!F47,historico_VU!G47)))))</f>
        <v/>
      </c>
      <c r="O99" s="143" t="str">
        <f t="shared" si="4"/>
        <v/>
      </c>
      <c r="P99" s="143" t="str">
        <f t="shared" si="5"/>
        <v/>
      </c>
      <c r="Q99" s="144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9" t="str">
        <f>IF(historico_VU!A48="","",historico_VU!A48)</f>
        <v/>
      </c>
      <c r="B100" s="140" t="str">
        <f>IF(A100="","",historico_VU!B48)</f>
        <v/>
      </c>
      <c r="C100" s="141" t="str">
        <f>IF(A100="","",historico_VU!C48)</f>
        <v/>
      </c>
      <c r="D100" s="141" t="str">
        <f>IF(A100="","",historico_VU!D48)</f>
        <v/>
      </c>
      <c r="E100" s="141" t="str">
        <f>IF(A100="","",historico_VU!E48)</f>
        <v/>
      </c>
      <c r="F100" s="141" t="str">
        <f>IF(A100="","",historico_VU!F48)</f>
        <v/>
      </c>
      <c r="G100" s="141" t="str">
        <f>IF(A100="","",historico_VU!G48)</f>
        <v/>
      </c>
      <c r="H100" s="142" t="str">
        <f>IF(A100="","",historico_VU!H48)</f>
        <v/>
      </c>
      <c r="I100" s="57"/>
      <c r="J100" s="139" t="str">
        <f>IF(itens_Remanesc!A48="","",itens_Remanesc!A48)</f>
        <v/>
      </c>
      <c r="K100" s="140" t="str">
        <f>IF(J100="","",IF($F$4="C0",itens_Remanesc!B48,IF($F$4="C1",itens_Remanesc!E48,IF($F$4="C2",itens_Remanesc!G48,IF($F$4="C3",itens_Remanesc!I48,itens_Remanesc!K48)))))</f>
        <v/>
      </c>
      <c r="L100" s="140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3" t="str">
        <f>IF(J100="","",itens_Remanesc!C48)</f>
        <v/>
      </c>
      <c r="N100" s="143" t="str">
        <f>IF(J100="","",IF($F$4="C0",historico_VU!C48,IF($F$4="C1",historico_VU!D48,IF($F$4="C2",historico_VU!E48,IF($F$4="C3",historico_VU!F48,historico_VU!G48)))))</f>
        <v/>
      </c>
      <c r="O100" s="143" t="str">
        <f t="shared" si="4"/>
        <v/>
      </c>
      <c r="P100" s="143" t="str">
        <f t="shared" si="5"/>
        <v/>
      </c>
      <c r="Q100" s="144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9" t="str">
        <f>IF(historico_VU!A49="","",historico_VU!A49)</f>
        <v/>
      </c>
      <c r="B101" s="140" t="str">
        <f>IF(A101="","",historico_VU!B49)</f>
        <v/>
      </c>
      <c r="C101" s="141" t="str">
        <f>IF(A101="","",historico_VU!C49)</f>
        <v/>
      </c>
      <c r="D101" s="141" t="str">
        <f>IF(A101="","",historico_VU!D49)</f>
        <v/>
      </c>
      <c r="E101" s="141" t="str">
        <f>IF(A101="","",historico_VU!E49)</f>
        <v/>
      </c>
      <c r="F101" s="141" t="str">
        <f>IF(A101="","",historico_VU!F49)</f>
        <v/>
      </c>
      <c r="G101" s="141" t="str">
        <f>IF(A101="","",historico_VU!G49)</f>
        <v/>
      </c>
      <c r="H101" s="142" t="str">
        <f>IF(A101="","",historico_VU!H49)</f>
        <v/>
      </c>
      <c r="I101" s="57"/>
      <c r="J101" s="139" t="str">
        <f>IF(itens_Remanesc!A49="","",itens_Remanesc!A49)</f>
        <v/>
      </c>
      <c r="K101" s="140" t="str">
        <f>IF(J101="","",IF($F$4="C0",itens_Remanesc!B49,IF($F$4="C1",itens_Remanesc!E49,IF($F$4="C2",itens_Remanesc!G49,IF($F$4="C3",itens_Remanesc!I49,itens_Remanesc!K49)))))</f>
        <v/>
      </c>
      <c r="L101" s="140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3" t="str">
        <f>IF(J101="","",itens_Remanesc!C49)</f>
        <v/>
      </c>
      <c r="N101" s="143" t="str">
        <f>IF(J101="","",IF($F$4="C0",historico_VU!C49,IF($F$4="C1",historico_VU!D49,IF($F$4="C2",historico_VU!E49,IF($F$4="C3",historico_VU!F49,historico_VU!G49)))))</f>
        <v/>
      </c>
      <c r="O101" s="143" t="str">
        <f t="shared" si="4"/>
        <v/>
      </c>
      <c r="P101" s="143" t="str">
        <f t="shared" si="5"/>
        <v/>
      </c>
      <c r="Q101" s="144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9" t="str">
        <f>IF(historico_VU!A50="","",historico_VU!A50)</f>
        <v/>
      </c>
      <c r="B102" s="140" t="str">
        <f>IF(A102="","",historico_VU!B50)</f>
        <v/>
      </c>
      <c r="C102" s="141" t="str">
        <f>IF(A102="","",historico_VU!C50)</f>
        <v/>
      </c>
      <c r="D102" s="141" t="str">
        <f>IF(A102="","",historico_VU!D50)</f>
        <v/>
      </c>
      <c r="E102" s="141" t="str">
        <f>IF(A102="","",historico_VU!E50)</f>
        <v/>
      </c>
      <c r="F102" s="141" t="str">
        <f>IF(A102="","",historico_VU!F50)</f>
        <v/>
      </c>
      <c r="G102" s="141" t="str">
        <f>IF(A102="","",historico_VU!G50)</f>
        <v/>
      </c>
      <c r="H102" s="142" t="str">
        <f>IF(A102="","",historico_VU!H50)</f>
        <v/>
      </c>
      <c r="I102" s="57"/>
      <c r="J102" s="139" t="str">
        <f>IF(itens_Remanesc!A50="","",itens_Remanesc!A50)</f>
        <v/>
      </c>
      <c r="K102" s="140" t="str">
        <f>IF(J102="","",IF($F$4="C0",itens_Remanesc!B50,IF($F$4="C1",itens_Remanesc!E50,IF($F$4="C2",itens_Remanesc!G50,IF($F$4="C3",itens_Remanesc!I50,itens_Remanesc!K50)))))</f>
        <v/>
      </c>
      <c r="L102" s="140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3" t="str">
        <f>IF(J102="","",itens_Remanesc!C50)</f>
        <v/>
      </c>
      <c r="N102" s="143" t="str">
        <f>IF(J102="","",IF($F$4="C0",historico_VU!C50,IF($F$4="C1",historico_VU!D50,IF($F$4="C2",historico_VU!E50,IF($F$4="C3",historico_VU!F50,historico_VU!G50)))))</f>
        <v/>
      </c>
      <c r="O102" s="143" t="str">
        <f t="shared" si="4"/>
        <v/>
      </c>
      <c r="P102" s="143" t="str">
        <f t="shared" si="5"/>
        <v/>
      </c>
      <c r="Q102" s="144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9" t="str">
        <f>IF(historico_VU!A51="","",historico_VU!A51)</f>
        <v/>
      </c>
      <c r="B103" s="140" t="str">
        <f>IF(A103="","",historico_VU!B51)</f>
        <v/>
      </c>
      <c r="C103" s="141" t="str">
        <f>IF(A103="","",historico_VU!C51)</f>
        <v/>
      </c>
      <c r="D103" s="141" t="str">
        <f>IF(A103="","",historico_VU!D51)</f>
        <v/>
      </c>
      <c r="E103" s="141" t="str">
        <f>IF(A103="","",historico_VU!E51)</f>
        <v/>
      </c>
      <c r="F103" s="141" t="str">
        <f>IF(A103="","",historico_VU!F51)</f>
        <v/>
      </c>
      <c r="G103" s="141" t="str">
        <f>IF(A103="","",historico_VU!G51)</f>
        <v/>
      </c>
      <c r="H103" s="142" t="str">
        <f>IF(A103="","",historico_VU!H51)</f>
        <v/>
      </c>
      <c r="I103" s="57"/>
      <c r="J103" s="139" t="str">
        <f>IF(itens_Remanesc!A51="","",itens_Remanesc!A51)</f>
        <v/>
      </c>
      <c r="K103" s="140" t="str">
        <f>IF(J103="","",IF($F$4="C0",itens_Remanesc!B51,IF($F$4="C1",itens_Remanesc!E51,IF($F$4="C2",itens_Remanesc!G51,IF($F$4="C3",itens_Remanesc!I51,itens_Remanesc!K51)))))</f>
        <v/>
      </c>
      <c r="L103" s="140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3" t="str">
        <f>IF(J103="","",itens_Remanesc!C51)</f>
        <v/>
      </c>
      <c r="N103" s="143" t="str">
        <f>IF(J103="","",IF($F$4="C0",historico_VU!C51,IF($F$4="C1",historico_VU!D51,IF($F$4="C2",historico_VU!E51,IF($F$4="C3",historico_VU!F51,historico_VU!G51)))))</f>
        <v/>
      </c>
      <c r="O103" s="143" t="str">
        <f t="shared" si="4"/>
        <v/>
      </c>
      <c r="P103" s="143" t="str">
        <f t="shared" si="5"/>
        <v/>
      </c>
      <c r="Q103" s="144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9" t="str">
        <f>IF(historico_VU!A52="","",historico_VU!A52)</f>
        <v/>
      </c>
      <c r="B104" s="140" t="str">
        <f>IF(A104="","",historico_VU!B52)</f>
        <v/>
      </c>
      <c r="C104" s="141" t="str">
        <f>IF(A104="","",historico_VU!C52)</f>
        <v/>
      </c>
      <c r="D104" s="141" t="str">
        <f>IF(A104="","",historico_VU!D52)</f>
        <v/>
      </c>
      <c r="E104" s="141" t="str">
        <f>IF(A104="","",historico_VU!E52)</f>
        <v/>
      </c>
      <c r="F104" s="141" t="str">
        <f>IF(A104="","",historico_VU!F52)</f>
        <v/>
      </c>
      <c r="G104" s="141" t="str">
        <f>IF(A104="","",historico_VU!G52)</f>
        <v/>
      </c>
      <c r="H104" s="142" t="str">
        <f>IF(A104="","",historico_VU!H52)</f>
        <v/>
      </c>
      <c r="I104" s="57"/>
      <c r="J104" s="139" t="str">
        <f>IF(itens_Remanesc!A52="","",itens_Remanesc!A52)</f>
        <v/>
      </c>
      <c r="K104" s="140" t="str">
        <f>IF(J104="","",IF($F$4="C0",itens_Remanesc!B52,IF($F$4="C1",itens_Remanesc!E52,IF($F$4="C2",itens_Remanesc!G52,IF($F$4="C3",itens_Remanesc!I52,itens_Remanesc!K52)))))</f>
        <v/>
      </c>
      <c r="L104" s="140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3" t="str">
        <f>IF(J104="","",itens_Remanesc!C52)</f>
        <v/>
      </c>
      <c r="N104" s="143" t="str">
        <f>IF(J104="","",IF($F$4="C0",historico_VU!C52,IF($F$4="C1",historico_VU!D52,IF($F$4="C2",historico_VU!E52,IF($F$4="C3",historico_VU!F52,historico_VU!G52)))))</f>
        <v/>
      </c>
      <c r="O104" s="143" t="str">
        <f t="shared" si="4"/>
        <v/>
      </c>
      <c r="P104" s="143" t="str">
        <f t="shared" si="5"/>
        <v/>
      </c>
      <c r="Q104" s="144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9" t="str">
        <f>IF(historico_VU!A53="","",historico_VU!A53)</f>
        <v/>
      </c>
      <c r="B105" s="140" t="str">
        <f>IF(A105="","",historico_VU!B53)</f>
        <v/>
      </c>
      <c r="C105" s="141" t="str">
        <f>IF(A105="","",historico_VU!C53)</f>
        <v/>
      </c>
      <c r="D105" s="141" t="str">
        <f>IF(A105="","",historico_VU!D53)</f>
        <v/>
      </c>
      <c r="E105" s="141" t="str">
        <f>IF(A105="","",historico_VU!E53)</f>
        <v/>
      </c>
      <c r="F105" s="141" t="str">
        <f>IF(A105="","",historico_VU!F53)</f>
        <v/>
      </c>
      <c r="G105" s="141" t="str">
        <f>IF(A105="","",historico_VU!G53)</f>
        <v/>
      </c>
      <c r="H105" s="142" t="str">
        <f>IF(A105="","",historico_VU!H53)</f>
        <v/>
      </c>
      <c r="I105" s="57"/>
      <c r="J105" s="139" t="str">
        <f>IF(itens_Remanesc!A53="","",itens_Remanesc!A53)</f>
        <v/>
      </c>
      <c r="K105" s="140" t="str">
        <f>IF(J105="","",IF($F$4="C0",itens_Remanesc!B53,IF($F$4="C1",itens_Remanesc!E53,IF($F$4="C2",itens_Remanesc!G53,IF($F$4="C3",itens_Remanesc!I53,itens_Remanesc!K53)))))</f>
        <v/>
      </c>
      <c r="L105" s="140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3" t="str">
        <f>IF(J105="","",itens_Remanesc!C53)</f>
        <v/>
      </c>
      <c r="N105" s="143" t="str">
        <f>IF(J105="","",IF($F$4="C0",historico_VU!C53,IF($F$4="C1",historico_VU!D53,IF($F$4="C2",historico_VU!E53,IF($F$4="C3",historico_VU!F53,historico_VU!G53)))))</f>
        <v/>
      </c>
      <c r="O105" s="143" t="str">
        <f t="shared" si="4"/>
        <v/>
      </c>
      <c r="P105" s="143" t="str">
        <f t="shared" si="5"/>
        <v/>
      </c>
      <c r="Q105" s="144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9" t="str">
        <f>IF(historico_VU!A54="","",historico_VU!A54)</f>
        <v/>
      </c>
      <c r="B106" s="140" t="str">
        <f>IF(A106="","",historico_VU!B54)</f>
        <v/>
      </c>
      <c r="C106" s="141" t="str">
        <f>IF(A106="","",historico_VU!C54)</f>
        <v/>
      </c>
      <c r="D106" s="141" t="str">
        <f>IF(A106="","",historico_VU!D54)</f>
        <v/>
      </c>
      <c r="E106" s="141" t="str">
        <f>IF(A106="","",historico_VU!E54)</f>
        <v/>
      </c>
      <c r="F106" s="141" t="str">
        <f>IF(A106="","",historico_VU!F54)</f>
        <v/>
      </c>
      <c r="G106" s="141" t="str">
        <f>IF(A106="","",historico_VU!G54)</f>
        <v/>
      </c>
      <c r="H106" s="142" t="str">
        <f>IF(A106="","",historico_VU!H54)</f>
        <v/>
      </c>
      <c r="I106" s="57"/>
      <c r="J106" s="139" t="str">
        <f>IF(itens_Remanesc!A54="","",itens_Remanesc!A54)</f>
        <v/>
      </c>
      <c r="K106" s="140" t="str">
        <f>IF(J106="","",IF($F$4="C0",itens_Remanesc!B54,IF($F$4="C1",itens_Remanesc!E54,IF($F$4="C2",itens_Remanesc!G54,IF($F$4="C3",itens_Remanesc!I54,itens_Remanesc!K54)))))</f>
        <v/>
      </c>
      <c r="L106" s="140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3" t="str">
        <f>IF(J106="","",itens_Remanesc!C54)</f>
        <v/>
      </c>
      <c r="N106" s="143" t="str">
        <f>IF(J106="","",IF($F$4="C0",historico_VU!C54,IF($F$4="C1",historico_VU!D54,IF($F$4="C2",historico_VU!E54,IF($F$4="C3",historico_VU!F54,historico_VU!G54)))))</f>
        <v/>
      </c>
      <c r="O106" s="143" t="str">
        <f t="shared" si="4"/>
        <v/>
      </c>
      <c r="P106" s="143" t="str">
        <f t="shared" si="5"/>
        <v/>
      </c>
      <c r="Q106" s="144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9" t="str">
        <f>IF(historico_VU!A55="","",historico_VU!A55)</f>
        <v/>
      </c>
      <c r="B107" s="140" t="str">
        <f>IF(A107="","",historico_VU!B55)</f>
        <v/>
      </c>
      <c r="C107" s="141" t="str">
        <f>IF(A107="","",historico_VU!C55)</f>
        <v/>
      </c>
      <c r="D107" s="141" t="str">
        <f>IF(A107="","",historico_VU!D55)</f>
        <v/>
      </c>
      <c r="E107" s="141" t="str">
        <f>IF(A107="","",historico_VU!E55)</f>
        <v/>
      </c>
      <c r="F107" s="141" t="str">
        <f>IF(A107="","",historico_VU!F55)</f>
        <v/>
      </c>
      <c r="G107" s="141" t="str">
        <f>IF(A107="","",historico_VU!G55)</f>
        <v/>
      </c>
      <c r="H107" s="142" t="str">
        <f>IF(A107="","",historico_VU!H55)</f>
        <v/>
      </c>
      <c r="I107" s="57"/>
      <c r="J107" s="139" t="str">
        <f>IF(itens_Remanesc!A55="","",itens_Remanesc!A55)</f>
        <v/>
      </c>
      <c r="K107" s="140" t="str">
        <f>IF(J107="","",IF($F$4="C0",itens_Remanesc!B55,IF($F$4="C1",itens_Remanesc!E55,IF($F$4="C2",itens_Remanesc!G55,IF($F$4="C3",itens_Remanesc!I55,itens_Remanesc!K55)))))</f>
        <v/>
      </c>
      <c r="L107" s="140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3" t="str">
        <f>IF(J107="","",itens_Remanesc!C55)</f>
        <v/>
      </c>
      <c r="N107" s="143" t="str">
        <f>IF(J107="","",IF($F$4="C0",historico_VU!C55,IF($F$4="C1",historico_VU!D55,IF($F$4="C2",historico_VU!E55,IF($F$4="C3",historico_VU!F55,historico_VU!G55)))))</f>
        <v/>
      </c>
      <c r="O107" s="143" t="str">
        <f t="shared" si="4"/>
        <v/>
      </c>
      <c r="P107" s="143" t="str">
        <f t="shared" si="5"/>
        <v/>
      </c>
      <c r="Q107" s="144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9" t="str">
        <f>IF(historico_VU!A56="","",historico_VU!A56)</f>
        <v/>
      </c>
      <c r="B108" s="140" t="str">
        <f>IF(A108="","",historico_VU!B56)</f>
        <v/>
      </c>
      <c r="C108" s="141" t="str">
        <f>IF(A108="","",historico_VU!C56)</f>
        <v/>
      </c>
      <c r="D108" s="141" t="str">
        <f>IF(A108="","",historico_VU!D56)</f>
        <v/>
      </c>
      <c r="E108" s="141" t="str">
        <f>IF(A108="","",historico_VU!E56)</f>
        <v/>
      </c>
      <c r="F108" s="141" t="str">
        <f>IF(A108="","",historico_VU!F56)</f>
        <v/>
      </c>
      <c r="G108" s="141" t="str">
        <f>IF(A108="","",historico_VU!G56)</f>
        <v/>
      </c>
      <c r="H108" s="142" t="str">
        <f>IF(A108="","",historico_VU!H56)</f>
        <v/>
      </c>
      <c r="I108" s="57"/>
      <c r="J108" s="139" t="str">
        <f>IF(itens_Remanesc!A56="","",itens_Remanesc!A56)</f>
        <v/>
      </c>
      <c r="K108" s="140" t="str">
        <f>IF(J108="","",IF($F$4="C0",itens_Remanesc!B56,IF($F$4="C1",itens_Remanesc!E56,IF($F$4="C2",itens_Remanesc!G56,IF($F$4="C3",itens_Remanesc!I56,itens_Remanesc!K56)))))</f>
        <v/>
      </c>
      <c r="L108" s="140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3" t="str">
        <f>IF(J108="","",itens_Remanesc!C56)</f>
        <v/>
      </c>
      <c r="N108" s="143" t="str">
        <f>IF(J108="","",IF($F$4="C0",historico_VU!C56,IF($F$4="C1",historico_VU!D56,IF($F$4="C2",historico_VU!E56,IF($F$4="C3",historico_VU!F56,historico_VU!G56)))))</f>
        <v/>
      </c>
      <c r="O108" s="143" t="str">
        <f t="shared" si="4"/>
        <v/>
      </c>
      <c r="P108" s="143" t="str">
        <f t="shared" si="5"/>
        <v/>
      </c>
      <c r="Q108" s="144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9" t="str">
        <f>IF(historico_VU!A57="","",historico_VU!A57)</f>
        <v/>
      </c>
      <c r="B109" s="140" t="str">
        <f>IF(A109="","",historico_VU!B57)</f>
        <v/>
      </c>
      <c r="C109" s="141" t="str">
        <f>IF(A109="","",historico_VU!C57)</f>
        <v/>
      </c>
      <c r="D109" s="141" t="str">
        <f>IF(A109="","",historico_VU!D57)</f>
        <v/>
      </c>
      <c r="E109" s="141" t="str">
        <f>IF(A109="","",historico_VU!E57)</f>
        <v/>
      </c>
      <c r="F109" s="141" t="str">
        <f>IF(A109="","",historico_VU!F57)</f>
        <v/>
      </c>
      <c r="G109" s="141" t="str">
        <f>IF(A109="","",historico_VU!G57)</f>
        <v/>
      </c>
      <c r="H109" s="142" t="str">
        <f>IF(A109="","",historico_VU!H57)</f>
        <v/>
      </c>
      <c r="I109" s="57"/>
      <c r="J109" s="139" t="str">
        <f>IF(itens_Remanesc!A57="","",itens_Remanesc!A57)</f>
        <v/>
      </c>
      <c r="K109" s="140" t="str">
        <f>IF(J109="","",IF($F$4="C0",itens_Remanesc!B57,IF($F$4="C1",itens_Remanesc!E57,IF($F$4="C2",itens_Remanesc!G57,IF($F$4="C3",itens_Remanesc!I57,itens_Remanesc!K57)))))</f>
        <v/>
      </c>
      <c r="L109" s="140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3" t="str">
        <f>IF(J109="","",itens_Remanesc!C57)</f>
        <v/>
      </c>
      <c r="N109" s="143" t="str">
        <f>IF(J109="","",IF($F$4="C0",historico_VU!C57,IF($F$4="C1",historico_VU!D57,IF($F$4="C2",historico_VU!E57,IF($F$4="C3",historico_VU!F57,historico_VU!G57)))))</f>
        <v/>
      </c>
      <c r="O109" s="143" t="str">
        <f t="shared" si="4"/>
        <v/>
      </c>
      <c r="P109" s="143" t="str">
        <f t="shared" si="5"/>
        <v/>
      </c>
      <c r="Q109" s="144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9" t="str">
        <f>IF(historico_VU!A58="","",historico_VU!A58)</f>
        <v/>
      </c>
      <c r="B110" s="140" t="str">
        <f>IF(A110="","",historico_VU!B58)</f>
        <v/>
      </c>
      <c r="C110" s="141" t="str">
        <f>IF(A110="","",historico_VU!C58)</f>
        <v/>
      </c>
      <c r="D110" s="141" t="str">
        <f>IF(A110="","",historico_VU!D58)</f>
        <v/>
      </c>
      <c r="E110" s="141" t="str">
        <f>IF(A110="","",historico_VU!E58)</f>
        <v/>
      </c>
      <c r="F110" s="141" t="str">
        <f>IF(A110="","",historico_VU!F58)</f>
        <v/>
      </c>
      <c r="G110" s="141" t="str">
        <f>IF(A110="","",historico_VU!G58)</f>
        <v/>
      </c>
      <c r="H110" s="142" t="str">
        <f>IF(A110="","",historico_VU!H58)</f>
        <v/>
      </c>
      <c r="I110" s="57"/>
      <c r="J110" s="139" t="str">
        <f>IF(itens_Remanesc!A58="","",itens_Remanesc!A58)</f>
        <v/>
      </c>
      <c r="K110" s="140" t="str">
        <f>IF(J110="","",IF($F$4="C0",itens_Remanesc!B58,IF($F$4="C1",itens_Remanesc!E58,IF($F$4="C2",itens_Remanesc!G58,IF($F$4="C3",itens_Remanesc!I58,itens_Remanesc!K58)))))</f>
        <v/>
      </c>
      <c r="L110" s="140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3" t="str">
        <f>IF(J110="","",itens_Remanesc!C58)</f>
        <v/>
      </c>
      <c r="N110" s="143" t="str">
        <f>IF(J110="","",IF($F$4="C0",historico_VU!C58,IF($F$4="C1",historico_VU!D58,IF($F$4="C2",historico_VU!E58,IF($F$4="C3",historico_VU!F58,historico_VU!G58)))))</f>
        <v/>
      </c>
      <c r="O110" s="143" t="str">
        <f t="shared" si="4"/>
        <v/>
      </c>
      <c r="P110" s="143" t="str">
        <f t="shared" si="5"/>
        <v/>
      </c>
      <c r="Q110" s="144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9" t="str">
        <f>IF(historico_VU!A59="","",historico_VU!A59)</f>
        <v/>
      </c>
      <c r="B111" s="140" t="str">
        <f>IF(A111="","",historico_VU!B59)</f>
        <v/>
      </c>
      <c r="C111" s="141" t="str">
        <f>IF(A111="","",historico_VU!C59)</f>
        <v/>
      </c>
      <c r="D111" s="141" t="str">
        <f>IF(A111="","",historico_VU!D59)</f>
        <v/>
      </c>
      <c r="E111" s="141" t="str">
        <f>IF(A111="","",historico_VU!E59)</f>
        <v/>
      </c>
      <c r="F111" s="141" t="str">
        <f>IF(A111="","",historico_VU!F59)</f>
        <v/>
      </c>
      <c r="G111" s="141" t="str">
        <f>IF(A111="","",historico_VU!G59)</f>
        <v/>
      </c>
      <c r="H111" s="142" t="str">
        <f>IF(A111="","",historico_VU!H59)</f>
        <v/>
      </c>
      <c r="I111" s="57"/>
      <c r="J111" s="139" t="str">
        <f>IF(itens_Remanesc!A59="","",itens_Remanesc!A59)</f>
        <v/>
      </c>
      <c r="K111" s="140" t="str">
        <f>IF(J111="","",IF($F$4="C0",itens_Remanesc!B59,IF($F$4="C1",itens_Remanesc!E59,IF($F$4="C2",itens_Remanesc!G59,IF($F$4="C3",itens_Remanesc!I59,itens_Remanesc!K59)))))</f>
        <v/>
      </c>
      <c r="L111" s="140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3" t="str">
        <f>IF(J111="","",itens_Remanesc!C59)</f>
        <v/>
      </c>
      <c r="N111" s="143" t="str">
        <f>IF(J111="","",IF($F$4="C0",historico_VU!C59,IF($F$4="C1",historico_VU!D59,IF($F$4="C2",historico_VU!E59,IF($F$4="C3",historico_VU!F59,historico_VU!G59)))))</f>
        <v/>
      </c>
      <c r="O111" s="143" t="str">
        <f t="shared" si="4"/>
        <v/>
      </c>
      <c r="P111" s="143" t="str">
        <f t="shared" si="5"/>
        <v/>
      </c>
      <c r="Q111" s="144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9" t="str">
        <f>IF(historico_VU!A60="","",historico_VU!A60)</f>
        <v/>
      </c>
      <c r="B112" s="140" t="str">
        <f>IF(A112="","",historico_VU!B60)</f>
        <v/>
      </c>
      <c r="C112" s="141" t="str">
        <f>IF(A112="","",historico_VU!C60)</f>
        <v/>
      </c>
      <c r="D112" s="141" t="str">
        <f>IF(A112="","",historico_VU!D60)</f>
        <v/>
      </c>
      <c r="E112" s="141" t="str">
        <f>IF(A112="","",historico_VU!E60)</f>
        <v/>
      </c>
      <c r="F112" s="141" t="str">
        <f>IF(A112="","",historico_VU!F60)</f>
        <v/>
      </c>
      <c r="G112" s="141" t="str">
        <f>IF(A112="","",historico_VU!G60)</f>
        <v/>
      </c>
      <c r="H112" s="142" t="str">
        <f>IF(A112="","",historico_VU!H60)</f>
        <v/>
      </c>
      <c r="I112" s="57"/>
      <c r="J112" s="139" t="str">
        <f>IF(itens_Remanesc!A60="","",itens_Remanesc!A60)</f>
        <v/>
      </c>
      <c r="K112" s="140" t="str">
        <f>IF(J112="","",IF($F$4="C0",itens_Remanesc!B60,IF($F$4="C1",itens_Remanesc!E60,IF($F$4="C2",itens_Remanesc!G60,IF($F$4="C3",itens_Remanesc!I60,itens_Remanesc!K60)))))</f>
        <v/>
      </c>
      <c r="L112" s="140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3" t="str">
        <f>IF(J112="","",itens_Remanesc!C60)</f>
        <v/>
      </c>
      <c r="N112" s="143" t="str">
        <f>IF(J112="","",IF($F$4="C0",historico_VU!C60,IF($F$4="C1",historico_VU!D60,IF($F$4="C2",historico_VU!E60,IF($F$4="C3",historico_VU!F60,historico_VU!G60)))))</f>
        <v/>
      </c>
      <c r="O112" s="143" t="str">
        <f t="shared" si="4"/>
        <v/>
      </c>
      <c r="P112" s="143" t="str">
        <f t="shared" si="5"/>
        <v/>
      </c>
      <c r="Q112" s="144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9" t="str">
        <f>IF(historico_VU!A61="","",historico_VU!A61)</f>
        <v/>
      </c>
      <c r="B113" s="140" t="str">
        <f>IF(A113="","",historico_VU!B61)</f>
        <v/>
      </c>
      <c r="C113" s="141" t="str">
        <f>IF(A113="","",historico_VU!C61)</f>
        <v/>
      </c>
      <c r="D113" s="141" t="str">
        <f>IF(A113="","",historico_VU!D61)</f>
        <v/>
      </c>
      <c r="E113" s="141" t="str">
        <f>IF(A113="","",historico_VU!E61)</f>
        <v/>
      </c>
      <c r="F113" s="141" t="str">
        <f>IF(A113="","",historico_VU!F61)</f>
        <v/>
      </c>
      <c r="G113" s="141" t="str">
        <f>IF(A113="","",historico_VU!G61)</f>
        <v/>
      </c>
      <c r="H113" s="142" t="str">
        <f>IF(A113="","",historico_VU!H61)</f>
        <v/>
      </c>
      <c r="I113" s="57"/>
      <c r="J113" s="139" t="str">
        <f>IF(itens_Remanesc!A61="","",itens_Remanesc!A61)</f>
        <v/>
      </c>
      <c r="K113" s="140" t="str">
        <f>IF(J113="","",IF($F$4="C0",itens_Remanesc!B61,IF($F$4="C1",itens_Remanesc!E61,IF($F$4="C2",itens_Remanesc!G61,IF($F$4="C3",itens_Remanesc!I61,itens_Remanesc!K61)))))</f>
        <v/>
      </c>
      <c r="L113" s="140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3" t="str">
        <f>IF(J113="","",itens_Remanesc!C61)</f>
        <v/>
      </c>
      <c r="N113" s="143" t="str">
        <f>IF(J113="","",IF($F$4="C0",historico_VU!C61,IF($F$4="C1",historico_VU!D61,IF($F$4="C2",historico_VU!E61,IF($F$4="C3",historico_VU!F61,historico_VU!G61)))))</f>
        <v/>
      </c>
      <c r="O113" s="143" t="str">
        <f t="shared" si="4"/>
        <v/>
      </c>
      <c r="P113" s="143" t="str">
        <f t="shared" si="5"/>
        <v/>
      </c>
      <c r="Q113" s="144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9" t="str">
        <f>IF(historico_VU!A62="","",historico_VU!A62)</f>
        <v/>
      </c>
      <c r="B114" s="140" t="str">
        <f>IF(A114="","",historico_VU!B62)</f>
        <v/>
      </c>
      <c r="C114" s="141" t="str">
        <f>IF(A114="","",historico_VU!C62)</f>
        <v/>
      </c>
      <c r="D114" s="141" t="str">
        <f>IF(A114="","",historico_VU!D62)</f>
        <v/>
      </c>
      <c r="E114" s="141" t="str">
        <f>IF(A114="","",historico_VU!E62)</f>
        <v/>
      </c>
      <c r="F114" s="141" t="str">
        <f>IF(A114="","",historico_VU!F62)</f>
        <v/>
      </c>
      <c r="G114" s="141" t="str">
        <f>IF(A114="","",historico_VU!G62)</f>
        <v/>
      </c>
      <c r="H114" s="142" t="str">
        <f>IF(A114="","",historico_VU!H62)</f>
        <v/>
      </c>
      <c r="I114" s="57"/>
      <c r="J114" s="139" t="str">
        <f>IF(itens_Remanesc!A62="","",itens_Remanesc!A62)</f>
        <v/>
      </c>
      <c r="K114" s="140" t="str">
        <f>IF(J114="","",IF($F$4="C0",itens_Remanesc!B62,IF($F$4="C1",itens_Remanesc!E62,IF($F$4="C2",itens_Remanesc!G62,IF($F$4="C3",itens_Remanesc!I62,itens_Remanesc!K62)))))</f>
        <v/>
      </c>
      <c r="L114" s="140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3" t="str">
        <f>IF(J114="","",itens_Remanesc!C62)</f>
        <v/>
      </c>
      <c r="N114" s="143" t="str">
        <f>IF(J114="","",IF($F$4="C0",historico_VU!C62,IF($F$4="C1",historico_VU!D62,IF($F$4="C2",historico_VU!E62,IF($F$4="C3",historico_VU!F62,historico_VU!G62)))))</f>
        <v/>
      </c>
      <c r="O114" s="143" t="str">
        <f t="shared" si="4"/>
        <v/>
      </c>
      <c r="P114" s="143" t="str">
        <f t="shared" si="5"/>
        <v/>
      </c>
      <c r="Q114" s="144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9" t="str">
        <f>IF(historico_VU!A63="","",historico_VU!A63)</f>
        <v/>
      </c>
      <c r="B115" s="140" t="str">
        <f>IF(A115="","",historico_VU!B63)</f>
        <v/>
      </c>
      <c r="C115" s="141" t="str">
        <f>IF(A115="","",historico_VU!C63)</f>
        <v/>
      </c>
      <c r="D115" s="141" t="str">
        <f>IF(A115="","",historico_VU!D63)</f>
        <v/>
      </c>
      <c r="E115" s="141" t="str">
        <f>IF(A115="","",historico_VU!E63)</f>
        <v/>
      </c>
      <c r="F115" s="141" t="str">
        <f>IF(A115="","",historico_VU!F63)</f>
        <v/>
      </c>
      <c r="G115" s="141" t="str">
        <f>IF(A115="","",historico_VU!G63)</f>
        <v/>
      </c>
      <c r="H115" s="142" t="str">
        <f>IF(A115="","",historico_VU!H63)</f>
        <v/>
      </c>
      <c r="I115" s="57"/>
      <c r="J115" s="139" t="str">
        <f>IF(itens_Remanesc!A63="","",itens_Remanesc!A63)</f>
        <v/>
      </c>
      <c r="K115" s="140" t="str">
        <f>IF(J115="","",IF($F$4="C0",itens_Remanesc!B63,IF($F$4="C1",itens_Remanesc!E63,IF($F$4="C2",itens_Remanesc!G63,IF($F$4="C3",itens_Remanesc!I63,itens_Remanesc!K63)))))</f>
        <v/>
      </c>
      <c r="L115" s="140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3" t="str">
        <f>IF(J115="","",itens_Remanesc!C63)</f>
        <v/>
      </c>
      <c r="N115" s="143" t="str">
        <f>IF(J115="","",IF($F$4="C0",historico_VU!C63,IF($F$4="C1",historico_VU!D63,IF($F$4="C2",historico_VU!E63,IF($F$4="C3",historico_VU!F63,historico_VU!G63)))))</f>
        <v/>
      </c>
      <c r="O115" s="143" t="str">
        <f t="shared" si="4"/>
        <v/>
      </c>
      <c r="P115" s="143" t="str">
        <f t="shared" si="5"/>
        <v/>
      </c>
      <c r="Q115" s="144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9" t="str">
        <f>IF(historico_VU!A64="","",historico_VU!A64)</f>
        <v/>
      </c>
      <c r="B116" s="140" t="str">
        <f>IF(A116="","",historico_VU!B64)</f>
        <v/>
      </c>
      <c r="C116" s="141" t="str">
        <f>IF(A116="","",historico_VU!C64)</f>
        <v/>
      </c>
      <c r="D116" s="141" t="str">
        <f>IF(A116="","",historico_VU!D64)</f>
        <v/>
      </c>
      <c r="E116" s="141" t="str">
        <f>IF(A116="","",historico_VU!E64)</f>
        <v/>
      </c>
      <c r="F116" s="141" t="str">
        <f>IF(A116="","",historico_VU!F64)</f>
        <v/>
      </c>
      <c r="G116" s="141" t="str">
        <f>IF(A116="","",historico_VU!G64)</f>
        <v/>
      </c>
      <c r="H116" s="142" t="str">
        <f>IF(A116="","",historico_VU!H64)</f>
        <v/>
      </c>
      <c r="I116" s="57"/>
      <c r="J116" s="139" t="str">
        <f>IF(itens_Remanesc!A64="","",itens_Remanesc!A64)</f>
        <v/>
      </c>
      <c r="K116" s="140" t="str">
        <f>IF(J116="","",IF($F$4="C0",itens_Remanesc!B64,IF($F$4="C1",itens_Remanesc!E64,IF($F$4="C2",itens_Remanesc!G64,IF($F$4="C3",itens_Remanesc!I64,itens_Remanesc!K64)))))</f>
        <v/>
      </c>
      <c r="L116" s="140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3" t="str">
        <f>IF(J116="","",itens_Remanesc!C64)</f>
        <v/>
      </c>
      <c r="N116" s="143" t="str">
        <f>IF(J116="","",IF($F$4="C0",historico_VU!C64,IF($F$4="C1",historico_VU!D64,IF($F$4="C2",historico_VU!E64,IF($F$4="C3",historico_VU!F64,historico_VU!G64)))))</f>
        <v/>
      </c>
      <c r="O116" s="143" t="str">
        <f t="shared" si="4"/>
        <v/>
      </c>
      <c r="P116" s="143" t="str">
        <f t="shared" si="5"/>
        <v/>
      </c>
      <c r="Q116" s="144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9" t="str">
        <f>IF(historico_VU!A65="","",historico_VU!A65)</f>
        <v/>
      </c>
      <c r="B117" s="140" t="str">
        <f>IF(A117="","",historico_VU!B65)</f>
        <v/>
      </c>
      <c r="C117" s="141" t="str">
        <f>IF(A117="","",historico_VU!C65)</f>
        <v/>
      </c>
      <c r="D117" s="141" t="str">
        <f>IF(A117="","",historico_VU!D65)</f>
        <v/>
      </c>
      <c r="E117" s="141" t="str">
        <f>IF(A117="","",historico_VU!E65)</f>
        <v/>
      </c>
      <c r="F117" s="141" t="str">
        <f>IF(A117="","",historico_VU!F65)</f>
        <v/>
      </c>
      <c r="G117" s="141" t="str">
        <f>IF(A117="","",historico_VU!G65)</f>
        <v/>
      </c>
      <c r="H117" s="142" t="str">
        <f>IF(A117="","",historico_VU!H65)</f>
        <v/>
      </c>
      <c r="I117" s="57"/>
      <c r="J117" s="139" t="str">
        <f>IF(itens_Remanesc!A65="","",itens_Remanesc!A65)</f>
        <v/>
      </c>
      <c r="K117" s="140" t="str">
        <f>IF(J117="","",IF($F$4="C0",itens_Remanesc!B65,IF($F$4="C1",itens_Remanesc!E65,IF($F$4="C2",itens_Remanesc!G65,IF($F$4="C3",itens_Remanesc!I65,itens_Remanesc!K65)))))</f>
        <v/>
      </c>
      <c r="L117" s="140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3" t="str">
        <f>IF(J117="","",itens_Remanesc!C65)</f>
        <v/>
      </c>
      <c r="N117" s="143" t="str">
        <f>IF(J117="","",IF($F$4="C0",historico_VU!C65,IF($F$4="C1",historico_VU!D65,IF($F$4="C2",historico_VU!E65,IF($F$4="C3",historico_VU!F65,historico_VU!G65)))))</f>
        <v/>
      </c>
      <c r="O117" s="143" t="str">
        <f t="shared" si="4"/>
        <v/>
      </c>
      <c r="P117" s="143" t="str">
        <f t="shared" si="5"/>
        <v/>
      </c>
      <c r="Q117" s="144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9" t="str">
        <f>IF(historico_VU!A66="","",historico_VU!A66)</f>
        <v/>
      </c>
      <c r="B118" s="140" t="str">
        <f>IF(A118="","",historico_VU!B66)</f>
        <v/>
      </c>
      <c r="C118" s="141" t="str">
        <f>IF(A118="","",historico_VU!C66)</f>
        <v/>
      </c>
      <c r="D118" s="141" t="str">
        <f>IF(A118="","",historico_VU!D66)</f>
        <v/>
      </c>
      <c r="E118" s="141" t="str">
        <f>IF(A118="","",historico_VU!E66)</f>
        <v/>
      </c>
      <c r="F118" s="141" t="str">
        <f>IF(A118="","",historico_VU!F66)</f>
        <v/>
      </c>
      <c r="G118" s="141" t="str">
        <f>IF(A118="","",historico_VU!G66)</f>
        <v/>
      </c>
      <c r="H118" s="142" t="str">
        <f>IF(A118="","",historico_VU!H66)</f>
        <v/>
      </c>
      <c r="I118" s="57"/>
      <c r="J118" s="139" t="str">
        <f>IF(itens_Remanesc!A66="","",itens_Remanesc!A66)</f>
        <v/>
      </c>
      <c r="K118" s="140" t="str">
        <f>IF(J118="","",IF($F$4="C0",itens_Remanesc!B66,IF($F$4="C1",itens_Remanesc!E66,IF($F$4="C2",itens_Remanesc!G66,IF($F$4="C3",itens_Remanesc!I66,itens_Remanesc!K66)))))</f>
        <v/>
      </c>
      <c r="L118" s="140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3" t="str">
        <f>IF(J118="","",itens_Remanesc!C66)</f>
        <v/>
      </c>
      <c r="N118" s="143" t="str">
        <f>IF(J118="","",IF($F$4="C0",historico_VU!C66,IF($F$4="C1",historico_VU!D66,IF($F$4="C2",historico_VU!E66,IF($F$4="C3",historico_VU!F66,historico_VU!G66)))))</f>
        <v/>
      </c>
      <c r="O118" s="143" t="str">
        <f t="shared" ref="O118:O149" si="7">IF(J118="","",IF(OR($B$4="Financeiro",$B$4="PCs"),IF(OR(K118="",M118=""),"",ROUND(K118*M118,2)),IF($B$4="Itens",IF(OR(L118="",M118=""),"",ROUND(L118*M118,2)),"")))</f>
        <v/>
      </c>
      <c r="P118" s="143" t="str">
        <f t="shared" ref="P118:P149" si="8">IF(J118="","",IF(OR($B$4="Financeiro",$B$4="PCs"),IF(OR(K118="",N118=""),"",ROUND(K118*N118,2)),IF($B$4="Itens",IF(OR(L118="",N118=""),"",ROUND(L118*N118,2)),"")))</f>
        <v/>
      </c>
      <c r="Q118" s="144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9" t="str">
        <f>IF(historico_VU!A67="","",historico_VU!A67)</f>
        <v/>
      </c>
      <c r="B119" s="140" t="str">
        <f>IF(A119="","",historico_VU!B67)</f>
        <v/>
      </c>
      <c r="C119" s="141" t="str">
        <f>IF(A119="","",historico_VU!C67)</f>
        <v/>
      </c>
      <c r="D119" s="141" t="str">
        <f>IF(A119="","",historico_VU!D67)</f>
        <v/>
      </c>
      <c r="E119" s="141" t="str">
        <f>IF(A119="","",historico_VU!E67)</f>
        <v/>
      </c>
      <c r="F119" s="141" t="str">
        <f>IF(A119="","",historico_VU!F67)</f>
        <v/>
      </c>
      <c r="G119" s="141" t="str">
        <f>IF(A119="","",historico_VU!G67)</f>
        <v/>
      </c>
      <c r="H119" s="142" t="str">
        <f>IF(A119="","",historico_VU!H67)</f>
        <v/>
      </c>
      <c r="I119" s="57"/>
      <c r="J119" s="139" t="str">
        <f>IF(itens_Remanesc!A67="","",itens_Remanesc!A67)</f>
        <v/>
      </c>
      <c r="K119" s="140" t="str">
        <f>IF(J119="","",IF($F$4="C0",itens_Remanesc!B67,IF($F$4="C1",itens_Remanesc!E67,IF($F$4="C2",itens_Remanesc!G67,IF($F$4="C3",itens_Remanesc!I67,itens_Remanesc!K67)))))</f>
        <v/>
      </c>
      <c r="L119" s="140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3" t="str">
        <f>IF(J119="","",itens_Remanesc!C67)</f>
        <v/>
      </c>
      <c r="N119" s="143" t="str">
        <f>IF(J119="","",IF($F$4="C0",historico_VU!C67,IF($F$4="C1",historico_VU!D67,IF($F$4="C2",historico_VU!E67,IF($F$4="C3",historico_VU!F67,historico_VU!G67)))))</f>
        <v/>
      </c>
      <c r="O119" s="143" t="str">
        <f t="shared" si="7"/>
        <v/>
      </c>
      <c r="P119" s="143" t="str">
        <f t="shared" si="8"/>
        <v/>
      </c>
      <c r="Q119" s="144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9" t="str">
        <f>IF(historico_VU!A68="","",historico_VU!A68)</f>
        <v/>
      </c>
      <c r="B120" s="140" t="str">
        <f>IF(A120="","",historico_VU!B68)</f>
        <v/>
      </c>
      <c r="C120" s="141" t="str">
        <f>IF(A120="","",historico_VU!C68)</f>
        <v/>
      </c>
      <c r="D120" s="141" t="str">
        <f>IF(A120="","",historico_VU!D68)</f>
        <v/>
      </c>
      <c r="E120" s="141" t="str">
        <f>IF(A120="","",historico_VU!E68)</f>
        <v/>
      </c>
      <c r="F120" s="141" t="str">
        <f>IF(A120="","",historico_VU!F68)</f>
        <v/>
      </c>
      <c r="G120" s="141" t="str">
        <f>IF(A120="","",historico_VU!G68)</f>
        <v/>
      </c>
      <c r="H120" s="142" t="str">
        <f>IF(A120="","",historico_VU!H68)</f>
        <v/>
      </c>
      <c r="I120" s="57"/>
      <c r="J120" s="139" t="str">
        <f>IF(itens_Remanesc!A68="","",itens_Remanesc!A68)</f>
        <v/>
      </c>
      <c r="K120" s="140" t="str">
        <f>IF(J120="","",IF($F$4="C0",itens_Remanesc!B68,IF($F$4="C1",itens_Remanesc!E68,IF($F$4="C2",itens_Remanesc!G68,IF($F$4="C3",itens_Remanesc!I68,itens_Remanesc!K68)))))</f>
        <v/>
      </c>
      <c r="L120" s="140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3" t="str">
        <f>IF(J120="","",itens_Remanesc!C68)</f>
        <v/>
      </c>
      <c r="N120" s="143" t="str">
        <f>IF(J120="","",IF($F$4="C0",historico_VU!C68,IF($F$4="C1",historico_VU!D68,IF($F$4="C2",historico_VU!E68,IF($F$4="C3",historico_VU!F68,historico_VU!G68)))))</f>
        <v/>
      </c>
      <c r="O120" s="143" t="str">
        <f t="shared" si="7"/>
        <v/>
      </c>
      <c r="P120" s="143" t="str">
        <f t="shared" si="8"/>
        <v/>
      </c>
      <c r="Q120" s="144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9" t="str">
        <f>IF(historico_VU!A69="","",historico_VU!A69)</f>
        <v/>
      </c>
      <c r="B121" s="140" t="str">
        <f>IF(A121="","",historico_VU!B69)</f>
        <v/>
      </c>
      <c r="C121" s="141" t="str">
        <f>IF(A121="","",historico_VU!C69)</f>
        <v/>
      </c>
      <c r="D121" s="141" t="str">
        <f>IF(A121="","",historico_VU!D69)</f>
        <v/>
      </c>
      <c r="E121" s="141" t="str">
        <f>IF(A121="","",historico_VU!E69)</f>
        <v/>
      </c>
      <c r="F121" s="141" t="str">
        <f>IF(A121="","",historico_VU!F69)</f>
        <v/>
      </c>
      <c r="G121" s="141" t="str">
        <f>IF(A121="","",historico_VU!G69)</f>
        <v/>
      </c>
      <c r="H121" s="142" t="str">
        <f>IF(A121="","",historico_VU!H69)</f>
        <v/>
      </c>
      <c r="I121" s="57"/>
      <c r="J121" s="139" t="str">
        <f>IF(itens_Remanesc!A69="","",itens_Remanesc!A69)</f>
        <v/>
      </c>
      <c r="K121" s="140" t="str">
        <f>IF(J121="","",IF($F$4="C0",itens_Remanesc!B69,IF($F$4="C1",itens_Remanesc!E69,IF($F$4="C2",itens_Remanesc!G69,IF($F$4="C3",itens_Remanesc!I69,itens_Remanesc!K69)))))</f>
        <v/>
      </c>
      <c r="L121" s="140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3" t="str">
        <f>IF(J121="","",itens_Remanesc!C69)</f>
        <v/>
      </c>
      <c r="N121" s="143" t="str">
        <f>IF(J121="","",IF($F$4="C0",historico_VU!C69,IF($F$4="C1",historico_VU!D69,IF($F$4="C2",historico_VU!E69,IF($F$4="C3",historico_VU!F69,historico_VU!G69)))))</f>
        <v/>
      </c>
      <c r="O121" s="143" t="str">
        <f t="shared" si="7"/>
        <v/>
      </c>
      <c r="P121" s="143" t="str">
        <f t="shared" si="8"/>
        <v/>
      </c>
      <c r="Q121" s="144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9" t="str">
        <f>IF(historico_VU!A70="","",historico_VU!A70)</f>
        <v/>
      </c>
      <c r="B122" s="140" t="str">
        <f>IF(A122="","",historico_VU!B70)</f>
        <v/>
      </c>
      <c r="C122" s="141" t="str">
        <f>IF(A122="","",historico_VU!C70)</f>
        <v/>
      </c>
      <c r="D122" s="141" t="str">
        <f>IF(A122="","",historico_VU!D70)</f>
        <v/>
      </c>
      <c r="E122" s="141" t="str">
        <f>IF(A122="","",historico_VU!E70)</f>
        <v/>
      </c>
      <c r="F122" s="141" t="str">
        <f>IF(A122="","",historico_VU!F70)</f>
        <v/>
      </c>
      <c r="G122" s="141" t="str">
        <f>IF(A122="","",historico_VU!G70)</f>
        <v/>
      </c>
      <c r="H122" s="142" t="str">
        <f>IF(A122="","",historico_VU!H70)</f>
        <v/>
      </c>
      <c r="I122" s="57"/>
      <c r="J122" s="139" t="str">
        <f>IF(itens_Remanesc!A70="","",itens_Remanesc!A70)</f>
        <v/>
      </c>
      <c r="K122" s="140" t="str">
        <f>IF(J122="","",IF($F$4="C0",itens_Remanesc!B70,IF($F$4="C1",itens_Remanesc!E70,IF($F$4="C2",itens_Remanesc!G70,IF($F$4="C3",itens_Remanesc!I70,itens_Remanesc!K70)))))</f>
        <v/>
      </c>
      <c r="L122" s="140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3" t="str">
        <f>IF(J122="","",itens_Remanesc!C70)</f>
        <v/>
      </c>
      <c r="N122" s="143" t="str">
        <f>IF(J122="","",IF($F$4="C0",historico_VU!C70,IF($F$4="C1",historico_VU!D70,IF($F$4="C2",historico_VU!E70,IF($F$4="C3",historico_VU!F70,historico_VU!G70)))))</f>
        <v/>
      </c>
      <c r="O122" s="143" t="str">
        <f t="shared" si="7"/>
        <v/>
      </c>
      <c r="P122" s="143" t="str">
        <f t="shared" si="8"/>
        <v/>
      </c>
      <c r="Q122" s="144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9" t="str">
        <f>IF(historico_VU!A71="","",historico_VU!A71)</f>
        <v/>
      </c>
      <c r="B123" s="140" t="str">
        <f>IF(A123="","",historico_VU!B71)</f>
        <v/>
      </c>
      <c r="C123" s="141" t="str">
        <f>IF(A123="","",historico_VU!C71)</f>
        <v/>
      </c>
      <c r="D123" s="141" t="str">
        <f>IF(A123="","",historico_VU!D71)</f>
        <v/>
      </c>
      <c r="E123" s="141" t="str">
        <f>IF(A123="","",historico_VU!E71)</f>
        <v/>
      </c>
      <c r="F123" s="141" t="str">
        <f>IF(A123="","",historico_VU!F71)</f>
        <v/>
      </c>
      <c r="G123" s="141" t="str">
        <f>IF(A123="","",historico_VU!G71)</f>
        <v/>
      </c>
      <c r="H123" s="142" t="str">
        <f>IF(A123="","",historico_VU!H71)</f>
        <v/>
      </c>
      <c r="I123" s="57"/>
      <c r="J123" s="139" t="str">
        <f>IF(itens_Remanesc!A71="","",itens_Remanesc!A71)</f>
        <v/>
      </c>
      <c r="K123" s="140" t="str">
        <f>IF(J123="","",IF($F$4="C0",itens_Remanesc!B71,IF($F$4="C1",itens_Remanesc!E71,IF($F$4="C2",itens_Remanesc!G71,IF($F$4="C3",itens_Remanesc!I71,itens_Remanesc!K71)))))</f>
        <v/>
      </c>
      <c r="L123" s="140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3" t="str">
        <f>IF(J123="","",itens_Remanesc!C71)</f>
        <v/>
      </c>
      <c r="N123" s="143" t="str">
        <f>IF(J123="","",IF($F$4="C0",historico_VU!C71,IF($F$4="C1",historico_VU!D71,IF($F$4="C2",historico_VU!E71,IF($F$4="C3",historico_VU!F71,historico_VU!G71)))))</f>
        <v/>
      </c>
      <c r="O123" s="143" t="str">
        <f t="shared" si="7"/>
        <v/>
      </c>
      <c r="P123" s="143" t="str">
        <f t="shared" si="8"/>
        <v/>
      </c>
      <c r="Q123" s="144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9" t="str">
        <f>IF(historico_VU!A72="","",historico_VU!A72)</f>
        <v/>
      </c>
      <c r="B124" s="140" t="str">
        <f>IF(A124="","",historico_VU!B72)</f>
        <v/>
      </c>
      <c r="C124" s="141" t="str">
        <f>IF(A124="","",historico_VU!C72)</f>
        <v/>
      </c>
      <c r="D124" s="141" t="str">
        <f>IF(A124="","",historico_VU!D72)</f>
        <v/>
      </c>
      <c r="E124" s="141" t="str">
        <f>IF(A124="","",historico_VU!E72)</f>
        <v/>
      </c>
      <c r="F124" s="141" t="str">
        <f>IF(A124="","",historico_VU!F72)</f>
        <v/>
      </c>
      <c r="G124" s="141" t="str">
        <f>IF(A124="","",historico_VU!G72)</f>
        <v/>
      </c>
      <c r="H124" s="142" t="str">
        <f>IF(A124="","",historico_VU!H72)</f>
        <v/>
      </c>
      <c r="I124" s="57"/>
      <c r="J124" s="139" t="str">
        <f>IF(itens_Remanesc!A72="","",itens_Remanesc!A72)</f>
        <v/>
      </c>
      <c r="K124" s="140" t="str">
        <f>IF(J124="","",IF($F$4="C0",itens_Remanesc!B72,IF($F$4="C1",itens_Remanesc!E72,IF($F$4="C2",itens_Remanesc!G72,IF($F$4="C3",itens_Remanesc!I72,itens_Remanesc!K72)))))</f>
        <v/>
      </c>
      <c r="L124" s="140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3" t="str">
        <f>IF(J124="","",itens_Remanesc!C72)</f>
        <v/>
      </c>
      <c r="N124" s="143" t="str">
        <f>IF(J124="","",IF($F$4="C0",historico_VU!C72,IF($F$4="C1",historico_VU!D72,IF($F$4="C2",historico_VU!E72,IF($F$4="C3",historico_VU!F72,historico_VU!G72)))))</f>
        <v/>
      </c>
      <c r="O124" s="143" t="str">
        <f t="shared" si="7"/>
        <v/>
      </c>
      <c r="P124" s="143" t="str">
        <f t="shared" si="8"/>
        <v/>
      </c>
      <c r="Q124" s="144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9" t="str">
        <f>IF(historico_VU!A73="","",historico_VU!A73)</f>
        <v/>
      </c>
      <c r="B125" s="140" t="str">
        <f>IF(A125="","",historico_VU!B73)</f>
        <v/>
      </c>
      <c r="C125" s="141" t="str">
        <f>IF(A125="","",historico_VU!C73)</f>
        <v/>
      </c>
      <c r="D125" s="141" t="str">
        <f>IF(A125="","",historico_VU!D73)</f>
        <v/>
      </c>
      <c r="E125" s="141" t="str">
        <f>IF(A125="","",historico_VU!E73)</f>
        <v/>
      </c>
      <c r="F125" s="141" t="str">
        <f>IF(A125="","",historico_VU!F73)</f>
        <v/>
      </c>
      <c r="G125" s="141" t="str">
        <f>IF(A125="","",historico_VU!G73)</f>
        <v/>
      </c>
      <c r="H125" s="142" t="str">
        <f>IF(A125="","",historico_VU!H73)</f>
        <v/>
      </c>
      <c r="I125" s="57"/>
      <c r="J125" s="139" t="str">
        <f>IF(itens_Remanesc!A73="","",itens_Remanesc!A73)</f>
        <v/>
      </c>
      <c r="K125" s="140" t="str">
        <f>IF(J125="","",IF($F$4="C0",itens_Remanesc!B73,IF($F$4="C1",itens_Remanesc!E73,IF($F$4="C2",itens_Remanesc!G73,IF($F$4="C3",itens_Remanesc!I73,itens_Remanesc!K73)))))</f>
        <v/>
      </c>
      <c r="L125" s="140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3" t="str">
        <f>IF(J125="","",itens_Remanesc!C73)</f>
        <v/>
      </c>
      <c r="N125" s="143" t="str">
        <f>IF(J125="","",IF($F$4="C0",historico_VU!C73,IF($F$4="C1",historico_VU!D73,IF($F$4="C2",historico_VU!E73,IF($F$4="C3",historico_VU!F73,historico_VU!G73)))))</f>
        <v/>
      </c>
      <c r="O125" s="143" t="str">
        <f t="shared" si="7"/>
        <v/>
      </c>
      <c r="P125" s="143" t="str">
        <f t="shared" si="8"/>
        <v/>
      </c>
      <c r="Q125" s="144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9" t="str">
        <f>IF(historico_VU!A74="","",historico_VU!A74)</f>
        <v/>
      </c>
      <c r="B126" s="140" t="str">
        <f>IF(A126="","",historico_VU!B74)</f>
        <v/>
      </c>
      <c r="C126" s="141" t="str">
        <f>IF(A126="","",historico_VU!C74)</f>
        <v/>
      </c>
      <c r="D126" s="141" t="str">
        <f>IF(A126="","",historico_VU!D74)</f>
        <v/>
      </c>
      <c r="E126" s="141" t="str">
        <f>IF(A126="","",historico_VU!E74)</f>
        <v/>
      </c>
      <c r="F126" s="141" t="str">
        <f>IF(A126="","",historico_VU!F74)</f>
        <v/>
      </c>
      <c r="G126" s="141" t="str">
        <f>IF(A126="","",historico_VU!G74)</f>
        <v/>
      </c>
      <c r="H126" s="142" t="str">
        <f>IF(A126="","",historico_VU!H74)</f>
        <v/>
      </c>
      <c r="I126" s="57"/>
      <c r="J126" s="139" t="str">
        <f>IF(itens_Remanesc!A74="","",itens_Remanesc!A74)</f>
        <v/>
      </c>
      <c r="K126" s="140" t="str">
        <f>IF(J126="","",IF($F$4="C0",itens_Remanesc!B74,IF($F$4="C1",itens_Remanesc!E74,IF($F$4="C2",itens_Remanesc!G74,IF($F$4="C3",itens_Remanesc!I74,itens_Remanesc!K74)))))</f>
        <v/>
      </c>
      <c r="L126" s="140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3" t="str">
        <f>IF(J126="","",itens_Remanesc!C74)</f>
        <v/>
      </c>
      <c r="N126" s="143" t="str">
        <f>IF(J126="","",IF($F$4="C0",historico_VU!C74,IF($F$4="C1",historico_VU!D74,IF($F$4="C2",historico_VU!E74,IF($F$4="C3",historico_VU!F74,historico_VU!G74)))))</f>
        <v/>
      </c>
      <c r="O126" s="143" t="str">
        <f t="shared" si="7"/>
        <v/>
      </c>
      <c r="P126" s="143" t="str">
        <f t="shared" si="8"/>
        <v/>
      </c>
      <c r="Q126" s="144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9" t="str">
        <f>IF(historico_VU!A75="","",historico_VU!A75)</f>
        <v/>
      </c>
      <c r="B127" s="140" t="str">
        <f>IF(A127="","",historico_VU!B75)</f>
        <v/>
      </c>
      <c r="C127" s="141" t="str">
        <f>IF(A127="","",historico_VU!C75)</f>
        <v/>
      </c>
      <c r="D127" s="141" t="str">
        <f>IF(A127="","",historico_VU!D75)</f>
        <v/>
      </c>
      <c r="E127" s="141" t="str">
        <f>IF(A127="","",historico_VU!E75)</f>
        <v/>
      </c>
      <c r="F127" s="141" t="str">
        <f>IF(A127="","",historico_VU!F75)</f>
        <v/>
      </c>
      <c r="G127" s="141" t="str">
        <f>IF(A127="","",historico_VU!G75)</f>
        <v/>
      </c>
      <c r="H127" s="142" t="str">
        <f>IF(A127="","",historico_VU!H75)</f>
        <v/>
      </c>
      <c r="I127" s="57"/>
      <c r="J127" s="139" t="str">
        <f>IF(itens_Remanesc!A75="","",itens_Remanesc!A75)</f>
        <v/>
      </c>
      <c r="K127" s="140" t="str">
        <f>IF(J127="","",IF($F$4="C0",itens_Remanesc!B75,IF($F$4="C1",itens_Remanesc!E75,IF($F$4="C2",itens_Remanesc!G75,IF($F$4="C3",itens_Remanesc!I75,itens_Remanesc!K75)))))</f>
        <v/>
      </c>
      <c r="L127" s="140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3" t="str">
        <f>IF(J127="","",itens_Remanesc!C75)</f>
        <v/>
      </c>
      <c r="N127" s="143" t="str">
        <f>IF(J127="","",IF($F$4="C0",historico_VU!C75,IF($F$4="C1",historico_VU!D75,IF($F$4="C2",historico_VU!E75,IF($F$4="C3",historico_VU!F75,historico_VU!G75)))))</f>
        <v/>
      </c>
      <c r="O127" s="143" t="str">
        <f t="shared" si="7"/>
        <v/>
      </c>
      <c r="P127" s="143" t="str">
        <f t="shared" si="8"/>
        <v/>
      </c>
      <c r="Q127" s="144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9" t="str">
        <f>IF(historico_VU!A76="","",historico_VU!A76)</f>
        <v/>
      </c>
      <c r="B128" s="140" t="str">
        <f>IF(A128="","",historico_VU!B76)</f>
        <v/>
      </c>
      <c r="C128" s="141" t="str">
        <f>IF(A128="","",historico_VU!C76)</f>
        <v/>
      </c>
      <c r="D128" s="141" t="str">
        <f>IF(A128="","",historico_VU!D76)</f>
        <v/>
      </c>
      <c r="E128" s="141" t="str">
        <f>IF(A128="","",historico_VU!E76)</f>
        <v/>
      </c>
      <c r="F128" s="141" t="str">
        <f>IF(A128="","",historico_VU!F76)</f>
        <v/>
      </c>
      <c r="G128" s="141" t="str">
        <f>IF(A128="","",historico_VU!G76)</f>
        <v/>
      </c>
      <c r="H128" s="142" t="str">
        <f>IF(A128="","",historico_VU!H76)</f>
        <v/>
      </c>
      <c r="I128" s="57"/>
      <c r="J128" s="139" t="str">
        <f>IF(itens_Remanesc!A76="","",itens_Remanesc!A76)</f>
        <v/>
      </c>
      <c r="K128" s="140" t="str">
        <f>IF(J128="","",IF($F$4="C0",itens_Remanesc!B76,IF($F$4="C1",itens_Remanesc!E76,IF($F$4="C2",itens_Remanesc!G76,IF($F$4="C3",itens_Remanesc!I76,itens_Remanesc!K76)))))</f>
        <v/>
      </c>
      <c r="L128" s="140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3" t="str">
        <f>IF(J128="","",itens_Remanesc!C76)</f>
        <v/>
      </c>
      <c r="N128" s="143" t="str">
        <f>IF(J128="","",IF($F$4="C0",historico_VU!C76,IF($F$4="C1",historico_VU!D76,IF($F$4="C2",historico_VU!E76,IF($F$4="C3",historico_VU!F76,historico_VU!G76)))))</f>
        <v/>
      </c>
      <c r="O128" s="143" t="str">
        <f t="shared" si="7"/>
        <v/>
      </c>
      <c r="P128" s="143" t="str">
        <f t="shared" si="8"/>
        <v/>
      </c>
      <c r="Q128" s="144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9" t="str">
        <f>IF(historico_VU!A77="","",historico_VU!A77)</f>
        <v/>
      </c>
      <c r="B129" s="140" t="str">
        <f>IF(A129="","",historico_VU!B77)</f>
        <v/>
      </c>
      <c r="C129" s="141" t="str">
        <f>IF(A129="","",historico_VU!C77)</f>
        <v/>
      </c>
      <c r="D129" s="141" t="str">
        <f>IF(A129="","",historico_VU!D77)</f>
        <v/>
      </c>
      <c r="E129" s="141" t="str">
        <f>IF(A129="","",historico_VU!E77)</f>
        <v/>
      </c>
      <c r="F129" s="141" t="str">
        <f>IF(A129="","",historico_VU!F77)</f>
        <v/>
      </c>
      <c r="G129" s="141" t="str">
        <f>IF(A129="","",historico_VU!G77)</f>
        <v/>
      </c>
      <c r="H129" s="142" t="str">
        <f>IF(A129="","",historico_VU!H77)</f>
        <v/>
      </c>
      <c r="I129" s="57"/>
      <c r="J129" s="139" t="str">
        <f>IF(itens_Remanesc!A77="","",itens_Remanesc!A77)</f>
        <v/>
      </c>
      <c r="K129" s="140" t="str">
        <f>IF(J129="","",IF($F$4="C0",itens_Remanesc!B77,IF($F$4="C1",itens_Remanesc!E77,IF($F$4="C2",itens_Remanesc!G77,IF($F$4="C3",itens_Remanesc!I77,itens_Remanesc!K77)))))</f>
        <v/>
      </c>
      <c r="L129" s="140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3" t="str">
        <f>IF(J129="","",itens_Remanesc!C77)</f>
        <v/>
      </c>
      <c r="N129" s="143" t="str">
        <f>IF(J129="","",IF($F$4="C0",historico_VU!C77,IF($F$4="C1",historico_VU!D77,IF($F$4="C2",historico_VU!E77,IF($F$4="C3",historico_VU!F77,historico_VU!G77)))))</f>
        <v/>
      </c>
      <c r="O129" s="143" t="str">
        <f t="shared" si="7"/>
        <v/>
      </c>
      <c r="P129" s="143" t="str">
        <f t="shared" si="8"/>
        <v/>
      </c>
      <c r="Q129" s="144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9" t="str">
        <f>IF(historico_VU!A78="","",historico_VU!A78)</f>
        <v/>
      </c>
      <c r="B130" s="140" t="str">
        <f>IF(A130="","",historico_VU!B78)</f>
        <v/>
      </c>
      <c r="C130" s="141" t="str">
        <f>IF(A130="","",historico_VU!C78)</f>
        <v/>
      </c>
      <c r="D130" s="141" t="str">
        <f>IF(A130="","",historico_VU!D78)</f>
        <v/>
      </c>
      <c r="E130" s="141" t="str">
        <f>IF(A130="","",historico_VU!E78)</f>
        <v/>
      </c>
      <c r="F130" s="141" t="str">
        <f>IF(A130="","",historico_VU!F78)</f>
        <v/>
      </c>
      <c r="G130" s="141" t="str">
        <f>IF(A130="","",historico_VU!G78)</f>
        <v/>
      </c>
      <c r="H130" s="142" t="str">
        <f>IF(A130="","",historico_VU!H78)</f>
        <v/>
      </c>
      <c r="I130" s="57"/>
      <c r="J130" s="139" t="str">
        <f>IF(itens_Remanesc!A78="","",itens_Remanesc!A78)</f>
        <v/>
      </c>
      <c r="K130" s="140" t="str">
        <f>IF(J130="","",IF($F$4="C0",itens_Remanesc!B78,IF($F$4="C1",itens_Remanesc!E78,IF($F$4="C2",itens_Remanesc!G78,IF($F$4="C3",itens_Remanesc!I78,itens_Remanesc!K78)))))</f>
        <v/>
      </c>
      <c r="L130" s="140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3" t="str">
        <f>IF(J130="","",itens_Remanesc!C78)</f>
        <v/>
      </c>
      <c r="N130" s="143" t="str">
        <f>IF(J130="","",IF($F$4="C0",historico_VU!C78,IF($F$4="C1",historico_VU!D78,IF($F$4="C2",historico_VU!E78,IF($F$4="C3",historico_VU!F78,historico_VU!G78)))))</f>
        <v/>
      </c>
      <c r="O130" s="143" t="str">
        <f t="shared" si="7"/>
        <v/>
      </c>
      <c r="P130" s="143" t="str">
        <f t="shared" si="8"/>
        <v/>
      </c>
      <c r="Q130" s="144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9" t="str">
        <f>IF(historico_VU!A79="","",historico_VU!A79)</f>
        <v/>
      </c>
      <c r="B131" s="140" t="str">
        <f>IF(A131="","",historico_VU!B79)</f>
        <v/>
      </c>
      <c r="C131" s="141" t="str">
        <f>IF(A131="","",historico_VU!C79)</f>
        <v/>
      </c>
      <c r="D131" s="141" t="str">
        <f>IF(A131="","",historico_VU!D79)</f>
        <v/>
      </c>
      <c r="E131" s="141" t="str">
        <f>IF(A131="","",historico_VU!E79)</f>
        <v/>
      </c>
      <c r="F131" s="141" t="str">
        <f>IF(A131="","",historico_VU!F79)</f>
        <v/>
      </c>
      <c r="G131" s="141" t="str">
        <f>IF(A131="","",historico_VU!G79)</f>
        <v/>
      </c>
      <c r="H131" s="142" t="str">
        <f>IF(A131="","",historico_VU!H79)</f>
        <v/>
      </c>
      <c r="I131" s="57"/>
      <c r="J131" s="139" t="str">
        <f>IF(itens_Remanesc!A79="","",itens_Remanesc!A79)</f>
        <v/>
      </c>
      <c r="K131" s="140" t="str">
        <f>IF(J131="","",IF($F$4="C0",itens_Remanesc!B79,IF($F$4="C1",itens_Remanesc!E79,IF($F$4="C2",itens_Remanesc!G79,IF($F$4="C3",itens_Remanesc!I79,itens_Remanesc!K79)))))</f>
        <v/>
      </c>
      <c r="L131" s="140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3" t="str">
        <f>IF(J131="","",itens_Remanesc!C79)</f>
        <v/>
      </c>
      <c r="N131" s="143" t="str">
        <f>IF(J131="","",IF($F$4="C0",historico_VU!C79,IF($F$4="C1",historico_VU!D79,IF($F$4="C2",historico_VU!E79,IF($F$4="C3",historico_VU!F79,historico_VU!G79)))))</f>
        <v/>
      </c>
      <c r="O131" s="143" t="str">
        <f t="shared" si="7"/>
        <v/>
      </c>
      <c r="P131" s="143" t="str">
        <f t="shared" si="8"/>
        <v/>
      </c>
      <c r="Q131" s="144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9" t="str">
        <f>IF(historico_VU!A80="","",historico_VU!A80)</f>
        <v/>
      </c>
      <c r="B132" s="140" t="str">
        <f>IF(A132="","",historico_VU!B80)</f>
        <v/>
      </c>
      <c r="C132" s="141" t="str">
        <f>IF(A132="","",historico_VU!C80)</f>
        <v/>
      </c>
      <c r="D132" s="141" t="str">
        <f>IF(A132="","",historico_VU!D80)</f>
        <v/>
      </c>
      <c r="E132" s="141" t="str">
        <f>IF(A132="","",historico_VU!E80)</f>
        <v/>
      </c>
      <c r="F132" s="141" t="str">
        <f>IF(A132="","",historico_VU!F80)</f>
        <v/>
      </c>
      <c r="G132" s="141" t="str">
        <f>IF(A132="","",historico_VU!G80)</f>
        <v/>
      </c>
      <c r="H132" s="142" t="str">
        <f>IF(A132="","",historico_VU!H80)</f>
        <v/>
      </c>
      <c r="I132" s="57"/>
      <c r="J132" s="139" t="str">
        <f>IF(itens_Remanesc!A80="","",itens_Remanesc!A80)</f>
        <v/>
      </c>
      <c r="K132" s="140" t="str">
        <f>IF(J132="","",IF($F$4="C0",itens_Remanesc!B80,IF($F$4="C1",itens_Remanesc!E80,IF($F$4="C2",itens_Remanesc!G80,IF($F$4="C3",itens_Remanesc!I80,itens_Remanesc!K80)))))</f>
        <v/>
      </c>
      <c r="L132" s="140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3" t="str">
        <f>IF(J132="","",itens_Remanesc!C80)</f>
        <v/>
      </c>
      <c r="N132" s="143" t="str">
        <f>IF(J132="","",IF($F$4="C0",historico_VU!C80,IF($F$4="C1",historico_VU!D80,IF($F$4="C2",historico_VU!E80,IF($F$4="C3",historico_VU!F80,historico_VU!G80)))))</f>
        <v/>
      </c>
      <c r="O132" s="143" t="str">
        <f t="shared" si="7"/>
        <v/>
      </c>
      <c r="P132" s="143" t="str">
        <f t="shared" si="8"/>
        <v/>
      </c>
      <c r="Q132" s="144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9" t="str">
        <f>IF(historico_VU!A81="","",historico_VU!A81)</f>
        <v/>
      </c>
      <c r="B133" s="140" t="str">
        <f>IF(A133="","",historico_VU!B81)</f>
        <v/>
      </c>
      <c r="C133" s="141" t="str">
        <f>IF(A133="","",historico_VU!C81)</f>
        <v/>
      </c>
      <c r="D133" s="141" t="str">
        <f>IF(A133="","",historico_VU!D81)</f>
        <v/>
      </c>
      <c r="E133" s="141" t="str">
        <f>IF(A133="","",historico_VU!E81)</f>
        <v/>
      </c>
      <c r="F133" s="141" t="str">
        <f>IF(A133="","",historico_VU!F81)</f>
        <v/>
      </c>
      <c r="G133" s="141" t="str">
        <f>IF(A133="","",historico_VU!G81)</f>
        <v/>
      </c>
      <c r="H133" s="142" t="str">
        <f>IF(A133="","",historico_VU!H81)</f>
        <v/>
      </c>
      <c r="I133" s="57"/>
      <c r="J133" s="139" t="str">
        <f>IF(itens_Remanesc!A81="","",itens_Remanesc!A81)</f>
        <v/>
      </c>
      <c r="K133" s="140" t="str">
        <f>IF(J133="","",IF($F$4="C0",itens_Remanesc!B81,IF($F$4="C1",itens_Remanesc!E81,IF($F$4="C2",itens_Remanesc!G81,IF($F$4="C3",itens_Remanesc!I81,itens_Remanesc!K81)))))</f>
        <v/>
      </c>
      <c r="L133" s="140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3" t="str">
        <f>IF(J133="","",itens_Remanesc!C81)</f>
        <v/>
      </c>
      <c r="N133" s="143" t="str">
        <f>IF(J133="","",IF($F$4="C0",historico_VU!C81,IF($F$4="C1",historico_VU!D81,IF($F$4="C2",historico_VU!E81,IF($F$4="C3",historico_VU!F81,historico_VU!G81)))))</f>
        <v/>
      </c>
      <c r="O133" s="143" t="str">
        <f t="shared" si="7"/>
        <v/>
      </c>
      <c r="P133" s="143" t="str">
        <f t="shared" si="8"/>
        <v/>
      </c>
      <c r="Q133" s="144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9" t="str">
        <f>IF(historico_VU!A82="","",historico_VU!A82)</f>
        <v/>
      </c>
      <c r="B134" s="140" t="str">
        <f>IF(A134="","",historico_VU!B82)</f>
        <v/>
      </c>
      <c r="C134" s="141" t="str">
        <f>IF(A134="","",historico_VU!C82)</f>
        <v/>
      </c>
      <c r="D134" s="141" t="str">
        <f>IF(A134="","",historico_VU!D82)</f>
        <v/>
      </c>
      <c r="E134" s="141" t="str">
        <f>IF(A134="","",historico_VU!E82)</f>
        <v/>
      </c>
      <c r="F134" s="141" t="str">
        <f>IF(A134="","",historico_VU!F82)</f>
        <v/>
      </c>
      <c r="G134" s="141" t="str">
        <f>IF(A134="","",historico_VU!G82)</f>
        <v/>
      </c>
      <c r="H134" s="142" t="str">
        <f>IF(A134="","",historico_VU!H82)</f>
        <v/>
      </c>
      <c r="I134" s="57"/>
      <c r="J134" s="139" t="str">
        <f>IF(itens_Remanesc!A82="","",itens_Remanesc!A82)</f>
        <v/>
      </c>
      <c r="K134" s="140" t="str">
        <f>IF(J134="","",IF($F$4="C0",itens_Remanesc!B82,IF($F$4="C1",itens_Remanesc!E82,IF($F$4="C2",itens_Remanesc!G82,IF($F$4="C3",itens_Remanesc!I82,itens_Remanesc!K82)))))</f>
        <v/>
      </c>
      <c r="L134" s="140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3" t="str">
        <f>IF(J134="","",itens_Remanesc!C82)</f>
        <v/>
      </c>
      <c r="N134" s="143" t="str">
        <f>IF(J134="","",IF($F$4="C0",historico_VU!C82,IF($F$4="C1",historico_VU!D82,IF($F$4="C2",historico_VU!E82,IF($F$4="C3",historico_VU!F82,historico_VU!G82)))))</f>
        <v/>
      </c>
      <c r="O134" s="143" t="str">
        <f t="shared" si="7"/>
        <v/>
      </c>
      <c r="P134" s="143" t="str">
        <f t="shared" si="8"/>
        <v/>
      </c>
      <c r="Q134" s="144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9" t="str">
        <f>IF(historico_VU!A83="","",historico_VU!A83)</f>
        <v/>
      </c>
      <c r="B135" s="140" t="str">
        <f>IF(A135="","",historico_VU!B83)</f>
        <v/>
      </c>
      <c r="C135" s="141" t="str">
        <f>IF(A135="","",historico_VU!C83)</f>
        <v/>
      </c>
      <c r="D135" s="141" t="str">
        <f>IF(A135="","",historico_VU!D83)</f>
        <v/>
      </c>
      <c r="E135" s="141" t="str">
        <f>IF(A135="","",historico_VU!E83)</f>
        <v/>
      </c>
      <c r="F135" s="141" t="str">
        <f>IF(A135="","",historico_VU!F83)</f>
        <v/>
      </c>
      <c r="G135" s="141" t="str">
        <f>IF(A135="","",historico_VU!G83)</f>
        <v/>
      </c>
      <c r="H135" s="142" t="str">
        <f>IF(A135="","",historico_VU!H83)</f>
        <v/>
      </c>
      <c r="I135" s="57"/>
      <c r="J135" s="139" t="str">
        <f>IF(itens_Remanesc!A83="","",itens_Remanesc!A83)</f>
        <v/>
      </c>
      <c r="K135" s="140" t="str">
        <f>IF(J135="","",IF($F$4="C0",itens_Remanesc!B83,IF($F$4="C1",itens_Remanesc!E83,IF($F$4="C2",itens_Remanesc!G83,IF($F$4="C3",itens_Remanesc!I83,itens_Remanesc!K83)))))</f>
        <v/>
      </c>
      <c r="L135" s="140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3" t="str">
        <f>IF(J135="","",itens_Remanesc!C83)</f>
        <v/>
      </c>
      <c r="N135" s="143" t="str">
        <f>IF(J135="","",IF($F$4="C0",historico_VU!C83,IF($F$4="C1",historico_VU!D83,IF($F$4="C2",historico_VU!E83,IF($F$4="C3",historico_VU!F83,historico_VU!G83)))))</f>
        <v/>
      </c>
      <c r="O135" s="143" t="str">
        <f t="shared" si="7"/>
        <v/>
      </c>
      <c r="P135" s="143" t="str">
        <f t="shared" si="8"/>
        <v/>
      </c>
      <c r="Q135" s="144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9" t="str">
        <f>IF(historico_VU!A84="","",historico_VU!A84)</f>
        <v/>
      </c>
      <c r="B136" s="140" t="str">
        <f>IF(A136="","",historico_VU!B84)</f>
        <v/>
      </c>
      <c r="C136" s="141" t="str">
        <f>IF(A136="","",historico_VU!C84)</f>
        <v/>
      </c>
      <c r="D136" s="141" t="str">
        <f>IF(A136="","",historico_VU!D84)</f>
        <v/>
      </c>
      <c r="E136" s="141" t="str">
        <f>IF(A136="","",historico_VU!E84)</f>
        <v/>
      </c>
      <c r="F136" s="141" t="str">
        <f>IF(A136="","",historico_VU!F84)</f>
        <v/>
      </c>
      <c r="G136" s="141" t="str">
        <f>IF(A136="","",historico_VU!G84)</f>
        <v/>
      </c>
      <c r="H136" s="142" t="str">
        <f>IF(A136="","",historico_VU!H84)</f>
        <v/>
      </c>
      <c r="I136" s="57"/>
      <c r="J136" s="139" t="str">
        <f>IF(itens_Remanesc!A84="","",itens_Remanesc!A84)</f>
        <v/>
      </c>
      <c r="K136" s="140" t="str">
        <f>IF(J136="","",IF($F$4="C0",itens_Remanesc!B84,IF($F$4="C1",itens_Remanesc!E84,IF($F$4="C2",itens_Remanesc!G84,IF($F$4="C3",itens_Remanesc!I84,itens_Remanesc!K84)))))</f>
        <v/>
      </c>
      <c r="L136" s="140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3" t="str">
        <f>IF(J136="","",itens_Remanesc!C84)</f>
        <v/>
      </c>
      <c r="N136" s="143" t="str">
        <f>IF(J136="","",IF($F$4="C0",historico_VU!C84,IF($F$4="C1",historico_VU!D84,IF($F$4="C2",historico_VU!E84,IF($F$4="C3",historico_VU!F84,historico_VU!G84)))))</f>
        <v/>
      </c>
      <c r="O136" s="143" t="str">
        <f t="shared" si="7"/>
        <v/>
      </c>
      <c r="P136" s="143" t="str">
        <f t="shared" si="8"/>
        <v/>
      </c>
      <c r="Q136" s="144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9" t="str">
        <f>IF(historico_VU!A85="","",historico_VU!A85)</f>
        <v/>
      </c>
      <c r="B137" s="140" t="str">
        <f>IF(A137="","",historico_VU!B85)</f>
        <v/>
      </c>
      <c r="C137" s="141" t="str">
        <f>IF(A137="","",historico_VU!C85)</f>
        <v/>
      </c>
      <c r="D137" s="141" t="str">
        <f>IF(A137="","",historico_VU!D85)</f>
        <v/>
      </c>
      <c r="E137" s="141" t="str">
        <f>IF(A137="","",historico_VU!E85)</f>
        <v/>
      </c>
      <c r="F137" s="141" t="str">
        <f>IF(A137="","",historico_VU!F85)</f>
        <v/>
      </c>
      <c r="G137" s="141" t="str">
        <f>IF(A137="","",historico_VU!G85)</f>
        <v/>
      </c>
      <c r="H137" s="142" t="str">
        <f>IF(A137="","",historico_VU!H85)</f>
        <v/>
      </c>
      <c r="I137" s="57"/>
      <c r="J137" s="139" t="str">
        <f>IF(itens_Remanesc!A85="","",itens_Remanesc!A85)</f>
        <v/>
      </c>
      <c r="K137" s="140" t="str">
        <f>IF(J137="","",IF($F$4="C0",itens_Remanesc!B85,IF($F$4="C1",itens_Remanesc!E85,IF($F$4="C2",itens_Remanesc!G85,IF($F$4="C3",itens_Remanesc!I85,itens_Remanesc!K85)))))</f>
        <v/>
      </c>
      <c r="L137" s="140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3" t="str">
        <f>IF(J137="","",itens_Remanesc!C85)</f>
        <v/>
      </c>
      <c r="N137" s="143" t="str">
        <f>IF(J137="","",IF($F$4="C0",historico_VU!C85,IF($F$4="C1",historico_VU!D85,IF($F$4="C2",historico_VU!E85,IF($F$4="C3",historico_VU!F85,historico_VU!G85)))))</f>
        <v/>
      </c>
      <c r="O137" s="143" t="str">
        <f t="shared" si="7"/>
        <v/>
      </c>
      <c r="P137" s="143" t="str">
        <f t="shared" si="8"/>
        <v/>
      </c>
      <c r="Q137" s="144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9" t="str">
        <f>IF(historico_VU!A86="","",historico_VU!A86)</f>
        <v/>
      </c>
      <c r="B138" s="140" t="str">
        <f>IF(A138="","",historico_VU!B86)</f>
        <v/>
      </c>
      <c r="C138" s="141" t="str">
        <f>IF(A138="","",historico_VU!C86)</f>
        <v/>
      </c>
      <c r="D138" s="141" t="str">
        <f>IF(A138="","",historico_VU!D86)</f>
        <v/>
      </c>
      <c r="E138" s="141" t="str">
        <f>IF(A138="","",historico_VU!E86)</f>
        <v/>
      </c>
      <c r="F138" s="141" t="str">
        <f>IF(A138="","",historico_VU!F86)</f>
        <v/>
      </c>
      <c r="G138" s="141" t="str">
        <f>IF(A138="","",historico_VU!G86)</f>
        <v/>
      </c>
      <c r="H138" s="142" t="str">
        <f>IF(A138="","",historico_VU!H86)</f>
        <v/>
      </c>
      <c r="I138" s="57"/>
      <c r="J138" s="139" t="str">
        <f>IF(itens_Remanesc!A86="","",itens_Remanesc!A86)</f>
        <v/>
      </c>
      <c r="K138" s="140" t="str">
        <f>IF(J138="","",IF($F$4="C0",itens_Remanesc!B86,IF($F$4="C1",itens_Remanesc!E86,IF($F$4="C2",itens_Remanesc!G86,IF($F$4="C3",itens_Remanesc!I86,itens_Remanesc!K86)))))</f>
        <v/>
      </c>
      <c r="L138" s="140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3" t="str">
        <f>IF(J138="","",itens_Remanesc!C86)</f>
        <v/>
      </c>
      <c r="N138" s="143" t="str">
        <f>IF(J138="","",IF($F$4="C0",historico_VU!C86,IF($F$4="C1",historico_VU!D86,IF($F$4="C2",historico_VU!E86,IF($F$4="C3",historico_VU!F86,historico_VU!G86)))))</f>
        <v/>
      </c>
      <c r="O138" s="143" t="str">
        <f t="shared" si="7"/>
        <v/>
      </c>
      <c r="P138" s="143" t="str">
        <f t="shared" si="8"/>
        <v/>
      </c>
      <c r="Q138" s="144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9" t="str">
        <f>IF(historico_VU!A87="","",historico_VU!A87)</f>
        <v/>
      </c>
      <c r="B139" s="140" t="str">
        <f>IF(A139="","",historico_VU!B87)</f>
        <v/>
      </c>
      <c r="C139" s="141" t="str">
        <f>IF(A139="","",historico_VU!C87)</f>
        <v/>
      </c>
      <c r="D139" s="141" t="str">
        <f>IF(A139="","",historico_VU!D87)</f>
        <v/>
      </c>
      <c r="E139" s="141" t="str">
        <f>IF(A139="","",historico_VU!E87)</f>
        <v/>
      </c>
      <c r="F139" s="141" t="str">
        <f>IF(A139="","",historico_VU!F87)</f>
        <v/>
      </c>
      <c r="G139" s="141" t="str">
        <f>IF(A139="","",historico_VU!G87)</f>
        <v/>
      </c>
      <c r="H139" s="142" t="str">
        <f>IF(A139="","",historico_VU!H87)</f>
        <v/>
      </c>
      <c r="I139" s="57"/>
      <c r="J139" s="139" t="str">
        <f>IF(itens_Remanesc!A87="","",itens_Remanesc!A87)</f>
        <v/>
      </c>
      <c r="K139" s="140" t="str">
        <f>IF(J139="","",IF($F$4="C0",itens_Remanesc!B87,IF($F$4="C1",itens_Remanesc!E87,IF($F$4="C2",itens_Remanesc!G87,IF($F$4="C3",itens_Remanesc!I87,itens_Remanesc!K87)))))</f>
        <v/>
      </c>
      <c r="L139" s="140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3" t="str">
        <f>IF(J139="","",itens_Remanesc!C87)</f>
        <v/>
      </c>
      <c r="N139" s="143" t="str">
        <f>IF(J139="","",IF($F$4="C0",historico_VU!C87,IF($F$4="C1",historico_VU!D87,IF($F$4="C2",historico_VU!E87,IF($F$4="C3",historico_VU!F87,historico_VU!G87)))))</f>
        <v/>
      </c>
      <c r="O139" s="143" t="str">
        <f t="shared" si="7"/>
        <v/>
      </c>
      <c r="P139" s="143" t="str">
        <f t="shared" si="8"/>
        <v/>
      </c>
      <c r="Q139" s="144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9" t="str">
        <f>IF(historico_VU!A88="","",historico_VU!A88)</f>
        <v/>
      </c>
      <c r="B140" s="140" t="str">
        <f>IF(A140="","",historico_VU!B88)</f>
        <v/>
      </c>
      <c r="C140" s="141" t="str">
        <f>IF(A140="","",historico_VU!C88)</f>
        <v/>
      </c>
      <c r="D140" s="141" t="str">
        <f>IF(A140="","",historico_VU!D88)</f>
        <v/>
      </c>
      <c r="E140" s="141" t="str">
        <f>IF(A140="","",historico_VU!E88)</f>
        <v/>
      </c>
      <c r="F140" s="141" t="str">
        <f>IF(A140="","",historico_VU!F88)</f>
        <v/>
      </c>
      <c r="G140" s="141" t="str">
        <f>IF(A140="","",historico_VU!G88)</f>
        <v/>
      </c>
      <c r="H140" s="142" t="str">
        <f>IF(A140="","",historico_VU!H88)</f>
        <v/>
      </c>
      <c r="I140" s="57"/>
      <c r="J140" s="139" t="str">
        <f>IF(itens_Remanesc!A88="","",itens_Remanesc!A88)</f>
        <v/>
      </c>
      <c r="K140" s="140" t="str">
        <f>IF(J140="","",IF($F$4="C0",itens_Remanesc!B88,IF($F$4="C1",itens_Remanesc!E88,IF($F$4="C2",itens_Remanesc!G88,IF($F$4="C3",itens_Remanesc!I88,itens_Remanesc!K88)))))</f>
        <v/>
      </c>
      <c r="L140" s="140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3" t="str">
        <f>IF(J140="","",itens_Remanesc!C88)</f>
        <v/>
      </c>
      <c r="N140" s="143" t="str">
        <f>IF(J140="","",IF($F$4="C0",historico_VU!C88,IF($F$4="C1",historico_VU!D88,IF($F$4="C2",historico_VU!E88,IF($F$4="C3",historico_VU!F88,historico_VU!G88)))))</f>
        <v/>
      </c>
      <c r="O140" s="143" t="str">
        <f t="shared" si="7"/>
        <v/>
      </c>
      <c r="P140" s="143" t="str">
        <f t="shared" si="8"/>
        <v/>
      </c>
      <c r="Q140" s="144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9" t="str">
        <f>IF(historico_VU!A89="","",historico_VU!A89)</f>
        <v/>
      </c>
      <c r="B141" s="140" t="str">
        <f>IF(A141="","",historico_VU!B89)</f>
        <v/>
      </c>
      <c r="C141" s="141" t="str">
        <f>IF(A141="","",historico_VU!C89)</f>
        <v/>
      </c>
      <c r="D141" s="141" t="str">
        <f>IF(A141="","",historico_VU!D89)</f>
        <v/>
      </c>
      <c r="E141" s="141" t="str">
        <f>IF(A141="","",historico_VU!E89)</f>
        <v/>
      </c>
      <c r="F141" s="141" t="str">
        <f>IF(A141="","",historico_VU!F89)</f>
        <v/>
      </c>
      <c r="G141" s="141" t="str">
        <f>IF(A141="","",historico_VU!G89)</f>
        <v/>
      </c>
      <c r="H141" s="142" t="str">
        <f>IF(A141="","",historico_VU!H89)</f>
        <v/>
      </c>
      <c r="I141" s="57"/>
      <c r="J141" s="139" t="str">
        <f>IF(itens_Remanesc!A89="","",itens_Remanesc!A89)</f>
        <v/>
      </c>
      <c r="K141" s="140" t="str">
        <f>IF(J141="","",IF($F$4="C0",itens_Remanesc!B89,IF($F$4="C1",itens_Remanesc!E89,IF($F$4="C2",itens_Remanesc!G89,IF($F$4="C3",itens_Remanesc!I89,itens_Remanesc!K89)))))</f>
        <v/>
      </c>
      <c r="L141" s="140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3" t="str">
        <f>IF(J141="","",itens_Remanesc!C89)</f>
        <v/>
      </c>
      <c r="N141" s="143" t="str">
        <f>IF(J141="","",IF($F$4="C0",historico_VU!C89,IF($F$4="C1",historico_VU!D89,IF($F$4="C2",historico_VU!E89,IF($F$4="C3",historico_VU!F89,historico_VU!G89)))))</f>
        <v/>
      </c>
      <c r="O141" s="143" t="str">
        <f t="shared" si="7"/>
        <v/>
      </c>
      <c r="P141" s="143" t="str">
        <f t="shared" si="8"/>
        <v/>
      </c>
      <c r="Q141" s="144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9" t="str">
        <f>IF(historico_VU!A90="","",historico_VU!A90)</f>
        <v/>
      </c>
      <c r="B142" s="140" t="str">
        <f>IF(A142="","",historico_VU!B90)</f>
        <v/>
      </c>
      <c r="C142" s="141" t="str">
        <f>IF(A142="","",historico_VU!C90)</f>
        <v/>
      </c>
      <c r="D142" s="141" t="str">
        <f>IF(A142="","",historico_VU!D90)</f>
        <v/>
      </c>
      <c r="E142" s="141" t="str">
        <f>IF(A142="","",historico_VU!E90)</f>
        <v/>
      </c>
      <c r="F142" s="141" t="str">
        <f>IF(A142="","",historico_VU!F90)</f>
        <v/>
      </c>
      <c r="G142" s="141" t="str">
        <f>IF(A142="","",historico_VU!G90)</f>
        <v/>
      </c>
      <c r="H142" s="142" t="str">
        <f>IF(A142="","",historico_VU!H90)</f>
        <v/>
      </c>
      <c r="I142" s="57"/>
      <c r="J142" s="139" t="str">
        <f>IF(itens_Remanesc!A90="","",itens_Remanesc!A90)</f>
        <v/>
      </c>
      <c r="K142" s="140" t="str">
        <f>IF(J142="","",IF($F$4="C0",itens_Remanesc!B90,IF($F$4="C1",itens_Remanesc!E90,IF($F$4="C2",itens_Remanesc!G90,IF($F$4="C3",itens_Remanesc!I90,itens_Remanesc!K90)))))</f>
        <v/>
      </c>
      <c r="L142" s="140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3" t="str">
        <f>IF(J142="","",itens_Remanesc!C90)</f>
        <v/>
      </c>
      <c r="N142" s="143" t="str">
        <f>IF(J142="","",IF($F$4="C0",historico_VU!C90,IF($F$4="C1",historico_VU!D90,IF($F$4="C2",historico_VU!E90,IF($F$4="C3",historico_VU!F90,historico_VU!G90)))))</f>
        <v/>
      </c>
      <c r="O142" s="143" t="str">
        <f t="shared" si="7"/>
        <v/>
      </c>
      <c r="P142" s="143" t="str">
        <f t="shared" si="8"/>
        <v/>
      </c>
      <c r="Q142" s="144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9" t="str">
        <f>IF(historico_VU!A91="","",historico_VU!A91)</f>
        <v/>
      </c>
      <c r="B143" s="140" t="str">
        <f>IF(A143="","",historico_VU!B91)</f>
        <v/>
      </c>
      <c r="C143" s="141" t="str">
        <f>IF(A143="","",historico_VU!C91)</f>
        <v/>
      </c>
      <c r="D143" s="141" t="str">
        <f>IF(A143="","",historico_VU!D91)</f>
        <v/>
      </c>
      <c r="E143" s="141" t="str">
        <f>IF(A143="","",historico_VU!E91)</f>
        <v/>
      </c>
      <c r="F143" s="141" t="str">
        <f>IF(A143="","",historico_VU!F91)</f>
        <v/>
      </c>
      <c r="G143" s="141" t="str">
        <f>IF(A143="","",historico_VU!G91)</f>
        <v/>
      </c>
      <c r="H143" s="142" t="str">
        <f>IF(A143="","",historico_VU!H91)</f>
        <v/>
      </c>
      <c r="I143" s="57"/>
      <c r="J143" s="139" t="str">
        <f>IF(itens_Remanesc!A91="","",itens_Remanesc!A91)</f>
        <v/>
      </c>
      <c r="K143" s="140" t="str">
        <f>IF(J143="","",IF($F$4="C0",itens_Remanesc!B91,IF($F$4="C1",itens_Remanesc!E91,IF($F$4="C2",itens_Remanesc!G91,IF($F$4="C3",itens_Remanesc!I91,itens_Remanesc!K91)))))</f>
        <v/>
      </c>
      <c r="L143" s="140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3" t="str">
        <f>IF(J143="","",itens_Remanesc!C91)</f>
        <v/>
      </c>
      <c r="N143" s="143" t="str">
        <f>IF(J143="","",IF($F$4="C0",historico_VU!C91,IF($F$4="C1",historico_VU!D91,IF($F$4="C2",historico_VU!E91,IF($F$4="C3",historico_VU!F91,historico_VU!G91)))))</f>
        <v/>
      </c>
      <c r="O143" s="143" t="str">
        <f t="shared" si="7"/>
        <v/>
      </c>
      <c r="P143" s="143" t="str">
        <f t="shared" si="8"/>
        <v/>
      </c>
      <c r="Q143" s="144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9" t="str">
        <f>IF(historico_VU!A92="","",historico_VU!A92)</f>
        <v/>
      </c>
      <c r="B144" s="140" t="str">
        <f>IF(A144="","",historico_VU!B92)</f>
        <v/>
      </c>
      <c r="C144" s="141" t="str">
        <f>IF(A144="","",historico_VU!C92)</f>
        <v/>
      </c>
      <c r="D144" s="141" t="str">
        <f>IF(A144="","",historico_VU!D92)</f>
        <v/>
      </c>
      <c r="E144" s="141" t="str">
        <f>IF(A144="","",historico_VU!E92)</f>
        <v/>
      </c>
      <c r="F144" s="141" t="str">
        <f>IF(A144="","",historico_VU!F92)</f>
        <v/>
      </c>
      <c r="G144" s="141" t="str">
        <f>IF(A144="","",historico_VU!G92)</f>
        <v/>
      </c>
      <c r="H144" s="142" t="str">
        <f>IF(A144="","",historico_VU!H92)</f>
        <v/>
      </c>
      <c r="I144" s="57"/>
      <c r="J144" s="139" t="str">
        <f>IF(itens_Remanesc!A92="","",itens_Remanesc!A92)</f>
        <v/>
      </c>
      <c r="K144" s="140" t="str">
        <f>IF(J144="","",IF($F$4="C0",itens_Remanesc!B92,IF($F$4="C1",itens_Remanesc!E92,IF($F$4="C2",itens_Remanesc!G92,IF($F$4="C3",itens_Remanesc!I92,itens_Remanesc!K92)))))</f>
        <v/>
      </c>
      <c r="L144" s="140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3" t="str">
        <f>IF(J144="","",itens_Remanesc!C92)</f>
        <v/>
      </c>
      <c r="N144" s="143" t="str">
        <f>IF(J144="","",IF($F$4="C0",historico_VU!C92,IF($F$4="C1",historico_VU!D92,IF($F$4="C2",historico_VU!E92,IF($F$4="C3",historico_VU!F92,historico_VU!G92)))))</f>
        <v/>
      </c>
      <c r="O144" s="143" t="str">
        <f t="shared" si="7"/>
        <v/>
      </c>
      <c r="P144" s="143" t="str">
        <f t="shared" si="8"/>
        <v/>
      </c>
      <c r="Q144" s="144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9" t="str">
        <f>IF(historico_VU!A93="","",historico_VU!A93)</f>
        <v/>
      </c>
      <c r="B145" s="140" t="str">
        <f>IF(A145="","",historico_VU!B93)</f>
        <v/>
      </c>
      <c r="C145" s="141" t="str">
        <f>IF(A145="","",historico_VU!C93)</f>
        <v/>
      </c>
      <c r="D145" s="141" t="str">
        <f>IF(A145="","",historico_VU!D93)</f>
        <v/>
      </c>
      <c r="E145" s="141" t="str">
        <f>IF(A145="","",historico_VU!E93)</f>
        <v/>
      </c>
      <c r="F145" s="141" t="str">
        <f>IF(A145="","",historico_VU!F93)</f>
        <v/>
      </c>
      <c r="G145" s="141" t="str">
        <f>IF(A145="","",historico_VU!G93)</f>
        <v/>
      </c>
      <c r="H145" s="142" t="str">
        <f>IF(A145="","",historico_VU!H93)</f>
        <v/>
      </c>
      <c r="I145" s="57"/>
      <c r="J145" s="139" t="str">
        <f>IF(itens_Remanesc!A93="","",itens_Remanesc!A93)</f>
        <v/>
      </c>
      <c r="K145" s="140" t="str">
        <f>IF(J145="","",IF($F$4="C0",itens_Remanesc!B93,IF($F$4="C1",itens_Remanesc!E93,IF($F$4="C2",itens_Remanesc!G93,IF($F$4="C3",itens_Remanesc!I93,itens_Remanesc!K93)))))</f>
        <v/>
      </c>
      <c r="L145" s="140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3" t="str">
        <f>IF(J145="","",itens_Remanesc!C93)</f>
        <v/>
      </c>
      <c r="N145" s="143" t="str">
        <f>IF(J145="","",IF($F$4="C0",historico_VU!C93,IF($F$4="C1",historico_VU!D93,IF($F$4="C2",historico_VU!E93,IF($F$4="C3",historico_VU!F93,historico_VU!G93)))))</f>
        <v/>
      </c>
      <c r="O145" s="143" t="str">
        <f t="shared" si="7"/>
        <v/>
      </c>
      <c r="P145" s="143" t="str">
        <f t="shared" si="8"/>
        <v/>
      </c>
      <c r="Q145" s="144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9" t="str">
        <f>IF(historico_VU!A94="","",historico_VU!A94)</f>
        <v/>
      </c>
      <c r="B146" s="140" t="str">
        <f>IF(A146="","",historico_VU!B94)</f>
        <v/>
      </c>
      <c r="C146" s="141" t="str">
        <f>IF(A146="","",historico_VU!C94)</f>
        <v/>
      </c>
      <c r="D146" s="141" t="str">
        <f>IF(A146="","",historico_VU!D94)</f>
        <v/>
      </c>
      <c r="E146" s="141" t="str">
        <f>IF(A146="","",historico_VU!E94)</f>
        <v/>
      </c>
      <c r="F146" s="141" t="str">
        <f>IF(A146="","",historico_VU!F94)</f>
        <v/>
      </c>
      <c r="G146" s="141" t="str">
        <f>IF(A146="","",historico_VU!G94)</f>
        <v/>
      </c>
      <c r="H146" s="142" t="str">
        <f>IF(A146="","",historico_VU!H94)</f>
        <v/>
      </c>
      <c r="I146" s="57"/>
      <c r="J146" s="139" t="str">
        <f>IF(itens_Remanesc!A94="","",itens_Remanesc!A94)</f>
        <v/>
      </c>
      <c r="K146" s="140" t="str">
        <f>IF(J146="","",IF($F$4="C0",itens_Remanesc!B94,IF($F$4="C1",itens_Remanesc!E94,IF($F$4="C2",itens_Remanesc!G94,IF($F$4="C3",itens_Remanesc!I94,itens_Remanesc!K94)))))</f>
        <v/>
      </c>
      <c r="L146" s="140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3" t="str">
        <f>IF(J146="","",itens_Remanesc!C94)</f>
        <v/>
      </c>
      <c r="N146" s="143" t="str">
        <f>IF(J146="","",IF($F$4="C0",historico_VU!C94,IF($F$4="C1",historico_VU!D94,IF($F$4="C2",historico_VU!E94,IF($F$4="C3",historico_VU!F94,historico_VU!G94)))))</f>
        <v/>
      </c>
      <c r="O146" s="143" t="str">
        <f t="shared" si="7"/>
        <v/>
      </c>
      <c r="P146" s="143" t="str">
        <f t="shared" si="8"/>
        <v/>
      </c>
      <c r="Q146" s="144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9" t="str">
        <f>IF(historico_VU!A95="","",historico_VU!A95)</f>
        <v/>
      </c>
      <c r="B147" s="140" t="str">
        <f>IF(A147="","",historico_VU!B95)</f>
        <v/>
      </c>
      <c r="C147" s="141" t="str">
        <f>IF(A147="","",historico_VU!C95)</f>
        <v/>
      </c>
      <c r="D147" s="141" t="str">
        <f>IF(A147="","",historico_VU!D95)</f>
        <v/>
      </c>
      <c r="E147" s="141" t="str">
        <f>IF(A147="","",historico_VU!E95)</f>
        <v/>
      </c>
      <c r="F147" s="141" t="str">
        <f>IF(A147="","",historico_VU!F95)</f>
        <v/>
      </c>
      <c r="G147" s="141" t="str">
        <f>IF(A147="","",historico_VU!G95)</f>
        <v/>
      </c>
      <c r="H147" s="142" t="str">
        <f>IF(A147="","",historico_VU!H95)</f>
        <v/>
      </c>
      <c r="I147" s="57"/>
      <c r="J147" s="139" t="str">
        <f>IF(itens_Remanesc!A95="","",itens_Remanesc!A95)</f>
        <v/>
      </c>
      <c r="K147" s="140" t="str">
        <f>IF(J147="","",IF($F$4="C0",itens_Remanesc!B95,IF($F$4="C1",itens_Remanesc!E95,IF($F$4="C2",itens_Remanesc!G95,IF($F$4="C3",itens_Remanesc!I95,itens_Remanesc!K95)))))</f>
        <v/>
      </c>
      <c r="L147" s="140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3" t="str">
        <f>IF(J147="","",itens_Remanesc!C95)</f>
        <v/>
      </c>
      <c r="N147" s="143" t="str">
        <f>IF(J147="","",IF($F$4="C0",historico_VU!C95,IF($F$4="C1",historico_VU!D95,IF($F$4="C2",historico_VU!E95,IF($F$4="C3",historico_VU!F95,historico_VU!G95)))))</f>
        <v/>
      </c>
      <c r="O147" s="143" t="str">
        <f t="shared" si="7"/>
        <v/>
      </c>
      <c r="P147" s="143" t="str">
        <f t="shared" si="8"/>
        <v/>
      </c>
      <c r="Q147" s="144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9" t="str">
        <f>IF(historico_VU!A96="","",historico_VU!A96)</f>
        <v/>
      </c>
      <c r="B148" s="140" t="str">
        <f>IF(A148="","",historico_VU!B96)</f>
        <v/>
      </c>
      <c r="C148" s="141" t="str">
        <f>IF(A148="","",historico_VU!C96)</f>
        <v/>
      </c>
      <c r="D148" s="141" t="str">
        <f>IF(A148="","",historico_VU!D96)</f>
        <v/>
      </c>
      <c r="E148" s="141" t="str">
        <f>IF(A148="","",historico_VU!E96)</f>
        <v/>
      </c>
      <c r="F148" s="141" t="str">
        <f>IF(A148="","",historico_VU!F96)</f>
        <v/>
      </c>
      <c r="G148" s="141" t="str">
        <f>IF(A148="","",historico_VU!G96)</f>
        <v/>
      </c>
      <c r="H148" s="142" t="str">
        <f>IF(A148="","",historico_VU!H96)</f>
        <v/>
      </c>
      <c r="I148" s="57"/>
      <c r="J148" s="139" t="str">
        <f>IF(itens_Remanesc!A96="","",itens_Remanesc!A96)</f>
        <v/>
      </c>
      <c r="K148" s="140" t="str">
        <f>IF(J148="","",IF($F$4="C0",itens_Remanesc!B96,IF($F$4="C1",itens_Remanesc!E96,IF($F$4="C2",itens_Remanesc!G96,IF($F$4="C3",itens_Remanesc!I96,itens_Remanesc!K96)))))</f>
        <v/>
      </c>
      <c r="L148" s="140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3" t="str">
        <f>IF(J148="","",itens_Remanesc!C96)</f>
        <v/>
      </c>
      <c r="N148" s="143" t="str">
        <f>IF(J148="","",IF($F$4="C0",historico_VU!C96,IF($F$4="C1",historico_VU!D96,IF($F$4="C2",historico_VU!E96,IF($F$4="C3",historico_VU!F96,historico_VU!G96)))))</f>
        <v/>
      </c>
      <c r="O148" s="143" t="str">
        <f t="shared" si="7"/>
        <v/>
      </c>
      <c r="P148" s="143" t="str">
        <f t="shared" si="8"/>
        <v/>
      </c>
      <c r="Q148" s="144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9" t="str">
        <f>IF(historico_VU!A97="","",historico_VU!A97)</f>
        <v/>
      </c>
      <c r="B149" s="140" t="str">
        <f>IF(A149="","",historico_VU!B97)</f>
        <v/>
      </c>
      <c r="C149" s="141" t="str">
        <f>IF(A149="","",historico_VU!C97)</f>
        <v/>
      </c>
      <c r="D149" s="141" t="str">
        <f>IF(A149="","",historico_VU!D97)</f>
        <v/>
      </c>
      <c r="E149" s="141" t="str">
        <f>IF(A149="","",historico_VU!E97)</f>
        <v/>
      </c>
      <c r="F149" s="141" t="str">
        <f>IF(A149="","",historico_VU!F97)</f>
        <v/>
      </c>
      <c r="G149" s="141" t="str">
        <f>IF(A149="","",historico_VU!G97)</f>
        <v/>
      </c>
      <c r="H149" s="142" t="str">
        <f>IF(A149="","",historico_VU!H97)</f>
        <v/>
      </c>
      <c r="I149" s="57"/>
      <c r="J149" s="139" t="str">
        <f>IF(itens_Remanesc!A97="","",itens_Remanesc!A97)</f>
        <v/>
      </c>
      <c r="K149" s="140" t="str">
        <f>IF(J149="","",IF($F$4="C0",itens_Remanesc!B97,IF($F$4="C1",itens_Remanesc!E97,IF($F$4="C2",itens_Remanesc!G97,IF($F$4="C3",itens_Remanesc!I97,itens_Remanesc!K97)))))</f>
        <v/>
      </c>
      <c r="L149" s="140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3" t="str">
        <f>IF(J149="","",itens_Remanesc!C97)</f>
        <v/>
      </c>
      <c r="N149" s="143" t="str">
        <f>IF(J149="","",IF($F$4="C0",historico_VU!C97,IF($F$4="C1",historico_VU!D97,IF($F$4="C2",historico_VU!E97,IF($F$4="C3",historico_VU!F97,historico_VU!G97)))))</f>
        <v/>
      </c>
      <c r="O149" s="143" t="str">
        <f t="shared" si="7"/>
        <v/>
      </c>
      <c r="P149" s="143" t="str">
        <f t="shared" si="8"/>
        <v/>
      </c>
      <c r="Q149" s="144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9" t="str">
        <f>IF(historico_VU!A98="","",historico_VU!A98)</f>
        <v/>
      </c>
      <c r="B150" s="140" t="str">
        <f>IF(A150="","",historico_VU!B98)</f>
        <v/>
      </c>
      <c r="C150" s="141" t="str">
        <f>IF(A150="","",historico_VU!C98)</f>
        <v/>
      </c>
      <c r="D150" s="141" t="str">
        <f>IF(A150="","",historico_VU!D98)</f>
        <v/>
      </c>
      <c r="E150" s="141" t="str">
        <f>IF(A150="","",historico_VU!E98)</f>
        <v/>
      </c>
      <c r="F150" s="141" t="str">
        <f>IF(A150="","",historico_VU!F98)</f>
        <v/>
      </c>
      <c r="G150" s="141" t="str">
        <f>IF(A150="","",historico_VU!G98)</f>
        <v/>
      </c>
      <c r="H150" s="142" t="str">
        <f>IF(A150="","",historico_VU!H98)</f>
        <v/>
      </c>
      <c r="I150" s="57"/>
      <c r="J150" s="139" t="str">
        <f>IF(itens_Remanesc!A98="","",itens_Remanesc!A98)</f>
        <v/>
      </c>
      <c r="K150" s="140" t="str">
        <f>IF(J150="","",IF($F$4="C0",itens_Remanesc!B98,IF($F$4="C1",itens_Remanesc!E98,IF($F$4="C2",itens_Remanesc!G98,IF($F$4="C3",itens_Remanesc!I98,itens_Remanesc!K98)))))</f>
        <v/>
      </c>
      <c r="L150" s="140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3" t="str">
        <f>IF(J150="","",itens_Remanesc!C98)</f>
        <v/>
      </c>
      <c r="N150" s="143" t="str">
        <f>IF(J150="","",IF($F$4="C0",historico_VU!C98,IF($F$4="C1",historico_VU!D98,IF($F$4="C2",historico_VU!E98,IF($F$4="C3",historico_VU!F98,historico_VU!G98)))))</f>
        <v/>
      </c>
      <c r="O150" s="143" t="str">
        <f t="shared" ref="O150:O181" si="10">IF(J150="","",IF(OR($B$4="Financeiro",$B$4="PCs"),IF(OR(K150="",M150=""),"",ROUND(K150*M150,2)),IF($B$4="Itens",IF(OR(L150="",M150=""),"",ROUND(L150*M150,2)),"")))</f>
        <v/>
      </c>
      <c r="P150" s="143" t="str">
        <f t="shared" ref="P150:P181" si="11">IF(J150="","",IF(OR($B$4="Financeiro",$B$4="PCs"),IF(OR(K150="",N150=""),"",ROUND(K150*N150,2)),IF($B$4="Itens",IF(OR(L150="",N150=""),"",ROUND(L150*N150,2)),"")))</f>
        <v/>
      </c>
      <c r="Q150" s="144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9" t="str">
        <f>IF(historico_VU!A99="","",historico_VU!A99)</f>
        <v/>
      </c>
      <c r="B151" s="140" t="str">
        <f>IF(A151="","",historico_VU!B99)</f>
        <v/>
      </c>
      <c r="C151" s="141" t="str">
        <f>IF(A151="","",historico_VU!C99)</f>
        <v/>
      </c>
      <c r="D151" s="141" t="str">
        <f>IF(A151="","",historico_VU!D99)</f>
        <v/>
      </c>
      <c r="E151" s="141" t="str">
        <f>IF(A151="","",historico_VU!E99)</f>
        <v/>
      </c>
      <c r="F151" s="141" t="str">
        <f>IF(A151="","",historico_VU!F99)</f>
        <v/>
      </c>
      <c r="G151" s="141" t="str">
        <f>IF(A151="","",historico_VU!G99)</f>
        <v/>
      </c>
      <c r="H151" s="142" t="str">
        <f>IF(A151="","",historico_VU!H99)</f>
        <v/>
      </c>
      <c r="I151" s="57"/>
      <c r="J151" s="139" t="str">
        <f>IF(itens_Remanesc!A99="","",itens_Remanesc!A99)</f>
        <v/>
      </c>
      <c r="K151" s="140" t="str">
        <f>IF(J151="","",IF($F$4="C0",itens_Remanesc!B99,IF($F$4="C1",itens_Remanesc!E99,IF($F$4="C2",itens_Remanesc!G99,IF($F$4="C3",itens_Remanesc!I99,itens_Remanesc!K99)))))</f>
        <v/>
      </c>
      <c r="L151" s="140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3" t="str">
        <f>IF(J151="","",itens_Remanesc!C99)</f>
        <v/>
      </c>
      <c r="N151" s="143" t="str">
        <f>IF(J151="","",IF($F$4="C0",historico_VU!C99,IF($F$4="C1",historico_VU!D99,IF($F$4="C2",historico_VU!E99,IF($F$4="C3",historico_VU!F99,historico_VU!G99)))))</f>
        <v/>
      </c>
      <c r="O151" s="143" t="str">
        <f t="shared" si="10"/>
        <v/>
      </c>
      <c r="P151" s="143" t="str">
        <f t="shared" si="11"/>
        <v/>
      </c>
      <c r="Q151" s="144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9" t="str">
        <f>IF(historico_VU!A100="","",historico_VU!A100)</f>
        <v/>
      </c>
      <c r="B152" s="140" t="str">
        <f>IF(A152="","",historico_VU!B100)</f>
        <v/>
      </c>
      <c r="C152" s="141" t="str">
        <f>IF(A152="","",historico_VU!C100)</f>
        <v/>
      </c>
      <c r="D152" s="141" t="str">
        <f>IF(A152="","",historico_VU!D100)</f>
        <v/>
      </c>
      <c r="E152" s="141" t="str">
        <f>IF(A152="","",historico_VU!E100)</f>
        <v/>
      </c>
      <c r="F152" s="141" t="str">
        <f>IF(A152="","",historico_VU!F100)</f>
        <v/>
      </c>
      <c r="G152" s="141" t="str">
        <f>IF(A152="","",historico_VU!G100)</f>
        <v/>
      </c>
      <c r="H152" s="142" t="str">
        <f>IF(A152="","",historico_VU!H100)</f>
        <v/>
      </c>
      <c r="I152" s="57"/>
      <c r="J152" s="139" t="str">
        <f>IF(itens_Remanesc!A100="","",itens_Remanesc!A100)</f>
        <v/>
      </c>
      <c r="K152" s="140" t="str">
        <f>IF(J152="","",IF($F$4="C0",itens_Remanesc!B100,IF($F$4="C1",itens_Remanesc!E100,IF($F$4="C2",itens_Remanesc!G100,IF($F$4="C3",itens_Remanesc!I100,itens_Remanesc!K100)))))</f>
        <v/>
      </c>
      <c r="L152" s="140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3" t="str">
        <f>IF(J152="","",itens_Remanesc!C100)</f>
        <v/>
      </c>
      <c r="N152" s="143" t="str">
        <f>IF(J152="","",IF($F$4="C0",historico_VU!C100,IF($F$4="C1",historico_VU!D100,IF($F$4="C2",historico_VU!E100,IF($F$4="C3",historico_VU!F100,historico_VU!G100)))))</f>
        <v/>
      </c>
      <c r="O152" s="143" t="str">
        <f t="shared" si="10"/>
        <v/>
      </c>
      <c r="P152" s="143" t="str">
        <f t="shared" si="11"/>
        <v/>
      </c>
      <c r="Q152" s="144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9" t="str">
        <f>IF(historico_VU!A101="","",historico_VU!A101)</f>
        <v/>
      </c>
      <c r="B153" s="140" t="str">
        <f>IF(A153="","",historico_VU!B101)</f>
        <v/>
      </c>
      <c r="C153" s="141" t="str">
        <f>IF(A153="","",historico_VU!C101)</f>
        <v/>
      </c>
      <c r="D153" s="141" t="str">
        <f>IF(A153="","",historico_VU!D101)</f>
        <v/>
      </c>
      <c r="E153" s="141" t="str">
        <f>IF(A153="","",historico_VU!E101)</f>
        <v/>
      </c>
      <c r="F153" s="141" t="str">
        <f>IF(A153="","",historico_VU!F101)</f>
        <v/>
      </c>
      <c r="G153" s="141" t="str">
        <f>IF(A153="","",historico_VU!G101)</f>
        <v/>
      </c>
      <c r="H153" s="142" t="str">
        <f>IF(A153="","",historico_VU!H101)</f>
        <v/>
      </c>
      <c r="I153" s="57"/>
      <c r="J153" s="139" t="str">
        <f>IF(itens_Remanesc!A101="","",itens_Remanesc!A101)</f>
        <v/>
      </c>
      <c r="K153" s="140" t="str">
        <f>IF(J153="","",IF($F$4="C0",itens_Remanesc!B101,IF($F$4="C1",itens_Remanesc!E101,IF($F$4="C2",itens_Remanesc!G101,IF($F$4="C3",itens_Remanesc!I101,itens_Remanesc!K101)))))</f>
        <v/>
      </c>
      <c r="L153" s="140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3" t="str">
        <f>IF(J153="","",itens_Remanesc!C101)</f>
        <v/>
      </c>
      <c r="N153" s="143" t="str">
        <f>IF(J153="","",IF($F$4="C0",historico_VU!C101,IF($F$4="C1",historico_VU!D101,IF($F$4="C2",historico_VU!E101,IF($F$4="C3",historico_VU!F101,historico_VU!G101)))))</f>
        <v/>
      </c>
      <c r="O153" s="143" t="str">
        <f t="shared" si="10"/>
        <v/>
      </c>
      <c r="P153" s="143" t="str">
        <f t="shared" si="11"/>
        <v/>
      </c>
      <c r="Q153" s="144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9" t="str">
        <f>IF(historico_VU!A102="","",historico_VU!A102)</f>
        <v/>
      </c>
      <c r="B154" s="140" t="str">
        <f>IF(A154="","",historico_VU!B102)</f>
        <v/>
      </c>
      <c r="C154" s="141" t="str">
        <f>IF(A154="","",historico_VU!C102)</f>
        <v/>
      </c>
      <c r="D154" s="141" t="str">
        <f>IF(A154="","",historico_VU!D102)</f>
        <v/>
      </c>
      <c r="E154" s="141" t="str">
        <f>IF(A154="","",historico_VU!E102)</f>
        <v/>
      </c>
      <c r="F154" s="141" t="str">
        <f>IF(A154="","",historico_VU!F102)</f>
        <v/>
      </c>
      <c r="G154" s="141" t="str">
        <f>IF(A154="","",historico_VU!G102)</f>
        <v/>
      </c>
      <c r="H154" s="142" t="str">
        <f>IF(A154="","",historico_VU!H102)</f>
        <v/>
      </c>
      <c r="I154" s="57"/>
      <c r="J154" s="139" t="str">
        <f>IF(itens_Remanesc!A102="","",itens_Remanesc!A102)</f>
        <v/>
      </c>
      <c r="K154" s="140" t="str">
        <f>IF(J154="","",IF($F$4="C0",itens_Remanesc!B102,IF($F$4="C1",itens_Remanesc!E102,IF($F$4="C2",itens_Remanesc!G102,IF($F$4="C3",itens_Remanesc!I102,itens_Remanesc!K102)))))</f>
        <v/>
      </c>
      <c r="L154" s="140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3" t="str">
        <f>IF(J154="","",itens_Remanesc!C102)</f>
        <v/>
      </c>
      <c r="N154" s="143" t="str">
        <f>IF(J154="","",IF($F$4="C0",historico_VU!C102,IF($F$4="C1",historico_VU!D102,IF($F$4="C2",historico_VU!E102,IF($F$4="C3",historico_VU!F102,historico_VU!G102)))))</f>
        <v/>
      </c>
      <c r="O154" s="143" t="str">
        <f t="shared" si="10"/>
        <v/>
      </c>
      <c r="P154" s="143" t="str">
        <f t="shared" si="11"/>
        <v/>
      </c>
      <c r="Q154" s="144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9" t="str">
        <f>IF(historico_VU!A103="","",historico_VU!A103)</f>
        <v/>
      </c>
      <c r="B155" s="140" t="str">
        <f>IF(A155="","",historico_VU!B103)</f>
        <v/>
      </c>
      <c r="C155" s="141" t="str">
        <f>IF(A155="","",historico_VU!C103)</f>
        <v/>
      </c>
      <c r="D155" s="141" t="str">
        <f>IF(A155="","",historico_VU!D103)</f>
        <v/>
      </c>
      <c r="E155" s="141" t="str">
        <f>IF(A155="","",historico_VU!E103)</f>
        <v/>
      </c>
      <c r="F155" s="141" t="str">
        <f>IF(A155="","",historico_VU!F103)</f>
        <v/>
      </c>
      <c r="G155" s="141" t="str">
        <f>IF(A155="","",historico_VU!G103)</f>
        <v/>
      </c>
      <c r="H155" s="142" t="str">
        <f>IF(A155="","",historico_VU!H103)</f>
        <v/>
      </c>
      <c r="I155" s="57"/>
      <c r="J155" s="139" t="str">
        <f>IF(itens_Remanesc!A103="","",itens_Remanesc!A103)</f>
        <v/>
      </c>
      <c r="K155" s="140" t="str">
        <f>IF(J155="","",IF($F$4="C0",itens_Remanesc!B103,IF($F$4="C1",itens_Remanesc!E103,IF($F$4="C2",itens_Remanesc!G103,IF($F$4="C3",itens_Remanesc!I103,itens_Remanesc!K103)))))</f>
        <v/>
      </c>
      <c r="L155" s="140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3" t="str">
        <f>IF(J155="","",itens_Remanesc!C103)</f>
        <v/>
      </c>
      <c r="N155" s="143" t="str">
        <f>IF(J155="","",IF($F$4="C0",historico_VU!C103,IF($F$4="C1",historico_VU!D103,IF($F$4="C2",historico_VU!E103,IF($F$4="C3",historico_VU!F103,historico_VU!G103)))))</f>
        <v/>
      </c>
      <c r="O155" s="143" t="str">
        <f t="shared" si="10"/>
        <v/>
      </c>
      <c r="P155" s="143" t="str">
        <f t="shared" si="11"/>
        <v/>
      </c>
      <c r="Q155" s="144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9" t="str">
        <f>IF(historico_VU!A104="","",historico_VU!A104)</f>
        <v/>
      </c>
      <c r="B156" s="140" t="str">
        <f>IF(A156="","",historico_VU!B104)</f>
        <v/>
      </c>
      <c r="C156" s="141" t="str">
        <f>IF(A156="","",historico_VU!C104)</f>
        <v/>
      </c>
      <c r="D156" s="141" t="str">
        <f>IF(A156="","",historico_VU!D104)</f>
        <v/>
      </c>
      <c r="E156" s="141" t="str">
        <f>IF(A156="","",historico_VU!E104)</f>
        <v/>
      </c>
      <c r="F156" s="141" t="str">
        <f>IF(A156="","",historico_VU!F104)</f>
        <v/>
      </c>
      <c r="G156" s="141" t="str">
        <f>IF(A156="","",historico_VU!G104)</f>
        <v/>
      </c>
      <c r="H156" s="142" t="str">
        <f>IF(A156="","",historico_VU!H104)</f>
        <v/>
      </c>
      <c r="I156" s="57"/>
      <c r="J156" s="139" t="str">
        <f>IF(itens_Remanesc!A104="","",itens_Remanesc!A104)</f>
        <v/>
      </c>
      <c r="K156" s="140" t="str">
        <f>IF(J156="","",IF($F$4="C0",itens_Remanesc!B104,IF($F$4="C1",itens_Remanesc!E104,IF($F$4="C2",itens_Remanesc!G104,IF($F$4="C3",itens_Remanesc!I104,itens_Remanesc!K104)))))</f>
        <v/>
      </c>
      <c r="L156" s="140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3" t="str">
        <f>IF(J156="","",itens_Remanesc!C104)</f>
        <v/>
      </c>
      <c r="N156" s="143" t="str">
        <f>IF(J156="","",IF($F$4="C0",historico_VU!C104,IF($F$4="C1",historico_VU!D104,IF($F$4="C2",historico_VU!E104,IF($F$4="C3",historico_VU!F104,historico_VU!G104)))))</f>
        <v/>
      </c>
      <c r="O156" s="143" t="str">
        <f t="shared" si="10"/>
        <v/>
      </c>
      <c r="P156" s="143" t="str">
        <f t="shared" si="11"/>
        <v/>
      </c>
      <c r="Q156" s="144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9" t="str">
        <f>IF(historico_VU!A105="","",historico_VU!A105)</f>
        <v/>
      </c>
      <c r="B157" s="140" t="str">
        <f>IF(A157="","",historico_VU!B105)</f>
        <v/>
      </c>
      <c r="C157" s="141" t="str">
        <f>IF(A157="","",historico_VU!C105)</f>
        <v/>
      </c>
      <c r="D157" s="141" t="str">
        <f>IF(A157="","",historico_VU!D105)</f>
        <v/>
      </c>
      <c r="E157" s="141" t="str">
        <f>IF(A157="","",historico_VU!E105)</f>
        <v/>
      </c>
      <c r="F157" s="141" t="str">
        <f>IF(A157="","",historico_VU!F105)</f>
        <v/>
      </c>
      <c r="G157" s="141" t="str">
        <f>IF(A157="","",historico_VU!G105)</f>
        <v/>
      </c>
      <c r="H157" s="142" t="str">
        <f>IF(A157="","",historico_VU!H105)</f>
        <v/>
      </c>
      <c r="I157" s="57"/>
      <c r="J157" s="139" t="str">
        <f>IF(itens_Remanesc!A105="","",itens_Remanesc!A105)</f>
        <v/>
      </c>
      <c r="K157" s="140" t="str">
        <f>IF(J157="","",IF($F$4="C0",itens_Remanesc!B105,IF($F$4="C1",itens_Remanesc!E105,IF($F$4="C2",itens_Remanesc!G105,IF($F$4="C3",itens_Remanesc!I105,itens_Remanesc!K105)))))</f>
        <v/>
      </c>
      <c r="L157" s="140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3" t="str">
        <f>IF(J157="","",itens_Remanesc!C105)</f>
        <v/>
      </c>
      <c r="N157" s="143" t="str">
        <f>IF(J157="","",IF($F$4="C0",historico_VU!C105,IF($F$4="C1",historico_VU!D105,IF($F$4="C2",historico_VU!E105,IF($F$4="C3",historico_VU!F105,historico_VU!G105)))))</f>
        <v/>
      </c>
      <c r="O157" s="143" t="str">
        <f t="shared" si="10"/>
        <v/>
      </c>
      <c r="P157" s="143" t="str">
        <f t="shared" si="11"/>
        <v/>
      </c>
      <c r="Q157" s="144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9" t="str">
        <f>IF(historico_VU!A106="","",historico_VU!A106)</f>
        <v/>
      </c>
      <c r="B158" s="140" t="str">
        <f>IF(A158="","",historico_VU!B106)</f>
        <v/>
      </c>
      <c r="C158" s="141" t="str">
        <f>IF(A158="","",historico_VU!C106)</f>
        <v/>
      </c>
      <c r="D158" s="141" t="str">
        <f>IF(A158="","",historico_VU!D106)</f>
        <v/>
      </c>
      <c r="E158" s="141" t="str">
        <f>IF(A158="","",historico_VU!E106)</f>
        <v/>
      </c>
      <c r="F158" s="141" t="str">
        <f>IF(A158="","",historico_VU!F106)</f>
        <v/>
      </c>
      <c r="G158" s="141" t="str">
        <f>IF(A158="","",historico_VU!G106)</f>
        <v/>
      </c>
      <c r="H158" s="142" t="str">
        <f>IF(A158="","",historico_VU!H106)</f>
        <v/>
      </c>
      <c r="I158" s="57"/>
      <c r="J158" s="139" t="str">
        <f>IF(itens_Remanesc!A106="","",itens_Remanesc!A106)</f>
        <v/>
      </c>
      <c r="K158" s="140" t="str">
        <f>IF(J158="","",IF($F$4="C0",itens_Remanesc!B106,IF($F$4="C1",itens_Remanesc!E106,IF($F$4="C2",itens_Remanesc!G106,IF($F$4="C3",itens_Remanesc!I106,itens_Remanesc!K106)))))</f>
        <v/>
      </c>
      <c r="L158" s="140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3" t="str">
        <f>IF(J158="","",itens_Remanesc!C106)</f>
        <v/>
      </c>
      <c r="N158" s="143" t="str">
        <f>IF(J158="","",IF($F$4="C0",historico_VU!C106,IF($F$4="C1",historico_VU!D106,IF($F$4="C2",historico_VU!E106,IF($F$4="C3",historico_VU!F106,historico_VU!G106)))))</f>
        <v/>
      </c>
      <c r="O158" s="143" t="str">
        <f t="shared" si="10"/>
        <v/>
      </c>
      <c r="P158" s="143" t="str">
        <f t="shared" si="11"/>
        <v/>
      </c>
      <c r="Q158" s="144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9" t="str">
        <f>IF(historico_VU!A107="","",historico_VU!A107)</f>
        <v/>
      </c>
      <c r="B159" s="140" t="str">
        <f>IF(A159="","",historico_VU!B107)</f>
        <v/>
      </c>
      <c r="C159" s="141" t="str">
        <f>IF(A159="","",historico_VU!C107)</f>
        <v/>
      </c>
      <c r="D159" s="141" t="str">
        <f>IF(A159="","",historico_VU!D107)</f>
        <v/>
      </c>
      <c r="E159" s="141" t="str">
        <f>IF(A159="","",historico_VU!E107)</f>
        <v/>
      </c>
      <c r="F159" s="141" t="str">
        <f>IF(A159="","",historico_VU!F107)</f>
        <v/>
      </c>
      <c r="G159" s="141" t="str">
        <f>IF(A159="","",historico_VU!G107)</f>
        <v/>
      </c>
      <c r="H159" s="142" t="str">
        <f>IF(A159="","",historico_VU!H107)</f>
        <v/>
      </c>
      <c r="I159" s="57"/>
      <c r="J159" s="139" t="str">
        <f>IF(itens_Remanesc!A107="","",itens_Remanesc!A107)</f>
        <v/>
      </c>
      <c r="K159" s="140" t="str">
        <f>IF(J159="","",IF($F$4="C0",itens_Remanesc!B107,IF($F$4="C1",itens_Remanesc!E107,IF($F$4="C2",itens_Remanesc!G107,IF($F$4="C3",itens_Remanesc!I107,itens_Remanesc!K107)))))</f>
        <v/>
      </c>
      <c r="L159" s="140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3" t="str">
        <f>IF(J159="","",itens_Remanesc!C107)</f>
        <v/>
      </c>
      <c r="N159" s="143" t="str">
        <f>IF(J159="","",IF($F$4="C0",historico_VU!C107,IF($F$4="C1",historico_VU!D107,IF($F$4="C2",historico_VU!E107,IF($F$4="C3",historico_VU!F107,historico_VU!G107)))))</f>
        <v/>
      </c>
      <c r="O159" s="143" t="str">
        <f t="shared" si="10"/>
        <v/>
      </c>
      <c r="P159" s="143" t="str">
        <f t="shared" si="11"/>
        <v/>
      </c>
      <c r="Q159" s="144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9" t="str">
        <f>IF(historico_VU!A108="","",historico_VU!A108)</f>
        <v/>
      </c>
      <c r="B160" s="140" t="str">
        <f>IF(A160="","",historico_VU!B108)</f>
        <v/>
      </c>
      <c r="C160" s="141" t="str">
        <f>IF(A160="","",historico_VU!C108)</f>
        <v/>
      </c>
      <c r="D160" s="141" t="str">
        <f>IF(A160="","",historico_VU!D108)</f>
        <v/>
      </c>
      <c r="E160" s="141" t="str">
        <f>IF(A160="","",historico_VU!E108)</f>
        <v/>
      </c>
      <c r="F160" s="141" t="str">
        <f>IF(A160="","",historico_VU!F108)</f>
        <v/>
      </c>
      <c r="G160" s="141" t="str">
        <f>IF(A160="","",historico_VU!G108)</f>
        <v/>
      </c>
      <c r="H160" s="142" t="str">
        <f>IF(A160="","",historico_VU!H108)</f>
        <v/>
      </c>
      <c r="I160" s="57"/>
      <c r="J160" s="139" t="str">
        <f>IF(itens_Remanesc!A108="","",itens_Remanesc!A108)</f>
        <v/>
      </c>
      <c r="K160" s="140" t="str">
        <f>IF(J160="","",IF($F$4="C0",itens_Remanesc!B108,IF($F$4="C1",itens_Remanesc!E108,IF($F$4="C2",itens_Remanesc!G108,IF($F$4="C3",itens_Remanesc!I108,itens_Remanesc!K108)))))</f>
        <v/>
      </c>
      <c r="L160" s="140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3" t="str">
        <f>IF(J160="","",itens_Remanesc!C108)</f>
        <v/>
      </c>
      <c r="N160" s="143" t="str">
        <f>IF(J160="","",IF($F$4="C0",historico_VU!C108,IF($F$4="C1",historico_VU!D108,IF($F$4="C2",historico_VU!E108,IF($F$4="C3",historico_VU!F108,historico_VU!G108)))))</f>
        <v/>
      </c>
      <c r="O160" s="143" t="str">
        <f t="shared" si="10"/>
        <v/>
      </c>
      <c r="P160" s="143" t="str">
        <f t="shared" si="11"/>
        <v/>
      </c>
      <c r="Q160" s="144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9" t="str">
        <f>IF(historico_VU!A109="","",historico_VU!A109)</f>
        <v/>
      </c>
      <c r="B161" s="140" t="str">
        <f>IF(A161="","",historico_VU!B109)</f>
        <v/>
      </c>
      <c r="C161" s="141" t="str">
        <f>IF(A161="","",historico_VU!C109)</f>
        <v/>
      </c>
      <c r="D161" s="141" t="str">
        <f>IF(A161="","",historico_VU!D109)</f>
        <v/>
      </c>
      <c r="E161" s="141" t="str">
        <f>IF(A161="","",historico_VU!E109)</f>
        <v/>
      </c>
      <c r="F161" s="141" t="str">
        <f>IF(A161="","",historico_VU!F109)</f>
        <v/>
      </c>
      <c r="G161" s="141" t="str">
        <f>IF(A161="","",historico_VU!G109)</f>
        <v/>
      </c>
      <c r="H161" s="142" t="str">
        <f>IF(A161="","",historico_VU!H109)</f>
        <v/>
      </c>
      <c r="I161" s="57"/>
      <c r="J161" s="139" t="str">
        <f>IF(itens_Remanesc!A109="","",itens_Remanesc!A109)</f>
        <v/>
      </c>
      <c r="K161" s="140" t="str">
        <f>IF(J161="","",IF($F$4="C0",itens_Remanesc!B109,IF($F$4="C1",itens_Remanesc!E109,IF($F$4="C2",itens_Remanesc!G109,IF($F$4="C3",itens_Remanesc!I109,itens_Remanesc!K109)))))</f>
        <v/>
      </c>
      <c r="L161" s="140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3" t="str">
        <f>IF(J161="","",itens_Remanesc!C109)</f>
        <v/>
      </c>
      <c r="N161" s="143" t="str">
        <f>IF(J161="","",IF($F$4="C0",historico_VU!C109,IF($F$4="C1",historico_VU!D109,IF($F$4="C2",historico_VU!E109,IF($F$4="C3",historico_VU!F109,historico_VU!G109)))))</f>
        <v/>
      </c>
      <c r="O161" s="143" t="str">
        <f t="shared" si="10"/>
        <v/>
      </c>
      <c r="P161" s="143" t="str">
        <f t="shared" si="11"/>
        <v/>
      </c>
      <c r="Q161" s="144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9" t="str">
        <f>IF(historico_VU!A110="","",historico_VU!A110)</f>
        <v/>
      </c>
      <c r="B162" s="140" t="str">
        <f>IF(A162="","",historico_VU!B110)</f>
        <v/>
      </c>
      <c r="C162" s="141" t="str">
        <f>IF(A162="","",historico_VU!C110)</f>
        <v/>
      </c>
      <c r="D162" s="141" t="str">
        <f>IF(A162="","",historico_VU!D110)</f>
        <v/>
      </c>
      <c r="E162" s="141" t="str">
        <f>IF(A162="","",historico_VU!E110)</f>
        <v/>
      </c>
      <c r="F162" s="141" t="str">
        <f>IF(A162="","",historico_VU!F110)</f>
        <v/>
      </c>
      <c r="G162" s="141" t="str">
        <f>IF(A162="","",historico_VU!G110)</f>
        <v/>
      </c>
      <c r="H162" s="142" t="str">
        <f>IF(A162="","",historico_VU!H110)</f>
        <v/>
      </c>
      <c r="I162" s="57"/>
      <c r="J162" s="139" t="str">
        <f>IF(itens_Remanesc!A110="","",itens_Remanesc!A110)</f>
        <v/>
      </c>
      <c r="K162" s="140" t="str">
        <f>IF(J162="","",IF($F$4="C0",itens_Remanesc!B110,IF($F$4="C1",itens_Remanesc!E110,IF($F$4="C2",itens_Remanesc!G110,IF($F$4="C3",itens_Remanesc!I110,itens_Remanesc!K110)))))</f>
        <v/>
      </c>
      <c r="L162" s="140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3" t="str">
        <f>IF(J162="","",itens_Remanesc!C110)</f>
        <v/>
      </c>
      <c r="N162" s="143" t="str">
        <f>IF(J162="","",IF($F$4="C0",historico_VU!C110,IF($F$4="C1",historico_VU!D110,IF($F$4="C2",historico_VU!E110,IF($F$4="C3",historico_VU!F110,historico_VU!G110)))))</f>
        <v/>
      </c>
      <c r="O162" s="143" t="str">
        <f t="shared" si="10"/>
        <v/>
      </c>
      <c r="P162" s="143" t="str">
        <f t="shared" si="11"/>
        <v/>
      </c>
      <c r="Q162" s="144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9" t="str">
        <f>IF(historico_VU!A111="","",historico_VU!A111)</f>
        <v/>
      </c>
      <c r="B163" s="140" t="str">
        <f>IF(A163="","",historico_VU!B111)</f>
        <v/>
      </c>
      <c r="C163" s="141" t="str">
        <f>IF(A163="","",historico_VU!C111)</f>
        <v/>
      </c>
      <c r="D163" s="141" t="str">
        <f>IF(A163="","",historico_VU!D111)</f>
        <v/>
      </c>
      <c r="E163" s="141" t="str">
        <f>IF(A163="","",historico_VU!E111)</f>
        <v/>
      </c>
      <c r="F163" s="141" t="str">
        <f>IF(A163="","",historico_VU!F111)</f>
        <v/>
      </c>
      <c r="G163" s="141" t="str">
        <f>IF(A163="","",historico_VU!G111)</f>
        <v/>
      </c>
      <c r="H163" s="142" t="str">
        <f>IF(A163="","",historico_VU!H111)</f>
        <v/>
      </c>
      <c r="I163" s="57"/>
      <c r="J163" s="139" t="str">
        <f>IF(itens_Remanesc!A111="","",itens_Remanesc!A111)</f>
        <v/>
      </c>
      <c r="K163" s="140" t="str">
        <f>IF(J163="","",IF($F$4="C0",itens_Remanesc!B111,IF($F$4="C1",itens_Remanesc!E111,IF($F$4="C2",itens_Remanesc!G111,IF($F$4="C3",itens_Remanesc!I111,itens_Remanesc!K111)))))</f>
        <v/>
      </c>
      <c r="L163" s="140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3" t="str">
        <f>IF(J163="","",itens_Remanesc!C111)</f>
        <v/>
      </c>
      <c r="N163" s="143" t="str">
        <f>IF(J163="","",IF($F$4="C0",historico_VU!C111,IF($F$4="C1",historico_VU!D111,IF($F$4="C2",historico_VU!E111,IF($F$4="C3",historico_VU!F111,historico_VU!G111)))))</f>
        <v/>
      </c>
      <c r="O163" s="143" t="str">
        <f t="shared" si="10"/>
        <v/>
      </c>
      <c r="P163" s="143" t="str">
        <f t="shared" si="11"/>
        <v/>
      </c>
      <c r="Q163" s="144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9" t="str">
        <f>IF(historico_VU!A112="","",historico_VU!A112)</f>
        <v/>
      </c>
      <c r="B164" s="140" t="str">
        <f>IF(A164="","",historico_VU!B112)</f>
        <v/>
      </c>
      <c r="C164" s="141" t="str">
        <f>IF(A164="","",historico_VU!C112)</f>
        <v/>
      </c>
      <c r="D164" s="141" t="str">
        <f>IF(A164="","",historico_VU!D112)</f>
        <v/>
      </c>
      <c r="E164" s="141" t="str">
        <f>IF(A164="","",historico_VU!E112)</f>
        <v/>
      </c>
      <c r="F164" s="141" t="str">
        <f>IF(A164="","",historico_VU!F112)</f>
        <v/>
      </c>
      <c r="G164" s="141" t="str">
        <f>IF(A164="","",historico_VU!G112)</f>
        <v/>
      </c>
      <c r="H164" s="142" t="str">
        <f>IF(A164="","",historico_VU!H112)</f>
        <v/>
      </c>
      <c r="I164" s="57"/>
      <c r="J164" s="139" t="str">
        <f>IF(itens_Remanesc!A112="","",itens_Remanesc!A112)</f>
        <v/>
      </c>
      <c r="K164" s="140" t="str">
        <f>IF(J164="","",IF($F$4="C0",itens_Remanesc!B112,IF($F$4="C1",itens_Remanesc!E112,IF($F$4="C2",itens_Remanesc!G112,IF($F$4="C3",itens_Remanesc!I112,itens_Remanesc!K112)))))</f>
        <v/>
      </c>
      <c r="L164" s="140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3" t="str">
        <f>IF(J164="","",itens_Remanesc!C112)</f>
        <v/>
      </c>
      <c r="N164" s="143" t="str">
        <f>IF(J164="","",IF($F$4="C0",historico_VU!C112,IF($F$4="C1",historico_VU!D112,IF($F$4="C2",historico_VU!E112,IF($F$4="C3",historico_VU!F112,historico_VU!G112)))))</f>
        <v/>
      </c>
      <c r="O164" s="143" t="str">
        <f t="shared" si="10"/>
        <v/>
      </c>
      <c r="P164" s="143" t="str">
        <f t="shared" si="11"/>
        <v/>
      </c>
      <c r="Q164" s="144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9" t="str">
        <f>IF(historico_VU!A113="","",historico_VU!A113)</f>
        <v/>
      </c>
      <c r="B165" s="140" t="str">
        <f>IF(A165="","",historico_VU!B113)</f>
        <v/>
      </c>
      <c r="C165" s="141" t="str">
        <f>IF(A165="","",historico_VU!C113)</f>
        <v/>
      </c>
      <c r="D165" s="141" t="str">
        <f>IF(A165="","",historico_VU!D113)</f>
        <v/>
      </c>
      <c r="E165" s="141" t="str">
        <f>IF(A165="","",historico_VU!E113)</f>
        <v/>
      </c>
      <c r="F165" s="141" t="str">
        <f>IF(A165="","",historico_VU!F113)</f>
        <v/>
      </c>
      <c r="G165" s="141" t="str">
        <f>IF(A165="","",historico_VU!G113)</f>
        <v/>
      </c>
      <c r="H165" s="142" t="str">
        <f>IF(A165="","",historico_VU!H113)</f>
        <v/>
      </c>
      <c r="I165" s="57"/>
      <c r="J165" s="139" t="str">
        <f>IF(itens_Remanesc!A113="","",itens_Remanesc!A113)</f>
        <v/>
      </c>
      <c r="K165" s="140" t="str">
        <f>IF(J165="","",IF($F$4="C0",itens_Remanesc!B113,IF($F$4="C1",itens_Remanesc!E113,IF($F$4="C2",itens_Remanesc!G113,IF($F$4="C3",itens_Remanesc!I113,itens_Remanesc!K113)))))</f>
        <v/>
      </c>
      <c r="L165" s="140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3" t="str">
        <f>IF(J165="","",itens_Remanesc!C113)</f>
        <v/>
      </c>
      <c r="N165" s="143" t="str">
        <f>IF(J165="","",IF($F$4="C0",historico_VU!C113,IF($F$4="C1",historico_VU!D113,IF($F$4="C2",historico_VU!E113,IF($F$4="C3",historico_VU!F113,historico_VU!G113)))))</f>
        <v/>
      </c>
      <c r="O165" s="143" t="str">
        <f t="shared" si="10"/>
        <v/>
      </c>
      <c r="P165" s="143" t="str">
        <f t="shared" si="11"/>
        <v/>
      </c>
      <c r="Q165" s="144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9" t="str">
        <f>IF(historico_VU!A114="","",historico_VU!A114)</f>
        <v/>
      </c>
      <c r="B166" s="140" t="str">
        <f>IF(A166="","",historico_VU!B114)</f>
        <v/>
      </c>
      <c r="C166" s="141" t="str">
        <f>IF(A166="","",historico_VU!C114)</f>
        <v/>
      </c>
      <c r="D166" s="141" t="str">
        <f>IF(A166="","",historico_VU!D114)</f>
        <v/>
      </c>
      <c r="E166" s="141" t="str">
        <f>IF(A166="","",historico_VU!E114)</f>
        <v/>
      </c>
      <c r="F166" s="141" t="str">
        <f>IF(A166="","",historico_VU!F114)</f>
        <v/>
      </c>
      <c r="G166" s="141" t="str">
        <f>IF(A166="","",historico_VU!G114)</f>
        <v/>
      </c>
      <c r="H166" s="142" t="str">
        <f>IF(A166="","",historico_VU!H114)</f>
        <v/>
      </c>
      <c r="I166" s="57"/>
      <c r="J166" s="139" t="str">
        <f>IF(itens_Remanesc!A114="","",itens_Remanesc!A114)</f>
        <v/>
      </c>
      <c r="K166" s="140" t="str">
        <f>IF(J166="","",IF($F$4="C0",itens_Remanesc!B114,IF($F$4="C1",itens_Remanesc!E114,IF($F$4="C2",itens_Remanesc!G114,IF($F$4="C3",itens_Remanesc!I114,itens_Remanesc!K114)))))</f>
        <v/>
      </c>
      <c r="L166" s="140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3" t="str">
        <f>IF(J166="","",itens_Remanesc!C114)</f>
        <v/>
      </c>
      <c r="N166" s="143" t="str">
        <f>IF(J166="","",IF($F$4="C0",historico_VU!C114,IF($F$4="C1",historico_VU!D114,IF($F$4="C2",historico_VU!E114,IF($F$4="C3",historico_VU!F114,historico_VU!G114)))))</f>
        <v/>
      </c>
      <c r="O166" s="143" t="str">
        <f t="shared" si="10"/>
        <v/>
      </c>
      <c r="P166" s="143" t="str">
        <f t="shared" si="11"/>
        <v/>
      </c>
      <c r="Q166" s="144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9" t="str">
        <f>IF(historico_VU!A115="","",historico_VU!A115)</f>
        <v/>
      </c>
      <c r="B167" s="140" t="str">
        <f>IF(A167="","",historico_VU!B115)</f>
        <v/>
      </c>
      <c r="C167" s="141" t="str">
        <f>IF(A167="","",historico_VU!C115)</f>
        <v/>
      </c>
      <c r="D167" s="141" t="str">
        <f>IF(A167="","",historico_VU!D115)</f>
        <v/>
      </c>
      <c r="E167" s="141" t="str">
        <f>IF(A167="","",historico_VU!E115)</f>
        <v/>
      </c>
      <c r="F167" s="141" t="str">
        <f>IF(A167="","",historico_VU!F115)</f>
        <v/>
      </c>
      <c r="G167" s="141" t="str">
        <f>IF(A167="","",historico_VU!G115)</f>
        <v/>
      </c>
      <c r="H167" s="142" t="str">
        <f>IF(A167="","",historico_VU!H115)</f>
        <v/>
      </c>
      <c r="I167" s="57"/>
      <c r="J167" s="139" t="str">
        <f>IF(itens_Remanesc!A115="","",itens_Remanesc!A115)</f>
        <v/>
      </c>
      <c r="K167" s="140" t="str">
        <f>IF(J167="","",IF($F$4="C0",itens_Remanesc!B115,IF($F$4="C1",itens_Remanesc!E115,IF($F$4="C2",itens_Remanesc!G115,IF($F$4="C3",itens_Remanesc!I115,itens_Remanesc!K115)))))</f>
        <v/>
      </c>
      <c r="L167" s="140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3" t="str">
        <f>IF(J167="","",itens_Remanesc!C115)</f>
        <v/>
      </c>
      <c r="N167" s="143" t="str">
        <f>IF(J167="","",IF($F$4="C0",historico_VU!C115,IF($F$4="C1",historico_VU!D115,IF($F$4="C2",historico_VU!E115,IF($F$4="C3",historico_VU!F115,historico_VU!G115)))))</f>
        <v/>
      </c>
      <c r="O167" s="143" t="str">
        <f t="shared" si="10"/>
        <v/>
      </c>
      <c r="P167" s="143" t="str">
        <f t="shared" si="11"/>
        <v/>
      </c>
      <c r="Q167" s="144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9" t="str">
        <f>IF(historico_VU!A116="","",historico_VU!A116)</f>
        <v/>
      </c>
      <c r="B168" s="140" t="str">
        <f>IF(A168="","",historico_VU!B116)</f>
        <v/>
      </c>
      <c r="C168" s="141" t="str">
        <f>IF(A168="","",historico_VU!C116)</f>
        <v/>
      </c>
      <c r="D168" s="141" t="str">
        <f>IF(A168="","",historico_VU!D116)</f>
        <v/>
      </c>
      <c r="E168" s="141" t="str">
        <f>IF(A168="","",historico_VU!E116)</f>
        <v/>
      </c>
      <c r="F168" s="141" t="str">
        <f>IF(A168="","",historico_VU!F116)</f>
        <v/>
      </c>
      <c r="G168" s="141" t="str">
        <f>IF(A168="","",historico_VU!G116)</f>
        <v/>
      </c>
      <c r="H168" s="142" t="str">
        <f>IF(A168="","",historico_VU!H116)</f>
        <v/>
      </c>
      <c r="I168" s="57"/>
      <c r="J168" s="139" t="str">
        <f>IF(itens_Remanesc!A116="","",itens_Remanesc!A116)</f>
        <v/>
      </c>
      <c r="K168" s="140" t="str">
        <f>IF(J168="","",IF($F$4="C0",itens_Remanesc!B116,IF($F$4="C1",itens_Remanesc!E116,IF($F$4="C2",itens_Remanesc!G116,IF($F$4="C3",itens_Remanesc!I116,itens_Remanesc!K116)))))</f>
        <v/>
      </c>
      <c r="L168" s="140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3" t="str">
        <f>IF(J168="","",itens_Remanesc!C116)</f>
        <v/>
      </c>
      <c r="N168" s="143" t="str">
        <f>IF(J168="","",IF($F$4="C0",historico_VU!C116,IF($F$4="C1",historico_VU!D116,IF($F$4="C2",historico_VU!E116,IF($F$4="C3",historico_VU!F116,historico_VU!G116)))))</f>
        <v/>
      </c>
      <c r="O168" s="143" t="str">
        <f t="shared" si="10"/>
        <v/>
      </c>
      <c r="P168" s="143" t="str">
        <f t="shared" si="11"/>
        <v/>
      </c>
      <c r="Q168" s="144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9" t="str">
        <f>IF(historico_VU!A117="","",historico_VU!A117)</f>
        <v/>
      </c>
      <c r="B169" s="140" t="str">
        <f>IF(A169="","",historico_VU!B117)</f>
        <v/>
      </c>
      <c r="C169" s="141" t="str">
        <f>IF(A169="","",historico_VU!C117)</f>
        <v/>
      </c>
      <c r="D169" s="141" t="str">
        <f>IF(A169="","",historico_VU!D117)</f>
        <v/>
      </c>
      <c r="E169" s="141" t="str">
        <f>IF(A169="","",historico_VU!E117)</f>
        <v/>
      </c>
      <c r="F169" s="141" t="str">
        <f>IF(A169="","",historico_VU!F117)</f>
        <v/>
      </c>
      <c r="G169" s="141" t="str">
        <f>IF(A169="","",historico_VU!G117)</f>
        <v/>
      </c>
      <c r="H169" s="142" t="str">
        <f>IF(A169="","",historico_VU!H117)</f>
        <v/>
      </c>
      <c r="I169" s="57"/>
      <c r="J169" s="139" t="str">
        <f>IF(itens_Remanesc!A117="","",itens_Remanesc!A117)</f>
        <v/>
      </c>
      <c r="K169" s="140" t="str">
        <f>IF(J169="","",IF($F$4="C0",itens_Remanesc!B117,IF($F$4="C1",itens_Remanesc!E117,IF($F$4="C2",itens_Remanesc!G117,IF($F$4="C3",itens_Remanesc!I117,itens_Remanesc!K117)))))</f>
        <v/>
      </c>
      <c r="L169" s="140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3" t="str">
        <f>IF(J169="","",itens_Remanesc!C117)</f>
        <v/>
      </c>
      <c r="N169" s="143" t="str">
        <f>IF(J169="","",IF($F$4="C0",historico_VU!C117,IF($F$4="C1",historico_VU!D117,IF($F$4="C2",historico_VU!E117,IF($F$4="C3",historico_VU!F117,historico_VU!G117)))))</f>
        <v/>
      </c>
      <c r="O169" s="143" t="str">
        <f t="shared" si="10"/>
        <v/>
      </c>
      <c r="P169" s="143" t="str">
        <f t="shared" si="11"/>
        <v/>
      </c>
      <c r="Q169" s="144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9" t="str">
        <f>IF(historico_VU!A118="","",historico_VU!A118)</f>
        <v/>
      </c>
      <c r="B170" s="140" t="str">
        <f>IF(A170="","",historico_VU!B118)</f>
        <v/>
      </c>
      <c r="C170" s="141" t="str">
        <f>IF(A170="","",historico_VU!C118)</f>
        <v/>
      </c>
      <c r="D170" s="141" t="str">
        <f>IF(A170="","",historico_VU!D118)</f>
        <v/>
      </c>
      <c r="E170" s="141" t="str">
        <f>IF(A170="","",historico_VU!E118)</f>
        <v/>
      </c>
      <c r="F170" s="141" t="str">
        <f>IF(A170="","",historico_VU!F118)</f>
        <v/>
      </c>
      <c r="G170" s="141" t="str">
        <f>IF(A170="","",historico_VU!G118)</f>
        <v/>
      </c>
      <c r="H170" s="142" t="str">
        <f>IF(A170="","",historico_VU!H118)</f>
        <v/>
      </c>
      <c r="I170" s="57"/>
      <c r="J170" s="139" t="str">
        <f>IF(itens_Remanesc!A118="","",itens_Remanesc!A118)</f>
        <v/>
      </c>
      <c r="K170" s="140" t="str">
        <f>IF(J170="","",IF($F$4="C0",itens_Remanesc!B118,IF($F$4="C1",itens_Remanesc!E118,IF($F$4="C2",itens_Remanesc!G118,IF($F$4="C3",itens_Remanesc!I118,itens_Remanesc!K118)))))</f>
        <v/>
      </c>
      <c r="L170" s="140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3" t="str">
        <f>IF(J170="","",itens_Remanesc!C118)</f>
        <v/>
      </c>
      <c r="N170" s="143" t="str">
        <f>IF(J170="","",IF($F$4="C0",historico_VU!C118,IF($F$4="C1",historico_VU!D118,IF($F$4="C2",historico_VU!E118,IF($F$4="C3",historico_VU!F118,historico_VU!G118)))))</f>
        <v/>
      </c>
      <c r="O170" s="143" t="str">
        <f t="shared" si="10"/>
        <v/>
      </c>
      <c r="P170" s="143" t="str">
        <f t="shared" si="11"/>
        <v/>
      </c>
      <c r="Q170" s="144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9" t="str">
        <f>IF(historico_VU!A119="","",historico_VU!A119)</f>
        <v/>
      </c>
      <c r="B171" s="140" t="str">
        <f>IF(A171="","",historico_VU!B119)</f>
        <v/>
      </c>
      <c r="C171" s="141" t="str">
        <f>IF(A171="","",historico_VU!C119)</f>
        <v/>
      </c>
      <c r="D171" s="141" t="str">
        <f>IF(A171="","",historico_VU!D119)</f>
        <v/>
      </c>
      <c r="E171" s="141" t="str">
        <f>IF(A171="","",historico_VU!E119)</f>
        <v/>
      </c>
      <c r="F171" s="141" t="str">
        <f>IF(A171="","",historico_VU!F119)</f>
        <v/>
      </c>
      <c r="G171" s="141" t="str">
        <f>IF(A171="","",historico_VU!G119)</f>
        <v/>
      </c>
      <c r="H171" s="142" t="str">
        <f>IF(A171="","",historico_VU!H119)</f>
        <v/>
      </c>
      <c r="I171" s="57"/>
      <c r="J171" s="139" t="str">
        <f>IF(itens_Remanesc!A119="","",itens_Remanesc!A119)</f>
        <v/>
      </c>
      <c r="K171" s="140" t="str">
        <f>IF(J171="","",IF($F$4="C0",itens_Remanesc!B119,IF($F$4="C1",itens_Remanesc!E119,IF($F$4="C2",itens_Remanesc!G119,IF($F$4="C3",itens_Remanesc!I119,itens_Remanesc!K119)))))</f>
        <v/>
      </c>
      <c r="L171" s="140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3" t="str">
        <f>IF(J171="","",itens_Remanesc!C119)</f>
        <v/>
      </c>
      <c r="N171" s="143" t="str">
        <f>IF(J171="","",IF($F$4="C0",historico_VU!C119,IF($F$4="C1",historico_VU!D119,IF($F$4="C2",historico_VU!E119,IF($F$4="C3",historico_VU!F119,historico_VU!G119)))))</f>
        <v/>
      </c>
      <c r="O171" s="143" t="str">
        <f t="shared" si="10"/>
        <v/>
      </c>
      <c r="P171" s="143" t="str">
        <f t="shared" si="11"/>
        <v/>
      </c>
      <c r="Q171" s="144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9" t="str">
        <f>IF(historico_VU!A120="","",historico_VU!A120)</f>
        <v/>
      </c>
      <c r="B172" s="140" t="str">
        <f>IF(A172="","",historico_VU!B120)</f>
        <v/>
      </c>
      <c r="C172" s="141" t="str">
        <f>IF(A172="","",historico_VU!C120)</f>
        <v/>
      </c>
      <c r="D172" s="141" t="str">
        <f>IF(A172="","",historico_VU!D120)</f>
        <v/>
      </c>
      <c r="E172" s="141" t="str">
        <f>IF(A172="","",historico_VU!E120)</f>
        <v/>
      </c>
      <c r="F172" s="141" t="str">
        <f>IF(A172="","",historico_VU!F120)</f>
        <v/>
      </c>
      <c r="G172" s="141" t="str">
        <f>IF(A172="","",historico_VU!G120)</f>
        <v/>
      </c>
      <c r="H172" s="142" t="str">
        <f>IF(A172="","",historico_VU!H120)</f>
        <v/>
      </c>
      <c r="I172" s="57"/>
      <c r="J172" s="139" t="str">
        <f>IF(itens_Remanesc!A120="","",itens_Remanesc!A120)</f>
        <v/>
      </c>
      <c r="K172" s="140" t="str">
        <f>IF(J172="","",IF($F$4="C0",itens_Remanesc!B120,IF($F$4="C1",itens_Remanesc!E120,IF($F$4="C2",itens_Remanesc!G120,IF($F$4="C3",itens_Remanesc!I120,itens_Remanesc!K120)))))</f>
        <v/>
      </c>
      <c r="L172" s="140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3" t="str">
        <f>IF(J172="","",itens_Remanesc!C120)</f>
        <v/>
      </c>
      <c r="N172" s="143" t="str">
        <f>IF(J172="","",IF($F$4="C0",historico_VU!C120,IF($F$4="C1",historico_VU!D120,IF($F$4="C2",historico_VU!E120,IF($F$4="C3",historico_VU!F120,historico_VU!G120)))))</f>
        <v/>
      </c>
      <c r="O172" s="143" t="str">
        <f t="shared" si="10"/>
        <v/>
      </c>
      <c r="P172" s="143" t="str">
        <f t="shared" si="11"/>
        <v/>
      </c>
      <c r="Q172" s="144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9" t="str">
        <f>IF(historico_VU!A121="","",historico_VU!A121)</f>
        <v/>
      </c>
      <c r="B173" s="140" t="str">
        <f>IF(A173="","",historico_VU!B121)</f>
        <v/>
      </c>
      <c r="C173" s="141" t="str">
        <f>IF(A173="","",historico_VU!C121)</f>
        <v/>
      </c>
      <c r="D173" s="141" t="str">
        <f>IF(A173="","",historico_VU!D121)</f>
        <v/>
      </c>
      <c r="E173" s="141" t="str">
        <f>IF(A173="","",historico_VU!E121)</f>
        <v/>
      </c>
      <c r="F173" s="141" t="str">
        <f>IF(A173="","",historico_VU!F121)</f>
        <v/>
      </c>
      <c r="G173" s="141" t="str">
        <f>IF(A173="","",historico_VU!G121)</f>
        <v/>
      </c>
      <c r="H173" s="142" t="str">
        <f>IF(A173="","",historico_VU!H121)</f>
        <v/>
      </c>
      <c r="I173" s="57"/>
      <c r="J173" s="139" t="str">
        <f>IF(itens_Remanesc!A121="","",itens_Remanesc!A121)</f>
        <v/>
      </c>
      <c r="K173" s="140" t="str">
        <f>IF(J173="","",IF($F$4="C0",itens_Remanesc!B121,IF($F$4="C1",itens_Remanesc!E121,IF($F$4="C2",itens_Remanesc!G121,IF($F$4="C3",itens_Remanesc!I121,itens_Remanesc!K121)))))</f>
        <v/>
      </c>
      <c r="L173" s="140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3" t="str">
        <f>IF(J173="","",itens_Remanesc!C121)</f>
        <v/>
      </c>
      <c r="N173" s="143" t="str">
        <f>IF(J173="","",IF($F$4="C0",historico_VU!C121,IF($F$4="C1",historico_VU!D121,IF($F$4="C2",historico_VU!E121,IF($F$4="C3",historico_VU!F121,historico_VU!G121)))))</f>
        <v/>
      </c>
      <c r="O173" s="143" t="str">
        <f t="shared" si="10"/>
        <v/>
      </c>
      <c r="P173" s="143" t="str">
        <f t="shared" si="11"/>
        <v/>
      </c>
      <c r="Q173" s="144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9" t="str">
        <f>IF(historico_VU!A122="","",historico_VU!A122)</f>
        <v/>
      </c>
      <c r="B174" s="140" t="str">
        <f>IF(A174="","",historico_VU!B122)</f>
        <v/>
      </c>
      <c r="C174" s="141" t="str">
        <f>IF(A174="","",historico_VU!C122)</f>
        <v/>
      </c>
      <c r="D174" s="141" t="str">
        <f>IF(A174="","",historico_VU!D122)</f>
        <v/>
      </c>
      <c r="E174" s="141" t="str">
        <f>IF(A174="","",historico_VU!E122)</f>
        <v/>
      </c>
      <c r="F174" s="141" t="str">
        <f>IF(A174="","",historico_VU!F122)</f>
        <v/>
      </c>
      <c r="G174" s="141" t="str">
        <f>IF(A174="","",historico_VU!G122)</f>
        <v/>
      </c>
      <c r="H174" s="142" t="str">
        <f>IF(A174="","",historico_VU!H122)</f>
        <v/>
      </c>
      <c r="I174" s="57"/>
      <c r="J174" s="139" t="str">
        <f>IF(itens_Remanesc!A122="","",itens_Remanesc!A122)</f>
        <v/>
      </c>
      <c r="K174" s="140" t="str">
        <f>IF(J174="","",IF($F$4="C0",itens_Remanesc!B122,IF($F$4="C1",itens_Remanesc!E122,IF($F$4="C2",itens_Remanesc!G122,IF($F$4="C3",itens_Remanesc!I122,itens_Remanesc!K122)))))</f>
        <v/>
      </c>
      <c r="L174" s="140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3" t="str">
        <f>IF(J174="","",itens_Remanesc!C122)</f>
        <v/>
      </c>
      <c r="N174" s="143" t="str">
        <f>IF(J174="","",IF($F$4="C0",historico_VU!C122,IF($F$4="C1",historico_VU!D122,IF($F$4="C2",historico_VU!E122,IF($F$4="C3",historico_VU!F122,historico_VU!G122)))))</f>
        <v/>
      </c>
      <c r="O174" s="143" t="str">
        <f t="shared" si="10"/>
        <v/>
      </c>
      <c r="P174" s="143" t="str">
        <f t="shared" si="11"/>
        <v/>
      </c>
      <c r="Q174" s="144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9" t="str">
        <f>IF(historico_VU!A123="","",historico_VU!A123)</f>
        <v/>
      </c>
      <c r="B175" s="140" t="str">
        <f>IF(A175="","",historico_VU!B123)</f>
        <v/>
      </c>
      <c r="C175" s="141" t="str">
        <f>IF(A175="","",historico_VU!C123)</f>
        <v/>
      </c>
      <c r="D175" s="141" t="str">
        <f>IF(A175="","",historico_VU!D123)</f>
        <v/>
      </c>
      <c r="E175" s="141" t="str">
        <f>IF(A175="","",historico_VU!E123)</f>
        <v/>
      </c>
      <c r="F175" s="141" t="str">
        <f>IF(A175="","",historico_VU!F123)</f>
        <v/>
      </c>
      <c r="G175" s="141" t="str">
        <f>IF(A175="","",historico_VU!G123)</f>
        <v/>
      </c>
      <c r="H175" s="142" t="str">
        <f>IF(A175="","",historico_VU!H123)</f>
        <v/>
      </c>
      <c r="I175" s="57"/>
      <c r="J175" s="139" t="str">
        <f>IF(itens_Remanesc!A123="","",itens_Remanesc!A123)</f>
        <v/>
      </c>
      <c r="K175" s="140" t="str">
        <f>IF(J175="","",IF($F$4="C0",itens_Remanesc!B123,IF($F$4="C1",itens_Remanesc!E123,IF($F$4="C2",itens_Remanesc!G123,IF($F$4="C3",itens_Remanesc!I123,itens_Remanesc!K123)))))</f>
        <v/>
      </c>
      <c r="L175" s="140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3" t="str">
        <f>IF(J175="","",itens_Remanesc!C123)</f>
        <v/>
      </c>
      <c r="N175" s="143" t="str">
        <f>IF(J175="","",IF($F$4="C0",historico_VU!C123,IF($F$4="C1",historico_VU!D123,IF($F$4="C2",historico_VU!E123,IF($F$4="C3",historico_VU!F123,historico_VU!G123)))))</f>
        <v/>
      </c>
      <c r="O175" s="143" t="str">
        <f t="shared" si="10"/>
        <v/>
      </c>
      <c r="P175" s="143" t="str">
        <f t="shared" si="11"/>
        <v/>
      </c>
      <c r="Q175" s="144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9" t="str">
        <f>IF(historico_VU!A124="","",historico_VU!A124)</f>
        <v/>
      </c>
      <c r="B176" s="140" t="str">
        <f>IF(A176="","",historico_VU!B124)</f>
        <v/>
      </c>
      <c r="C176" s="141" t="str">
        <f>IF(A176="","",historico_VU!C124)</f>
        <v/>
      </c>
      <c r="D176" s="141" t="str">
        <f>IF(A176="","",historico_VU!D124)</f>
        <v/>
      </c>
      <c r="E176" s="141" t="str">
        <f>IF(A176="","",historico_VU!E124)</f>
        <v/>
      </c>
      <c r="F176" s="141" t="str">
        <f>IF(A176="","",historico_VU!F124)</f>
        <v/>
      </c>
      <c r="G176" s="141" t="str">
        <f>IF(A176="","",historico_VU!G124)</f>
        <v/>
      </c>
      <c r="H176" s="142" t="str">
        <f>IF(A176="","",historico_VU!H124)</f>
        <v/>
      </c>
      <c r="I176" s="57"/>
      <c r="J176" s="139" t="str">
        <f>IF(itens_Remanesc!A124="","",itens_Remanesc!A124)</f>
        <v/>
      </c>
      <c r="K176" s="140" t="str">
        <f>IF(J176="","",IF($F$4="C0",itens_Remanesc!B124,IF($F$4="C1",itens_Remanesc!E124,IF($F$4="C2",itens_Remanesc!G124,IF($F$4="C3",itens_Remanesc!I124,itens_Remanesc!K124)))))</f>
        <v/>
      </c>
      <c r="L176" s="140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3" t="str">
        <f>IF(J176="","",itens_Remanesc!C124)</f>
        <v/>
      </c>
      <c r="N176" s="143" t="str">
        <f>IF(J176="","",IF($F$4="C0",historico_VU!C124,IF($F$4="C1",historico_VU!D124,IF($F$4="C2",historico_VU!E124,IF($F$4="C3",historico_VU!F124,historico_VU!G124)))))</f>
        <v/>
      </c>
      <c r="O176" s="143" t="str">
        <f t="shared" si="10"/>
        <v/>
      </c>
      <c r="P176" s="143" t="str">
        <f t="shared" si="11"/>
        <v/>
      </c>
      <c r="Q176" s="144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9" t="str">
        <f>IF(historico_VU!A125="","",historico_VU!A125)</f>
        <v/>
      </c>
      <c r="B177" s="140" t="str">
        <f>IF(A177="","",historico_VU!B125)</f>
        <v/>
      </c>
      <c r="C177" s="141" t="str">
        <f>IF(A177="","",historico_VU!C125)</f>
        <v/>
      </c>
      <c r="D177" s="141" t="str">
        <f>IF(A177="","",historico_VU!D125)</f>
        <v/>
      </c>
      <c r="E177" s="141" t="str">
        <f>IF(A177="","",historico_VU!E125)</f>
        <v/>
      </c>
      <c r="F177" s="141" t="str">
        <f>IF(A177="","",historico_VU!F125)</f>
        <v/>
      </c>
      <c r="G177" s="141" t="str">
        <f>IF(A177="","",historico_VU!G125)</f>
        <v/>
      </c>
      <c r="H177" s="142" t="str">
        <f>IF(A177="","",historico_VU!H125)</f>
        <v/>
      </c>
      <c r="I177" s="57"/>
      <c r="J177" s="139" t="str">
        <f>IF(itens_Remanesc!A125="","",itens_Remanesc!A125)</f>
        <v/>
      </c>
      <c r="K177" s="140" t="str">
        <f>IF(J177="","",IF($F$4="C0",itens_Remanesc!B125,IF($F$4="C1",itens_Remanesc!E125,IF($F$4="C2",itens_Remanesc!G125,IF($F$4="C3",itens_Remanesc!I125,itens_Remanesc!K125)))))</f>
        <v/>
      </c>
      <c r="L177" s="140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3" t="str">
        <f>IF(J177="","",itens_Remanesc!C125)</f>
        <v/>
      </c>
      <c r="N177" s="143" t="str">
        <f>IF(J177="","",IF($F$4="C0",historico_VU!C125,IF($F$4="C1",historico_VU!D125,IF($F$4="C2",historico_VU!E125,IF($F$4="C3",historico_VU!F125,historico_VU!G125)))))</f>
        <v/>
      </c>
      <c r="O177" s="143" t="str">
        <f t="shared" si="10"/>
        <v/>
      </c>
      <c r="P177" s="143" t="str">
        <f t="shared" si="11"/>
        <v/>
      </c>
      <c r="Q177" s="144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9" t="str">
        <f>IF(historico_VU!A126="","",historico_VU!A126)</f>
        <v/>
      </c>
      <c r="B178" s="140" t="str">
        <f>IF(A178="","",historico_VU!B126)</f>
        <v/>
      </c>
      <c r="C178" s="141" t="str">
        <f>IF(A178="","",historico_VU!C126)</f>
        <v/>
      </c>
      <c r="D178" s="141" t="str">
        <f>IF(A178="","",historico_VU!D126)</f>
        <v/>
      </c>
      <c r="E178" s="141" t="str">
        <f>IF(A178="","",historico_VU!E126)</f>
        <v/>
      </c>
      <c r="F178" s="141" t="str">
        <f>IF(A178="","",historico_VU!F126)</f>
        <v/>
      </c>
      <c r="G178" s="141" t="str">
        <f>IF(A178="","",historico_VU!G126)</f>
        <v/>
      </c>
      <c r="H178" s="142" t="str">
        <f>IF(A178="","",historico_VU!H126)</f>
        <v/>
      </c>
      <c r="I178" s="57"/>
      <c r="J178" s="139" t="str">
        <f>IF(itens_Remanesc!A126="","",itens_Remanesc!A126)</f>
        <v/>
      </c>
      <c r="K178" s="140" t="str">
        <f>IF(J178="","",IF($F$4="C0",itens_Remanesc!B126,IF($F$4="C1",itens_Remanesc!E126,IF($F$4="C2",itens_Remanesc!G126,IF($F$4="C3",itens_Remanesc!I126,itens_Remanesc!K126)))))</f>
        <v/>
      </c>
      <c r="L178" s="140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3" t="str">
        <f>IF(J178="","",itens_Remanesc!C126)</f>
        <v/>
      </c>
      <c r="N178" s="143" t="str">
        <f>IF(J178="","",IF($F$4="C0",historico_VU!C126,IF($F$4="C1",historico_VU!D126,IF($F$4="C2",historico_VU!E126,IF($F$4="C3",historico_VU!F126,historico_VU!G126)))))</f>
        <v/>
      </c>
      <c r="O178" s="143" t="str">
        <f t="shared" si="10"/>
        <v/>
      </c>
      <c r="P178" s="143" t="str">
        <f t="shared" si="11"/>
        <v/>
      </c>
      <c r="Q178" s="144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9" t="str">
        <f>IF(historico_VU!A127="","",historico_VU!A127)</f>
        <v/>
      </c>
      <c r="B179" s="140" t="str">
        <f>IF(A179="","",historico_VU!B127)</f>
        <v/>
      </c>
      <c r="C179" s="141" t="str">
        <f>IF(A179="","",historico_VU!C127)</f>
        <v/>
      </c>
      <c r="D179" s="141" t="str">
        <f>IF(A179="","",historico_VU!D127)</f>
        <v/>
      </c>
      <c r="E179" s="141" t="str">
        <f>IF(A179="","",historico_VU!E127)</f>
        <v/>
      </c>
      <c r="F179" s="141" t="str">
        <f>IF(A179="","",historico_VU!F127)</f>
        <v/>
      </c>
      <c r="G179" s="141" t="str">
        <f>IF(A179="","",historico_VU!G127)</f>
        <v/>
      </c>
      <c r="H179" s="142" t="str">
        <f>IF(A179="","",historico_VU!H127)</f>
        <v/>
      </c>
      <c r="I179" s="57"/>
      <c r="J179" s="139" t="str">
        <f>IF(itens_Remanesc!A127="","",itens_Remanesc!A127)</f>
        <v/>
      </c>
      <c r="K179" s="140" t="str">
        <f>IF(J179="","",IF($F$4="C0",itens_Remanesc!B127,IF($F$4="C1",itens_Remanesc!E127,IF($F$4="C2",itens_Remanesc!G127,IF($F$4="C3",itens_Remanesc!I127,itens_Remanesc!K127)))))</f>
        <v/>
      </c>
      <c r="L179" s="140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3" t="str">
        <f>IF(J179="","",itens_Remanesc!C127)</f>
        <v/>
      </c>
      <c r="N179" s="143" t="str">
        <f>IF(J179="","",IF($F$4="C0",historico_VU!C127,IF($F$4="C1",historico_VU!D127,IF($F$4="C2",historico_VU!E127,IF($F$4="C3",historico_VU!F127,historico_VU!G127)))))</f>
        <v/>
      </c>
      <c r="O179" s="143" t="str">
        <f t="shared" si="10"/>
        <v/>
      </c>
      <c r="P179" s="143" t="str">
        <f t="shared" si="11"/>
        <v/>
      </c>
      <c r="Q179" s="144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9" t="str">
        <f>IF(historico_VU!A128="","",historico_VU!A128)</f>
        <v/>
      </c>
      <c r="B180" s="140" t="str">
        <f>IF(A180="","",historico_VU!B128)</f>
        <v/>
      </c>
      <c r="C180" s="141" t="str">
        <f>IF(A180="","",historico_VU!C128)</f>
        <v/>
      </c>
      <c r="D180" s="141" t="str">
        <f>IF(A180="","",historico_VU!D128)</f>
        <v/>
      </c>
      <c r="E180" s="141" t="str">
        <f>IF(A180="","",historico_VU!E128)</f>
        <v/>
      </c>
      <c r="F180" s="141" t="str">
        <f>IF(A180="","",historico_VU!F128)</f>
        <v/>
      </c>
      <c r="G180" s="141" t="str">
        <f>IF(A180="","",historico_VU!G128)</f>
        <v/>
      </c>
      <c r="H180" s="142" t="str">
        <f>IF(A180="","",historico_VU!H128)</f>
        <v/>
      </c>
      <c r="I180" s="57"/>
      <c r="J180" s="139" t="str">
        <f>IF(itens_Remanesc!A128="","",itens_Remanesc!A128)</f>
        <v/>
      </c>
      <c r="K180" s="140" t="str">
        <f>IF(J180="","",IF($F$4="C0",itens_Remanesc!B128,IF($F$4="C1",itens_Remanesc!E128,IF($F$4="C2",itens_Remanesc!G128,IF($F$4="C3",itens_Remanesc!I128,itens_Remanesc!K128)))))</f>
        <v/>
      </c>
      <c r="L180" s="140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3" t="str">
        <f>IF(J180="","",itens_Remanesc!C128)</f>
        <v/>
      </c>
      <c r="N180" s="143" t="str">
        <f>IF(J180="","",IF($F$4="C0",historico_VU!C128,IF($F$4="C1",historico_VU!D128,IF($F$4="C2",historico_VU!E128,IF($F$4="C3",historico_VU!F128,historico_VU!G128)))))</f>
        <v/>
      </c>
      <c r="O180" s="143" t="str">
        <f t="shared" si="10"/>
        <v/>
      </c>
      <c r="P180" s="143" t="str">
        <f t="shared" si="11"/>
        <v/>
      </c>
      <c r="Q180" s="144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9" t="str">
        <f>IF(historico_VU!A129="","",historico_VU!A129)</f>
        <v/>
      </c>
      <c r="B181" s="140" t="str">
        <f>IF(A181="","",historico_VU!B129)</f>
        <v/>
      </c>
      <c r="C181" s="141" t="str">
        <f>IF(A181="","",historico_VU!C129)</f>
        <v/>
      </c>
      <c r="D181" s="141" t="str">
        <f>IF(A181="","",historico_VU!D129)</f>
        <v/>
      </c>
      <c r="E181" s="141" t="str">
        <f>IF(A181="","",historico_VU!E129)</f>
        <v/>
      </c>
      <c r="F181" s="141" t="str">
        <f>IF(A181="","",historico_VU!F129)</f>
        <v/>
      </c>
      <c r="G181" s="141" t="str">
        <f>IF(A181="","",historico_VU!G129)</f>
        <v/>
      </c>
      <c r="H181" s="142" t="str">
        <f>IF(A181="","",historico_VU!H129)</f>
        <v/>
      </c>
      <c r="I181" s="57"/>
      <c r="J181" s="139" t="str">
        <f>IF(itens_Remanesc!A129="","",itens_Remanesc!A129)</f>
        <v/>
      </c>
      <c r="K181" s="140" t="str">
        <f>IF(J181="","",IF($F$4="C0",itens_Remanesc!B129,IF($F$4="C1",itens_Remanesc!E129,IF($F$4="C2",itens_Remanesc!G129,IF($F$4="C3",itens_Remanesc!I129,itens_Remanesc!K129)))))</f>
        <v/>
      </c>
      <c r="L181" s="140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3" t="str">
        <f>IF(J181="","",itens_Remanesc!C129)</f>
        <v/>
      </c>
      <c r="N181" s="143" t="str">
        <f>IF(J181="","",IF($F$4="C0",historico_VU!C129,IF($F$4="C1",historico_VU!D129,IF($F$4="C2",historico_VU!E129,IF($F$4="C3",historico_VU!F129,historico_VU!G129)))))</f>
        <v/>
      </c>
      <c r="O181" s="143" t="str">
        <f t="shared" si="10"/>
        <v/>
      </c>
      <c r="P181" s="143" t="str">
        <f t="shared" si="11"/>
        <v/>
      </c>
      <c r="Q181" s="144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9" t="str">
        <f>IF(historico_VU!A130="","",historico_VU!A130)</f>
        <v/>
      </c>
      <c r="B182" s="140" t="str">
        <f>IF(A182="","",historico_VU!B130)</f>
        <v/>
      </c>
      <c r="C182" s="141" t="str">
        <f>IF(A182="","",historico_VU!C130)</f>
        <v/>
      </c>
      <c r="D182" s="141" t="str">
        <f>IF(A182="","",historico_VU!D130)</f>
        <v/>
      </c>
      <c r="E182" s="141" t="str">
        <f>IF(A182="","",historico_VU!E130)</f>
        <v/>
      </c>
      <c r="F182" s="141" t="str">
        <f>IF(A182="","",historico_VU!F130)</f>
        <v/>
      </c>
      <c r="G182" s="141" t="str">
        <f>IF(A182="","",historico_VU!G130)</f>
        <v/>
      </c>
      <c r="H182" s="142" t="str">
        <f>IF(A182="","",historico_VU!H130)</f>
        <v/>
      </c>
      <c r="I182" s="57"/>
      <c r="J182" s="139" t="str">
        <f>IF(itens_Remanesc!A130="","",itens_Remanesc!A130)</f>
        <v/>
      </c>
      <c r="K182" s="140" t="str">
        <f>IF(J182="","",IF($F$4="C0",itens_Remanesc!B130,IF($F$4="C1",itens_Remanesc!E130,IF($F$4="C2",itens_Remanesc!G130,IF($F$4="C3",itens_Remanesc!I130,itens_Remanesc!K130)))))</f>
        <v/>
      </c>
      <c r="L182" s="140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3" t="str">
        <f>IF(J182="","",itens_Remanesc!C130)</f>
        <v/>
      </c>
      <c r="N182" s="143" t="str">
        <f>IF(J182="","",IF($F$4="C0",historico_VU!C130,IF($F$4="C1",historico_VU!D130,IF($F$4="C2",historico_VU!E130,IF($F$4="C3",historico_VU!F130,historico_VU!G130)))))</f>
        <v/>
      </c>
      <c r="O182" s="143" t="str">
        <f t="shared" ref="O182:O213" si="13">IF(J182="","",IF(OR($B$4="Financeiro",$B$4="PCs"),IF(OR(K182="",M182=""),"",ROUND(K182*M182,2)),IF($B$4="Itens",IF(OR(L182="",M182=""),"",ROUND(L182*M182,2)),"")))</f>
        <v/>
      </c>
      <c r="P182" s="143" t="str">
        <f t="shared" ref="P182:P213" si="14">IF(J182="","",IF(OR($B$4="Financeiro",$B$4="PCs"),IF(OR(K182="",N182=""),"",ROUND(K182*N182,2)),IF($B$4="Itens",IF(OR(L182="",N182=""),"",ROUND(L182*N182,2)),"")))</f>
        <v/>
      </c>
      <c r="Q182" s="144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9" t="str">
        <f>IF(historico_VU!A131="","",historico_VU!A131)</f>
        <v/>
      </c>
      <c r="B183" s="140" t="str">
        <f>IF(A183="","",historico_VU!B131)</f>
        <v/>
      </c>
      <c r="C183" s="141" t="str">
        <f>IF(A183="","",historico_VU!C131)</f>
        <v/>
      </c>
      <c r="D183" s="141" t="str">
        <f>IF(A183="","",historico_VU!D131)</f>
        <v/>
      </c>
      <c r="E183" s="141" t="str">
        <f>IF(A183="","",historico_VU!E131)</f>
        <v/>
      </c>
      <c r="F183" s="141" t="str">
        <f>IF(A183="","",historico_VU!F131)</f>
        <v/>
      </c>
      <c r="G183" s="141" t="str">
        <f>IF(A183="","",historico_VU!G131)</f>
        <v/>
      </c>
      <c r="H183" s="142" t="str">
        <f>IF(A183="","",historico_VU!H131)</f>
        <v/>
      </c>
      <c r="I183" s="57"/>
      <c r="J183" s="139" t="str">
        <f>IF(itens_Remanesc!A131="","",itens_Remanesc!A131)</f>
        <v/>
      </c>
      <c r="K183" s="140" t="str">
        <f>IF(J183="","",IF($F$4="C0",itens_Remanesc!B131,IF($F$4="C1",itens_Remanesc!E131,IF($F$4="C2",itens_Remanesc!G131,IF($F$4="C3",itens_Remanesc!I131,itens_Remanesc!K131)))))</f>
        <v/>
      </c>
      <c r="L183" s="140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3" t="str">
        <f>IF(J183="","",itens_Remanesc!C131)</f>
        <v/>
      </c>
      <c r="N183" s="143" t="str">
        <f>IF(J183="","",IF($F$4="C0",historico_VU!C131,IF($F$4="C1",historico_VU!D131,IF($F$4="C2",historico_VU!E131,IF($F$4="C3",historico_VU!F131,historico_VU!G131)))))</f>
        <v/>
      </c>
      <c r="O183" s="143" t="str">
        <f t="shared" si="13"/>
        <v/>
      </c>
      <c r="P183" s="143" t="str">
        <f t="shared" si="14"/>
        <v/>
      </c>
      <c r="Q183" s="144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9" t="str">
        <f>IF(historico_VU!A132="","",historico_VU!A132)</f>
        <v/>
      </c>
      <c r="B184" s="140" t="str">
        <f>IF(A184="","",historico_VU!B132)</f>
        <v/>
      </c>
      <c r="C184" s="141" t="str">
        <f>IF(A184="","",historico_VU!C132)</f>
        <v/>
      </c>
      <c r="D184" s="141" t="str">
        <f>IF(A184="","",historico_VU!D132)</f>
        <v/>
      </c>
      <c r="E184" s="141" t="str">
        <f>IF(A184="","",historico_VU!E132)</f>
        <v/>
      </c>
      <c r="F184" s="141" t="str">
        <f>IF(A184="","",historico_VU!F132)</f>
        <v/>
      </c>
      <c r="G184" s="141" t="str">
        <f>IF(A184="","",historico_VU!G132)</f>
        <v/>
      </c>
      <c r="H184" s="142" t="str">
        <f>IF(A184="","",historico_VU!H132)</f>
        <v/>
      </c>
      <c r="I184" s="57"/>
      <c r="J184" s="139" t="str">
        <f>IF(itens_Remanesc!A132="","",itens_Remanesc!A132)</f>
        <v/>
      </c>
      <c r="K184" s="140" t="str">
        <f>IF(J184="","",IF($F$4="C0",itens_Remanesc!B132,IF($F$4="C1",itens_Remanesc!E132,IF($F$4="C2",itens_Remanesc!G132,IF($F$4="C3",itens_Remanesc!I132,itens_Remanesc!K132)))))</f>
        <v/>
      </c>
      <c r="L184" s="140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3" t="str">
        <f>IF(J184="","",itens_Remanesc!C132)</f>
        <v/>
      </c>
      <c r="N184" s="143" t="str">
        <f>IF(J184="","",IF($F$4="C0",historico_VU!C132,IF($F$4="C1",historico_VU!D132,IF($F$4="C2",historico_VU!E132,IF($F$4="C3",historico_VU!F132,historico_VU!G132)))))</f>
        <v/>
      </c>
      <c r="O184" s="143" t="str">
        <f t="shared" si="13"/>
        <v/>
      </c>
      <c r="P184" s="143" t="str">
        <f t="shared" si="14"/>
        <v/>
      </c>
      <c r="Q184" s="144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9" t="str">
        <f>IF(historico_VU!A133="","",historico_VU!A133)</f>
        <v/>
      </c>
      <c r="B185" s="140" t="str">
        <f>IF(A185="","",historico_VU!B133)</f>
        <v/>
      </c>
      <c r="C185" s="141" t="str">
        <f>IF(A185="","",historico_VU!C133)</f>
        <v/>
      </c>
      <c r="D185" s="141" t="str">
        <f>IF(A185="","",historico_VU!D133)</f>
        <v/>
      </c>
      <c r="E185" s="141" t="str">
        <f>IF(A185="","",historico_VU!E133)</f>
        <v/>
      </c>
      <c r="F185" s="141" t="str">
        <f>IF(A185="","",historico_VU!F133)</f>
        <v/>
      </c>
      <c r="G185" s="141" t="str">
        <f>IF(A185="","",historico_VU!G133)</f>
        <v/>
      </c>
      <c r="H185" s="142" t="str">
        <f>IF(A185="","",historico_VU!H133)</f>
        <v/>
      </c>
      <c r="I185" s="57"/>
      <c r="J185" s="139" t="str">
        <f>IF(itens_Remanesc!A133="","",itens_Remanesc!A133)</f>
        <v/>
      </c>
      <c r="K185" s="140" t="str">
        <f>IF(J185="","",IF($F$4="C0",itens_Remanesc!B133,IF($F$4="C1",itens_Remanesc!E133,IF($F$4="C2",itens_Remanesc!G133,IF($F$4="C3",itens_Remanesc!I133,itens_Remanesc!K133)))))</f>
        <v/>
      </c>
      <c r="L185" s="140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3" t="str">
        <f>IF(J185="","",itens_Remanesc!C133)</f>
        <v/>
      </c>
      <c r="N185" s="143" t="str">
        <f>IF(J185="","",IF($F$4="C0",historico_VU!C133,IF($F$4="C1",historico_VU!D133,IF($F$4="C2",historico_VU!E133,IF($F$4="C3",historico_VU!F133,historico_VU!G133)))))</f>
        <v/>
      </c>
      <c r="O185" s="143" t="str">
        <f t="shared" si="13"/>
        <v/>
      </c>
      <c r="P185" s="143" t="str">
        <f t="shared" si="14"/>
        <v/>
      </c>
      <c r="Q185" s="144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9" t="str">
        <f>IF(historico_VU!A134="","",historico_VU!A134)</f>
        <v/>
      </c>
      <c r="B186" s="140" t="str">
        <f>IF(A186="","",historico_VU!B134)</f>
        <v/>
      </c>
      <c r="C186" s="141" t="str">
        <f>IF(A186="","",historico_VU!C134)</f>
        <v/>
      </c>
      <c r="D186" s="141" t="str">
        <f>IF(A186="","",historico_VU!D134)</f>
        <v/>
      </c>
      <c r="E186" s="141" t="str">
        <f>IF(A186="","",historico_VU!E134)</f>
        <v/>
      </c>
      <c r="F186" s="141" t="str">
        <f>IF(A186="","",historico_VU!F134)</f>
        <v/>
      </c>
      <c r="G186" s="141" t="str">
        <f>IF(A186="","",historico_VU!G134)</f>
        <v/>
      </c>
      <c r="H186" s="142" t="str">
        <f>IF(A186="","",historico_VU!H134)</f>
        <v/>
      </c>
      <c r="I186" s="57"/>
      <c r="J186" s="139" t="str">
        <f>IF(itens_Remanesc!A134="","",itens_Remanesc!A134)</f>
        <v/>
      </c>
      <c r="K186" s="140" t="str">
        <f>IF(J186="","",IF($F$4="C0",itens_Remanesc!B134,IF($F$4="C1",itens_Remanesc!E134,IF($F$4="C2",itens_Remanesc!G134,IF($F$4="C3",itens_Remanesc!I134,itens_Remanesc!K134)))))</f>
        <v/>
      </c>
      <c r="L186" s="140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3" t="str">
        <f>IF(J186="","",itens_Remanesc!C134)</f>
        <v/>
      </c>
      <c r="N186" s="143" t="str">
        <f>IF(J186="","",IF($F$4="C0",historico_VU!C134,IF($F$4="C1",historico_VU!D134,IF($F$4="C2",historico_VU!E134,IF($F$4="C3",historico_VU!F134,historico_VU!G134)))))</f>
        <v/>
      </c>
      <c r="O186" s="143" t="str">
        <f t="shared" si="13"/>
        <v/>
      </c>
      <c r="P186" s="143" t="str">
        <f t="shared" si="14"/>
        <v/>
      </c>
      <c r="Q186" s="144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9" t="str">
        <f>IF(historico_VU!A135="","",historico_VU!A135)</f>
        <v/>
      </c>
      <c r="B187" s="140" t="str">
        <f>IF(A187="","",historico_VU!B135)</f>
        <v/>
      </c>
      <c r="C187" s="141" t="str">
        <f>IF(A187="","",historico_VU!C135)</f>
        <v/>
      </c>
      <c r="D187" s="141" t="str">
        <f>IF(A187="","",historico_VU!D135)</f>
        <v/>
      </c>
      <c r="E187" s="141" t="str">
        <f>IF(A187="","",historico_VU!E135)</f>
        <v/>
      </c>
      <c r="F187" s="141" t="str">
        <f>IF(A187="","",historico_VU!F135)</f>
        <v/>
      </c>
      <c r="G187" s="141" t="str">
        <f>IF(A187="","",historico_VU!G135)</f>
        <v/>
      </c>
      <c r="H187" s="142" t="str">
        <f>IF(A187="","",historico_VU!H135)</f>
        <v/>
      </c>
      <c r="I187" s="57"/>
      <c r="J187" s="139" t="str">
        <f>IF(itens_Remanesc!A135="","",itens_Remanesc!A135)</f>
        <v/>
      </c>
      <c r="K187" s="140" t="str">
        <f>IF(J187="","",IF($F$4="C0",itens_Remanesc!B135,IF($F$4="C1",itens_Remanesc!E135,IF($F$4="C2",itens_Remanesc!G135,IF($F$4="C3",itens_Remanesc!I135,itens_Remanesc!K135)))))</f>
        <v/>
      </c>
      <c r="L187" s="140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3" t="str">
        <f>IF(J187="","",itens_Remanesc!C135)</f>
        <v/>
      </c>
      <c r="N187" s="143" t="str">
        <f>IF(J187="","",IF($F$4="C0",historico_VU!C135,IF($F$4="C1",historico_VU!D135,IF($F$4="C2",historico_VU!E135,IF($F$4="C3",historico_VU!F135,historico_VU!G135)))))</f>
        <v/>
      </c>
      <c r="O187" s="143" t="str">
        <f t="shared" si="13"/>
        <v/>
      </c>
      <c r="P187" s="143" t="str">
        <f t="shared" si="14"/>
        <v/>
      </c>
      <c r="Q187" s="144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9" t="str">
        <f>IF(historico_VU!A136="","",historico_VU!A136)</f>
        <v/>
      </c>
      <c r="B188" s="140" t="str">
        <f>IF(A188="","",historico_VU!B136)</f>
        <v/>
      </c>
      <c r="C188" s="141" t="str">
        <f>IF(A188="","",historico_VU!C136)</f>
        <v/>
      </c>
      <c r="D188" s="141" t="str">
        <f>IF(A188="","",historico_VU!D136)</f>
        <v/>
      </c>
      <c r="E188" s="141" t="str">
        <f>IF(A188="","",historico_VU!E136)</f>
        <v/>
      </c>
      <c r="F188" s="141" t="str">
        <f>IF(A188="","",historico_VU!F136)</f>
        <v/>
      </c>
      <c r="G188" s="141" t="str">
        <f>IF(A188="","",historico_VU!G136)</f>
        <v/>
      </c>
      <c r="H188" s="142" t="str">
        <f>IF(A188="","",historico_VU!H136)</f>
        <v/>
      </c>
      <c r="I188" s="57"/>
      <c r="J188" s="139" t="str">
        <f>IF(itens_Remanesc!A136="","",itens_Remanesc!A136)</f>
        <v/>
      </c>
      <c r="K188" s="140" t="str">
        <f>IF(J188="","",IF($F$4="C0",itens_Remanesc!B136,IF($F$4="C1",itens_Remanesc!E136,IF($F$4="C2",itens_Remanesc!G136,IF($F$4="C3",itens_Remanesc!I136,itens_Remanesc!K136)))))</f>
        <v/>
      </c>
      <c r="L188" s="140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3" t="str">
        <f>IF(J188="","",itens_Remanesc!C136)</f>
        <v/>
      </c>
      <c r="N188" s="143" t="str">
        <f>IF(J188="","",IF($F$4="C0",historico_VU!C136,IF($F$4="C1",historico_VU!D136,IF($F$4="C2",historico_VU!E136,IF($F$4="C3",historico_VU!F136,historico_VU!G136)))))</f>
        <v/>
      </c>
      <c r="O188" s="143" t="str">
        <f t="shared" si="13"/>
        <v/>
      </c>
      <c r="P188" s="143" t="str">
        <f t="shared" si="14"/>
        <v/>
      </c>
      <c r="Q188" s="144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9" t="str">
        <f>IF(historico_VU!A137="","",historico_VU!A137)</f>
        <v/>
      </c>
      <c r="B189" s="140" t="str">
        <f>IF(A189="","",historico_VU!B137)</f>
        <v/>
      </c>
      <c r="C189" s="141" t="str">
        <f>IF(A189="","",historico_VU!C137)</f>
        <v/>
      </c>
      <c r="D189" s="141" t="str">
        <f>IF(A189="","",historico_VU!D137)</f>
        <v/>
      </c>
      <c r="E189" s="141" t="str">
        <f>IF(A189="","",historico_VU!E137)</f>
        <v/>
      </c>
      <c r="F189" s="141" t="str">
        <f>IF(A189="","",historico_VU!F137)</f>
        <v/>
      </c>
      <c r="G189" s="141" t="str">
        <f>IF(A189="","",historico_VU!G137)</f>
        <v/>
      </c>
      <c r="H189" s="142" t="str">
        <f>IF(A189="","",historico_VU!H137)</f>
        <v/>
      </c>
      <c r="I189" s="57"/>
      <c r="J189" s="139" t="str">
        <f>IF(itens_Remanesc!A137="","",itens_Remanesc!A137)</f>
        <v/>
      </c>
      <c r="K189" s="140" t="str">
        <f>IF(J189="","",IF($F$4="C0",itens_Remanesc!B137,IF($F$4="C1",itens_Remanesc!E137,IF($F$4="C2",itens_Remanesc!G137,IF($F$4="C3",itens_Remanesc!I137,itens_Remanesc!K137)))))</f>
        <v/>
      </c>
      <c r="L189" s="140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3" t="str">
        <f>IF(J189="","",itens_Remanesc!C137)</f>
        <v/>
      </c>
      <c r="N189" s="143" t="str">
        <f>IF(J189="","",IF($F$4="C0",historico_VU!C137,IF($F$4="C1",historico_VU!D137,IF($F$4="C2",historico_VU!E137,IF($F$4="C3",historico_VU!F137,historico_VU!G137)))))</f>
        <v/>
      </c>
      <c r="O189" s="143" t="str">
        <f t="shared" si="13"/>
        <v/>
      </c>
      <c r="P189" s="143" t="str">
        <f t="shared" si="14"/>
        <v/>
      </c>
      <c r="Q189" s="144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9" t="str">
        <f>IF(historico_VU!A138="","",historico_VU!A138)</f>
        <v/>
      </c>
      <c r="B190" s="140" t="str">
        <f>IF(A190="","",historico_VU!B138)</f>
        <v/>
      </c>
      <c r="C190" s="141" t="str">
        <f>IF(A190="","",historico_VU!C138)</f>
        <v/>
      </c>
      <c r="D190" s="141" t="str">
        <f>IF(A190="","",historico_VU!D138)</f>
        <v/>
      </c>
      <c r="E190" s="141" t="str">
        <f>IF(A190="","",historico_VU!E138)</f>
        <v/>
      </c>
      <c r="F190" s="141" t="str">
        <f>IF(A190="","",historico_VU!F138)</f>
        <v/>
      </c>
      <c r="G190" s="141" t="str">
        <f>IF(A190="","",historico_VU!G138)</f>
        <v/>
      </c>
      <c r="H190" s="142" t="str">
        <f>IF(A190="","",historico_VU!H138)</f>
        <v/>
      </c>
      <c r="I190" s="57"/>
      <c r="J190" s="139" t="str">
        <f>IF(itens_Remanesc!A138="","",itens_Remanesc!A138)</f>
        <v/>
      </c>
      <c r="K190" s="140" t="str">
        <f>IF(J190="","",IF($F$4="C0",itens_Remanesc!B138,IF($F$4="C1",itens_Remanesc!E138,IF($F$4="C2",itens_Remanesc!G138,IF($F$4="C3",itens_Remanesc!I138,itens_Remanesc!K138)))))</f>
        <v/>
      </c>
      <c r="L190" s="140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3" t="str">
        <f>IF(J190="","",itens_Remanesc!C138)</f>
        <v/>
      </c>
      <c r="N190" s="143" t="str">
        <f>IF(J190="","",IF($F$4="C0",historico_VU!C138,IF($F$4="C1",historico_VU!D138,IF($F$4="C2",historico_VU!E138,IF($F$4="C3",historico_VU!F138,historico_VU!G138)))))</f>
        <v/>
      </c>
      <c r="O190" s="143" t="str">
        <f t="shared" si="13"/>
        <v/>
      </c>
      <c r="P190" s="143" t="str">
        <f t="shared" si="14"/>
        <v/>
      </c>
      <c r="Q190" s="144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9" t="str">
        <f>IF(historico_VU!A139="","",historico_VU!A139)</f>
        <v/>
      </c>
      <c r="B191" s="140" t="str">
        <f>IF(A191="","",historico_VU!B139)</f>
        <v/>
      </c>
      <c r="C191" s="141" t="str">
        <f>IF(A191="","",historico_VU!C139)</f>
        <v/>
      </c>
      <c r="D191" s="141" t="str">
        <f>IF(A191="","",historico_VU!D139)</f>
        <v/>
      </c>
      <c r="E191" s="141" t="str">
        <f>IF(A191="","",historico_VU!E139)</f>
        <v/>
      </c>
      <c r="F191" s="141" t="str">
        <f>IF(A191="","",historico_VU!F139)</f>
        <v/>
      </c>
      <c r="G191" s="141" t="str">
        <f>IF(A191="","",historico_VU!G139)</f>
        <v/>
      </c>
      <c r="H191" s="142" t="str">
        <f>IF(A191="","",historico_VU!H139)</f>
        <v/>
      </c>
      <c r="I191" s="57"/>
      <c r="J191" s="139" t="str">
        <f>IF(itens_Remanesc!A139="","",itens_Remanesc!A139)</f>
        <v/>
      </c>
      <c r="K191" s="140" t="str">
        <f>IF(J191="","",IF($F$4="C0",itens_Remanesc!B139,IF($F$4="C1",itens_Remanesc!E139,IF($F$4="C2",itens_Remanesc!G139,IF($F$4="C3",itens_Remanesc!I139,itens_Remanesc!K139)))))</f>
        <v/>
      </c>
      <c r="L191" s="140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3" t="str">
        <f>IF(J191="","",itens_Remanesc!C139)</f>
        <v/>
      </c>
      <c r="N191" s="143" t="str">
        <f>IF(J191="","",IF($F$4="C0",historico_VU!C139,IF($F$4="C1",historico_VU!D139,IF($F$4="C2",historico_VU!E139,IF($F$4="C3",historico_VU!F139,historico_VU!G139)))))</f>
        <v/>
      </c>
      <c r="O191" s="143" t="str">
        <f t="shared" si="13"/>
        <v/>
      </c>
      <c r="P191" s="143" t="str">
        <f t="shared" si="14"/>
        <v/>
      </c>
      <c r="Q191" s="144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9" t="str">
        <f>IF(historico_VU!A140="","",historico_VU!A140)</f>
        <v/>
      </c>
      <c r="B192" s="140" t="str">
        <f>IF(A192="","",historico_VU!B140)</f>
        <v/>
      </c>
      <c r="C192" s="141" t="str">
        <f>IF(A192="","",historico_VU!C140)</f>
        <v/>
      </c>
      <c r="D192" s="141" t="str">
        <f>IF(A192="","",historico_VU!D140)</f>
        <v/>
      </c>
      <c r="E192" s="141" t="str">
        <f>IF(A192="","",historico_VU!E140)</f>
        <v/>
      </c>
      <c r="F192" s="141" t="str">
        <f>IF(A192="","",historico_VU!F140)</f>
        <v/>
      </c>
      <c r="G192" s="141" t="str">
        <f>IF(A192="","",historico_VU!G140)</f>
        <v/>
      </c>
      <c r="H192" s="142" t="str">
        <f>IF(A192="","",historico_VU!H140)</f>
        <v/>
      </c>
      <c r="I192" s="57"/>
      <c r="J192" s="139" t="str">
        <f>IF(itens_Remanesc!A140="","",itens_Remanesc!A140)</f>
        <v/>
      </c>
      <c r="K192" s="140" t="str">
        <f>IF(J192="","",IF($F$4="C0",itens_Remanesc!B140,IF($F$4="C1",itens_Remanesc!E140,IF($F$4="C2",itens_Remanesc!G140,IF($F$4="C3",itens_Remanesc!I140,itens_Remanesc!K140)))))</f>
        <v/>
      </c>
      <c r="L192" s="140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3" t="str">
        <f>IF(J192="","",itens_Remanesc!C140)</f>
        <v/>
      </c>
      <c r="N192" s="143" t="str">
        <f>IF(J192="","",IF($F$4="C0",historico_VU!C140,IF($F$4="C1",historico_VU!D140,IF($F$4="C2",historico_VU!E140,IF($F$4="C3",historico_VU!F140,historico_VU!G140)))))</f>
        <v/>
      </c>
      <c r="O192" s="143" t="str">
        <f t="shared" si="13"/>
        <v/>
      </c>
      <c r="P192" s="143" t="str">
        <f t="shared" si="14"/>
        <v/>
      </c>
      <c r="Q192" s="144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9" t="str">
        <f>IF(historico_VU!A141="","",historico_VU!A141)</f>
        <v/>
      </c>
      <c r="B193" s="140" t="str">
        <f>IF(A193="","",historico_VU!B141)</f>
        <v/>
      </c>
      <c r="C193" s="141" t="str">
        <f>IF(A193="","",historico_VU!C141)</f>
        <v/>
      </c>
      <c r="D193" s="141" t="str">
        <f>IF(A193="","",historico_VU!D141)</f>
        <v/>
      </c>
      <c r="E193" s="141" t="str">
        <f>IF(A193="","",historico_VU!E141)</f>
        <v/>
      </c>
      <c r="F193" s="141" t="str">
        <f>IF(A193="","",historico_VU!F141)</f>
        <v/>
      </c>
      <c r="G193" s="141" t="str">
        <f>IF(A193="","",historico_VU!G141)</f>
        <v/>
      </c>
      <c r="H193" s="142" t="str">
        <f>IF(A193="","",historico_VU!H141)</f>
        <v/>
      </c>
      <c r="I193" s="57"/>
      <c r="J193" s="139" t="str">
        <f>IF(itens_Remanesc!A141="","",itens_Remanesc!A141)</f>
        <v/>
      </c>
      <c r="K193" s="140" t="str">
        <f>IF(J193="","",IF($F$4="C0",itens_Remanesc!B141,IF($F$4="C1",itens_Remanesc!E141,IF($F$4="C2",itens_Remanesc!G141,IF($F$4="C3",itens_Remanesc!I141,itens_Remanesc!K141)))))</f>
        <v/>
      </c>
      <c r="L193" s="140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3" t="str">
        <f>IF(J193="","",itens_Remanesc!C141)</f>
        <v/>
      </c>
      <c r="N193" s="143" t="str">
        <f>IF(J193="","",IF($F$4="C0",historico_VU!C141,IF($F$4="C1",historico_VU!D141,IF($F$4="C2",historico_VU!E141,IF($F$4="C3",historico_VU!F141,historico_VU!G141)))))</f>
        <v/>
      </c>
      <c r="O193" s="143" t="str">
        <f t="shared" si="13"/>
        <v/>
      </c>
      <c r="P193" s="143" t="str">
        <f t="shared" si="14"/>
        <v/>
      </c>
      <c r="Q193" s="144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9" t="str">
        <f>IF(historico_VU!A142="","",historico_VU!A142)</f>
        <v/>
      </c>
      <c r="B194" s="140" t="str">
        <f>IF(A194="","",historico_VU!B142)</f>
        <v/>
      </c>
      <c r="C194" s="141" t="str">
        <f>IF(A194="","",historico_VU!C142)</f>
        <v/>
      </c>
      <c r="D194" s="141" t="str">
        <f>IF(A194="","",historico_VU!D142)</f>
        <v/>
      </c>
      <c r="E194" s="141" t="str">
        <f>IF(A194="","",historico_VU!E142)</f>
        <v/>
      </c>
      <c r="F194" s="141" t="str">
        <f>IF(A194="","",historico_VU!F142)</f>
        <v/>
      </c>
      <c r="G194" s="141" t="str">
        <f>IF(A194="","",historico_VU!G142)</f>
        <v/>
      </c>
      <c r="H194" s="142" t="str">
        <f>IF(A194="","",historico_VU!H142)</f>
        <v/>
      </c>
      <c r="I194" s="57"/>
      <c r="J194" s="139" t="str">
        <f>IF(itens_Remanesc!A142="","",itens_Remanesc!A142)</f>
        <v/>
      </c>
      <c r="K194" s="140" t="str">
        <f>IF(J194="","",IF($F$4="C0",itens_Remanesc!B142,IF($F$4="C1",itens_Remanesc!E142,IF($F$4="C2",itens_Remanesc!G142,IF($F$4="C3",itens_Remanesc!I142,itens_Remanesc!K142)))))</f>
        <v/>
      </c>
      <c r="L194" s="140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3" t="str">
        <f>IF(J194="","",itens_Remanesc!C142)</f>
        <v/>
      </c>
      <c r="N194" s="143" t="str">
        <f>IF(J194="","",IF($F$4="C0",historico_VU!C142,IF($F$4="C1",historico_VU!D142,IF($F$4="C2",historico_VU!E142,IF($F$4="C3",historico_VU!F142,historico_VU!G142)))))</f>
        <v/>
      </c>
      <c r="O194" s="143" t="str">
        <f t="shared" si="13"/>
        <v/>
      </c>
      <c r="P194" s="143" t="str">
        <f t="shared" si="14"/>
        <v/>
      </c>
      <c r="Q194" s="144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9" t="str">
        <f>IF(historico_VU!A143="","",historico_VU!A143)</f>
        <v/>
      </c>
      <c r="B195" s="140" t="str">
        <f>IF(A195="","",historico_VU!B143)</f>
        <v/>
      </c>
      <c r="C195" s="141" t="str">
        <f>IF(A195="","",historico_VU!C143)</f>
        <v/>
      </c>
      <c r="D195" s="141" t="str">
        <f>IF(A195="","",historico_VU!D143)</f>
        <v/>
      </c>
      <c r="E195" s="141" t="str">
        <f>IF(A195="","",historico_VU!E143)</f>
        <v/>
      </c>
      <c r="F195" s="141" t="str">
        <f>IF(A195="","",historico_VU!F143)</f>
        <v/>
      </c>
      <c r="G195" s="141" t="str">
        <f>IF(A195="","",historico_VU!G143)</f>
        <v/>
      </c>
      <c r="H195" s="142" t="str">
        <f>IF(A195="","",historico_VU!H143)</f>
        <v/>
      </c>
      <c r="I195" s="57"/>
      <c r="J195" s="139" t="str">
        <f>IF(itens_Remanesc!A143="","",itens_Remanesc!A143)</f>
        <v/>
      </c>
      <c r="K195" s="140" t="str">
        <f>IF(J195="","",IF($F$4="C0",itens_Remanesc!B143,IF($F$4="C1",itens_Remanesc!E143,IF($F$4="C2",itens_Remanesc!G143,IF($F$4="C3",itens_Remanesc!I143,itens_Remanesc!K143)))))</f>
        <v/>
      </c>
      <c r="L195" s="140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3" t="str">
        <f>IF(J195="","",itens_Remanesc!C143)</f>
        <v/>
      </c>
      <c r="N195" s="143" t="str">
        <f>IF(J195="","",IF($F$4="C0",historico_VU!C143,IF($F$4="C1",historico_VU!D143,IF($F$4="C2",historico_VU!E143,IF($F$4="C3",historico_VU!F143,historico_VU!G143)))))</f>
        <v/>
      </c>
      <c r="O195" s="143" t="str">
        <f t="shared" si="13"/>
        <v/>
      </c>
      <c r="P195" s="143" t="str">
        <f t="shared" si="14"/>
        <v/>
      </c>
      <c r="Q195" s="144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9" t="str">
        <f>IF(historico_VU!A144="","",historico_VU!A144)</f>
        <v/>
      </c>
      <c r="B196" s="140" t="str">
        <f>IF(A196="","",historico_VU!B144)</f>
        <v/>
      </c>
      <c r="C196" s="141" t="str">
        <f>IF(A196="","",historico_VU!C144)</f>
        <v/>
      </c>
      <c r="D196" s="141" t="str">
        <f>IF(A196="","",historico_VU!D144)</f>
        <v/>
      </c>
      <c r="E196" s="141" t="str">
        <f>IF(A196="","",historico_VU!E144)</f>
        <v/>
      </c>
      <c r="F196" s="141" t="str">
        <f>IF(A196="","",historico_VU!F144)</f>
        <v/>
      </c>
      <c r="G196" s="141" t="str">
        <f>IF(A196="","",historico_VU!G144)</f>
        <v/>
      </c>
      <c r="H196" s="142" t="str">
        <f>IF(A196="","",historico_VU!H144)</f>
        <v/>
      </c>
      <c r="I196" s="57"/>
      <c r="J196" s="139" t="str">
        <f>IF(itens_Remanesc!A144="","",itens_Remanesc!A144)</f>
        <v/>
      </c>
      <c r="K196" s="140" t="str">
        <f>IF(J196="","",IF($F$4="C0",itens_Remanesc!B144,IF($F$4="C1",itens_Remanesc!E144,IF($F$4="C2",itens_Remanesc!G144,IF($F$4="C3",itens_Remanesc!I144,itens_Remanesc!K144)))))</f>
        <v/>
      </c>
      <c r="L196" s="140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3" t="str">
        <f>IF(J196="","",itens_Remanesc!C144)</f>
        <v/>
      </c>
      <c r="N196" s="143" t="str">
        <f>IF(J196="","",IF($F$4="C0",historico_VU!C144,IF($F$4="C1",historico_VU!D144,IF($F$4="C2",historico_VU!E144,IF($F$4="C3",historico_VU!F144,historico_VU!G144)))))</f>
        <v/>
      </c>
      <c r="O196" s="143" t="str">
        <f t="shared" si="13"/>
        <v/>
      </c>
      <c r="P196" s="143" t="str">
        <f t="shared" si="14"/>
        <v/>
      </c>
      <c r="Q196" s="144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9" t="str">
        <f>IF(historico_VU!A145="","",historico_VU!A145)</f>
        <v/>
      </c>
      <c r="B197" s="140" t="str">
        <f>IF(A197="","",historico_VU!B145)</f>
        <v/>
      </c>
      <c r="C197" s="141" t="str">
        <f>IF(A197="","",historico_VU!C145)</f>
        <v/>
      </c>
      <c r="D197" s="141" t="str">
        <f>IF(A197="","",historico_VU!D145)</f>
        <v/>
      </c>
      <c r="E197" s="141" t="str">
        <f>IF(A197="","",historico_VU!E145)</f>
        <v/>
      </c>
      <c r="F197" s="141" t="str">
        <f>IF(A197="","",historico_VU!F145)</f>
        <v/>
      </c>
      <c r="G197" s="141" t="str">
        <f>IF(A197="","",historico_VU!G145)</f>
        <v/>
      </c>
      <c r="H197" s="142" t="str">
        <f>IF(A197="","",historico_VU!H145)</f>
        <v/>
      </c>
      <c r="I197" s="57"/>
      <c r="J197" s="139" t="str">
        <f>IF(itens_Remanesc!A145="","",itens_Remanesc!A145)</f>
        <v/>
      </c>
      <c r="K197" s="140" t="str">
        <f>IF(J197="","",IF($F$4="C0",itens_Remanesc!B145,IF($F$4="C1",itens_Remanesc!E145,IF($F$4="C2",itens_Remanesc!G145,IF($F$4="C3",itens_Remanesc!I145,itens_Remanesc!K145)))))</f>
        <v/>
      </c>
      <c r="L197" s="140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3" t="str">
        <f>IF(J197="","",itens_Remanesc!C145)</f>
        <v/>
      </c>
      <c r="N197" s="143" t="str">
        <f>IF(J197="","",IF($F$4="C0",historico_VU!C145,IF($F$4="C1",historico_VU!D145,IF($F$4="C2",historico_VU!E145,IF($F$4="C3",historico_VU!F145,historico_VU!G145)))))</f>
        <v/>
      </c>
      <c r="O197" s="143" t="str">
        <f t="shared" si="13"/>
        <v/>
      </c>
      <c r="P197" s="143" t="str">
        <f t="shared" si="14"/>
        <v/>
      </c>
      <c r="Q197" s="144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9" t="str">
        <f>IF(historico_VU!A146="","",historico_VU!A146)</f>
        <v/>
      </c>
      <c r="B198" s="140" t="str">
        <f>IF(A198="","",historico_VU!B146)</f>
        <v/>
      </c>
      <c r="C198" s="141" t="str">
        <f>IF(A198="","",historico_VU!C146)</f>
        <v/>
      </c>
      <c r="D198" s="141" t="str">
        <f>IF(A198="","",historico_VU!D146)</f>
        <v/>
      </c>
      <c r="E198" s="141" t="str">
        <f>IF(A198="","",historico_VU!E146)</f>
        <v/>
      </c>
      <c r="F198" s="141" t="str">
        <f>IF(A198="","",historico_VU!F146)</f>
        <v/>
      </c>
      <c r="G198" s="141" t="str">
        <f>IF(A198="","",historico_VU!G146)</f>
        <v/>
      </c>
      <c r="H198" s="142" t="str">
        <f>IF(A198="","",historico_VU!H146)</f>
        <v/>
      </c>
      <c r="I198" s="57"/>
      <c r="J198" s="139" t="str">
        <f>IF(itens_Remanesc!A146="","",itens_Remanesc!A146)</f>
        <v/>
      </c>
      <c r="K198" s="140" t="str">
        <f>IF(J198="","",IF($F$4="C0",itens_Remanesc!B146,IF($F$4="C1",itens_Remanesc!E146,IF($F$4="C2",itens_Remanesc!G146,IF($F$4="C3",itens_Remanesc!I146,itens_Remanesc!K146)))))</f>
        <v/>
      </c>
      <c r="L198" s="140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3" t="str">
        <f>IF(J198="","",itens_Remanesc!C146)</f>
        <v/>
      </c>
      <c r="N198" s="143" t="str">
        <f>IF(J198="","",IF($F$4="C0",historico_VU!C146,IF($F$4="C1",historico_VU!D146,IF($F$4="C2",historico_VU!E146,IF($F$4="C3",historico_VU!F146,historico_VU!G146)))))</f>
        <v/>
      </c>
      <c r="O198" s="143" t="str">
        <f t="shared" si="13"/>
        <v/>
      </c>
      <c r="P198" s="143" t="str">
        <f t="shared" si="14"/>
        <v/>
      </c>
      <c r="Q198" s="144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9" t="str">
        <f>IF(historico_VU!A147="","",historico_VU!A147)</f>
        <v/>
      </c>
      <c r="B199" s="140" t="str">
        <f>IF(A199="","",historico_VU!B147)</f>
        <v/>
      </c>
      <c r="C199" s="141" t="str">
        <f>IF(A199="","",historico_VU!C147)</f>
        <v/>
      </c>
      <c r="D199" s="141" t="str">
        <f>IF(A199="","",historico_VU!D147)</f>
        <v/>
      </c>
      <c r="E199" s="141" t="str">
        <f>IF(A199="","",historico_VU!E147)</f>
        <v/>
      </c>
      <c r="F199" s="141" t="str">
        <f>IF(A199="","",historico_VU!F147)</f>
        <v/>
      </c>
      <c r="G199" s="141" t="str">
        <f>IF(A199="","",historico_VU!G147)</f>
        <v/>
      </c>
      <c r="H199" s="142" t="str">
        <f>IF(A199="","",historico_VU!H147)</f>
        <v/>
      </c>
      <c r="I199" s="57"/>
      <c r="J199" s="139" t="str">
        <f>IF(itens_Remanesc!A147="","",itens_Remanesc!A147)</f>
        <v/>
      </c>
      <c r="K199" s="140" t="str">
        <f>IF(J199="","",IF($F$4="C0",itens_Remanesc!B147,IF($F$4="C1",itens_Remanesc!E147,IF($F$4="C2",itens_Remanesc!G147,IF($F$4="C3",itens_Remanesc!I147,itens_Remanesc!K147)))))</f>
        <v/>
      </c>
      <c r="L199" s="140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3" t="str">
        <f>IF(J199="","",itens_Remanesc!C147)</f>
        <v/>
      </c>
      <c r="N199" s="143" t="str">
        <f>IF(J199="","",IF($F$4="C0",historico_VU!C147,IF($F$4="C1",historico_VU!D147,IF($F$4="C2",historico_VU!E147,IF($F$4="C3",historico_VU!F147,historico_VU!G147)))))</f>
        <v/>
      </c>
      <c r="O199" s="143" t="str">
        <f t="shared" si="13"/>
        <v/>
      </c>
      <c r="P199" s="143" t="str">
        <f t="shared" si="14"/>
        <v/>
      </c>
      <c r="Q199" s="144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9" t="str">
        <f>IF(historico_VU!A148="","",historico_VU!A148)</f>
        <v/>
      </c>
      <c r="B200" s="140" t="str">
        <f>IF(A200="","",historico_VU!B148)</f>
        <v/>
      </c>
      <c r="C200" s="141" t="str">
        <f>IF(A200="","",historico_VU!C148)</f>
        <v/>
      </c>
      <c r="D200" s="141" t="str">
        <f>IF(A200="","",historico_VU!D148)</f>
        <v/>
      </c>
      <c r="E200" s="141" t="str">
        <f>IF(A200="","",historico_VU!E148)</f>
        <v/>
      </c>
      <c r="F200" s="141" t="str">
        <f>IF(A200="","",historico_VU!F148)</f>
        <v/>
      </c>
      <c r="G200" s="141" t="str">
        <f>IF(A200="","",historico_VU!G148)</f>
        <v/>
      </c>
      <c r="H200" s="142" t="str">
        <f>IF(A200="","",historico_VU!H148)</f>
        <v/>
      </c>
      <c r="I200" s="57"/>
      <c r="J200" s="139" t="str">
        <f>IF(itens_Remanesc!A148="","",itens_Remanesc!A148)</f>
        <v/>
      </c>
      <c r="K200" s="140" t="str">
        <f>IF(J200="","",IF($F$4="C0",itens_Remanesc!B148,IF($F$4="C1",itens_Remanesc!E148,IF($F$4="C2",itens_Remanesc!G148,IF($F$4="C3",itens_Remanesc!I148,itens_Remanesc!K148)))))</f>
        <v/>
      </c>
      <c r="L200" s="140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3" t="str">
        <f>IF(J200="","",itens_Remanesc!C148)</f>
        <v/>
      </c>
      <c r="N200" s="143" t="str">
        <f>IF(J200="","",IF($F$4="C0",historico_VU!C148,IF($F$4="C1",historico_VU!D148,IF($F$4="C2",historico_VU!E148,IF($F$4="C3",historico_VU!F148,historico_VU!G148)))))</f>
        <v/>
      </c>
      <c r="O200" s="143" t="str">
        <f t="shared" si="13"/>
        <v/>
      </c>
      <c r="P200" s="143" t="str">
        <f t="shared" si="14"/>
        <v/>
      </c>
      <c r="Q200" s="144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9" t="str">
        <f>IF(historico_VU!A149="","",historico_VU!A149)</f>
        <v/>
      </c>
      <c r="B201" s="140" t="str">
        <f>IF(A201="","",historico_VU!B149)</f>
        <v/>
      </c>
      <c r="C201" s="141" t="str">
        <f>IF(A201="","",historico_VU!C149)</f>
        <v/>
      </c>
      <c r="D201" s="141" t="str">
        <f>IF(A201="","",historico_VU!D149)</f>
        <v/>
      </c>
      <c r="E201" s="141" t="str">
        <f>IF(A201="","",historico_VU!E149)</f>
        <v/>
      </c>
      <c r="F201" s="141" t="str">
        <f>IF(A201="","",historico_VU!F149)</f>
        <v/>
      </c>
      <c r="G201" s="141" t="str">
        <f>IF(A201="","",historico_VU!G149)</f>
        <v/>
      </c>
      <c r="H201" s="142" t="str">
        <f>IF(A201="","",historico_VU!H149)</f>
        <v/>
      </c>
      <c r="I201" s="57"/>
      <c r="J201" s="139" t="str">
        <f>IF(itens_Remanesc!A149="","",itens_Remanesc!A149)</f>
        <v/>
      </c>
      <c r="K201" s="140" t="str">
        <f>IF(J201="","",IF($F$4="C0",itens_Remanesc!B149,IF($F$4="C1",itens_Remanesc!E149,IF($F$4="C2",itens_Remanesc!G149,IF($F$4="C3",itens_Remanesc!I149,itens_Remanesc!K149)))))</f>
        <v/>
      </c>
      <c r="L201" s="140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3" t="str">
        <f>IF(J201="","",itens_Remanesc!C149)</f>
        <v/>
      </c>
      <c r="N201" s="143" t="str">
        <f>IF(J201="","",IF($F$4="C0",historico_VU!C149,IF($F$4="C1",historico_VU!D149,IF($F$4="C2",historico_VU!E149,IF($F$4="C3",historico_VU!F149,historico_VU!G149)))))</f>
        <v/>
      </c>
      <c r="O201" s="143" t="str">
        <f t="shared" si="13"/>
        <v/>
      </c>
      <c r="P201" s="143" t="str">
        <f t="shared" si="14"/>
        <v/>
      </c>
      <c r="Q201" s="144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9" t="str">
        <f>IF(historico_VU!A150="","",historico_VU!A150)</f>
        <v/>
      </c>
      <c r="B202" s="140" t="str">
        <f>IF(A202="","",historico_VU!B150)</f>
        <v/>
      </c>
      <c r="C202" s="141" t="str">
        <f>IF(A202="","",historico_VU!C150)</f>
        <v/>
      </c>
      <c r="D202" s="141" t="str">
        <f>IF(A202="","",historico_VU!D150)</f>
        <v/>
      </c>
      <c r="E202" s="141" t="str">
        <f>IF(A202="","",historico_VU!E150)</f>
        <v/>
      </c>
      <c r="F202" s="141" t="str">
        <f>IF(A202="","",historico_VU!F150)</f>
        <v/>
      </c>
      <c r="G202" s="141" t="str">
        <f>IF(A202="","",historico_VU!G150)</f>
        <v/>
      </c>
      <c r="H202" s="142" t="str">
        <f>IF(A202="","",historico_VU!H150)</f>
        <v/>
      </c>
      <c r="I202" s="57"/>
      <c r="J202" s="139" t="str">
        <f>IF(itens_Remanesc!A150="","",itens_Remanesc!A150)</f>
        <v/>
      </c>
      <c r="K202" s="140" t="str">
        <f>IF(J202="","",IF($F$4="C0",itens_Remanesc!B150,IF($F$4="C1",itens_Remanesc!E150,IF($F$4="C2",itens_Remanesc!G150,IF($F$4="C3",itens_Remanesc!I150,itens_Remanesc!K150)))))</f>
        <v/>
      </c>
      <c r="L202" s="140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3" t="str">
        <f>IF(J202="","",itens_Remanesc!C150)</f>
        <v/>
      </c>
      <c r="N202" s="143" t="str">
        <f>IF(J202="","",IF($F$4="C0",historico_VU!C150,IF($F$4="C1",historico_VU!D150,IF($F$4="C2",historico_VU!E150,IF($F$4="C3",historico_VU!F150,historico_VU!G150)))))</f>
        <v/>
      </c>
      <c r="O202" s="143" t="str">
        <f t="shared" si="13"/>
        <v/>
      </c>
      <c r="P202" s="143" t="str">
        <f t="shared" si="14"/>
        <v/>
      </c>
      <c r="Q202" s="144" t="str">
        <f t="shared" si="15"/>
        <v/>
      </c>
    </row>
    <row r="203" spans="1:30" hidden="1" outlineLevel="1" x14ac:dyDescent="0.35">
      <c r="A203" s="139" t="str">
        <f>IF(historico_VU!A151="","",historico_VU!A151)</f>
        <v/>
      </c>
      <c r="B203" s="140" t="str">
        <f>IF(A203="","",historico_VU!B151)</f>
        <v/>
      </c>
      <c r="C203" s="141" t="str">
        <f>IF(A203="","",historico_VU!C151)</f>
        <v/>
      </c>
      <c r="D203" s="141" t="str">
        <f>IF(A203="","",historico_VU!D151)</f>
        <v/>
      </c>
      <c r="E203" s="141" t="str">
        <f>IF(A203="","",historico_VU!E151)</f>
        <v/>
      </c>
      <c r="F203" s="141" t="str">
        <f>IF(A203="","",historico_VU!F151)</f>
        <v/>
      </c>
      <c r="G203" s="141" t="str">
        <f>IF(A203="","",historico_VU!G151)</f>
        <v/>
      </c>
      <c r="H203" s="142" t="str">
        <f>IF(A203="","",historico_VU!H151)</f>
        <v/>
      </c>
      <c r="I203" s="57"/>
      <c r="J203" s="139" t="str">
        <f>IF(itens_Remanesc!A151="","",itens_Remanesc!A151)</f>
        <v/>
      </c>
      <c r="K203" s="140" t="str">
        <f>IF(J203="","",IF($F$4="C0",itens_Remanesc!B151,IF($F$4="C1",itens_Remanesc!E151,IF($F$4="C2",itens_Remanesc!G151,IF($F$4="C3",itens_Remanesc!I151,itens_Remanesc!K151)))))</f>
        <v/>
      </c>
      <c r="L203" s="140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3" t="str">
        <f>IF(J203="","",itens_Remanesc!C151)</f>
        <v/>
      </c>
      <c r="N203" s="143" t="str">
        <f>IF(J203="","",IF($F$4="C0",historico_VU!C151,IF($F$4="C1",historico_VU!D151,IF($F$4="C2",historico_VU!E151,IF($F$4="C3",historico_VU!F151,historico_VU!G151)))))</f>
        <v/>
      </c>
      <c r="O203" s="143" t="str">
        <f t="shared" si="13"/>
        <v/>
      </c>
      <c r="P203" s="143" t="str">
        <f t="shared" si="14"/>
        <v/>
      </c>
      <c r="Q203" s="144" t="str">
        <f t="shared" si="15"/>
        <v/>
      </c>
    </row>
    <row r="204" spans="1:30" hidden="1" outlineLevel="1" x14ac:dyDescent="0.35">
      <c r="A204" s="139" t="str">
        <f>IF(historico_VU!A152="","",historico_VU!A152)</f>
        <v/>
      </c>
      <c r="B204" s="140" t="str">
        <f>IF(A204="","",historico_VU!B152)</f>
        <v/>
      </c>
      <c r="C204" s="141" t="str">
        <f>IF(A204="","",historico_VU!C152)</f>
        <v/>
      </c>
      <c r="D204" s="141" t="str">
        <f>IF(A204="","",historico_VU!D152)</f>
        <v/>
      </c>
      <c r="E204" s="141" t="str">
        <f>IF(A204="","",historico_VU!E152)</f>
        <v/>
      </c>
      <c r="F204" s="141" t="str">
        <f>IF(A204="","",historico_VU!F152)</f>
        <v/>
      </c>
      <c r="G204" s="141" t="str">
        <f>IF(A204="","",historico_VU!G152)</f>
        <v/>
      </c>
      <c r="H204" s="142" t="str">
        <f>IF(A204="","",historico_VU!H152)</f>
        <v/>
      </c>
      <c r="I204" s="57"/>
      <c r="J204" s="139" t="str">
        <f>IF(itens_Remanesc!A152="","",itens_Remanesc!A152)</f>
        <v/>
      </c>
      <c r="K204" s="140" t="str">
        <f>IF(J204="","",IF($F$4="C0",itens_Remanesc!B152,IF($F$4="C1",itens_Remanesc!E152,IF($F$4="C2",itens_Remanesc!G152,IF($F$4="C3",itens_Remanesc!I152,itens_Remanesc!K152)))))</f>
        <v/>
      </c>
      <c r="L204" s="140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3" t="str">
        <f>IF(J204="","",itens_Remanesc!C152)</f>
        <v/>
      </c>
      <c r="N204" s="143" t="str">
        <f>IF(J204="","",IF($F$4="C0",historico_VU!C152,IF($F$4="C1",historico_VU!D152,IF($F$4="C2",historico_VU!E152,IF($F$4="C3",historico_VU!F152,historico_VU!G152)))))</f>
        <v/>
      </c>
      <c r="O204" s="143" t="str">
        <f t="shared" si="13"/>
        <v/>
      </c>
      <c r="P204" s="143" t="str">
        <f t="shared" si="14"/>
        <v/>
      </c>
      <c r="Q204" s="144" t="str">
        <f t="shared" si="15"/>
        <v/>
      </c>
    </row>
    <row r="205" spans="1:30" hidden="1" outlineLevel="1" x14ac:dyDescent="0.35">
      <c r="A205" s="139" t="str">
        <f>IF(historico_VU!A153="","",historico_VU!A153)</f>
        <v/>
      </c>
      <c r="B205" s="140" t="str">
        <f>IF(A205="","",historico_VU!B153)</f>
        <v/>
      </c>
      <c r="C205" s="141" t="str">
        <f>IF(A205="","",historico_VU!C153)</f>
        <v/>
      </c>
      <c r="D205" s="141" t="str">
        <f>IF(A205="","",historico_VU!D153)</f>
        <v/>
      </c>
      <c r="E205" s="141" t="str">
        <f>IF(A205="","",historico_VU!E153)</f>
        <v/>
      </c>
      <c r="F205" s="141" t="str">
        <f>IF(A205="","",historico_VU!F153)</f>
        <v/>
      </c>
      <c r="G205" s="141" t="str">
        <f>IF(A205="","",historico_VU!G153)</f>
        <v/>
      </c>
      <c r="H205" s="142" t="str">
        <f>IF(A205="","",historico_VU!H153)</f>
        <v/>
      </c>
      <c r="I205" s="57"/>
      <c r="J205" s="139" t="str">
        <f>IF(itens_Remanesc!A153="","",itens_Remanesc!A153)</f>
        <v/>
      </c>
      <c r="K205" s="140" t="str">
        <f>IF(J205="","",IF($F$4="C0",itens_Remanesc!B153,IF($F$4="C1",itens_Remanesc!E153,IF($F$4="C2",itens_Remanesc!G153,IF($F$4="C3",itens_Remanesc!I153,itens_Remanesc!K153)))))</f>
        <v/>
      </c>
      <c r="L205" s="140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3" t="str">
        <f>IF(J205="","",itens_Remanesc!C153)</f>
        <v/>
      </c>
      <c r="N205" s="143" t="str">
        <f>IF(J205="","",IF($F$4="C0",historico_VU!C153,IF($F$4="C1",historico_VU!D153,IF($F$4="C2",historico_VU!E153,IF($F$4="C3",historico_VU!F153,historico_VU!G153)))))</f>
        <v/>
      </c>
      <c r="O205" s="143" t="str">
        <f t="shared" si="13"/>
        <v/>
      </c>
      <c r="P205" s="143" t="str">
        <f t="shared" si="14"/>
        <v/>
      </c>
      <c r="Q205" s="144" t="str">
        <f t="shared" si="15"/>
        <v/>
      </c>
    </row>
    <row r="206" spans="1:30" hidden="1" outlineLevel="1" x14ac:dyDescent="0.35">
      <c r="A206" s="139" t="str">
        <f>IF(historico_VU!A154="","",historico_VU!A154)</f>
        <v/>
      </c>
      <c r="B206" s="140" t="str">
        <f>IF(A206="","",historico_VU!B154)</f>
        <v/>
      </c>
      <c r="C206" s="141" t="str">
        <f>IF(A206="","",historico_VU!C154)</f>
        <v/>
      </c>
      <c r="D206" s="141" t="str">
        <f>IF(A206="","",historico_VU!D154)</f>
        <v/>
      </c>
      <c r="E206" s="141" t="str">
        <f>IF(A206="","",historico_VU!E154)</f>
        <v/>
      </c>
      <c r="F206" s="141" t="str">
        <f>IF(A206="","",historico_VU!F154)</f>
        <v/>
      </c>
      <c r="G206" s="141" t="str">
        <f>IF(A206="","",historico_VU!G154)</f>
        <v/>
      </c>
      <c r="H206" s="142" t="str">
        <f>IF(A206="","",historico_VU!H154)</f>
        <v/>
      </c>
      <c r="I206" s="57"/>
      <c r="J206" s="139" t="str">
        <f>IF(itens_Remanesc!A154="","",itens_Remanesc!A154)</f>
        <v/>
      </c>
      <c r="K206" s="140" t="str">
        <f>IF(J206="","",IF($F$4="C0",itens_Remanesc!B154,IF($F$4="C1",itens_Remanesc!E154,IF($F$4="C2",itens_Remanesc!G154,IF($F$4="C3",itens_Remanesc!I154,itens_Remanesc!K154)))))</f>
        <v/>
      </c>
      <c r="L206" s="140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3" t="str">
        <f>IF(J206="","",itens_Remanesc!C154)</f>
        <v/>
      </c>
      <c r="N206" s="143" t="str">
        <f>IF(J206="","",IF($F$4="C0",historico_VU!C154,IF($F$4="C1",historico_VU!D154,IF($F$4="C2",historico_VU!E154,IF($F$4="C3",historico_VU!F154,historico_VU!G154)))))</f>
        <v/>
      </c>
      <c r="O206" s="143" t="str">
        <f t="shared" si="13"/>
        <v/>
      </c>
      <c r="P206" s="143" t="str">
        <f t="shared" si="14"/>
        <v/>
      </c>
      <c r="Q206" s="144" t="str">
        <f t="shared" si="15"/>
        <v/>
      </c>
    </row>
    <row r="207" spans="1:30" hidden="1" outlineLevel="1" x14ac:dyDescent="0.35">
      <c r="A207" s="139" t="str">
        <f>IF(historico_VU!A155="","",historico_VU!A155)</f>
        <v/>
      </c>
      <c r="B207" s="140" t="str">
        <f>IF(A207="","",historico_VU!B155)</f>
        <v/>
      </c>
      <c r="C207" s="141" t="str">
        <f>IF(A207="","",historico_VU!C155)</f>
        <v/>
      </c>
      <c r="D207" s="141" t="str">
        <f>IF(A207="","",historico_VU!D155)</f>
        <v/>
      </c>
      <c r="E207" s="141" t="str">
        <f>IF(A207="","",historico_VU!E155)</f>
        <v/>
      </c>
      <c r="F207" s="141" t="str">
        <f>IF(A207="","",historico_VU!F155)</f>
        <v/>
      </c>
      <c r="G207" s="141" t="str">
        <f>IF(A207="","",historico_VU!G155)</f>
        <v/>
      </c>
      <c r="H207" s="142" t="str">
        <f>IF(A207="","",historico_VU!H155)</f>
        <v/>
      </c>
      <c r="I207" s="57"/>
      <c r="J207" s="139" t="str">
        <f>IF(itens_Remanesc!A155="","",itens_Remanesc!A155)</f>
        <v/>
      </c>
      <c r="K207" s="140" t="str">
        <f>IF(J207="","",IF($F$4="C0",itens_Remanesc!B155,IF($F$4="C1",itens_Remanesc!E155,IF($F$4="C2",itens_Remanesc!G155,IF($F$4="C3",itens_Remanesc!I155,itens_Remanesc!K155)))))</f>
        <v/>
      </c>
      <c r="L207" s="140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3" t="str">
        <f>IF(J207="","",itens_Remanesc!C155)</f>
        <v/>
      </c>
      <c r="N207" s="143" t="str">
        <f>IF(J207="","",IF($F$4="C0",historico_VU!C155,IF($F$4="C1",historico_VU!D155,IF($F$4="C2",historico_VU!E155,IF($F$4="C3",historico_VU!F155,historico_VU!G155)))))</f>
        <v/>
      </c>
      <c r="O207" s="143" t="str">
        <f t="shared" si="13"/>
        <v/>
      </c>
      <c r="P207" s="143" t="str">
        <f t="shared" si="14"/>
        <v/>
      </c>
      <c r="Q207" s="144" t="str">
        <f t="shared" si="15"/>
        <v/>
      </c>
    </row>
    <row r="208" spans="1:30" hidden="1" outlineLevel="1" x14ac:dyDescent="0.35">
      <c r="A208" s="139" t="str">
        <f>IF(historico_VU!A156="","",historico_VU!A156)</f>
        <v/>
      </c>
      <c r="B208" s="140" t="str">
        <f>IF(A208="","",historico_VU!B156)</f>
        <v/>
      </c>
      <c r="C208" s="141" t="str">
        <f>IF(A208="","",historico_VU!C156)</f>
        <v/>
      </c>
      <c r="D208" s="141" t="str">
        <f>IF(A208="","",historico_VU!D156)</f>
        <v/>
      </c>
      <c r="E208" s="141" t="str">
        <f>IF(A208="","",historico_VU!E156)</f>
        <v/>
      </c>
      <c r="F208" s="141" t="str">
        <f>IF(A208="","",historico_VU!F156)</f>
        <v/>
      </c>
      <c r="G208" s="141" t="str">
        <f>IF(A208="","",historico_VU!G156)</f>
        <v/>
      </c>
      <c r="H208" s="142" t="str">
        <f>IF(A208="","",historico_VU!H156)</f>
        <v/>
      </c>
      <c r="I208" s="57"/>
      <c r="J208" s="139" t="str">
        <f>IF(itens_Remanesc!A156="","",itens_Remanesc!A156)</f>
        <v/>
      </c>
      <c r="K208" s="140" t="str">
        <f>IF(J208="","",IF($F$4="C0",itens_Remanesc!B156,IF($F$4="C1",itens_Remanesc!E156,IF($F$4="C2",itens_Remanesc!G156,IF($F$4="C3",itens_Remanesc!I156,itens_Remanesc!K156)))))</f>
        <v/>
      </c>
      <c r="L208" s="140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3" t="str">
        <f>IF(J208="","",itens_Remanesc!C156)</f>
        <v/>
      </c>
      <c r="N208" s="143" t="str">
        <f>IF(J208="","",IF($F$4="C0",historico_VU!C156,IF($F$4="C1",historico_VU!D156,IF($F$4="C2",historico_VU!E156,IF($F$4="C3",historico_VU!F156,historico_VU!G156)))))</f>
        <v/>
      </c>
      <c r="O208" s="143" t="str">
        <f t="shared" si="13"/>
        <v/>
      </c>
      <c r="P208" s="143" t="str">
        <f t="shared" si="14"/>
        <v/>
      </c>
      <c r="Q208" s="144" t="str">
        <f t="shared" si="15"/>
        <v/>
      </c>
    </row>
    <row r="209" spans="1:17" hidden="1" outlineLevel="1" x14ac:dyDescent="0.35">
      <c r="A209" s="139" t="str">
        <f>IF(historico_VU!A157="","",historico_VU!A157)</f>
        <v/>
      </c>
      <c r="B209" s="140" t="str">
        <f>IF(A209="","",historico_VU!B157)</f>
        <v/>
      </c>
      <c r="C209" s="141" t="str">
        <f>IF(A209="","",historico_VU!C157)</f>
        <v/>
      </c>
      <c r="D209" s="141" t="str">
        <f>IF(A209="","",historico_VU!D157)</f>
        <v/>
      </c>
      <c r="E209" s="141" t="str">
        <f>IF(A209="","",historico_VU!E157)</f>
        <v/>
      </c>
      <c r="F209" s="141" t="str">
        <f>IF(A209="","",historico_VU!F157)</f>
        <v/>
      </c>
      <c r="G209" s="141" t="str">
        <f>IF(A209="","",historico_VU!G157)</f>
        <v/>
      </c>
      <c r="H209" s="142" t="str">
        <f>IF(A209="","",historico_VU!H157)</f>
        <v/>
      </c>
      <c r="I209" s="57"/>
      <c r="J209" s="139" t="str">
        <f>IF(itens_Remanesc!A157="","",itens_Remanesc!A157)</f>
        <v/>
      </c>
      <c r="K209" s="140" t="str">
        <f>IF(J209="","",IF($F$4="C0",itens_Remanesc!B157,IF($F$4="C1",itens_Remanesc!E157,IF($F$4="C2",itens_Remanesc!G157,IF($F$4="C3",itens_Remanesc!I157,itens_Remanesc!K157)))))</f>
        <v/>
      </c>
      <c r="L209" s="140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3" t="str">
        <f>IF(J209="","",itens_Remanesc!C157)</f>
        <v/>
      </c>
      <c r="N209" s="143" t="str">
        <f>IF(J209="","",IF($F$4="C0",historico_VU!C157,IF($F$4="C1",historico_VU!D157,IF($F$4="C2",historico_VU!E157,IF($F$4="C3",historico_VU!F157,historico_VU!G157)))))</f>
        <v/>
      </c>
      <c r="O209" s="143" t="str">
        <f t="shared" si="13"/>
        <v/>
      </c>
      <c r="P209" s="143" t="str">
        <f t="shared" si="14"/>
        <v/>
      </c>
      <c r="Q209" s="144" t="str">
        <f t="shared" si="15"/>
        <v/>
      </c>
    </row>
    <row r="210" spans="1:17" hidden="1" outlineLevel="1" x14ac:dyDescent="0.35">
      <c r="A210" s="139" t="str">
        <f>IF(historico_VU!A158="","",historico_VU!A158)</f>
        <v/>
      </c>
      <c r="B210" s="140" t="str">
        <f>IF(A210="","",historico_VU!B158)</f>
        <v/>
      </c>
      <c r="C210" s="141" t="str">
        <f>IF(A210="","",historico_VU!C158)</f>
        <v/>
      </c>
      <c r="D210" s="141" t="str">
        <f>IF(A210="","",historico_VU!D158)</f>
        <v/>
      </c>
      <c r="E210" s="141" t="str">
        <f>IF(A210="","",historico_VU!E158)</f>
        <v/>
      </c>
      <c r="F210" s="141" t="str">
        <f>IF(A210="","",historico_VU!F158)</f>
        <v/>
      </c>
      <c r="G210" s="141" t="str">
        <f>IF(A210="","",historico_VU!G158)</f>
        <v/>
      </c>
      <c r="H210" s="142" t="str">
        <f>IF(A210="","",historico_VU!H158)</f>
        <v/>
      </c>
      <c r="I210" s="57"/>
      <c r="J210" s="139" t="str">
        <f>IF(itens_Remanesc!A158="","",itens_Remanesc!A158)</f>
        <v/>
      </c>
      <c r="K210" s="140" t="str">
        <f>IF(J210="","",IF($F$4="C0",itens_Remanesc!B158,IF($F$4="C1",itens_Remanesc!E158,IF($F$4="C2",itens_Remanesc!G158,IF($F$4="C3",itens_Remanesc!I158,itens_Remanesc!K158)))))</f>
        <v/>
      </c>
      <c r="L210" s="140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3" t="str">
        <f>IF(J210="","",itens_Remanesc!C158)</f>
        <v/>
      </c>
      <c r="N210" s="143" t="str">
        <f>IF(J210="","",IF($F$4="C0",historico_VU!C158,IF($F$4="C1",historico_VU!D158,IF($F$4="C2",historico_VU!E158,IF($F$4="C3",historico_VU!F158,historico_VU!G158)))))</f>
        <v/>
      </c>
      <c r="O210" s="143" t="str">
        <f t="shared" si="13"/>
        <v/>
      </c>
      <c r="P210" s="143" t="str">
        <f t="shared" si="14"/>
        <v/>
      </c>
      <c r="Q210" s="144" t="str">
        <f t="shared" si="15"/>
        <v/>
      </c>
    </row>
    <row r="211" spans="1:17" hidden="1" outlineLevel="1" x14ac:dyDescent="0.35">
      <c r="A211" s="139" t="str">
        <f>IF(historico_VU!A159="","",historico_VU!A159)</f>
        <v/>
      </c>
      <c r="B211" s="140" t="str">
        <f>IF(A211="","",historico_VU!B159)</f>
        <v/>
      </c>
      <c r="C211" s="141" t="str">
        <f>IF(A211="","",historico_VU!C159)</f>
        <v/>
      </c>
      <c r="D211" s="141" t="str">
        <f>IF(A211="","",historico_VU!D159)</f>
        <v/>
      </c>
      <c r="E211" s="141" t="str">
        <f>IF(A211="","",historico_VU!E159)</f>
        <v/>
      </c>
      <c r="F211" s="141" t="str">
        <f>IF(A211="","",historico_VU!F159)</f>
        <v/>
      </c>
      <c r="G211" s="141" t="str">
        <f>IF(A211="","",historico_VU!G159)</f>
        <v/>
      </c>
      <c r="H211" s="142" t="str">
        <f>IF(A211="","",historico_VU!H159)</f>
        <v/>
      </c>
      <c r="I211" s="57"/>
      <c r="J211" s="139" t="str">
        <f>IF(itens_Remanesc!A159="","",itens_Remanesc!A159)</f>
        <v/>
      </c>
      <c r="K211" s="140" t="str">
        <f>IF(J211="","",IF($F$4="C0",itens_Remanesc!B159,IF($F$4="C1",itens_Remanesc!E159,IF($F$4="C2",itens_Remanesc!G159,IF($F$4="C3",itens_Remanesc!I159,itens_Remanesc!K159)))))</f>
        <v/>
      </c>
      <c r="L211" s="140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3" t="str">
        <f>IF(J211="","",itens_Remanesc!C159)</f>
        <v/>
      </c>
      <c r="N211" s="143" t="str">
        <f>IF(J211="","",IF($F$4="C0",historico_VU!C159,IF($F$4="C1",historico_VU!D159,IF($F$4="C2",historico_VU!E159,IF($F$4="C3",historico_VU!F159,historico_VU!G159)))))</f>
        <v/>
      </c>
      <c r="O211" s="143" t="str">
        <f t="shared" si="13"/>
        <v/>
      </c>
      <c r="P211" s="143" t="str">
        <f t="shared" si="14"/>
        <v/>
      </c>
      <c r="Q211" s="144" t="str">
        <f t="shared" si="15"/>
        <v/>
      </c>
    </row>
    <row r="212" spans="1:17" hidden="1" outlineLevel="1" x14ac:dyDescent="0.35">
      <c r="A212" s="139" t="str">
        <f>IF(historico_VU!A160="","",historico_VU!A160)</f>
        <v/>
      </c>
      <c r="B212" s="140" t="str">
        <f>IF(A212="","",historico_VU!B160)</f>
        <v/>
      </c>
      <c r="C212" s="141" t="str">
        <f>IF(A212="","",historico_VU!C160)</f>
        <v/>
      </c>
      <c r="D212" s="141" t="str">
        <f>IF(A212="","",historico_VU!D160)</f>
        <v/>
      </c>
      <c r="E212" s="141" t="str">
        <f>IF(A212="","",historico_VU!E160)</f>
        <v/>
      </c>
      <c r="F212" s="141" t="str">
        <f>IF(A212="","",historico_VU!F160)</f>
        <v/>
      </c>
      <c r="G212" s="141" t="str">
        <f>IF(A212="","",historico_VU!G160)</f>
        <v/>
      </c>
      <c r="H212" s="142" t="str">
        <f>IF(A212="","",historico_VU!H160)</f>
        <v/>
      </c>
      <c r="I212" s="57"/>
      <c r="J212" s="139" t="str">
        <f>IF(itens_Remanesc!A160="","",itens_Remanesc!A160)</f>
        <v/>
      </c>
      <c r="K212" s="140" t="str">
        <f>IF(J212="","",IF($F$4="C0",itens_Remanesc!B160,IF($F$4="C1",itens_Remanesc!E160,IF($F$4="C2",itens_Remanesc!G160,IF($F$4="C3",itens_Remanesc!I160,itens_Remanesc!K160)))))</f>
        <v/>
      </c>
      <c r="L212" s="140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3" t="str">
        <f>IF(J212="","",itens_Remanesc!C160)</f>
        <v/>
      </c>
      <c r="N212" s="143" t="str">
        <f>IF(J212="","",IF($F$4="C0",historico_VU!C160,IF($F$4="C1",historico_VU!D160,IF($F$4="C2",historico_VU!E160,IF($F$4="C3",historico_VU!F160,historico_VU!G160)))))</f>
        <v/>
      </c>
      <c r="O212" s="143" t="str">
        <f t="shared" si="13"/>
        <v/>
      </c>
      <c r="P212" s="143" t="str">
        <f t="shared" si="14"/>
        <v/>
      </c>
      <c r="Q212" s="144" t="str">
        <f t="shared" si="15"/>
        <v/>
      </c>
    </row>
    <row r="213" spans="1:17" hidden="1" outlineLevel="1" x14ac:dyDescent="0.35">
      <c r="A213" s="139" t="str">
        <f>IF(historico_VU!A161="","",historico_VU!A161)</f>
        <v/>
      </c>
      <c r="B213" s="140" t="str">
        <f>IF(A213="","",historico_VU!B161)</f>
        <v/>
      </c>
      <c r="C213" s="141" t="str">
        <f>IF(A213="","",historico_VU!C161)</f>
        <v/>
      </c>
      <c r="D213" s="141" t="str">
        <f>IF(A213="","",historico_VU!D161)</f>
        <v/>
      </c>
      <c r="E213" s="141" t="str">
        <f>IF(A213="","",historico_VU!E161)</f>
        <v/>
      </c>
      <c r="F213" s="141" t="str">
        <f>IF(A213="","",historico_VU!F161)</f>
        <v/>
      </c>
      <c r="G213" s="141" t="str">
        <f>IF(A213="","",historico_VU!G161)</f>
        <v/>
      </c>
      <c r="H213" s="142" t="str">
        <f>IF(A213="","",historico_VU!H161)</f>
        <v/>
      </c>
      <c r="I213" s="57"/>
      <c r="J213" s="139" t="str">
        <f>IF(itens_Remanesc!A161="","",itens_Remanesc!A161)</f>
        <v/>
      </c>
      <c r="K213" s="140" t="str">
        <f>IF(J213="","",IF($F$4="C0",itens_Remanesc!B161,IF($F$4="C1",itens_Remanesc!E161,IF($F$4="C2",itens_Remanesc!G161,IF($F$4="C3",itens_Remanesc!I161,itens_Remanesc!K161)))))</f>
        <v/>
      </c>
      <c r="L213" s="140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3" t="str">
        <f>IF(J213="","",itens_Remanesc!C161)</f>
        <v/>
      </c>
      <c r="N213" s="143" t="str">
        <f>IF(J213="","",IF($F$4="C0",historico_VU!C161,IF($F$4="C1",historico_VU!D161,IF($F$4="C2",historico_VU!E161,IF($F$4="C3",historico_VU!F161,historico_VU!G161)))))</f>
        <v/>
      </c>
      <c r="O213" s="143" t="str">
        <f t="shared" si="13"/>
        <v/>
      </c>
      <c r="P213" s="143" t="str">
        <f t="shared" si="14"/>
        <v/>
      </c>
      <c r="Q213" s="144" t="str">
        <f t="shared" si="15"/>
        <v/>
      </c>
    </row>
    <row r="214" spans="1:17" hidden="1" outlineLevel="1" x14ac:dyDescent="0.35">
      <c r="A214" s="139" t="str">
        <f>IF(historico_VU!A162="","",historico_VU!A162)</f>
        <v/>
      </c>
      <c r="B214" s="140" t="str">
        <f>IF(A214="","",historico_VU!B162)</f>
        <v/>
      </c>
      <c r="C214" s="141" t="str">
        <f>IF(A214="","",historico_VU!C162)</f>
        <v/>
      </c>
      <c r="D214" s="141" t="str">
        <f>IF(A214="","",historico_VU!D162)</f>
        <v/>
      </c>
      <c r="E214" s="141" t="str">
        <f>IF(A214="","",historico_VU!E162)</f>
        <v/>
      </c>
      <c r="F214" s="141" t="str">
        <f>IF(A214="","",historico_VU!F162)</f>
        <v/>
      </c>
      <c r="G214" s="141" t="str">
        <f>IF(A214="","",historico_VU!G162)</f>
        <v/>
      </c>
      <c r="H214" s="142" t="str">
        <f>IF(A214="","",historico_VU!H162)</f>
        <v/>
      </c>
      <c r="I214" s="57"/>
      <c r="J214" s="139" t="str">
        <f>IF(itens_Remanesc!A162="","",itens_Remanesc!A162)</f>
        <v/>
      </c>
      <c r="K214" s="140" t="str">
        <f>IF(J214="","",IF($F$4="C0",itens_Remanesc!B162,IF($F$4="C1",itens_Remanesc!E162,IF($F$4="C2",itens_Remanesc!G162,IF($F$4="C3",itens_Remanesc!I162,itens_Remanesc!K162)))))</f>
        <v/>
      </c>
      <c r="L214" s="140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3" t="str">
        <f>IF(J214="","",itens_Remanesc!C162)</f>
        <v/>
      </c>
      <c r="N214" s="143" t="str">
        <f>IF(J214="","",IF($F$4="C0",historico_VU!C162,IF($F$4="C1",historico_VU!D162,IF($F$4="C2",historico_VU!E162,IF($F$4="C3",historico_VU!F162,historico_VU!G162)))))</f>
        <v/>
      </c>
      <c r="O214" s="143" t="str">
        <f t="shared" ref="O214:O245" si="16">IF(J214="","",IF(OR($B$4="Financeiro",$B$4="PCs"),IF(OR(K214="",M214=""),"",ROUND(K214*M214,2)),IF($B$4="Itens",IF(OR(L214="",M214=""),"",ROUND(L214*M214,2)),"")))</f>
        <v/>
      </c>
      <c r="P214" s="143" t="str">
        <f t="shared" ref="P214:P245" si="17">IF(J214="","",IF(OR($B$4="Financeiro",$B$4="PCs"),IF(OR(K214="",N214=""),"",ROUND(K214*N214,2)),IF($B$4="Itens",IF(OR(L214="",N214=""),"",ROUND(L214*N214,2)),"")))</f>
        <v/>
      </c>
      <c r="Q214" s="144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9" t="str">
        <f>IF(historico_VU!A163="","",historico_VU!A163)</f>
        <v/>
      </c>
      <c r="B215" s="140" t="str">
        <f>IF(A215="","",historico_VU!B163)</f>
        <v/>
      </c>
      <c r="C215" s="141" t="str">
        <f>IF(A215="","",historico_VU!C163)</f>
        <v/>
      </c>
      <c r="D215" s="141" t="str">
        <f>IF(A215="","",historico_VU!D163)</f>
        <v/>
      </c>
      <c r="E215" s="141" t="str">
        <f>IF(A215="","",historico_VU!E163)</f>
        <v/>
      </c>
      <c r="F215" s="141" t="str">
        <f>IF(A215="","",historico_VU!F163)</f>
        <v/>
      </c>
      <c r="G215" s="141" t="str">
        <f>IF(A215="","",historico_VU!G163)</f>
        <v/>
      </c>
      <c r="H215" s="142" t="str">
        <f>IF(A215="","",historico_VU!H163)</f>
        <v/>
      </c>
      <c r="I215" s="57"/>
      <c r="J215" s="139" t="str">
        <f>IF(itens_Remanesc!A163="","",itens_Remanesc!A163)</f>
        <v/>
      </c>
      <c r="K215" s="140" t="str">
        <f>IF(J215="","",IF($F$4="C0",itens_Remanesc!B163,IF($F$4="C1",itens_Remanesc!E163,IF($F$4="C2",itens_Remanesc!G163,IF($F$4="C3",itens_Remanesc!I163,itens_Remanesc!K163)))))</f>
        <v/>
      </c>
      <c r="L215" s="140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3" t="str">
        <f>IF(J215="","",itens_Remanesc!C163)</f>
        <v/>
      </c>
      <c r="N215" s="143" t="str">
        <f>IF(J215="","",IF($F$4="C0",historico_VU!C163,IF($F$4="C1",historico_VU!D163,IF($F$4="C2",historico_VU!E163,IF($F$4="C3",historico_VU!F163,historico_VU!G163)))))</f>
        <v/>
      </c>
      <c r="O215" s="143" t="str">
        <f t="shared" si="16"/>
        <v/>
      </c>
      <c r="P215" s="143" t="str">
        <f t="shared" si="17"/>
        <v/>
      </c>
      <c r="Q215" s="144" t="str">
        <f t="shared" si="18"/>
        <v/>
      </c>
    </row>
    <row r="216" spans="1:17" hidden="1" outlineLevel="1" x14ac:dyDescent="0.35">
      <c r="A216" s="139" t="str">
        <f>IF(historico_VU!A164="","",historico_VU!A164)</f>
        <v/>
      </c>
      <c r="B216" s="140" t="str">
        <f>IF(A216="","",historico_VU!B164)</f>
        <v/>
      </c>
      <c r="C216" s="141" t="str">
        <f>IF(A216="","",historico_VU!C164)</f>
        <v/>
      </c>
      <c r="D216" s="141" t="str">
        <f>IF(A216="","",historico_VU!D164)</f>
        <v/>
      </c>
      <c r="E216" s="141" t="str">
        <f>IF(A216="","",historico_VU!E164)</f>
        <v/>
      </c>
      <c r="F216" s="141" t="str">
        <f>IF(A216="","",historico_VU!F164)</f>
        <v/>
      </c>
      <c r="G216" s="141" t="str">
        <f>IF(A216="","",historico_VU!G164)</f>
        <v/>
      </c>
      <c r="H216" s="142" t="str">
        <f>IF(A216="","",historico_VU!H164)</f>
        <v/>
      </c>
      <c r="I216" s="57"/>
      <c r="J216" s="139" t="str">
        <f>IF(itens_Remanesc!A164="","",itens_Remanesc!A164)</f>
        <v/>
      </c>
      <c r="K216" s="140" t="str">
        <f>IF(J216="","",IF($F$4="C0",itens_Remanesc!B164,IF($F$4="C1",itens_Remanesc!E164,IF($F$4="C2",itens_Remanesc!G164,IF($F$4="C3",itens_Remanesc!I164,itens_Remanesc!K164)))))</f>
        <v/>
      </c>
      <c r="L216" s="140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3" t="str">
        <f>IF(J216="","",itens_Remanesc!C164)</f>
        <v/>
      </c>
      <c r="N216" s="143" t="str">
        <f>IF(J216="","",IF($F$4="C0",historico_VU!C164,IF($F$4="C1",historico_VU!D164,IF($F$4="C2",historico_VU!E164,IF($F$4="C3",historico_VU!F164,historico_VU!G164)))))</f>
        <v/>
      </c>
      <c r="O216" s="143" t="str">
        <f t="shared" si="16"/>
        <v/>
      </c>
      <c r="P216" s="143" t="str">
        <f t="shared" si="17"/>
        <v/>
      </c>
      <c r="Q216" s="144" t="str">
        <f t="shared" si="18"/>
        <v/>
      </c>
    </row>
    <row r="217" spans="1:17" hidden="1" outlineLevel="1" x14ac:dyDescent="0.35">
      <c r="A217" s="139" t="str">
        <f>IF(historico_VU!A165="","",historico_VU!A165)</f>
        <v/>
      </c>
      <c r="B217" s="140" t="str">
        <f>IF(A217="","",historico_VU!B165)</f>
        <v/>
      </c>
      <c r="C217" s="141" t="str">
        <f>IF(A217="","",historico_VU!C165)</f>
        <v/>
      </c>
      <c r="D217" s="141" t="str">
        <f>IF(A217="","",historico_VU!D165)</f>
        <v/>
      </c>
      <c r="E217" s="141" t="str">
        <f>IF(A217="","",historico_VU!E165)</f>
        <v/>
      </c>
      <c r="F217" s="141" t="str">
        <f>IF(A217="","",historico_VU!F165)</f>
        <v/>
      </c>
      <c r="G217" s="141" t="str">
        <f>IF(A217="","",historico_VU!G165)</f>
        <v/>
      </c>
      <c r="H217" s="142" t="str">
        <f>IF(A217="","",historico_VU!H165)</f>
        <v/>
      </c>
      <c r="I217" s="57"/>
      <c r="J217" s="139" t="str">
        <f>IF(itens_Remanesc!A165="","",itens_Remanesc!A165)</f>
        <v/>
      </c>
      <c r="K217" s="140" t="str">
        <f>IF(J217="","",IF($F$4="C0",itens_Remanesc!B165,IF($F$4="C1",itens_Remanesc!E165,IF($F$4="C2",itens_Remanesc!G165,IF($F$4="C3",itens_Remanesc!I165,itens_Remanesc!K165)))))</f>
        <v/>
      </c>
      <c r="L217" s="140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3" t="str">
        <f>IF(J217="","",itens_Remanesc!C165)</f>
        <v/>
      </c>
      <c r="N217" s="143" t="str">
        <f>IF(J217="","",IF($F$4="C0",historico_VU!C165,IF($F$4="C1",historico_VU!D165,IF($F$4="C2",historico_VU!E165,IF($F$4="C3",historico_VU!F165,historico_VU!G165)))))</f>
        <v/>
      </c>
      <c r="O217" s="143" t="str">
        <f t="shared" si="16"/>
        <v/>
      </c>
      <c r="P217" s="143" t="str">
        <f t="shared" si="17"/>
        <v/>
      </c>
      <c r="Q217" s="144" t="str">
        <f t="shared" si="18"/>
        <v/>
      </c>
    </row>
    <row r="218" spans="1:17" hidden="1" outlineLevel="1" x14ac:dyDescent="0.35">
      <c r="A218" s="139" t="str">
        <f>IF(historico_VU!A166="","",historico_VU!A166)</f>
        <v/>
      </c>
      <c r="B218" s="140" t="str">
        <f>IF(A218="","",historico_VU!B166)</f>
        <v/>
      </c>
      <c r="C218" s="141" t="str">
        <f>IF(A218="","",historico_VU!C166)</f>
        <v/>
      </c>
      <c r="D218" s="141" t="str">
        <f>IF(A218="","",historico_VU!D166)</f>
        <v/>
      </c>
      <c r="E218" s="141" t="str">
        <f>IF(A218="","",historico_VU!E166)</f>
        <v/>
      </c>
      <c r="F218" s="141" t="str">
        <f>IF(A218="","",historico_VU!F166)</f>
        <v/>
      </c>
      <c r="G218" s="141" t="str">
        <f>IF(A218="","",historico_VU!G166)</f>
        <v/>
      </c>
      <c r="H218" s="142" t="str">
        <f>IF(A218="","",historico_VU!H166)</f>
        <v/>
      </c>
      <c r="I218" s="57"/>
      <c r="J218" s="139" t="str">
        <f>IF(itens_Remanesc!A166="","",itens_Remanesc!A166)</f>
        <v/>
      </c>
      <c r="K218" s="140" t="str">
        <f>IF(J218="","",IF($F$4="C0",itens_Remanesc!B166,IF($F$4="C1",itens_Remanesc!E166,IF($F$4="C2",itens_Remanesc!G166,IF($F$4="C3",itens_Remanesc!I166,itens_Remanesc!K166)))))</f>
        <v/>
      </c>
      <c r="L218" s="140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3" t="str">
        <f>IF(J218="","",itens_Remanesc!C166)</f>
        <v/>
      </c>
      <c r="N218" s="143" t="str">
        <f>IF(J218="","",IF($F$4="C0",historico_VU!C166,IF($F$4="C1",historico_VU!D166,IF($F$4="C2",historico_VU!E166,IF($F$4="C3",historico_VU!F166,historico_VU!G166)))))</f>
        <v/>
      </c>
      <c r="O218" s="143" t="str">
        <f t="shared" si="16"/>
        <v/>
      </c>
      <c r="P218" s="143" t="str">
        <f t="shared" si="17"/>
        <v/>
      </c>
      <c r="Q218" s="144" t="str">
        <f t="shared" si="18"/>
        <v/>
      </c>
    </row>
    <row r="219" spans="1:17" hidden="1" outlineLevel="1" x14ac:dyDescent="0.35">
      <c r="A219" s="139" t="str">
        <f>IF(historico_VU!A167="","",historico_VU!A167)</f>
        <v/>
      </c>
      <c r="B219" s="140" t="str">
        <f>IF(A219="","",historico_VU!B167)</f>
        <v/>
      </c>
      <c r="C219" s="141" t="str">
        <f>IF(A219="","",historico_VU!C167)</f>
        <v/>
      </c>
      <c r="D219" s="141" t="str">
        <f>IF(A219="","",historico_VU!D167)</f>
        <v/>
      </c>
      <c r="E219" s="141" t="str">
        <f>IF(A219="","",historico_VU!E167)</f>
        <v/>
      </c>
      <c r="F219" s="141" t="str">
        <f>IF(A219="","",historico_VU!F167)</f>
        <v/>
      </c>
      <c r="G219" s="141" t="str">
        <f>IF(A219="","",historico_VU!G167)</f>
        <v/>
      </c>
      <c r="H219" s="142" t="str">
        <f>IF(A219="","",historico_VU!H167)</f>
        <v/>
      </c>
      <c r="I219" s="57"/>
      <c r="J219" s="139" t="str">
        <f>IF(itens_Remanesc!A167="","",itens_Remanesc!A167)</f>
        <v/>
      </c>
      <c r="K219" s="140" t="str">
        <f>IF(J219="","",IF($F$4="C0",itens_Remanesc!B167,IF($F$4="C1",itens_Remanesc!E167,IF($F$4="C2",itens_Remanesc!G167,IF($F$4="C3",itens_Remanesc!I167,itens_Remanesc!K167)))))</f>
        <v/>
      </c>
      <c r="L219" s="140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3" t="str">
        <f>IF(J219="","",itens_Remanesc!C167)</f>
        <v/>
      </c>
      <c r="N219" s="143" t="str">
        <f>IF(J219="","",IF($F$4="C0",historico_VU!C167,IF($F$4="C1",historico_VU!D167,IF($F$4="C2",historico_VU!E167,IF($F$4="C3",historico_VU!F167,historico_VU!G167)))))</f>
        <v/>
      </c>
      <c r="O219" s="143" t="str">
        <f t="shared" si="16"/>
        <v/>
      </c>
      <c r="P219" s="143" t="str">
        <f t="shared" si="17"/>
        <v/>
      </c>
      <c r="Q219" s="144" t="str">
        <f t="shared" si="18"/>
        <v/>
      </c>
    </row>
    <row r="220" spans="1:17" hidden="1" outlineLevel="1" x14ac:dyDescent="0.35">
      <c r="A220" s="139" t="str">
        <f>IF(historico_VU!A168="","",historico_VU!A168)</f>
        <v/>
      </c>
      <c r="B220" s="140" t="str">
        <f>IF(A220="","",historico_VU!B168)</f>
        <v/>
      </c>
      <c r="C220" s="141" t="str">
        <f>IF(A220="","",historico_VU!C168)</f>
        <v/>
      </c>
      <c r="D220" s="141" t="str">
        <f>IF(A220="","",historico_VU!D168)</f>
        <v/>
      </c>
      <c r="E220" s="141" t="str">
        <f>IF(A220="","",historico_VU!E168)</f>
        <v/>
      </c>
      <c r="F220" s="141" t="str">
        <f>IF(A220="","",historico_VU!F168)</f>
        <v/>
      </c>
      <c r="G220" s="141" t="str">
        <f>IF(A220="","",historico_VU!G168)</f>
        <v/>
      </c>
      <c r="H220" s="142" t="str">
        <f>IF(A220="","",historico_VU!H168)</f>
        <v/>
      </c>
      <c r="I220" s="57"/>
      <c r="J220" s="139" t="str">
        <f>IF(itens_Remanesc!A168="","",itens_Remanesc!A168)</f>
        <v/>
      </c>
      <c r="K220" s="140" t="str">
        <f>IF(J220="","",IF($F$4="C0",itens_Remanesc!B168,IF($F$4="C1",itens_Remanesc!E168,IF($F$4="C2",itens_Remanesc!G168,IF($F$4="C3",itens_Remanesc!I168,itens_Remanesc!K168)))))</f>
        <v/>
      </c>
      <c r="L220" s="140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3" t="str">
        <f>IF(J220="","",itens_Remanesc!C168)</f>
        <v/>
      </c>
      <c r="N220" s="143" t="str">
        <f>IF(J220="","",IF($F$4="C0",historico_VU!C168,IF($F$4="C1",historico_VU!D168,IF($F$4="C2",historico_VU!E168,IF($F$4="C3",historico_VU!F168,historico_VU!G168)))))</f>
        <v/>
      </c>
      <c r="O220" s="143" t="str">
        <f t="shared" si="16"/>
        <v/>
      </c>
      <c r="P220" s="143" t="str">
        <f t="shared" si="17"/>
        <v/>
      </c>
      <c r="Q220" s="144" t="str">
        <f t="shared" si="18"/>
        <v/>
      </c>
    </row>
    <row r="221" spans="1:17" hidden="1" outlineLevel="1" x14ac:dyDescent="0.35">
      <c r="A221" s="139" t="str">
        <f>IF(historico_VU!A169="","",historico_VU!A169)</f>
        <v/>
      </c>
      <c r="B221" s="140" t="str">
        <f>IF(A221="","",historico_VU!B169)</f>
        <v/>
      </c>
      <c r="C221" s="141" t="str">
        <f>IF(A221="","",historico_VU!C169)</f>
        <v/>
      </c>
      <c r="D221" s="141" t="str">
        <f>IF(A221="","",historico_VU!D169)</f>
        <v/>
      </c>
      <c r="E221" s="141" t="str">
        <f>IF(A221="","",historico_VU!E169)</f>
        <v/>
      </c>
      <c r="F221" s="141" t="str">
        <f>IF(A221="","",historico_VU!F169)</f>
        <v/>
      </c>
      <c r="G221" s="141" t="str">
        <f>IF(A221="","",historico_VU!G169)</f>
        <v/>
      </c>
      <c r="H221" s="142" t="str">
        <f>IF(A221="","",historico_VU!H169)</f>
        <v/>
      </c>
      <c r="I221" s="57"/>
      <c r="J221" s="139" t="str">
        <f>IF(itens_Remanesc!A169="","",itens_Remanesc!A169)</f>
        <v/>
      </c>
      <c r="K221" s="140" t="str">
        <f>IF(J221="","",IF($F$4="C0",itens_Remanesc!B169,IF($F$4="C1",itens_Remanesc!E169,IF($F$4="C2",itens_Remanesc!G169,IF($F$4="C3",itens_Remanesc!I169,itens_Remanesc!K169)))))</f>
        <v/>
      </c>
      <c r="L221" s="140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3" t="str">
        <f>IF(J221="","",itens_Remanesc!C169)</f>
        <v/>
      </c>
      <c r="N221" s="143" t="str">
        <f>IF(J221="","",IF($F$4="C0",historico_VU!C169,IF($F$4="C1",historico_VU!D169,IF($F$4="C2",historico_VU!E169,IF($F$4="C3",historico_VU!F169,historico_VU!G169)))))</f>
        <v/>
      </c>
      <c r="O221" s="143" t="str">
        <f t="shared" si="16"/>
        <v/>
      </c>
      <c r="P221" s="143" t="str">
        <f t="shared" si="17"/>
        <v/>
      </c>
      <c r="Q221" s="144" t="str">
        <f t="shared" si="18"/>
        <v/>
      </c>
    </row>
    <row r="222" spans="1:17" hidden="1" outlineLevel="1" x14ac:dyDescent="0.35">
      <c r="A222" s="139" t="str">
        <f>IF(historico_VU!A170="","",historico_VU!A170)</f>
        <v/>
      </c>
      <c r="B222" s="140" t="str">
        <f>IF(A222="","",historico_VU!B170)</f>
        <v/>
      </c>
      <c r="C222" s="141" t="str">
        <f>IF(A222="","",historico_VU!C170)</f>
        <v/>
      </c>
      <c r="D222" s="141" t="str">
        <f>IF(A222="","",historico_VU!D170)</f>
        <v/>
      </c>
      <c r="E222" s="141" t="str">
        <f>IF(A222="","",historico_VU!E170)</f>
        <v/>
      </c>
      <c r="F222" s="141" t="str">
        <f>IF(A222="","",historico_VU!F170)</f>
        <v/>
      </c>
      <c r="G222" s="141" t="str">
        <f>IF(A222="","",historico_VU!G170)</f>
        <v/>
      </c>
      <c r="H222" s="142" t="str">
        <f>IF(A222="","",historico_VU!H170)</f>
        <v/>
      </c>
      <c r="I222" s="57"/>
      <c r="J222" s="139" t="str">
        <f>IF(itens_Remanesc!A170="","",itens_Remanesc!A170)</f>
        <v/>
      </c>
      <c r="K222" s="140" t="str">
        <f>IF(J222="","",IF($F$4="C0",itens_Remanesc!B170,IF($F$4="C1",itens_Remanesc!E170,IF($F$4="C2",itens_Remanesc!G170,IF($F$4="C3",itens_Remanesc!I170,itens_Remanesc!K170)))))</f>
        <v/>
      </c>
      <c r="L222" s="140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3" t="str">
        <f>IF(J222="","",itens_Remanesc!C170)</f>
        <v/>
      </c>
      <c r="N222" s="143" t="str">
        <f>IF(J222="","",IF($F$4="C0",historico_VU!C170,IF($F$4="C1",historico_VU!D170,IF($F$4="C2",historico_VU!E170,IF($F$4="C3",historico_VU!F170,historico_VU!G170)))))</f>
        <v/>
      </c>
      <c r="O222" s="143" t="str">
        <f t="shared" si="16"/>
        <v/>
      </c>
      <c r="P222" s="143" t="str">
        <f t="shared" si="17"/>
        <v/>
      </c>
      <c r="Q222" s="144" t="str">
        <f t="shared" si="18"/>
        <v/>
      </c>
    </row>
    <row r="223" spans="1:17" hidden="1" outlineLevel="1" x14ac:dyDescent="0.35">
      <c r="A223" s="139" t="str">
        <f>IF(historico_VU!A171="","",historico_VU!A171)</f>
        <v/>
      </c>
      <c r="B223" s="140" t="str">
        <f>IF(A223="","",historico_VU!B171)</f>
        <v/>
      </c>
      <c r="C223" s="141" t="str">
        <f>IF(A223="","",historico_VU!C171)</f>
        <v/>
      </c>
      <c r="D223" s="141" t="str">
        <f>IF(A223="","",historico_VU!D171)</f>
        <v/>
      </c>
      <c r="E223" s="141" t="str">
        <f>IF(A223="","",historico_VU!E171)</f>
        <v/>
      </c>
      <c r="F223" s="141" t="str">
        <f>IF(A223="","",historico_VU!F171)</f>
        <v/>
      </c>
      <c r="G223" s="141" t="str">
        <f>IF(A223="","",historico_VU!G171)</f>
        <v/>
      </c>
      <c r="H223" s="142" t="str">
        <f>IF(A223="","",historico_VU!H171)</f>
        <v/>
      </c>
      <c r="I223" s="57"/>
      <c r="J223" s="139" t="str">
        <f>IF(itens_Remanesc!A171="","",itens_Remanesc!A171)</f>
        <v/>
      </c>
      <c r="K223" s="140" t="str">
        <f>IF(J223="","",IF($F$4="C0",itens_Remanesc!B171,IF($F$4="C1",itens_Remanesc!E171,IF($F$4="C2",itens_Remanesc!G171,IF($F$4="C3",itens_Remanesc!I171,itens_Remanesc!K171)))))</f>
        <v/>
      </c>
      <c r="L223" s="140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3" t="str">
        <f>IF(J223="","",itens_Remanesc!C171)</f>
        <v/>
      </c>
      <c r="N223" s="143" t="str">
        <f>IF(J223="","",IF($F$4="C0",historico_VU!C171,IF($F$4="C1",historico_VU!D171,IF($F$4="C2",historico_VU!E171,IF($F$4="C3",historico_VU!F171,historico_VU!G171)))))</f>
        <v/>
      </c>
      <c r="O223" s="143" t="str">
        <f t="shared" si="16"/>
        <v/>
      </c>
      <c r="P223" s="143" t="str">
        <f t="shared" si="17"/>
        <v/>
      </c>
      <c r="Q223" s="144" t="str">
        <f t="shared" si="18"/>
        <v/>
      </c>
    </row>
    <row r="224" spans="1:17" hidden="1" outlineLevel="1" x14ac:dyDescent="0.35">
      <c r="A224" s="139" t="str">
        <f>IF(historico_VU!A172="","",historico_VU!A172)</f>
        <v/>
      </c>
      <c r="B224" s="140" t="str">
        <f>IF(A224="","",historico_VU!B172)</f>
        <v/>
      </c>
      <c r="C224" s="141" t="str">
        <f>IF(A224="","",historico_VU!C172)</f>
        <v/>
      </c>
      <c r="D224" s="141" t="str">
        <f>IF(A224="","",historico_VU!D172)</f>
        <v/>
      </c>
      <c r="E224" s="141" t="str">
        <f>IF(A224="","",historico_VU!E172)</f>
        <v/>
      </c>
      <c r="F224" s="141" t="str">
        <f>IF(A224="","",historico_VU!F172)</f>
        <v/>
      </c>
      <c r="G224" s="141" t="str">
        <f>IF(A224="","",historico_VU!G172)</f>
        <v/>
      </c>
      <c r="H224" s="142" t="str">
        <f>IF(A224="","",historico_VU!H172)</f>
        <v/>
      </c>
      <c r="I224" s="57"/>
      <c r="J224" s="139" t="str">
        <f>IF(itens_Remanesc!A172="","",itens_Remanesc!A172)</f>
        <v/>
      </c>
      <c r="K224" s="140" t="str">
        <f>IF(J224="","",IF($F$4="C0",itens_Remanesc!B172,IF($F$4="C1",itens_Remanesc!E172,IF($F$4="C2",itens_Remanesc!G172,IF($F$4="C3",itens_Remanesc!I172,itens_Remanesc!K172)))))</f>
        <v/>
      </c>
      <c r="L224" s="140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3" t="str">
        <f>IF(J224="","",itens_Remanesc!C172)</f>
        <v/>
      </c>
      <c r="N224" s="143" t="str">
        <f>IF(J224="","",IF($F$4="C0",historico_VU!C172,IF($F$4="C1",historico_VU!D172,IF($F$4="C2",historico_VU!E172,IF($F$4="C3",historico_VU!F172,historico_VU!G172)))))</f>
        <v/>
      </c>
      <c r="O224" s="143" t="str">
        <f t="shared" si="16"/>
        <v/>
      </c>
      <c r="P224" s="143" t="str">
        <f t="shared" si="17"/>
        <v/>
      </c>
      <c r="Q224" s="144" t="str">
        <f t="shared" si="18"/>
        <v/>
      </c>
    </row>
    <row r="225" spans="1:17" hidden="1" outlineLevel="1" x14ac:dyDescent="0.35">
      <c r="A225" s="139" t="str">
        <f>IF(historico_VU!A173="","",historico_VU!A173)</f>
        <v/>
      </c>
      <c r="B225" s="140" t="str">
        <f>IF(A225="","",historico_VU!B173)</f>
        <v/>
      </c>
      <c r="C225" s="141" t="str">
        <f>IF(A225="","",historico_VU!C173)</f>
        <v/>
      </c>
      <c r="D225" s="141" t="str">
        <f>IF(A225="","",historico_VU!D173)</f>
        <v/>
      </c>
      <c r="E225" s="141" t="str">
        <f>IF(A225="","",historico_VU!E173)</f>
        <v/>
      </c>
      <c r="F225" s="141" t="str">
        <f>IF(A225="","",historico_VU!F173)</f>
        <v/>
      </c>
      <c r="G225" s="141" t="str">
        <f>IF(A225="","",historico_VU!G173)</f>
        <v/>
      </c>
      <c r="H225" s="142" t="str">
        <f>IF(A225="","",historico_VU!H173)</f>
        <v/>
      </c>
      <c r="I225" s="57"/>
      <c r="J225" s="139" t="str">
        <f>IF(itens_Remanesc!A173="","",itens_Remanesc!A173)</f>
        <v/>
      </c>
      <c r="K225" s="140" t="str">
        <f>IF(J225="","",IF($F$4="C0",itens_Remanesc!B173,IF($F$4="C1",itens_Remanesc!E173,IF($F$4="C2",itens_Remanesc!G173,IF($F$4="C3",itens_Remanesc!I173,itens_Remanesc!K173)))))</f>
        <v/>
      </c>
      <c r="L225" s="140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3" t="str">
        <f>IF(J225="","",itens_Remanesc!C173)</f>
        <v/>
      </c>
      <c r="N225" s="143" t="str">
        <f>IF(J225="","",IF($F$4="C0",historico_VU!C173,IF($F$4="C1",historico_VU!D173,IF($F$4="C2",historico_VU!E173,IF($F$4="C3",historico_VU!F173,historico_VU!G173)))))</f>
        <v/>
      </c>
      <c r="O225" s="143" t="str">
        <f t="shared" si="16"/>
        <v/>
      </c>
      <c r="P225" s="143" t="str">
        <f t="shared" si="17"/>
        <v/>
      </c>
      <c r="Q225" s="144" t="str">
        <f t="shared" si="18"/>
        <v/>
      </c>
    </row>
    <row r="226" spans="1:17" hidden="1" outlineLevel="1" x14ac:dyDescent="0.35">
      <c r="A226" s="139" t="str">
        <f>IF(historico_VU!A174="","",historico_VU!A174)</f>
        <v/>
      </c>
      <c r="B226" s="140" t="str">
        <f>IF(A226="","",historico_VU!B174)</f>
        <v/>
      </c>
      <c r="C226" s="141" t="str">
        <f>IF(A226="","",historico_VU!C174)</f>
        <v/>
      </c>
      <c r="D226" s="141" t="str">
        <f>IF(A226="","",historico_VU!D174)</f>
        <v/>
      </c>
      <c r="E226" s="141" t="str">
        <f>IF(A226="","",historico_VU!E174)</f>
        <v/>
      </c>
      <c r="F226" s="141" t="str">
        <f>IF(A226="","",historico_VU!F174)</f>
        <v/>
      </c>
      <c r="G226" s="141" t="str">
        <f>IF(A226="","",historico_VU!G174)</f>
        <v/>
      </c>
      <c r="H226" s="142" t="str">
        <f>IF(A226="","",historico_VU!H174)</f>
        <v/>
      </c>
      <c r="I226" s="57"/>
      <c r="J226" s="139" t="str">
        <f>IF(itens_Remanesc!A174="","",itens_Remanesc!A174)</f>
        <v/>
      </c>
      <c r="K226" s="140" t="str">
        <f>IF(J226="","",IF($F$4="C0",itens_Remanesc!B174,IF($F$4="C1",itens_Remanesc!E174,IF($F$4="C2",itens_Remanesc!G174,IF($F$4="C3",itens_Remanesc!I174,itens_Remanesc!K174)))))</f>
        <v/>
      </c>
      <c r="L226" s="140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3" t="str">
        <f>IF(J226="","",itens_Remanesc!C174)</f>
        <v/>
      </c>
      <c r="N226" s="143" t="str">
        <f>IF(J226="","",IF($F$4="C0",historico_VU!C174,IF($F$4="C1",historico_VU!D174,IF($F$4="C2",historico_VU!E174,IF($F$4="C3",historico_VU!F174,historico_VU!G174)))))</f>
        <v/>
      </c>
      <c r="O226" s="143" t="str">
        <f t="shared" si="16"/>
        <v/>
      </c>
      <c r="P226" s="143" t="str">
        <f t="shared" si="17"/>
        <v/>
      </c>
      <c r="Q226" s="144" t="str">
        <f t="shared" si="18"/>
        <v/>
      </c>
    </row>
    <row r="227" spans="1:17" hidden="1" outlineLevel="1" x14ac:dyDescent="0.35">
      <c r="A227" s="139" t="str">
        <f>IF(historico_VU!A175="","",historico_VU!A175)</f>
        <v/>
      </c>
      <c r="B227" s="140" t="str">
        <f>IF(A227="","",historico_VU!B175)</f>
        <v/>
      </c>
      <c r="C227" s="141" t="str">
        <f>IF(A227="","",historico_VU!C175)</f>
        <v/>
      </c>
      <c r="D227" s="141" t="str">
        <f>IF(A227="","",historico_VU!D175)</f>
        <v/>
      </c>
      <c r="E227" s="141" t="str">
        <f>IF(A227="","",historico_VU!E175)</f>
        <v/>
      </c>
      <c r="F227" s="141" t="str">
        <f>IF(A227="","",historico_VU!F175)</f>
        <v/>
      </c>
      <c r="G227" s="141" t="str">
        <f>IF(A227="","",historico_VU!G175)</f>
        <v/>
      </c>
      <c r="H227" s="142" t="str">
        <f>IF(A227="","",historico_VU!H175)</f>
        <v/>
      </c>
      <c r="I227" s="57"/>
      <c r="J227" s="139" t="str">
        <f>IF(itens_Remanesc!A175="","",itens_Remanesc!A175)</f>
        <v/>
      </c>
      <c r="K227" s="140" t="str">
        <f>IF(J227="","",IF($F$4="C0",itens_Remanesc!B175,IF($F$4="C1",itens_Remanesc!E175,IF($F$4="C2",itens_Remanesc!G175,IF($F$4="C3",itens_Remanesc!I175,itens_Remanesc!K175)))))</f>
        <v/>
      </c>
      <c r="L227" s="140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3" t="str">
        <f>IF(J227="","",itens_Remanesc!C175)</f>
        <v/>
      </c>
      <c r="N227" s="143" t="str">
        <f>IF(J227="","",IF($F$4="C0",historico_VU!C175,IF($F$4="C1",historico_VU!D175,IF($F$4="C2",historico_VU!E175,IF($F$4="C3",historico_VU!F175,historico_VU!G175)))))</f>
        <v/>
      </c>
      <c r="O227" s="143" t="str">
        <f t="shared" si="16"/>
        <v/>
      </c>
      <c r="P227" s="143" t="str">
        <f t="shared" si="17"/>
        <v/>
      </c>
      <c r="Q227" s="144" t="str">
        <f t="shared" si="18"/>
        <v/>
      </c>
    </row>
    <row r="228" spans="1:17" hidden="1" outlineLevel="1" x14ac:dyDescent="0.35">
      <c r="A228" s="139" t="str">
        <f>IF(historico_VU!A176="","",historico_VU!A176)</f>
        <v/>
      </c>
      <c r="B228" s="140" t="str">
        <f>IF(A228="","",historico_VU!B176)</f>
        <v/>
      </c>
      <c r="C228" s="141" t="str">
        <f>IF(A228="","",historico_VU!C176)</f>
        <v/>
      </c>
      <c r="D228" s="141" t="str">
        <f>IF(A228="","",historico_VU!D176)</f>
        <v/>
      </c>
      <c r="E228" s="141" t="str">
        <f>IF(A228="","",historico_VU!E176)</f>
        <v/>
      </c>
      <c r="F228" s="141" t="str">
        <f>IF(A228="","",historico_VU!F176)</f>
        <v/>
      </c>
      <c r="G228" s="141" t="str">
        <f>IF(A228="","",historico_VU!G176)</f>
        <v/>
      </c>
      <c r="H228" s="142" t="str">
        <f>IF(A228="","",historico_VU!H176)</f>
        <v/>
      </c>
      <c r="I228" s="57"/>
      <c r="J228" s="139" t="str">
        <f>IF(itens_Remanesc!A176="","",itens_Remanesc!A176)</f>
        <v/>
      </c>
      <c r="K228" s="140" t="str">
        <f>IF(J228="","",IF($F$4="C0",itens_Remanesc!B176,IF($F$4="C1",itens_Remanesc!E176,IF($F$4="C2",itens_Remanesc!G176,IF($F$4="C3",itens_Remanesc!I176,itens_Remanesc!K176)))))</f>
        <v/>
      </c>
      <c r="L228" s="140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3" t="str">
        <f>IF(J228="","",itens_Remanesc!C176)</f>
        <v/>
      </c>
      <c r="N228" s="143" t="str">
        <f>IF(J228="","",IF($F$4="C0",historico_VU!C176,IF($F$4="C1",historico_VU!D176,IF($F$4="C2",historico_VU!E176,IF($F$4="C3",historico_VU!F176,historico_VU!G176)))))</f>
        <v/>
      </c>
      <c r="O228" s="143" t="str">
        <f t="shared" si="16"/>
        <v/>
      </c>
      <c r="P228" s="143" t="str">
        <f t="shared" si="17"/>
        <v/>
      </c>
      <c r="Q228" s="144" t="str">
        <f t="shared" si="18"/>
        <v/>
      </c>
    </row>
    <row r="229" spans="1:17" hidden="1" outlineLevel="1" x14ac:dyDescent="0.35">
      <c r="A229" s="139" t="str">
        <f>IF(historico_VU!A177="","",historico_VU!A177)</f>
        <v/>
      </c>
      <c r="B229" s="140" t="str">
        <f>IF(A229="","",historico_VU!B177)</f>
        <v/>
      </c>
      <c r="C229" s="141" t="str">
        <f>IF(A229="","",historico_VU!C177)</f>
        <v/>
      </c>
      <c r="D229" s="141" t="str">
        <f>IF(A229="","",historico_VU!D177)</f>
        <v/>
      </c>
      <c r="E229" s="141" t="str">
        <f>IF(A229="","",historico_VU!E177)</f>
        <v/>
      </c>
      <c r="F229" s="141" t="str">
        <f>IF(A229="","",historico_VU!F177)</f>
        <v/>
      </c>
      <c r="G229" s="141" t="str">
        <f>IF(A229="","",historico_VU!G177)</f>
        <v/>
      </c>
      <c r="H229" s="142" t="str">
        <f>IF(A229="","",historico_VU!H177)</f>
        <v/>
      </c>
      <c r="I229" s="57"/>
      <c r="J229" s="139" t="str">
        <f>IF(itens_Remanesc!A177="","",itens_Remanesc!A177)</f>
        <v/>
      </c>
      <c r="K229" s="140" t="str">
        <f>IF(J229="","",IF($F$4="C0",itens_Remanesc!B177,IF($F$4="C1",itens_Remanesc!E177,IF($F$4="C2",itens_Remanesc!G177,IF($F$4="C3",itens_Remanesc!I177,itens_Remanesc!K177)))))</f>
        <v/>
      </c>
      <c r="L229" s="140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3" t="str">
        <f>IF(J229="","",itens_Remanesc!C177)</f>
        <v/>
      </c>
      <c r="N229" s="143" t="str">
        <f>IF(J229="","",IF($F$4="C0",historico_VU!C177,IF($F$4="C1",historico_VU!D177,IF($F$4="C2",historico_VU!E177,IF($F$4="C3",historico_VU!F177,historico_VU!G177)))))</f>
        <v/>
      </c>
      <c r="O229" s="143" t="str">
        <f t="shared" si="16"/>
        <v/>
      </c>
      <c r="P229" s="143" t="str">
        <f t="shared" si="17"/>
        <v/>
      </c>
      <c r="Q229" s="144" t="str">
        <f t="shared" si="18"/>
        <v/>
      </c>
    </row>
    <row r="230" spans="1:17" hidden="1" outlineLevel="1" x14ac:dyDescent="0.35">
      <c r="A230" s="139" t="str">
        <f>IF(historico_VU!A178="","",historico_VU!A178)</f>
        <v/>
      </c>
      <c r="B230" s="140" t="str">
        <f>IF(A230="","",historico_VU!B178)</f>
        <v/>
      </c>
      <c r="C230" s="141" t="str">
        <f>IF(A230="","",historico_VU!C178)</f>
        <v/>
      </c>
      <c r="D230" s="141" t="str">
        <f>IF(A230="","",historico_VU!D178)</f>
        <v/>
      </c>
      <c r="E230" s="141" t="str">
        <f>IF(A230="","",historico_VU!E178)</f>
        <v/>
      </c>
      <c r="F230" s="141" t="str">
        <f>IF(A230="","",historico_VU!F178)</f>
        <v/>
      </c>
      <c r="G230" s="141" t="str">
        <f>IF(A230="","",historico_VU!G178)</f>
        <v/>
      </c>
      <c r="H230" s="142" t="str">
        <f>IF(A230="","",historico_VU!H178)</f>
        <v/>
      </c>
      <c r="I230" s="57"/>
      <c r="J230" s="139" t="str">
        <f>IF(itens_Remanesc!A178="","",itens_Remanesc!A178)</f>
        <v/>
      </c>
      <c r="K230" s="140" t="str">
        <f>IF(J230="","",IF($F$4="C0",itens_Remanesc!B178,IF($F$4="C1",itens_Remanesc!E178,IF($F$4="C2",itens_Remanesc!G178,IF($F$4="C3",itens_Remanesc!I178,itens_Remanesc!K178)))))</f>
        <v/>
      </c>
      <c r="L230" s="140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3" t="str">
        <f>IF(J230="","",itens_Remanesc!C178)</f>
        <v/>
      </c>
      <c r="N230" s="143" t="str">
        <f>IF(J230="","",IF($F$4="C0",historico_VU!C178,IF($F$4="C1",historico_VU!D178,IF($F$4="C2",historico_VU!E178,IF($F$4="C3",historico_VU!F178,historico_VU!G178)))))</f>
        <v/>
      </c>
      <c r="O230" s="143" t="str">
        <f t="shared" si="16"/>
        <v/>
      </c>
      <c r="P230" s="143" t="str">
        <f t="shared" si="17"/>
        <v/>
      </c>
      <c r="Q230" s="144" t="str">
        <f t="shared" si="18"/>
        <v/>
      </c>
    </row>
    <row r="231" spans="1:17" hidden="1" outlineLevel="1" x14ac:dyDescent="0.35">
      <c r="A231" s="139" t="str">
        <f>IF(historico_VU!A179="","",historico_VU!A179)</f>
        <v/>
      </c>
      <c r="B231" s="140" t="str">
        <f>IF(A231="","",historico_VU!B179)</f>
        <v/>
      </c>
      <c r="C231" s="141" t="str">
        <f>IF(A231="","",historico_VU!C179)</f>
        <v/>
      </c>
      <c r="D231" s="141" t="str">
        <f>IF(A231="","",historico_VU!D179)</f>
        <v/>
      </c>
      <c r="E231" s="141" t="str">
        <f>IF(A231="","",historico_VU!E179)</f>
        <v/>
      </c>
      <c r="F231" s="141" t="str">
        <f>IF(A231="","",historico_VU!F179)</f>
        <v/>
      </c>
      <c r="G231" s="141" t="str">
        <f>IF(A231="","",historico_VU!G179)</f>
        <v/>
      </c>
      <c r="H231" s="142" t="str">
        <f>IF(A231="","",historico_VU!H179)</f>
        <v/>
      </c>
      <c r="I231" s="57"/>
      <c r="J231" s="139" t="str">
        <f>IF(itens_Remanesc!A179="","",itens_Remanesc!A179)</f>
        <v/>
      </c>
      <c r="K231" s="140" t="str">
        <f>IF(J231="","",IF($F$4="C0",itens_Remanesc!B179,IF($F$4="C1",itens_Remanesc!E179,IF($F$4="C2",itens_Remanesc!G179,IF($F$4="C3",itens_Remanesc!I179,itens_Remanesc!K179)))))</f>
        <v/>
      </c>
      <c r="L231" s="140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3" t="str">
        <f>IF(J231="","",itens_Remanesc!C179)</f>
        <v/>
      </c>
      <c r="N231" s="143" t="str">
        <f>IF(J231="","",IF($F$4="C0",historico_VU!C179,IF($F$4="C1",historico_VU!D179,IF($F$4="C2",historico_VU!E179,IF($F$4="C3",historico_VU!F179,historico_VU!G179)))))</f>
        <v/>
      </c>
      <c r="O231" s="143" t="str">
        <f t="shared" si="16"/>
        <v/>
      </c>
      <c r="P231" s="143" t="str">
        <f t="shared" si="17"/>
        <v/>
      </c>
      <c r="Q231" s="144" t="str">
        <f t="shared" si="18"/>
        <v/>
      </c>
    </row>
    <row r="232" spans="1:17" hidden="1" outlineLevel="1" x14ac:dyDescent="0.35">
      <c r="A232" s="139" t="str">
        <f>IF(historico_VU!A180="","",historico_VU!A180)</f>
        <v/>
      </c>
      <c r="B232" s="140" t="str">
        <f>IF(A232="","",historico_VU!B180)</f>
        <v/>
      </c>
      <c r="C232" s="141" t="str">
        <f>IF(A232="","",historico_VU!C180)</f>
        <v/>
      </c>
      <c r="D232" s="141" t="str">
        <f>IF(A232="","",historico_VU!D180)</f>
        <v/>
      </c>
      <c r="E232" s="141" t="str">
        <f>IF(A232="","",historico_VU!E180)</f>
        <v/>
      </c>
      <c r="F232" s="141" t="str">
        <f>IF(A232="","",historico_VU!F180)</f>
        <v/>
      </c>
      <c r="G232" s="141" t="str">
        <f>IF(A232="","",historico_VU!G180)</f>
        <v/>
      </c>
      <c r="H232" s="142" t="str">
        <f>IF(A232="","",historico_VU!H180)</f>
        <v/>
      </c>
      <c r="I232" s="57"/>
      <c r="J232" s="139" t="str">
        <f>IF(itens_Remanesc!A180="","",itens_Remanesc!A180)</f>
        <v/>
      </c>
      <c r="K232" s="140" t="str">
        <f>IF(J232="","",IF($F$4="C0",itens_Remanesc!B180,IF($F$4="C1",itens_Remanesc!E180,IF($F$4="C2",itens_Remanesc!G180,IF($F$4="C3",itens_Remanesc!I180,itens_Remanesc!K180)))))</f>
        <v/>
      </c>
      <c r="L232" s="140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3" t="str">
        <f>IF(J232="","",itens_Remanesc!C180)</f>
        <v/>
      </c>
      <c r="N232" s="143" t="str">
        <f>IF(J232="","",IF($F$4="C0",historico_VU!C180,IF($F$4="C1",historico_VU!D180,IF($F$4="C2",historico_VU!E180,IF($F$4="C3",historico_VU!F180,historico_VU!G180)))))</f>
        <v/>
      </c>
      <c r="O232" s="143" t="str">
        <f t="shared" si="16"/>
        <v/>
      </c>
      <c r="P232" s="143" t="str">
        <f t="shared" si="17"/>
        <v/>
      </c>
      <c r="Q232" s="144" t="str">
        <f t="shared" si="18"/>
        <v/>
      </c>
    </row>
    <row r="233" spans="1:17" hidden="1" outlineLevel="1" x14ac:dyDescent="0.35">
      <c r="A233" s="139" t="str">
        <f>IF(historico_VU!A181="","",historico_VU!A181)</f>
        <v/>
      </c>
      <c r="B233" s="140" t="str">
        <f>IF(A233="","",historico_VU!B181)</f>
        <v/>
      </c>
      <c r="C233" s="141" t="str">
        <f>IF(A233="","",historico_VU!C181)</f>
        <v/>
      </c>
      <c r="D233" s="141" t="str">
        <f>IF(A233="","",historico_VU!D181)</f>
        <v/>
      </c>
      <c r="E233" s="141" t="str">
        <f>IF(A233="","",historico_VU!E181)</f>
        <v/>
      </c>
      <c r="F233" s="141" t="str">
        <f>IF(A233="","",historico_VU!F181)</f>
        <v/>
      </c>
      <c r="G233" s="141" t="str">
        <f>IF(A233="","",historico_VU!G181)</f>
        <v/>
      </c>
      <c r="H233" s="142" t="str">
        <f>IF(A233="","",historico_VU!H181)</f>
        <v/>
      </c>
      <c r="I233" s="57"/>
      <c r="J233" s="139" t="str">
        <f>IF(itens_Remanesc!A181="","",itens_Remanesc!A181)</f>
        <v/>
      </c>
      <c r="K233" s="140" t="str">
        <f>IF(J233="","",IF($F$4="C0",itens_Remanesc!B181,IF($F$4="C1",itens_Remanesc!E181,IF($F$4="C2",itens_Remanesc!G181,IF($F$4="C3",itens_Remanesc!I181,itens_Remanesc!K181)))))</f>
        <v/>
      </c>
      <c r="L233" s="140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3" t="str">
        <f>IF(J233="","",itens_Remanesc!C181)</f>
        <v/>
      </c>
      <c r="N233" s="143" t="str">
        <f>IF(J233="","",IF($F$4="C0",historico_VU!C181,IF($F$4="C1",historico_VU!D181,IF($F$4="C2",historico_VU!E181,IF($F$4="C3",historico_VU!F181,historico_VU!G181)))))</f>
        <v/>
      </c>
      <c r="O233" s="143" t="str">
        <f t="shared" si="16"/>
        <v/>
      </c>
      <c r="P233" s="143" t="str">
        <f t="shared" si="17"/>
        <v/>
      </c>
      <c r="Q233" s="144" t="str">
        <f t="shared" si="18"/>
        <v/>
      </c>
    </row>
    <row r="234" spans="1:17" hidden="1" outlineLevel="1" x14ac:dyDescent="0.35">
      <c r="A234" s="139" t="str">
        <f>IF(historico_VU!A182="","",historico_VU!A182)</f>
        <v/>
      </c>
      <c r="B234" s="140" t="str">
        <f>IF(A234="","",historico_VU!B182)</f>
        <v/>
      </c>
      <c r="C234" s="141" t="str">
        <f>IF(A234="","",historico_VU!C182)</f>
        <v/>
      </c>
      <c r="D234" s="141" t="str">
        <f>IF(A234="","",historico_VU!D182)</f>
        <v/>
      </c>
      <c r="E234" s="141" t="str">
        <f>IF(A234="","",historico_VU!E182)</f>
        <v/>
      </c>
      <c r="F234" s="141" t="str">
        <f>IF(A234="","",historico_VU!F182)</f>
        <v/>
      </c>
      <c r="G234" s="141" t="str">
        <f>IF(A234="","",historico_VU!G182)</f>
        <v/>
      </c>
      <c r="H234" s="142" t="str">
        <f>IF(A234="","",historico_VU!H182)</f>
        <v/>
      </c>
      <c r="I234" s="57"/>
      <c r="J234" s="139" t="str">
        <f>IF(itens_Remanesc!A182="","",itens_Remanesc!A182)</f>
        <v/>
      </c>
      <c r="K234" s="140" t="str">
        <f>IF(J234="","",IF($F$4="C0",itens_Remanesc!B182,IF($F$4="C1",itens_Remanesc!E182,IF($F$4="C2",itens_Remanesc!G182,IF($F$4="C3",itens_Remanesc!I182,itens_Remanesc!K182)))))</f>
        <v/>
      </c>
      <c r="L234" s="140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3" t="str">
        <f>IF(J234="","",itens_Remanesc!C182)</f>
        <v/>
      </c>
      <c r="N234" s="143" t="str">
        <f>IF(J234="","",IF($F$4="C0",historico_VU!C182,IF($F$4="C1",historico_VU!D182,IF($F$4="C2",historico_VU!E182,IF($F$4="C3",historico_VU!F182,historico_VU!G182)))))</f>
        <v/>
      </c>
      <c r="O234" s="143" t="str">
        <f t="shared" si="16"/>
        <v/>
      </c>
      <c r="P234" s="143" t="str">
        <f t="shared" si="17"/>
        <v/>
      </c>
      <c r="Q234" s="144" t="str">
        <f t="shared" si="18"/>
        <v/>
      </c>
    </row>
    <row r="235" spans="1:17" hidden="1" outlineLevel="1" x14ac:dyDescent="0.35">
      <c r="A235" s="139" t="str">
        <f>IF(historico_VU!A183="","",historico_VU!A183)</f>
        <v/>
      </c>
      <c r="B235" s="140" t="str">
        <f>IF(A235="","",historico_VU!B183)</f>
        <v/>
      </c>
      <c r="C235" s="141" t="str">
        <f>IF(A235="","",historico_VU!C183)</f>
        <v/>
      </c>
      <c r="D235" s="141" t="str">
        <f>IF(A235="","",historico_VU!D183)</f>
        <v/>
      </c>
      <c r="E235" s="141" t="str">
        <f>IF(A235="","",historico_VU!E183)</f>
        <v/>
      </c>
      <c r="F235" s="141" t="str">
        <f>IF(A235="","",historico_VU!F183)</f>
        <v/>
      </c>
      <c r="G235" s="141" t="str">
        <f>IF(A235="","",historico_VU!G183)</f>
        <v/>
      </c>
      <c r="H235" s="142" t="str">
        <f>IF(A235="","",historico_VU!H183)</f>
        <v/>
      </c>
      <c r="I235" s="57"/>
      <c r="J235" s="139" t="str">
        <f>IF(itens_Remanesc!A183="","",itens_Remanesc!A183)</f>
        <v/>
      </c>
      <c r="K235" s="140" t="str">
        <f>IF(J235="","",IF($F$4="C0",itens_Remanesc!B183,IF($F$4="C1",itens_Remanesc!E183,IF($F$4="C2",itens_Remanesc!G183,IF($F$4="C3",itens_Remanesc!I183,itens_Remanesc!K183)))))</f>
        <v/>
      </c>
      <c r="L235" s="140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3" t="str">
        <f>IF(J235="","",itens_Remanesc!C183)</f>
        <v/>
      </c>
      <c r="N235" s="143" t="str">
        <f>IF(J235="","",IF($F$4="C0",historico_VU!C183,IF($F$4="C1",historico_VU!D183,IF($F$4="C2",historico_VU!E183,IF($F$4="C3",historico_VU!F183,historico_VU!G183)))))</f>
        <v/>
      </c>
      <c r="O235" s="143" t="str">
        <f t="shared" si="16"/>
        <v/>
      </c>
      <c r="P235" s="143" t="str">
        <f t="shared" si="17"/>
        <v/>
      </c>
      <c r="Q235" s="144" t="str">
        <f t="shared" si="18"/>
        <v/>
      </c>
    </row>
    <row r="236" spans="1:17" hidden="1" outlineLevel="1" x14ac:dyDescent="0.35">
      <c r="A236" s="139" t="str">
        <f>IF(historico_VU!A184="","",historico_VU!A184)</f>
        <v/>
      </c>
      <c r="B236" s="140" t="str">
        <f>IF(A236="","",historico_VU!B184)</f>
        <v/>
      </c>
      <c r="C236" s="141" t="str">
        <f>IF(A236="","",historico_VU!C184)</f>
        <v/>
      </c>
      <c r="D236" s="141" t="str">
        <f>IF(A236="","",historico_VU!D184)</f>
        <v/>
      </c>
      <c r="E236" s="141" t="str">
        <f>IF(A236="","",historico_VU!E184)</f>
        <v/>
      </c>
      <c r="F236" s="141" t="str">
        <f>IF(A236="","",historico_VU!F184)</f>
        <v/>
      </c>
      <c r="G236" s="141" t="str">
        <f>IF(A236="","",historico_VU!G184)</f>
        <v/>
      </c>
      <c r="H236" s="142" t="str">
        <f>IF(A236="","",historico_VU!H184)</f>
        <v/>
      </c>
      <c r="I236" s="57"/>
      <c r="J236" s="139" t="str">
        <f>IF(itens_Remanesc!A184="","",itens_Remanesc!A184)</f>
        <v/>
      </c>
      <c r="K236" s="140" t="str">
        <f>IF(J236="","",IF($F$4="C0",itens_Remanesc!B184,IF($F$4="C1",itens_Remanesc!E184,IF($F$4="C2",itens_Remanesc!G184,IF($F$4="C3",itens_Remanesc!I184,itens_Remanesc!K184)))))</f>
        <v/>
      </c>
      <c r="L236" s="140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3" t="str">
        <f>IF(J236="","",itens_Remanesc!C184)</f>
        <v/>
      </c>
      <c r="N236" s="143" t="str">
        <f>IF(J236="","",IF($F$4="C0",historico_VU!C184,IF($F$4="C1",historico_VU!D184,IF($F$4="C2",historico_VU!E184,IF($F$4="C3",historico_VU!F184,historico_VU!G184)))))</f>
        <v/>
      </c>
      <c r="O236" s="143" t="str">
        <f t="shared" si="16"/>
        <v/>
      </c>
      <c r="P236" s="143" t="str">
        <f t="shared" si="17"/>
        <v/>
      </c>
      <c r="Q236" s="144" t="str">
        <f t="shared" si="18"/>
        <v/>
      </c>
    </row>
    <row r="237" spans="1:17" hidden="1" outlineLevel="1" x14ac:dyDescent="0.35">
      <c r="A237" s="139" t="str">
        <f>IF(historico_VU!A185="","",historico_VU!A185)</f>
        <v/>
      </c>
      <c r="B237" s="140" t="str">
        <f>IF(A237="","",historico_VU!B185)</f>
        <v/>
      </c>
      <c r="C237" s="141" t="str">
        <f>IF(A237="","",historico_VU!C185)</f>
        <v/>
      </c>
      <c r="D237" s="141" t="str">
        <f>IF(A237="","",historico_VU!D185)</f>
        <v/>
      </c>
      <c r="E237" s="141" t="str">
        <f>IF(A237="","",historico_VU!E185)</f>
        <v/>
      </c>
      <c r="F237" s="141" t="str">
        <f>IF(A237="","",historico_VU!F185)</f>
        <v/>
      </c>
      <c r="G237" s="141" t="str">
        <f>IF(A237="","",historico_VU!G185)</f>
        <v/>
      </c>
      <c r="H237" s="142" t="str">
        <f>IF(A237="","",historico_VU!H185)</f>
        <v/>
      </c>
      <c r="I237" s="57"/>
      <c r="J237" s="139" t="str">
        <f>IF(itens_Remanesc!A185="","",itens_Remanesc!A185)</f>
        <v/>
      </c>
      <c r="K237" s="140" t="str">
        <f>IF(J237="","",IF($F$4="C0",itens_Remanesc!B185,IF($F$4="C1",itens_Remanesc!E185,IF($F$4="C2",itens_Remanesc!G185,IF($F$4="C3",itens_Remanesc!I185,itens_Remanesc!K185)))))</f>
        <v/>
      </c>
      <c r="L237" s="140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3" t="str">
        <f>IF(J237="","",itens_Remanesc!C185)</f>
        <v/>
      </c>
      <c r="N237" s="143" t="str">
        <f>IF(J237="","",IF($F$4="C0",historico_VU!C185,IF($F$4="C1",historico_VU!D185,IF($F$4="C2",historico_VU!E185,IF($F$4="C3",historico_VU!F185,historico_VU!G185)))))</f>
        <v/>
      </c>
      <c r="O237" s="143" t="str">
        <f t="shared" si="16"/>
        <v/>
      </c>
      <c r="P237" s="143" t="str">
        <f t="shared" si="17"/>
        <v/>
      </c>
      <c r="Q237" s="144" t="str">
        <f t="shared" si="18"/>
        <v/>
      </c>
    </row>
    <row r="238" spans="1:17" hidden="1" outlineLevel="1" x14ac:dyDescent="0.35">
      <c r="A238" s="139" t="str">
        <f>IF(historico_VU!A186="","",historico_VU!A186)</f>
        <v/>
      </c>
      <c r="B238" s="140" t="str">
        <f>IF(A238="","",historico_VU!B186)</f>
        <v/>
      </c>
      <c r="C238" s="141" t="str">
        <f>IF(A238="","",historico_VU!C186)</f>
        <v/>
      </c>
      <c r="D238" s="141" t="str">
        <f>IF(A238="","",historico_VU!D186)</f>
        <v/>
      </c>
      <c r="E238" s="141" t="str">
        <f>IF(A238="","",historico_VU!E186)</f>
        <v/>
      </c>
      <c r="F238" s="141" t="str">
        <f>IF(A238="","",historico_VU!F186)</f>
        <v/>
      </c>
      <c r="G238" s="141" t="str">
        <f>IF(A238="","",historico_VU!G186)</f>
        <v/>
      </c>
      <c r="H238" s="142" t="str">
        <f>IF(A238="","",historico_VU!H186)</f>
        <v/>
      </c>
      <c r="I238" s="57"/>
      <c r="J238" s="139" t="str">
        <f>IF(itens_Remanesc!A186="","",itens_Remanesc!A186)</f>
        <v/>
      </c>
      <c r="K238" s="140" t="str">
        <f>IF(J238="","",IF($F$4="C0",itens_Remanesc!B186,IF($F$4="C1",itens_Remanesc!E186,IF($F$4="C2",itens_Remanesc!G186,IF($F$4="C3",itens_Remanesc!I186,itens_Remanesc!K186)))))</f>
        <v/>
      </c>
      <c r="L238" s="140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3" t="str">
        <f>IF(J238="","",itens_Remanesc!C186)</f>
        <v/>
      </c>
      <c r="N238" s="143" t="str">
        <f>IF(J238="","",IF($F$4="C0",historico_VU!C186,IF($F$4="C1",historico_VU!D186,IF($F$4="C2",historico_VU!E186,IF($F$4="C3",historico_VU!F186,historico_VU!G186)))))</f>
        <v/>
      </c>
      <c r="O238" s="143" t="str">
        <f t="shared" si="16"/>
        <v/>
      </c>
      <c r="P238" s="143" t="str">
        <f t="shared" si="17"/>
        <v/>
      </c>
      <c r="Q238" s="144" t="str">
        <f t="shared" si="18"/>
        <v/>
      </c>
    </row>
    <row r="239" spans="1:17" hidden="1" outlineLevel="1" x14ac:dyDescent="0.35">
      <c r="A239" s="139" t="str">
        <f>IF(historico_VU!A187="","",historico_VU!A187)</f>
        <v/>
      </c>
      <c r="B239" s="140" t="str">
        <f>IF(A239="","",historico_VU!B187)</f>
        <v/>
      </c>
      <c r="C239" s="141" t="str">
        <f>IF(A239="","",historico_VU!C187)</f>
        <v/>
      </c>
      <c r="D239" s="141" t="str">
        <f>IF(A239="","",historico_VU!D187)</f>
        <v/>
      </c>
      <c r="E239" s="141" t="str">
        <f>IF(A239="","",historico_VU!E187)</f>
        <v/>
      </c>
      <c r="F239" s="141" t="str">
        <f>IF(A239="","",historico_VU!F187)</f>
        <v/>
      </c>
      <c r="G239" s="141" t="str">
        <f>IF(A239="","",historico_VU!G187)</f>
        <v/>
      </c>
      <c r="H239" s="142" t="str">
        <f>IF(A239="","",historico_VU!H187)</f>
        <v/>
      </c>
      <c r="I239" s="57"/>
      <c r="J239" s="139" t="str">
        <f>IF(itens_Remanesc!A187="","",itens_Remanesc!A187)</f>
        <v/>
      </c>
      <c r="K239" s="140" t="str">
        <f>IF(J239="","",IF($F$4="C0",itens_Remanesc!B187,IF($F$4="C1",itens_Remanesc!E187,IF($F$4="C2",itens_Remanesc!G187,IF($F$4="C3",itens_Remanesc!I187,itens_Remanesc!K187)))))</f>
        <v/>
      </c>
      <c r="L239" s="140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3" t="str">
        <f>IF(J239="","",itens_Remanesc!C187)</f>
        <v/>
      </c>
      <c r="N239" s="143" t="str">
        <f>IF(J239="","",IF($F$4="C0",historico_VU!C187,IF($F$4="C1",historico_VU!D187,IF($F$4="C2",historico_VU!E187,IF($F$4="C3",historico_VU!F187,historico_VU!G187)))))</f>
        <v/>
      </c>
      <c r="O239" s="143" t="str">
        <f t="shared" si="16"/>
        <v/>
      </c>
      <c r="P239" s="143" t="str">
        <f t="shared" si="17"/>
        <v/>
      </c>
      <c r="Q239" s="144" t="str">
        <f t="shared" si="18"/>
        <v/>
      </c>
    </row>
    <row r="240" spans="1:17" hidden="1" outlineLevel="1" x14ac:dyDescent="0.35">
      <c r="A240" s="139" t="str">
        <f>IF(historico_VU!A188="","",historico_VU!A188)</f>
        <v/>
      </c>
      <c r="B240" s="140" t="str">
        <f>IF(A240="","",historico_VU!B188)</f>
        <v/>
      </c>
      <c r="C240" s="141" t="str">
        <f>IF(A240="","",historico_VU!C188)</f>
        <v/>
      </c>
      <c r="D240" s="141" t="str">
        <f>IF(A240="","",historico_VU!D188)</f>
        <v/>
      </c>
      <c r="E240" s="141" t="str">
        <f>IF(A240="","",historico_VU!E188)</f>
        <v/>
      </c>
      <c r="F240" s="141" t="str">
        <f>IF(A240="","",historico_VU!F188)</f>
        <v/>
      </c>
      <c r="G240" s="141" t="str">
        <f>IF(A240="","",historico_VU!G188)</f>
        <v/>
      </c>
      <c r="H240" s="142" t="str">
        <f>IF(A240="","",historico_VU!H188)</f>
        <v/>
      </c>
      <c r="I240" s="57"/>
      <c r="J240" s="139" t="str">
        <f>IF(itens_Remanesc!A188="","",itens_Remanesc!A188)</f>
        <v/>
      </c>
      <c r="K240" s="140" t="str">
        <f>IF(J240="","",IF($F$4="C0",itens_Remanesc!B188,IF($F$4="C1",itens_Remanesc!E188,IF($F$4="C2",itens_Remanesc!G188,IF($F$4="C3",itens_Remanesc!I188,itens_Remanesc!K188)))))</f>
        <v/>
      </c>
      <c r="L240" s="140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3" t="str">
        <f>IF(J240="","",itens_Remanesc!C188)</f>
        <v/>
      </c>
      <c r="N240" s="143" t="str">
        <f>IF(J240="","",IF($F$4="C0",historico_VU!C188,IF($F$4="C1",historico_VU!D188,IF($F$4="C2",historico_VU!E188,IF($F$4="C3",historico_VU!F188,historico_VU!G188)))))</f>
        <v/>
      </c>
      <c r="O240" s="143" t="str">
        <f t="shared" si="16"/>
        <v/>
      </c>
      <c r="P240" s="143" t="str">
        <f t="shared" si="17"/>
        <v/>
      </c>
      <c r="Q240" s="144" t="str">
        <f t="shared" si="18"/>
        <v/>
      </c>
    </row>
    <row r="241" spans="1:17" hidden="1" outlineLevel="1" x14ac:dyDescent="0.35">
      <c r="A241" s="139" t="str">
        <f>IF(historico_VU!A189="","",historico_VU!A189)</f>
        <v/>
      </c>
      <c r="B241" s="140" t="str">
        <f>IF(A241="","",historico_VU!B189)</f>
        <v/>
      </c>
      <c r="C241" s="141" t="str">
        <f>IF(A241="","",historico_VU!C189)</f>
        <v/>
      </c>
      <c r="D241" s="141" t="str">
        <f>IF(A241="","",historico_VU!D189)</f>
        <v/>
      </c>
      <c r="E241" s="141" t="str">
        <f>IF(A241="","",historico_VU!E189)</f>
        <v/>
      </c>
      <c r="F241" s="141" t="str">
        <f>IF(A241="","",historico_VU!F189)</f>
        <v/>
      </c>
      <c r="G241" s="141" t="str">
        <f>IF(A241="","",historico_VU!G189)</f>
        <v/>
      </c>
      <c r="H241" s="142" t="str">
        <f>IF(A241="","",historico_VU!H189)</f>
        <v/>
      </c>
      <c r="I241" s="57"/>
      <c r="J241" s="139" t="str">
        <f>IF(itens_Remanesc!A189="","",itens_Remanesc!A189)</f>
        <v/>
      </c>
      <c r="K241" s="140" t="str">
        <f>IF(J241="","",IF($F$4="C0",itens_Remanesc!B189,IF($F$4="C1",itens_Remanesc!E189,IF($F$4="C2",itens_Remanesc!G189,IF($F$4="C3",itens_Remanesc!I189,itens_Remanesc!K189)))))</f>
        <v/>
      </c>
      <c r="L241" s="140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3" t="str">
        <f>IF(J241="","",itens_Remanesc!C189)</f>
        <v/>
      </c>
      <c r="N241" s="143" t="str">
        <f>IF(J241="","",IF($F$4="C0",historico_VU!C189,IF($F$4="C1",historico_VU!D189,IF($F$4="C2",historico_VU!E189,IF($F$4="C3",historico_VU!F189,historico_VU!G189)))))</f>
        <v/>
      </c>
      <c r="O241" s="143" t="str">
        <f t="shared" si="16"/>
        <v/>
      </c>
      <c r="P241" s="143" t="str">
        <f t="shared" si="17"/>
        <v/>
      </c>
      <c r="Q241" s="144" t="str">
        <f t="shared" si="18"/>
        <v/>
      </c>
    </row>
    <row r="242" spans="1:17" hidden="1" outlineLevel="1" x14ac:dyDescent="0.35">
      <c r="A242" s="139" t="str">
        <f>IF(historico_VU!A190="","",historico_VU!A190)</f>
        <v/>
      </c>
      <c r="B242" s="140" t="str">
        <f>IF(A242="","",historico_VU!B190)</f>
        <v/>
      </c>
      <c r="C242" s="141" t="str">
        <f>IF(A242="","",historico_VU!C190)</f>
        <v/>
      </c>
      <c r="D242" s="141" t="str">
        <f>IF(A242="","",historico_VU!D190)</f>
        <v/>
      </c>
      <c r="E242" s="141" t="str">
        <f>IF(A242="","",historico_VU!E190)</f>
        <v/>
      </c>
      <c r="F242" s="141" t="str">
        <f>IF(A242="","",historico_VU!F190)</f>
        <v/>
      </c>
      <c r="G242" s="141" t="str">
        <f>IF(A242="","",historico_VU!G190)</f>
        <v/>
      </c>
      <c r="H242" s="142" t="str">
        <f>IF(A242="","",historico_VU!H190)</f>
        <v/>
      </c>
      <c r="I242" s="57"/>
      <c r="J242" s="139" t="str">
        <f>IF(itens_Remanesc!A190="","",itens_Remanesc!A190)</f>
        <v/>
      </c>
      <c r="K242" s="140" t="str">
        <f>IF(J242="","",IF($F$4="C0",itens_Remanesc!B190,IF($F$4="C1",itens_Remanesc!E190,IF($F$4="C2",itens_Remanesc!G190,IF($F$4="C3",itens_Remanesc!I190,itens_Remanesc!K190)))))</f>
        <v/>
      </c>
      <c r="L242" s="140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3" t="str">
        <f>IF(J242="","",itens_Remanesc!C190)</f>
        <v/>
      </c>
      <c r="N242" s="143" t="str">
        <f>IF(J242="","",IF($F$4="C0",historico_VU!C190,IF($F$4="C1",historico_VU!D190,IF($F$4="C2",historico_VU!E190,IF($F$4="C3",historico_VU!F190,historico_VU!G190)))))</f>
        <v/>
      </c>
      <c r="O242" s="143" t="str">
        <f t="shared" si="16"/>
        <v/>
      </c>
      <c r="P242" s="143" t="str">
        <f t="shared" si="17"/>
        <v/>
      </c>
      <c r="Q242" s="144" t="str">
        <f t="shared" si="18"/>
        <v/>
      </c>
    </row>
    <row r="243" spans="1:17" hidden="1" outlineLevel="1" x14ac:dyDescent="0.35">
      <c r="A243" s="139" t="str">
        <f>IF(historico_VU!A191="","",historico_VU!A191)</f>
        <v/>
      </c>
      <c r="B243" s="140" t="str">
        <f>IF(A243="","",historico_VU!B191)</f>
        <v/>
      </c>
      <c r="C243" s="141" t="str">
        <f>IF(A243="","",historico_VU!C191)</f>
        <v/>
      </c>
      <c r="D243" s="141" t="str">
        <f>IF(A243="","",historico_VU!D191)</f>
        <v/>
      </c>
      <c r="E243" s="141" t="str">
        <f>IF(A243="","",historico_VU!E191)</f>
        <v/>
      </c>
      <c r="F243" s="141" t="str">
        <f>IF(A243="","",historico_VU!F191)</f>
        <v/>
      </c>
      <c r="G243" s="141" t="str">
        <f>IF(A243="","",historico_VU!G191)</f>
        <v/>
      </c>
      <c r="H243" s="142" t="str">
        <f>IF(A243="","",historico_VU!H191)</f>
        <v/>
      </c>
      <c r="I243" s="57"/>
      <c r="J243" s="139" t="str">
        <f>IF(itens_Remanesc!A191="","",itens_Remanesc!A191)</f>
        <v/>
      </c>
      <c r="K243" s="140" t="str">
        <f>IF(J243="","",IF($F$4="C0",itens_Remanesc!B191,IF($F$4="C1",itens_Remanesc!E191,IF($F$4="C2",itens_Remanesc!G191,IF($F$4="C3",itens_Remanesc!I191,itens_Remanesc!K191)))))</f>
        <v/>
      </c>
      <c r="L243" s="140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3" t="str">
        <f>IF(J243="","",itens_Remanesc!C191)</f>
        <v/>
      </c>
      <c r="N243" s="143" t="str">
        <f>IF(J243="","",IF($F$4="C0",historico_VU!C191,IF($F$4="C1",historico_VU!D191,IF($F$4="C2",historico_VU!E191,IF($F$4="C3",historico_VU!F191,historico_VU!G191)))))</f>
        <v/>
      </c>
      <c r="O243" s="143" t="str">
        <f t="shared" si="16"/>
        <v/>
      </c>
      <c r="P243" s="143" t="str">
        <f t="shared" si="17"/>
        <v/>
      </c>
      <c r="Q243" s="144" t="str">
        <f t="shared" si="18"/>
        <v/>
      </c>
    </row>
    <row r="244" spans="1:17" hidden="1" outlineLevel="1" x14ac:dyDescent="0.35">
      <c r="A244" s="139" t="str">
        <f>IF(historico_VU!A192="","",historico_VU!A192)</f>
        <v/>
      </c>
      <c r="B244" s="140" t="str">
        <f>IF(A244="","",historico_VU!B192)</f>
        <v/>
      </c>
      <c r="C244" s="141" t="str">
        <f>IF(A244="","",historico_VU!C192)</f>
        <v/>
      </c>
      <c r="D244" s="141" t="str">
        <f>IF(A244="","",historico_VU!D192)</f>
        <v/>
      </c>
      <c r="E244" s="141" t="str">
        <f>IF(A244="","",historico_VU!E192)</f>
        <v/>
      </c>
      <c r="F244" s="141" t="str">
        <f>IF(A244="","",historico_VU!F192)</f>
        <v/>
      </c>
      <c r="G244" s="141" t="str">
        <f>IF(A244="","",historico_VU!G192)</f>
        <v/>
      </c>
      <c r="H244" s="142" t="str">
        <f>IF(A244="","",historico_VU!H192)</f>
        <v/>
      </c>
      <c r="I244" s="57"/>
      <c r="J244" s="139" t="str">
        <f>IF(itens_Remanesc!A192="","",itens_Remanesc!A192)</f>
        <v/>
      </c>
      <c r="K244" s="140" t="str">
        <f>IF(J244="","",IF($F$4="C0",itens_Remanesc!B192,IF($F$4="C1",itens_Remanesc!E192,IF($F$4="C2",itens_Remanesc!G192,IF($F$4="C3",itens_Remanesc!I192,itens_Remanesc!K192)))))</f>
        <v/>
      </c>
      <c r="L244" s="140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3" t="str">
        <f>IF(J244="","",itens_Remanesc!C192)</f>
        <v/>
      </c>
      <c r="N244" s="143" t="str">
        <f>IF(J244="","",IF($F$4="C0",historico_VU!C192,IF($F$4="C1",historico_VU!D192,IF($F$4="C2",historico_VU!E192,IF($F$4="C3",historico_VU!F192,historico_VU!G192)))))</f>
        <v/>
      </c>
      <c r="O244" s="143" t="str">
        <f t="shared" si="16"/>
        <v/>
      </c>
      <c r="P244" s="143" t="str">
        <f t="shared" si="17"/>
        <v/>
      </c>
      <c r="Q244" s="144" t="str">
        <f t="shared" si="18"/>
        <v/>
      </c>
    </row>
    <row r="245" spans="1:17" hidden="1" outlineLevel="1" x14ac:dyDescent="0.35">
      <c r="A245" s="139" t="str">
        <f>IF(historico_VU!A193="","",historico_VU!A193)</f>
        <v/>
      </c>
      <c r="B245" s="140" t="str">
        <f>IF(A245="","",historico_VU!B193)</f>
        <v/>
      </c>
      <c r="C245" s="141" t="str">
        <f>IF(A245="","",historico_VU!C193)</f>
        <v/>
      </c>
      <c r="D245" s="141" t="str">
        <f>IF(A245="","",historico_VU!D193)</f>
        <v/>
      </c>
      <c r="E245" s="141" t="str">
        <f>IF(A245="","",historico_VU!E193)</f>
        <v/>
      </c>
      <c r="F245" s="141" t="str">
        <f>IF(A245="","",historico_VU!F193)</f>
        <v/>
      </c>
      <c r="G245" s="141" t="str">
        <f>IF(A245="","",historico_VU!G193)</f>
        <v/>
      </c>
      <c r="H245" s="142" t="str">
        <f>IF(A245="","",historico_VU!H193)</f>
        <v/>
      </c>
      <c r="I245" s="57"/>
      <c r="J245" s="139" t="str">
        <f>IF(itens_Remanesc!A193="","",itens_Remanesc!A193)</f>
        <v/>
      </c>
      <c r="K245" s="140" t="str">
        <f>IF(J245="","",IF($F$4="C0",itens_Remanesc!B193,IF($F$4="C1",itens_Remanesc!E193,IF($F$4="C2",itens_Remanesc!G193,IF($F$4="C3",itens_Remanesc!I193,itens_Remanesc!K193)))))</f>
        <v/>
      </c>
      <c r="L245" s="140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3" t="str">
        <f>IF(J245="","",itens_Remanesc!C193)</f>
        <v/>
      </c>
      <c r="N245" s="143" t="str">
        <f>IF(J245="","",IF($F$4="C0",historico_VU!C193,IF($F$4="C1",historico_VU!D193,IF($F$4="C2",historico_VU!E193,IF($F$4="C3",historico_VU!F193,historico_VU!G193)))))</f>
        <v/>
      </c>
      <c r="O245" s="143" t="str">
        <f t="shared" si="16"/>
        <v/>
      </c>
      <c r="P245" s="143" t="str">
        <f t="shared" si="17"/>
        <v/>
      </c>
      <c r="Q245" s="144" t="str">
        <f t="shared" si="18"/>
        <v/>
      </c>
    </row>
    <row r="246" spans="1:17" hidden="1" outlineLevel="1" x14ac:dyDescent="0.35">
      <c r="A246" s="139" t="str">
        <f>IF(historico_VU!A194="","",historico_VU!A194)</f>
        <v/>
      </c>
      <c r="B246" s="140" t="str">
        <f>IF(A246="","",historico_VU!B194)</f>
        <v/>
      </c>
      <c r="C246" s="141" t="str">
        <f>IF(A246="","",historico_VU!C194)</f>
        <v/>
      </c>
      <c r="D246" s="141" t="str">
        <f>IF(A246="","",historico_VU!D194)</f>
        <v/>
      </c>
      <c r="E246" s="141" t="str">
        <f>IF(A246="","",historico_VU!E194)</f>
        <v/>
      </c>
      <c r="F246" s="141" t="str">
        <f>IF(A246="","",historico_VU!F194)</f>
        <v/>
      </c>
      <c r="G246" s="141" t="str">
        <f>IF(A246="","",historico_VU!G194)</f>
        <v/>
      </c>
      <c r="H246" s="142" t="str">
        <f>IF(A246="","",historico_VU!H194)</f>
        <v/>
      </c>
      <c r="I246" s="57"/>
      <c r="J246" s="139" t="str">
        <f>IF(itens_Remanesc!A194="","",itens_Remanesc!A194)</f>
        <v/>
      </c>
      <c r="K246" s="140" t="str">
        <f>IF(J246="","",IF($F$4="C0",itens_Remanesc!B194,IF($F$4="C1",itens_Remanesc!E194,IF($F$4="C2",itens_Remanesc!G194,IF($F$4="C3",itens_Remanesc!I194,itens_Remanesc!K194)))))</f>
        <v/>
      </c>
      <c r="L246" s="140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3" t="str">
        <f>IF(J246="","",itens_Remanesc!C194)</f>
        <v/>
      </c>
      <c r="N246" s="143" t="str">
        <f>IF(J246="","",IF($F$4="C0",historico_VU!C194,IF($F$4="C1",historico_VU!D194,IF($F$4="C2",historico_VU!E194,IF($F$4="C3",historico_VU!F194,historico_VU!G194)))))</f>
        <v/>
      </c>
      <c r="O246" s="143" t="str">
        <f t="shared" ref="O246:O253" si="19">IF(J246="","",IF(OR($B$4="Financeiro",$B$4="PCs"),IF(OR(K246="",M246=""),"",ROUND(K246*M246,2)),IF($B$4="Itens",IF(OR(L246="",M246=""),"",ROUND(L246*M246,2)),"")))</f>
        <v/>
      </c>
      <c r="P246" s="143" t="str">
        <f t="shared" ref="P246:P253" si="20">IF(J246="","",IF(OR($B$4="Financeiro",$B$4="PCs"),IF(OR(K246="",N246=""),"",ROUND(K246*N246,2)),IF($B$4="Itens",IF(OR(L246="",N246=""),"",ROUND(L246*N246,2)),"")))</f>
        <v/>
      </c>
      <c r="Q246" s="144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9" t="str">
        <f>IF(historico_VU!A195="","",historico_VU!A195)</f>
        <v/>
      </c>
      <c r="B247" s="140" t="str">
        <f>IF(A247="","",historico_VU!B195)</f>
        <v/>
      </c>
      <c r="C247" s="141" t="str">
        <f>IF(A247="","",historico_VU!C195)</f>
        <v/>
      </c>
      <c r="D247" s="141" t="str">
        <f>IF(A247="","",historico_VU!D195)</f>
        <v/>
      </c>
      <c r="E247" s="141" t="str">
        <f>IF(A247="","",historico_VU!E195)</f>
        <v/>
      </c>
      <c r="F247" s="141" t="str">
        <f>IF(A247="","",historico_VU!F195)</f>
        <v/>
      </c>
      <c r="G247" s="141" t="str">
        <f>IF(A247="","",historico_VU!G195)</f>
        <v/>
      </c>
      <c r="H247" s="142" t="str">
        <f>IF(A247="","",historico_VU!H195)</f>
        <v/>
      </c>
      <c r="I247" s="57"/>
      <c r="J247" s="139" t="str">
        <f>IF(itens_Remanesc!A195="","",itens_Remanesc!A195)</f>
        <v/>
      </c>
      <c r="K247" s="140" t="str">
        <f>IF(J247="","",IF($F$4="C0",itens_Remanesc!B195,IF($F$4="C1",itens_Remanesc!E195,IF($F$4="C2",itens_Remanesc!G195,IF($F$4="C3",itens_Remanesc!I195,itens_Remanesc!K195)))))</f>
        <v/>
      </c>
      <c r="L247" s="140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3" t="str">
        <f>IF(J247="","",itens_Remanesc!C195)</f>
        <v/>
      </c>
      <c r="N247" s="143" t="str">
        <f>IF(J247="","",IF($F$4="C0",historico_VU!C195,IF($F$4="C1",historico_VU!D195,IF($F$4="C2",historico_VU!E195,IF($F$4="C3",historico_VU!F195,historico_VU!G195)))))</f>
        <v/>
      </c>
      <c r="O247" s="143" t="str">
        <f t="shared" si="19"/>
        <v/>
      </c>
      <c r="P247" s="143" t="str">
        <f t="shared" si="20"/>
        <v/>
      </c>
      <c r="Q247" s="144" t="str">
        <f t="shared" si="21"/>
        <v/>
      </c>
    </row>
    <row r="248" spans="1:17" hidden="1" outlineLevel="1" x14ac:dyDescent="0.35">
      <c r="A248" s="139" t="str">
        <f>IF(historico_VU!A196="","",historico_VU!A196)</f>
        <v/>
      </c>
      <c r="B248" s="140" t="str">
        <f>IF(A248="","",historico_VU!B196)</f>
        <v/>
      </c>
      <c r="C248" s="141" t="str">
        <f>IF(A248="","",historico_VU!C196)</f>
        <v/>
      </c>
      <c r="D248" s="141" t="str">
        <f>IF(A248="","",historico_VU!D196)</f>
        <v/>
      </c>
      <c r="E248" s="141" t="str">
        <f>IF(A248="","",historico_VU!E196)</f>
        <v/>
      </c>
      <c r="F248" s="141" t="str">
        <f>IF(A248="","",historico_VU!F196)</f>
        <v/>
      </c>
      <c r="G248" s="141" t="str">
        <f>IF(A248="","",historico_VU!G196)</f>
        <v/>
      </c>
      <c r="H248" s="142" t="str">
        <f>IF(A248="","",historico_VU!H196)</f>
        <v/>
      </c>
      <c r="I248" s="57"/>
      <c r="J248" s="139" t="str">
        <f>IF(itens_Remanesc!A196="","",itens_Remanesc!A196)</f>
        <v/>
      </c>
      <c r="K248" s="140" t="str">
        <f>IF(J248="","",IF($F$4="C0",itens_Remanesc!B196,IF($F$4="C1",itens_Remanesc!E196,IF($F$4="C2",itens_Remanesc!G196,IF($F$4="C3",itens_Remanesc!I196,itens_Remanesc!K196)))))</f>
        <v/>
      </c>
      <c r="L248" s="140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3" t="str">
        <f>IF(J248="","",itens_Remanesc!C196)</f>
        <v/>
      </c>
      <c r="N248" s="143" t="str">
        <f>IF(J248="","",IF($F$4="C0",historico_VU!C196,IF($F$4="C1",historico_VU!D196,IF($F$4="C2",historico_VU!E196,IF($F$4="C3",historico_VU!F196,historico_VU!G196)))))</f>
        <v/>
      </c>
      <c r="O248" s="143" t="str">
        <f t="shared" si="19"/>
        <v/>
      </c>
      <c r="P248" s="143" t="str">
        <f t="shared" si="20"/>
        <v/>
      </c>
      <c r="Q248" s="144" t="str">
        <f t="shared" si="21"/>
        <v/>
      </c>
    </row>
    <row r="249" spans="1:17" hidden="1" outlineLevel="1" x14ac:dyDescent="0.35">
      <c r="A249" s="139" t="str">
        <f>IF(historico_VU!A197="","",historico_VU!A197)</f>
        <v/>
      </c>
      <c r="B249" s="140" t="str">
        <f>IF(A249="","",historico_VU!B197)</f>
        <v/>
      </c>
      <c r="C249" s="141" t="str">
        <f>IF(A249="","",historico_VU!C197)</f>
        <v/>
      </c>
      <c r="D249" s="141" t="str">
        <f>IF(A249="","",historico_VU!D197)</f>
        <v/>
      </c>
      <c r="E249" s="141" t="str">
        <f>IF(A249="","",historico_VU!E197)</f>
        <v/>
      </c>
      <c r="F249" s="141" t="str">
        <f>IF(A249="","",historico_VU!F197)</f>
        <v/>
      </c>
      <c r="G249" s="141" t="str">
        <f>IF(A249="","",historico_VU!G197)</f>
        <v/>
      </c>
      <c r="H249" s="142" t="str">
        <f>IF(A249="","",historico_VU!H197)</f>
        <v/>
      </c>
      <c r="I249" s="57"/>
      <c r="J249" s="139" t="str">
        <f>IF(itens_Remanesc!A197="","",itens_Remanesc!A197)</f>
        <v/>
      </c>
      <c r="K249" s="140" t="str">
        <f>IF(J249="","",IF($F$4="C0",itens_Remanesc!B197,IF($F$4="C1",itens_Remanesc!E197,IF($F$4="C2",itens_Remanesc!G197,IF($F$4="C3",itens_Remanesc!I197,itens_Remanesc!K197)))))</f>
        <v/>
      </c>
      <c r="L249" s="140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3" t="str">
        <f>IF(J249="","",itens_Remanesc!C197)</f>
        <v/>
      </c>
      <c r="N249" s="143" t="str">
        <f>IF(J249="","",IF($F$4="C0",historico_VU!C197,IF($F$4="C1",historico_VU!D197,IF($F$4="C2",historico_VU!E197,IF($F$4="C3",historico_VU!F197,historico_VU!G197)))))</f>
        <v/>
      </c>
      <c r="O249" s="143" t="str">
        <f t="shared" si="19"/>
        <v/>
      </c>
      <c r="P249" s="143" t="str">
        <f t="shared" si="20"/>
        <v/>
      </c>
      <c r="Q249" s="144" t="str">
        <f t="shared" si="21"/>
        <v/>
      </c>
    </row>
    <row r="250" spans="1:17" hidden="1" outlineLevel="1" x14ac:dyDescent="0.35">
      <c r="A250" s="139" t="str">
        <f>IF(historico_VU!A198="","",historico_VU!A198)</f>
        <v/>
      </c>
      <c r="B250" s="140" t="str">
        <f>IF(A250="","",historico_VU!B198)</f>
        <v/>
      </c>
      <c r="C250" s="141" t="str">
        <f>IF(A250="","",historico_VU!C198)</f>
        <v/>
      </c>
      <c r="D250" s="141" t="str">
        <f>IF(A250="","",historico_VU!D198)</f>
        <v/>
      </c>
      <c r="E250" s="141" t="str">
        <f>IF(A250="","",historico_VU!E198)</f>
        <v/>
      </c>
      <c r="F250" s="141" t="str">
        <f>IF(A250="","",historico_VU!F198)</f>
        <v/>
      </c>
      <c r="G250" s="141" t="str">
        <f>IF(A250="","",historico_VU!G198)</f>
        <v/>
      </c>
      <c r="H250" s="142" t="str">
        <f>IF(A250="","",historico_VU!H198)</f>
        <v/>
      </c>
      <c r="I250" s="57"/>
      <c r="J250" s="139" t="str">
        <f>IF(itens_Remanesc!A198="","",itens_Remanesc!A198)</f>
        <v/>
      </c>
      <c r="K250" s="140" t="str">
        <f>IF(J250="","",IF($F$4="C0",itens_Remanesc!B198,IF($F$4="C1",itens_Remanesc!E198,IF($F$4="C2",itens_Remanesc!G198,IF($F$4="C3",itens_Remanesc!I198,itens_Remanesc!K198)))))</f>
        <v/>
      </c>
      <c r="L250" s="140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3" t="str">
        <f>IF(J250="","",itens_Remanesc!C198)</f>
        <v/>
      </c>
      <c r="N250" s="143" t="str">
        <f>IF(J250="","",IF($F$4="C0",historico_VU!C198,IF($F$4="C1",historico_VU!D198,IF($F$4="C2",historico_VU!E198,IF($F$4="C3",historico_VU!F198,historico_VU!G198)))))</f>
        <v/>
      </c>
      <c r="O250" s="143" t="str">
        <f t="shared" si="19"/>
        <v/>
      </c>
      <c r="P250" s="143" t="str">
        <f t="shared" si="20"/>
        <v/>
      </c>
      <c r="Q250" s="144" t="str">
        <f t="shared" si="21"/>
        <v/>
      </c>
    </row>
    <row r="251" spans="1:17" hidden="1" outlineLevel="1" x14ac:dyDescent="0.35">
      <c r="A251" s="139" t="str">
        <f>IF(historico_VU!A199="","",historico_VU!A199)</f>
        <v/>
      </c>
      <c r="B251" s="140" t="str">
        <f>IF(A251="","",historico_VU!B199)</f>
        <v/>
      </c>
      <c r="C251" s="141" t="str">
        <f>IF(A251="","",historico_VU!C199)</f>
        <v/>
      </c>
      <c r="D251" s="141" t="str">
        <f>IF(A251="","",historico_VU!D199)</f>
        <v/>
      </c>
      <c r="E251" s="141" t="str">
        <f>IF(A251="","",historico_VU!E199)</f>
        <v/>
      </c>
      <c r="F251" s="141" t="str">
        <f>IF(A251="","",historico_VU!F199)</f>
        <v/>
      </c>
      <c r="G251" s="141" t="str">
        <f>IF(A251="","",historico_VU!G199)</f>
        <v/>
      </c>
      <c r="H251" s="142" t="str">
        <f>IF(A251="","",historico_VU!H199)</f>
        <v/>
      </c>
      <c r="I251" s="57"/>
      <c r="J251" s="139" t="str">
        <f>IF(itens_Remanesc!A199="","",itens_Remanesc!A199)</f>
        <v/>
      </c>
      <c r="K251" s="140" t="str">
        <f>IF(J251="","",IF($F$4="C0",itens_Remanesc!B199,IF($F$4="C1",itens_Remanesc!E199,IF($F$4="C2",itens_Remanesc!G199,IF($F$4="C3",itens_Remanesc!I199,itens_Remanesc!K199)))))</f>
        <v/>
      </c>
      <c r="L251" s="140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3" t="str">
        <f>IF(J251="","",itens_Remanesc!C199)</f>
        <v/>
      </c>
      <c r="N251" s="143" t="str">
        <f>IF(J251="","",IF($F$4="C0",historico_VU!C199,IF($F$4="C1",historico_VU!D199,IF($F$4="C2",historico_VU!E199,IF($F$4="C3",historico_VU!F199,historico_VU!G199)))))</f>
        <v/>
      </c>
      <c r="O251" s="143" t="str">
        <f t="shared" si="19"/>
        <v/>
      </c>
      <c r="P251" s="143" t="str">
        <f t="shared" si="20"/>
        <v/>
      </c>
      <c r="Q251" s="144" t="str">
        <f t="shared" si="21"/>
        <v/>
      </c>
    </row>
    <row r="252" spans="1:17" hidden="1" outlineLevel="1" x14ac:dyDescent="0.35">
      <c r="A252" s="139" t="str">
        <f>IF(historico_VU!A200="","",historico_VU!A200)</f>
        <v/>
      </c>
      <c r="B252" s="140" t="str">
        <f>IF(A252="","",historico_VU!B200)</f>
        <v/>
      </c>
      <c r="C252" s="141" t="str">
        <f>IF(A252="","",historico_VU!C200)</f>
        <v/>
      </c>
      <c r="D252" s="141" t="str">
        <f>IF(A252="","",historico_VU!D200)</f>
        <v/>
      </c>
      <c r="E252" s="141" t="str">
        <f>IF(A252="","",historico_VU!E200)</f>
        <v/>
      </c>
      <c r="F252" s="141" t="str">
        <f>IF(A252="","",historico_VU!F200)</f>
        <v/>
      </c>
      <c r="G252" s="141" t="str">
        <f>IF(A252="","",historico_VU!G200)</f>
        <v/>
      </c>
      <c r="H252" s="142" t="str">
        <f>IF(A252="","",historico_VU!H200)</f>
        <v/>
      </c>
      <c r="I252" s="57"/>
      <c r="J252" s="139" t="str">
        <f>IF(itens_Remanesc!A200="","",itens_Remanesc!A200)</f>
        <v/>
      </c>
      <c r="K252" s="140" t="str">
        <f>IF(J252="","",IF($F$4="C0",itens_Remanesc!B200,IF($F$4="C1",itens_Remanesc!E200,IF($F$4="C2",itens_Remanesc!G200,IF($F$4="C3",itens_Remanesc!I200,itens_Remanesc!K200)))))</f>
        <v/>
      </c>
      <c r="L252" s="140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3" t="str">
        <f>IF(J252="","",itens_Remanesc!C200)</f>
        <v/>
      </c>
      <c r="N252" s="143" t="str">
        <f>IF(J252="","",IF($F$4="C0",historico_VU!C200,IF($F$4="C1",historico_VU!D200,IF($F$4="C2",historico_VU!E200,IF($F$4="C3",historico_VU!F200,historico_VU!G200)))))</f>
        <v/>
      </c>
      <c r="O252" s="143" t="str">
        <f t="shared" si="19"/>
        <v/>
      </c>
      <c r="P252" s="143" t="str">
        <f t="shared" si="20"/>
        <v/>
      </c>
      <c r="Q252" s="144" t="str">
        <f t="shared" si="21"/>
        <v/>
      </c>
    </row>
    <row r="253" spans="1:17" hidden="1" outlineLevel="1" x14ac:dyDescent="0.35">
      <c r="A253" s="139" t="str">
        <f>IF(historico_VU!A201="","",historico_VU!A201)</f>
        <v/>
      </c>
      <c r="B253" s="140" t="str">
        <f>IF(A253="","",historico_VU!B201)</f>
        <v/>
      </c>
      <c r="C253" s="141" t="str">
        <f>IF(A253="","",historico_VU!C201)</f>
        <v/>
      </c>
      <c r="D253" s="141" t="str">
        <f>IF(A253="","",historico_VU!D201)</f>
        <v/>
      </c>
      <c r="E253" s="141" t="str">
        <f>IF(A253="","",historico_VU!E201)</f>
        <v/>
      </c>
      <c r="F253" s="141" t="str">
        <f>IF(A253="","",historico_VU!F201)</f>
        <v/>
      </c>
      <c r="G253" s="141" t="str">
        <f>IF(A253="","",historico_VU!G201)</f>
        <v/>
      </c>
      <c r="H253" s="142" t="str">
        <f>IF(A253="","",historico_VU!H201)</f>
        <v/>
      </c>
      <c r="I253" s="57"/>
      <c r="J253" s="139" t="str">
        <f>""</f>
        <v/>
      </c>
      <c r="K253" s="140" t="str">
        <f>""</f>
        <v/>
      </c>
      <c r="L253" s="140" t="str">
        <f>""</f>
        <v/>
      </c>
      <c r="M253" s="143" t="str">
        <f>""</f>
        <v/>
      </c>
      <c r="N253" s="143" t="str">
        <f>""</f>
        <v/>
      </c>
      <c r="O253" s="143" t="str">
        <f t="shared" si="19"/>
        <v/>
      </c>
      <c r="P253" s="143" t="str">
        <f t="shared" si="20"/>
        <v/>
      </c>
      <c r="Q253" s="144" t="str">
        <f t="shared" si="21"/>
        <v/>
      </c>
    </row>
    <row r="255" spans="1:17" collapsed="1" x14ac:dyDescent="0.35"/>
    <row r="256" spans="1:17" hidden="1" outlineLevel="1" x14ac:dyDescent="0.35">
      <c r="A256" s="180" t="s">
        <v>496</v>
      </c>
    </row>
    <row r="257" spans="1:15" ht="26" hidden="1" customHeight="1" outlineLevel="1" x14ac:dyDescent="0.35">
      <c r="A257" s="120" t="s">
        <v>33</v>
      </c>
      <c r="B257" s="120" t="s">
        <v>497</v>
      </c>
      <c r="C257" s="120" t="s">
        <v>498</v>
      </c>
      <c r="D257" s="120" t="s">
        <v>499</v>
      </c>
      <c r="E257" s="120" t="s">
        <v>500</v>
      </c>
      <c r="F257" s="120" t="s">
        <v>501</v>
      </c>
      <c r="G257" s="57" t="s">
        <v>502</v>
      </c>
      <c r="H257" s="57" t="s">
        <v>503</v>
      </c>
      <c r="I257" s="57" t="s">
        <v>504</v>
      </c>
      <c r="J257" s="57" t="s">
        <v>505</v>
      </c>
      <c r="K257" s="57" t="s">
        <v>506</v>
      </c>
      <c r="L257" s="57" t="s">
        <v>507</v>
      </c>
      <c r="M257" s="57" t="s">
        <v>508</v>
      </c>
      <c r="N257" s="57" t="s">
        <v>509</v>
      </c>
      <c r="O257" s="57" t="s">
        <v>510</v>
      </c>
    </row>
    <row r="258" spans="1:15" hidden="1" outlineLevel="1" x14ac:dyDescent="0.35">
      <c r="A258" t="s">
        <v>23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Financeiro</v>
      </c>
      <c r="D258" t="str">
        <f>IF($B$4&lt;&gt;"Itens","NAO RECONCILIAVEL",IF(E258="","SEM EXECUCAO",IF(AND(ISNUMBER(F258),F258&gt;E258),"COBERTURA SUPERIOR",IF(G258=0,"COMPLETA",IF(G258=E258,"AUSENTE","PARCIAL")))))</f>
        <v>NAO RECONCILIAVEL</v>
      </c>
      <c r="E258" s="181">
        <f>IF(COUNT(itens_Remanesc!AB$2:AB$200)=0,"",ROUND(SUM(itens_Remanesc!AB$2:AB$200),2))</f>
        <v>0</v>
      </c>
      <c r="F258" s="181" t="str">
        <f>IF(OR(E258="",$B$4&lt;&gt;"Itens"),"n/d",ROUND(SUM(itens_Remanesc!AO$2:AO$200),2))</f>
        <v>n/d</v>
      </c>
      <c r="G258" s="181" t="str">
        <f>IF(OR(E258="",$B$4&lt;&gt;"Itens"),"n/d",ROUND(SUM(itens_Remanesc!AP$2:AP$200),2))</f>
        <v>n/d</v>
      </c>
      <c r="H258" s="182">
        <f>IF(ISNUMBER(parametros!$F$2),parametros!$F$2,"")</f>
        <v>1</v>
      </c>
      <c r="I258" s="182">
        <f>IF(ISNUMBER(parametros!$D$11),parametros!$F$2/parametros!$D$11,IF(parametros!$G$11="Sim",parametros!$F$2,""))</f>
        <v>1</v>
      </c>
      <c r="J258" s="182">
        <f>IF(OR(H258="",I258=""),"",ROUND(H258-I258,2))</f>
        <v>0</v>
      </c>
      <c r="K258" s="181">
        <f>IF(I258="","",ROUND(SUM(itens_Remanesc!AQ$2:AQ$200),2))</f>
        <v>0</v>
      </c>
      <c r="L258" s="181" t="str">
        <f>IF(OR(I258="",$B$4&lt;&gt;"Itens"),"",ROUND(SUM(itens_Remanesc!AR$2:AR$200),2))</f>
        <v/>
      </c>
      <c r="M258" s="181">
        <f>IF(AND(K258="",L258=""),"",ROUND(IF(ISNUMBER(K258),K258,0)+IF(ISNUMBER(L258),L258,0),2))</f>
        <v>0</v>
      </c>
      <c r="N258" s="181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PARCELA ATUAL NAO RECONCILIAVEL -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Financeiro</v>
      </c>
      <c r="D259" t="str">
        <f>IF($B$4&lt;&gt;"Itens","NAO RECONCILIAVEL",IF(E259="","SEM EXECUCAO",IF(AND(ISNUMBER(F259),F259&gt;E259),"COBERTURA SUPERIOR",IF(G259=0,"COMPLETA",IF(G259=E259,"AUSENTE","PARCIAL")))))</f>
        <v>NAO RECONCILIAVEL</v>
      </c>
      <c r="E259" s="181">
        <f>IF(COUNT(itens_Remanesc!M$2:M$200)=0,"",ROUND(SUM(itens_Remanesc!M$2:M$200),2))</f>
        <v>240</v>
      </c>
      <c r="F259" s="181" t="str">
        <f>IF(OR(E259="",$B$4&lt;&gt;"Itens"),"n/d",ROUND(SUM(itens_Remanesc!AS$2:AS$200),2))</f>
        <v>n/d</v>
      </c>
      <c r="G259" s="181" t="str">
        <f>IF(OR(E259="",$B$4&lt;&gt;"Itens"),"n/d",ROUND(SUM(itens_Remanesc!AT$2:AT$200),2))</f>
        <v>n/d</v>
      </c>
      <c r="H259" s="182">
        <f>IF(ISNUMBER(parametros!$F$3),parametros!$F$3,"")</f>
        <v>1.0511999999999999</v>
      </c>
      <c r="I259" s="182">
        <f>IF(ISNUMBER(parametros!$D$12),parametros!$F$3/parametros!$D$12,IF(parametros!$G$12="Sim",parametros!$F$3,""))</f>
        <v>1</v>
      </c>
      <c r="J259" s="182">
        <f>IF(OR(H259="",I259=""),"",ROUND(H259-I259,2))</f>
        <v>0.05</v>
      </c>
      <c r="K259" s="181">
        <f>IF(I259="","",ROUND(SUM(itens_Remanesc!AU$2:AU$200),2))</f>
        <v>0</v>
      </c>
      <c r="L259" s="181" t="str">
        <f>IF(OR(I259="",$B$4&lt;&gt;"Itens"),"",ROUND(SUM(itens_Remanesc!AV$2:AV$200),2))</f>
        <v/>
      </c>
      <c r="M259" s="181">
        <f>IF(AND(K259="",L259=""),"",ROUND(IF(ISNUMBER(K259),K259,0)+IF(ISNUMBER(L259),L259,0),2))</f>
        <v>0</v>
      </c>
      <c r="N259" s="181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PARCELA ATUAL NAO RECONCILIAVEL - manual</v>
      </c>
    </row>
    <row r="260" spans="1:15" hidden="1" outlineLevel="1" x14ac:dyDescent="0.35">
      <c r="A260" t="s">
        <v>24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Financeiro</v>
      </c>
      <c r="D260" t="str">
        <f>IF($B$4&lt;&gt;"Itens","NAO RECONCILIAVEL",IF(E260="","SEM EXECUCAO",IF(AND(ISNUMBER(F260),F260&gt;E260),"COBERTURA SUPERIOR",IF(G260=0,"COMPLETA",IF(G260=E260,"AUSENTE","PARCIAL")))))</f>
        <v>NAO RECONCILIAVEL</v>
      </c>
      <c r="E260" s="181">
        <f>IF(COUNT(itens_Remanesc!O$2:O$200)=0,"",ROUND(SUM(itens_Remanesc!O$2:O$200),2))</f>
        <v>0</v>
      </c>
      <c r="F260" s="181" t="str">
        <f>IF(OR(E260="",$B$4&lt;&gt;"Itens"),"n/d",ROUND(SUM(itens_Remanesc!AW$2:AW$200),2))</f>
        <v>n/d</v>
      </c>
      <c r="G260" s="181" t="str">
        <f>IF(OR(E260="",$B$4&lt;&gt;"Itens"),"n/d",ROUND(SUM(itens_Remanesc!AX$2:AX$200),2))</f>
        <v>n/d</v>
      </c>
      <c r="H260" s="182">
        <f>IF(ISNUMBER(parametros!$F$4),parametros!$F$4,"")</f>
        <v>1.09051488</v>
      </c>
      <c r="I260" s="182" t="str">
        <f>IF(ISNUMBER(parametros!$D$13),parametros!$F$4/parametros!$D$13,IF(parametros!$G$13="Sim",parametros!$F$4,""))</f>
        <v/>
      </c>
      <c r="J260" s="182" t="str">
        <f>IF(OR(H260="",I260=""),"",ROUND(H260-I260,2))</f>
        <v/>
      </c>
      <c r="K260" s="181" t="str">
        <f>IF(I260="","",ROUND(SUM(itens_Remanesc!AY$2:AY$200),2))</f>
        <v/>
      </c>
      <c r="L260" s="181" t="str">
        <f>IF(OR(I260="",$B$4&lt;&gt;"Itens"),"",ROUND(SUM(itens_Remanesc!AZ$2:AZ$200),2))</f>
        <v/>
      </c>
      <c r="M260" s="181" t="str">
        <f>IF(AND(K260="",L260=""),"",ROUND(IF(ISNUMBER(K260),K260,0)+IF(ISNUMBER(L260),L260,0),2))</f>
        <v/>
      </c>
      <c r="N260" s="181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25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Financeiro</v>
      </c>
      <c r="D261" t="str">
        <f>IF($B$4&lt;&gt;"Itens","NAO RECONCILIAVEL",IF(E261="","SEM EXECUCAO",IF(AND(ISNUMBER(F261),F261&gt;E261),"COBERTURA SUPERIOR",IF(G261=0,"COMPLETA",IF(G261=E261,"AUSENTE","PARCIAL")))))</f>
        <v>NAO RECONCILIAVEL</v>
      </c>
      <c r="E261" s="181">
        <f>IF(COUNT(itens_Remanesc!Q$2:Q$200)=0,"",ROUND(SUM(itens_Remanesc!Q$2:Q$200),2))</f>
        <v>0</v>
      </c>
      <c r="F261" s="181" t="str">
        <f>IF(OR(E261="",$B$4&lt;&gt;"Itens"),"n/d",ROUND(SUM(itens_Remanesc!BA$2:BA$200),2))</f>
        <v>n/d</v>
      </c>
      <c r="G261" s="181" t="str">
        <f>IF(OR(E261="",$B$4&lt;&gt;"Itens"),"n/d",ROUND(SUM(itens_Remanesc!BB$2:BB$200),2))</f>
        <v>n/d</v>
      </c>
      <c r="H261" s="182">
        <f>IF(ISNUMBER(parametros!$F$5),parametros!$F$5,"")</f>
        <v>1.1220307600319999</v>
      </c>
      <c r="I261" s="182" t="str">
        <f>IF(ISNUMBER(parametros!$D$14),parametros!$F$5/parametros!$D$14,IF(parametros!$G$14="Sim",parametros!$F$5,""))</f>
        <v/>
      </c>
      <c r="J261" s="182" t="str">
        <f>IF(OR(H261="",I261=""),"",ROUND(H261-I261,2))</f>
        <v/>
      </c>
      <c r="K261" s="181" t="str">
        <f>IF(I261="","",ROUND(SUM(itens_Remanesc!BC$2:BC$200),2))</f>
        <v/>
      </c>
      <c r="L261" s="181" t="str">
        <f>IF(OR(I261="",$B$4&lt;&gt;"Itens"),"",ROUND(SUM(itens_Remanesc!BD$2:BD$200),2))</f>
        <v/>
      </c>
      <c r="M261" s="181" t="str">
        <f>IF(AND(K261="",L261=""),"",ROUND(IF(ISNUMBER(K261),K261,0)+IF(ISNUMBER(L261),L261,0),2))</f>
        <v/>
      </c>
      <c r="N261" s="181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26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Financeiro</v>
      </c>
      <c r="D262" t="str">
        <f>IF($B$4&lt;&gt;"Itens","NAO RECONCILIAVEL",IF(E262="","SEM EXECUCAO",IF(AND(ISNUMBER(F262),F262&gt;E262),"COBERTURA SUPERIOR",IF(G262=0,"COMPLETA",IF(G262=E262,"AUSENTE","PARCIAL")))))</f>
        <v>NAO RECONCILIAVEL</v>
      </c>
      <c r="E262" s="181" t="str">
        <f>IF(COUNT(itens_Remanesc!S$2:S$200)=0,"",ROUND(SUM(itens_Remanesc!S$2:S$200),2))</f>
        <v/>
      </c>
      <c r="F262" s="181" t="str">
        <f>IF(OR(E262="",$B$4&lt;&gt;"Itens"),"n/d",ROUND(SUM(itens_Remanesc!BE$2:BE$200),2))</f>
        <v>n/d</v>
      </c>
      <c r="G262" s="181" t="str">
        <f>IF(OR(E262="",$B$4&lt;&gt;"Itens"),"n/d",ROUND(SUM(itens_Remanesc!BF$2:BF$200),2))</f>
        <v>n/d</v>
      </c>
      <c r="H262" s="182" t="str">
        <f>IF(ISNUMBER(parametros!$F$6),parametros!$F$6,"")</f>
        <v/>
      </c>
      <c r="I262" s="182" t="str">
        <f>IF(ISNUMBER(parametros!$D$15),parametros!$F$6/parametros!$D$15,IF(parametros!$G$15="Sim",parametros!$F$6,""))</f>
        <v/>
      </c>
      <c r="J262" s="182" t="str">
        <f>IF(OR(H262="",I262=""),"",ROUND(H262-I262,2))</f>
        <v/>
      </c>
      <c r="K262" s="181" t="str">
        <f>IF(I262="","",ROUND(SUM(itens_Remanesc!BG$2:BG$200),2))</f>
        <v/>
      </c>
      <c r="L262" s="181" t="str">
        <f>IF(OR(I262="",$B$4&lt;&gt;"Itens"),"",ROUND(SUM(itens_Remanesc!BH$2:BH$200),2))</f>
        <v/>
      </c>
      <c r="M262" s="181" t="str">
        <f>IF(AND(K262="",L262=""),"",ROUND(IF(ISNUMBER(K262),K262,0)+IF(ISNUMBER(L262),L262,0),2))</f>
        <v/>
      </c>
      <c r="N262" s="181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511</v>
      </c>
      <c r="E263" s="181"/>
      <c r="F263" s="181"/>
      <c r="G263" s="181"/>
      <c r="H263" s="181"/>
      <c r="I263" s="181"/>
      <c r="J263" s="181" t="s">
        <v>512</v>
      </c>
      <c r="K263" s="181">
        <f>IF(COUNT(K258:K262)=0,"",ROUND(SUM(K258:K262),2))</f>
        <v>0</v>
      </c>
      <c r="L263" s="181" t="str">
        <f>IF(COUNT(L258:L262)=0,"",ROUND(SUM(L258:L262),2))</f>
        <v/>
      </c>
      <c r="M263" s="181">
        <f>IF(COUNT(M258:M262)=0,"",ROUND(SUM(M258:M262),2))</f>
        <v>0</v>
      </c>
      <c r="N263" s="181">
        <f>ROUND(SUM(N258:N262),2)</f>
        <v>0</v>
      </c>
    </row>
    <row r="264" spans="1:15" x14ac:dyDescent="0.35">
      <c r="A264" t="s">
        <v>513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80" t="s">
        <v>514</v>
      </c>
    </row>
    <row r="268" spans="1:15" x14ac:dyDescent="0.35">
      <c r="A268" t="s">
        <v>515</v>
      </c>
      <c r="B268" s="183">
        <f ca="1">IF(posicao_referencia!$I$5="","",posicao_referencia!$I$5)</f>
        <v>45657</v>
      </c>
    </row>
    <row r="269" spans="1:15" x14ac:dyDescent="0.35">
      <c r="A269" t="s">
        <v>516</v>
      </c>
      <c r="B269" t="str">
        <f ca="1">posicao_referencia!$I$8</f>
        <v>POSICAO FISICA INFORMADA - 31/12/2024</v>
      </c>
    </row>
    <row r="270" spans="1:15" x14ac:dyDescent="0.35">
      <c r="A270" t="s">
        <v>517</v>
      </c>
      <c r="B270" t="str">
        <f ca="1">IF(posicao_referencia!$I$4="","INDISPONIVEL",posicao_referencia!$I$4)</f>
        <v>C1</v>
      </c>
    </row>
    <row r="271" spans="1:15" x14ac:dyDescent="0.35">
      <c r="A271" t="s">
        <v>518</v>
      </c>
      <c r="B271" s="181">
        <f ca="1">IF(COUNT(posicao_referencia!$R$2:$R$200)=0,"",ROUND(SUM(posicao_referencia!$R$2:$R$200),2))</f>
        <v>294861.59999999998</v>
      </c>
    </row>
    <row r="272" spans="1:15" x14ac:dyDescent="0.35">
      <c r="A272" t="s">
        <v>519</v>
      </c>
      <c r="B272" s="181">
        <f ca="1">IF(COUNT(posicao_referencia!$O$2:$O$200)=0,"",ROUND(SUM(posicao_referencia!$O$2:$O$200),2))</f>
        <v>99496.08</v>
      </c>
    </row>
    <row r="273" spans="1:2" x14ac:dyDescent="0.35">
      <c r="A273" t="s">
        <v>520</v>
      </c>
      <c r="B273" s="181">
        <f ca="1">IF(COUNT(posicao_referencia!$N$2:$N$200)=0,"",ROUND(SUM(posicao_referencia!$N$2:$N$200),2))</f>
        <v>173</v>
      </c>
    </row>
    <row r="274" spans="1:2" x14ac:dyDescent="0.35">
      <c r="A274" t="s">
        <v>521</v>
      </c>
      <c r="B274" s="181">
        <f ca="1">IF(COUNT(posicao_referencia!$P$2:$P$200)=0,"",ROUND(SUM(posicao_referencia!$P$2:$P$200),2))</f>
        <v>197993.52</v>
      </c>
    </row>
    <row r="275" spans="1:2" x14ac:dyDescent="0.35">
      <c r="A275" t="s">
        <v>522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523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524</v>
      </c>
    </row>
    <row r="280" spans="1:2" x14ac:dyDescent="0.35">
      <c r="A280" s="186" t="s">
        <v>525</v>
      </c>
    </row>
    <row r="281" spans="1:2" x14ac:dyDescent="0.35">
      <c r="A281" t="s">
        <v>526</v>
      </c>
    </row>
    <row r="282" spans="1:2" x14ac:dyDescent="0.35">
      <c r="A282" t="s">
        <v>527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4" customWidth="1"/>
    <col min="2" max="2" width="23.90625" style="244" customWidth="1"/>
    <col min="3" max="3" width="21.453125" style="244" customWidth="1"/>
    <col min="4" max="4" width="35.90625" style="244" customWidth="1"/>
    <col min="5" max="5" width="26.6328125" style="244" customWidth="1"/>
    <col min="6" max="6" width="18.6328125" style="244" customWidth="1"/>
    <col min="7" max="7" width="19.90625" style="244" customWidth="1"/>
    <col min="8" max="8" width="25.90625" style="244" customWidth="1"/>
    <col min="9" max="9" width="8.7265625" style="244" customWidth="1"/>
    <col min="10" max="14" width="13" style="244" hidden="1" customWidth="1"/>
    <col min="15" max="18" width="8.7265625" style="244" customWidth="1"/>
    <col min="19" max="16384" width="8.7265625" style="244"/>
  </cols>
  <sheetData>
    <row r="1" spans="1:10" ht="34" customHeight="1" x14ac:dyDescent="0.3">
      <c r="A1" s="490" t="s">
        <v>352</v>
      </c>
      <c r="B1" s="458"/>
      <c r="C1" s="458"/>
      <c r="D1" s="458"/>
      <c r="E1" s="458"/>
      <c r="F1" s="458"/>
      <c r="G1" s="489" t="str">
        <f ca="1">$B$3</f>
        <v>REVISE</v>
      </c>
      <c r="H1" s="458"/>
    </row>
    <row r="2" spans="1:10" ht="90.5" customHeight="1" x14ac:dyDescent="0.3">
      <c r="A2" s="475" t="s">
        <v>528</v>
      </c>
      <c r="B2" s="458"/>
      <c r="C2" s="458"/>
      <c r="D2" s="458"/>
      <c r="E2" s="458"/>
      <c r="F2" s="458"/>
      <c r="G2" s="466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PENDÊNCIAS:
• VTA não validado.
• Retroativo não validado.
• Remanescente não validado.</v>
      </c>
      <c r="H2" s="458"/>
      <c r="J2" s="244" t="s">
        <v>48</v>
      </c>
    </row>
    <row r="3" spans="1:10" ht="20" customHeight="1" x14ac:dyDescent="0.35">
      <c r="A3" s="245" t="str">
        <f>IF($J$6=1,$B$5,"selecionar na aba CONTROLE")</f>
        <v>Financeiro</v>
      </c>
      <c r="B3" s="246" t="str">
        <f ca="1">IF(OR($H$8="REVISE",$H$14="REVISE",$H$24="REVISE",$H$33="REVISE",COUNTIF($H$43:$H$50,"REVISE")&gt;0),"REVISE",IF($H$33="ESTIMADO","ESTIMADO","VALIDADO"))</f>
        <v>REVISE</v>
      </c>
      <c r="C3" s="247" t="str">
        <f>IF($J$8="","—",UPPER($J$8))</f>
        <v>C1</v>
      </c>
      <c r="D3" s="287"/>
      <c r="E3" s="248">
        <f>$F$5</f>
        <v>45657</v>
      </c>
      <c r="F3" s="287"/>
      <c r="G3" s="479">
        <f>$D$6</f>
        <v>5.1199999999999912E-2</v>
      </c>
      <c r="H3" s="480"/>
      <c r="J3" s="244" t="s">
        <v>47</v>
      </c>
    </row>
    <row r="4" spans="1:10" ht="18" customHeight="1" x14ac:dyDescent="0.3">
      <c r="A4" s="288" t="str">
        <f>IF(MEMORIA_RESULTADOS!$B$4="PCs","VTA OFICIAL — inclui retroativo reconhecido + retroativo potencial","VTA OFICIAL")</f>
        <v>VTA OFICIAL</v>
      </c>
      <c r="B4" s="289"/>
      <c r="C4" s="317" t="str">
        <f ca="1">$H$8</f>
        <v>REVISE</v>
      </c>
      <c r="D4" s="318" t="s">
        <v>529</v>
      </c>
      <c r="E4" s="319" t="str">
        <f>$H$14</f>
        <v>REVISE</v>
      </c>
      <c r="F4" s="318" t="s">
        <v>530</v>
      </c>
      <c r="G4" s="290"/>
      <c r="H4" s="320" t="str">
        <f ca="1">$H$33</f>
        <v>VALIDADO</v>
      </c>
    </row>
    <row r="5" spans="1:10" ht="34" customHeight="1" x14ac:dyDescent="0.35">
      <c r="A5" s="291"/>
      <c r="B5" s="249" t="str">
        <f>MEMORIA_RESULTADOS!$B$4</f>
        <v>Financeiro</v>
      </c>
      <c r="C5" s="329">
        <f>IF(VTA_FINAL="","",VTA_FINAL)</f>
        <v>1340973.6000000001</v>
      </c>
      <c r="D5" s="492">
        <f>$D$22</f>
        <v>26112</v>
      </c>
      <c r="E5" s="487"/>
      <c r="F5" s="250">
        <f>IF(CONTROLE!$B$3="","",CONTROLE!$B$3)</f>
        <v>45657</v>
      </c>
      <c r="G5" s="296">
        <f ca="1">$B$38</f>
        <v>99496.08</v>
      </c>
      <c r="H5" s="251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1.0511999999999999</v>
      </c>
      <c r="J5" s="252">
        <f ca="1">($H$8&lt;&gt;"VALIDADO")+($H$14&lt;&gt;"VALIDADO")+($H$24&lt;&gt;"VALIDADO")+($H$33="REVISE")+COUNTIF($H$43:$H$50,"REVISE")</f>
        <v>3</v>
      </c>
    </row>
    <row r="6" spans="1:10" ht="18" customHeight="1" x14ac:dyDescent="0.3">
      <c r="A6" s="292" t="str">
        <f>IF(MEMORIA_RESULTADOS!$B$4&lt;&gt;"PCs","","Inclui R$ "&amp;TEXT(N(RETROATIVO_POTENCIAL_VTA),"#.##0,00")&amp;" de retroativo POTENCIAL (sujeito à confirmação da área gestora)")</f>
        <v/>
      </c>
      <c r="B6" s="249">
        <f>IF(parametros!$E$16="","",parametros!$E$16)</f>
        <v>1.0511999999999999</v>
      </c>
      <c r="C6" s="321"/>
      <c r="D6" s="250">
        <f>IF($H$5="","",$H$5-1)</f>
        <v>5.1199999999999912E-2</v>
      </c>
      <c r="E6" s="322" t="str">
        <f>IF($D$22&lt;&gt;"",IF($J$11="","Ciclos apurados","Ciclos apurados — "&amp;$J$11),IF($J$6=0,"SELECIONE O MÉTODO NA ABA CONTROLE","INFORME A BASE DO MÉTODO"))</f>
        <v>Ciclos apurados — C1</v>
      </c>
      <c r="F6" s="323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93"/>
      <c r="H6" s="294"/>
      <c r="J6" s="252">
        <f>IF(OR($B$5="Financeiro",$B$5="PCs",$B$5="Itens"),1,0)</f>
        <v>1</v>
      </c>
    </row>
    <row r="7" spans="1:10" ht="20" customHeight="1" x14ac:dyDescent="0.3">
      <c r="A7" s="295" t="str">
        <f ca="1">IF($J$5=0,"APURAÇÃO CONCLUÍDA","PENDÊNCIAS PARA CONCLUSÃO:")</f>
        <v>PENDÊNCIAS PARA CONCLUSÃO:</v>
      </c>
      <c r="B7" s="477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 xml:space="preserve">Informar / concluir: composição do VTA; retroativo por ciclo; remanescente por ciclo; </v>
      </c>
      <c r="C7" s="458"/>
      <c r="D7" s="458"/>
      <c r="E7" s="458"/>
      <c r="F7" s="458"/>
      <c r="G7" s="458"/>
      <c r="H7" s="458"/>
    </row>
    <row r="8" spans="1:10" ht="15" customHeight="1" x14ac:dyDescent="0.3">
      <c r="A8" s="371" t="str">
        <f>IF(MEMORIA_RESULTADOS!$B$4&lt;&gt;"PCs","","RETROATIVO POTENCIAL — POTENCIAL (incorporado ao VTA)")</f>
        <v/>
      </c>
      <c r="B8" s="371"/>
      <c r="C8" s="372" t="str">
        <f>IF(MEMORIA_RESULTADOS!$B$4&lt;&gt;"PCs","",IFERROR(RETROATIVO_POTENCIAL_VTA,""))</f>
        <v/>
      </c>
      <c r="D8" s="373" t="str">
        <f>IF(MEMORIA_RESULTADOS!$B$4&lt;&gt;"PCs","","RETROATIVO CONSIDERADO NO VTA")</f>
        <v/>
      </c>
      <c r="E8" s="374" t="str">
        <f>IF(OR(MEMORIA_RESULTADOS!$B$4&lt;&gt;"PCs",$D$22=""),"",ROUND(N($D$22)+N(RETROATIVO_POTENCIAL_VTA),2))</f>
        <v/>
      </c>
      <c r="F8" s="254"/>
      <c r="G8" s="254"/>
      <c r="H8" s="255" t="str">
        <f ca="1">IF(OR(VTA_FINAL="",NOT(ISNUMBER(VTA_FINAL)),$H$5="",NOT(OR(ISNUMBER(SEARCH("CALCULADO",MEMORIA_RESULTADOS!$E$26)),ISNUMBER(SEARCH("MANUAL VALIDADO",MEMORIA_RESULTADOS!$E$26)),ISNUMBER(SEARCH("COM AJUSTE MANUAL",MEMORIA_RESULTADOS!$E$26))))),"REVISE","VALIDADO")</f>
        <v>REVISE</v>
      </c>
      <c r="J8" s="316" t="str">
        <f>UPPER(CONTROLE!$B$2)</f>
        <v>C1</v>
      </c>
    </row>
    <row r="9" spans="1:10" ht="24" customHeight="1" x14ac:dyDescent="0.3">
      <c r="A9" s="457" t="s">
        <v>531</v>
      </c>
      <c r="B9" s="458"/>
      <c r="C9" s="458"/>
      <c r="D9" s="458"/>
      <c r="E9" s="458"/>
      <c r="F9" s="458"/>
      <c r="G9" s="458"/>
      <c r="H9" s="458"/>
      <c r="J9" s="252">
        <f>COUNTIF(parametros!$A$3:$A$6,"Sim")</f>
        <v>1</v>
      </c>
    </row>
    <row r="10" spans="1:10" ht="46" hidden="1" customHeight="1" x14ac:dyDescent="0.35">
      <c r="A10" s="257" t="s">
        <v>532</v>
      </c>
      <c r="B10" s="258">
        <f ca="1">IF(MEMORIA_RESULTADOS!$W$50="","",MEMORIA_RESULTADOS!$W$50)</f>
        <v>804861.6</v>
      </c>
      <c r="C10" s="467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execucao historica financeiro!E ciclos encerrados (MEMORIA!W66) + execucao ate a data + remanescente atual (CICLO_EM_EXECUCAO!F/G)</v>
      </c>
      <c r="D10" s="496"/>
      <c r="E10" s="468"/>
      <c r="F10" s="467" t="s">
        <v>533</v>
      </c>
      <c r="G10" s="468"/>
      <c r="H10" s="301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52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7" t="s">
        <v>534</v>
      </c>
      <c r="B11" s="298">
        <f>IF(MEMORIA_RESULTADOS!$W$48="","",MEMORIA_RESULTADOS!$W$48)</f>
        <v>804861.6</v>
      </c>
      <c r="C11" s="460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execucao historica financeiro!E ate a abertura adotada (MEMORIA!W67) + remanescente na abertura C1 (MEMORIA!AB) </v>
      </c>
      <c r="D11" s="465"/>
      <c r="E11" s="461"/>
      <c r="F11" s="460" t="s">
        <v>535</v>
      </c>
      <c r="G11" s="461"/>
      <c r="H11" s="302" t="str">
        <f>IF(MEMORIA_RESULTADOS!$W$48="","INCOMPLETO","REFERENCIA - ABERTURA DO CICLO C"&amp;MEMORIA_RESULTADOS!$W$46)</f>
        <v>REFERENCIA - ABERTURA DO CICLO C1</v>
      </c>
      <c r="J11" s="252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7" t="s">
        <v>536</v>
      </c>
      <c r="B12" s="298">
        <f>IFERROR(comparativo_VTA!$B$208,"")</f>
        <v>292233.59999999998</v>
      </c>
      <c r="C12" s="460" t="s">
        <v>537</v>
      </c>
      <c r="D12" s="465"/>
      <c r="E12" s="461"/>
      <c r="F12" s="460" t="s">
        <v>538</v>
      </c>
      <c r="G12" s="461"/>
      <c r="H12" s="302" t="s">
        <v>539</v>
      </c>
    </row>
    <row r="13" spans="1:10" ht="46" hidden="1" customHeight="1" x14ac:dyDescent="0.35">
      <c r="A13" s="299" t="s">
        <v>540</v>
      </c>
      <c r="B13" s="300">
        <f ca="1">IF(MEMORIA_RESULTADOS!$W$51="","",MEMORIA_RESULTADOS!$W$51)</f>
        <v>0</v>
      </c>
      <c r="C13" s="482" t="s">
        <v>541</v>
      </c>
      <c r="D13" s="483"/>
      <c r="E13" s="484"/>
      <c r="F13" s="482" t="s">
        <v>542</v>
      </c>
      <c r="G13" s="484"/>
      <c r="H13" s="303" t="str">
        <f ca="1">MEMORIA_RESULTADOS!$W$52</f>
        <v>RECONCILIADO</v>
      </c>
    </row>
    <row r="14" spans="1:10" ht="15" customHeight="1" x14ac:dyDescent="0.3">
      <c r="A14" s="253"/>
      <c r="B14" s="254"/>
      <c r="C14" s="254"/>
      <c r="D14" s="254"/>
      <c r="E14" s="254"/>
      <c r="F14" s="254"/>
      <c r="G14" s="254"/>
      <c r="H14" s="255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REVISE</v>
      </c>
    </row>
    <row r="15" spans="1:10" ht="28" customHeight="1" x14ac:dyDescent="0.3">
      <c r="A15" s="267" t="str">
        <f>IF($B$5="PCs","2. EXECUÇÃO RECONHECIDA EM PCs POR CICLO","2. EXECUÇÃO E RETROATIVO POR CICLO")</f>
        <v>2. EXECUÇÃO E RETROATIVO POR CICLO</v>
      </c>
      <c r="B15" s="256" t="str">
        <f>IF($B$5="PCs","Valor executado original",IF($B$5="Financeiro","Valor pago",IF($B$5="PCs","Valor original",IF($B$5="Itens","Valor consumido original","Valor de referência"))))</f>
        <v>Valor pago</v>
      </c>
      <c r="C15" s="256" t="str">
        <f>IF($B$5="PCs","Valor executado atualizado",IF($B$5="Financeiro","Valor devido atualizado",IF($B$5="PCs","Valor atualizado",IF($B$5="Itens","Valor consumido atualizado","Valor atualizado"))))</f>
        <v>Valor devido atualizado</v>
      </c>
      <c r="D15" s="256" t="str">
        <f>IF($B$5="PCs","Reajuste incorporado","Diferença")</f>
        <v>Diferença</v>
      </c>
      <c r="E15" s="259"/>
      <c r="F15" s="259"/>
      <c r="G15" s="259"/>
      <c r="H15" s="259"/>
    </row>
    <row r="16" spans="1:10" ht="19" customHeight="1" x14ac:dyDescent="0.3">
      <c r="A16" s="260" t="s">
        <v>23</v>
      </c>
      <c r="B16" s="261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510000</v>
      </c>
      <c r="C16" s="261">
        <f>IF(OR(B16="",D16=""),"",ROUND(B16+D16,2))</f>
        <v>510000</v>
      </c>
      <c r="D16" s="261">
        <f>IF(B16="","",IF(MEMORIA_RESULTADOS!$E$10="",0,MEMORIA_RESULTADOS!$E$10))</f>
        <v>0</v>
      </c>
      <c r="E16" s="493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58"/>
      <c r="G16" s="458"/>
      <c r="H16" s="458"/>
    </row>
    <row r="17" spans="1:8" ht="19" customHeight="1" x14ac:dyDescent="0.3">
      <c r="A17" s="262" t="s">
        <v>3</v>
      </c>
      <c r="B17" s="263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510000</v>
      </c>
      <c r="C17" s="263">
        <f>IF(OR(B17="",D17=""),"",ROUND(B17+D17,2))</f>
        <v>536112</v>
      </c>
      <c r="D17" s="263">
        <f>IF(B17="","",IF(MEMORIA_RESULTADOS!$E$11="",0,MEMORIA_RESULTADOS!$E$11))</f>
        <v>26112</v>
      </c>
      <c r="E17" s="471"/>
      <c r="F17" s="458"/>
      <c r="G17" s="458"/>
      <c r="H17" s="458"/>
    </row>
    <row r="18" spans="1:8" ht="19" customHeight="1" x14ac:dyDescent="0.3">
      <c r="A18" s="262" t="s">
        <v>24</v>
      </c>
      <c r="B18" s="263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>0</v>
      </c>
      <c r="C18" s="263">
        <f>IF(OR(B18="",D18=""),"",ROUND(B18+D18,2))</f>
        <v>0</v>
      </c>
      <c r="D18" s="263">
        <f>IF(B18="","",IF(MEMORIA_RESULTADOS!$E$12="",0,MEMORIA_RESULTADOS!$E$12))</f>
        <v>0</v>
      </c>
      <c r="E18" s="471"/>
      <c r="F18" s="458"/>
      <c r="G18" s="458"/>
      <c r="H18" s="458"/>
    </row>
    <row r="19" spans="1:8" ht="19" customHeight="1" x14ac:dyDescent="0.3">
      <c r="A19" s="262" t="s">
        <v>25</v>
      </c>
      <c r="B19" s="263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>0</v>
      </c>
      <c r="C19" s="263">
        <f>IF(OR(B19="",D19=""),"",ROUND(B19+D19,2))</f>
        <v>0</v>
      </c>
      <c r="D19" s="263">
        <f>IF(B19="","",IF(MEMORIA_RESULTADOS!$E$13="",0,MEMORIA_RESULTADOS!$E$13))</f>
        <v>0</v>
      </c>
      <c r="E19" s="471"/>
      <c r="F19" s="458"/>
      <c r="G19" s="458"/>
      <c r="H19" s="458"/>
    </row>
    <row r="20" spans="1:8" ht="19" customHeight="1" x14ac:dyDescent="0.3">
      <c r="A20" s="262" t="s">
        <v>26</v>
      </c>
      <c r="B20" s="263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>0</v>
      </c>
      <c r="C20" s="263">
        <f>IF(OR(B20="",D20=""),"",ROUND(B20+D20,2))</f>
        <v>0</v>
      </c>
      <c r="D20" s="263">
        <f>IF(B20="","",IF(MEMORIA_RESULTADOS!$E$14="",0,MEMORIA_RESULTADOS!$E$14))</f>
        <v>0</v>
      </c>
      <c r="E20" s="471"/>
      <c r="F20" s="458"/>
      <c r="G20" s="458"/>
      <c r="H20" s="458"/>
    </row>
    <row r="21" spans="1:8" ht="19" customHeight="1" x14ac:dyDescent="0.3">
      <c r="A21" s="324" t="s">
        <v>543</v>
      </c>
      <c r="B21" s="325"/>
      <c r="C21" s="325"/>
      <c r="D21" s="325" t="str">
        <f>IF(ISNUMBER(MEMORIA_RESULTADOS!$B$5),ROUND(RETRO_OFICIAL-SUM($D$16:$D$20),2),"")</f>
        <v/>
      </c>
      <c r="E21" s="471"/>
      <c r="F21" s="458"/>
      <c r="G21" s="458"/>
      <c r="H21" s="458"/>
    </row>
    <row r="22" spans="1:8" ht="42" customHeight="1" x14ac:dyDescent="0.3">
      <c r="A22" s="264" t="s">
        <v>27</v>
      </c>
      <c r="B22" s="265">
        <f>IF(COUNT(B16:B20)=0,"",ROUND(SUM(B16:B20),2))</f>
        <v>1020000</v>
      </c>
      <c r="C22" s="265">
        <f>IF(OR(B22="",D22=""),"",ROUND(B22+D22,2))</f>
        <v>1046112</v>
      </c>
      <c r="D22" s="265">
        <f>IFERROR(RETRO_OFICIAL,"")</f>
        <v>26112</v>
      </c>
      <c r="E22" s="494" t="str">
        <f>IF($G$22="","","Retroativo potencial — em análise"&amp;CHAR(10)&amp;"Valor potencial relacionado a itens ainda em análise. Não integra o retroativo reconhecido enquanto não houver confirmação.")</f>
        <v/>
      </c>
      <c r="F22" s="458"/>
      <c r="G22" s="495" t="str">
        <f>IF($B$5&lt;&gt;"PCs","",IFERROR(RETROATIVO_POTENCIAL_PC,""))</f>
        <v/>
      </c>
      <c r="H22" s="458"/>
    </row>
    <row r="23" spans="1:8" ht="15" customHeight="1" x14ac:dyDescent="0.3">
      <c r="A23" s="326" t="str">
        <f>IF(OR(MEMORIA_RESULTADOS!$B$4&lt;&gt;"PCs",MEMORIA_RESULTADOS!$T$28=0),"","PCs sem efeito financeiro: "&amp;MEMORIA_RESULTADOS!$T$28&amp;" PC(s)")</f>
        <v/>
      </c>
      <c r="B23" s="326" t="str">
        <f>IF(OR(MEMORIA_RESULTADOS!$B$4&lt;&gt;"PCs",MEMORIA_RESULTADOS!$T$28=0),"",MEMORIA_RESULTADOS!$T$29)</f>
        <v/>
      </c>
      <c r="C23" s="326" t="str">
        <f>IF(OR(MEMORIA_RESULTADOS!$B$4&lt;&gt;"PCs",MEMORIA_RESULTADOS!$T$28=0),"",ROUND(MEMORIA_RESULTADOS!$T$29+MEMORIA_RESULTADOS!$T$30,2))</f>
        <v/>
      </c>
      <c r="D23" s="326" t="str">
        <f>IF(OR(MEMORIA_RESULTADOS!$B$4&lt;&gt;"PCs",MEMORIA_RESULTADOS!$T$28=0),"",MEMORIA_RESULTADOS!$T$30)</f>
        <v/>
      </c>
      <c r="E23" s="481" t="str">
        <f>IF(OR(MEMORIA_RESULTADOS!$B$4&lt;&gt;"PCs",MEMORIA_RESULTADOS!$T$28=0),"","A diferença sem efeito financeiro não constitui "&amp;"retroativo. Consulte itens_PC -&gt; EFEITO_FINANCEIRO_PC = Nao.")</f>
        <v/>
      </c>
      <c r="F23" s="458"/>
      <c r="G23" s="458"/>
      <c r="H23" s="458"/>
    </row>
    <row r="24" spans="1:8" ht="22" customHeight="1" x14ac:dyDescent="0.3">
      <c r="A24" s="267" t="str">
        <f>IF($B$5="PCs","3. REMANESCENTE — REFERÊNCIAS POR CICLO","3. REMANESCENTE TOTAL POR CICLO")</f>
        <v>3. REMANESCENTE TOTAL POR CICLO</v>
      </c>
      <c r="B24" s="268"/>
      <c r="C24" s="268"/>
      <c r="D24" s="268"/>
      <c r="E24" s="268"/>
      <c r="F24" s="268"/>
      <c r="G24" s="268"/>
      <c r="H24" s="269" t="str">
        <f>IF(ISNUMBER(SEARCH("CONFERIR",MEMORIA_RESULTADOS!$F$36)),"VALIDADO","REVISE")</f>
        <v>REVISE</v>
      </c>
    </row>
    <row r="25" spans="1:8" ht="48" customHeight="1" x14ac:dyDescent="0.3">
      <c r="A25" s="270" t="s">
        <v>177</v>
      </c>
      <c r="B25" s="271" t="str">
        <f>IF($B$5="PCs","Saldo sem reajuste de referência do ciclo","Saldo sem reajuste")</f>
        <v>Saldo sem reajuste</v>
      </c>
      <c r="C25" s="271" t="str">
        <f>IF($B$5="PCs","Saldo atualizado de referência do ciclo","Saldo atualizado")</f>
        <v>Saldo atualizado</v>
      </c>
      <c r="D25" s="272" t="str">
        <f>IF($B$5="PCs","Diferença de referência do ciclo","Diferença")</f>
        <v>Diferença</v>
      </c>
      <c r="E25" s="472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58"/>
      <c r="G25" s="458"/>
      <c r="H25" s="458"/>
    </row>
    <row r="26" spans="1:8" ht="19" customHeight="1" x14ac:dyDescent="0.3">
      <c r="A26" s="262" t="s">
        <v>23</v>
      </c>
      <c r="B26" s="263">
        <f>IF(IFERROR(VALUE(MID(UPPER(CONTROLE!$B$2),2,1)),-1)&lt;0,"",IF(COUNTIF(itens_Remanesc!$A$2:$A$200,"&lt;&gt;")=0,"",IFERROR(comparativo_VTA!$C$204,"")))</f>
        <v>278000</v>
      </c>
      <c r="C26" s="263">
        <f>IF(B26="","",ROUND(SUMPRODUCT(posicao_contratual!$G$2:$G$201,historico_VU!$C$2:$C$201),2))</f>
        <v>278000</v>
      </c>
      <c r="D26" s="263">
        <f>IF(OR(B26="",C26=""),"",ROUND(C26-B26,2))</f>
        <v>0</v>
      </c>
      <c r="E26" s="273"/>
      <c r="F26" s="273"/>
      <c r="G26" s="273"/>
      <c r="H26" s="273"/>
    </row>
    <row r="27" spans="1:8" ht="19" customHeight="1" x14ac:dyDescent="0.3">
      <c r="A27" s="262" t="s">
        <v>3</v>
      </c>
      <c r="B27" s="263">
        <f>IF(IFERROR(VALUE(MID(UPPER(CONTROLE!$B$2),2,1)),-1)&lt;1,"",IF(COUNTIF(itens_Remanesc!$A$2:$A$200,"&lt;&gt;")=0,"",IFERROR(comparativo_VTA!$D$204,"")))</f>
        <v>280500</v>
      </c>
      <c r="C27" s="263">
        <f>IF(B27="","",ROUND(SUMPRODUCT(posicao_contratual!$K$2:$K$201,historico_VU!$D$2:$D$201),2))</f>
        <v>294861.59999999998</v>
      </c>
      <c r="D27" s="263">
        <f>IF(OR(B27="",C27=""),"",ROUND(C27-B27,2))</f>
        <v>14361.6</v>
      </c>
      <c r="E27" s="273"/>
      <c r="F27" s="273"/>
      <c r="G27" s="273"/>
      <c r="H27" s="273"/>
    </row>
    <row r="28" spans="1:8" ht="19" customHeight="1" x14ac:dyDescent="0.3">
      <c r="A28" s="262" t="s">
        <v>24</v>
      </c>
      <c r="B28" s="263" t="str">
        <f>IF(IFERROR(VALUE(MID(UPPER(CONTROLE!$B$2),2,1)),-1)&lt;2,"",IF(COUNTIF(itens_Remanesc!$A$2:$A$200,"&lt;&gt;")=0,"",IFERROR(comparativo_VTA!$E$204,"")))</f>
        <v/>
      </c>
      <c r="C28" s="263" t="str">
        <f>IF(B28="","",ROUND(SUMPRODUCT(posicao_contratual!$O$2:$O$201,historico_VU!$E$2:$E$201),2))</f>
        <v/>
      </c>
      <c r="D28" s="263" t="str">
        <f>IF(OR(B28="",C28=""),"",ROUND(C28-B28,2))</f>
        <v/>
      </c>
      <c r="E28" s="273"/>
      <c r="F28" s="273"/>
      <c r="G28" s="273"/>
      <c r="H28" s="273"/>
    </row>
    <row r="29" spans="1:8" ht="19" customHeight="1" x14ac:dyDescent="0.3">
      <c r="A29" s="262" t="s">
        <v>25</v>
      </c>
      <c r="B29" s="263" t="str">
        <f>IF(IFERROR(VALUE(MID(UPPER(CONTROLE!$B$2),2,1)),-1)&lt;3,"",IF(COUNTIF(itens_Remanesc!$A$2:$A$200,"&lt;&gt;")=0,"",IFERROR(comparativo_VTA!$F$204,"")))</f>
        <v/>
      </c>
      <c r="C29" s="263" t="str">
        <f>IF(B29="","",ROUND(SUMPRODUCT(posicao_contratual!$S$2:$S$201,historico_VU!$F$2:$F$201),2))</f>
        <v/>
      </c>
      <c r="D29" s="263" t="str">
        <f>IF(OR(B29="",C29=""),"",ROUND(C29-B29,2))</f>
        <v/>
      </c>
      <c r="E29" s="273"/>
      <c r="F29" s="273"/>
      <c r="G29" s="273"/>
      <c r="H29" s="273"/>
    </row>
    <row r="30" spans="1:8" ht="19" customHeight="1" x14ac:dyDescent="0.3">
      <c r="A30" s="274" t="s">
        <v>26</v>
      </c>
      <c r="B30" s="275" t="str">
        <f>IF(IFERROR(VALUE(MID(UPPER(CONTROLE!$B$2),2,1)),-1)&lt;4,"",IF(COUNTIF(itens_Remanesc!$A$2:$A$200,"&lt;&gt;")=0,"",IFERROR(comparativo_VTA!$G$204,"")))</f>
        <v/>
      </c>
      <c r="C30" s="275" t="str">
        <f>IF(B30="","",ROUND(SUMPRODUCT(posicao_contratual!$W$2:$W$201,historico_VU!$G$2:$G$201),2))</f>
        <v/>
      </c>
      <c r="D30" s="275" t="str">
        <f>IF(OR(B30="",C30=""),"",ROUND(C30-B30,2))</f>
        <v/>
      </c>
      <c r="E30" s="266"/>
      <c r="F30" s="266"/>
      <c r="G30" s="266"/>
      <c r="H30" s="266"/>
    </row>
    <row r="31" spans="1:8" ht="7" hidden="1" customHeight="1" x14ac:dyDescent="0.3">
      <c r="A31" s="266"/>
      <c r="B31" s="266"/>
      <c r="C31" s="266"/>
      <c r="D31" s="266"/>
      <c r="E31" s="266"/>
      <c r="F31" s="266"/>
      <c r="G31" s="266"/>
      <c r="H31" s="266"/>
    </row>
    <row r="32" spans="1:8" ht="15" customHeight="1" x14ac:dyDescent="0.3">
      <c r="A32" s="266"/>
      <c r="B32" s="266"/>
      <c r="C32" s="266"/>
      <c r="D32" s="266"/>
      <c r="E32" s="266"/>
      <c r="F32" s="266"/>
      <c r="G32" s="266"/>
      <c r="H32" s="266"/>
    </row>
    <row r="33" spans="1:8" ht="22" customHeight="1" x14ac:dyDescent="0.3">
      <c r="A33" s="267" t="str">
        <f>IF(UPPER(CONTROLE!$B$2)="","4. CICLO ATUAL EM EXECUÇÃO","4. CICLO ATUAL EM EXECUÇÃO ("&amp;UPPER(CONTROLE!$B$2)&amp;")")</f>
        <v>4. CICLO ATUAL EM EXECUÇÃO (C1)</v>
      </c>
      <c r="B33" s="268"/>
      <c r="C33" s="268"/>
      <c r="D33" s="268"/>
      <c r="E33" s="268"/>
      <c r="F33" s="268"/>
      <c r="G33" s="268"/>
      <c r="H33" s="269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62" t="s">
        <v>544</v>
      </c>
      <c r="B34" s="276" t="str">
        <f>UPPER(CONTROLE!$B$2)</f>
        <v>C1</v>
      </c>
      <c r="C34" s="464"/>
      <c r="D34" s="465"/>
      <c r="E34" s="491" t="s">
        <v>545</v>
      </c>
      <c r="F34" s="458"/>
      <c r="G34" s="458"/>
      <c r="H34" s="458"/>
    </row>
    <row r="35" spans="1:8" ht="22" customHeight="1" x14ac:dyDescent="0.35">
      <c r="A35" s="262" t="s">
        <v>546</v>
      </c>
      <c r="B35" s="277">
        <f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474" t="str">
        <f>IF($B$35="","Aguardando dado","")</f>
        <v/>
      </c>
      <c r="D35" s="461"/>
      <c r="E35" s="469" t="str">
        <f ca="1">IF($A$39="","",$A$39)</f>
        <v>Posicao fisica itemizada informada pelo fiscal (CICLO_EM_EXECUCAO): execucao e remanescente do ciclo atual sao medidos, nao estimados.</v>
      </c>
      <c r="F35" s="458"/>
      <c r="G35" s="458"/>
      <c r="H35" s="470"/>
    </row>
    <row r="36" spans="1:8" ht="22" customHeight="1" x14ac:dyDescent="0.35">
      <c r="A36" s="262" t="s">
        <v>547</v>
      </c>
      <c r="B36" s="263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195365.52</v>
      </c>
      <c r="C36" s="474" t="str">
        <f ca="1">IF($B$36="","Aguardando dado","")</f>
        <v/>
      </c>
      <c r="D36" s="461"/>
      <c r="E36" s="471"/>
      <c r="F36" s="458"/>
      <c r="G36" s="458"/>
      <c r="H36" s="470"/>
    </row>
    <row r="37" spans="1:8" ht="22" customHeight="1" x14ac:dyDescent="0.35">
      <c r="A37" s="262" t="s">
        <v>548</v>
      </c>
      <c r="B37" s="263">
        <f>IFERROR(INDEX($C$26:$C$30,MATCH(UPPER(CONTROLE!$B$2),$A$26:$A$30,0)),"")</f>
        <v>294861.59999999998</v>
      </c>
      <c r="C37" s="474" t="str">
        <f>IF($B$37="","Aguardando dado","")</f>
        <v/>
      </c>
      <c r="D37" s="461"/>
      <c r="E37" s="471"/>
      <c r="F37" s="458"/>
      <c r="G37" s="458"/>
      <c r="H37" s="470"/>
    </row>
    <row r="38" spans="1:8" ht="22" customHeight="1" x14ac:dyDescent="0.35">
      <c r="A38" s="264" t="s">
        <v>549</v>
      </c>
      <c r="B38" s="265">
        <f ca="1">IF(OR(B36="",B37=""),"",ROUND(B37-B36,2))</f>
        <v>99496.08</v>
      </c>
      <c r="C38" s="488" t="str">
        <f ca="1">IF($B$38="","Aguardando dado","")</f>
        <v/>
      </c>
      <c r="D38" s="484"/>
      <c r="E38" s="471"/>
      <c r="F38" s="458"/>
      <c r="G38" s="458"/>
      <c r="H38" s="470"/>
    </row>
    <row r="39" spans="1:8" ht="15" customHeight="1" x14ac:dyDescent="0.3">
      <c r="A39" s="463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58"/>
      <c r="C39" s="458"/>
      <c r="D39" s="458"/>
      <c r="E39" s="458"/>
      <c r="F39" s="458"/>
      <c r="G39" s="458"/>
      <c r="H39" s="458"/>
    </row>
    <row r="40" spans="1:8" ht="14" hidden="1" customHeight="1" x14ac:dyDescent="0.3">
      <c r="A40" s="266"/>
      <c r="B40" s="266"/>
      <c r="C40" s="266"/>
      <c r="D40" s="266"/>
      <c r="E40" s="266"/>
      <c r="F40" s="266"/>
      <c r="G40" s="266"/>
      <c r="H40" s="266"/>
    </row>
    <row r="41" spans="1:8" ht="22" hidden="1" customHeight="1" x14ac:dyDescent="0.3">
      <c r="A41" s="278" t="s">
        <v>550</v>
      </c>
      <c r="B41" s="279"/>
      <c r="C41" s="279"/>
      <c r="D41" s="327" t="s">
        <v>551</v>
      </c>
      <c r="E41" s="279"/>
      <c r="F41" s="279"/>
      <c r="G41" s="279"/>
      <c r="H41" s="279"/>
    </row>
    <row r="42" spans="1:8" ht="24" hidden="1" customHeight="1" x14ac:dyDescent="0.3">
      <c r="A42" s="280" t="s">
        <v>552</v>
      </c>
      <c r="B42" s="280" t="s">
        <v>177</v>
      </c>
      <c r="C42" s="280" t="s">
        <v>553</v>
      </c>
      <c r="D42" s="280" t="s">
        <v>554</v>
      </c>
      <c r="E42" s="280" t="s">
        <v>555</v>
      </c>
      <c r="F42" s="280" t="s">
        <v>556</v>
      </c>
      <c r="G42" s="280" t="s">
        <v>557</v>
      </c>
      <c r="H42" s="280" t="s">
        <v>558</v>
      </c>
    </row>
    <row r="43" spans="1:8" ht="24" hidden="1" customHeight="1" x14ac:dyDescent="0.3">
      <c r="A43" s="281" t="s">
        <v>362</v>
      </c>
      <c r="B43" s="282" t="s">
        <v>27</v>
      </c>
      <c r="C43" s="239"/>
      <c r="D43" s="236"/>
      <c r="E43" s="236"/>
      <c r="F43" s="237"/>
      <c r="G43" s="238"/>
      <c r="H43" s="283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81" t="s">
        <v>559</v>
      </c>
      <c r="B44" s="282" t="s">
        <v>27</v>
      </c>
      <c r="C44" s="239"/>
      <c r="D44" s="236"/>
      <c r="E44" s="236"/>
      <c r="F44" s="237"/>
      <c r="G44" s="238"/>
      <c r="H44" s="283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81" t="s">
        <v>560</v>
      </c>
      <c r="B45" s="282" t="s">
        <v>27</v>
      </c>
      <c r="C45" s="239"/>
      <c r="D45" s="236"/>
      <c r="E45" s="236"/>
      <c r="F45" s="237"/>
      <c r="G45" s="238"/>
      <c r="H45" s="283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81" t="s">
        <v>561</v>
      </c>
      <c r="B46" s="282" t="s">
        <v>23</v>
      </c>
      <c r="C46" s="239"/>
      <c r="D46" s="236"/>
      <c r="E46" s="236"/>
      <c r="F46" s="237"/>
      <c r="G46" s="238"/>
      <c r="H46" s="283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81" t="s">
        <v>561</v>
      </c>
      <c r="B47" s="282" t="s">
        <v>3</v>
      </c>
      <c r="C47" s="239"/>
      <c r="D47" s="236"/>
      <c r="E47" s="236"/>
      <c r="F47" s="237"/>
      <c r="G47" s="238"/>
      <c r="H47" s="283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81" t="s">
        <v>561</v>
      </c>
      <c r="B48" s="282" t="s">
        <v>24</v>
      </c>
      <c r="C48" s="239"/>
      <c r="D48" s="236"/>
      <c r="E48" s="236"/>
      <c r="F48" s="237"/>
      <c r="G48" s="238"/>
      <c r="H48" s="283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81" t="s">
        <v>561</v>
      </c>
      <c r="B49" s="282" t="s">
        <v>25</v>
      </c>
      <c r="C49" s="239"/>
      <c r="D49" s="236"/>
      <c r="E49" s="236"/>
      <c r="F49" s="237"/>
      <c r="G49" s="238"/>
      <c r="H49" s="283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4" t="s">
        <v>561</v>
      </c>
      <c r="B50" s="285" t="s">
        <v>26</v>
      </c>
      <c r="C50" s="240"/>
      <c r="D50" s="241"/>
      <c r="E50" s="241"/>
      <c r="F50" s="242"/>
      <c r="G50" s="243"/>
      <c r="H50" s="286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6"/>
      <c r="B51" s="266"/>
      <c r="C51" s="266"/>
      <c r="D51" s="266"/>
      <c r="E51" s="266"/>
      <c r="F51" s="266"/>
      <c r="G51" s="266"/>
      <c r="H51" s="266"/>
    </row>
    <row r="52" spans="1:8" ht="15" customHeight="1" x14ac:dyDescent="0.3">
      <c r="A52" s="266"/>
      <c r="B52" s="266"/>
      <c r="C52" s="266"/>
      <c r="D52" s="266"/>
      <c r="E52" s="266"/>
      <c r="F52" s="266"/>
      <c r="G52" s="266"/>
      <c r="H52" s="266"/>
    </row>
    <row r="53" spans="1:8" ht="20" customHeight="1" x14ac:dyDescent="0.35">
      <c r="A53" s="486" t="s">
        <v>562</v>
      </c>
      <c r="B53" s="458"/>
      <c r="C53" s="458"/>
      <c r="D53" s="458"/>
      <c r="E53" s="458"/>
      <c r="F53" s="458"/>
      <c r="G53" s="458"/>
      <c r="H53" s="487"/>
    </row>
    <row r="54" spans="1:8" ht="13" customHeight="1" x14ac:dyDescent="0.35">
      <c r="A54" s="359" t="s">
        <v>563</v>
      </c>
      <c r="B54" s="360" t="s">
        <v>564</v>
      </c>
      <c r="C54" s="462" t="s">
        <v>565</v>
      </c>
      <c r="D54" s="428"/>
      <c r="E54" s="428"/>
      <c r="F54" s="428"/>
      <c r="G54" s="428"/>
      <c r="H54" s="429"/>
    </row>
    <row r="55" spans="1:8" ht="30" customHeight="1" x14ac:dyDescent="0.35">
      <c r="A55" s="334" t="s">
        <v>566</v>
      </c>
      <c r="B55" s="346" t="str">
        <f>IF($B$5&lt;&gt;"PCs","",MEMORIA_RESULTADOS!$T$33)</f>
        <v/>
      </c>
      <c r="C55" s="459" t="s">
        <v>567</v>
      </c>
      <c r="D55" s="428"/>
      <c r="E55" s="428"/>
      <c r="F55" s="428"/>
      <c r="G55" s="428"/>
      <c r="H55" s="429"/>
    </row>
    <row r="56" spans="1:8" ht="30" customHeight="1" x14ac:dyDescent="0.35">
      <c r="A56" s="334" t="s">
        <v>568</v>
      </c>
      <c r="B56" s="346" t="str">
        <f>IF($B$5&lt;&gt;"PCs","",MEMORIA_RESULTADOS!$T$34)</f>
        <v/>
      </c>
      <c r="C56" s="459" t="s">
        <v>569</v>
      </c>
      <c r="D56" s="428"/>
      <c r="E56" s="428"/>
      <c r="F56" s="428"/>
      <c r="G56" s="428"/>
      <c r="H56" s="429"/>
    </row>
    <row r="57" spans="1:8" ht="30" customHeight="1" x14ac:dyDescent="0.35">
      <c r="A57" s="334" t="s">
        <v>570</v>
      </c>
      <c r="B57" s="346" t="str">
        <f>IF($B$5&lt;&gt;"PCs","",MEMORIA_RESULTADOS!$T$35)</f>
        <v/>
      </c>
      <c r="C57" s="459" t="s">
        <v>571</v>
      </c>
      <c r="D57" s="428"/>
      <c r="E57" s="428"/>
      <c r="F57" s="428"/>
      <c r="G57" s="428"/>
      <c r="H57" s="429"/>
    </row>
    <row r="58" spans="1:8" ht="30" customHeight="1" x14ac:dyDescent="0.35">
      <c r="A58" s="334" t="s">
        <v>572</v>
      </c>
      <c r="B58" s="346" t="str">
        <f>IF($B$5&lt;&gt;"PCs","",MEMORIA_RESULTADOS!$T$36)</f>
        <v/>
      </c>
      <c r="C58" s="459" t="s">
        <v>573</v>
      </c>
      <c r="D58" s="428"/>
      <c r="E58" s="428"/>
      <c r="F58" s="428"/>
      <c r="G58" s="428"/>
      <c r="H58" s="429"/>
    </row>
    <row r="59" spans="1:8" ht="30" customHeight="1" x14ac:dyDescent="0.35">
      <c r="A59" s="334" t="s">
        <v>574</v>
      </c>
      <c r="B59" s="346" t="str">
        <f>IF($B$5&lt;&gt;"PCs","",MEMORIA_RESULTADOS!$T$37)</f>
        <v/>
      </c>
      <c r="C59" s="459" t="s">
        <v>575</v>
      </c>
      <c r="D59" s="428"/>
      <c r="E59" s="428"/>
      <c r="F59" s="428"/>
      <c r="G59" s="428"/>
      <c r="H59" s="429"/>
    </row>
    <row r="60" spans="1:8" ht="36" customHeight="1" x14ac:dyDescent="0.35">
      <c r="A60" s="334" t="s">
        <v>576</v>
      </c>
      <c r="B60" s="346">
        <f>$D$22</f>
        <v>26112</v>
      </c>
      <c r="C60" s="459" t="s">
        <v>577</v>
      </c>
      <c r="D60" s="428"/>
      <c r="E60" s="428"/>
      <c r="F60" s="428"/>
      <c r="G60" s="428"/>
      <c r="H60" s="429"/>
    </row>
    <row r="61" spans="1:8" ht="30" customHeight="1" x14ac:dyDescent="0.35">
      <c r="A61" s="334" t="s">
        <v>578</v>
      </c>
      <c r="B61" s="346" t="str">
        <f>IF($B$5&lt;&gt;"PCs","",IFERROR(RETROATIVO_POTENCIAL_VTA,""))</f>
        <v/>
      </c>
      <c r="C61" s="459" t="s">
        <v>579</v>
      </c>
      <c r="D61" s="428"/>
      <c r="E61" s="428"/>
      <c r="F61" s="428"/>
      <c r="G61" s="428"/>
      <c r="H61" s="429"/>
    </row>
    <row r="62" spans="1:8" ht="30" customHeight="1" x14ac:dyDescent="0.35">
      <c r="A62" s="334" t="s">
        <v>580</v>
      </c>
      <c r="B62" s="346" t="str">
        <f>IF(OR($B$5&lt;&gt;"PCs",$D$22=""),"",ROUND(N($D$22)+N(RETROATIVO_POTENCIAL_VTA),2))</f>
        <v/>
      </c>
      <c r="C62" s="459" t="s">
        <v>581</v>
      </c>
      <c r="D62" s="428"/>
      <c r="E62" s="428"/>
      <c r="F62" s="428"/>
      <c r="G62" s="428"/>
      <c r="H62" s="429"/>
    </row>
    <row r="63" spans="1:8" ht="30" customHeight="1" x14ac:dyDescent="0.35">
      <c r="A63" s="334" t="s">
        <v>582</v>
      </c>
      <c r="B63" s="346">
        <f ca="1">$B$36</f>
        <v>195365.52</v>
      </c>
      <c r="C63" s="459" t="s">
        <v>583</v>
      </c>
      <c r="D63" s="428"/>
      <c r="E63" s="428"/>
      <c r="F63" s="428"/>
      <c r="G63" s="428"/>
      <c r="H63" s="429"/>
    </row>
    <row r="64" spans="1:8" ht="30" customHeight="1" x14ac:dyDescent="0.35">
      <c r="A64" s="334" t="s">
        <v>584</v>
      </c>
      <c r="B64" s="346">
        <f ca="1">$B$38</f>
        <v>99496.08</v>
      </c>
      <c r="C64" s="459" t="s">
        <v>585</v>
      </c>
      <c r="D64" s="428"/>
      <c r="E64" s="428"/>
      <c r="F64" s="428"/>
      <c r="G64" s="428"/>
      <c r="H64" s="429"/>
    </row>
    <row r="65" spans="1:8" ht="30" customHeight="1" x14ac:dyDescent="0.35">
      <c r="A65" s="334" t="s">
        <v>586</v>
      </c>
      <c r="B65" s="347">
        <f>IF(VTA_FINAL="","",VTA_FINAL)</f>
        <v>1340973.6000000001</v>
      </c>
      <c r="C65" s="459" t="s">
        <v>587</v>
      </c>
      <c r="D65" s="428"/>
      <c r="E65" s="428"/>
      <c r="F65" s="428"/>
      <c r="G65" s="428"/>
      <c r="H65" s="429"/>
    </row>
    <row r="66" spans="1:8" ht="30" customHeight="1" x14ac:dyDescent="0.35">
      <c r="A66" s="334" t="s">
        <v>588</v>
      </c>
      <c r="B66" s="346">
        <f ca="1">$B$13</f>
        <v>0</v>
      </c>
      <c r="C66" s="459" t="s">
        <v>589</v>
      </c>
      <c r="D66" s="428"/>
      <c r="E66" s="428"/>
      <c r="F66" s="428"/>
      <c r="G66" s="428"/>
      <c r="H66" s="429"/>
    </row>
    <row r="67" spans="1:8" ht="30" customHeight="1" x14ac:dyDescent="0.35">
      <c r="A67" s="334" t="s">
        <v>590</v>
      </c>
      <c r="B67" s="375" t="str">
        <f ca="1">$B$3</f>
        <v>REVISE</v>
      </c>
      <c r="C67" s="459" t="s">
        <v>591</v>
      </c>
      <c r="D67" s="428"/>
      <c r="E67" s="428"/>
      <c r="F67" s="428"/>
      <c r="G67" s="428"/>
      <c r="H67" s="429"/>
    </row>
    <row r="68" spans="1:8" ht="14.5" customHeight="1" x14ac:dyDescent="0.3">
      <c r="A68" s="485" t="s">
        <v>592</v>
      </c>
      <c r="B68" s="458"/>
      <c r="C68" s="458"/>
      <c r="D68" s="458"/>
      <c r="E68" s="458"/>
      <c r="F68" s="458"/>
      <c r="G68" s="458"/>
      <c r="H68" s="458"/>
    </row>
    <row r="69" spans="1:8" ht="34" customHeight="1" x14ac:dyDescent="0.3">
      <c r="A69" s="476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Financeiro</v>
      </c>
      <c r="B69" s="458"/>
      <c r="C69" s="458"/>
      <c r="D69" s="458"/>
      <c r="E69" s="458"/>
      <c r="F69" s="458"/>
      <c r="G69" s="458"/>
      <c r="H69" s="458"/>
    </row>
    <row r="70" spans="1:8" x14ac:dyDescent="0.3">
      <c r="A70" s="365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Financeiro: a conferência abaixo compara o informado com a estimativa quantitativa. Esta conferência não altera o VTA Oficial.</v>
      </c>
      <c r="B70" s="365"/>
      <c r="C70" s="365"/>
      <c r="D70" s="365"/>
      <c r="E70" s="365"/>
      <c r="F70" s="365"/>
      <c r="G70" s="365"/>
      <c r="H70" s="365"/>
    </row>
    <row r="71" spans="1:8" ht="14.5" customHeight="1" x14ac:dyDescent="0.3">
      <c r="A71" s="485" t="str">
        <f>IF(MEMORIA_RESULTADOS!$B$4="Financeiro","8. CONFERÊNCIA DA EXECUÇÃO (Financeiro) — não altera o VTA Oficial","8. CONFERÊNCIA DA EXECUÇÃO — Nao aplicavel ao metodo selecionado")</f>
        <v>8. CONFERÊNCIA DA EXECUÇÃO (Financeiro) — não altera o VTA Oficial</v>
      </c>
      <c r="B71" s="458"/>
      <c r="C71" s="458"/>
      <c r="D71" s="458"/>
      <c r="E71" s="458"/>
      <c r="F71" s="458"/>
      <c r="G71" s="458"/>
      <c r="H71" s="458"/>
    </row>
    <row r="72" spans="1:8" x14ac:dyDescent="0.3">
      <c r="A72" s="335" t="s">
        <v>177</v>
      </c>
      <c r="B72" s="335" t="s">
        <v>593</v>
      </c>
      <c r="C72" s="335" t="s">
        <v>594</v>
      </c>
      <c r="D72" s="335" t="s">
        <v>595</v>
      </c>
      <c r="E72" s="335" t="s">
        <v>596</v>
      </c>
    </row>
    <row r="73" spans="1:8" x14ac:dyDescent="0.3">
      <c r="A73" s="336" t="s">
        <v>23</v>
      </c>
      <c r="B73" s="346">
        <f>IF(MEMORIA_RESULTADOS!$B$4&lt;&gt;"Financeiro","Nao aplicavel ao metodo selecionado",IF(COUNTIFS(financeiro!$B$2:$B$73,"c0",financeiro!$C$2:$C$73,"&lt;&gt;")=0,"",ROUND(SUMIFS(financeiro!$C$2:$C$73,financeiro!$B$2:$B$73,"c0"),2)))</f>
        <v>510000</v>
      </c>
      <c r="C73" s="346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0</v>
      </c>
      <c r="D73" s="346">
        <f>IF(MEMORIA_RESULTADOS!$B$4&lt;&gt;"Financeiro","Nao aplicavel ao metodo selecionado",IF(OR(B73="",C73="",NOT(ISNUMBER(C73))),"",ROUND(B73-C73,2)))</f>
        <v>510000</v>
      </c>
      <c r="E73" s="337" t="str">
        <f>IF(MEMORIA_RESULTADOS!$B$4&lt;&gt;"Financeiro","NAO APLICAVEL",IF(OR(B73="",C73="",NOT(ISNUMBER(C73))),"Sem dados quantitativos para comparar",IF(ROUND(D73,2)=0,"SEM DIFERENÇA","VERIFICAR DIFERENÇA")))</f>
        <v>VERIFICAR DIFERENÇA</v>
      </c>
    </row>
    <row r="74" spans="1:8" x14ac:dyDescent="0.3">
      <c r="A74" s="336" t="s">
        <v>3</v>
      </c>
      <c r="B74" s="346">
        <f>IF(MEMORIA_RESULTADOS!$B$4&lt;&gt;"Financeiro","Nao aplicavel ao metodo selecionado",IF(COUNTIFS(financeiro!$B$2:$B$73,"c1",financeiro!$C$2:$C$73,"&lt;&gt;")=0,"",ROUND(SUMIFS(financeiro!$C$2:$C$73,financeiro!$B$2:$B$73,"c1"),2)))</f>
        <v>510000</v>
      </c>
      <c r="C74" s="346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31536</v>
      </c>
      <c r="D74" s="346">
        <f>IF(MEMORIA_RESULTADOS!$B$4&lt;&gt;"Financeiro","Nao aplicavel ao metodo selecionado",IF(OR(B74="",C74="",NOT(ISNUMBER(C74))),"",ROUND(B74-C74,2)))</f>
        <v>478464</v>
      </c>
      <c r="E74" s="337" t="str">
        <f>IF(MEMORIA_RESULTADOS!$B$4&lt;&gt;"Financeiro","NAO APLICAVEL",IF(OR(B74="",C74="",NOT(ISNUMBER(C74))),"Sem dados quantitativos para comparar",IF(ROUND(D74,2)=0,"SEM DIFERENÇA","VERIFICAR DIFERENÇA")))</f>
        <v>VERIFICAR DIFERENÇA</v>
      </c>
    </row>
    <row r="75" spans="1:8" ht="24" x14ac:dyDescent="0.3">
      <c r="A75" s="336" t="s">
        <v>24</v>
      </c>
      <c r="B75" s="346" t="str">
        <f>IF(MEMORIA_RESULTADOS!$B$4&lt;&gt;"Financeiro","Nao aplicavel ao metodo selecionado",IF(COUNTIFS(financeiro!$B$2:$B$73,"c2",financeiro!$C$2:$C$73,"&lt;&gt;")=0,"",ROUND(SUMIFS(financeiro!$C$2:$C$73,financeiro!$B$2:$B$73,"c2"),2)))</f>
        <v/>
      </c>
      <c r="C75" s="346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0</v>
      </c>
      <c r="D75" s="346" t="str">
        <f>IF(MEMORIA_RESULTADOS!$B$4&lt;&gt;"Financeiro","Nao aplicavel ao metodo selecionado",IF(OR(B75="",C75="",NOT(ISNUMBER(C75))),"",ROUND(B75-C75,2)))</f>
        <v/>
      </c>
      <c r="E75" s="337" t="str">
        <f>IF(MEMORIA_RESULTADOS!$B$4&lt;&gt;"Financeiro","NAO APLICAVEL",IF(OR(B75="",C75="",NOT(ISNUMBER(C75))),"Sem dados quantitativos para comparar",IF(ROUND(D75,2)=0,"SEM DIFERENÇA","VERIFICAR DIFERENÇA")))</f>
        <v>Sem dados quantitativos para comparar</v>
      </c>
    </row>
    <row r="76" spans="1:8" ht="24" x14ac:dyDescent="0.3">
      <c r="A76" s="336" t="s">
        <v>25</v>
      </c>
      <c r="B76" s="346" t="str">
        <f>IF(MEMORIA_RESULTADOS!$B$4&lt;&gt;"Financeiro","Nao aplicavel ao metodo selecionado",IF(COUNTIFS(financeiro!$B$2:$B$73,"c3",financeiro!$C$2:$C$73,"&lt;&gt;")=0,"",ROUND(SUMIFS(financeiro!$C$2:$C$73,financeiro!$B$2:$B$73,"c3"),2)))</f>
        <v/>
      </c>
      <c r="C76" s="346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0</v>
      </c>
      <c r="D76" s="346" t="str">
        <f>IF(MEMORIA_RESULTADOS!$B$4&lt;&gt;"Financeiro","Nao aplicavel ao metodo selecionado",IF(OR(B76="",C76="",NOT(ISNUMBER(C76))),"",ROUND(B76-C76,2)))</f>
        <v/>
      </c>
      <c r="E76" s="337" t="str">
        <f>IF(MEMORIA_RESULTADOS!$B$4&lt;&gt;"Financeiro","NAO APLICAVEL",IF(OR(B76="",C76="",NOT(ISNUMBER(C76))),"Sem dados quantitativos para comparar",IF(ROUND(D76,2)=0,"SEM DIFERENÇA","VERIFICAR DIFERENÇA")))</f>
        <v>Sem dados quantitativos para comparar</v>
      </c>
    </row>
    <row r="77" spans="1:8" ht="24" x14ac:dyDescent="0.3">
      <c r="A77" s="362" t="s">
        <v>26</v>
      </c>
      <c r="B77" s="363" t="str">
        <f>IF(MEMORIA_RESULTADOS!$B$4&lt;&gt;"Financeiro","Nao aplicavel ao metodo selecionado",IF(COUNTIFS(financeiro!$B$2:$B$73,"c4",financeiro!$C$2:$C$73,"&lt;&gt;")=0,"",ROUND(SUMIFS(financeiro!$C$2:$C$73,financeiro!$B$2:$B$73,"c4"),2)))</f>
        <v/>
      </c>
      <c r="C77" s="363" t="str">
        <f>IF(MEMORIA_RESULTADOS!$B$4&lt;&gt;"Financeiro","Nao aplicavel ao metodo selecionado","Sem historico quantitativo suficiente")</f>
        <v>Sem historico quantitativo suficiente</v>
      </c>
      <c r="D77" s="363" t="str">
        <f>IF(MEMORIA_RESULTADOS!$B$4&lt;&gt;"Financeiro","Nao aplicavel ao metodo selecionado",IF(OR(B77="",C77="",NOT(ISNUMBER(C77))),"",ROUND(B77-C77,2)))</f>
        <v/>
      </c>
      <c r="E77" s="364" t="str">
        <f>IF(MEMORIA_RESULTADOS!$B$4&lt;&gt;"Financeiro","NAO APLICAVEL",IF(OR(B77="",C77="",NOT(ISNUMBER(C77))),"Sem dados quantitativos para comparar",IF(ROUND(D77,2)=0,"SEM DIFERENÇA","VERIFICAR DIFERENÇA")))</f>
        <v>Sem dados quantitativos para comparar</v>
      </c>
      <c r="F77" s="361"/>
      <c r="G77" s="361"/>
      <c r="H77" s="361"/>
    </row>
    <row r="78" spans="1:8" x14ac:dyDescent="0.3">
      <c r="A78" s="366"/>
      <c r="B78" s="361"/>
      <c r="C78" s="361"/>
      <c r="D78" s="361"/>
      <c r="E78" s="361"/>
      <c r="F78" s="361"/>
      <c r="G78" s="361"/>
      <c r="H78" s="361"/>
    </row>
    <row r="79" spans="1:8" ht="15.5" customHeight="1" x14ac:dyDescent="0.3">
      <c r="A79" s="473" t="s">
        <v>597</v>
      </c>
      <c r="B79" s="458"/>
      <c r="C79" s="458"/>
      <c r="D79" s="458"/>
      <c r="E79" s="458"/>
      <c r="F79" s="458"/>
      <c r="G79" s="458"/>
      <c r="H79" s="458"/>
    </row>
    <row r="80" spans="1:8" ht="28" customHeight="1" x14ac:dyDescent="0.3">
      <c r="A80" s="478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58"/>
      <c r="C80" s="458"/>
      <c r="D80" s="458"/>
      <c r="E80" s="458"/>
      <c r="F80" s="458"/>
      <c r="G80" s="458"/>
      <c r="H80" s="458"/>
    </row>
    <row r="81" spans="1:8" ht="28" customHeight="1" x14ac:dyDescent="0.3">
      <c r="A81" s="478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58"/>
      <c r="C81" s="458"/>
      <c r="D81" s="458"/>
      <c r="E81" s="458"/>
      <c r="F81" s="458"/>
      <c r="G81" s="458"/>
      <c r="H81" s="458"/>
    </row>
    <row r="82" spans="1:8" x14ac:dyDescent="0.3">
      <c r="A82" s="338" t="s">
        <v>598</v>
      </c>
      <c r="B82" s="339" t="s">
        <v>564</v>
      </c>
      <c r="C82" s="338" t="s">
        <v>599</v>
      </c>
    </row>
    <row r="83" spans="1:8" ht="24" customHeight="1" x14ac:dyDescent="0.3">
      <c r="A83" s="340" t="str">
        <f>IF($B$5="PCs","Execução realizada — valor atualizado","Executado apurado")</f>
        <v>Executado apurado</v>
      </c>
      <c r="B83" s="346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1020000</v>
      </c>
      <c r="C83" s="341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Valores efetivamente pagos, conforme informados na aba Financeiro.</v>
      </c>
    </row>
    <row r="84" spans="1:8" ht="36" x14ac:dyDescent="0.3">
      <c r="A84" s="340" t="str">
        <f>IF(MEMORIA_RESULTADOS!$B$4="PCs","(+) Retroativo potencial — POTENCIAL","(+) Ajustes ainda devidos")</f>
        <v>(+) Ajustes ainda devidos</v>
      </c>
      <c r="B84" s="346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26112</v>
      </c>
      <c r="C84" s="341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Reajuste ja reconhecido e ainda nao contido no valor pago.</v>
      </c>
    </row>
    <row r="85" spans="1:8" ht="24" customHeight="1" x14ac:dyDescent="0.3">
      <c r="A85" s="340" t="str">
        <f>IF($B$5="PCs","Saldo remanescente final atualizado","(+) Remanescente atualizado")</f>
        <v>(+) Remanescente atualizado</v>
      </c>
      <c r="B85" s="346">
        <f ca="1">IF($B$5="PCs",IF(MEMORIA_RESULTADOS!$T$25="CALCULO MANUAL REQUERIDO","",IF(MEMORIA_RESULTADOS!$W$49=1,SUM(INDIRECT("CICLO_EM_EXECUCAO!G13:G211")),MEMORIA_RESULTADOS!$T$23)),IF(MEMORIA_RESULTADOS!$D$35="","",MEMORIA_RESULTADOS!$D$35))</f>
        <v>294861.59999999998</v>
      </c>
      <c r="C85" s="341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43" t="str">
        <f>IF($B$5="PCs","VALOR TOTAL ATUALIZADO DO CONTRATO","(=) VTA Oficial")</f>
        <v>(=) VTA Oficial</v>
      </c>
      <c r="B86" s="348">
        <f>IF(VTA_FINAL="","",VTA_FINAL)</f>
        <v>1340973.6000000001</v>
      </c>
      <c r="C86" s="342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5" t="s">
        <v>600</v>
      </c>
      <c r="B87" s="349">
        <f ca="1">IF(OR($B$83="",$B$85="",$B$86=""),"",ROUND($B$86-($B$83+N($B$84)+$B$85),2))</f>
        <v>0</v>
      </c>
      <c r="C87" s="344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2026-09-30T22:40:34Z</dcterms:modified>
</cp:coreProperties>
</file>